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mc:AlternateContent xmlns:mc="http://schemas.openxmlformats.org/markup-compatibility/2006">
    <mc:Choice Requires="x15">
      <x15ac:absPath xmlns:x15ac="http://schemas.microsoft.com/office/spreadsheetml/2010/11/ac" url="https://acaps.sharepoint.com/sites/CrisisInSight/Shared Documents/04 GCSI/03 Monthly reports/"/>
    </mc:Choice>
  </mc:AlternateContent>
  <xr:revisionPtr revIDLastSave="10" documentId="13_ncr:1_{3C0613D1-2643-4B66-843D-7466CEFB44C3}" xr6:coauthVersionLast="47" xr6:coauthVersionMax="47" xr10:uidLastSave="{C325F179-81F7-4F60-B339-68E50B697F9E}"/>
  <bookViews>
    <workbookView xWindow="-28920" yWindow="-4680" windowWidth="29040" windowHeight="1584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info'!$A$1:$N$135</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Lists!$A$1:$L$136</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2" i="17" l="1"/>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B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B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B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B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B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B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B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B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B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B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B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B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B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B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B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B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C193" i="2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A193" i="21" s="1"/>
  <c r="BB193" i="21" s="1"/>
  <c r="B193" i="21"/>
  <c r="BE193" i="21" s="1"/>
  <c r="BC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BC191"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A191" i="21" s="1"/>
  <c r="BB191" i="21" s="1"/>
  <c r="B191" i="21"/>
  <c r="BE191" i="21" s="1"/>
  <c r="BC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A189" i="21" s="1"/>
  <c r="BB189" i="21" s="1"/>
  <c r="B189" i="21"/>
  <c r="BE189" i="21" s="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BC188" i="21" s="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A187" i="21" s="1"/>
  <c r="BB187" i="21" s="1"/>
  <c r="B187" i="21"/>
  <c r="BE187" i="21" s="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BC186" i="21" s="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A185" i="21" s="1"/>
  <c r="BB185" i="21" s="1"/>
  <c r="B185" i="21"/>
  <c r="BE185" i="21" s="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BC184" i="21" s="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A183" i="21" s="1"/>
  <c r="BB183" i="21" s="1"/>
  <c r="B183" i="21"/>
  <c r="BE183" i="21" s="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C182" i="21" s="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A181" i="21" s="1"/>
  <c r="BB181" i="21" s="1"/>
  <c r="B181" i="21"/>
  <c r="BE181" i="21" s="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BC180" i="21" s="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A179" i="21" s="1"/>
  <c r="BB179" i="21" s="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BC178" i="21" s="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C177" i="21" s="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C176" i="21" s="1"/>
  <c r="B176" i="21"/>
  <c r="BC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BA175" i="21" s="1"/>
  <c r="BB175" i="21" s="1"/>
  <c r="D175" i="21"/>
  <c r="C175" i="21"/>
  <c r="B175" i="21"/>
  <c r="BC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A174" i="21" s="1"/>
  <c r="BB174" i="21" s="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BA172" i="21" s="1"/>
  <c r="BB172" i="21" s="1"/>
  <c r="D172" i="21"/>
  <c r="C172" i="21"/>
  <c r="BC172" i="21" s="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BC171" i="21" s="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C170" i="21" s="1"/>
  <c r="F170" i="21"/>
  <c r="E170" i="21"/>
  <c r="D170" i="21"/>
  <c r="C170" i="21"/>
  <c r="BA170" i="21" s="1"/>
  <c r="BB170" i="21" s="1"/>
  <c r="B170" i="21"/>
  <c r="BE170" i="21" s="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BC169" i="21" s="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BA168" i="21" s="1"/>
  <c r="BB168" i="21" s="1"/>
  <c r="D168" i="21"/>
  <c r="C168" i="21"/>
  <c r="BC168" i="21" s="1"/>
  <c r="B168" i="21"/>
  <c r="BC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BA167" i="21" s="1"/>
  <c r="BB167" i="21" s="1"/>
  <c r="D167" i="21"/>
  <c r="C167" i="21"/>
  <c r="B167" i="21"/>
  <c r="BC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BA164" i="21" s="1"/>
  <c r="BB164" i="21" s="1"/>
  <c r="D164" i="21"/>
  <c r="C164" i="21"/>
  <c r="B164" i="21"/>
  <c r="BC164" i="21" s="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BA163" i="21" s="1"/>
  <c r="BB163" i="21" s="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BC161" i="21" s="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BA160" i="21" s="1"/>
  <c r="BB160" i="21" s="1"/>
  <c r="D160" i="21"/>
  <c r="C160" i="21"/>
  <c r="BC160" i="21" s="1"/>
  <c r="B160" i="21"/>
  <c r="BC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BA159" i="21" s="1"/>
  <c r="BB159" i="21" s="1"/>
  <c r="D159" i="21"/>
  <c r="C159" i="21"/>
  <c r="B159" i="21"/>
  <c r="BC158"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BA157" i="21" s="1"/>
  <c r="BB157" i="21" s="1"/>
  <c r="C157" i="21"/>
  <c r="BD157" i="21" s="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BC91"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BE91" i="21" s="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BE90" i="21" s="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BE89" i="21" s="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BE88" i="21" s="1"/>
  <c r="F88" i="21"/>
  <c r="E88" i="21"/>
  <c r="D88" i="21"/>
  <c r="C88" i="21"/>
  <c r="B88" i="21"/>
  <c r="BC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BD87" i="21" s="1"/>
  <c r="F87" i="21"/>
  <c r="E87" i="21"/>
  <c r="D87" i="21"/>
  <c r="C87" i="21"/>
  <c r="B87" i="21"/>
  <c r="BA87" i="21" s="1"/>
  <c r="BB87" i="21" s="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BE86" i="21" s="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E84" i="21" s="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BE83" i="21" s="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BE78" i="21" s="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E76" i="21" s="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BE75" i="21" s="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BE70" i="21" s="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BE68" i="21" s="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BE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BE62" i="21" s="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BE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BE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BE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E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BE51" i="21" s="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BE46" i="21" s="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BE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BE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BA41" i="21" s="1"/>
  <c r="BB41" i="21" s="1"/>
  <c r="C41" i="21"/>
  <c r="B41" i="21"/>
  <c r="BE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BD40" i="21" s="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BA39" i="21" s="1"/>
  <c r="BB39" i="21" s="1"/>
  <c r="C39" i="21"/>
  <c r="B39" i="21"/>
  <c r="BE39" i="21" s="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BA37" i="21" s="1"/>
  <c r="BB37" i="21" s="1"/>
  <c r="C37" i="21"/>
  <c r="B37" i="21"/>
  <c r="BE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BD36" i="21" s="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BA35" i="21" s="1"/>
  <c r="BB35" i="21" s="1"/>
  <c r="C35" i="21"/>
  <c r="B35" i="21"/>
  <c r="BE35" i="21" s="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BD34" i="21" s="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BD33" i="21" s="1"/>
  <c r="C33" i="21"/>
  <c r="B33" i="21"/>
  <c r="BE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BD32" i="21" s="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BD31" i="21" s="1"/>
  <c r="C31" i="21"/>
  <c r="B31" i="21"/>
  <c r="BE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BD30" i="21" s="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BD29" i="21" s="1"/>
  <c r="C29" i="21"/>
  <c r="B29" i="21"/>
  <c r="BE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BD28" i="21" s="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BD27" i="21" s="1"/>
  <c r="C27" i="21"/>
  <c r="B27" i="21"/>
  <c r="BE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BD26" i="21" s="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BD25" i="21" s="1"/>
  <c r="C25" i="21"/>
  <c r="B25" i="21"/>
  <c r="BE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BD24" i="21" s="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BD23" i="21" s="1"/>
  <c r="C23" i="21"/>
  <c r="B23" i="21"/>
  <c r="BE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BD22" i="21" s="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BD21" i="21" s="1"/>
  <c r="C21" i="21"/>
  <c r="B21" i="21"/>
  <c r="BE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BD20" i="21" s="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BD19" i="21" s="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BD18" i="21" s="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BD17" i="21" s="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BC15" i="21" s="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BA14" i="21" s="1"/>
  <c r="BB14" i="21" s="1"/>
  <c r="D14" i="21"/>
  <c r="C14" i="21"/>
  <c r="B14" i="21"/>
  <c r="BD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BA13" i="21" s="1"/>
  <c r="BB13" i="21" s="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BD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BA11" i="21" s="1"/>
  <c r="BB11" i="21" s="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BA9" i="21" s="1"/>
  <c r="BB9" i="21" s="1"/>
  <c r="D9" i="21"/>
  <c r="C9" i="21"/>
  <c r="BE9" i="21" s="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BA8" i="21" s="1"/>
  <c r="BB8" i="21" s="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E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A6" i="21" s="1"/>
  <c r="BB6" i="21" s="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BE4" i="21" s="1"/>
  <c r="H4" i="21"/>
  <c r="G4" i="21"/>
  <c r="F4" i="21"/>
  <c r="E4" i="21"/>
  <c r="D4" i="21"/>
  <c r="C4" i="21"/>
  <c r="BA4" i="21" s="1"/>
  <c r="BB4" i="21" s="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E3" i="21" s="1"/>
  <c r="B3" i="21"/>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N207" i="14"/>
  <c r="AM207" i="14"/>
  <c r="AL207" i="14"/>
  <c r="AK207" i="14"/>
  <c r="AJ207" i="14"/>
  <c r="AI207" i="14"/>
  <c r="AH207" i="14"/>
  <c r="AG207" i="14"/>
  <c r="AF207" i="14"/>
  <c r="AE207" i="14"/>
  <c r="AD207" i="14"/>
  <c r="AC207" i="14"/>
  <c r="AB207" i="14"/>
  <c r="AA207" i="14"/>
  <c r="Z186" i="14" s="1"/>
  <c r="S165" i="14" s="1"/>
  <c r="Z207" i="14"/>
  <c r="X207" i="14"/>
  <c r="W207" i="14"/>
  <c r="T207" i="14"/>
  <c r="S207" i="14"/>
  <c r="R207" i="14"/>
  <c r="Q207" i="14"/>
  <c r="P207" i="14"/>
  <c r="M186" i="14" s="1"/>
  <c r="O207" i="14"/>
  <c r="N207" i="14"/>
  <c r="M207" i="14"/>
  <c r="L207" i="14"/>
  <c r="D186" i="14" s="1"/>
  <c r="K207" i="14"/>
  <c r="J207" i="14"/>
  <c r="I207" i="14"/>
  <c r="H207" i="14"/>
  <c r="G207" i="14"/>
  <c r="F207" i="14"/>
  <c r="E207" i="14"/>
  <c r="D207" i="14"/>
  <c r="B186" i="14" s="1"/>
  <c r="C207" i="14"/>
  <c r="B207" i="14"/>
  <c r="A207" i="14"/>
  <c r="AN206" i="14"/>
  <c r="AM206" i="14"/>
  <c r="AL206" i="14"/>
  <c r="AK206" i="14"/>
  <c r="AJ206" i="14"/>
  <c r="AI206" i="14"/>
  <c r="AH206" i="14"/>
  <c r="AJ185" i="14" s="1"/>
  <c r="AG206" i="14"/>
  <c r="AF206" i="14"/>
  <c r="AG185" i="14" s="1"/>
  <c r="AE206" i="14"/>
  <c r="AD206" i="14"/>
  <c r="AC206" i="14"/>
  <c r="AB206" i="14"/>
  <c r="Z185" i="14" s="1"/>
  <c r="AA206" i="14"/>
  <c r="Z206" i="14"/>
  <c r="S185" i="14" s="1"/>
  <c r="X206" i="14"/>
  <c r="W206" i="14"/>
  <c r="T206" i="14"/>
  <c r="S206" i="14"/>
  <c r="R206" i="14"/>
  <c r="Q206" i="14"/>
  <c r="M185" i="14" s="1"/>
  <c r="B164" i="14" s="1"/>
  <c r="P206" i="14"/>
  <c r="O206" i="14"/>
  <c r="N206" i="14"/>
  <c r="M206" i="14"/>
  <c r="L206" i="14"/>
  <c r="K206" i="14"/>
  <c r="J206" i="14"/>
  <c r="I206" i="14"/>
  <c r="K185" i="14" s="1"/>
  <c r="H206" i="14"/>
  <c r="G206" i="14"/>
  <c r="D185" i="14" s="1"/>
  <c r="F206" i="14"/>
  <c r="E206" i="14"/>
  <c r="D206" i="14"/>
  <c r="C206" i="14"/>
  <c r="B206" i="14"/>
  <c r="A206" i="14"/>
  <c r="AN205" i="14"/>
  <c r="AM205" i="14"/>
  <c r="AL205" i="14"/>
  <c r="AK205" i="14"/>
  <c r="AJ205" i="14"/>
  <c r="AI205" i="14"/>
  <c r="AH205" i="14"/>
  <c r="AG205" i="14"/>
  <c r="AB184" i="14" s="1"/>
  <c r="Z163" i="14" s="1"/>
  <c r="S142" i="14" s="1"/>
  <c r="AF205" i="14"/>
  <c r="AE205" i="14"/>
  <c r="AD205" i="14"/>
  <c r="AC205" i="14"/>
  <c r="AG184" i="14" s="1"/>
  <c r="AB205" i="14"/>
  <c r="AA205" i="14"/>
  <c r="Z205" i="14"/>
  <c r="X205" i="14"/>
  <c r="T184" i="14" s="1"/>
  <c r="W205" i="14"/>
  <c r="T205" i="14"/>
  <c r="S205" i="14"/>
  <c r="R205" i="14"/>
  <c r="M184" i="14" s="1"/>
  <c r="Q205" i="14"/>
  <c r="P205" i="14"/>
  <c r="O205" i="14"/>
  <c r="N205" i="14"/>
  <c r="M205" i="14"/>
  <c r="L205" i="14"/>
  <c r="K205" i="14"/>
  <c r="J205" i="14"/>
  <c r="I205" i="14"/>
  <c r="H205" i="14"/>
  <c r="G205" i="14"/>
  <c r="F205" i="14"/>
  <c r="E205" i="14"/>
  <c r="D205" i="14"/>
  <c r="C205" i="14"/>
  <c r="B205" i="14"/>
  <c r="A205" i="14"/>
  <c r="AN204" i="14"/>
  <c r="AM204" i="14"/>
  <c r="AL204" i="14"/>
  <c r="AN183" i="14" s="1"/>
  <c r="AK204" i="14"/>
  <c r="AJ204" i="14"/>
  <c r="AI204" i="14"/>
  <c r="AH204" i="14"/>
  <c r="AJ183" i="14" s="1"/>
  <c r="AB162" i="14" s="1"/>
  <c r="AG204" i="14"/>
  <c r="AF204" i="14"/>
  <c r="AE204" i="14"/>
  <c r="AD204" i="14"/>
  <c r="AG183" i="14" s="1"/>
  <c r="AC204" i="14"/>
  <c r="AB204" i="14"/>
  <c r="AA204" i="14"/>
  <c r="Z204" i="14"/>
  <c r="X204" i="14"/>
  <c r="W204" i="14"/>
  <c r="T204" i="14"/>
  <c r="S204" i="14"/>
  <c r="R204" i="14"/>
  <c r="Q204" i="14"/>
  <c r="P204" i="14"/>
  <c r="O204" i="14"/>
  <c r="M183" i="14" s="1"/>
  <c r="N204" i="14"/>
  <c r="M204" i="14"/>
  <c r="L204" i="14"/>
  <c r="K204" i="14"/>
  <c r="J204" i="14"/>
  <c r="I204" i="14"/>
  <c r="K183" i="14" s="1"/>
  <c r="H204" i="14"/>
  <c r="G204" i="14"/>
  <c r="D183" i="14" s="1"/>
  <c r="F204" i="14"/>
  <c r="E204" i="14"/>
  <c r="D204" i="14"/>
  <c r="C204" i="14"/>
  <c r="B204" i="14"/>
  <c r="A204" i="14"/>
  <c r="AN203" i="14"/>
  <c r="AM203" i="14"/>
  <c r="AL203" i="14"/>
  <c r="AK203" i="14"/>
  <c r="AJ203" i="14"/>
  <c r="AI203" i="14"/>
  <c r="AJ182" i="14" s="1"/>
  <c r="AH203" i="14"/>
  <c r="AG203" i="14"/>
  <c r="AF203" i="14"/>
  <c r="AE203" i="14"/>
  <c r="AG182" i="14" s="1"/>
  <c r="AD203" i="14"/>
  <c r="AC203" i="14"/>
  <c r="AB203" i="14"/>
  <c r="AA203" i="14"/>
  <c r="Z203" i="14"/>
  <c r="X203" i="14"/>
  <c r="W203" i="14"/>
  <c r="T203" i="14"/>
  <c r="S182" i="14" s="1"/>
  <c r="S203" i="14"/>
  <c r="R203" i="14"/>
  <c r="Q203" i="14"/>
  <c r="P203" i="14"/>
  <c r="O203" i="14"/>
  <c r="N203" i="14"/>
  <c r="M203" i="14"/>
  <c r="L203" i="14"/>
  <c r="D182" i="14" s="1"/>
  <c r="K203" i="14"/>
  <c r="J203" i="14"/>
  <c r="I203" i="14"/>
  <c r="H203" i="14"/>
  <c r="L182" i="14" s="1"/>
  <c r="G203" i="14"/>
  <c r="F203" i="14"/>
  <c r="E203" i="14"/>
  <c r="D203" i="14"/>
  <c r="B182" i="14" s="1"/>
  <c r="C203" i="14"/>
  <c r="B203" i="14"/>
  <c r="A203" i="14"/>
  <c r="AN202" i="14"/>
  <c r="AM202" i="14"/>
  <c r="AL202" i="14"/>
  <c r="AK202" i="14"/>
  <c r="AJ202" i="14"/>
  <c r="AB181" i="14" s="1"/>
  <c r="AI202" i="14"/>
  <c r="AH202" i="14"/>
  <c r="AG202" i="14"/>
  <c r="AF202" i="14"/>
  <c r="AE202" i="14"/>
  <c r="AD202" i="14"/>
  <c r="AC202" i="14"/>
  <c r="AB202" i="14"/>
  <c r="Z181" i="14" s="1"/>
  <c r="AA202" i="14"/>
  <c r="Z202" i="14"/>
  <c r="X202" i="14"/>
  <c r="W202" i="14"/>
  <c r="X181" i="14" s="1"/>
  <c r="T160" i="14" s="1"/>
  <c r="T202" i="14"/>
  <c r="S202" i="14"/>
  <c r="R202" i="14"/>
  <c r="Q202" i="14"/>
  <c r="M181" i="14" s="1"/>
  <c r="P202" i="14"/>
  <c r="O202" i="14"/>
  <c r="N202" i="14"/>
  <c r="M202" i="14"/>
  <c r="B181" i="14" s="1"/>
  <c r="L202" i="14"/>
  <c r="K202" i="14"/>
  <c r="J202" i="14"/>
  <c r="I202" i="14"/>
  <c r="K181" i="14" s="1"/>
  <c r="L160" i="14" s="1"/>
  <c r="H202" i="14"/>
  <c r="G202" i="14"/>
  <c r="F202" i="14"/>
  <c r="E202" i="14"/>
  <c r="D202" i="14"/>
  <c r="C202" i="14"/>
  <c r="B202" i="14"/>
  <c r="A202" i="14"/>
  <c r="AN201" i="14"/>
  <c r="AM201" i="14"/>
  <c r="AL201" i="14"/>
  <c r="AK201" i="14"/>
  <c r="AN180" i="14" s="1"/>
  <c r="AJ201" i="14"/>
  <c r="AI201" i="14"/>
  <c r="AH201" i="14"/>
  <c r="AG201" i="14"/>
  <c r="AF201" i="14"/>
  <c r="AE201" i="14"/>
  <c r="AD201" i="14"/>
  <c r="AC201" i="14"/>
  <c r="AG180" i="14" s="1"/>
  <c r="AB201" i="14"/>
  <c r="AA201" i="14"/>
  <c r="Z201" i="14"/>
  <c r="X201" i="14"/>
  <c r="T180" i="14" s="1"/>
  <c r="W201" i="14"/>
  <c r="T201" i="14"/>
  <c r="S201" i="14"/>
  <c r="R201" i="14"/>
  <c r="Q201" i="14"/>
  <c r="P201" i="14"/>
  <c r="O201" i="14"/>
  <c r="N201" i="14"/>
  <c r="M180" i="14" s="1"/>
  <c r="M201" i="14"/>
  <c r="L201" i="14"/>
  <c r="K201" i="14"/>
  <c r="J201" i="14"/>
  <c r="I201" i="14"/>
  <c r="H201" i="14"/>
  <c r="L180" i="14" s="1"/>
  <c r="G201" i="14"/>
  <c r="F201" i="14"/>
  <c r="E201" i="14"/>
  <c r="D201" i="14"/>
  <c r="C201" i="14"/>
  <c r="B201" i="14"/>
  <c r="A201" i="14"/>
  <c r="AN200" i="14"/>
  <c r="AB179" i="14" s="1"/>
  <c r="AM200" i="14"/>
  <c r="AL200" i="14"/>
  <c r="AN179" i="14" s="1"/>
  <c r="AK200" i="14"/>
  <c r="AJ200" i="14"/>
  <c r="AI200" i="14"/>
  <c r="AH200" i="14"/>
  <c r="AJ179" i="14" s="1"/>
  <c r="AG200" i="14"/>
  <c r="AF200" i="14"/>
  <c r="AE200" i="14"/>
  <c r="AD200" i="14"/>
  <c r="AC200" i="14"/>
  <c r="AB200" i="14"/>
  <c r="AA200" i="14"/>
  <c r="Z200" i="14"/>
  <c r="S179" i="14" s="1"/>
  <c r="X200" i="14"/>
  <c r="W200" i="14"/>
  <c r="T200" i="14"/>
  <c r="S200" i="14"/>
  <c r="R200" i="14"/>
  <c r="Q200" i="14"/>
  <c r="P200" i="14"/>
  <c r="O200" i="14"/>
  <c r="M179" i="14" s="1"/>
  <c r="N200" i="14"/>
  <c r="M200" i="14"/>
  <c r="B179" i="14" s="1"/>
  <c r="L200" i="14"/>
  <c r="K200" i="14"/>
  <c r="L179" i="14" s="1"/>
  <c r="J200" i="14"/>
  <c r="I200" i="14"/>
  <c r="H200" i="14"/>
  <c r="G200" i="14"/>
  <c r="F200" i="14"/>
  <c r="E200" i="14"/>
  <c r="D200" i="14"/>
  <c r="C200" i="14"/>
  <c r="B200" i="14"/>
  <c r="A200" i="14"/>
  <c r="AN199" i="14"/>
  <c r="AM199" i="14"/>
  <c r="AL199" i="14"/>
  <c r="AK199" i="14"/>
  <c r="AJ199" i="14"/>
  <c r="AI199" i="14"/>
  <c r="AH199" i="14"/>
  <c r="AG199" i="14"/>
  <c r="AF199" i="14"/>
  <c r="AE199" i="14"/>
  <c r="AD199" i="14"/>
  <c r="AC199" i="14"/>
  <c r="AB199" i="14"/>
  <c r="AA199" i="14"/>
  <c r="Z178" i="14" s="1"/>
  <c r="S157" i="14" s="1"/>
  <c r="Z199" i="14"/>
  <c r="X199" i="14"/>
  <c r="W199" i="14"/>
  <c r="T199" i="14"/>
  <c r="S199" i="14"/>
  <c r="R199" i="14"/>
  <c r="Q199" i="14"/>
  <c r="P199" i="14"/>
  <c r="M178" i="14" s="1"/>
  <c r="O199" i="14"/>
  <c r="N199" i="14"/>
  <c r="M199" i="14"/>
  <c r="L199" i="14"/>
  <c r="D178" i="14" s="1"/>
  <c r="K199" i="14"/>
  <c r="J199" i="14"/>
  <c r="I199" i="14"/>
  <c r="H199" i="14"/>
  <c r="L178" i="14" s="1"/>
  <c r="G199" i="14"/>
  <c r="F199" i="14"/>
  <c r="E199" i="14"/>
  <c r="D199" i="14"/>
  <c r="B178" i="14" s="1"/>
  <c r="C199" i="14"/>
  <c r="B199" i="14"/>
  <c r="A199" i="14"/>
  <c r="AN198" i="14"/>
  <c r="AM198" i="14"/>
  <c r="AL198" i="14"/>
  <c r="AK198" i="14"/>
  <c r="AJ198" i="14"/>
  <c r="AI198" i="14"/>
  <c r="AH198" i="14"/>
  <c r="AJ177" i="14" s="1"/>
  <c r="AG198" i="14"/>
  <c r="AF198" i="14"/>
  <c r="AG177" i="14" s="1"/>
  <c r="AE198" i="14"/>
  <c r="AD198" i="14"/>
  <c r="AC198" i="14"/>
  <c r="AB198" i="14"/>
  <c r="Z177" i="14" s="1"/>
  <c r="S156" i="14" s="1"/>
  <c r="AA198" i="14"/>
  <c r="Z198" i="14"/>
  <c r="S177" i="14" s="1"/>
  <c r="X198" i="14"/>
  <c r="W198" i="14"/>
  <c r="T198" i="14"/>
  <c r="S198" i="14"/>
  <c r="R198" i="14"/>
  <c r="Q198" i="14"/>
  <c r="P198" i="14"/>
  <c r="O198" i="14"/>
  <c r="N198" i="14"/>
  <c r="M198" i="14"/>
  <c r="L198" i="14"/>
  <c r="K198" i="14"/>
  <c r="J198" i="14"/>
  <c r="I198" i="14"/>
  <c r="K177" i="14" s="1"/>
  <c r="H198" i="14"/>
  <c r="G198" i="14"/>
  <c r="D177" i="14" s="1"/>
  <c r="F198" i="14"/>
  <c r="E198" i="14"/>
  <c r="D198" i="14"/>
  <c r="C198" i="14"/>
  <c r="B198" i="14"/>
  <c r="A198" i="14"/>
  <c r="AN197" i="14"/>
  <c r="AM197" i="14"/>
  <c r="AL197" i="14"/>
  <c r="AK197" i="14"/>
  <c r="AJ197" i="14"/>
  <c r="AI197" i="14"/>
  <c r="AH197" i="14"/>
  <c r="AG197" i="14"/>
  <c r="AB176" i="14" s="1"/>
  <c r="Z155" i="14" s="1"/>
  <c r="AF197" i="14"/>
  <c r="AE197" i="14"/>
  <c r="AD197" i="14"/>
  <c r="AC197" i="14"/>
  <c r="AG176" i="14" s="1"/>
  <c r="AB197" i="14"/>
  <c r="AA197" i="14"/>
  <c r="Z197" i="14"/>
  <c r="X197" i="14"/>
  <c r="T176" i="14" s="1"/>
  <c r="W197" i="14"/>
  <c r="T197" i="14"/>
  <c r="S197" i="14"/>
  <c r="R197" i="14"/>
  <c r="Q197" i="14"/>
  <c r="P197" i="14"/>
  <c r="O197" i="14"/>
  <c r="N197" i="14"/>
  <c r="M176" i="14" s="1"/>
  <c r="M197" i="14"/>
  <c r="L197" i="14"/>
  <c r="D176" i="14" s="1"/>
  <c r="K197" i="14"/>
  <c r="J197" i="14"/>
  <c r="C176" i="14" s="1"/>
  <c r="I197" i="14"/>
  <c r="H197" i="14"/>
  <c r="G197" i="14"/>
  <c r="F197" i="14"/>
  <c r="G176" i="14" s="1"/>
  <c r="E197" i="14"/>
  <c r="D197" i="14"/>
  <c r="B176" i="14" s="1"/>
  <c r="C197" i="14"/>
  <c r="B197" i="14"/>
  <c r="A197" i="14"/>
  <c r="AN196" i="14"/>
  <c r="AM196" i="14"/>
  <c r="AL196" i="14"/>
  <c r="AN175" i="14" s="1"/>
  <c r="AK196" i="14"/>
  <c r="AJ196" i="14"/>
  <c r="AB175" i="14" s="1"/>
  <c r="AI196" i="14"/>
  <c r="AH196" i="14"/>
  <c r="AJ175" i="14" s="1"/>
  <c r="AB154" i="14" s="1"/>
  <c r="AG196" i="14"/>
  <c r="AF196" i="14"/>
  <c r="AE196" i="14"/>
  <c r="AD196" i="14"/>
  <c r="AG175" i="14" s="1"/>
  <c r="AC196" i="14"/>
  <c r="AB196" i="14"/>
  <c r="Z175" i="14" s="1"/>
  <c r="AA196" i="14"/>
  <c r="Z196" i="14"/>
  <c r="S175" i="14" s="1"/>
  <c r="X196" i="14"/>
  <c r="W196" i="14"/>
  <c r="T196" i="14"/>
  <c r="S196" i="14"/>
  <c r="R196" i="14"/>
  <c r="Q196" i="14"/>
  <c r="P196" i="14"/>
  <c r="O196" i="14"/>
  <c r="M175" i="14" s="1"/>
  <c r="N196" i="14"/>
  <c r="M196" i="14"/>
  <c r="L196" i="14"/>
  <c r="K196" i="14"/>
  <c r="J196" i="14"/>
  <c r="I196" i="14"/>
  <c r="H196" i="14"/>
  <c r="G196" i="14"/>
  <c r="F196" i="14"/>
  <c r="E196" i="14"/>
  <c r="D196" i="14"/>
  <c r="C196" i="14"/>
  <c r="B196" i="14"/>
  <c r="A196" i="14"/>
  <c r="AN195" i="14"/>
  <c r="AM195" i="14"/>
  <c r="AN174" i="14" s="1"/>
  <c r="AL195" i="14"/>
  <c r="AK195" i="14"/>
  <c r="AJ195" i="14"/>
  <c r="AI195" i="14"/>
  <c r="AH195" i="14"/>
  <c r="AG195" i="14"/>
  <c r="AF195" i="14"/>
  <c r="AE195" i="14"/>
  <c r="AG174" i="14" s="1"/>
  <c r="AD195" i="14"/>
  <c r="AC195" i="14"/>
  <c r="AB195" i="14"/>
  <c r="AA195" i="14"/>
  <c r="Z195" i="14"/>
  <c r="X195" i="14"/>
  <c r="T174" i="14" s="1"/>
  <c r="W195" i="14"/>
  <c r="T195" i="14"/>
  <c r="S174" i="14" s="1"/>
  <c r="S195" i="14"/>
  <c r="R195" i="14"/>
  <c r="Q195" i="14"/>
  <c r="P195" i="14"/>
  <c r="O195" i="14"/>
  <c r="N195" i="14"/>
  <c r="M195" i="14"/>
  <c r="L195" i="14"/>
  <c r="D174" i="14" s="1"/>
  <c r="K195" i="14"/>
  <c r="J195" i="14"/>
  <c r="I195" i="14"/>
  <c r="H195" i="14"/>
  <c r="L174" i="14" s="1"/>
  <c r="G195" i="14"/>
  <c r="F195" i="14"/>
  <c r="E195" i="14"/>
  <c r="D195" i="14"/>
  <c r="B174" i="14" s="1"/>
  <c r="C195" i="14"/>
  <c r="B195" i="14"/>
  <c r="A195" i="14"/>
  <c r="AN194" i="14"/>
  <c r="AM194" i="14"/>
  <c r="AL194" i="14"/>
  <c r="AN173" i="14" s="1"/>
  <c r="AK194" i="14"/>
  <c r="AJ194" i="14"/>
  <c r="AB173" i="14" s="1"/>
  <c r="AI194" i="14"/>
  <c r="AH194" i="14"/>
  <c r="AG194" i="14"/>
  <c r="AF194" i="14"/>
  <c r="AE194" i="14"/>
  <c r="AD194" i="14"/>
  <c r="AC194" i="14"/>
  <c r="AB194" i="14"/>
  <c r="Z173" i="14" s="1"/>
  <c r="AA194" i="14"/>
  <c r="Z194" i="14"/>
  <c r="X194" i="14"/>
  <c r="W194" i="14"/>
  <c r="T194" i="14"/>
  <c r="S194" i="14"/>
  <c r="R194" i="14"/>
  <c r="Q194" i="14"/>
  <c r="M173" i="14" s="1"/>
  <c r="B152" i="14" s="1"/>
  <c r="P194" i="14"/>
  <c r="O194" i="14"/>
  <c r="N194" i="14"/>
  <c r="M194" i="14"/>
  <c r="L194" i="14"/>
  <c r="K194" i="14"/>
  <c r="J194" i="14"/>
  <c r="I194" i="14"/>
  <c r="K173" i="14" s="1"/>
  <c r="L152" i="14" s="1"/>
  <c r="H194" i="14"/>
  <c r="G194" i="14"/>
  <c r="F194" i="14"/>
  <c r="E194" i="14"/>
  <c r="D194" i="14"/>
  <c r="C194" i="14"/>
  <c r="B194" i="14"/>
  <c r="A194" i="14"/>
  <c r="AN193" i="14"/>
  <c r="AM193" i="14"/>
  <c r="AL193" i="14"/>
  <c r="AK193" i="14"/>
  <c r="AN172" i="14" s="1"/>
  <c r="AJ193" i="14"/>
  <c r="AI193" i="14"/>
  <c r="AJ172" i="14" s="1"/>
  <c r="AB151" i="14" s="1"/>
  <c r="AH193" i="14"/>
  <c r="AG193" i="14"/>
  <c r="AF193" i="14"/>
  <c r="AE193" i="14"/>
  <c r="AD193" i="14"/>
  <c r="AC193" i="14"/>
  <c r="AG172" i="14" s="1"/>
  <c r="AB193" i="14"/>
  <c r="AA193" i="14"/>
  <c r="Z193" i="14"/>
  <c r="X193" i="14"/>
  <c r="T172" i="14" s="1"/>
  <c r="W193" i="14"/>
  <c r="T193" i="14"/>
  <c r="S193" i="14"/>
  <c r="R193" i="14"/>
  <c r="Q193" i="14"/>
  <c r="P193" i="14"/>
  <c r="O193" i="14"/>
  <c r="N193" i="14"/>
  <c r="M172" i="14" s="1"/>
  <c r="B151" i="14" s="1"/>
  <c r="M193" i="14"/>
  <c r="L193" i="14"/>
  <c r="K193" i="14"/>
  <c r="J193" i="14"/>
  <c r="K172" i="14" s="1"/>
  <c r="I193" i="14"/>
  <c r="H193" i="14"/>
  <c r="L172" i="14" s="1"/>
  <c r="G193" i="14"/>
  <c r="F193" i="14"/>
  <c r="C172" i="14" s="1"/>
  <c r="E193" i="14"/>
  <c r="D193" i="14"/>
  <c r="C193" i="14"/>
  <c r="B193" i="14"/>
  <c r="A193" i="14"/>
  <c r="AN192" i="14"/>
  <c r="AB171" i="14" s="1"/>
  <c r="AM192" i="14"/>
  <c r="AL192" i="14"/>
  <c r="AN171" i="14" s="1"/>
  <c r="AK192" i="14"/>
  <c r="AJ192" i="14"/>
  <c r="AI192" i="14"/>
  <c r="AH192" i="14"/>
  <c r="AJ171" i="14" s="1"/>
  <c r="AG192" i="14"/>
  <c r="AF192" i="14"/>
  <c r="AE192" i="14"/>
  <c r="AD192" i="14"/>
  <c r="AG171" i="14" s="1"/>
  <c r="AC192" i="14"/>
  <c r="AB192" i="14"/>
  <c r="AA192" i="14"/>
  <c r="Z192" i="14"/>
  <c r="S171" i="14" s="1"/>
  <c r="X192" i="14"/>
  <c r="W192" i="14"/>
  <c r="T192" i="14"/>
  <c r="S192" i="14"/>
  <c r="R192" i="14"/>
  <c r="Q192" i="14"/>
  <c r="P192" i="14"/>
  <c r="O192" i="14"/>
  <c r="M171" i="14" s="1"/>
  <c r="N192" i="14"/>
  <c r="M192" i="14"/>
  <c r="B171" i="14" s="1"/>
  <c r="L192" i="14"/>
  <c r="K192" i="14"/>
  <c r="J192" i="14"/>
  <c r="I192" i="14"/>
  <c r="H192" i="14"/>
  <c r="G192" i="14"/>
  <c r="D171" i="14" s="1"/>
  <c r="F192" i="14"/>
  <c r="E192" i="14"/>
  <c r="D192" i="14"/>
  <c r="C192" i="14"/>
  <c r="B192" i="14"/>
  <c r="A192" i="14"/>
  <c r="AN191" i="14"/>
  <c r="AM191" i="14"/>
  <c r="AL191" i="14"/>
  <c r="AK191" i="14"/>
  <c r="AN170" i="14" s="1"/>
  <c r="AJ191" i="14"/>
  <c r="AI191" i="14"/>
  <c r="AH191" i="14"/>
  <c r="AG191" i="14"/>
  <c r="AF191" i="14"/>
  <c r="AE191" i="14"/>
  <c r="AD191" i="14"/>
  <c r="AC191" i="14"/>
  <c r="AB191" i="14"/>
  <c r="AA191" i="14"/>
  <c r="Z170" i="14" s="1"/>
  <c r="S149" i="14" s="1"/>
  <c r="Z191" i="14"/>
  <c r="X191" i="14"/>
  <c r="W191" i="14"/>
  <c r="T191" i="14"/>
  <c r="S170" i="14" s="1"/>
  <c r="S191" i="14"/>
  <c r="R191" i="14"/>
  <c r="Q191" i="14"/>
  <c r="P191" i="14"/>
  <c r="M170" i="14" s="1"/>
  <c r="O191" i="14"/>
  <c r="N191" i="14"/>
  <c r="M191" i="14"/>
  <c r="L191" i="14"/>
  <c r="D170" i="14" s="1"/>
  <c r="K191" i="14"/>
  <c r="J191" i="14"/>
  <c r="I191" i="14"/>
  <c r="H191" i="14"/>
  <c r="G191" i="14"/>
  <c r="F191" i="14"/>
  <c r="E191" i="14"/>
  <c r="D191" i="14"/>
  <c r="B170" i="14" s="1"/>
  <c r="C191" i="14"/>
  <c r="B191" i="14"/>
  <c r="A191" i="14"/>
  <c r="AN190" i="14"/>
  <c r="AM190" i="14"/>
  <c r="AL190" i="14"/>
  <c r="AK190" i="14"/>
  <c r="AJ190" i="14"/>
  <c r="AB169" i="14" s="1"/>
  <c r="AI190" i="14"/>
  <c r="AH190" i="14"/>
  <c r="AJ169" i="14" s="1"/>
  <c r="AG190" i="14"/>
  <c r="AF190" i="14"/>
  <c r="AG169" i="14" s="1"/>
  <c r="AE190" i="14"/>
  <c r="AD190" i="14"/>
  <c r="AC190" i="14"/>
  <c r="AB190" i="14"/>
  <c r="Z169" i="14" s="1"/>
  <c r="S148" i="14" s="1"/>
  <c r="AA190" i="14"/>
  <c r="Z190" i="14"/>
  <c r="S169" i="14" s="1"/>
  <c r="X190" i="14"/>
  <c r="W190" i="14"/>
  <c r="T190" i="14"/>
  <c r="S190" i="14"/>
  <c r="R190" i="14"/>
  <c r="Q190" i="14"/>
  <c r="P190" i="14"/>
  <c r="O190" i="14"/>
  <c r="N190" i="14"/>
  <c r="M190" i="14"/>
  <c r="L190" i="14"/>
  <c r="K190" i="14"/>
  <c r="J190" i="14"/>
  <c r="I190" i="14"/>
  <c r="K169" i="14" s="1"/>
  <c r="H190" i="14"/>
  <c r="G190" i="14"/>
  <c r="D169" i="14" s="1"/>
  <c r="F190" i="14"/>
  <c r="E190" i="14"/>
  <c r="D190" i="14"/>
  <c r="C190" i="14"/>
  <c r="B190" i="14"/>
  <c r="A190" i="14"/>
  <c r="AN189" i="14"/>
  <c r="AM189" i="14"/>
  <c r="AL189" i="14"/>
  <c r="AK189" i="14"/>
  <c r="AJ189" i="14"/>
  <c r="AI189" i="14"/>
  <c r="AH189" i="14"/>
  <c r="AG189" i="14"/>
  <c r="AB168" i="14" s="1"/>
  <c r="AF189" i="14"/>
  <c r="AE189" i="14"/>
  <c r="AD189" i="14"/>
  <c r="AC189" i="14"/>
  <c r="AG168" i="14" s="1"/>
  <c r="AB189" i="14"/>
  <c r="AA189" i="14"/>
  <c r="Z189" i="14"/>
  <c r="X189" i="14"/>
  <c r="T168" i="14" s="1"/>
  <c r="W189" i="14"/>
  <c r="T189" i="14"/>
  <c r="S189" i="14"/>
  <c r="R189" i="14"/>
  <c r="Q189" i="14"/>
  <c r="P189" i="14"/>
  <c r="O189" i="14"/>
  <c r="N189" i="14"/>
  <c r="M168" i="14" s="1"/>
  <c r="B147" i="14" s="1"/>
  <c r="M189" i="14"/>
  <c r="L189" i="14"/>
  <c r="D168" i="14" s="1"/>
  <c r="K189" i="14"/>
  <c r="J189" i="14"/>
  <c r="K168" i="14" s="1"/>
  <c r="I189" i="14"/>
  <c r="H189" i="14"/>
  <c r="G189" i="14"/>
  <c r="F189" i="14"/>
  <c r="C168" i="14" s="1"/>
  <c r="E189" i="14"/>
  <c r="D189" i="14"/>
  <c r="B168" i="14" s="1"/>
  <c r="C189" i="14"/>
  <c r="B189" i="14"/>
  <c r="A189" i="14"/>
  <c r="AN188" i="14"/>
  <c r="AM188" i="14"/>
  <c r="AL188" i="14"/>
  <c r="AN167" i="14" s="1"/>
  <c r="AK188" i="14"/>
  <c r="AJ188" i="14"/>
  <c r="AB167" i="14" s="1"/>
  <c r="AI188" i="14"/>
  <c r="AH188" i="14"/>
  <c r="AJ167" i="14" s="1"/>
  <c r="AG188" i="14"/>
  <c r="AF188" i="14"/>
  <c r="AE188" i="14"/>
  <c r="AD188" i="14"/>
  <c r="AG167" i="14" s="1"/>
  <c r="AC188" i="14"/>
  <c r="AB188" i="14"/>
  <c r="Z167" i="14" s="1"/>
  <c r="AA188" i="14"/>
  <c r="Z188" i="14"/>
  <c r="S167" i="14" s="1"/>
  <c r="X188" i="14"/>
  <c r="W188" i="14"/>
  <c r="T188" i="14"/>
  <c r="S188" i="14"/>
  <c r="R188" i="14"/>
  <c r="Q188" i="14"/>
  <c r="P188" i="14"/>
  <c r="O188" i="14"/>
  <c r="M167" i="14" s="1"/>
  <c r="N188" i="14"/>
  <c r="M188" i="14"/>
  <c r="L188" i="14"/>
  <c r="K188" i="14"/>
  <c r="L167" i="14" s="1"/>
  <c r="D146" i="14" s="1"/>
  <c r="J188" i="14"/>
  <c r="I188" i="14"/>
  <c r="H188" i="14"/>
  <c r="G188" i="14"/>
  <c r="F188" i="14"/>
  <c r="E188" i="14"/>
  <c r="D188" i="14"/>
  <c r="C188" i="14"/>
  <c r="B188" i="14"/>
  <c r="A188" i="14"/>
  <c r="AN187" i="14"/>
  <c r="AM187" i="14"/>
  <c r="AN166" i="14" s="1"/>
  <c r="AL187" i="14"/>
  <c r="AK187" i="14"/>
  <c r="AJ187" i="14"/>
  <c r="AI187" i="14"/>
  <c r="AJ166" i="14" s="1"/>
  <c r="AB145" i="14" s="1"/>
  <c r="AH187" i="14"/>
  <c r="AG187" i="14"/>
  <c r="AF187" i="14"/>
  <c r="AE187" i="14"/>
  <c r="AG166" i="14" s="1"/>
  <c r="AD187" i="14"/>
  <c r="AC187" i="14"/>
  <c r="AB187" i="14"/>
  <c r="AA187" i="14"/>
  <c r="Z166" i="14" s="1"/>
  <c r="S145" i="14" s="1"/>
  <c r="Z187" i="14"/>
  <c r="X187" i="14"/>
  <c r="T166" i="14" s="1"/>
  <c r="W187" i="14"/>
  <c r="T187" i="14"/>
  <c r="S166" i="14" s="1"/>
  <c r="S187" i="14"/>
  <c r="R187" i="14"/>
  <c r="Q187" i="14"/>
  <c r="P187" i="14"/>
  <c r="M166" i="14" s="1"/>
  <c r="B145" i="14" s="1"/>
  <c r="O187" i="14"/>
  <c r="N187" i="14"/>
  <c r="M187" i="14"/>
  <c r="L187" i="14"/>
  <c r="D166" i="14" s="1"/>
  <c r="K187" i="14"/>
  <c r="J187" i="14"/>
  <c r="I187" i="14"/>
  <c r="H187" i="14"/>
  <c r="L166" i="14" s="1"/>
  <c r="D145" i="14" s="1"/>
  <c r="G187" i="14"/>
  <c r="F187" i="14"/>
  <c r="E187" i="14"/>
  <c r="D187" i="14"/>
  <c r="B166" i="14" s="1"/>
  <c r="C187" i="14"/>
  <c r="B187" i="14"/>
  <c r="A187" i="14"/>
  <c r="AN186" i="14"/>
  <c r="AM186" i="14"/>
  <c r="AL186" i="14"/>
  <c r="AN165" i="14" s="1"/>
  <c r="AK186" i="14"/>
  <c r="AJ186" i="14"/>
  <c r="AI186" i="14"/>
  <c r="AH186" i="14"/>
  <c r="AG186" i="14"/>
  <c r="AF186" i="14"/>
  <c r="AE186" i="14"/>
  <c r="AD186" i="14"/>
  <c r="AC186" i="14"/>
  <c r="AB186" i="14"/>
  <c r="Z165" i="14" s="1"/>
  <c r="AA186" i="14"/>
  <c r="X186" i="14"/>
  <c r="W186" i="14"/>
  <c r="T186" i="14"/>
  <c r="S186" i="14"/>
  <c r="R186" i="14"/>
  <c r="Q186" i="14"/>
  <c r="M165" i="14" s="1"/>
  <c r="P186" i="14"/>
  <c r="O186" i="14"/>
  <c r="N186" i="14"/>
  <c r="K186" i="14"/>
  <c r="J186" i="14"/>
  <c r="I186" i="14"/>
  <c r="K165" i="14" s="1"/>
  <c r="H186" i="14"/>
  <c r="G186" i="14"/>
  <c r="F186" i="14"/>
  <c r="E186" i="14"/>
  <c r="A186" i="14"/>
  <c r="AN185" i="14"/>
  <c r="AM185" i="14"/>
  <c r="AL185" i="14"/>
  <c r="AK185" i="14"/>
  <c r="AN164" i="14" s="1"/>
  <c r="AI185" i="14"/>
  <c r="AJ164" i="14" s="1"/>
  <c r="AH185" i="14"/>
  <c r="AF185" i="14"/>
  <c r="AE185" i="14"/>
  <c r="AD185" i="14"/>
  <c r="AC185" i="14"/>
  <c r="AG164" i="14" s="1"/>
  <c r="AA185" i="14"/>
  <c r="X185" i="14"/>
  <c r="T164" i="14" s="1"/>
  <c r="W185" i="14"/>
  <c r="T185" i="14"/>
  <c r="R185" i="14"/>
  <c r="Q185" i="14"/>
  <c r="P185" i="14"/>
  <c r="O185" i="14"/>
  <c r="N185" i="14"/>
  <c r="M164" i="14" s="1"/>
  <c r="L185" i="14"/>
  <c r="J185" i="14"/>
  <c r="K164" i="14" s="1"/>
  <c r="I185" i="14"/>
  <c r="H185" i="14"/>
  <c r="L164" i="14" s="1"/>
  <c r="F185" i="14"/>
  <c r="E185" i="14"/>
  <c r="B185" i="14"/>
  <c r="A185" i="14"/>
  <c r="AN184" i="14"/>
  <c r="AB163" i="14" s="1"/>
  <c r="AM184" i="14"/>
  <c r="AL184" i="14"/>
  <c r="AN163" i="14" s="1"/>
  <c r="AK184" i="14"/>
  <c r="AJ184" i="14"/>
  <c r="AI184" i="14"/>
  <c r="AH184" i="14"/>
  <c r="AJ163" i="14" s="1"/>
  <c r="AF184" i="14"/>
  <c r="AE184" i="14"/>
  <c r="AD184" i="14"/>
  <c r="AG163" i="14" s="1"/>
  <c r="AC184" i="14"/>
  <c r="AA184" i="14"/>
  <c r="Z184" i="14"/>
  <c r="X184" i="14"/>
  <c r="W184" i="14"/>
  <c r="X163" i="14" s="1"/>
  <c r="T142" i="14" s="1"/>
  <c r="S184" i="14"/>
  <c r="R184" i="14"/>
  <c r="Q184" i="14"/>
  <c r="P184" i="14"/>
  <c r="O184" i="14"/>
  <c r="M163" i="14" s="1"/>
  <c r="N184" i="14"/>
  <c r="L184" i="14"/>
  <c r="K184" i="14"/>
  <c r="L163" i="14" s="1"/>
  <c r="J184" i="14"/>
  <c r="I184" i="14"/>
  <c r="H184" i="14"/>
  <c r="G184" i="14"/>
  <c r="F184" i="14"/>
  <c r="E184" i="14"/>
  <c r="D184" i="14"/>
  <c r="C184" i="14"/>
  <c r="B184" i="14"/>
  <c r="A184" i="14"/>
  <c r="AM183" i="14"/>
  <c r="AL183" i="14"/>
  <c r="AK183" i="14"/>
  <c r="AI183" i="14"/>
  <c r="AH183" i="14"/>
  <c r="AF183" i="14"/>
  <c r="AE183" i="14"/>
  <c r="AD183" i="14"/>
  <c r="AC183" i="14"/>
  <c r="AB183" i="14"/>
  <c r="AA183" i="14"/>
  <c r="Z162" i="14" s="1"/>
  <c r="Z183" i="14"/>
  <c r="X183" i="14"/>
  <c r="W183" i="14"/>
  <c r="T183" i="14"/>
  <c r="R183" i="14"/>
  <c r="M162" i="14" s="1"/>
  <c r="Q183" i="14"/>
  <c r="P183" i="14"/>
  <c r="O183" i="14"/>
  <c r="N183" i="14"/>
  <c r="L183" i="14"/>
  <c r="D162" i="14" s="1"/>
  <c r="J183" i="14"/>
  <c r="I183" i="14"/>
  <c r="H183" i="14"/>
  <c r="G183" i="14"/>
  <c r="F183" i="14"/>
  <c r="E183" i="14"/>
  <c r="B183" i="14"/>
  <c r="A183" i="14"/>
  <c r="AN182" i="14"/>
  <c r="AM182" i="14"/>
  <c r="AL182" i="14"/>
  <c r="AK182" i="14"/>
  <c r="AI182" i="14"/>
  <c r="AH182" i="14"/>
  <c r="AJ161" i="14" s="1"/>
  <c r="AF182" i="14"/>
  <c r="AE182" i="14"/>
  <c r="AD182" i="14"/>
  <c r="AC182" i="14"/>
  <c r="AB182" i="14"/>
  <c r="Z161" i="14" s="1"/>
  <c r="AA182" i="14"/>
  <c r="Z182" i="14"/>
  <c r="S161" i="14" s="1"/>
  <c r="X182" i="14"/>
  <c r="W182" i="14"/>
  <c r="T182" i="14"/>
  <c r="R182" i="14"/>
  <c r="Q182" i="14"/>
  <c r="P182" i="14"/>
  <c r="O182" i="14"/>
  <c r="N182" i="14"/>
  <c r="M182" i="14"/>
  <c r="K182" i="14"/>
  <c r="J182" i="14"/>
  <c r="I182" i="14"/>
  <c r="K161" i="14" s="1"/>
  <c r="H182" i="14"/>
  <c r="G182" i="14"/>
  <c r="F182" i="14"/>
  <c r="E182" i="14"/>
  <c r="A182" i="14"/>
  <c r="AN181" i="14"/>
  <c r="AM181" i="14"/>
  <c r="AL181" i="14"/>
  <c r="AK181" i="14"/>
  <c r="AJ181" i="14"/>
  <c r="AI181" i="14"/>
  <c r="AH181" i="14"/>
  <c r="AG181" i="14"/>
  <c r="AB160" i="14" s="1"/>
  <c r="Z139" i="14" s="1"/>
  <c r="AF181" i="14"/>
  <c r="AE181" i="14"/>
  <c r="AD181" i="14"/>
  <c r="AC181" i="14"/>
  <c r="AA181" i="14"/>
  <c r="W181" i="14"/>
  <c r="T181" i="14"/>
  <c r="S181" i="14"/>
  <c r="R181" i="14"/>
  <c r="M160" i="14" s="1"/>
  <c r="Q181" i="14"/>
  <c r="P181" i="14"/>
  <c r="O181" i="14"/>
  <c r="N181" i="14"/>
  <c r="L181" i="14"/>
  <c r="J181" i="14"/>
  <c r="I181" i="14"/>
  <c r="H181" i="14"/>
  <c r="F181" i="14"/>
  <c r="E181" i="14"/>
  <c r="D181" i="14"/>
  <c r="A181" i="14"/>
  <c r="AM180" i="14"/>
  <c r="AL180" i="14"/>
  <c r="AN159" i="14" s="1"/>
  <c r="AK180" i="14"/>
  <c r="AJ180" i="14"/>
  <c r="AB159" i="14" s="1"/>
  <c r="AI180" i="14"/>
  <c r="AH180" i="14"/>
  <c r="AJ159" i="14" s="1"/>
  <c r="AF180" i="14"/>
  <c r="AE180" i="14"/>
  <c r="AD180" i="14"/>
  <c r="AG159" i="14" s="1"/>
  <c r="AC180" i="14"/>
  <c r="AB180" i="14"/>
  <c r="Z159" i="14" s="1"/>
  <c r="AA180" i="14"/>
  <c r="Z180" i="14"/>
  <c r="X180" i="14"/>
  <c r="W180" i="14"/>
  <c r="S180" i="14"/>
  <c r="R180" i="14"/>
  <c r="Q180" i="14"/>
  <c r="P180" i="14"/>
  <c r="O180" i="14"/>
  <c r="N180" i="14"/>
  <c r="K180" i="14"/>
  <c r="J180" i="14"/>
  <c r="I180" i="14"/>
  <c r="H180" i="14"/>
  <c r="G180" i="14"/>
  <c r="F180" i="14"/>
  <c r="E180" i="14"/>
  <c r="D180" i="14"/>
  <c r="C180" i="14"/>
  <c r="B180" i="14"/>
  <c r="A180" i="14"/>
  <c r="AM179" i="14"/>
  <c r="AL179" i="14"/>
  <c r="AK179" i="14"/>
  <c r="AI179" i="14"/>
  <c r="AJ158" i="14" s="1"/>
  <c r="AH179" i="14"/>
  <c r="AG179" i="14"/>
  <c r="AB158" i="14" s="1"/>
  <c r="AF179" i="14"/>
  <c r="AE179" i="14"/>
  <c r="AG158" i="14" s="1"/>
  <c r="AD179" i="14"/>
  <c r="AC179" i="14"/>
  <c r="AA179" i="14"/>
  <c r="Z179" i="14"/>
  <c r="X179" i="14"/>
  <c r="T158" i="14" s="1"/>
  <c r="W179" i="14"/>
  <c r="T179" i="14"/>
  <c r="S158" i="14" s="1"/>
  <c r="R179" i="14"/>
  <c r="Q179" i="14"/>
  <c r="P179" i="14"/>
  <c r="O179" i="14"/>
  <c r="N179" i="14"/>
  <c r="K179" i="14"/>
  <c r="J179" i="14"/>
  <c r="I179" i="14"/>
  <c r="H179" i="14"/>
  <c r="L158" i="14" s="1"/>
  <c r="F179" i="14"/>
  <c r="E179" i="14"/>
  <c r="D179" i="14"/>
  <c r="A179" i="14"/>
  <c r="AN178" i="14"/>
  <c r="AM178" i="14"/>
  <c r="AL178" i="14"/>
  <c r="AN157" i="14" s="1"/>
  <c r="AK178" i="14"/>
  <c r="AJ178" i="14"/>
  <c r="AI178" i="14"/>
  <c r="AH178" i="14"/>
  <c r="AF178" i="14"/>
  <c r="AE178" i="14"/>
  <c r="AD178" i="14"/>
  <c r="AC178" i="14"/>
  <c r="AB178" i="14"/>
  <c r="Z157" i="14" s="1"/>
  <c r="AA178" i="14"/>
  <c r="X178" i="14"/>
  <c r="W178" i="14"/>
  <c r="X157" i="14" s="1"/>
  <c r="T178" i="14"/>
  <c r="S178" i="14"/>
  <c r="R178" i="14"/>
  <c r="Q178" i="14"/>
  <c r="M157" i="14" s="1"/>
  <c r="P178" i="14"/>
  <c r="O178" i="14"/>
  <c r="N178" i="14"/>
  <c r="K178" i="14"/>
  <c r="J178" i="14"/>
  <c r="I178" i="14"/>
  <c r="K157" i="14" s="1"/>
  <c r="H178" i="14"/>
  <c r="G178" i="14"/>
  <c r="F178" i="14"/>
  <c r="E178" i="14"/>
  <c r="A178" i="14"/>
  <c r="AN177" i="14"/>
  <c r="AM177" i="14"/>
  <c r="AL177" i="14"/>
  <c r="AK177" i="14"/>
  <c r="AN156" i="14" s="1"/>
  <c r="AI177" i="14"/>
  <c r="AH177" i="14"/>
  <c r="AF177" i="14"/>
  <c r="AE177" i="14"/>
  <c r="AD177" i="14"/>
  <c r="AC177" i="14"/>
  <c r="AG156" i="14" s="1"/>
  <c r="AA177" i="14"/>
  <c r="X177" i="14"/>
  <c r="T156" i="14" s="1"/>
  <c r="W177" i="14"/>
  <c r="T177" i="14"/>
  <c r="R177" i="14"/>
  <c r="Q177" i="14"/>
  <c r="P177" i="14"/>
  <c r="O177" i="14"/>
  <c r="N177" i="14"/>
  <c r="M156" i="14" s="1"/>
  <c r="L177" i="14"/>
  <c r="J177" i="14"/>
  <c r="I177" i="14"/>
  <c r="H177" i="14"/>
  <c r="F177" i="14"/>
  <c r="G156" i="14" s="1"/>
  <c r="E177" i="14"/>
  <c r="B177" i="14"/>
  <c r="A177" i="14"/>
  <c r="AN176" i="14"/>
  <c r="AB155" i="14" s="1"/>
  <c r="AM176" i="14"/>
  <c r="AL176" i="14"/>
  <c r="AN155" i="14" s="1"/>
  <c r="AK176" i="14"/>
  <c r="AJ176" i="14"/>
  <c r="AI176" i="14"/>
  <c r="AH176" i="14"/>
  <c r="AJ155" i="14" s="1"/>
  <c r="AF176" i="14"/>
  <c r="AE176" i="14"/>
  <c r="AD176" i="14"/>
  <c r="AC176" i="14"/>
  <c r="AA176" i="14"/>
  <c r="Z176" i="14"/>
  <c r="S155" i="14" s="1"/>
  <c r="X176" i="14"/>
  <c r="W176" i="14"/>
  <c r="X155" i="14" s="1"/>
  <c r="S176" i="14"/>
  <c r="R176" i="14"/>
  <c r="Q176" i="14"/>
  <c r="P176" i="14"/>
  <c r="O176" i="14"/>
  <c r="M155" i="14" s="1"/>
  <c r="N176" i="14"/>
  <c r="L176" i="14"/>
  <c r="K176" i="14"/>
  <c r="L155" i="14" s="1"/>
  <c r="J176" i="14"/>
  <c r="I176" i="14"/>
  <c r="H176" i="14"/>
  <c r="F176" i="14"/>
  <c r="E176" i="14"/>
  <c r="A176" i="14"/>
  <c r="AM175" i="14"/>
  <c r="AN154" i="14" s="1"/>
  <c r="AL175" i="14"/>
  <c r="AK175" i="14"/>
  <c r="AI175" i="14"/>
  <c r="AH175" i="14"/>
  <c r="AF175" i="14"/>
  <c r="AE175" i="14"/>
  <c r="AD175" i="14"/>
  <c r="AC175" i="14"/>
  <c r="AG154" i="14" s="1"/>
  <c r="AA175" i="14"/>
  <c r="Z154" i="14" s="1"/>
  <c r="X175" i="14"/>
  <c r="W175" i="14"/>
  <c r="T175" i="14"/>
  <c r="R175" i="14"/>
  <c r="Q175" i="14"/>
  <c r="P175" i="14"/>
  <c r="O175" i="14"/>
  <c r="N175" i="14"/>
  <c r="L175" i="14"/>
  <c r="D154" i="14" s="1"/>
  <c r="J175" i="14"/>
  <c r="I175" i="14"/>
  <c r="H175" i="14"/>
  <c r="G175" i="14"/>
  <c r="F175" i="14"/>
  <c r="E175" i="14"/>
  <c r="D175" i="14"/>
  <c r="B175" i="14"/>
  <c r="A175" i="14"/>
  <c r="AM174" i="14"/>
  <c r="AL174" i="14"/>
  <c r="AK174" i="14"/>
  <c r="AJ174" i="14"/>
  <c r="AB153" i="14" s="1"/>
  <c r="AI174" i="14"/>
  <c r="AH174" i="14"/>
  <c r="AJ153" i="14" s="1"/>
  <c r="AF174" i="14"/>
  <c r="AE174" i="14"/>
  <c r="AD174" i="14"/>
  <c r="AC174" i="14"/>
  <c r="AB174" i="14"/>
  <c r="Z153" i="14" s="1"/>
  <c r="AA174" i="14"/>
  <c r="Z174" i="14"/>
  <c r="S153" i="14" s="1"/>
  <c r="X174" i="14"/>
  <c r="W174" i="14"/>
  <c r="R174" i="14"/>
  <c r="Q174" i="14"/>
  <c r="P174" i="14"/>
  <c r="O174" i="14"/>
  <c r="M153" i="14" s="1"/>
  <c r="N174" i="14"/>
  <c r="M174" i="14"/>
  <c r="K174" i="14"/>
  <c r="J174" i="14"/>
  <c r="I174" i="14"/>
  <c r="K153" i="14" s="1"/>
  <c r="H174" i="14"/>
  <c r="G174" i="14"/>
  <c r="F174" i="14"/>
  <c r="E174" i="14"/>
  <c r="A174" i="14"/>
  <c r="AM173" i="14"/>
  <c r="AL173" i="14"/>
  <c r="AK173" i="14"/>
  <c r="AJ173" i="14"/>
  <c r="AI173" i="14"/>
  <c r="AH173" i="14"/>
  <c r="AG173" i="14"/>
  <c r="AF173" i="14"/>
  <c r="AE173" i="14"/>
  <c r="AD173" i="14"/>
  <c r="AC173" i="14"/>
  <c r="AA173" i="14"/>
  <c r="X173" i="14"/>
  <c r="T152" i="14" s="1"/>
  <c r="W173" i="14"/>
  <c r="T173" i="14"/>
  <c r="S173" i="14"/>
  <c r="R173" i="14"/>
  <c r="M152" i="14" s="1"/>
  <c r="Q173" i="14"/>
  <c r="P173" i="14"/>
  <c r="O173" i="14"/>
  <c r="N173" i="14"/>
  <c r="L173" i="14"/>
  <c r="J173" i="14"/>
  <c r="C152" i="14" s="1"/>
  <c r="I173" i="14"/>
  <c r="H173" i="14"/>
  <c r="F173" i="14"/>
  <c r="E173" i="14"/>
  <c r="D173" i="14"/>
  <c r="B173" i="14"/>
  <c r="A173" i="14"/>
  <c r="AM172" i="14"/>
  <c r="AL172" i="14"/>
  <c r="AN151" i="14" s="1"/>
  <c r="AK172" i="14"/>
  <c r="AI172" i="14"/>
  <c r="AH172" i="14"/>
  <c r="AF172" i="14"/>
  <c r="AE172" i="14"/>
  <c r="AD172" i="14"/>
  <c r="AC172" i="14"/>
  <c r="AB172" i="14"/>
  <c r="Z151" i="14" s="1"/>
  <c r="AA172" i="14"/>
  <c r="Z172" i="14"/>
  <c r="S151" i="14" s="1"/>
  <c r="X172" i="14"/>
  <c r="W172" i="14"/>
  <c r="S172" i="14"/>
  <c r="R172" i="14"/>
  <c r="Q172" i="14"/>
  <c r="P172" i="14"/>
  <c r="O172" i="14"/>
  <c r="N172" i="14"/>
  <c r="J172" i="14"/>
  <c r="I172" i="14"/>
  <c r="H172" i="14"/>
  <c r="G172" i="14"/>
  <c r="D151" i="14" s="1"/>
  <c r="F172" i="14"/>
  <c r="E172" i="14"/>
  <c r="G151" i="14" s="1"/>
  <c r="D172" i="14"/>
  <c r="B172" i="14"/>
  <c r="A172" i="14"/>
  <c r="AM171" i="14"/>
  <c r="AL171" i="14"/>
  <c r="AK171" i="14"/>
  <c r="AI171" i="14"/>
  <c r="AH171" i="14"/>
  <c r="AJ150" i="14" s="1"/>
  <c r="AF171" i="14"/>
  <c r="AE171" i="14"/>
  <c r="AD171" i="14"/>
  <c r="AC171" i="14"/>
  <c r="AA171" i="14"/>
  <c r="Z150" i="14" s="1"/>
  <c r="Z171" i="14"/>
  <c r="X171" i="14"/>
  <c r="T150" i="14" s="1"/>
  <c r="W171" i="14"/>
  <c r="X150" i="14" s="1"/>
  <c r="T171" i="14"/>
  <c r="S150" i="14" s="1"/>
  <c r="R171" i="14"/>
  <c r="Q171" i="14"/>
  <c r="P171" i="14"/>
  <c r="O171" i="14"/>
  <c r="N171" i="14"/>
  <c r="L171" i="14"/>
  <c r="K171" i="14"/>
  <c r="J171" i="14"/>
  <c r="K150" i="14" s="1"/>
  <c r="I171" i="14"/>
  <c r="H171" i="14"/>
  <c r="L150" i="14" s="1"/>
  <c r="F171" i="14"/>
  <c r="E171" i="14"/>
  <c r="A171" i="14"/>
  <c r="AM170" i="14"/>
  <c r="AL170" i="14"/>
  <c r="AN149" i="14" s="1"/>
  <c r="AK170" i="14"/>
  <c r="AJ170" i="14"/>
  <c r="AI170" i="14"/>
  <c r="AH170" i="14"/>
  <c r="AJ149" i="14" s="1"/>
  <c r="AF170" i="14"/>
  <c r="AE170" i="14"/>
  <c r="AD170" i="14"/>
  <c r="AC170" i="14"/>
  <c r="AG149" i="14" s="1"/>
  <c r="AB170" i="14"/>
  <c r="Z149" i="14" s="1"/>
  <c r="AA170" i="14"/>
  <c r="X170" i="14"/>
  <c r="W170" i="14"/>
  <c r="X149" i="14" s="1"/>
  <c r="T170" i="14"/>
  <c r="R170" i="14"/>
  <c r="Q170" i="14"/>
  <c r="P170" i="14"/>
  <c r="O170" i="14"/>
  <c r="N170" i="14"/>
  <c r="K170" i="14"/>
  <c r="J170" i="14"/>
  <c r="I170" i="14"/>
  <c r="H170" i="14"/>
  <c r="G170" i="14"/>
  <c r="F170" i="14"/>
  <c r="E170" i="14"/>
  <c r="A170" i="14"/>
  <c r="AN169" i="14"/>
  <c r="AM169" i="14"/>
  <c r="AL169" i="14"/>
  <c r="AK169" i="14"/>
  <c r="AI169" i="14"/>
  <c r="AH169" i="14"/>
  <c r="AF169" i="14"/>
  <c r="AE169" i="14"/>
  <c r="AD169" i="14"/>
  <c r="AC169" i="14"/>
  <c r="AG148" i="14" s="1"/>
  <c r="AA169" i="14"/>
  <c r="X169" i="14"/>
  <c r="T148" i="14" s="1"/>
  <c r="W169" i="14"/>
  <c r="T169" i="14"/>
  <c r="R169" i="14"/>
  <c r="Q169" i="14"/>
  <c r="P169" i="14"/>
  <c r="O169" i="14"/>
  <c r="N169" i="14"/>
  <c r="L169" i="14"/>
  <c r="J169" i="14"/>
  <c r="I169" i="14"/>
  <c r="H169" i="14"/>
  <c r="L148" i="14" s="1"/>
  <c r="F169" i="14"/>
  <c r="E169" i="14"/>
  <c r="B169" i="14"/>
  <c r="A169" i="14"/>
  <c r="AN168" i="14"/>
  <c r="AB147" i="14" s="1"/>
  <c r="AM168" i="14"/>
  <c r="AL168" i="14"/>
  <c r="AN147" i="14" s="1"/>
  <c r="AK168" i="14"/>
  <c r="AJ168" i="14"/>
  <c r="AI168" i="14"/>
  <c r="AH168" i="14"/>
  <c r="AJ147" i="14" s="1"/>
  <c r="AF168" i="14"/>
  <c r="AE168" i="14"/>
  <c r="AD168" i="14"/>
  <c r="AC168" i="14"/>
  <c r="AA168" i="14"/>
  <c r="Z168" i="14"/>
  <c r="X168" i="14"/>
  <c r="W168" i="14"/>
  <c r="X147" i="14" s="1"/>
  <c r="S168" i="14"/>
  <c r="R168" i="14"/>
  <c r="Q168" i="14"/>
  <c r="P168" i="14"/>
  <c r="O168" i="14"/>
  <c r="N168" i="14"/>
  <c r="L168" i="14"/>
  <c r="J168" i="14"/>
  <c r="K147" i="14" s="1"/>
  <c r="I168" i="14"/>
  <c r="H168" i="14"/>
  <c r="F168" i="14"/>
  <c r="E168" i="14"/>
  <c r="A168" i="14"/>
  <c r="AM167" i="14"/>
  <c r="AL167" i="14"/>
  <c r="AK167" i="14"/>
  <c r="AI167" i="14"/>
  <c r="AJ146" i="14" s="1"/>
  <c r="AH167" i="14"/>
  <c r="AF167" i="14"/>
  <c r="AE167" i="14"/>
  <c r="AD167" i="14"/>
  <c r="AC167" i="14"/>
  <c r="AA167" i="14"/>
  <c r="Z146" i="14" s="1"/>
  <c r="X167" i="14"/>
  <c r="W167" i="14"/>
  <c r="T167" i="14"/>
  <c r="R167" i="14"/>
  <c r="Q167" i="14"/>
  <c r="M146" i="14" s="1"/>
  <c r="P167" i="14"/>
  <c r="O167" i="14"/>
  <c r="N167" i="14"/>
  <c r="J167" i="14"/>
  <c r="I167" i="14"/>
  <c r="H167" i="14"/>
  <c r="G167" i="14"/>
  <c r="F167" i="14"/>
  <c r="G146" i="14" s="1"/>
  <c r="E167" i="14"/>
  <c r="D167" i="14"/>
  <c r="B167" i="14"/>
  <c r="A167" i="14"/>
  <c r="AM166" i="14"/>
  <c r="AL166" i="14"/>
  <c r="AK166" i="14"/>
  <c r="AI166" i="14"/>
  <c r="AH166" i="14"/>
  <c r="AF166" i="14"/>
  <c r="AE166" i="14"/>
  <c r="AD166" i="14"/>
  <c r="AC166" i="14"/>
  <c r="AB166" i="14"/>
  <c r="Z145" i="14" s="1"/>
  <c r="AA166" i="14"/>
  <c r="X166" i="14"/>
  <c r="W166" i="14"/>
  <c r="R166" i="14"/>
  <c r="Q166" i="14"/>
  <c r="P166" i="14"/>
  <c r="O166" i="14"/>
  <c r="N166" i="14"/>
  <c r="K166" i="14"/>
  <c r="J166" i="14"/>
  <c r="I166" i="14"/>
  <c r="H166" i="14"/>
  <c r="G166" i="14"/>
  <c r="F166" i="14"/>
  <c r="E166" i="14"/>
  <c r="A166" i="14"/>
  <c r="AM165" i="14"/>
  <c r="AL165" i="14"/>
  <c r="AN144" i="14" s="1"/>
  <c r="AK165" i="14"/>
  <c r="AJ165" i="14"/>
  <c r="AI165" i="14"/>
  <c r="AH165" i="14"/>
  <c r="AG165" i="14"/>
  <c r="AF165" i="14"/>
  <c r="AE165" i="14"/>
  <c r="AD165" i="14"/>
  <c r="AC165" i="14"/>
  <c r="AA165" i="14"/>
  <c r="X165" i="14"/>
  <c r="W165" i="14"/>
  <c r="T165" i="14"/>
  <c r="S144" i="14" s="1"/>
  <c r="R165" i="14"/>
  <c r="Q165" i="14"/>
  <c r="P165" i="14"/>
  <c r="O165" i="14"/>
  <c r="N165" i="14"/>
  <c r="L165" i="14"/>
  <c r="J165" i="14"/>
  <c r="K144" i="14" s="1"/>
  <c r="I165" i="14"/>
  <c r="H165" i="14"/>
  <c r="F165" i="14"/>
  <c r="E165" i="14"/>
  <c r="G144" i="14" s="1"/>
  <c r="B165" i="14"/>
  <c r="A165" i="14"/>
  <c r="AM164" i="14"/>
  <c r="AL164" i="14"/>
  <c r="AN143" i="14" s="1"/>
  <c r="AK164" i="14"/>
  <c r="AI164" i="14"/>
  <c r="AH164" i="14"/>
  <c r="AF164" i="14"/>
  <c r="AE164" i="14"/>
  <c r="AD164" i="14"/>
  <c r="AC164" i="14"/>
  <c r="AB164" i="14"/>
  <c r="Z143" i="14" s="1"/>
  <c r="AA164" i="14"/>
  <c r="X164" i="14"/>
  <c r="W164" i="14"/>
  <c r="S164" i="14"/>
  <c r="R164" i="14"/>
  <c r="Q164" i="14"/>
  <c r="P164" i="14"/>
  <c r="O164" i="14"/>
  <c r="N164" i="14"/>
  <c r="J164" i="14"/>
  <c r="I164" i="14"/>
  <c r="H164" i="14"/>
  <c r="G164" i="14"/>
  <c r="D143" i="14" s="1"/>
  <c r="F164" i="14"/>
  <c r="G143" i="14" s="1"/>
  <c r="E164" i="14"/>
  <c r="A164" i="14"/>
  <c r="AM163" i="14"/>
  <c r="AN142" i="14" s="1"/>
  <c r="AL163" i="14"/>
  <c r="AK163" i="14"/>
  <c r="AI163" i="14"/>
  <c r="AJ142" i="14" s="1"/>
  <c r="AH163" i="14"/>
  <c r="AF163" i="14"/>
  <c r="AE163" i="14"/>
  <c r="AD163" i="14"/>
  <c r="AC163" i="14"/>
  <c r="AA163" i="14"/>
  <c r="Z142" i="14" s="1"/>
  <c r="W163" i="14"/>
  <c r="T163" i="14"/>
  <c r="R163" i="14"/>
  <c r="Q163" i="14"/>
  <c r="P163" i="14"/>
  <c r="O163" i="14"/>
  <c r="N163" i="14"/>
  <c r="K163" i="14"/>
  <c r="J163" i="14"/>
  <c r="I163" i="14"/>
  <c r="K142" i="14" s="1"/>
  <c r="H163" i="14"/>
  <c r="F163" i="14"/>
  <c r="E163" i="14"/>
  <c r="D163" i="14"/>
  <c r="A163" i="14"/>
  <c r="AN162" i="14"/>
  <c r="AM162" i="14"/>
  <c r="AL162" i="14"/>
  <c r="AN141" i="14" s="1"/>
  <c r="AK162" i="14"/>
  <c r="AJ162" i="14"/>
  <c r="AI162" i="14"/>
  <c r="AH162" i="14"/>
  <c r="AF162" i="14"/>
  <c r="AE162" i="14"/>
  <c r="AD162" i="14"/>
  <c r="AC162" i="14"/>
  <c r="AG141" i="14" s="1"/>
  <c r="AA162" i="14"/>
  <c r="X162" i="14"/>
  <c r="W162" i="14"/>
  <c r="X141" i="14" s="1"/>
  <c r="T162" i="14"/>
  <c r="S162" i="14"/>
  <c r="R162" i="14"/>
  <c r="Q162" i="14"/>
  <c r="P162" i="14"/>
  <c r="O162" i="14"/>
  <c r="N162" i="14"/>
  <c r="K162" i="14"/>
  <c r="L141" i="14" s="1"/>
  <c r="J162" i="14"/>
  <c r="K141" i="14" s="1"/>
  <c r="I162" i="14"/>
  <c r="H162" i="14"/>
  <c r="G162" i="14"/>
  <c r="F162" i="14"/>
  <c r="E162" i="14"/>
  <c r="A162" i="14"/>
  <c r="AN161" i="14"/>
  <c r="AM161" i="14"/>
  <c r="AL161" i="14"/>
  <c r="AK161" i="14"/>
  <c r="AI161" i="14"/>
  <c r="AH161" i="14"/>
  <c r="AG161" i="14"/>
  <c r="AF161" i="14"/>
  <c r="AE161" i="14"/>
  <c r="AD161" i="14"/>
  <c r="AC161" i="14"/>
  <c r="AA161" i="14"/>
  <c r="X161" i="14"/>
  <c r="T140" i="14" s="1"/>
  <c r="W161" i="14"/>
  <c r="X140" i="14" s="1"/>
  <c r="T161" i="14"/>
  <c r="R161" i="14"/>
  <c r="Q161" i="14"/>
  <c r="P161" i="14"/>
  <c r="O161" i="14"/>
  <c r="N161" i="14"/>
  <c r="L161" i="14"/>
  <c r="J161" i="14"/>
  <c r="K140" i="14" s="1"/>
  <c r="I161" i="14"/>
  <c r="H161" i="14"/>
  <c r="L140" i="14" s="1"/>
  <c r="F161" i="14"/>
  <c r="E161" i="14"/>
  <c r="B161" i="14"/>
  <c r="A161" i="14"/>
  <c r="AN160" i="14"/>
  <c r="AM160" i="14"/>
  <c r="AL160" i="14"/>
  <c r="AK160" i="14"/>
  <c r="AJ160" i="14"/>
  <c r="AI160" i="14"/>
  <c r="AH160" i="14"/>
  <c r="AF160" i="14"/>
  <c r="AE160" i="14"/>
  <c r="AD160" i="14"/>
  <c r="AC160" i="14"/>
  <c r="AA160" i="14"/>
  <c r="Z160" i="14"/>
  <c r="X160" i="14"/>
  <c r="W160" i="14"/>
  <c r="R160" i="14"/>
  <c r="Q160" i="14"/>
  <c r="P160" i="14"/>
  <c r="O160" i="14"/>
  <c r="N160" i="14"/>
  <c r="K160" i="14"/>
  <c r="J160" i="14"/>
  <c r="K139" i="14" s="1"/>
  <c r="I160" i="14"/>
  <c r="H160" i="14"/>
  <c r="G160" i="14"/>
  <c r="F160" i="14"/>
  <c r="C139" i="14" s="1"/>
  <c r="E160" i="14"/>
  <c r="A160" i="14"/>
  <c r="AM159" i="14"/>
  <c r="AL159" i="14"/>
  <c r="AK159" i="14"/>
  <c r="AI159" i="14"/>
  <c r="AH159" i="14"/>
  <c r="AF159" i="14"/>
  <c r="AE159" i="14"/>
  <c r="AD159" i="14"/>
  <c r="AC159" i="14"/>
  <c r="AA159" i="14"/>
  <c r="Z138" i="14" s="1"/>
  <c r="X159" i="14"/>
  <c r="W159" i="14"/>
  <c r="T159" i="14"/>
  <c r="R159" i="14"/>
  <c r="Q159" i="14"/>
  <c r="P159" i="14"/>
  <c r="O159" i="14"/>
  <c r="N159" i="14"/>
  <c r="M138" i="14" s="1"/>
  <c r="L159" i="14"/>
  <c r="D138" i="14" s="1"/>
  <c r="J159" i="14"/>
  <c r="I159" i="14"/>
  <c r="H159" i="14"/>
  <c r="G159" i="14"/>
  <c r="F159" i="14"/>
  <c r="E159" i="14"/>
  <c r="D159" i="14"/>
  <c r="B159" i="14"/>
  <c r="A159" i="14"/>
  <c r="AN158" i="14"/>
  <c r="AM158" i="14"/>
  <c r="AN137" i="14" s="1"/>
  <c r="AL158" i="14"/>
  <c r="AK158" i="14"/>
  <c r="AI158" i="14"/>
  <c r="AH158" i="14"/>
  <c r="AJ137" i="14" s="1"/>
  <c r="AF158" i="14"/>
  <c r="AE158" i="14"/>
  <c r="AD158" i="14"/>
  <c r="AC158" i="14"/>
  <c r="AA158" i="14"/>
  <c r="Z158" i="14"/>
  <c r="S137" i="14" s="1"/>
  <c r="X158" i="14"/>
  <c r="W158" i="14"/>
  <c r="X137" i="14" s="1"/>
  <c r="R158" i="14"/>
  <c r="Q158" i="14"/>
  <c r="P158" i="14"/>
  <c r="O158" i="14"/>
  <c r="N158" i="14"/>
  <c r="M158" i="14"/>
  <c r="K158" i="14"/>
  <c r="J158" i="14"/>
  <c r="I158" i="14"/>
  <c r="H158" i="14"/>
  <c r="F158" i="14"/>
  <c r="E158" i="14"/>
  <c r="G137" i="14" s="1"/>
  <c r="A158" i="14"/>
  <c r="AM157" i="14"/>
  <c r="AL157" i="14"/>
  <c r="AK157" i="14"/>
  <c r="AJ157" i="14"/>
  <c r="AI157" i="14"/>
  <c r="AH157" i="14"/>
  <c r="AG157" i="14"/>
  <c r="AF157" i="14"/>
  <c r="AE157" i="14"/>
  <c r="AD157" i="14"/>
  <c r="AC157" i="14"/>
  <c r="AA157" i="14"/>
  <c r="W157" i="14"/>
  <c r="T157" i="14"/>
  <c r="R157" i="14"/>
  <c r="Q157" i="14"/>
  <c r="P157" i="14"/>
  <c r="O157" i="14"/>
  <c r="N157" i="14"/>
  <c r="L157" i="14"/>
  <c r="J157" i="14"/>
  <c r="I157" i="14"/>
  <c r="H157" i="14"/>
  <c r="F157" i="14"/>
  <c r="E157" i="14"/>
  <c r="D157" i="14"/>
  <c r="B157" i="14"/>
  <c r="A157" i="14"/>
  <c r="AM156" i="14"/>
  <c r="AL156" i="14"/>
  <c r="AK156" i="14"/>
  <c r="AJ156" i="14"/>
  <c r="AI156" i="14"/>
  <c r="AH156" i="14"/>
  <c r="AF156" i="14"/>
  <c r="AE156" i="14"/>
  <c r="AD156" i="14"/>
  <c r="AC156" i="14"/>
  <c r="AB156" i="14"/>
  <c r="AA156" i="14"/>
  <c r="X156" i="14"/>
  <c r="W156" i="14"/>
  <c r="R156" i="14"/>
  <c r="Q156" i="14"/>
  <c r="P156" i="14"/>
  <c r="O156" i="14"/>
  <c r="N156" i="14"/>
  <c r="K156" i="14"/>
  <c r="J156" i="14"/>
  <c r="I156" i="14"/>
  <c r="H156" i="14"/>
  <c r="F156" i="14"/>
  <c r="E156" i="14"/>
  <c r="A156" i="14"/>
  <c r="AM155" i="14"/>
  <c r="AL155" i="14"/>
  <c r="AK155" i="14"/>
  <c r="AI155" i="14"/>
  <c r="AH155" i="14"/>
  <c r="AF155" i="14"/>
  <c r="AE155" i="14"/>
  <c r="AD155" i="14"/>
  <c r="AC155" i="14"/>
  <c r="AA155" i="14"/>
  <c r="W155" i="14"/>
  <c r="T155" i="14"/>
  <c r="R155" i="14"/>
  <c r="Q155" i="14"/>
  <c r="P155" i="14"/>
  <c r="O155" i="14"/>
  <c r="N155" i="14"/>
  <c r="K155" i="14"/>
  <c r="J155" i="14"/>
  <c r="I155" i="14"/>
  <c r="H155" i="14"/>
  <c r="F155" i="14"/>
  <c r="E155" i="14"/>
  <c r="D155" i="14"/>
  <c r="A155" i="14"/>
  <c r="AM154" i="14"/>
  <c r="AL154" i="14"/>
  <c r="AK154" i="14"/>
  <c r="AJ154" i="14"/>
  <c r="AI154" i="14"/>
  <c r="AH154" i="14"/>
  <c r="AF154" i="14"/>
  <c r="AE154" i="14"/>
  <c r="AD154" i="14"/>
  <c r="AC154" i="14"/>
  <c r="AA154" i="14"/>
  <c r="X154" i="14"/>
  <c r="W154" i="14"/>
  <c r="T154" i="14"/>
  <c r="S154" i="14"/>
  <c r="R154" i="14"/>
  <c r="Q154" i="14"/>
  <c r="P154" i="14"/>
  <c r="O154" i="14"/>
  <c r="N154" i="14"/>
  <c r="M154" i="14"/>
  <c r="K154" i="14"/>
  <c r="J154" i="14"/>
  <c r="I154" i="14"/>
  <c r="H154" i="14"/>
  <c r="G154" i="14"/>
  <c r="F154" i="14"/>
  <c r="E154" i="14"/>
  <c r="A154" i="14"/>
  <c r="AN153" i="14"/>
  <c r="AM153" i="14"/>
  <c r="AL153" i="14"/>
  <c r="AK153" i="14"/>
  <c r="AI153" i="14"/>
  <c r="AH153" i="14"/>
  <c r="AG153" i="14"/>
  <c r="AF153" i="14"/>
  <c r="AE153" i="14"/>
  <c r="AD153" i="14"/>
  <c r="AC153" i="14"/>
  <c r="AA153" i="14"/>
  <c r="X153" i="14"/>
  <c r="W153" i="14"/>
  <c r="T153" i="14"/>
  <c r="R153" i="14"/>
  <c r="Q153" i="14"/>
  <c r="P153" i="14"/>
  <c r="O153" i="14"/>
  <c r="N153" i="14"/>
  <c r="L153" i="14"/>
  <c r="J153" i="14"/>
  <c r="I153" i="14"/>
  <c r="H153" i="14"/>
  <c r="F153" i="14"/>
  <c r="E153" i="14"/>
  <c r="B153" i="14"/>
  <c r="A153" i="14"/>
  <c r="AN152" i="14"/>
  <c r="AM152" i="14"/>
  <c r="AL152" i="14"/>
  <c r="AK152" i="14"/>
  <c r="AJ152" i="14"/>
  <c r="AI152" i="14"/>
  <c r="AH152" i="14"/>
  <c r="AF152" i="14"/>
  <c r="AE152" i="14"/>
  <c r="AD152" i="14"/>
  <c r="AC152" i="14"/>
  <c r="AA152" i="14"/>
  <c r="Z152" i="14"/>
  <c r="X152" i="14"/>
  <c r="W152" i="14"/>
  <c r="R152" i="14"/>
  <c r="Q152" i="14"/>
  <c r="P152" i="14"/>
  <c r="O152" i="14"/>
  <c r="N152" i="14"/>
  <c r="K152" i="14"/>
  <c r="J152" i="14"/>
  <c r="I152" i="14"/>
  <c r="H152" i="14"/>
  <c r="G152" i="14"/>
  <c r="F152" i="14"/>
  <c r="E152" i="14"/>
  <c r="A152" i="14"/>
  <c r="AM151" i="14"/>
  <c r="AL151" i="14"/>
  <c r="AK151" i="14"/>
  <c r="AI151" i="14"/>
  <c r="AH151" i="14"/>
  <c r="AF151" i="14"/>
  <c r="AE151" i="14"/>
  <c r="AD151" i="14"/>
  <c r="AC151" i="14"/>
  <c r="AA151" i="14"/>
  <c r="X151" i="14"/>
  <c r="W151" i="14"/>
  <c r="T151" i="14"/>
  <c r="R151" i="14"/>
  <c r="Q151" i="14"/>
  <c r="P151" i="14"/>
  <c r="O151" i="14"/>
  <c r="N151" i="14"/>
  <c r="J151" i="14"/>
  <c r="I151" i="14"/>
  <c r="H151" i="14"/>
  <c r="F151" i="14"/>
  <c r="E151" i="14"/>
  <c r="A151" i="14"/>
  <c r="AM150" i="14"/>
  <c r="AL150" i="14"/>
  <c r="AK150" i="14"/>
  <c r="AI150" i="14"/>
  <c r="AH150" i="14"/>
  <c r="AF150" i="14"/>
  <c r="AE150" i="14"/>
  <c r="AD150" i="14"/>
  <c r="AC150" i="14"/>
  <c r="AB150" i="14"/>
  <c r="AA150" i="14"/>
  <c r="W150" i="14"/>
  <c r="R150" i="14"/>
  <c r="Q150" i="14"/>
  <c r="P150" i="14"/>
  <c r="O150" i="14"/>
  <c r="N150" i="14"/>
  <c r="J150" i="14"/>
  <c r="I150" i="14"/>
  <c r="H150" i="14"/>
  <c r="F150" i="14"/>
  <c r="E150" i="14"/>
  <c r="A150" i="14"/>
  <c r="AM149" i="14"/>
  <c r="AL149" i="14"/>
  <c r="AK149" i="14"/>
  <c r="AI149" i="14"/>
  <c r="AH149" i="14"/>
  <c r="AF149" i="14"/>
  <c r="AE149" i="14"/>
  <c r="AD149" i="14"/>
  <c r="AC149" i="14"/>
  <c r="AA149" i="14"/>
  <c r="W149" i="14"/>
  <c r="T149" i="14"/>
  <c r="R149" i="14"/>
  <c r="Q149" i="14"/>
  <c r="P149" i="14"/>
  <c r="O149" i="14"/>
  <c r="N149" i="14"/>
  <c r="L149" i="14"/>
  <c r="J149" i="14"/>
  <c r="I149" i="14"/>
  <c r="H149" i="14"/>
  <c r="F149" i="14"/>
  <c r="E149" i="14"/>
  <c r="B149" i="14"/>
  <c r="A149" i="14"/>
  <c r="AM148" i="14"/>
  <c r="AL148" i="14"/>
  <c r="AK148" i="14"/>
  <c r="AI148" i="14"/>
  <c r="AH148" i="14"/>
  <c r="AF148" i="14"/>
  <c r="AE148" i="14"/>
  <c r="AD148" i="14"/>
  <c r="AC148" i="14"/>
  <c r="AB148" i="14"/>
  <c r="AA148" i="14"/>
  <c r="X148" i="14"/>
  <c r="W148" i="14"/>
  <c r="R148" i="14"/>
  <c r="Q148" i="14"/>
  <c r="P148" i="14"/>
  <c r="O148" i="14"/>
  <c r="N148" i="14"/>
  <c r="J148" i="14"/>
  <c r="I148" i="14"/>
  <c r="H148" i="14"/>
  <c r="G148" i="14"/>
  <c r="F148" i="14"/>
  <c r="E148" i="14"/>
  <c r="A148" i="14"/>
  <c r="AM147" i="14"/>
  <c r="AL147" i="14"/>
  <c r="AK147" i="14"/>
  <c r="AI147" i="14"/>
  <c r="AH147" i="14"/>
  <c r="AF147" i="14"/>
  <c r="AE147" i="14"/>
  <c r="AD147" i="14"/>
  <c r="AC147" i="14"/>
  <c r="AA147" i="14"/>
  <c r="W147" i="14"/>
  <c r="T147" i="14"/>
  <c r="R147" i="14"/>
  <c r="Q147" i="14"/>
  <c r="P147" i="14"/>
  <c r="O147" i="14"/>
  <c r="N147" i="14"/>
  <c r="L147" i="14"/>
  <c r="J147" i="14"/>
  <c r="I147" i="14"/>
  <c r="H147" i="14"/>
  <c r="F147" i="14"/>
  <c r="E147" i="14"/>
  <c r="A147" i="14"/>
  <c r="AM146" i="14"/>
  <c r="AL146" i="14"/>
  <c r="AK146" i="14"/>
  <c r="AI146" i="14"/>
  <c r="AH146" i="14"/>
  <c r="AF146" i="14"/>
  <c r="AE146" i="14"/>
  <c r="AD146" i="14"/>
  <c r="AC146" i="14"/>
  <c r="AA146" i="14"/>
  <c r="X146" i="14"/>
  <c r="W146" i="14"/>
  <c r="T146" i="14"/>
  <c r="S146" i="14"/>
  <c r="R146" i="14"/>
  <c r="Q146" i="14"/>
  <c r="P146" i="14"/>
  <c r="O146" i="14"/>
  <c r="N146" i="14"/>
  <c r="J146" i="14"/>
  <c r="I146" i="14"/>
  <c r="H146" i="14"/>
  <c r="F146" i="14"/>
  <c r="E146" i="14"/>
  <c r="A146" i="14"/>
  <c r="AN145" i="14"/>
  <c r="AM145" i="14"/>
  <c r="AL145" i="14"/>
  <c r="AK145" i="14"/>
  <c r="AI145" i="14"/>
  <c r="AH145" i="14"/>
  <c r="AF145" i="14"/>
  <c r="AE145" i="14"/>
  <c r="AD145" i="14"/>
  <c r="AC145" i="14"/>
  <c r="AA145" i="14"/>
  <c r="X145" i="14"/>
  <c r="W145" i="14"/>
  <c r="T145" i="14"/>
  <c r="R145" i="14"/>
  <c r="Q145" i="14"/>
  <c r="P145" i="14"/>
  <c r="O145" i="14"/>
  <c r="N145" i="14"/>
  <c r="L145" i="14"/>
  <c r="J145" i="14"/>
  <c r="I145" i="14"/>
  <c r="H145" i="14"/>
  <c r="G145" i="14"/>
  <c r="F145" i="14"/>
  <c r="E145" i="14"/>
  <c r="A145" i="14"/>
  <c r="AM144" i="14"/>
  <c r="AL144" i="14"/>
  <c r="AK144" i="14"/>
  <c r="AJ144" i="14"/>
  <c r="AI144" i="14"/>
  <c r="AH144" i="14"/>
  <c r="AF144" i="14"/>
  <c r="AE144" i="14"/>
  <c r="AD144" i="14"/>
  <c r="AC144" i="14"/>
  <c r="AA144" i="14"/>
  <c r="X144" i="14"/>
  <c r="W144" i="14"/>
  <c r="T144" i="14"/>
  <c r="R144" i="14"/>
  <c r="Q144" i="14"/>
  <c r="P144" i="14"/>
  <c r="O144" i="14"/>
  <c r="N144" i="14"/>
  <c r="L144" i="14"/>
  <c r="J144" i="14"/>
  <c r="I144" i="14"/>
  <c r="H144" i="14"/>
  <c r="F144" i="14"/>
  <c r="E144" i="14"/>
  <c r="A144" i="14"/>
  <c r="AM143" i="14"/>
  <c r="AL143" i="14"/>
  <c r="AK143" i="14"/>
  <c r="AJ143" i="14"/>
  <c r="AI143" i="14"/>
  <c r="AH143" i="14"/>
  <c r="AF143" i="14"/>
  <c r="AE143" i="14"/>
  <c r="AD143" i="14"/>
  <c r="AC143" i="14"/>
  <c r="AA143" i="14"/>
  <c r="X143" i="14"/>
  <c r="W143" i="14"/>
  <c r="T143" i="14"/>
  <c r="R143" i="14"/>
  <c r="Q143" i="14"/>
  <c r="P143" i="14"/>
  <c r="O143" i="14"/>
  <c r="N143" i="14"/>
  <c r="J143" i="14"/>
  <c r="I143" i="14"/>
  <c r="H143" i="14"/>
  <c r="F143" i="14"/>
  <c r="E143" i="14"/>
  <c r="A143" i="14"/>
  <c r="AM142" i="14"/>
  <c r="AL142" i="14"/>
  <c r="AK142" i="14"/>
  <c r="AI142" i="14"/>
  <c r="AH142" i="14"/>
  <c r="AG142" i="14"/>
  <c r="AF142" i="14"/>
  <c r="AE142" i="14"/>
  <c r="AD142" i="14"/>
  <c r="AC142" i="14"/>
  <c r="AA142" i="14"/>
  <c r="X142" i="14"/>
  <c r="W142" i="14"/>
  <c r="R142" i="14"/>
  <c r="Q142" i="14"/>
  <c r="P142" i="14"/>
  <c r="O142" i="14"/>
  <c r="N142" i="14"/>
  <c r="L142" i="14"/>
  <c r="J142" i="14"/>
  <c r="I142" i="14"/>
  <c r="H142" i="14"/>
  <c r="F142" i="14"/>
  <c r="E142" i="14"/>
  <c r="A142" i="14"/>
  <c r="AM141" i="14"/>
  <c r="AL141" i="14"/>
  <c r="AK141" i="14"/>
  <c r="AJ141" i="14"/>
  <c r="AI141" i="14"/>
  <c r="AH141" i="14"/>
  <c r="AF141" i="14"/>
  <c r="AE141" i="14"/>
  <c r="AD141" i="14"/>
  <c r="AC141" i="14"/>
  <c r="AA141" i="14"/>
  <c r="W141" i="14"/>
  <c r="T141" i="14"/>
  <c r="S141" i="14"/>
  <c r="R141" i="14"/>
  <c r="Q141" i="14"/>
  <c r="P141" i="14"/>
  <c r="O141" i="14"/>
  <c r="N141" i="14"/>
  <c r="J141" i="14"/>
  <c r="I141" i="14"/>
  <c r="H141" i="14"/>
  <c r="F141" i="14"/>
  <c r="E141" i="14"/>
  <c r="A141" i="14"/>
  <c r="AM140" i="14"/>
  <c r="AL140" i="14"/>
  <c r="AK140" i="14"/>
  <c r="AI140" i="14"/>
  <c r="AH140" i="14"/>
  <c r="AF140" i="14"/>
  <c r="AE140" i="14"/>
  <c r="AD140" i="14"/>
  <c r="AC140" i="14"/>
  <c r="AB140" i="14"/>
  <c r="AA140" i="14"/>
  <c r="W140" i="14"/>
  <c r="S140" i="14"/>
  <c r="R140" i="14"/>
  <c r="Q140" i="14"/>
  <c r="P140" i="14"/>
  <c r="O140" i="14"/>
  <c r="N140" i="14"/>
  <c r="J140" i="14"/>
  <c r="I140" i="14"/>
  <c r="H140" i="14"/>
  <c r="F140" i="14"/>
  <c r="E140" i="14"/>
  <c r="A140" i="14"/>
  <c r="AM139" i="14"/>
  <c r="AL139" i="14"/>
  <c r="AK139" i="14"/>
  <c r="AI139" i="14"/>
  <c r="AH139" i="14"/>
  <c r="AF139" i="14"/>
  <c r="AE139" i="14"/>
  <c r="AD139" i="14"/>
  <c r="AC139" i="14"/>
  <c r="AA139" i="14"/>
  <c r="X139" i="14"/>
  <c r="W139" i="14"/>
  <c r="T139" i="14"/>
  <c r="S139" i="14"/>
  <c r="R139" i="14"/>
  <c r="Q139" i="14"/>
  <c r="P139" i="14"/>
  <c r="O139" i="14"/>
  <c r="N139" i="14"/>
  <c r="L139" i="14"/>
  <c r="J139" i="14"/>
  <c r="I139" i="14"/>
  <c r="H139" i="14"/>
  <c r="F139" i="14"/>
  <c r="E139" i="14"/>
  <c r="A139" i="14"/>
  <c r="AM138" i="14"/>
  <c r="AL138" i="14"/>
  <c r="AK138" i="14"/>
  <c r="AJ138" i="14"/>
  <c r="AI138" i="14"/>
  <c r="AH138" i="14"/>
  <c r="AF138" i="14"/>
  <c r="AE138" i="14"/>
  <c r="AD138" i="14"/>
  <c r="AC138" i="14"/>
  <c r="AA138" i="14"/>
  <c r="X138" i="14"/>
  <c r="W138" i="14"/>
  <c r="T138" i="14"/>
  <c r="S138" i="14"/>
  <c r="R138" i="14"/>
  <c r="Q138" i="14"/>
  <c r="P138" i="14"/>
  <c r="O138" i="14"/>
  <c r="N138" i="14"/>
  <c r="K138" i="14"/>
  <c r="J138" i="14"/>
  <c r="I138" i="14"/>
  <c r="H138" i="14"/>
  <c r="G138" i="14"/>
  <c r="F138" i="14"/>
  <c r="E138" i="14"/>
  <c r="A138" i="14"/>
  <c r="AM137" i="14"/>
  <c r="AL137" i="14"/>
  <c r="AK137" i="14"/>
  <c r="AI137" i="14"/>
  <c r="AH137" i="14"/>
  <c r="AF137" i="14"/>
  <c r="AE137" i="14"/>
  <c r="AD137" i="14"/>
  <c r="AC137" i="14"/>
  <c r="AA137" i="14"/>
  <c r="W137" i="14"/>
  <c r="T137" i="14"/>
  <c r="R137" i="14"/>
  <c r="Q137" i="14"/>
  <c r="P137" i="14"/>
  <c r="O137" i="14"/>
  <c r="N137" i="14"/>
  <c r="L137" i="14"/>
  <c r="J137" i="14"/>
  <c r="I137" i="14"/>
  <c r="H137" i="14"/>
  <c r="F137" i="14"/>
  <c r="E137"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36" i="10"/>
  <c r="D136" i="10"/>
  <c r="B136" i="10"/>
  <c r="A136" i="10"/>
  <c r="N135" i="15"/>
  <c r="T135" i="10"/>
  <c r="J135" i="15"/>
  <c r="L135" i="10"/>
  <c r="F135" i="15"/>
  <c r="E135" i="15"/>
  <c r="I135" i="10"/>
  <c r="E135" i="10"/>
  <c r="D135" i="10"/>
  <c r="C135" i="10"/>
  <c r="B135" i="10"/>
  <c r="A135" i="10"/>
  <c r="AE134" i="14"/>
  <c r="Q134" i="14"/>
  <c r="J134" i="14"/>
  <c r="E134" i="10"/>
  <c r="D134" i="10"/>
  <c r="C134" i="10"/>
  <c r="B134" i="10"/>
  <c r="A134" i="10"/>
  <c r="AF133" i="14"/>
  <c r="R133" i="14"/>
  <c r="H133" i="15"/>
  <c r="N133" i="14"/>
  <c r="N133" i="10"/>
  <c r="J133" i="14"/>
  <c r="K133" i="10"/>
  <c r="F133" i="10"/>
  <c r="B133" i="15"/>
  <c r="E133" i="10"/>
  <c r="D133" i="10"/>
  <c r="C133" i="10"/>
  <c r="B133" i="10"/>
  <c r="A133" i="10"/>
  <c r="AM132" i="14"/>
  <c r="AD132" i="10"/>
  <c r="R132" i="15"/>
  <c r="AH132" i="14"/>
  <c r="O132" i="15"/>
  <c r="AA132" i="10"/>
  <c r="N132" i="15"/>
  <c r="AC132" i="14"/>
  <c r="X132" i="10"/>
  <c r="V132" i="10"/>
  <c r="L132" i="15"/>
  <c r="J132" i="15"/>
  <c r="T132" i="10"/>
  <c r="O132" i="14"/>
  <c r="G132" i="15"/>
  <c r="Q132" i="10"/>
  <c r="N132" i="14"/>
  <c r="O132" i="10"/>
  <c r="M132" i="10"/>
  <c r="F132" i="15"/>
  <c r="L132" i="10"/>
  <c r="E132" i="15"/>
  <c r="I132" i="10"/>
  <c r="I132" i="14"/>
  <c r="E132" i="10"/>
  <c r="D132" i="10"/>
  <c r="C132" i="10"/>
  <c r="C135" i="8" s="1"/>
  <c r="B132" i="10"/>
  <c r="A132" i="10"/>
  <c r="E131" i="10"/>
  <c r="D131" i="10"/>
  <c r="B131" i="10"/>
  <c r="A131" i="10"/>
  <c r="E130" i="10"/>
  <c r="D130" i="10"/>
  <c r="B130" i="10"/>
  <c r="A130" i="10"/>
  <c r="U129" i="15"/>
  <c r="AA129" i="14"/>
  <c r="E129" i="10"/>
  <c r="D129" i="10"/>
  <c r="B129" i="10"/>
  <c r="A129" i="10"/>
  <c r="A132" i="8" s="1"/>
  <c r="AF128" i="10"/>
  <c r="T128" i="15"/>
  <c r="P128" i="15"/>
  <c r="AC128" i="14"/>
  <c r="X128" i="10"/>
  <c r="K128" i="15"/>
  <c r="O128" i="14"/>
  <c r="Q128" i="10"/>
  <c r="G128" i="15"/>
  <c r="O128" i="10"/>
  <c r="I128" i="10"/>
  <c r="E128" i="15"/>
  <c r="F128" i="14"/>
  <c r="G128" i="10"/>
  <c r="E128" i="10"/>
  <c r="D128" i="10"/>
  <c r="C128" i="10"/>
  <c r="B128" i="10"/>
  <c r="A128" i="10"/>
  <c r="W127" i="14"/>
  <c r="X127" i="14" s="1"/>
  <c r="T127" i="14" s="1"/>
  <c r="D127" i="15"/>
  <c r="E127" i="10"/>
  <c r="D127" i="10"/>
  <c r="B127" i="10"/>
  <c r="A127" i="10"/>
  <c r="U126" i="15"/>
  <c r="T126" i="15"/>
  <c r="R126" i="15"/>
  <c r="P126" i="15"/>
  <c r="AB126" i="10"/>
  <c r="AF126" i="14"/>
  <c r="AE126" i="14"/>
  <c r="AD126" i="14"/>
  <c r="Z126" i="10"/>
  <c r="M126" i="15"/>
  <c r="X126" i="10"/>
  <c r="AA126" i="14"/>
  <c r="K126" i="15"/>
  <c r="U126" i="10"/>
  <c r="R126" i="14"/>
  <c r="Q126" i="14"/>
  <c r="H126" i="15"/>
  <c r="G126" i="15"/>
  <c r="N126" i="14"/>
  <c r="Q126" i="10"/>
  <c r="M126" i="10"/>
  <c r="J126" i="14"/>
  <c r="K126" i="10"/>
  <c r="E126" i="15"/>
  <c r="I126" i="14"/>
  <c r="I126" i="10"/>
  <c r="F126" i="14"/>
  <c r="E126" i="10"/>
  <c r="D126" i="10"/>
  <c r="C126" i="10"/>
  <c r="B126" i="10"/>
  <c r="A126" i="10"/>
  <c r="U125" i="15"/>
  <c r="S125" i="15"/>
  <c r="AK125" i="14"/>
  <c r="AF125" i="14"/>
  <c r="AE125" i="14"/>
  <c r="R125" i="14"/>
  <c r="T125" i="10"/>
  <c r="L125" i="10"/>
  <c r="E125" i="10"/>
  <c r="D125" i="10"/>
  <c r="B125" i="10"/>
  <c r="A125" i="10"/>
  <c r="R124" i="15"/>
  <c r="AD124" i="10"/>
  <c r="AI124" i="14"/>
  <c r="AC124" i="10"/>
  <c r="AF124" i="14"/>
  <c r="O124" i="15"/>
  <c r="AD124" i="14"/>
  <c r="Z124" i="10"/>
  <c r="M124" i="15"/>
  <c r="L124" i="15"/>
  <c r="V124" i="10"/>
  <c r="AA124" i="14"/>
  <c r="W124" i="14"/>
  <c r="X124" i="14" s="1"/>
  <c r="T124" i="14" s="1"/>
  <c r="Q124" i="14"/>
  <c r="H124" i="15"/>
  <c r="N124" i="14"/>
  <c r="M124" i="10"/>
  <c r="K124" i="10"/>
  <c r="E124" i="15"/>
  <c r="F124" i="14"/>
  <c r="G124" i="14" s="1"/>
  <c r="E124" i="14"/>
  <c r="F124" i="10"/>
  <c r="E124" i="10"/>
  <c r="D124" i="10"/>
  <c r="C124" i="10"/>
  <c r="B124" i="10"/>
  <c r="B127" i="7" s="1"/>
  <c r="A124" i="10"/>
  <c r="E123" i="10"/>
  <c r="D123" i="10"/>
  <c r="B123" i="10"/>
  <c r="A123" i="10"/>
  <c r="H122" i="14"/>
  <c r="E122" i="10"/>
  <c r="D122" i="10"/>
  <c r="D125" i="6" s="1"/>
  <c r="B122" i="10"/>
  <c r="A122" i="10"/>
  <c r="AK121" i="14"/>
  <c r="Q121" i="15"/>
  <c r="AH121" i="14"/>
  <c r="Y121" i="10"/>
  <c r="W121" i="10"/>
  <c r="AA121" i="14"/>
  <c r="L121" i="15"/>
  <c r="W121" i="14"/>
  <c r="X121" i="14" s="1"/>
  <c r="T121" i="14" s="1"/>
  <c r="J121" i="15"/>
  <c r="O121" i="14"/>
  <c r="P121" i="10"/>
  <c r="N121" i="10"/>
  <c r="F121" i="14"/>
  <c r="G121" i="10"/>
  <c r="E121" i="10"/>
  <c r="D121" i="10"/>
  <c r="AF121" i="10"/>
  <c r="B121" i="10"/>
  <c r="A121" i="10"/>
  <c r="AG120" i="10"/>
  <c r="AL120" i="14"/>
  <c r="S120" i="15"/>
  <c r="AH120" i="14"/>
  <c r="P120" i="15"/>
  <c r="AF120" i="14"/>
  <c r="AB120" i="10"/>
  <c r="AD120" i="14"/>
  <c r="Z120" i="10"/>
  <c r="AC120" i="14"/>
  <c r="Y120" i="10"/>
  <c r="AA123" i="8" s="1"/>
  <c r="X120" i="10"/>
  <c r="L120" i="15"/>
  <c r="V120" i="10"/>
  <c r="AA120" i="14"/>
  <c r="W120" i="14"/>
  <c r="X120" i="14" s="1"/>
  <c r="T120" i="14" s="1"/>
  <c r="P120" i="14"/>
  <c r="O120" i="14"/>
  <c r="O120" i="10"/>
  <c r="K120" i="10"/>
  <c r="E120" i="15"/>
  <c r="I120" i="10"/>
  <c r="I120" i="14"/>
  <c r="F120" i="14"/>
  <c r="E120" i="10"/>
  <c r="D120" i="10"/>
  <c r="B120" i="10"/>
  <c r="A120" i="10"/>
  <c r="AH119" i="14"/>
  <c r="AC119" i="10"/>
  <c r="AF119" i="14"/>
  <c r="O119" i="15"/>
  <c r="K119" i="15"/>
  <c r="O119" i="14"/>
  <c r="R119" i="10"/>
  <c r="G122" i="7" s="1"/>
  <c r="M122" i="7" s="1"/>
  <c r="O119" i="10"/>
  <c r="F119" i="15"/>
  <c r="L119" i="10"/>
  <c r="G119" i="10"/>
  <c r="E119" i="14"/>
  <c r="E119" i="10"/>
  <c r="D119" i="10"/>
  <c r="B119" i="10"/>
  <c r="B122" i="8" s="1"/>
  <c r="A119" i="10"/>
  <c r="A122" i="8" s="1"/>
  <c r="E118" i="10"/>
  <c r="D118" i="10"/>
  <c r="B118" i="10"/>
  <c r="A118" i="10"/>
  <c r="U117" i="15"/>
  <c r="AM117" i="14"/>
  <c r="AF117" i="10"/>
  <c r="AJ120" i="8" s="1"/>
  <c r="AL117" i="14"/>
  <c r="AI117" i="14"/>
  <c r="Q117" i="15"/>
  <c r="AC117" i="10"/>
  <c r="AE117" i="14"/>
  <c r="AA117" i="10"/>
  <c r="Y117" i="10"/>
  <c r="X117" i="10"/>
  <c r="L117" i="15"/>
  <c r="J117" i="15"/>
  <c r="H117" i="15"/>
  <c r="R117" i="10"/>
  <c r="N117" i="14"/>
  <c r="Q117" i="10"/>
  <c r="F117" i="15"/>
  <c r="J117" i="10"/>
  <c r="I117" i="14"/>
  <c r="I117" i="10"/>
  <c r="D117" i="15"/>
  <c r="H117" i="10"/>
  <c r="E117" i="10"/>
  <c r="D117" i="10"/>
  <c r="B117" i="10"/>
  <c r="A117" i="10"/>
  <c r="AM116" i="14"/>
  <c r="AG116" i="10"/>
  <c r="R116" i="15"/>
  <c r="AD116" i="10"/>
  <c r="P116" i="15"/>
  <c r="Z116" i="10"/>
  <c r="K116" i="15"/>
  <c r="I116" i="15"/>
  <c r="O116" i="14"/>
  <c r="R116" i="10"/>
  <c r="G116" i="15"/>
  <c r="Q116" i="10"/>
  <c r="K116" i="10"/>
  <c r="J116" i="10"/>
  <c r="E116" i="15"/>
  <c r="I116" i="14"/>
  <c r="I116" i="10"/>
  <c r="C116" i="15"/>
  <c r="F116" i="14"/>
  <c r="E116" i="10"/>
  <c r="D116" i="10"/>
  <c r="B116" i="10"/>
  <c r="A116" i="10"/>
  <c r="E115" i="10"/>
  <c r="E118" i="8" s="1"/>
  <c r="D115" i="10"/>
  <c r="D118" i="8" s="1"/>
  <c r="B115" i="10"/>
  <c r="A115" i="10"/>
  <c r="AM114" i="14"/>
  <c r="AL114" i="14"/>
  <c r="AF114" i="10"/>
  <c r="AK114" i="14"/>
  <c r="R114" i="15"/>
  <c r="AB114" i="10"/>
  <c r="AD117" i="8" s="1"/>
  <c r="AA114" i="10"/>
  <c r="AE114" i="14"/>
  <c r="M114" i="15"/>
  <c r="Y114" i="10"/>
  <c r="AC114" i="14"/>
  <c r="Q114" i="14"/>
  <c r="S114" i="10"/>
  <c r="H114" i="15"/>
  <c r="G114" i="15"/>
  <c r="N114" i="14"/>
  <c r="Q114" i="10"/>
  <c r="O114" i="10"/>
  <c r="J114" i="14"/>
  <c r="L114" i="10"/>
  <c r="E114" i="15"/>
  <c r="C114" i="15"/>
  <c r="G114" i="10"/>
  <c r="E114" i="10"/>
  <c r="D114" i="10"/>
  <c r="B114" i="10"/>
  <c r="A114" i="10"/>
  <c r="U113" i="15"/>
  <c r="AB113" i="10"/>
  <c r="AD116" i="8" s="1"/>
  <c r="AE113" i="14"/>
  <c r="M113" i="15"/>
  <c r="O113" i="14"/>
  <c r="R113" i="10"/>
  <c r="N113" i="10"/>
  <c r="J113" i="10"/>
  <c r="E113" i="10"/>
  <c r="D113" i="10"/>
  <c r="D116" i="8" s="1"/>
  <c r="B113" i="10"/>
  <c r="B116" i="8" s="1"/>
  <c r="A113" i="10"/>
  <c r="AI112" i="14"/>
  <c r="AC112" i="14"/>
  <c r="W112" i="10"/>
  <c r="AA112" i="14"/>
  <c r="I112" i="15"/>
  <c r="P112" i="14"/>
  <c r="S112" i="10"/>
  <c r="J112" i="10"/>
  <c r="C112" i="15"/>
  <c r="G112" i="10"/>
  <c r="E112" i="14"/>
  <c r="E112" i="10"/>
  <c r="D112" i="10"/>
  <c r="B112" i="10"/>
  <c r="B115" i="8" s="1"/>
  <c r="A112" i="10"/>
  <c r="E111" i="10"/>
  <c r="D111" i="10"/>
  <c r="B111" i="10"/>
  <c r="A111" i="10"/>
  <c r="T110" i="15"/>
  <c r="X110" i="10"/>
  <c r="O110" i="14"/>
  <c r="M110" i="10"/>
  <c r="E110" i="10"/>
  <c r="D110" i="10"/>
  <c r="B110" i="10"/>
  <c r="A110" i="10"/>
  <c r="AL109" i="14"/>
  <c r="R109" i="14"/>
  <c r="Q109" i="14"/>
  <c r="G109" i="15"/>
  <c r="J109" i="14"/>
  <c r="E109" i="15"/>
  <c r="F109" i="14"/>
  <c r="E109" i="10"/>
  <c r="D109" i="10"/>
  <c r="L109" i="15"/>
  <c r="B109" i="10"/>
  <c r="B112" i="8" s="1"/>
  <c r="A109" i="10"/>
  <c r="U108" i="15"/>
  <c r="AM108" i="14"/>
  <c r="AG108" i="10"/>
  <c r="S108" i="15"/>
  <c r="AK108" i="14"/>
  <c r="AE108" i="10"/>
  <c r="AF108" i="14"/>
  <c r="M108" i="15"/>
  <c r="X108" i="10"/>
  <c r="L108" i="15"/>
  <c r="AA108" i="14"/>
  <c r="V108" i="10"/>
  <c r="K108" i="15"/>
  <c r="R108" i="14"/>
  <c r="O108" i="14"/>
  <c r="R108" i="10"/>
  <c r="H108" i="15"/>
  <c r="N108" i="10"/>
  <c r="M108" i="10"/>
  <c r="F108" i="15"/>
  <c r="K108" i="10"/>
  <c r="C108" i="15"/>
  <c r="F108" i="14"/>
  <c r="G108" i="14" s="1"/>
  <c r="E108" i="14"/>
  <c r="F108" i="10"/>
  <c r="E108" i="10"/>
  <c r="D108" i="10"/>
  <c r="B108" i="10"/>
  <c r="A108" i="10"/>
  <c r="S107" i="15"/>
  <c r="AK107" i="14"/>
  <c r="AI107" i="14"/>
  <c r="M107" i="15"/>
  <c r="AC107" i="14"/>
  <c r="Y107" i="10"/>
  <c r="R107" i="14"/>
  <c r="Q107" i="14"/>
  <c r="T107" i="10"/>
  <c r="J107" i="14"/>
  <c r="L107" i="10"/>
  <c r="H107" i="14"/>
  <c r="E107" i="10"/>
  <c r="D107" i="10"/>
  <c r="B107" i="10"/>
  <c r="A107" i="10"/>
  <c r="AH106" i="14"/>
  <c r="W106" i="14"/>
  <c r="X106" i="14" s="1"/>
  <c r="T106" i="14" s="1"/>
  <c r="H106" i="14"/>
  <c r="E106" i="14"/>
  <c r="E106" i="10"/>
  <c r="D106" i="10"/>
  <c r="B106" i="10"/>
  <c r="A106" i="10"/>
  <c r="AM105" i="14"/>
  <c r="AL105" i="14"/>
  <c r="AF105" i="10"/>
  <c r="R105" i="15"/>
  <c r="AI105" i="14"/>
  <c r="AH105" i="14"/>
  <c r="AE105" i="14"/>
  <c r="X105" i="10"/>
  <c r="W105" i="14"/>
  <c r="X105" i="14" s="1"/>
  <c r="T105" i="14" s="1"/>
  <c r="N105" i="14"/>
  <c r="N105" i="10"/>
  <c r="F105" i="15"/>
  <c r="J105" i="14"/>
  <c r="L105" i="10"/>
  <c r="K105" i="10"/>
  <c r="I105" i="14"/>
  <c r="I105" i="10"/>
  <c r="C105" i="15"/>
  <c r="F105" i="14"/>
  <c r="E105" i="14"/>
  <c r="E105" i="10"/>
  <c r="D105" i="10"/>
  <c r="C105" i="10"/>
  <c r="B105" i="10"/>
  <c r="A105" i="10"/>
  <c r="AI104" i="14"/>
  <c r="O104" i="14"/>
  <c r="H104" i="14"/>
  <c r="E104" i="10"/>
  <c r="D104" i="10"/>
  <c r="B104" i="10"/>
  <c r="A104" i="10"/>
  <c r="E103" i="10"/>
  <c r="D103" i="10"/>
  <c r="B103" i="10"/>
  <c r="B106" i="8" s="1"/>
  <c r="A103" i="10"/>
  <c r="AL102" i="14"/>
  <c r="AF102" i="10"/>
  <c r="AH102" i="14"/>
  <c r="AC102" i="10"/>
  <c r="AE102" i="14"/>
  <c r="AA102" i="10"/>
  <c r="AC105" i="8" s="1"/>
  <c r="N102" i="15"/>
  <c r="Z102" i="10"/>
  <c r="AD102" i="14"/>
  <c r="AC102" i="14"/>
  <c r="X102" i="10"/>
  <c r="L102" i="15"/>
  <c r="AA102" i="14"/>
  <c r="V102" i="10"/>
  <c r="W102" i="14"/>
  <c r="X102" i="14" s="1"/>
  <c r="T102" i="14" s="1"/>
  <c r="Q102" i="14"/>
  <c r="T102" i="10"/>
  <c r="I102" i="15"/>
  <c r="O102" i="14"/>
  <c r="Q102" i="10"/>
  <c r="O102" i="10"/>
  <c r="N102" i="10"/>
  <c r="K102" i="10"/>
  <c r="F102" i="10"/>
  <c r="E102" i="14"/>
  <c r="E102" i="10"/>
  <c r="D102" i="10"/>
  <c r="C102" i="10"/>
  <c r="B102" i="10"/>
  <c r="A102" i="10"/>
  <c r="A105" i="7" s="1"/>
  <c r="E101" i="10"/>
  <c r="D101" i="10"/>
  <c r="B101" i="10"/>
  <c r="A101" i="10"/>
  <c r="Q100" i="15"/>
  <c r="AD100" i="14"/>
  <c r="Z100" i="10"/>
  <c r="M100" i="15"/>
  <c r="L100" i="15"/>
  <c r="V100" i="10"/>
  <c r="K100" i="15"/>
  <c r="T100" i="10"/>
  <c r="Q100" i="14"/>
  <c r="L100" i="10"/>
  <c r="J100" i="14"/>
  <c r="I100" i="10"/>
  <c r="C100" i="15"/>
  <c r="E100" i="10"/>
  <c r="D100" i="10"/>
  <c r="B100" i="10"/>
  <c r="A100" i="10"/>
  <c r="Q99" i="15"/>
  <c r="B99" i="15"/>
  <c r="E99" i="10"/>
  <c r="D99" i="10"/>
  <c r="B99" i="10"/>
  <c r="A99" i="10"/>
  <c r="U98" i="15"/>
  <c r="T98" i="15"/>
  <c r="AL98" i="14"/>
  <c r="R98" i="15"/>
  <c r="AI98" i="14"/>
  <c r="AC98" i="10"/>
  <c r="O98" i="15"/>
  <c r="Z98" i="10"/>
  <c r="M98" i="15"/>
  <c r="X98" i="10"/>
  <c r="L98" i="15"/>
  <c r="W98" i="14"/>
  <c r="X98" i="14" s="1"/>
  <c r="T98" i="14" s="1"/>
  <c r="J98" i="15"/>
  <c r="Q98" i="14"/>
  <c r="H98" i="15"/>
  <c r="G98" i="15"/>
  <c r="N98" i="14"/>
  <c r="M98" i="14" s="1"/>
  <c r="Q98" i="10"/>
  <c r="F98" i="15"/>
  <c r="J98" i="14"/>
  <c r="I98" i="14"/>
  <c r="C98" i="15"/>
  <c r="F98" i="14"/>
  <c r="G98" i="14" s="1"/>
  <c r="E98" i="14"/>
  <c r="E98" i="10"/>
  <c r="D98" i="10"/>
  <c r="C98" i="10"/>
  <c r="B98" i="10"/>
  <c r="A98" i="10"/>
  <c r="AI97" i="14"/>
  <c r="P97" i="15"/>
  <c r="AF97" i="14"/>
  <c r="AB97" i="10"/>
  <c r="AC97" i="14"/>
  <c r="R97" i="14"/>
  <c r="H97" i="14"/>
  <c r="E97" i="10"/>
  <c r="D97" i="10"/>
  <c r="D100" i="8" s="1"/>
  <c r="B97" i="10"/>
  <c r="A97" i="10"/>
  <c r="T96" i="15"/>
  <c r="AL96" i="14"/>
  <c r="AH96" i="14"/>
  <c r="O96" i="15"/>
  <c r="AE96" i="14"/>
  <c r="R96" i="14"/>
  <c r="U96" i="10"/>
  <c r="Q96" i="14"/>
  <c r="M96" i="10"/>
  <c r="J96" i="14"/>
  <c r="H96" i="14"/>
  <c r="H96" i="10"/>
  <c r="E96" i="10"/>
  <c r="D96" i="10"/>
  <c r="B96" i="10"/>
  <c r="A96" i="10"/>
  <c r="AM95" i="14"/>
  <c r="R95" i="15"/>
  <c r="AI95" i="14"/>
  <c r="AD95" i="10"/>
  <c r="AH95" i="14"/>
  <c r="AC95" i="10"/>
  <c r="AF95" i="14"/>
  <c r="N95" i="15"/>
  <c r="Z95" i="10"/>
  <c r="AD95" i="14"/>
  <c r="AA95" i="14"/>
  <c r="V95" i="10"/>
  <c r="J95" i="15"/>
  <c r="Q95" i="14"/>
  <c r="P95" i="14"/>
  <c r="H95" i="15"/>
  <c r="O95" i="14"/>
  <c r="N95" i="14"/>
  <c r="M95" i="14" s="1"/>
  <c r="Q95" i="10"/>
  <c r="O95" i="10"/>
  <c r="N95" i="10"/>
  <c r="J95" i="14"/>
  <c r="K95" i="10"/>
  <c r="I95" i="14"/>
  <c r="C95" i="15"/>
  <c r="F95" i="14"/>
  <c r="G95" i="10"/>
  <c r="E95" i="10"/>
  <c r="D95" i="10"/>
  <c r="C95" i="10"/>
  <c r="C98" i="8" s="1"/>
  <c r="B95" i="10"/>
  <c r="A95" i="10"/>
  <c r="AI94" i="14"/>
  <c r="AD94" i="10"/>
  <c r="E94" i="10"/>
  <c r="D94" i="10"/>
  <c r="B94" i="10"/>
  <c r="A94" i="10"/>
  <c r="A97" i="8" s="1"/>
  <c r="T93" i="15"/>
  <c r="AF93" i="14"/>
  <c r="P93" i="15"/>
  <c r="O93" i="15"/>
  <c r="K93" i="15"/>
  <c r="E93" i="10"/>
  <c r="D93" i="10"/>
  <c r="D96" i="8" s="1"/>
  <c r="B93" i="10"/>
  <c r="A93" i="10"/>
  <c r="U92" i="15"/>
  <c r="R92" i="15"/>
  <c r="AI92" i="14"/>
  <c r="Q92" i="15"/>
  <c r="L92" i="15"/>
  <c r="J92" i="15"/>
  <c r="Q92" i="14"/>
  <c r="F92" i="15"/>
  <c r="J92" i="14"/>
  <c r="E92" i="14"/>
  <c r="E92" i="10"/>
  <c r="D92" i="10"/>
  <c r="B92" i="10"/>
  <c r="A92" i="10"/>
  <c r="A95" i="8" s="1"/>
  <c r="T91" i="15"/>
  <c r="AF91" i="10"/>
  <c r="AL91" i="14"/>
  <c r="AH91" i="14"/>
  <c r="P91" i="15"/>
  <c r="AB91" i="10"/>
  <c r="AF91" i="14"/>
  <c r="X91" i="10"/>
  <c r="W91" i="14"/>
  <c r="X91" i="14" s="1"/>
  <c r="T91" i="14" s="1"/>
  <c r="K91" i="15"/>
  <c r="U91" i="10"/>
  <c r="R91" i="14"/>
  <c r="O91" i="14"/>
  <c r="N91" i="14"/>
  <c r="M91" i="14" s="1"/>
  <c r="M91" i="10"/>
  <c r="K91" i="10"/>
  <c r="I91" i="14"/>
  <c r="I91" i="10"/>
  <c r="C91" i="15"/>
  <c r="E91" i="14"/>
  <c r="E91" i="10"/>
  <c r="D91" i="10"/>
  <c r="C91" i="10"/>
  <c r="B91" i="10"/>
  <c r="A91" i="10"/>
  <c r="A94" i="8" s="1"/>
  <c r="E90" i="10"/>
  <c r="D90" i="10"/>
  <c r="B90" i="10"/>
  <c r="A90" i="10"/>
  <c r="AL89" i="14"/>
  <c r="AF89" i="14"/>
  <c r="AB89" i="10"/>
  <c r="AD92" i="8" s="1"/>
  <c r="AD89" i="14"/>
  <c r="Q89" i="14"/>
  <c r="S89" i="10"/>
  <c r="N89" i="14"/>
  <c r="J89" i="14"/>
  <c r="K89" i="14" s="1"/>
  <c r="K89" i="10"/>
  <c r="I89" i="14"/>
  <c r="E89" i="10"/>
  <c r="D89" i="10"/>
  <c r="D92" i="8" s="1"/>
  <c r="B89" i="10"/>
  <c r="A89" i="10"/>
  <c r="U88" i="15"/>
  <c r="AM88" i="14"/>
  <c r="AF88" i="14"/>
  <c r="AA88" i="10"/>
  <c r="AC88" i="14"/>
  <c r="R88" i="14"/>
  <c r="Q88" i="14"/>
  <c r="N88" i="10"/>
  <c r="J88" i="14"/>
  <c r="E88" i="14"/>
  <c r="F88" i="10"/>
  <c r="E88" i="10"/>
  <c r="D88" i="10"/>
  <c r="C88" i="10"/>
  <c r="C91" i="8" s="1"/>
  <c r="B88" i="10"/>
  <c r="A88" i="10"/>
  <c r="AM87" i="14"/>
  <c r="T87" i="15"/>
  <c r="AF87" i="10"/>
  <c r="AL87" i="14"/>
  <c r="AD87" i="10"/>
  <c r="AG90" i="8" s="1"/>
  <c r="AH87" i="14"/>
  <c r="AF87" i="14"/>
  <c r="O87" i="15"/>
  <c r="AA87" i="10"/>
  <c r="N87" i="15"/>
  <c r="AC87" i="14"/>
  <c r="X87" i="10"/>
  <c r="W87" i="14"/>
  <c r="X87" i="14" s="1"/>
  <c r="T87" i="14" s="1"/>
  <c r="U87" i="10"/>
  <c r="J87" i="15"/>
  <c r="T87" i="10"/>
  <c r="O87" i="14"/>
  <c r="G87" i="15"/>
  <c r="Q87" i="10"/>
  <c r="N87" i="14"/>
  <c r="O87" i="10"/>
  <c r="F87" i="15"/>
  <c r="L87" i="10"/>
  <c r="E87" i="15"/>
  <c r="I87" i="14"/>
  <c r="I87" i="10"/>
  <c r="F87" i="14"/>
  <c r="E87" i="10"/>
  <c r="D87" i="10"/>
  <c r="D90" i="7" s="1"/>
  <c r="C87" i="10"/>
  <c r="B87" i="10"/>
  <c r="A87" i="10"/>
  <c r="U86" i="15"/>
  <c r="S86" i="15"/>
  <c r="AE86" i="10"/>
  <c r="AI86" i="14"/>
  <c r="AE86" i="14"/>
  <c r="AC86" i="14"/>
  <c r="AA86" i="14"/>
  <c r="W86" i="14"/>
  <c r="X86" i="14" s="1"/>
  <c r="T86" i="14" s="1"/>
  <c r="R86" i="14"/>
  <c r="U86" i="10"/>
  <c r="J86" i="15"/>
  <c r="Q86" i="14"/>
  <c r="N86" i="10"/>
  <c r="M86" i="10"/>
  <c r="F86" i="15"/>
  <c r="J86" i="14"/>
  <c r="E86" i="10"/>
  <c r="D86" i="10"/>
  <c r="B86" i="10"/>
  <c r="A86" i="10"/>
  <c r="AK85" i="14"/>
  <c r="R85" i="15"/>
  <c r="AD85" i="10"/>
  <c r="AI85" i="14"/>
  <c r="AH85" i="14"/>
  <c r="AC85" i="10"/>
  <c r="P85" i="15"/>
  <c r="AF85" i="14"/>
  <c r="L85" i="15"/>
  <c r="AA85" i="14"/>
  <c r="V85" i="10"/>
  <c r="R85" i="14"/>
  <c r="J85" i="15"/>
  <c r="P85" i="14"/>
  <c r="S85" i="10"/>
  <c r="G85" i="15"/>
  <c r="Q85" i="10"/>
  <c r="F88" i="7" s="1"/>
  <c r="N85" i="14"/>
  <c r="O85" i="10"/>
  <c r="N85" i="10"/>
  <c r="F85" i="15"/>
  <c r="K85" i="10"/>
  <c r="E85" i="15"/>
  <c r="I85" i="10"/>
  <c r="I85" i="14"/>
  <c r="H85" i="14"/>
  <c r="H85" i="10"/>
  <c r="F85" i="14"/>
  <c r="C85" i="15"/>
  <c r="E85" i="10"/>
  <c r="D85" i="10"/>
  <c r="B85" i="10"/>
  <c r="A85" i="10"/>
  <c r="A88" i="8" s="1"/>
  <c r="Q84" i="10"/>
  <c r="N84" i="10"/>
  <c r="I84" i="10"/>
  <c r="H84" i="14"/>
  <c r="E84" i="10"/>
  <c r="D84" i="10"/>
  <c r="B84" i="10"/>
  <c r="A84" i="10"/>
  <c r="A87" i="8" s="1"/>
  <c r="S83" i="15"/>
  <c r="K83" i="15"/>
  <c r="E83" i="10"/>
  <c r="D83" i="10"/>
  <c r="B83" i="10"/>
  <c r="A83" i="10"/>
  <c r="U82" i="15"/>
  <c r="AM82" i="14"/>
  <c r="AG82" i="10"/>
  <c r="AK85" i="8" s="1"/>
  <c r="T82" i="15"/>
  <c r="AF82" i="10"/>
  <c r="R82" i="15"/>
  <c r="O82" i="15"/>
  <c r="AA82" i="10"/>
  <c r="AE82" i="14"/>
  <c r="M82" i="15"/>
  <c r="AC82" i="14"/>
  <c r="L82" i="15"/>
  <c r="AA82" i="14"/>
  <c r="J82" i="15"/>
  <c r="Q82" i="14"/>
  <c r="T82" i="10"/>
  <c r="O82" i="14"/>
  <c r="G82" i="15"/>
  <c r="Q82" i="10"/>
  <c r="P82" i="10"/>
  <c r="N82" i="10"/>
  <c r="F82" i="15"/>
  <c r="J82" i="14"/>
  <c r="L82" i="10"/>
  <c r="E82" i="15"/>
  <c r="I82" i="10"/>
  <c r="C82" i="15"/>
  <c r="F82" i="14"/>
  <c r="E82" i="10"/>
  <c r="D82" i="10"/>
  <c r="B82" i="10"/>
  <c r="A82" i="10"/>
  <c r="E81" i="10"/>
  <c r="D81" i="10"/>
  <c r="B81" i="10"/>
  <c r="A81" i="10"/>
  <c r="AM80" i="14"/>
  <c r="AG80" i="10"/>
  <c r="AC80" i="14"/>
  <c r="W80" i="14"/>
  <c r="X80" i="14" s="1"/>
  <c r="T80" i="14" s="1"/>
  <c r="J80" i="14"/>
  <c r="I80" i="14"/>
  <c r="B80" i="15"/>
  <c r="E80" i="14"/>
  <c r="E80" i="10"/>
  <c r="D80" i="10"/>
  <c r="B80" i="10"/>
  <c r="A80" i="10"/>
  <c r="AH79" i="14"/>
  <c r="AC79" i="10"/>
  <c r="AF82" i="8" s="1"/>
  <c r="AB79" i="10"/>
  <c r="AD79" i="14"/>
  <c r="AC79" i="14"/>
  <c r="W79" i="14"/>
  <c r="X79" i="14" s="1"/>
  <c r="T79" i="14" s="1"/>
  <c r="R79" i="14"/>
  <c r="Q79" i="14"/>
  <c r="N79" i="10"/>
  <c r="J79" i="14"/>
  <c r="E79" i="14"/>
  <c r="E79" i="10"/>
  <c r="D79" i="10"/>
  <c r="C79" i="10"/>
  <c r="B79" i="10"/>
  <c r="A79" i="10"/>
  <c r="U78" i="15"/>
  <c r="AM78" i="14"/>
  <c r="T78" i="15"/>
  <c r="AF78" i="10"/>
  <c r="AL78" i="14"/>
  <c r="AI78" i="14"/>
  <c r="AH78" i="14"/>
  <c r="AJ78" i="14" s="1"/>
  <c r="AE78" i="14"/>
  <c r="M78" i="15"/>
  <c r="AC78" i="14"/>
  <c r="X78" i="10"/>
  <c r="W78" i="14"/>
  <c r="X78" i="14" s="1"/>
  <c r="T78" i="14" s="1"/>
  <c r="R78" i="14"/>
  <c r="Q78" i="14"/>
  <c r="H78" i="15"/>
  <c r="O78" i="14"/>
  <c r="G78" i="15"/>
  <c r="Q78" i="10"/>
  <c r="N78" i="14"/>
  <c r="O78" i="10"/>
  <c r="J78" i="14"/>
  <c r="E78" i="15"/>
  <c r="I78" i="10"/>
  <c r="I78" i="14"/>
  <c r="E78" i="14"/>
  <c r="F78" i="10"/>
  <c r="E78" i="10"/>
  <c r="D78" i="10"/>
  <c r="C78" i="10"/>
  <c r="B78" i="10"/>
  <c r="A78" i="10"/>
  <c r="Q77" i="15"/>
  <c r="AC77" i="10"/>
  <c r="AF77" i="14"/>
  <c r="W77" i="14"/>
  <c r="X77" i="14" s="1"/>
  <c r="T77" i="14" s="1"/>
  <c r="Q77" i="14"/>
  <c r="J77" i="14"/>
  <c r="F77" i="14"/>
  <c r="B77" i="15"/>
  <c r="E77" i="10"/>
  <c r="D77" i="10"/>
  <c r="B77" i="10"/>
  <c r="B80" i="8" s="1"/>
  <c r="U80" i="8" s="1"/>
  <c r="A77" i="10"/>
  <c r="AF76" i="10"/>
  <c r="G76" i="10"/>
  <c r="C76" i="15"/>
  <c r="E76" i="10"/>
  <c r="D76" i="10"/>
  <c r="B76" i="10"/>
  <c r="A76" i="10"/>
  <c r="AL75" i="14"/>
  <c r="AF75" i="10"/>
  <c r="AK75" i="14"/>
  <c r="AI75" i="14"/>
  <c r="AH75" i="14"/>
  <c r="Y75" i="10"/>
  <c r="AC75" i="14"/>
  <c r="I75" i="10"/>
  <c r="F75" i="14"/>
  <c r="E75" i="14"/>
  <c r="E75" i="10"/>
  <c r="D75" i="10"/>
  <c r="B75" i="10"/>
  <c r="A75" i="10"/>
  <c r="AL74" i="14"/>
  <c r="AI74" i="14"/>
  <c r="AC74" i="14"/>
  <c r="L74" i="15"/>
  <c r="R74" i="10"/>
  <c r="J74" i="10"/>
  <c r="F74" i="14"/>
  <c r="E74" i="10"/>
  <c r="D74" i="10"/>
  <c r="B74" i="10"/>
  <c r="A74" i="10"/>
  <c r="A77" i="8" s="1"/>
  <c r="AL73" i="14"/>
  <c r="S73" i="15"/>
  <c r="Q73" i="15"/>
  <c r="AC73" i="10"/>
  <c r="AH73" i="14"/>
  <c r="O73" i="15"/>
  <c r="AE73" i="14"/>
  <c r="J73" i="15"/>
  <c r="Q73" i="14"/>
  <c r="O73" i="14"/>
  <c r="F73" i="15"/>
  <c r="J73" i="14"/>
  <c r="E73" i="10"/>
  <c r="D73" i="10"/>
  <c r="Y73" i="10"/>
  <c r="AA76" i="8" s="1"/>
  <c r="B73" i="10"/>
  <c r="A73" i="10"/>
  <c r="U72" i="15"/>
  <c r="AM72" i="14"/>
  <c r="T72" i="15"/>
  <c r="AL72" i="14"/>
  <c r="AF72" i="10"/>
  <c r="R72" i="15"/>
  <c r="AI72" i="14"/>
  <c r="Q72" i="15"/>
  <c r="AC72" i="10"/>
  <c r="P72" i="15"/>
  <c r="AF72" i="14"/>
  <c r="AD72" i="14"/>
  <c r="M72" i="15"/>
  <c r="AC72" i="14"/>
  <c r="X72" i="10"/>
  <c r="L72" i="15"/>
  <c r="AA72" i="14"/>
  <c r="V72" i="10"/>
  <c r="Q72" i="14"/>
  <c r="T72" i="10"/>
  <c r="I72" i="15"/>
  <c r="P72" i="14"/>
  <c r="H72" i="15"/>
  <c r="O72" i="14"/>
  <c r="G72" i="15"/>
  <c r="Q72" i="10"/>
  <c r="O72" i="10"/>
  <c r="N72" i="10"/>
  <c r="M72" i="10"/>
  <c r="J72" i="14"/>
  <c r="L72" i="10"/>
  <c r="I72" i="14"/>
  <c r="G72" i="10"/>
  <c r="F72" i="14"/>
  <c r="F72" i="10"/>
  <c r="B72" i="15"/>
  <c r="E72" i="10"/>
  <c r="D72" i="10"/>
  <c r="D75" i="8" s="1"/>
  <c r="C72" i="10"/>
  <c r="B72" i="10"/>
  <c r="A72" i="10"/>
  <c r="S71" i="15"/>
  <c r="AK71" i="14"/>
  <c r="AE71" i="10"/>
  <c r="AC71" i="10"/>
  <c r="Q71" i="15"/>
  <c r="AF71" i="14"/>
  <c r="N71" i="15"/>
  <c r="AD71" i="14"/>
  <c r="J71" i="15"/>
  <c r="T71" i="10"/>
  <c r="P71" i="14"/>
  <c r="F71" i="15"/>
  <c r="L71" i="10"/>
  <c r="E71" i="10"/>
  <c r="D71" i="10"/>
  <c r="B71" i="10"/>
  <c r="A71" i="10"/>
  <c r="T70" i="15"/>
  <c r="AD70" i="10"/>
  <c r="P70" i="15"/>
  <c r="AB70" i="10"/>
  <c r="AD73" i="8" s="1"/>
  <c r="AE70" i="14"/>
  <c r="L70" i="15"/>
  <c r="AA70" i="14"/>
  <c r="V70" i="10"/>
  <c r="W70" i="14"/>
  <c r="X70" i="14" s="1"/>
  <c r="T70" i="14" s="1"/>
  <c r="K70" i="15"/>
  <c r="U70" i="10"/>
  <c r="J70" i="15"/>
  <c r="G70" i="15"/>
  <c r="N70" i="14"/>
  <c r="Q70" i="10"/>
  <c r="O70" i="10"/>
  <c r="N70" i="10"/>
  <c r="M70" i="10"/>
  <c r="F70" i="15"/>
  <c r="E70" i="15"/>
  <c r="I70" i="14"/>
  <c r="I70" i="10"/>
  <c r="C70" i="15"/>
  <c r="E70" i="14"/>
  <c r="E70" i="10"/>
  <c r="D70" i="10"/>
  <c r="C70" i="10"/>
  <c r="B70" i="10"/>
  <c r="B73" i="8" s="1"/>
  <c r="F73" i="8" s="1"/>
  <c r="A70" i="10"/>
  <c r="E69" i="10"/>
  <c r="D69" i="10"/>
  <c r="B69" i="10"/>
  <c r="A69" i="10"/>
  <c r="AF68" i="14"/>
  <c r="E68" i="14"/>
  <c r="E68" i="10"/>
  <c r="D68" i="10"/>
  <c r="B68" i="10"/>
  <c r="A68" i="10"/>
  <c r="S67" i="15"/>
  <c r="AH67" i="14"/>
  <c r="O67" i="15"/>
  <c r="AA67" i="10"/>
  <c r="AC67" i="14"/>
  <c r="X67" i="10"/>
  <c r="Q67" i="10"/>
  <c r="I67" i="10"/>
  <c r="F67" i="14"/>
  <c r="E67" i="10"/>
  <c r="D67" i="10"/>
  <c r="B67" i="10"/>
  <c r="A67" i="10"/>
  <c r="T66" i="15"/>
  <c r="E66" i="10"/>
  <c r="D66" i="10"/>
  <c r="M66" i="15"/>
  <c r="B66" i="10"/>
  <c r="A66" i="10"/>
  <c r="E65" i="10"/>
  <c r="D65" i="10"/>
  <c r="B65" i="10"/>
  <c r="B68" i="8" s="1"/>
  <c r="F68" i="8" s="1"/>
  <c r="A65" i="10"/>
  <c r="U64" i="15"/>
  <c r="AM64" i="14"/>
  <c r="AL64" i="14"/>
  <c r="AF64" i="10"/>
  <c r="P64" i="15"/>
  <c r="AF64" i="14"/>
  <c r="O64" i="15"/>
  <c r="AE64" i="14"/>
  <c r="AA64" i="10"/>
  <c r="L64" i="15"/>
  <c r="AA64" i="14"/>
  <c r="V64" i="10"/>
  <c r="W64" i="14"/>
  <c r="X64" i="14" s="1"/>
  <c r="T64" i="14" s="1"/>
  <c r="H64" i="15"/>
  <c r="O64" i="14"/>
  <c r="N64" i="14"/>
  <c r="Q64" i="10"/>
  <c r="O64" i="10"/>
  <c r="N64" i="10"/>
  <c r="I64" i="14"/>
  <c r="I64" i="10"/>
  <c r="E64" i="10"/>
  <c r="E67" i="8" s="1"/>
  <c r="D64" i="10"/>
  <c r="D67" i="8" s="1"/>
  <c r="C64" i="10"/>
  <c r="B64" i="10"/>
  <c r="A64" i="10"/>
  <c r="Y63" i="10"/>
  <c r="AA63" i="14"/>
  <c r="V63" i="10"/>
  <c r="O63" i="14"/>
  <c r="O63" i="10"/>
  <c r="E63" i="10"/>
  <c r="D63" i="10"/>
  <c r="B63" i="10"/>
  <c r="A63" i="10"/>
  <c r="G62" i="15"/>
  <c r="N62" i="14"/>
  <c r="Q62" i="10"/>
  <c r="F65" i="7" s="1"/>
  <c r="E62" i="15"/>
  <c r="I62" i="14"/>
  <c r="I62" i="10"/>
  <c r="H62" i="14"/>
  <c r="H62" i="10"/>
  <c r="E62" i="10"/>
  <c r="D62" i="10"/>
  <c r="B62" i="10"/>
  <c r="B65" i="8" s="1"/>
  <c r="A62" i="10"/>
  <c r="A65" i="8" s="1"/>
  <c r="U61" i="15"/>
  <c r="AL61" i="14"/>
  <c r="AF61" i="10"/>
  <c r="S61" i="15"/>
  <c r="AK61" i="14"/>
  <c r="AI61" i="14"/>
  <c r="P61" i="15"/>
  <c r="AE61" i="14"/>
  <c r="AC61" i="14"/>
  <c r="Y61" i="10"/>
  <c r="X61" i="10"/>
  <c r="AA61" i="14"/>
  <c r="L61" i="15"/>
  <c r="R61" i="14"/>
  <c r="H61" i="15"/>
  <c r="D61" i="15"/>
  <c r="H61" i="14"/>
  <c r="C61" i="15"/>
  <c r="E61" i="10"/>
  <c r="D61" i="10"/>
  <c r="B61" i="10"/>
  <c r="A61" i="10"/>
  <c r="E60" i="10"/>
  <c r="E63" i="6" s="1"/>
  <c r="D60" i="10"/>
  <c r="B60" i="10"/>
  <c r="A60" i="10"/>
  <c r="T59" i="15"/>
  <c r="AI59" i="14"/>
  <c r="AD59" i="10"/>
  <c r="AG62" i="8" s="1"/>
  <c r="AH59" i="14"/>
  <c r="AB59" i="10"/>
  <c r="AD62" i="8" s="1"/>
  <c r="O59" i="15"/>
  <c r="AE59" i="14"/>
  <c r="AA59" i="10"/>
  <c r="N59" i="15"/>
  <c r="AD59" i="14"/>
  <c r="Z59" i="10"/>
  <c r="AC59" i="14"/>
  <c r="U59" i="10"/>
  <c r="Q59" i="14"/>
  <c r="H59" i="15"/>
  <c r="O59" i="14"/>
  <c r="G59" i="15"/>
  <c r="N59" i="14"/>
  <c r="M59" i="14" s="1"/>
  <c r="Q59" i="10"/>
  <c r="M59" i="10"/>
  <c r="J59" i="14"/>
  <c r="E59" i="15"/>
  <c r="I59" i="14"/>
  <c r="I59" i="10"/>
  <c r="F59" i="14"/>
  <c r="E59" i="14"/>
  <c r="F59" i="10"/>
  <c r="E59" i="10"/>
  <c r="D59" i="10"/>
  <c r="C59" i="10"/>
  <c r="B59" i="10"/>
  <c r="A59" i="10"/>
  <c r="E58" i="10"/>
  <c r="D58" i="10"/>
  <c r="B58" i="10"/>
  <c r="B61" i="8" s="1"/>
  <c r="A58" i="10"/>
  <c r="T57" i="15"/>
  <c r="AF57" i="10"/>
  <c r="AJ60" i="8" s="1"/>
  <c r="AL57" i="14"/>
  <c r="AH57" i="14"/>
  <c r="Q57" i="15"/>
  <c r="W57" i="10"/>
  <c r="W57" i="14"/>
  <c r="X57" i="14" s="1"/>
  <c r="T57" i="14" s="1"/>
  <c r="N57" i="10"/>
  <c r="E57" i="10"/>
  <c r="D57" i="10"/>
  <c r="B57" i="10"/>
  <c r="A57" i="10"/>
  <c r="U56" i="15"/>
  <c r="AG56" i="10"/>
  <c r="O56" i="15"/>
  <c r="O56" i="10"/>
  <c r="D56" i="15"/>
  <c r="H56" i="10"/>
  <c r="E56" i="14"/>
  <c r="E56" i="10"/>
  <c r="D56" i="10"/>
  <c r="B56" i="10"/>
  <c r="A56" i="10"/>
  <c r="AL55" i="14"/>
  <c r="AC55" i="14"/>
  <c r="L55" i="15"/>
  <c r="V55" i="10"/>
  <c r="R55" i="14"/>
  <c r="N55" i="14"/>
  <c r="K55" i="10"/>
  <c r="E55" i="10"/>
  <c r="D55" i="10"/>
  <c r="B55" i="10"/>
  <c r="A55" i="10"/>
  <c r="AF54" i="10"/>
  <c r="AK54" i="14"/>
  <c r="R54" i="15"/>
  <c r="AD54" i="10"/>
  <c r="AH54" i="14"/>
  <c r="AC54" i="10"/>
  <c r="P54" i="15"/>
  <c r="AF54" i="14"/>
  <c r="L54" i="15"/>
  <c r="AA54" i="14"/>
  <c r="V54" i="10"/>
  <c r="R54" i="14"/>
  <c r="J54" i="15"/>
  <c r="Q54" i="14"/>
  <c r="P54" i="14"/>
  <c r="S54" i="10"/>
  <c r="G54" i="15"/>
  <c r="Q54" i="10"/>
  <c r="O54" i="10"/>
  <c r="F54" i="15"/>
  <c r="J54" i="14"/>
  <c r="K54" i="10"/>
  <c r="E54" i="15"/>
  <c r="I54" i="10"/>
  <c r="C54" i="15"/>
  <c r="F54" i="14"/>
  <c r="E54" i="10"/>
  <c r="D54" i="10"/>
  <c r="B54" i="10"/>
  <c r="A54" i="10"/>
  <c r="E53" i="10"/>
  <c r="E56" i="8" s="1"/>
  <c r="D53" i="10"/>
  <c r="D56" i="8" s="1"/>
  <c r="B53" i="10"/>
  <c r="A53" i="10"/>
  <c r="AE52" i="10"/>
  <c r="AI52" i="14"/>
  <c r="AF52" i="14"/>
  <c r="AB52" i="10"/>
  <c r="Y52" i="10"/>
  <c r="R52" i="10"/>
  <c r="N52" i="14"/>
  <c r="J52" i="10"/>
  <c r="I52" i="14"/>
  <c r="G52" i="10"/>
  <c r="E52" i="10"/>
  <c r="D52" i="10"/>
  <c r="B52" i="10"/>
  <c r="A52" i="10"/>
  <c r="U51" i="15"/>
  <c r="AF51" i="10"/>
  <c r="AK51" i="14"/>
  <c r="M51" i="15"/>
  <c r="AC51" i="14"/>
  <c r="O51" i="14"/>
  <c r="N51" i="10"/>
  <c r="M51" i="10"/>
  <c r="F51" i="15"/>
  <c r="E51" i="14"/>
  <c r="F51" i="10"/>
  <c r="E51" i="10"/>
  <c r="D51" i="10"/>
  <c r="B51" i="10"/>
  <c r="A51" i="10"/>
  <c r="A54" i="8" s="1"/>
  <c r="U50" i="15"/>
  <c r="T50" i="15"/>
  <c r="AF50" i="10"/>
  <c r="AL50" i="14"/>
  <c r="AI50" i="14"/>
  <c r="AD50" i="10"/>
  <c r="AC50" i="10"/>
  <c r="P50" i="15"/>
  <c r="AE50" i="14"/>
  <c r="O50" i="15"/>
  <c r="N50" i="15"/>
  <c r="AD50" i="14"/>
  <c r="M50" i="15"/>
  <c r="X50" i="10"/>
  <c r="W50" i="14"/>
  <c r="X50" i="14" s="1"/>
  <c r="T50" i="14" s="1"/>
  <c r="U50" i="10"/>
  <c r="J53" i="7" s="1"/>
  <c r="Q50" i="14"/>
  <c r="H50" i="15"/>
  <c r="G50" i="15"/>
  <c r="Q50" i="10"/>
  <c r="N50" i="14"/>
  <c r="O50" i="10"/>
  <c r="J50" i="14"/>
  <c r="E50" i="15"/>
  <c r="I50" i="10"/>
  <c r="I50" i="14"/>
  <c r="E50" i="14"/>
  <c r="F50" i="10"/>
  <c r="E50" i="10"/>
  <c r="D50" i="10"/>
  <c r="C50" i="10"/>
  <c r="B50" i="10"/>
  <c r="A50" i="10"/>
  <c r="A53" i="8" s="1"/>
  <c r="AF49" i="14"/>
  <c r="F49" i="15"/>
  <c r="E49" i="10"/>
  <c r="D49" i="10"/>
  <c r="B49" i="10"/>
  <c r="A49" i="10"/>
  <c r="E48" i="10"/>
  <c r="D48" i="10"/>
  <c r="D51" i="8" s="1"/>
  <c r="B48" i="10"/>
  <c r="A48" i="10"/>
  <c r="AL47" i="14"/>
  <c r="AF47" i="10"/>
  <c r="AE47" i="10"/>
  <c r="Q47" i="15"/>
  <c r="AH47" i="14"/>
  <c r="Y47" i="10"/>
  <c r="P47" i="10"/>
  <c r="F47" i="14"/>
  <c r="E47" i="10"/>
  <c r="D47" i="10"/>
  <c r="B47" i="10"/>
  <c r="A47" i="10"/>
  <c r="AM46" i="14"/>
  <c r="AC46" i="14"/>
  <c r="E46" i="10"/>
  <c r="D46" i="10"/>
  <c r="B46" i="10"/>
  <c r="A46" i="10"/>
  <c r="AE45" i="14"/>
  <c r="O45" i="14"/>
  <c r="R45" i="10"/>
  <c r="J45" i="10"/>
  <c r="E45" i="10"/>
  <c r="D45" i="10"/>
  <c r="B45" i="10"/>
  <c r="A45" i="10"/>
  <c r="AM44" i="14"/>
  <c r="T44" i="15"/>
  <c r="AF44" i="14"/>
  <c r="AB44" i="10"/>
  <c r="AC44" i="14"/>
  <c r="L44" i="15"/>
  <c r="V44" i="10"/>
  <c r="AA44" i="14"/>
  <c r="U44" i="10"/>
  <c r="T44" i="10"/>
  <c r="I44" i="15"/>
  <c r="O44" i="14"/>
  <c r="N44" i="14"/>
  <c r="O44" i="10"/>
  <c r="M44" i="10"/>
  <c r="J44" i="14"/>
  <c r="K44" i="10"/>
  <c r="E44" i="15"/>
  <c r="C44" i="15"/>
  <c r="G44" i="10"/>
  <c r="F44" i="14"/>
  <c r="E44" i="10"/>
  <c r="D44" i="10"/>
  <c r="C44" i="10"/>
  <c r="B44" i="10"/>
  <c r="A44" i="10"/>
  <c r="AM43" i="14"/>
  <c r="AH43" i="14"/>
  <c r="AF43" i="14"/>
  <c r="AB43" i="10"/>
  <c r="AE43" i="14"/>
  <c r="AA43" i="10"/>
  <c r="J43" i="15"/>
  <c r="J43" i="14"/>
  <c r="L43" i="10"/>
  <c r="F43" i="10"/>
  <c r="E43" i="10"/>
  <c r="D43" i="10"/>
  <c r="C43" i="10"/>
  <c r="B43" i="10"/>
  <c r="A43" i="10"/>
  <c r="U42" i="15"/>
  <c r="T42" i="15"/>
  <c r="AF42" i="10"/>
  <c r="AL42" i="14"/>
  <c r="AI42" i="14"/>
  <c r="AD42" i="10"/>
  <c r="AC42" i="10"/>
  <c r="AB42" i="10"/>
  <c r="AD42" i="14"/>
  <c r="M42" i="15"/>
  <c r="X42" i="10"/>
  <c r="AA42" i="14"/>
  <c r="V42" i="10"/>
  <c r="W42" i="14"/>
  <c r="X42" i="14" s="1"/>
  <c r="T42" i="14" s="1"/>
  <c r="K42" i="15"/>
  <c r="H42" i="15"/>
  <c r="G42" i="15"/>
  <c r="Q42" i="10"/>
  <c r="F45" i="7" s="1"/>
  <c r="L45" i="7" s="1"/>
  <c r="N42" i="14"/>
  <c r="M42" i="14" s="1"/>
  <c r="N42" i="10"/>
  <c r="M42" i="10"/>
  <c r="F42" i="15"/>
  <c r="E42" i="15"/>
  <c r="I42" i="10"/>
  <c r="I42" i="14"/>
  <c r="F42" i="14"/>
  <c r="G42" i="14" s="1"/>
  <c r="G42" i="10"/>
  <c r="E42" i="14"/>
  <c r="E42" i="10"/>
  <c r="D42" i="10"/>
  <c r="C42" i="10"/>
  <c r="B42" i="10"/>
  <c r="A42" i="10"/>
  <c r="AI41" i="14"/>
  <c r="O41" i="15"/>
  <c r="J41" i="15"/>
  <c r="G41" i="10"/>
  <c r="E41" i="10"/>
  <c r="D41" i="10"/>
  <c r="B41" i="10"/>
  <c r="A41" i="10"/>
  <c r="AD40" i="14"/>
  <c r="Z40" i="10"/>
  <c r="F40" i="14"/>
  <c r="B40" i="15"/>
  <c r="E40" i="10"/>
  <c r="D40" i="10"/>
  <c r="B40" i="10"/>
  <c r="B43" i="8" s="1"/>
  <c r="A40" i="10"/>
  <c r="E39" i="10"/>
  <c r="E42" i="8" s="1"/>
  <c r="D39" i="10"/>
  <c r="B39" i="10"/>
  <c r="A39" i="10"/>
  <c r="AK38" i="14"/>
  <c r="S38" i="15"/>
  <c r="AF38" i="14"/>
  <c r="O38" i="14"/>
  <c r="P38" i="10"/>
  <c r="M38" i="10"/>
  <c r="E38" i="10"/>
  <c r="D38" i="10"/>
  <c r="B38" i="10"/>
  <c r="A38" i="10"/>
  <c r="AL37" i="14"/>
  <c r="T37" i="15"/>
  <c r="AH37" i="14"/>
  <c r="J37" i="14"/>
  <c r="K37" i="14" s="1"/>
  <c r="I37" i="14"/>
  <c r="I37" i="10"/>
  <c r="E37" i="10"/>
  <c r="D37" i="10"/>
  <c r="B37" i="10"/>
  <c r="A37" i="10"/>
  <c r="E36" i="10"/>
  <c r="D36" i="10"/>
  <c r="B36" i="10"/>
  <c r="A36" i="10"/>
  <c r="E35" i="10"/>
  <c r="D35" i="10"/>
  <c r="B35" i="10"/>
  <c r="A35" i="10"/>
  <c r="AL34" i="14"/>
  <c r="AF34" i="10"/>
  <c r="AJ37" i="8" s="1"/>
  <c r="AI34" i="14"/>
  <c r="R34" i="15"/>
  <c r="Q34" i="15"/>
  <c r="O34" i="15"/>
  <c r="AA34" i="10"/>
  <c r="Z34" i="10"/>
  <c r="AD34" i="14"/>
  <c r="AC34" i="14"/>
  <c r="X34" i="10"/>
  <c r="L34" i="15"/>
  <c r="AA34" i="14"/>
  <c r="J34" i="15"/>
  <c r="T34" i="10"/>
  <c r="N34" i="14"/>
  <c r="Q34" i="10"/>
  <c r="F34" i="15"/>
  <c r="L34" i="10"/>
  <c r="K34" i="10"/>
  <c r="C34" i="15"/>
  <c r="F34" i="14"/>
  <c r="B34" i="15"/>
  <c r="E34" i="10"/>
  <c r="D34" i="10"/>
  <c r="D37" i="8" s="1"/>
  <c r="C34" i="10"/>
  <c r="B34" i="10"/>
  <c r="A34" i="10"/>
  <c r="AG33" i="10"/>
  <c r="AD33" i="14"/>
  <c r="D33" i="15"/>
  <c r="E33" i="10"/>
  <c r="D33" i="10"/>
  <c r="D36" i="8" s="1"/>
  <c r="B33" i="10"/>
  <c r="A33" i="10"/>
  <c r="AL32" i="14"/>
  <c r="T32" i="15"/>
  <c r="Z32" i="10"/>
  <c r="N32" i="14"/>
  <c r="G32" i="15"/>
  <c r="I32" i="14"/>
  <c r="E32" i="15"/>
  <c r="E32" i="10"/>
  <c r="D32" i="10"/>
  <c r="B32" i="10"/>
  <c r="A32" i="10"/>
  <c r="U31" i="15"/>
  <c r="AM31" i="14"/>
  <c r="AL31" i="14"/>
  <c r="R31" i="15"/>
  <c r="AD31" i="10"/>
  <c r="AC31" i="10"/>
  <c r="AH31" i="14"/>
  <c r="AF31" i="14"/>
  <c r="AE31" i="14"/>
  <c r="AA31" i="10"/>
  <c r="N31" i="15"/>
  <c r="Z31" i="10"/>
  <c r="AB34" i="8" s="1"/>
  <c r="AD31" i="14"/>
  <c r="M31" i="15"/>
  <c r="L31" i="15"/>
  <c r="V31" i="10"/>
  <c r="W31" i="14"/>
  <c r="X31" i="14" s="1"/>
  <c r="T31" i="14" s="1"/>
  <c r="Q31" i="14"/>
  <c r="I31" i="15"/>
  <c r="P31" i="14"/>
  <c r="H31" i="15"/>
  <c r="O31" i="10"/>
  <c r="N31" i="10"/>
  <c r="J31" i="14"/>
  <c r="L31" i="10"/>
  <c r="K31" i="10"/>
  <c r="I31" i="14"/>
  <c r="C31" i="15"/>
  <c r="G31" i="10"/>
  <c r="F31" i="10"/>
  <c r="E31" i="14"/>
  <c r="E31" i="10"/>
  <c r="D31" i="10"/>
  <c r="C31" i="10"/>
  <c r="B31" i="10"/>
  <c r="A31" i="10"/>
  <c r="A34" i="8" s="1"/>
  <c r="N30" i="15"/>
  <c r="AD30" i="14"/>
  <c r="AC30" i="14"/>
  <c r="W30" i="14"/>
  <c r="X30" i="14" s="1"/>
  <c r="T30" i="14" s="1"/>
  <c r="R30" i="14"/>
  <c r="U30" i="10"/>
  <c r="O30" i="10"/>
  <c r="M30" i="10"/>
  <c r="G30" i="10"/>
  <c r="F30" i="14"/>
  <c r="E30" i="10"/>
  <c r="D30" i="10"/>
  <c r="C30" i="10"/>
  <c r="B30" i="10"/>
  <c r="A30" i="10"/>
  <c r="A33" i="8" s="1"/>
  <c r="AI29" i="14"/>
  <c r="AH29" i="14"/>
  <c r="AC29" i="10"/>
  <c r="AE29" i="14"/>
  <c r="O29" i="15"/>
  <c r="J29" i="15"/>
  <c r="N29" i="10"/>
  <c r="F29" i="15"/>
  <c r="F29" i="14"/>
  <c r="E29" i="14"/>
  <c r="F29" i="10"/>
  <c r="E29" i="10"/>
  <c r="D29" i="10"/>
  <c r="C29" i="10"/>
  <c r="B29" i="10"/>
  <c r="A29" i="10"/>
  <c r="AA28" i="14"/>
  <c r="V28" i="10"/>
  <c r="K28" i="15"/>
  <c r="E28" i="10"/>
  <c r="D28" i="10"/>
  <c r="B28" i="10"/>
  <c r="A28" i="10"/>
  <c r="AL27" i="14"/>
  <c r="S27" i="15"/>
  <c r="AE27" i="10"/>
  <c r="Q27" i="15"/>
  <c r="AH27" i="14"/>
  <c r="AC27" i="14"/>
  <c r="R27" i="14"/>
  <c r="H27" i="14"/>
  <c r="B27" i="15"/>
  <c r="E27" i="14"/>
  <c r="E27" i="10"/>
  <c r="D27" i="10"/>
  <c r="B27" i="10"/>
  <c r="A27" i="10"/>
  <c r="T26" i="15"/>
  <c r="AL26" i="14"/>
  <c r="AF26" i="10"/>
  <c r="AJ29" i="8" s="1"/>
  <c r="AI26" i="14"/>
  <c r="AH26" i="14"/>
  <c r="O26" i="15"/>
  <c r="AE26" i="14"/>
  <c r="AA26" i="10"/>
  <c r="AD26" i="14"/>
  <c r="M26" i="15"/>
  <c r="AC26" i="14"/>
  <c r="L26" i="15"/>
  <c r="AA26" i="14"/>
  <c r="W26" i="14"/>
  <c r="X26" i="14" s="1"/>
  <c r="T26" i="14" s="1"/>
  <c r="Q26" i="14"/>
  <c r="H26" i="15"/>
  <c r="O26" i="14"/>
  <c r="N26" i="14"/>
  <c r="M26" i="14" s="1"/>
  <c r="Q26" i="10"/>
  <c r="F29" i="7" s="1"/>
  <c r="N26" i="10"/>
  <c r="I26" i="14"/>
  <c r="I26" i="10"/>
  <c r="F26" i="14"/>
  <c r="F26" i="10"/>
  <c r="E26" i="10"/>
  <c r="D26" i="10"/>
  <c r="C26" i="10"/>
  <c r="C29" i="6" s="1"/>
  <c r="B26" i="10"/>
  <c r="A26" i="10"/>
  <c r="AA25" i="10"/>
  <c r="AC25" i="14"/>
  <c r="Q25" i="14"/>
  <c r="H25" i="15"/>
  <c r="R25" i="10"/>
  <c r="O25" i="14"/>
  <c r="J25" i="14"/>
  <c r="J25" i="10"/>
  <c r="G25" i="10"/>
  <c r="E25" i="10"/>
  <c r="D25" i="10"/>
  <c r="B25" i="10"/>
  <c r="A25" i="10"/>
  <c r="AF24" i="14"/>
  <c r="N24" i="15"/>
  <c r="Z24" i="10"/>
  <c r="AD24" i="14"/>
  <c r="AC24" i="14"/>
  <c r="O24" i="14"/>
  <c r="P24" i="10"/>
  <c r="J24" i="10"/>
  <c r="D24" i="15"/>
  <c r="H24" i="10"/>
  <c r="E24" i="10"/>
  <c r="D24" i="10"/>
  <c r="B24" i="10"/>
  <c r="A24" i="10"/>
  <c r="U23" i="15"/>
  <c r="AM23" i="14"/>
  <c r="R23" i="15"/>
  <c r="AI23" i="14"/>
  <c r="AD23" i="10"/>
  <c r="O23" i="15"/>
  <c r="AA23" i="10"/>
  <c r="AE23" i="14"/>
  <c r="AD23" i="14"/>
  <c r="M23" i="15"/>
  <c r="AC23" i="14"/>
  <c r="X23" i="10"/>
  <c r="L23" i="15"/>
  <c r="AA23" i="14"/>
  <c r="V23" i="10"/>
  <c r="W23" i="14"/>
  <c r="X23" i="14" s="1"/>
  <c r="T23" i="14" s="1"/>
  <c r="R23" i="14"/>
  <c r="J23" i="15"/>
  <c r="Q23" i="14"/>
  <c r="T23" i="10"/>
  <c r="G23" i="15"/>
  <c r="Q23" i="10"/>
  <c r="O23" i="10"/>
  <c r="N23" i="10"/>
  <c r="F23" i="15"/>
  <c r="J23" i="14"/>
  <c r="L23" i="10"/>
  <c r="K23" i="10"/>
  <c r="E23" i="15"/>
  <c r="I23" i="10"/>
  <c r="C23" i="15"/>
  <c r="F23" i="10"/>
  <c r="E23" i="14"/>
  <c r="E23" i="10"/>
  <c r="D23" i="10"/>
  <c r="C23" i="10"/>
  <c r="B23" i="10"/>
  <c r="A23" i="10"/>
  <c r="E22" i="10"/>
  <c r="D22" i="10"/>
  <c r="B22" i="10"/>
  <c r="A22" i="10"/>
  <c r="AL21" i="14"/>
  <c r="AE21" i="10"/>
  <c r="AK21" i="14"/>
  <c r="AI21" i="14"/>
  <c r="AD21" i="10"/>
  <c r="AG24" i="8" s="1"/>
  <c r="Q21" i="15"/>
  <c r="AH21" i="14"/>
  <c r="P21" i="15"/>
  <c r="AE21" i="14"/>
  <c r="L21" i="15"/>
  <c r="V21" i="10"/>
  <c r="AA21" i="14"/>
  <c r="W21" i="14"/>
  <c r="X21" i="14" s="1"/>
  <c r="T21" i="14" s="1"/>
  <c r="R21" i="14"/>
  <c r="Q21" i="14"/>
  <c r="G21" i="15"/>
  <c r="O21" i="10"/>
  <c r="N21" i="10"/>
  <c r="J21" i="14"/>
  <c r="L21" i="10"/>
  <c r="E21" i="15"/>
  <c r="C21" i="15"/>
  <c r="G21" i="10"/>
  <c r="F21" i="14"/>
  <c r="E21" i="14"/>
  <c r="F21" i="10"/>
  <c r="E21" i="10"/>
  <c r="D21" i="10"/>
  <c r="B21" i="10"/>
  <c r="A21" i="10"/>
  <c r="U20" i="15"/>
  <c r="AI20" i="14"/>
  <c r="AF20" i="14"/>
  <c r="AB20" i="10"/>
  <c r="AE20" i="14"/>
  <c r="AD20" i="14"/>
  <c r="M20" i="15"/>
  <c r="AA20" i="14"/>
  <c r="W20" i="14"/>
  <c r="X20" i="14" s="1"/>
  <c r="T20" i="14" s="1"/>
  <c r="R20" i="14"/>
  <c r="Q20" i="14"/>
  <c r="H20" i="15"/>
  <c r="O20" i="10"/>
  <c r="J20" i="14"/>
  <c r="F20" i="10"/>
  <c r="E20" i="10"/>
  <c r="D20" i="10"/>
  <c r="C20" i="10"/>
  <c r="B20" i="10"/>
  <c r="B23" i="8" s="1"/>
  <c r="A20" i="10"/>
  <c r="AK19" i="14"/>
  <c r="AI19" i="14"/>
  <c r="AH19" i="14"/>
  <c r="W19" i="14"/>
  <c r="X19" i="14" s="1"/>
  <c r="T19" i="14" s="1"/>
  <c r="R19" i="14"/>
  <c r="N19" i="10"/>
  <c r="H19" i="14"/>
  <c r="E19" i="14"/>
  <c r="E19" i="10"/>
  <c r="D19" i="10"/>
  <c r="B19" i="10"/>
  <c r="A19" i="10"/>
  <c r="AL18" i="14"/>
  <c r="AH18" i="14"/>
  <c r="AF18" i="14"/>
  <c r="X18" i="10"/>
  <c r="W18" i="14"/>
  <c r="X18" i="14" s="1"/>
  <c r="T18" i="14" s="1"/>
  <c r="R18" i="14"/>
  <c r="N18" i="14"/>
  <c r="I18" i="14"/>
  <c r="G18" i="10"/>
  <c r="F18" i="14"/>
  <c r="B18" i="15"/>
  <c r="E18" i="10"/>
  <c r="D18" i="10"/>
  <c r="B18" i="10"/>
  <c r="A18" i="10"/>
  <c r="D17" i="15"/>
  <c r="E17" i="10"/>
  <c r="D17" i="10"/>
  <c r="B17" i="10"/>
  <c r="A17" i="10"/>
  <c r="A20" i="8" s="1"/>
  <c r="E16" i="10"/>
  <c r="D16" i="10"/>
  <c r="B16" i="10"/>
  <c r="A16" i="10"/>
  <c r="S15" i="15"/>
  <c r="AD15" i="14"/>
  <c r="M15" i="15"/>
  <c r="Q15" i="14"/>
  <c r="S15" i="10"/>
  <c r="N15" i="14"/>
  <c r="K15" i="10"/>
  <c r="I15" i="14"/>
  <c r="E15" i="10"/>
  <c r="D15" i="10"/>
  <c r="B15" i="10"/>
  <c r="A15" i="10"/>
  <c r="A18" i="8" s="1"/>
  <c r="U14" i="15"/>
  <c r="T14" i="15"/>
  <c r="AA14" i="10"/>
  <c r="U14" i="10"/>
  <c r="Q14" i="14"/>
  <c r="T14" i="10"/>
  <c r="O14" i="14"/>
  <c r="G14" i="15"/>
  <c r="N14" i="14"/>
  <c r="M14" i="10"/>
  <c r="J14" i="14"/>
  <c r="L14" i="10"/>
  <c r="E14" i="15"/>
  <c r="I14" i="14"/>
  <c r="E14" i="10"/>
  <c r="E17" i="7" s="1"/>
  <c r="D14" i="10"/>
  <c r="C14" i="10"/>
  <c r="B14" i="10"/>
  <c r="A14" i="10"/>
  <c r="AM13" i="14"/>
  <c r="T13" i="15"/>
  <c r="R13" i="15"/>
  <c r="AD13" i="10"/>
  <c r="AG16" i="8" s="1"/>
  <c r="AI13" i="14"/>
  <c r="AH13" i="14"/>
  <c r="O13" i="15"/>
  <c r="AA13" i="10"/>
  <c r="N13" i="15"/>
  <c r="L13" i="15"/>
  <c r="AA13" i="14"/>
  <c r="W13" i="14"/>
  <c r="X13" i="14" s="1"/>
  <c r="T13" i="14" s="1"/>
  <c r="R13" i="14"/>
  <c r="U13" i="10"/>
  <c r="J16" i="7" s="1"/>
  <c r="J13" i="15"/>
  <c r="Q13" i="14"/>
  <c r="T13" i="10"/>
  <c r="N13" i="14"/>
  <c r="O13" i="10"/>
  <c r="N13" i="10"/>
  <c r="J13" i="14"/>
  <c r="K13" i="14" s="1"/>
  <c r="K13" i="10"/>
  <c r="I13" i="14"/>
  <c r="C13" i="15"/>
  <c r="G13" i="10"/>
  <c r="F13" i="14"/>
  <c r="E13" i="10"/>
  <c r="D13" i="10"/>
  <c r="D16" i="8" s="1"/>
  <c r="C13" i="10"/>
  <c r="B13" i="10"/>
  <c r="A13" i="10"/>
  <c r="A16" i="8" s="1"/>
  <c r="AM12" i="14"/>
  <c r="AH12" i="14"/>
  <c r="O12" i="15"/>
  <c r="AE12" i="14"/>
  <c r="AA12" i="10"/>
  <c r="AC15" i="8" s="1"/>
  <c r="N12" i="15"/>
  <c r="AD12" i="14"/>
  <c r="V12" i="10"/>
  <c r="R12" i="14"/>
  <c r="U12" i="10"/>
  <c r="K12" i="15"/>
  <c r="J12" i="15"/>
  <c r="Q12" i="14"/>
  <c r="H12" i="15"/>
  <c r="O12" i="14"/>
  <c r="O12" i="10"/>
  <c r="M12" i="10"/>
  <c r="J12" i="14"/>
  <c r="F12" i="15"/>
  <c r="F12" i="14"/>
  <c r="G12" i="10"/>
  <c r="J15" i="6" s="1"/>
  <c r="F12" i="10"/>
  <c r="E12" i="10"/>
  <c r="D12" i="10"/>
  <c r="C12" i="10"/>
  <c r="B12" i="10"/>
  <c r="A12" i="10"/>
  <c r="J11" i="14"/>
  <c r="E11" i="10"/>
  <c r="D11" i="10"/>
  <c r="B11" i="10"/>
  <c r="A11" i="10"/>
  <c r="AH10" i="14"/>
  <c r="X10" i="10"/>
  <c r="W10" i="10"/>
  <c r="W10" i="14"/>
  <c r="X10" i="14" s="1"/>
  <c r="T10" i="14" s="1"/>
  <c r="F10" i="10"/>
  <c r="E10" i="10"/>
  <c r="E13" i="8" s="1"/>
  <c r="D10" i="10"/>
  <c r="B10" i="10"/>
  <c r="A10" i="10"/>
  <c r="E9" i="10"/>
  <c r="E12" i="7" s="1"/>
  <c r="D9" i="10"/>
  <c r="B9" i="10"/>
  <c r="A9" i="10"/>
  <c r="A12" i="8" s="1"/>
  <c r="E8" i="10"/>
  <c r="D8" i="10"/>
  <c r="B8" i="10"/>
  <c r="B11" i="8" s="1"/>
  <c r="A8" i="10"/>
  <c r="E7" i="10"/>
  <c r="D7" i="10"/>
  <c r="D10" i="6" s="1"/>
  <c r="B7" i="10"/>
  <c r="A7" i="10"/>
  <c r="A10" i="6" s="1"/>
  <c r="O6" i="15"/>
  <c r="N6" i="15"/>
  <c r="E6" i="10"/>
  <c r="E9" i="7" s="1"/>
  <c r="D6" i="10"/>
  <c r="B6" i="10"/>
  <c r="B9" i="8" s="1"/>
  <c r="A6" i="10"/>
  <c r="Q5" i="15"/>
  <c r="Z5" i="10"/>
  <c r="AB8" i="8" s="1"/>
  <c r="G5" i="15"/>
  <c r="M5" i="10"/>
  <c r="E5" i="14"/>
  <c r="E5" i="10"/>
  <c r="D5" i="10"/>
  <c r="B5" i="10"/>
  <c r="A5" i="10"/>
  <c r="E4" i="10"/>
  <c r="D4" i="10"/>
  <c r="B4" i="10"/>
  <c r="B7" i="8" s="1"/>
  <c r="A4" i="10"/>
  <c r="AM3" i="14"/>
  <c r="S3" i="15"/>
  <c r="AF3" i="14"/>
  <c r="N3" i="15"/>
  <c r="Z3" i="10"/>
  <c r="AB6" i="8" s="1"/>
  <c r="AD3" i="14"/>
  <c r="M3" i="15"/>
  <c r="AC3" i="14"/>
  <c r="Y3" i="10"/>
  <c r="AA6" i="8" s="1"/>
  <c r="L3" i="15"/>
  <c r="AA3" i="14"/>
  <c r="T3" i="10"/>
  <c r="I6" i="7" s="1"/>
  <c r="R3" i="10"/>
  <c r="G6" i="7" s="1"/>
  <c r="N3" i="14"/>
  <c r="J3" i="14"/>
  <c r="J3" i="10"/>
  <c r="E3" i="15"/>
  <c r="I3" i="14"/>
  <c r="B3" i="15"/>
  <c r="E3" i="14"/>
  <c r="D3" i="10"/>
  <c r="B3" i="10"/>
  <c r="A3" i="10"/>
  <c r="A6" i="8" s="1"/>
  <c r="A2" i="10"/>
  <c r="A1" i="10"/>
  <c r="E139" i="8"/>
  <c r="D139" i="8"/>
  <c r="B139" i="8"/>
  <c r="A139" i="8"/>
  <c r="E138" i="8"/>
  <c r="D138" i="8"/>
  <c r="C138" i="8"/>
  <c r="B138" i="8"/>
  <c r="A138" i="8"/>
  <c r="E137" i="8"/>
  <c r="D137" i="8"/>
  <c r="C137" i="8"/>
  <c r="B137" i="8"/>
  <c r="A137" i="8"/>
  <c r="G136" i="8"/>
  <c r="F136" i="8"/>
  <c r="E136" i="8"/>
  <c r="D136" i="8"/>
  <c r="C136" i="8"/>
  <c r="B136" i="8"/>
  <c r="V136" i="8" s="1"/>
  <c r="A136" i="8"/>
  <c r="AG135" i="8"/>
  <c r="AC135" i="8"/>
  <c r="Z135" i="8"/>
  <c r="Y135" i="8"/>
  <c r="E135" i="8"/>
  <c r="P135" i="8" s="1"/>
  <c r="D135" i="8"/>
  <c r="B135" i="8"/>
  <c r="A135" i="8"/>
  <c r="E134" i="8"/>
  <c r="D134" i="8"/>
  <c r="B134" i="8"/>
  <c r="A134" i="8"/>
  <c r="E133" i="8"/>
  <c r="D133" i="8"/>
  <c r="B133" i="8"/>
  <c r="V133" i="8" s="1"/>
  <c r="A133" i="8"/>
  <c r="E132" i="8"/>
  <c r="J132" i="8" s="1"/>
  <c r="D132" i="8"/>
  <c r="B132" i="8"/>
  <c r="T132" i="8" s="1"/>
  <c r="AJ131" i="8"/>
  <c r="V131" i="8"/>
  <c r="E131" i="8"/>
  <c r="F131" i="8" s="1"/>
  <c r="D131" i="8"/>
  <c r="C131" i="8"/>
  <c r="B131" i="8"/>
  <c r="A131" i="8"/>
  <c r="U130" i="8"/>
  <c r="E130" i="8"/>
  <c r="D130" i="8"/>
  <c r="B130" i="8"/>
  <c r="A130" i="8"/>
  <c r="AD129" i="8"/>
  <c r="AB129" i="8"/>
  <c r="E129" i="8"/>
  <c r="V129" i="8" s="1"/>
  <c r="D129" i="8"/>
  <c r="C129" i="8"/>
  <c r="B129" i="8"/>
  <c r="A129" i="8"/>
  <c r="V128" i="8"/>
  <c r="E128" i="8"/>
  <c r="D128" i="8"/>
  <c r="B128" i="8"/>
  <c r="A128" i="8"/>
  <c r="AG127" i="8"/>
  <c r="AF127" i="8"/>
  <c r="AB127" i="8"/>
  <c r="Y127" i="8"/>
  <c r="Z127" i="8" s="1"/>
  <c r="E127" i="8"/>
  <c r="D127" i="8"/>
  <c r="C127" i="8"/>
  <c r="B127" i="8"/>
  <c r="A127" i="8"/>
  <c r="E126" i="8"/>
  <c r="V126" i="8" s="1"/>
  <c r="D126" i="8"/>
  <c r="B126" i="8"/>
  <c r="A126" i="8"/>
  <c r="E125" i="8"/>
  <c r="D125" i="8"/>
  <c r="B125" i="8"/>
  <c r="V125" i="8" s="1"/>
  <c r="A125" i="8"/>
  <c r="AJ124" i="8"/>
  <c r="AA124" i="8"/>
  <c r="E124" i="8"/>
  <c r="D124" i="8"/>
  <c r="B124" i="8"/>
  <c r="A124" i="8"/>
  <c r="AK123" i="8"/>
  <c r="AD123" i="8"/>
  <c r="AB123" i="8"/>
  <c r="Z123" i="8"/>
  <c r="Y123" i="8"/>
  <c r="E123" i="8"/>
  <c r="D123" i="8"/>
  <c r="A123" i="8"/>
  <c r="AF122" i="8"/>
  <c r="M122" i="8"/>
  <c r="J122" i="8"/>
  <c r="E122" i="8"/>
  <c r="D122" i="8"/>
  <c r="E121" i="8"/>
  <c r="D121" i="8"/>
  <c r="B121" i="8"/>
  <c r="S121" i="8" s="1"/>
  <c r="A121" i="8"/>
  <c r="AF120" i="8"/>
  <c r="AC120" i="8"/>
  <c r="AA120" i="8"/>
  <c r="E120" i="8"/>
  <c r="D120" i="8"/>
  <c r="B120" i="8"/>
  <c r="AK119" i="8"/>
  <c r="AG119" i="8"/>
  <c r="AB119" i="8"/>
  <c r="T119" i="8"/>
  <c r="E119" i="8"/>
  <c r="D119" i="8"/>
  <c r="B119" i="8"/>
  <c r="M119" i="8" s="1"/>
  <c r="A119" i="8"/>
  <c r="B118" i="8"/>
  <c r="A118" i="8"/>
  <c r="AJ117" i="8"/>
  <c r="AC117" i="8"/>
  <c r="AA117" i="8"/>
  <c r="E117" i="8"/>
  <c r="D117" i="8"/>
  <c r="B117" i="8"/>
  <c r="U117" i="8" s="1"/>
  <c r="A117" i="8"/>
  <c r="E116" i="8"/>
  <c r="M116" i="8" s="1"/>
  <c r="A116" i="8"/>
  <c r="V115" i="8"/>
  <c r="T115" i="8"/>
  <c r="E115" i="8"/>
  <c r="D115" i="8"/>
  <c r="A115" i="8"/>
  <c r="V114" i="8"/>
  <c r="E114" i="8"/>
  <c r="D114" i="8"/>
  <c r="B114" i="8"/>
  <c r="L114" i="8" s="1"/>
  <c r="A114" i="8"/>
  <c r="E113" i="8"/>
  <c r="D113" i="8"/>
  <c r="B113" i="8"/>
  <c r="A113" i="8"/>
  <c r="E112" i="8"/>
  <c r="D112" i="8"/>
  <c r="A112" i="8"/>
  <c r="AK111" i="8"/>
  <c r="AI111" i="8"/>
  <c r="Y111" i="8"/>
  <c r="Z111" i="8" s="1"/>
  <c r="E111" i="8"/>
  <c r="S111" i="8" s="1"/>
  <c r="D111" i="8"/>
  <c r="B111" i="8"/>
  <c r="L111" i="8" s="1"/>
  <c r="A111" i="8"/>
  <c r="AA110" i="8"/>
  <c r="E110" i="8"/>
  <c r="M110" i="8" s="1"/>
  <c r="D110" i="8"/>
  <c r="B110" i="8"/>
  <c r="G110" i="8" s="1"/>
  <c r="A110" i="8"/>
  <c r="V109" i="8"/>
  <c r="P109" i="8"/>
  <c r="E109" i="8"/>
  <c r="D109" i="8"/>
  <c r="B109" i="8"/>
  <c r="A109" i="8"/>
  <c r="AJ108" i="8"/>
  <c r="E108" i="8"/>
  <c r="M108" i="8" s="1"/>
  <c r="D108" i="8"/>
  <c r="C108" i="8"/>
  <c r="B108" i="8"/>
  <c r="A108" i="8"/>
  <c r="E107" i="8"/>
  <c r="D107" i="8"/>
  <c r="B107" i="8"/>
  <c r="L107" i="8" s="1"/>
  <c r="A107" i="8"/>
  <c r="M106" i="8"/>
  <c r="N106" i="8" s="1"/>
  <c r="L106" i="8"/>
  <c r="E106" i="8"/>
  <c r="F106" i="8" s="1"/>
  <c r="A106" i="8"/>
  <c r="AJ105" i="8"/>
  <c r="AF105" i="8"/>
  <c r="AB105" i="8"/>
  <c r="Z105" i="8"/>
  <c r="Y105" i="8"/>
  <c r="E105" i="8"/>
  <c r="D105" i="8"/>
  <c r="C105" i="8"/>
  <c r="B105" i="8"/>
  <c r="F104" i="8"/>
  <c r="E104" i="8"/>
  <c r="P104" i="8" s="1"/>
  <c r="D104" i="8"/>
  <c r="B104" i="8"/>
  <c r="A104" i="8"/>
  <c r="AB103" i="8"/>
  <c r="Y103" i="8"/>
  <c r="Z103" i="8" s="1"/>
  <c r="V103" i="8"/>
  <c r="E103" i="8"/>
  <c r="M103" i="8" s="1"/>
  <c r="D103" i="8"/>
  <c r="B103" i="8"/>
  <c r="A103" i="8"/>
  <c r="D102" i="8"/>
  <c r="B102" i="8"/>
  <c r="A102" i="8"/>
  <c r="AF101" i="8"/>
  <c r="AB101" i="8"/>
  <c r="E101" i="8"/>
  <c r="D101" i="8"/>
  <c r="C101" i="8"/>
  <c r="B101" i="8"/>
  <c r="A101" i="8"/>
  <c r="AD100" i="8"/>
  <c r="B100" i="8"/>
  <c r="A100" i="8"/>
  <c r="D99" i="8"/>
  <c r="B99" i="8"/>
  <c r="A99" i="8"/>
  <c r="AG98" i="8"/>
  <c r="AF98" i="8"/>
  <c r="AH98" i="8" s="1"/>
  <c r="AB98" i="8"/>
  <c r="Y98" i="8"/>
  <c r="Z98" i="8" s="1"/>
  <c r="E98" i="8"/>
  <c r="B98" i="8"/>
  <c r="L98" i="8" s="1"/>
  <c r="A98" i="8"/>
  <c r="AG97" i="8"/>
  <c r="E97" i="8"/>
  <c r="D97" i="8"/>
  <c r="E96" i="8"/>
  <c r="B96" i="8"/>
  <c r="A96" i="8"/>
  <c r="E95" i="8"/>
  <c r="D95" i="8"/>
  <c r="B95" i="8"/>
  <c r="AJ94" i="8"/>
  <c r="AD94" i="8"/>
  <c r="E94" i="8"/>
  <c r="D94" i="8"/>
  <c r="C94" i="8"/>
  <c r="E93" i="8"/>
  <c r="D93" i="8"/>
  <c r="B93" i="8"/>
  <c r="A93" i="8"/>
  <c r="E92" i="8"/>
  <c r="B92" i="8"/>
  <c r="A92" i="8"/>
  <c r="AC91" i="8"/>
  <c r="E91" i="8"/>
  <c r="M91" i="8" s="1"/>
  <c r="B91" i="8"/>
  <c r="A91" i="8"/>
  <c r="AJ90" i="8"/>
  <c r="AC90" i="8"/>
  <c r="E90" i="8"/>
  <c r="C90" i="8"/>
  <c r="B90" i="8"/>
  <c r="U90" i="8" s="1"/>
  <c r="A90" i="8"/>
  <c r="AI89" i="8"/>
  <c r="E89" i="8"/>
  <c r="P89" i="8" s="1"/>
  <c r="D89" i="8"/>
  <c r="B89" i="8"/>
  <c r="A89" i="8"/>
  <c r="AG88" i="8"/>
  <c r="AF88" i="8"/>
  <c r="AH88" i="8" s="1"/>
  <c r="Y88" i="8"/>
  <c r="Z88" i="8" s="1"/>
  <c r="U88" i="8"/>
  <c r="S88" i="8"/>
  <c r="E88" i="8"/>
  <c r="D88" i="8"/>
  <c r="B88" i="8"/>
  <c r="F88" i="8" s="1"/>
  <c r="M87" i="8"/>
  <c r="E87" i="8"/>
  <c r="D87" i="8"/>
  <c r="B87" i="8"/>
  <c r="E86" i="8"/>
  <c r="D86" i="8"/>
  <c r="B86" i="8"/>
  <c r="A86" i="8"/>
  <c r="AJ85" i="8"/>
  <c r="AC85" i="8"/>
  <c r="E85" i="8"/>
  <c r="D85" i="8"/>
  <c r="B85" i="8"/>
  <c r="A85" i="8"/>
  <c r="E84" i="8"/>
  <c r="B84" i="8"/>
  <c r="A84" i="8"/>
  <c r="AK83" i="8"/>
  <c r="E83" i="8"/>
  <c r="V83" i="8" s="1"/>
  <c r="D83" i="8"/>
  <c r="B83" i="8"/>
  <c r="A83" i="8"/>
  <c r="AD82" i="8"/>
  <c r="E82" i="8"/>
  <c r="F82" i="8" s="1"/>
  <c r="D82" i="8"/>
  <c r="C82" i="8"/>
  <c r="B82" i="8"/>
  <c r="A82" i="8"/>
  <c r="AJ81" i="8"/>
  <c r="E81" i="8"/>
  <c r="P81" i="8" s="1"/>
  <c r="D81" i="8"/>
  <c r="C81" i="8"/>
  <c r="B81" i="8"/>
  <c r="A81" i="8"/>
  <c r="AF80" i="8"/>
  <c r="E80" i="8"/>
  <c r="D80" i="8"/>
  <c r="A80" i="8"/>
  <c r="AJ79" i="8"/>
  <c r="V79" i="8"/>
  <c r="E79" i="8"/>
  <c r="D79" i="8"/>
  <c r="B79" i="8"/>
  <c r="L79" i="8" s="1"/>
  <c r="AJ78" i="8"/>
  <c r="AA78" i="8"/>
  <c r="E78" i="8"/>
  <c r="D78" i="8"/>
  <c r="B78" i="8"/>
  <c r="A78" i="8"/>
  <c r="E77" i="8"/>
  <c r="D77" i="8"/>
  <c r="AF76" i="8"/>
  <c r="U76" i="8"/>
  <c r="S76" i="8"/>
  <c r="E76" i="8"/>
  <c r="D76" i="8"/>
  <c r="B76" i="8"/>
  <c r="A76" i="8"/>
  <c r="AJ75" i="8"/>
  <c r="AF75" i="8"/>
  <c r="Y75" i="8"/>
  <c r="Z75" i="8" s="1"/>
  <c r="E75" i="8"/>
  <c r="C75" i="8"/>
  <c r="B75" i="8"/>
  <c r="L75" i="8" s="1"/>
  <c r="A75" i="8"/>
  <c r="AI74" i="8"/>
  <c r="AF74" i="8"/>
  <c r="E74" i="8"/>
  <c r="D74" i="8"/>
  <c r="B74" i="8"/>
  <c r="A74" i="8"/>
  <c r="AG73" i="8"/>
  <c r="Y73" i="8"/>
  <c r="Z73" i="8" s="1"/>
  <c r="E73" i="8"/>
  <c r="D73" i="8"/>
  <c r="C73" i="8"/>
  <c r="A73" i="8"/>
  <c r="S72" i="8"/>
  <c r="J72" i="8"/>
  <c r="G72" i="8"/>
  <c r="E72" i="8"/>
  <c r="D72" i="8"/>
  <c r="B72" i="8"/>
  <c r="U72" i="8" s="1"/>
  <c r="A72" i="8"/>
  <c r="D71" i="8"/>
  <c r="B71" i="8"/>
  <c r="A71" i="8"/>
  <c r="AC70" i="8"/>
  <c r="E70" i="8"/>
  <c r="S70" i="8" s="1"/>
  <c r="D70" i="8"/>
  <c r="B70" i="8"/>
  <c r="E69" i="8"/>
  <c r="D69" i="8"/>
  <c r="B69" i="8"/>
  <c r="A69" i="8"/>
  <c r="U68" i="8"/>
  <c r="J68" i="8"/>
  <c r="E68" i="8"/>
  <c r="A68" i="8"/>
  <c r="AJ67" i="8"/>
  <c r="AC67" i="8"/>
  <c r="Z67" i="8"/>
  <c r="Y67" i="8"/>
  <c r="C67" i="8"/>
  <c r="B67" i="8"/>
  <c r="A67" i="8"/>
  <c r="AA66" i="8"/>
  <c r="Y66" i="8"/>
  <c r="Z66" i="8" s="1"/>
  <c r="E66" i="8"/>
  <c r="V66" i="8" s="1"/>
  <c r="D66" i="8"/>
  <c r="B66" i="8"/>
  <c r="A66" i="8"/>
  <c r="T65" i="8"/>
  <c r="E65" i="8"/>
  <c r="D65" i="8"/>
  <c r="AJ64" i="8"/>
  <c r="AA64" i="8"/>
  <c r="E64" i="8"/>
  <c r="D64" i="8"/>
  <c r="B64" i="8"/>
  <c r="A64" i="8"/>
  <c r="E63" i="8"/>
  <c r="V63" i="8" s="1"/>
  <c r="D63" i="8"/>
  <c r="B63" i="8"/>
  <c r="A63" i="8"/>
  <c r="AC62" i="8"/>
  <c r="AB62" i="8"/>
  <c r="U62" i="8"/>
  <c r="T62" i="8"/>
  <c r="J62" i="8"/>
  <c r="F62" i="8"/>
  <c r="E62" i="8"/>
  <c r="C62" i="8"/>
  <c r="B62" i="8"/>
  <c r="L62" i="8" s="1"/>
  <c r="A62" i="8"/>
  <c r="E61" i="8"/>
  <c r="L61" i="8" s="1"/>
  <c r="D61" i="8"/>
  <c r="A61" i="8"/>
  <c r="D60" i="8"/>
  <c r="B60" i="8"/>
  <c r="A60" i="8"/>
  <c r="AK59" i="8"/>
  <c r="J59" i="8"/>
  <c r="E59" i="8"/>
  <c r="D59" i="8"/>
  <c r="B59" i="8"/>
  <c r="A59" i="8"/>
  <c r="Y58" i="8"/>
  <c r="Z58" i="8" s="1"/>
  <c r="E58" i="8"/>
  <c r="D58" i="8"/>
  <c r="A58" i="8"/>
  <c r="AJ57" i="8"/>
  <c r="AG57" i="8"/>
  <c r="AF57" i="8"/>
  <c r="Z57" i="8"/>
  <c r="Y57" i="8"/>
  <c r="J57" i="8"/>
  <c r="E57" i="8"/>
  <c r="D57" i="8"/>
  <c r="B57" i="8"/>
  <c r="A57" i="8"/>
  <c r="B56" i="8"/>
  <c r="A56" i="8"/>
  <c r="AI55" i="8"/>
  <c r="AD55" i="8"/>
  <c r="AA55" i="8"/>
  <c r="E55" i="8"/>
  <c r="D55" i="8"/>
  <c r="A55" i="8"/>
  <c r="AJ54" i="8"/>
  <c r="P54" i="8"/>
  <c r="E54" i="8"/>
  <c r="J54" i="8" s="1"/>
  <c r="D54" i="8"/>
  <c r="B54" i="8"/>
  <c r="AJ53" i="8"/>
  <c r="AG53" i="8"/>
  <c r="AF53" i="8"/>
  <c r="AH53" i="8" s="1"/>
  <c r="E53" i="8"/>
  <c r="D53" i="8"/>
  <c r="C53" i="8"/>
  <c r="T52" i="8"/>
  <c r="P52" i="8"/>
  <c r="L52" i="8"/>
  <c r="J52" i="8"/>
  <c r="E52" i="8"/>
  <c r="D52" i="8"/>
  <c r="B52" i="8"/>
  <c r="S52" i="8" s="1"/>
  <c r="A52" i="8"/>
  <c r="B51" i="8"/>
  <c r="A51" i="8"/>
  <c r="AJ50" i="8"/>
  <c r="AI50" i="8"/>
  <c r="AA50" i="8"/>
  <c r="E50" i="8"/>
  <c r="D50" i="8"/>
  <c r="B50" i="8"/>
  <c r="A50" i="8"/>
  <c r="S49" i="8"/>
  <c r="P49" i="8"/>
  <c r="M49" i="8"/>
  <c r="J49" i="8"/>
  <c r="G49" i="8"/>
  <c r="E49" i="8"/>
  <c r="D49" i="8"/>
  <c r="B49" i="8"/>
  <c r="A49" i="8"/>
  <c r="U48" i="8"/>
  <c r="T48" i="8"/>
  <c r="P48" i="8"/>
  <c r="F48" i="8"/>
  <c r="E48" i="8"/>
  <c r="D48" i="8"/>
  <c r="B48" i="8"/>
  <c r="A48" i="8"/>
  <c r="AD47" i="8"/>
  <c r="Y47" i="8"/>
  <c r="Z47" i="8" s="1"/>
  <c r="E47" i="8"/>
  <c r="M47" i="8" s="1"/>
  <c r="D47" i="8"/>
  <c r="C47" i="8"/>
  <c r="B47" i="8"/>
  <c r="A47" i="8"/>
  <c r="AD46" i="8"/>
  <c r="AC46" i="8"/>
  <c r="E46" i="8"/>
  <c r="S46" i="8" s="1"/>
  <c r="D46" i="8"/>
  <c r="C46" i="8"/>
  <c r="B46" i="8"/>
  <c r="A46" i="8"/>
  <c r="AJ45" i="8"/>
  <c r="AG45" i="8"/>
  <c r="AF45" i="8"/>
  <c r="AH45" i="8" s="1"/>
  <c r="AD45" i="8"/>
  <c r="Z45" i="8"/>
  <c r="Y45" i="8"/>
  <c r="E45" i="8"/>
  <c r="D45" i="8"/>
  <c r="C45" i="8"/>
  <c r="B45" i="8"/>
  <c r="A45" i="8"/>
  <c r="V44" i="8"/>
  <c r="J44" i="8"/>
  <c r="E44" i="8"/>
  <c r="D44" i="8"/>
  <c r="B44" i="8"/>
  <c r="L44" i="8" s="1"/>
  <c r="A44" i="8"/>
  <c r="AB43" i="8"/>
  <c r="V43" i="8"/>
  <c r="E43" i="8"/>
  <c r="S43" i="8" s="1"/>
  <c r="D43" i="8"/>
  <c r="A43" i="8"/>
  <c r="V42" i="8"/>
  <c r="D42" i="8"/>
  <c r="B42" i="8"/>
  <c r="A42" i="8"/>
  <c r="E41" i="8"/>
  <c r="D41" i="8"/>
  <c r="B41" i="8"/>
  <c r="G41" i="8" s="1"/>
  <c r="A41" i="8"/>
  <c r="M40" i="8"/>
  <c r="E40" i="8"/>
  <c r="D40" i="8"/>
  <c r="B40" i="8"/>
  <c r="A40" i="8"/>
  <c r="D39" i="8"/>
  <c r="B39" i="8"/>
  <c r="A39" i="8"/>
  <c r="E38" i="8"/>
  <c r="L38" i="8" s="1"/>
  <c r="D38" i="8"/>
  <c r="B38" i="8"/>
  <c r="A38" i="8"/>
  <c r="AC37" i="8"/>
  <c r="AB37" i="8"/>
  <c r="E37" i="8"/>
  <c r="C37" i="8"/>
  <c r="B37" i="8"/>
  <c r="A37" i="8"/>
  <c r="AK36" i="8"/>
  <c r="E36" i="8"/>
  <c r="T36" i="8" s="1"/>
  <c r="B36" i="8"/>
  <c r="A36" i="8"/>
  <c r="AB35" i="8"/>
  <c r="E35" i="8"/>
  <c r="D35" i="8"/>
  <c r="B35" i="8"/>
  <c r="V35" i="8" s="1"/>
  <c r="A35" i="8"/>
  <c r="AG34" i="8"/>
  <c r="AH34" i="8" s="1"/>
  <c r="AF34" i="8"/>
  <c r="AC34" i="8"/>
  <c r="Z34" i="8"/>
  <c r="Y34" i="8"/>
  <c r="E34" i="8"/>
  <c r="D34" i="8"/>
  <c r="C34" i="8"/>
  <c r="V33" i="8"/>
  <c r="T33" i="8"/>
  <c r="P33" i="8"/>
  <c r="J33" i="8"/>
  <c r="E33" i="8"/>
  <c r="G33" i="8" s="1"/>
  <c r="D33" i="8"/>
  <c r="C33" i="8"/>
  <c r="B33" i="8"/>
  <c r="U33" i="8" s="1"/>
  <c r="AF32" i="8"/>
  <c r="L32" i="8"/>
  <c r="E32" i="8"/>
  <c r="D32" i="8"/>
  <c r="C32" i="8"/>
  <c r="B32" i="8"/>
  <c r="U32" i="8" s="1"/>
  <c r="Y31" i="8"/>
  <c r="Z31" i="8" s="1"/>
  <c r="S31" i="8"/>
  <c r="L31" i="8"/>
  <c r="G31" i="8"/>
  <c r="E31" i="8"/>
  <c r="D31" i="8"/>
  <c r="B31" i="8"/>
  <c r="A31" i="8"/>
  <c r="AI30" i="8"/>
  <c r="S30" i="8"/>
  <c r="G30" i="8"/>
  <c r="F30" i="8"/>
  <c r="H30" i="8" s="1"/>
  <c r="E30" i="8"/>
  <c r="D30" i="8"/>
  <c r="B30" i="8"/>
  <c r="A30" i="8"/>
  <c r="AC29" i="8"/>
  <c r="E29" i="8"/>
  <c r="D29" i="8"/>
  <c r="C29" i="8"/>
  <c r="B29" i="8"/>
  <c r="A29" i="8"/>
  <c r="AC28" i="8"/>
  <c r="E28" i="8"/>
  <c r="D28" i="8"/>
  <c r="B28" i="8"/>
  <c r="J28" i="8" s="1"/>
  <c r="A28" i="8"/>
  <c r="AB27" i="8"/>
  <c r="E27" i="8"/>
  <c r="D27" i="8"/>
  <c r="B27" i="8"/>
  <c r="S27" i="8" s="1"/>
  <c r="A27" i="8"/>
  <c r="AG26" i="8"/>
  <c r="AC26" i="8"/>
  <c r="Z26" i="8"/>
  <c r="Y26" i="8"/>
  <c r="S26" i="8"/>
  <c r="L26" i="8"/>
  <c r="G26" i="8"/>
  <c r="E26" i="8"/>
  <c r="P26" i="8" s="1"/>
  <c r="C26" i="8"/>
  <c r="B26" i="8"/>
  <c r="A26" i="8"/>
  <c r="E25" i="8"/>
  <c r="D25" i="8"/>
  <c r="B25" i="8"/>
  <c r="U25" i="8" s="1"/>
  <c r="A25" i="8"/>
  <c r="AI24" i="8"/>
  <c r="Z24" i="8"/>
  <c r="Y24" i="8"/>
  <c r="E24" i="8"/>
  <c r="D24" i="8"/>
  <c r="B24" i="8"/>
  <c r="A24" i="8"/>
  <c r="AD23" i="8"/>
  <c r="E23" i="8"/>
  <c r="P23" i="8" s="1"/>
  <c r="D23" i="8"/>
  <c r="C23" i="8"/>
  <c r="A23" i="8"/>
  <c r="E22" i="8"/>
  <c r="D22" i="8"/>
  <c r="B22" i="8"/>
  <c r="V22" i="8" s="1"/>
  <c r="A22" i="8"/>
  <c r="T21" i="8"/>
  <c r="E21" i="8"/>
  <c r="D21" i="8"/>
  <c r="B21" i="8"/>
  <c r="G21" i="8" s="1"/>
  <c r="A21" i="8"/>
  <c r="S20" i="8"/>
  <c r="E20" i="8"/>
  <c r="D20" i="8"/>
  <c r="B20" i="8"/>
  <c r="U20" i="8" s="1"/>
  <c r="T19" i="8"/>
  <c r="L19" i="8"/>
  <c r="G19" i="8"/>
  <c r="E19" i="8"/>
  <c r="D19" i="8"/>
  <c r="B19" i="8"/>
  <c r="A19" i="8"/>
  <c r="E18" i="8"/>
  <c r="D18" i="8"/>
  <c r="AC17" i="8"/>
  <c r="E17" i="8"/>
  <c r="S17" i="8" s="1"/>
  <c r="D17" i="8"/>
  <c r="C17" i="8"/>
  <c r="B17" i="8"/>
  <c r="A17" i="8"/>
  <c r="AC16" i="8"/>
  <c r="E16" i="8"/>
  <c r="C16" i="8"/>
  <c r="B16" i="8"/>
  <c r="Y15" i="8"/>
  <c r="Z15" i="8" s="1"/>
  <c r="E15" i="8"/>
  <c r="U15" i="8" s="1"/>
  <c r="D15" i="8"/>
  <c r="C15" i="8"/>
  <c r="B15" i="8"/>
  <c r="A15" i="8"/>
  <c r="E14" i="8"/>
  <c r="D14" i="8"/>
  <c r="B14" i="8"/>
  <c r="T14" i="8" s="1"/>
  <c r="A14" i="8"/>
  <c r="U13" i="8"/>
  <c r="D13" i="8"/>
  <c r="B13" i="8"/>
  <c r="A13" i="8"/>
  <c r="E12" i="8"/>
  <c r="D12" i="8"/>
  <c r="V11" i="8"/>
  <c r="M11" i="8"/>
  <c r="I11" i="8"/>
  <c r="E11" i="8"/>
  <c r="D11" i="8"/>
  <c r="A11" i="8"/>
  <c r="V10" i="8"/>
  <c r="S10" i="8"/>
  <c r="M10" i="8"/>
  <c r="L10" i="8"/>
  <c r="N10" i="8" s="1"/>
  <c r="I10" i="8"/>
  <c r="G10" i="8"/>
  <c r="F10" i="8"/>
  <c r="H10" i="8" s="1"/>
  <c r="E10" i="8"/>
  <c r="D10" i="8"/>
  <c r="B10" i="8"/>
  <c r="U10" i="8" s="1"/>
  <c r="D9" i="8"/>
  <c r="A9" i="8"/>
  <c r="E8" i="8"/>
  <c r="D8" i="8"/>
  <c r="A8" i="8"/>
  <c r="A7" i="8"/>
  <c r="D6" i="8"/>
  <c r="E139" i="7"/>
  <c r="D139" i="7"/>
  <c r="B139" i="7"/>
  <c r="A139" i="7"/>
  <c r="I138" i="7"/>
  <c r="E138" i="7"/>
  <c r="D138" i="7"/>
  <c r="C138" i="7"/>
  <c r="B138" i="7"/>
  <c r="A138" i="7"/>
  <c r="E137" i="7"/>
  <c r="D137" i="7"/>
  <c r="C137" i="7"/>
  <c r="B137" i="7"/>
  <c r="A137" i="7"/>
  <c r="E136" i="7"/>
  <c r="D136" i="7"/>
  <c r="C136" i="7"/>
  <c r="B136" i="7"/>
  <c r="A136" i="7"/>
  <c r="I135" i="7"/>
  <c r="F135" i="7"/>
  <c r="E135" i="7"/>
  <c r="D135" i="7"/>
  <c r="C135" i="7"/>
  <c r="B135" i="7"/>
  <c r="A135" i="7"/>
  <c r="E134" i="7"/>
  <c r="D134" i="7"/>
  <c r="B134" i="7"/>
  <c r="A134" i="7"/>
  <c r="E133" i="7"/>
  <c r="D133" i="7"/>
  <c r="B133" i="7"/>
  <c r="A133" i="7"/>
  <c r="E132" i="7"/>
  <c r="D132" i="7"/>
  <c r="B132" i="7"/>
  <c r="A132" i="7"/>
  <c r="F131" i="7"/>
  <c r="E131" i="7"/>
  <c r="D131" i="7"/>
  <c r="C131" i="7"/>
  <c r="B131" i="7"/>
  <c r="A131" i="7"/>
  <c r="E130" i="7"/>
  <c r="D130" i="7"/>
  <c r="B130" i="7"/>
  <c r="A130" i="7"/>
  <c r="J129" i="7"/>
  <c r="F129" i="7"/>
  <c r="E129" i="7"/>
  <c r="D129" i="7"/>
  <c r="C129" i="7"/>
  <c r="B129" i="7"/>
  <c r="A129" i="7"/>
  <c r="I128" i="7"/>
  <c r="E128" i="7"/>
  <c r="D128" i="7"/>
  <c r="B128" i="7"/>
  <c r="A128" i="7"/>
  <c r="E127" i="7"/>
  <c r="D127" i="7"/>
  <c r="C127" i="7"/>
  <c r="A127" i="7"/>
  <c r="E126" i="7"/>
  <c r="D126" i="7"/>
  <c r="B126" i="7"/>
  <c r="A126" i="7"/>
  <c r="E125" i="7"/>
  <c r="D125" i="7"/>
  <c r="B125" i="7"/>
  <c r="A125" i="7"/>
  <c r="E124" i="7"/>
  <c r="D124" i="7"/>
  <c r="B124" i="7"/>
  <c r="A124" i="7"/>
  <c r="E123" i="7"/>
  <c r="D123" i="7"/>
  <c r="A123" i="7"/>
  <c r="E122" i="7"/>
  <c r="D122" i="7"/>
  <c r="B122" i="7"/>
  <c r="A122" i="7"/>
  <c r="E121" i="7"/>
  <c r="D121" i="7"/>
  <c r="B121" i="7"/>
  <c r="A121" i="7"/>
  <c r="G120" i="7"/>
  <c r="F120" i="7"/>
  <c r="E120" i="7"/>
  <c r="D120" i="7"/>
  <c r="B120" i="7"/>
  <c r="G119" i="7"/>
  <c r="F119" i="7"/>
  <c r="E119" i="7"/>
  <c r="D119" i="7"/>
  <c r="B119" i="7"/>
  <c r="A119" i="7"/>
  <c r="E118" i="7"/>
  <c r="D118" i="7"/>
  <c r="B118" i="7"/>
  <c r="A118" i="7"/>
  <c r="H117" i="7"/>
  <c r="F117" i="7"/>
  <c r="E117" i="7"/>
  <c r="D117" i="7"/>
  <c r="B117" i="7"/>
  <c r="A117" i="7"/>
  <c r="G116" i="7"/>
  <c r="E116" i="7"/>
  <c r="D116" i="7"/>
  <c r="B116" i="7"/>
  <c r="A116" i="7"/>
  <c r="H115" i="7"/>
  <c r="E115" i="7"/>
  <c r="D115" i="7"/>
  <c r="B115" i="7"/>
  <c r="A115" i="7"/>
  <c r="E114" i="7"/>
  <c r="D114" i="7"/>
  <c r="B114" i="7"/>
  <c r="A114" i="7"/>
  <c r="E113" i="7"/>
  <c r="D113" i="7"/>
  <c r="B113" i="7"/>
  <c r="A113" i="7"/>
  <c r="E112" i="7"/>
  <c r="D112" i="7"/>
  <c r="B112" i="7"/>
  <c r="A112" i="7"/>
  <c r="G111" i="7"/>
  <c r="E111" i="7"/>
  <c r="D111" i="7"/>
  <c r="B111" i="7"/>
  <c r="A111" i="7"/>
  <c r="I110" i="7"/>
  <c r="E110" i="7"/>
  <c r="D110" i="7"/>
  <c r="B110" i="7"/>
  <c r="A110" i="7"/>
  <c r="E109" i="7"/>
  <c r="D109" i="7"/>
  <c r="B109" i="7"/>
  <c r="A109" i="7"/>
  <c r="E108" i="7"/>
  <c r="D108" i="7"/>
  <c r="C108" i="7"/>
  <c r="B108" i="7"/>
  <c r="A108" i="7"/>
  <c r="E107" i="7"/>
  <c r="D107" i="7"/>
  <c r="B107" i="7"/>
  <c r="A107" i="7"/>
  <c r="E106" i="7"/>
  <c r="D106" i="7"/>
  <c r="B106" i="7"/>
  <c r="A106" i="7"/>
  <c r="I105" i="7"/>
  <c r="F105" i="7"/>
  <c r="E105" i="7"/>
  <c r="D105" i="7"/>
  <c r="C105" i="7"/>
  <c r="B105" i="7"/>
  <c r="E104" i="7"/>
  <c r="D104" i="7"/>
  <c r="B104" i="7"/>
  <c r="A104" i="7"/>
  <c r="I103" i="7"/>
  <c r="E103" i="7"/>
  <c r="D103" i="7"/>
  <c r="B103" i="7"/>
  <c r="A103" i="7"/>
  <c r="D102" i="7"/>
  <c r="B102" i="7"/>
  <c r="A102" i="7"/>
  <c r="F101" i="7"/>
  <c r="L101" i="7" s="1"/>
  <c r="E101" i="7"/>
  <c r="D101" i="7"/>
  <c r="C101" i="7"/>
  <c r="B101" i="7"/>
  <c r="A101" i="7"/>
  <c r="D100" i="7"/>
  <c r="B100" i="7"/>
  <c r="A100" i="7"/>
  <c r="J99" i="7"/>
  <c r="E99" i="7"/>
  <c r="D99" i="7"/>
  <c r="B99" i="7"/>
  <c r="A99" i="7"/>
  <c r="F98" i="7"/>
  <c r="L98" i="7" s="1"/>
  <c r="E98" i="7"/>
  <c r="C98" i="7"/>
  <c r="B98" i="7"/>
  <c r="A98" i="7"/>
  <c r="E97" i="7"/>
  <c r="D97" i="7"/>
  <c r="B97" i="7"/>
  <c r="A97" i="7"/>
  <c r="E96" i="7"/>
  <c r="D96" i="7"/>
  <c r="B96" i="7"/>
  <c r="A96" i="7"/>
  <c r="E95" i="7"/>
  <c r="D95" i="7"/>
  <c r="B95" i="7"/>
  <c r="A95" i="7"/>
  <c r="J94" i="7"/>
  <c r="P94" i="7" s="1"/>
  <c r="E94" i="7"/>
  <c r="D94" i="7"/>
  <c r="C94" i="7"/>
  <c r="A94" i="7"/>
  <c r="E93" i="7"/>
  <c r="D93" i="7"/>
  <c r="B93" i="7"/>
  <c r="A93" i="7"/>
  <c r="H92" i="7"/>
  <c r="E92" i="7"/>
  <c r="D92" i="7"/>
  <c r="B92" i="7"/>
  <c r="A92" i="7"/>
  <c r="E91" i="7"/>
  <c r="C91" i="7"/>
  <c r="B91" i="7"/>
  <c r="A91" i="7"/>
  <c r="J90" i="7"/>
  <c r="I90" i="7"/>
  <c r="F90" i="7"/>
  <c r="E90" i="7"/>
  <c r="C90" i="7"/>
  <c r="B90" i="7"/>
  <c r="A90" i="7"/>
  <c r="J89" i="7"/>
  <c r="E89" i="7"/>
  <c r="D89" i="7"/>
  <c r="B89" i="7"/>
  <c r="A89" i="7"/>
  <c r="H88" i="7"/>
  <c r="E88" i="7"/>
  <c r="D88" i="7"/>
  <c r="B88" i="7"/>
  <c r="A88" i="7"/>
  <c r="F87" i="7"/>
  <c r="L87" i="7" s="1"/>
  <c r="E87" i="7"/>
  <c r="D87" i="7"/>
  <c r="B87" i="7"/>
  <c r="A87" i="7"/>
  <c r="E86" i="7"/>
  <c r="D86" i="7"/>
  <c r="B86" i="7"/>
  <c r="A86" i="7"/>
  <c r="I85" i="7"/>
  <c r="F85" i="7"/>
  <c r="E85" i="7"/>
  <c r="D85" i="7"/>
  <c r="B85" i="7"/>
  <c r="A85" i="7"/>
  <c r="E84" i="7"/>
  <c r="D84" i="7"/>
  <c r="B84" i="7"/>
  <c r="A84" i="7"/>
  <c r="E83" i="7"/>
  <c r="D83" i="7"/>
  <c r="B83" i="7"/>
  <c r="A83" i="7"/>
  <c r="E82" i="7"/>
  <c r="D82" i="7"/>
  <c r="C82" i="7"/>
  <c r="B82" i="7"/>
  <c r="A82" i="7"/>
  <c r="F81" i="7"/>
  <c r="E81" i="7"/>
  <c r="D81" i="7"/>
  <c r="C81" i="7"/>
  <c r="B81" i="7"/>
  <c r="A81" i="7"/>
  <c r="E80" i="7"/>
  <c r="D80" i="7"/>
  <c r="B80" i="7"/>
  <c r="A80" i="7"/>
  <c r="E79" i="7"/>
  <c r="D79" i="7"/>
  <c r="B79" i="7"/>
  <c r="E78" i="7"/>
  <c r="D78" i="7"/>
  <c r="B78" i="7"/>
  <c r="A78" i="7"/>
  <c r="G77" i="7"/>
  <c r="E77" i="7"/>
  <c r="D77" i="7"/>
  <c r="A77" i="7"/>
  <c r="E76" i="7"/>
  <c r="D76" i="7"/>
  <c r="B76" i="7"/>
  <c r="A76" i="7"/>
  <c r="I75" i="7"/>
  <c r="F75" i="7"/>
  <c r="E75" i="7"/>
  <c r="D75" i="7"/>
  <c r="C75" i="7"/>
  <c r="B75" i="7"/>
  <c r="A75" i="7"/>
  <c r="I74" i="7"/>
  <c r="E74" i="7"/>
  <c r="D74" i="7"/>
  <c r="B74" i="7"/>
  <c r="A74" i="7"/>
  <c r="J73" i="7"/>
  <c r="F73" i="7"/>
  <c r="E73" i="7"/>
  <c r="D73" i="7"/>
  <c r="C73" i="7"/>
  <c r="B73" i="7"/>
  <c r="A73" i="7"/>
  <c r="E72" i="7"/>
  <c r="D72" i="7"/>
  <c r="B72" i="7"/>
  <c r="A72" i="7"/>
  <c r="E71" i="7"/>
  <c r="D71" i="7"/>
  <c r="B71" i="7"/>
  <c r="A71" i="7"/>
  <c r="F70" i="7"/>
  <c r="E70" i="7"/>
  <c r="D70" i="7"/>
  <c r="B70" i="7"/>
  <c r="A70" i="7"/>
  <c r="E69" i="7"/>
  <c r="D69" i="7"/>
  <c r="B69" i="7"/>
  <c r="A69" i="7"/>
  <c r="E68" i="7"/>
  <c r="D68" i="7"/>
  <c r="B68" i="7"/>
  <c r="A68" i="7"/>
  <c r="F67" i="7"/>
  <c r="E67" i="7"/>
  <c r="D67" i="7"/>
  <c r="C67" i="7"/>
  <c r="B67" i="7"/>
  <c r="A67" i="7"/>
  <c r="E66" i="7"/>
  <c r="D66" i="7"/>
  <c r="B66" i="7"/>
  <c r="A66" i="7"/>
  <c r="E65" i="7"/>
  <c r="D65" i="7"/>
  <c r="B65" i="7"/>
  <c r="A65" i="7"/>
  <c r="E64" i="7"/>
  <c r="D64" i="7"/>
  <c r="B64" i="7"/>
  <c r="A64" i="7"/>
  <c r="E63" i="7"/>
  <c r="D63" i="7"/>
  <c r="B63" i="7"/>
  <c r="A63" i="7"/>
  <c r="J62" i="7"/>
  <c r="P62" i="7" s="1"/>
  <c r="F62" i="7"/>
  <c r="L62" i="7" s="1"/>
  <c r="E62" i="7"/>
  <c r="D62" i="7"/>
  <c r="C62" i="7"/>
  <c r="B62" i="7"/>
  <c r="A62" i="7"/>
  <c r="E61" i="7"/>
  <c r="D61" i="7"/>
  <c r="B61" i="7"/>
  <c r="A61" i="7"/>
  <c r="E60" i="7"/>
  <c r="D60" i="7"/>
  <c r="B60" i="7"/>
  <c r="A60" i="7"/>
  <c r="E59" i="7"/>
  <c r="D59" i="7"/>
  <c r="B59" i="7"/>
  <c r="A59" i="7"/>
  <c r="E58" i="7"/>
  <c r="D58" i="7"/>
  <c r="B58" i="7"/>
  <c r="A58" i="7"/>
  <c r="H57" i="7"/>
  <c r="F57" i="7"/>
  <c r="E57" i="7"/>
  <c r="D57" i="7"/>
  <c r="B57" i="7"/>
  <c r="A57" i="7"/>
  <c r="E56" i="7"/>
  <c r="D56" i="7"/>
  <c r="B56" i="7"/>
  <c r="A56" i="7"/>
  <c r="G55" i="7"/>
  <c r="E55" i="7"/>
  <c r="D55" i="7"/>
  <c r="A55" i="7"/>
  <c r="E54" i="7"/>
  <c r="D54" i="7"/>
  <c r="B54" i="7"/>
  <c r="A54" i="7"/>
  <c r="F53" i="7"/>
  <c r="E53" i="7"/>
  <c r="D53" i="7"/>
  <c r="C53" i="7"/>
  <c r="B53" i="7"/>
  <c r="A53" i="7"/>
  <c r="E52" i="7"/>
  <c r="D52" i="7"/>
  <c r="B52" i="7"/>
  <c r="A52" i="7"/>
  <c r="E51" i="7"/>
  <c r="D51" i="7"/>
  <c r="B51" i="7"/>
  <c r="A51" i="7"/>
  <c r="E50" i="7"/>
  <c r="D50" i="7"/>
  <c r="B50" i="7"/>
  <c r="A50" i="7"/>
  <c r="E49" i="7"/>
  <c r="D49" i="7"/>
  <c r="B49" i="7"/>
  <c r="A49" i="7"/>
  <c r="G48" i="7"/>
  <c r="E48" i="7"/>
  <c r="D48" i="7"/>
  <c r="B48" i="7"/>
  <c r="A48" i="7"/>
  <c r="J47" i="7"/>
  <c r="I47" i="7"/>
  <c r="E47" i="7"/>
  <c r="D47" i="7"/>
  <c r="C47" i="7"/>
  <c r="B47" i="7"/>
  <c r="A47" i="7"/>
  <c r="E46" i="7"/>
  <c r="D46" i="7"/>
  <c r="C46" i="7"/>
  <c r="B46" i="7"/>
  <c r="A46" i="7"/>
  <c r="E45" i="7"/>
  <c r="D45" i="7"/>
  <c r="C45" i="7"/>
  <c r="B45" i="7"/>
  <c r="A45" i="7"/>
  <c r="E44" i="7"/>
  <c r="D44" i="7"/>
  <c r="B44" i="7"/>
  <c r="A44" i="7"/>
  <c r="E43" i="7"/>
  <c r="D43" i="7"/>
  <c r="B43" i="7"/>
  <c r="A43" i="7"/>
  <c r="E42" i="7"/>
  <c r="D42" i="7"/>
  <c r="B42" i="7"/>
  <c r="A42" i="7"/>
  <c r="E41" i="7"/>
  <c r="D41" i="7"/>
  <c r="B41" i="7"/>
  <c r="A41" i="7"/>
  <c r="E40" i="7"/>
  <c r="D40" i="7"/>
  <c r="B40" i="7"/>
  <c r="A40" i="7"/>
  <c r="D39" i="7"/>
  <c r="B39" i="7"/>
  <c r="A39" i="7"/>
  <c r="E38" i="7"/>
  <c r="D38" i="7"/>
  <c r="B38" i="7"/>
  <c r="A38" i="7"/>
  <c r="I37" i="7"/>
  <c r="F37" i="7"/>
  <c r="E37" i="7"/>
  <c r="D37" i="7"/>
  <c r="C37" i="7"/>
  <c r="B37" i="7"/>
  <c r="A37" i="7"/>
  <c r="E36" i="7"/>
  <c r="B36" i="7"/>
  <c r="A36" i="7"/>
  <c r="E35" i="7"/>
  <c r="D35" i="7"/>
  <c r="B35" i="7"/>
  <c r="A35" i="7"/>
  <c r="E34" i="7"/>
  <c r="D34" i="7"/>
  <c r="C34" i="7"/>
  <c r="A34" i="7"/>
  <c r="J33" i="7"/>
  <c r="E33" i="7"/>
  <c r="D33" i="7"/>
  <c r="C33" i="7"/>
  <c r="B33" i="7"/>
  <c r="A33" i="7"/>
  <c r="E32" i="7"/>
  <c r="D32" i="7"/>
  <c r="C32" i="7"/>
  <c r="B32" i="7"/>
  <c r="E31" i="7"/>
  <c r="D31" i="7"/>
  <c r="B31" i="7"/>
  <c r="A31" i="7"/>
  <c r="E30" i="7"/>
  <c r="D30" i="7"/>
  <c r="B30" i="7"/>
  <c r="A30" i="7"/>
  <c r="L29" i="7"/>
  <c r="E29" i="7"/>
  <c r="D29" i="7"/>
  <c r="C29" i="7"/>
  <c r="B29" i="7"/>
  <c r="A29" i="7"/>
  <c r="G28" i="7"/>
  <c r="E28" i="7"/>
  <c r="D28" i="7"/>
  <c r="B28" i="7"/>
  <c r="A28" i="7"/>
  <c r="E27" i="7"/>
  <c r="D27" i="7"/>
  <c r="B27" i="7"/>
  <c r="A27" i="7"/>
  <c r="I26" i="7"/>
  <c r="F26" i="7"/>
  <c r="E26" i="7"/>
  <c r="C26" i="7"/>
  <c r="B26" i="7"/>
  <c r="A26" i="7"/>
  <c r="E25" i="7"/>
  <c r="D25" i="7"/>
  <c r="B25" i="7"/>
  <c r="A25" i="7"/>
  <c r="E24" i="7"/>
  <c r="D24" i="7"/>
  <c r="B24" i="7"/>
  <c r="A24" i="7"/>
  <c r="E23" i="7"/>
  <c r="D23" i="7"/>
  <c r="C23" i="7"/>
  <c r="B23" i="7"/>
  <c r="A23" i="7"/>
  <c r="E22" i="7"/>
  <c r="D22" i="7"/>
  <c r="B22" i="7"/>
  <c r="A22" i="7"/>
  <c r="E21" i="7"/>
  <c r="D21" i="7"/>
  <c r="B21" i="7"/>
  <c r="A21" i="7"/>
  <c r="E20" i="7"/>
  <c r="D20" i="7"/>
  <c r="B20" i="7"/>
  <c r="A20" i="7"/>
  <c r="E19" i="7"/>
  <c r="D19" i="7"/>
  <c r="B19" i="7"/>
  <c r="A19" i="7"/>
  <c r="H18" i="7"/>
  <c r="E18" i="7"/>
  <c r="D18" i="7"/>
  <c r="A18" i="7"/>
  <c r="J17" i="7"/>
  <c r="I17" i="7"/>
  <c r="D17" i="7"/>
  <c r="C17" i="7"/>
  <c r="B17" i="7"/>
  <c r="A17" i="7"/>
  <c r="I16" i="7"/>
  <c r="E16" i="7"/>
  <c r="C16" i="7"/>
  <c r="B16" i="7"/>
  <c r="A16" i="7"/>
  <c r="J15" i="7"/>
  <c r="E15" i="7"/>
  <c r="D15" i="7"/>
  <c r="C15" i="7"/>
  <c r="B15" i="7"/>
  <c r="A15" i="7"/>
  <c r="E14" i="7"/>
  <c r="D14" i="7"/>
  <c r="B14" i="7"/>
  <c r="A14" i="7"/>
  <c r="E13" i="7"/>
  <c r="D13" i="7"/>
  <c r="B13" i="7"/>
  <c r="A13" i="7"/>
  <c r="D12" i="7"/>
  <c r="A12" i="7"/>
  <c r="E11" i="7"/>
  <c r="D11" i="7"/>
  <c r="B11" i="7"/>
  <c r="A11" i="7"/>
  <c r="E10" i="7"/>
  <c r="D10" i="7"/>
  <c r="B10" i="7"/>
  <c r="A10" i="7"/>
  <c r="D9" i="7"/>
  <c r="B9" i="7"/>
  <c r="A9" i="7"/>
  <c r="E8" i="7"/>
  <c r="D8" i="7"/>
  <c r="A8" i="7"/>
  <c r="A7" i="7"/>
  <c r="D6" i="7"/>
  <c r="E139" i="6"/>
  <c r="D139" i="6"/>
  <c r="B139" i="6"/>
  <c r="A139" i="6"/>
  <c r="W138" i="6"/>
  <c r="S138" i="6"/>
  <c r="E138" i="6"/>
  <c r="D138" i="6"/>
  <c r="C138" i="6"/>
  <c r="B138" i="6"/>
  <c r="A138" i="6"/>
  <c r="E137" i="6"/>
  <c r="D137" i="6"/>
  <c r="C137" i="6"/>
  <c r="B137" i="6"/>
  <c r="A137" i="6"/>
  <c r="F136" i="6"/>
  <c r="E136" i="6"/>
  <c r="D136" i="6"/>
  <c r="C136" i="6"/>
  <c r="B136" i="6"/>
  <c r="A136" i="6"/>
  <c r="W135" i="6"/>
  <c r="S135" i="6"/>
  <c r="E135" i="6"/>
  <c r="D135" i="6"/>
  <c r="C135" i="6"/>
  <c r="B135" i="6"/>
  <c r="A135" i="6"/>
  <c r="E134" i="6"/>
  <c r="D134" i="6"/>
  <c r="B134" i="6"/>
  <c r="A134" i="6"/>
  <c r="E133" i="6"/>
  <c r="D133" i="6"/>
  <c r="B133" i="6"/>
  <c r="A133" i="6"/>
  <c r="E132" i="6"/>
  <c r="D132" i="6"/>
  <c r="B132" i="6"/>
  <c r="A132" i="6"/>
  <c r="S131" i="6"/>
  <c r="J131" i="6"/>
  <c r="E131" i="6"/>
  <c r="D131" i="6"/>
  <c r="C131" i="6"/>
  <c r="B131" i="6"/>
  <c r="A131" i="6"/>
  <c r="E130" i="6"/>
  <c r="D130" i="6"/>
  <c r="B130" i="6"/>
  <c r="A130" i="6"/>
  <c r="S129" i="6"/>
  <c r="E129" i="6"/>
  <c r="D129" i="6"/>
  <c r="C129" i="6"/>
  <c r="B129" i="6"/>
  <c r="A129" i="6"/>
  <c r="W128" i="6"/>
  <c r="E128" i="6"/>
  <c r="D128" i="6"/>
  <c r="B128" i="6"/>
  <c r="A128" i="6"/>
  <c r="G127" i="6"/>
  <c r="H127" i="6" s="1"/>
  <c r="I127" i="6" s="1"/>
  <c r="F127" i="6"/>
  <c r="E127" i="6"/>
  <c r="D127" i="6"/>
  <c r="C127" i="6"/>
  <c r="B127" i="6"/>
  <c r="A127" i="6"/>
  <c r="E126" i="6"/>
  <c r="D126" i="6"/>
  <c r="B126" i="6"/>
  <c r="A126" i="6"/>
  <c r="E125" i="6"/>
  <c r="B125" i="6"/>
  <c r="A125" i="6"/>
  <c r="J124" i="6"/>
  <c r="E124" i="6"/>
  <c r="D124" i="6"/>
  <c r="B124" i="6"/>
  <c r="A124" i="6"/>
  <c r="S123" i="6"/>
  <c r="E123" i="6"/>
  <c r="D123" i="6"/>
  <c r="B123" i="6"/>
  <c r="A123" i="6"/>
  <c r="W122" i="6"/>
  <c r="J122" i="6"/>
  <c r="E122" i="6"/>
  <c r="D122" i="6"/>
  <c r="B122" i="6"/>
  <c r="A122" i="6"/>
  <c r="E121" i="6"/>
  <c r="D121" i="6"/>
  <c r="B121" i="6"/>
  <c r="A121" i="6"/>
  <c r="U120" i="6"/>
  <c r="T120" i="6"/>
  <c r="S120" i="6"/>
  <c r="O120" i="6"/>
  <c r="E120" i="6"/>
  <c r="D120" i="6"/>
  <c r="B120" i="6"/>
  <c r="A120" i="6"/>
  <c r="S119" i="6"/>
  <c r="E119" i="6"/>
  <c r="D119" i="6"/>
  <c r="B119" i="6"/>
  <c r="A119" i="6"/>
  <c r="E118" i="6"/>
  <c r="D118" i="6"/>
  <c r="B118" i="6"/>
  <c r="A118" i="6"/>
  <c r="W117" i="6"/>
  <c r="J117" i="6"/>
  <c r="E117" i="6"/>
  <c r="D117" i="6"/>
  <c r="B117" i="6"/>
  <c r="A117" i="6"/>
  <c r="E116" i="6"/>
  <c r="D116" i="6"/>
  <c r="B116" i="6"/>
  <c r="A116" i="6"/>
  <c r="J115" i="6"/>
  <c r="E115" i="6"/>
  <c r="D115" i="6"/>
  <c r="B115" i="6"/>
  <c r="A115" i="6"/>
  <c r="E114" i="6"/>
  <c r="D114" i="6"/>
  <c r="B114" i="6"/>
  <c r="A114" i="6"/>
  <c r="E113" i="6"/>
  <c r="D113" i="6"/>
  <c r="B113" i="6"/>
  <c r="A113" i="6"/>
  <c r="E112" i="6"/>
  <c r="D112" i="6"/>
  <c r="B112" i="6"/>
  <c r="A112" i="6"/>
  <c r="F111" i="6"/>
  <c r="E111" i="6"/>
  <c r="D111" i="6"/>
  <c r="B111" i="6"/>
  <c r="G111" i="6" s="1"/>
  <c r="H111" i="6" s="1"/>
  <c r="I111" i="6" s="1"/>
  <c r="A111" i="6"/>
  <c r="W110" i="6"/>
  <c r="E110" i="6"/>
  <c r="D110" i="6"/>
  <c r="B110" i="6"/>
  <c r="A110" i="6"/>
  <c r="E109" i="6"/>
  <c r="D109" i="6"/>
  <c r="B109" i="6"/>
  <c r="A109" i="6"/>
  <c r="W108" i="6"/>
  <c r="S108" i="6"/>
  <c r="E108" i="6"/>
  <c r="D108" i="6"/>
  <c r="C108" i="6"/>
  <c r="B108" i="6"/>
  <c r="A108" i="6"/>
  <c r="E107" i="6"/>
  <c r="D107" i="6"/>
  <c r="B107" i="6"/>
  <c r="A107" i="6"/>
  <c r="E106" i="6"/>
  <c r="B106" i="6"/>
  <c r="A106" i="6"/>
  <c r="F105" i="6"/>
  <c r="E105" i="6"/>
  <c r="G105" i="6" s="1"/>
  <c r="H105" i="6" s="1"/>
  <c r="I105" i="6" s="1"/>
  <c r="D105" i="6"/>
  <c r="C105" i="6"/>
  <c r="B105" i="6"/>
  <c r="A105" i="6"/>
  <c r="E104" i="6"/>
  <c r="D104" i="6"/>
  <c r="B104" i="6"/>
  <c r="A104" i="6"/>
  <c r="W103" i="6"/>
  <c r="S103" i="6"/>
  <c r="E103" i="6"/>
  <c r="D103" i="6"/>
  <c r="B103" i="6"/>
  <c r="A103" i="6"/>
  <c r="E102" i="6"/>
  <c r="D102" i="6"/>
  <c r="B102" i="6"/>
  <c r="A102" i="6"/>
  <c r="E101" i="6"/>
  <c r="D101" i="6"/>
  <c r="C101" i="6"/>
  <c r="B101" i="6"/>
  <c r="A101" i="6"/>
  <c r="E100" i="6"/>
  <c r="D100" i="6"/>
  <c r="B100" i="6"/>
  <c r="A100" i="6"/>
  <c r="O99" i="6"/>
  <c r="D99" i="6"/>
  <c r="B99" i="6"/>
  <c r="A99" i="6"/>
  <c r="K98" i="6"/>
  <c r="L98" i="6" s="1"/>
  <c r="M98" i="6" s="1"/>
  <c r="J98" i="6"/>
  <c r="E98" i="6"/>
  <c r="C98" i="6"/>
  <c r="B98" i="6"/>
  <c r="A98" i="6"/>
  <c r="E97" i="6"/>
  <c r="D97" i="6"/>
  <c r="A97" i="6"/>
  <c r="E96" i="6"/>
  <c r="D96" i="6"/>
  <c r="B96" i="6"/>
  <c r="A96" i="6"/>
  <c r="E95" i="6"/>
  <c r="D95" i="6"/>
  <c r="B95" i="6"/>
  <c r="A95" i="6"/>
  <c r="S94" i="6"/>
  <c r="E94" i="6"/>
  <c r="D94" i="6"/>
  <c r="C94" i="6"/>
  <c r="B94" i="6"/>
  <c r="A94" i="6"/>
  <c r="E93" i="6"/>
  <c r="D93" i="6"/>
  <c r="B93" i="6"/>
  <c r="A93" i="6"/>
  <c r="E92" i="6"/>
  <c r="D92" i="6"/>
  <c r="B92" i="6"/>
  <c r="A92" i="6"/>
  <c r="F91" i="6"/>
  <c r="E91" i="6"/>
  <c r="C91" i="6"/>
  <c r="B91" i="6"/>
  <c r="A91" i="6"/>
  <c r="W90" i="6"/>
  <c r="S90" i="6"/>
  <c r="E90" i="6"/>
  <c r="D90" i="6"/>
  <c r="C90" i="6"/>
  <c r="B90" i="6"/>
  <c r="A90" i="6"/>
  <c r="E89" i="6"/>
  <c r="D89" i="6"/>
  <c r="B89" i="6"/>
  <c r="A89" i="6"/>
  <c r="T88" i="6"/>
  <c r="U88" i="6" s="1"/>
  <c r="V88" i="6" s="1"/>
  <c r="S88" i="6"/>
  <c r="O88" i="6"/>
  <c r="E88" i="6"/>
  <c r="D88" i="6"/>
  <c r="B88" i="6"/>
  <c r="A88" i="6"/>
  <c r="S87" i="6"/>
  <c r="E87" i="6"/>
  <c r="D87" i="6"/>
  <c r="B87" i="6"/>
  <c r="A87" i="6"/>
  <c r="E86" i="6"/>
  <c r="D86" i="6"/>
  <c r="B86" i="6"/>
  <c r="A86" i="6"/>
  <c r="W85" i="6"/>
  <c r="S85" i="6"/>
  <c r="E85" i="6"/>
  <c r="D85" i="6"/>
  <c r="B85" i="6"/>
  <c r="A85" i="6"/>
  <c r="E84" i="6"/>
  <c r="B84" i="6"/>
  <c r="A84" i="6"/>
  <c r="E83" i="6"/>
  <c r="D83" i="6"/>
  <c r="B83" i="6"/>
  <c r="A83" i="6"/>
  <c r="E82" i="6"/>
  <c r="D82" i="6"/>
  <c r="C82" i="6"/>
  <c r="B82" i="6"/>
  <c r="A82" i="6"/>
  <c r="S81" i="6"/>
  <c r="F81" i="6"/>
  <c r="E81" i="6"/>
  <c r="D81" i="6"/>
  <c r="C81" i="6"/>
  <c r="B81" i="6"/>
  <c r="G81" i="6" s="1"/>
  <c r="H81" i="6" s="1"/>
  <c r="A81" i="6"/>
  <c r="E80" i="6"/>
  <c r="D80" i="6"/>
  <c r="B80" i="6"/>
  <c r="A80" i="6"/>
  <c r="J79" i="6"/>
  <c r="E79" i="6"/>
  <c r="D79" i="6"/>
  <c r="B79" i="6"/>
  <c r="A79" i="6"/>
  <c r="S78" i="6"/>
  <c r="E78" i="6"/>
  <c r="D78" i="6"/>
  <c r="B78" i="6"/>
  <c r="A78" i="6"/>
  <c r="E77" i="6"/>
  <c r="D77" i="6"/>
  <c r="B77" i="6"/>
  <c r="A77" i="6"/>
  <c r="E76" i="6"/>
  <c r="D76" i="6"/>
  <c r="B76" i="6"/>
  <c r="A76" i="6"/>
  <c r="W75" i="6"/>
  <c r="J75" i="6"/>
  <c r="F75" i="6"/>
  <c r="E75" i="6"/>
  <c r="D75" i="6"/>
  <c r="C75" i="6"/>
  <c r="B75" i="6"/>
  <c r="A75" i="6"/>
  <c r="W74" i="6"/>
  <c r="E74" i="6"/>
  <c r="D74" i="6"/>
  <c r="B74" i="6"/>
  <c r="A74" i="6"/>
  <c r="S73" i="6"/>
  <c r="E73" i="6"/>
  <c r="D73" i="6"/>
  <c r="C73" i="6"/>
  <c r="B73" i="6"/>
  <c r="A73" i="6"/>
  <c r="E72" i="6"/>
  <c r="D72" i="6"/>
  <c r="B72" i="6"/>
  <c r="A72" i="6"/>
  <c r="D71" i="6"/>
  <c r="B71" i="6"/>
  <c r="A71" i="6"/>
  <c r="S70" i="6"/>
  <c r="E70" i="6"/>
  <c r="D70" i="6"/>
  <c r="B70" i="6"/>
  <c r="E69" i="6"/>
  <c r="D69" i="6"/>
  <c r="B69" i="6"/>
  <c r="A69" i="6"/>
  <c r="E68" i="6"/>
  <c r="B68" i="6"/>
  <c r="A68" i="6"/>
  <c r="S67" i="6"/>
  <c r="E67" i="6"/>
  <c r="D67" i="6"/>
  <c r="C67" i="6"/>
  <c r="B67" i="6"/>
  <c r="A67" i="6"/>
  <c r="E66" i="6"/>
  <c r="D66" i="6"/>
  <c r="B66" i="6"/>
  <c r="A66" i="6"/>
  <c r="T65" i="6"/>
  <c r="U65" i="6" s="1"/>
  <c r="V65" i="6" s="1"/>
  <c r="S65" i="6"/>
  <c r="O65" i="6"/>
  <c r="E65" i="6"/>
  <c r="D65" i="6"/>
  <c r="B65" i="6"/>
  <c r="A65" i="6"/>
  <c r="E64" i="6"/>
  <c r="D64" i="6"/>
  <c r="B64" i="6"/>
  <c r="A64" i="6"/>
  <c r="D63" i="6"/>
  <c r="B63" i="6"/>
  <c r="A63" i="6"/>
  <c r="S62" i="6"/>
  <c r="F62" i="6"/>
  <c r="E62" i="6"/>
  <c r="C62" i="6"/>
  <c r="B62" i="6"/>
  <c r="G62" i="6" s="1"/>
  <c r="H62" i="6" s="1"/>
  <c r="I62" i="6" s="1"/>
  <c r="A62" i="6"/>
  <c r="E61" i="6"/>
  <c r="D61" i="6"/>
  <c r="B61" i="6"/>
  <c r="A61" i="6"/>
  <c r="D60" i="6"/>
  <c r="B60" i="6"/>
  <c r="A60" i="6"/>
  <c r="T59" i="6"/>
  <c r="U59" i="6" s="1"/>
  <c r="Q59" i="6"/>
  <c r="P59" i="6"/>
  <c r="O59" i="6"/>
  <c r="E59" i="6"/>
  <c r="D59" i="6"/>
  <c r="B59" i="6"/>
  <c r="A59" i="6"/>
  <c r="E58" i="6"/>
  <c r="D58" i="6"/>
  <c r="A58" i="6"/>
  <c r="S57" i="6"/>
  <c r="E57" i="6"/>
  <c r="D57" i="6"/>
  <c r="B57" i="6"/>
  <c r="A57" i="6"/>
  <c r="E56" i="6"/>
  <c r="D56" i="6"/>
  <c r="B56" i="6"/>
  <c r="A56" i="6"/>
  <c r="J55" i="6"/>
  <c r="E55" i="6"/>
  <c r="D55" i="6"/>
  <c r="B55" i="6"/>
  <c r="A55" i="6"/>
  <c r="F54" i="6"/>
  <c r="E54" i="6"/>
  <c r="D54" i="6"/>
  <c r="B54" i="6"/>
  <c r="A54" i="6"/>
  <c r="S53" i="6"/>
  <c r="F53" i="6"/>
  <c r="E53" i="6"/>
  <c r="D53" i="6"/>
  <c r="C53" i="6"/>
  <c r="A53" i="6"/>
  <c r="E52" i="6"/>
  <c r="D52" i="6"/>
  <c r="B52" i="6"/>
  <c r="A52" i="6"/>
  <c r="D51" i="6"/>
  <c r="B51" i="6"/>
  <c r="A51" i="6"/>
  <c r="E50" i="6"/>
  <c r="D50" i="6"/>
  <c r="B50" i="6"/>
  <c r="A50" i="6"/>
  <c r="E49" i="6"/>
  <c r="D49" i="6"/>
  <c r="B49" i="6"/>
  <c r="A49" i="6"/>
  <c r="E48" i="6"/>
  <c r="D48" i="6"/>
  <c r="B48" i="6"/>
  <c r="A48" i="6"/>
  <c r="J47" i="6"/>
  <c r="E47" i="6"/>
  <c r="D47" i="6"/>
  <c r="C47" i="6"/>
  <c r="B47" i="6"/>
  <c r="A47" i="6"/>
  <c r="W46" i="6"/>
  <c r="F46" i="6"/>
  <c r="E46" i="6"/>
  <c r="G46" i="6" s="1"/>
  <c r="H46" i="6" s="1"/>
  <c r="I46" i="6" s="1"/>
  <c r="D46" i="6"/>
  <c r="C46" i="6"/>
  <c r="B46" i="6"/>
  <c r="A46" i="6"/>
  <c r="S45" i="6"/>
  <c r="J45" i="6"/>
  <c r="E45" i="6"/>
  <c r="D45" i="6"/>
  <c r="C45" i="6"/>
  <c r="B45" i="6"/>
  <c r="A45" i="6"/>
  <c r="J44" i="6"/>
  <c r="E44" i="6"/>
  <c r="D44" i="6"/>
  <c r="B44" i="6"/>
  <c r="A44" i="6"/>
  <c r="E43" i="6"/>
  <c r="D43" i="6"/>
  <c r="B43" i="6"/>
  <c r="A43" i="6"/>
  <c r="E42" i="6"/>
  <c r="D42" i="6"/>
  <c r="B42" i="6"/>
  <c r="A42" i="6"/>
  <c r="E41" i="6"/>
  <c r="D41" i="6"/>
  <c r="B41" i="6"/>
  <c r="A41" i="6"/>
  <c r="S40" i="6"/>
  <c r="E40" i="6"/>
  <c r="D40" i="6"/>
  <c r="B40" i="6"/>
  <c r="A40" i="6"/>
  <c r="E39" i="6"/>
  <c r="D39" i="6"/>
  <c r="B39" i="6"/>
  <c r="A39" i="6"/>
  <c r="E38" i="6"/>
  <c r="D38" i="6"/>
  <c r="B38" i="6"/>
  <c r="A38" i="6"/>
  <c r="W37" i="6"/>
  <c r="E37" i="6"/>
  <c r="D37" i="6"/>
  <c r="C37" i="6"/>
  <c r="B37" i="6"/>
  <c r="A37" i="6"/>
  <c r="E36" i="6"/>
  <c r="B36" i="6"/>
  <c r="A36" i="6"/>
  <c r="E35" i="6"/>
  <c r="D35" i="6"/>
  <c r="B35" i="6"/>
  <c r="A35" i="6"/>
  <c r="W34" i="6"/>
  <c r="J34" i="6"/>
  <c r="F34" i="6"/>
  <c r="E34" i="6"/>
  <c r="D34" i="6"/>
  <c r="C34" i="6"/>
  <c r="B34" i="6"/>
  <c r="G34" i="6" s="1"/>
  <c r="H34" i="6" s="1"/>
  <c r="I34" i="6" s="1"/>
  <c r="A34" i="6"/>
  <c r="J33" i="6"/>
  <c r="E33" i="6"/>
  <c r="D33" i="6"/>
  <c r="C33" i="6"/>
  <c r="B33" i="6"/>
  <c r="A33" i="6"/>
  <c r="F32" i="6"/>
  <c r="E32" i="6"/>
  <c r="G32" i="6" s="1"/>
  <c r="H32" i="6" s="1"/>
  <c r="I32" i="6" s="1"/>
  <c r="D32" i="6"/>
  <c r="C32" i="6"/>
  <c r="B32" i="6"/>
  <c r="A32" i="6"/>
  <c r="E31" i="6"/>
  <c r="D31" i="6"/>
  <c r="B31" i="6"/>
  <c r="A31" i="6"/>
  <c r="E30" i="6"/>
  <c r="D30" i="6"/>
  <c r="B30" i="6"/>
  <c r="A30" i="6"/>
  <c r="S29" i="6"/>
  <c r="F29" i="6"/>
  <c r="E29" i="6"/>
  <c r="D29" i="6"/>
  <c r="B29" i="6"/>
  <c r="G29" i="6" s="1"/>
  <c r="H29" i="6" s="1"/>
  <c r="I29" i="6" s="1"/>
  <c r="A29" i="6"/>
  <c r="J28" i="6"/>
  <c r="E28" i="6"/>
  <c r="D28" i="6"/>
  <c r="B28" i="6"/>
  <c r="A28" i="6"/>
  <c r="T27" i="6"/>
  <c r="U27" i="6" s="1"/>
  <c r="P27" i="6"/>
  <c r="Q27" i="6" s="1"/>
  <c r="R27" i="6" s="1"/>
  <c r="O27" i="6"/>
  <c r="E27" i="6"/>
  <c r="D27" i="6"/>
  <c r="B27" i="6"/>
  <c r="A27" i="6"/>
  <c r="W26" i="6"/>
  <c r="S26" i="6"/>
  <c r="F26" i="6"/>
  <c r="E26" i="6"/>
  <c r="C26" i="6"/>
  <c r="B26" i="6"/>
  <c r="A26" i="6"/>
  <c r="E25" i="6"/>
  <c r="D25" i="6"/>
  <c r="B25" i="6"/>
  <c r="A25" i="6"/>
  <c r="W24" i="6"/>
  <c r="J24" i="6"/>
  <c r="F24" i="6"/>
  <c r="E24" i="6"/>
  <c r="D24" i="6"/>
  <c r="B24" i="6"/>
  <c r="G24" i="6" s="1"/>
  <c r="H24" i="6" s="1"/>
  <c r="I24" i="6" s="1"/>
  <c r="A24" i="6"/>
  <c r="F23" i="6"/>
  <c r="E23" i="6"/>
  <c r="D23" i="6"/>
  <c r="C23" i="6"/>
  <c r="B23" i="6"/>
  <c r="A23" i="6"/>
  <c r="E22" i="6"/>
  <c r="D22" i="6"/>
  <c r="B22" i="6"/>
  <c r="A22" i="6"/>
  <c r="J21" i="6"/>
  <c r="E21" i="6"/>
  <c r="D21" i="6"/>
  <c r="B21" i="6"/>
  <c r="A21" i="6"/>
  <c r="E20" i="6"/>
  <c r="D20" i="6"/>
  <c r="B20" i="6"/>
  <c r="A20" i="6"/>
  <c r="E19" i="6"/>
  <c r="D19" i="6"/>
  <c r="B19" i="6"/>
  <c r="A19" i="6"/>
  <c r="E18" i="6"/>
  <c r="D18" i="6"/>
  <c r="B18" i="6"/>
  <c r="A18" i="6"/>
  <c r="W17" i="6"/>
  <c r="E17" i="6"/>
  <c r="D17" i="6"/>
  <c r="C17" i="6"/>
  <c r="B17" i="6"/>
  <c r="A17" i="6"/>
  <c r="J16" i="6"/>
  <c r="E16" i="6"/>
  <c r="D16" i="6"/>
  <c r="C16" i="6"/>
  <c r="B16" i="6"/>
  <c r="A16" i="6"/>
  <c r="F15" i="6"/>
  <c r="E15" i="6"/>
  <c r="D15" i="6"/>
  <c r="C15" i="6"/>
  <c r="B15" i="6"/>
  <c r="A15" i="6"/>
  <c r="E14" i="6"/>
  <c r="D14" i="6"/>
  <c r="B14" i="6"/>
  <c r="A14" i="6"/>
  <c r="F13" i="6"/>
  <c r="E13" i="6"/>
  <c r="D13" i="6"/>
  <c r="B13" i="6"/>
  <c r="G13" i="6" s="1"/>
  <c r="H13" i="6" s="1"/>
  <c r="A13" i="6"/>
  <c r="E12" i="6"/>
  <c r="D12" i="6"/>
  <c r="B12" i="6"/>
  <c r="A12" i="6"/>
  <c r="E11" i="6"/>
  <c r="D11" i="6"/>
  <c r="B11" i="6"/>
  <c r="A11" i="6"/>
  <c r="E10" i="6"/>
  <c r="B10" i="6"/>
  <c r="E9" i="6"/>
  <c r="D9" i="6"/>
  <c r="B9" i="6"/>
  <c r="A9" i="6"/>
  <c r="E8" i="6"/>
  <c r="D8" i="6"/>
  <c r="A8" i="6"/>
  <c r="D7" i="6"/>
  <c r="A7" i="6"/>
  <c r="D6" i="6"/>
  <c r="A6" i="6"/>
  <c r="A77" i="5" a="1"/>
  <c r="A77" i="5" s="1"/>
  <c r="B77" i="5" s="1"/>
  <c r="A76" i="5" a="1"/>
  <c r="A76" i="5" s="1"/>
  <c r="A75" i="5" a="1"/>
  <c r="A75" i="5" s="1"/>
  <c r="A74" i="5" a="1"/>
  <c r="A74" i="5" s="1"/>
  <c r="E74" i="5" s="1"/>
  <c r="A73" i="5" a="1"/>
  <c r="A73" i="5" s="1"/>
  <c r="B73" i="5" s="1"/>
  <c r="A72" i="5" a="1"/>
  <c r="A72" i="5" s="1"/>
  <c r="A71" i="5" a="1"/>
  <c r="A71" i="5" s="1"/>
  <c r="A70" i="5" a="1"/>
  <c r="A70" i="5" s="1"/>
  <c r="A69" i="5" a="1"/>
  <c r="A69" i="5" s="1"/>
  <c r="B69" i="5" s="1"/>
  <c r="A68" i="5" a="1"/>
  <c r="A68" i="5" s="1"/>
  <c r="A67" i="5" a="1"/>
  <c r="A67" i="5" s="1"/>
  <c r="A66" i="5" a="1"/>
  <c r="A66" i="5" s="1"/>
  <c r="E66" i="5" s="1"/>
  <c r="A65" i="5" a="1"/>
  <c r="A65" i="5" s="1"/>
  <c r="B65" i="5" s="1"/>
  <c r="A64" i="5" a="1"/>
  <c r="A64" i="5" s="1"/>
  <c r="A63" i="5" a="1"/>
  <c r="A63" i="5" s="1"/>
  <c r="A62" i="5" a="1"/>
  <c r="A62" i="5" s="1"/>
  <c r="E62" i="5" s="1"/>
  <c r="A61" i="5" a="1"/>
  <c r="A61" i="5" s="1"/>
  <c r="B61" i="5" s="1"/>
  <c r="A60" i="5" a="1"/>
  <c r="A60" i="5" s="1"/>
  <c r="A59" i="5" a="1"/>
  <c r="A59" i="5" s="1"/>
  <c r="A58" i="5" a="1"/>
  <c r="A58" i="5" s="1"/>
  <c r="E58" i="5" s="1"/>
  <c r="A57" i="5" a="1"/>
  <c r="A57" i="5" s="1"/>
  <c r="B57" i="5" s="1"/>
  <c r="A56" i="5" a="1"/>
  <c r="A56" i="5" s="1"/>
  <c r="A55" i="5" a="1"/>
  <c r="A55" i="5" s="1"/>
  <c r="A54" i="5" a="1"/>
  <c r="A54" i="5" s="1"/>
  <c r="A53" i="5" a="1"/>
  <c r="A53" i="5" s="1"/>
  <c r="B53" i="5" s="1"/>
  <c r="A52" i="5" a="1"/>
  <c r="A52" i="5" s="1"/>
  <c r="A51" i="5" a="1"/>
  <c r="A51" i="5" s="1"/>
  <c r="A50" i="5" a="1"/>
  <c r="A50" i="5" s="1"/>
  <c r="E50" i="5" s="1"/>
  <c r="A49" i="5" a="1"/>
  <c r="A49" i="5" s="1"/>
  <c r="B49" i="5" s="1"/>
  <c r="A48" i="5" a="1"/>
  <c r="A48" i="5" s="1"/>
  <c r="A47" i="5" a="1"/>
  <c r="A47" i="5" s="1"/>
  <c r="A46" i="5" a="1"/>
  <c r="A46" i="5" s="1"/>
  <c r="A45" i="5" a="1"/>
  <c r="A45" i="5" s="1"/>
  <c r="B45" i="5" s="1"/>
  <c r="A44" i="5" a="1"/>
  <c r="A44" i="5" s="1"/>
  <c r="A43" i="5" a="1"/>
  <c r="A43" i="5" s="1"/>
  <c r="E43" i="5" s="1"/>
  <c r="A42" i="5" a="1"/>
  <c r="A42" i="5" s="1"/>
  <c r="E42" i="5" s="1"/>
  <c r="A41" i="5" a="1"/>
  <c r="A41" i="5"/>
  <c r="B41" i="5" s="1"/>
  <c r="A40" i="5" a="1"/>
  <c r="A40" i="5" s="1"/>
  <c r="A39" i="5" a="1"/>
  <c r="A39" i="5" s="1"/>
  <c r="E39" i="5" s="1"/>
  <c r="A38" i="5" a="1"/>
  <c r="A38" i="5" s="1"/>
  <c r="A37" i="5" a="1"/>
  <c r="A37" i="5" s="1"/>
  <c r="B37" i="5" s="1"/>
  <c r="A36" i="5" a="1"/>
  <c r="A36" i="5" s="1"/>
  <c r="A35" i="5" a="1"/>
  <c r="A35" i="5" s="1"/>
  <c r="E35" i="5" s="1"/>
  <c r="A34" i="5" a="1"/>
  <c r="A34" i="5" s="1"/>
  <c r="E34" i="5" s="1"/>
  <c r="A33" i="5" a="1"/>
  <c r="A33" i="5" s="1"/>
  <c r="B33" i="5" s="1"/>
  <c r="A32" i="5" a="1"/>
  <c r="A32" i="5" s="1"/>
  <c r="A31" i="5" a="1"/>
  <c r="A31" i="5"/>
  <c r="E31" i="5" s="1"/>
  <c r="A30" i="5" a="1"/>
  <c r="A30" i="5" s="1"/>
  <c r="E30" i="5" s="1"/>
  <c r="A29" i="5" a="1"/>
  <c r="A29" i="5" s="1"/>
  <c r="B29" i="5" s="1"/>
  <c r="A28" i="5" a="1"/>
  <c r="A28" i="5" s="1"/>
  <c r="A27" i="5" a="1"/>
  <c r="A27" i="5"/>
  <c r="E27" i="5" s="1"/>
  <c r="A26" i="5" a="1"/>
  <c r="A26" i="5" s="1"/>
  <c r="E26" i="5" s="1"/>
  <c r="A25" i="5" a="1"/>
  <c r="A25" i="5" s="1"/>
  <c r="B25" i="5" s="1"/>
  <c r="A24" i="5" a="1"/>
  <c r="A24" i="5" s="1"/>
  <c r="A23" i="5" a="1"/>
  <c r="A23" i="5" s="1"/>
  <c r="E23" i="5" s="1"/>
  <c r="A22" i="5" a="1"/>
  <c r="A22" i="5" s="1"/>
  <c r="A21" i="5" a="1"/>
  <c r="A21" i="5" s="1"/>
  <c r="B21" i="5" s="1"/>
  <c r="A20" i="5" a="1"/>
  <c r="A20" i="5" s="1"/>
  <c r="A19" i="5" a="1"/>
  <c r="A19" i="5" s="1"/>
  <c r="A18" i="5" a="1"/>
  <c r="A18" i="5" s="1"/>
  <c r="E18" i="5" s="1"/>
  <c r="A17" i="5" a="1"/>
  <c r="A17" i="5" s="1"/>
  <c r="B17" i="5" s="1"/>
  <c r="A16" i="5" a="1"/>
  <c r="A16" i="5" s="1"/>
  <c r="A15" i="5" a="1"/>
  <c r="A15" i="5" s="1"/>
  <c r="A14" i="5" a="1"/>
  <c r="A14" i="5" s="1"/>
  <c r="A13" i="5" a="1"/>
  <c r="A13" i="5" s="1"/>
  <c r="B13" i="5" s="1"/>
  <c r="A12" i="5" a="1"/>
  <c r="A12" i="5" s="1"/>
  <c r="A11" i="5" a="1"/>
  <c r="A11" i="5" s="1"/>
  <c r="A10" i="5" a="1"/>
  <c r="A10" i="5" s="1"/>
  <c r="E10" i="5" s="1"/>
  <c r="A9" i="5" a="1"/>
  <c r="A9" i="5" s="1"/>
  <c r="B9" i="5" s="1"/>
  <c r="A8" i="5" a="1"/>
  <c r="A8" i="5" s="1"/>
  <c r="D7" i="5"/>
  <c r="A7" i="5" a="1"/>
  <c r="A7" i="5"/>
  <c r="E7" i="5" s="1"/>
  <c r="A6" i="5" a="1"/>
  <c r="A6" i="5" s="1"/>
  <c r="A5" i="5" a="1"/>
  <c r="A5" i="5"/>
  <c r="B5" i="5" s="1"/>
  <c r="A1" i="5"/>
  <c r="A126" i="4" a="1"/>
  <c r="A126" i="4" s="1"/>
  <c r="B126" i="4" s="1"/>
  <c r="A125" i="4" a="1"/>
  <c r="A125" i="4" s="1"/>
  <c r="A124" i="4" a="1"/>
  <c r="A124" i="4"/>
  <c r="D124" i="4" s="1"/>
  <c r="A123" i="4" a="1"/>
  <c r="A123" i="4" s="1"/>
  <c r="D123" i="4" s="1"/>
  <c r="A122" i="4" a="1"/>
  <c r="A122" i="4" s="1"/>
  <c r="B122" i="4" s="1"/>
  <c r="A121" i="4" a="1"/>
  <c r="A121" i="4" s="1"/>
  <c r="A120" i="4" a="1"/>
  <c r="A120" i="4" s="1"/>
  <c r="A119" i="4" a="1"/>
  <c r="A119" i="4" s="1"/>
  <c r="A118" i="4" a="1"/>
  <c r="A118" i="4" s="1"/>
  <c r="A117" i="4" a="1"/>
  <c r="A117" i="4" s="1"/>
  <c r="A116" i="4" a="1"/>
  <c r="A116" i="4" s="1"/>
  <c r="D116" i="4" s="1"/>
  <c r="A115" i="4" a="1"/>
  <c r="A115" i="4" s="1"/>
  <c r="D115" i="4" s="1"/>
  <c r="A114" i="4" a="1"/>
  <c r="A114" i="4" s="1"/>
  <c r="B114" i="4" s="1"/>
  <c r="A113" i="4" a="1"/>
  <c r="A113" i="4" s="1"/>
  <c r="A112" i="4" a="1"/>
  <c r="A112" i="4" s="1"/>
  <c r="A111" i="4" a="1"/>
  <c r="A111" i="4" s="1"/>
  <c r="D111" i="4" s="1"/>
  <c r="A110" i="4" a="1"/>
  <c r="A110" i="4" s="1"/>
  <c r="A109" i="4" a="1"/>
  <c r="A109" i="4" s="1"/>
  <c r="A108" i="4" a="1"/>
  <c r="A108" i="4" s="1"/>
  <c r="A107" i="4" a="1"/>
  <c r="A107" i="4" s="1"/>
  <c r="D107" i="4" s="1"/>
  <c r="A106" i="4" a="1"/>
  <c r="A106" i="4" s="1"/>
  <c r="B106" i="4" s="1"/>
  <c r="A105" i="4" a="1"/>
  <c r="A105" i="4" s="1"/>
  <c r="A104" i="4" a="1"/>
  <c r="A104" i="4" s="1"/>
  <c r="A103" i="4" a="1"/>
  <c r="A103" i="4" s="1"/>
  <c r="A102" i="4" a="1"/>
  <c r="A102" i="4" s="1"/>
  <c r="A101" i="4" a="1"/>
  <c r="A101" i="4" s="1"/>
  <c r="A100" i="4" a="1"/>
  <c r="A100" i="4" s="1"/>
  <c r="A99" i="4" a="1"/>
  <c r="A99" i="4" s="1"/>
  <c r="D99" i="4" s="1"/>
  <c r="B98" i="4"/>
  <c r="A98" i="4" a="1"/>
  <c r="A98" i="4" s="1"/>
  <c r="A97" i="4" a="1"/>
  <c r="A97" i="4" s="1"/>
  <c r="A96" i="4" a="1"/>
  <c r="A96" i="4" s="1"/>
  <c r="A95" i="4" a="1"/>
  <c r="A95" i="4" s="1"/>
  <c r="B94" i="4"/>
  <c r="A94" i="4" a="1"/>
  <c r="A94" i="4" s="1"/>
  <c r="A93" i="4" a="1"/>
  <c r="A93" i="4" s="1"/>
  <c r="A92" i="4" a="1"/>
  <c r="A92" i="4" s="1"/>
  <c r="A91" i="4" a="1"/>
  <c r="A91" i="4" s="1"/>
  <c r="D91" i="4" s="1"/>
  <c r="A90" i="4" a="1"/>
  <c r="A90" i="4" s="1"/>
  <c r="B90" i="4" s="1"/>
  <c r="A89" i="4" a="1"/>
  <c r="A89" i="4" s="1"/>
  <c r="A88" i="4" a="1"/>
  <c r="A88" i="4" s="1"/>
  <c r="A87" i="4" a="1"/>
  <c r="A87" i="4" s="1"/>
  <c r="A86" i="4" a="1"/>
  <c r="A86" i="4" s="1"/>
  <c r="A85" i="4" a="1"/>
  <c r="A85" i="4" s="1"/>
  <c r="A84" i="4" a="1"/>
  <c r="A84" i="4" s="1"/>
  <c r="A83" i="4" a="1"/>
  <c r="A83" i="4" s="1"/>
  <c r="D83" i="4" s="1"/>
  <c r="B82" i="4"/>
  <c r="A82" i="4" a="1"/>
  <c r="A82" i="4" s="1"/>
  <c r="A81" i="4" a="1"/>
  <c r="A81" i="4" s="1"/>
  <c r="A80" i="4" a="1"/>
  <c r="A80" i="4" s="1"/>
  <c r="D79" i="4"/>
  <c r="A79" i="4" a="1"/>
  <c r="A79" i="4" s="1"/>
  <c r="A78" i="4" a="1"/>
  <c r="A78" i="4" s="1"/>
  <c r="A77" i="4" a="1"/>
  <c r="A77" i="4" s="1"/>
  <c r="A76" i="4" a="1"/>
  <c r="A76" i="4" s="1"/>
  <c r="A75" i="4" a="1"/>
  <c r="A75" i="4" s="1"/>
  <c r="D75" i="4" s="1"/>
  <c r="A74" i="4" a="1"/>
  <c r="A74" i="4" s="1"/>
  <c r="B74" i="4" s="1"/>
  <c r="A73" i="4" a="1"/>
  <c r="A73" i="4" s="1"/>
  <c r="A72" i="4" a="1"/>
  <c r="A72" i="4" s="1"/>
  <c r="D72" i="4" s="1"/>
  <c r="A71" i="4" a="1"/>
  <c r="A71" i="4" s="1"/>
  <c r="A70" i="4" a="1"/>
  <c r="A70" i="4" s="1"/>
  <c r="A69" i="4" a="1"/>
  <c r="A69" i="4"/>
  <c r="A68" i="4" a="1"/>
  <c r="A68" i="4" s="1"/>
  <c r="A67" i="4" a="1"/>
  <c r="A67" i="4" s="1"/>
  <c r="D67" i="4" s="1"/>
  <c r="A66" i="4" a="1"/>
  <c r="A66" i="4" s="1"/>
  <c r="B66" i="4" s="1"/>
  <c r="A65" i="4" a="1"/>
  <c r="A65" i="4" s="1"/>
  <c r="A64" i="4" a="1"/>
  <c r="A64" i="4" s="1"/>
  <c r="D64" i="4" s="1"/>
  <c r="A63" i="4" a="1"/>
  <c r="A63" i="4" s="1"/>
  <c r="A62" i="4" a="1"/>
  <c r="A62" i="4" s="1"/>
  <c r="B62" i="4" s="1"/>
  <c r="A61" i="4" a="1"/>
  <c r="A61" i="4" s="1"/>
  <c r="A60" i="4" a="1"/>
  <c r="A60" i="4" s="1"/>
  <c r="D60" i="4" s="1"/>
  <c r="A59" i="4" a="1"/>
  <c r="A59" i="4" s="1"/>
  <c r="D59" i="4" s="1"/>
  <c r="A58" i="4" a="1"/>
  <c r="A58" i="4" s="1"/>
  <c r="B58" i="4" s="1"/>
  <c r="A57" i="4" a="1"/>
  <c r="A57" i="4"/>
  <c r="A56" i="4" a="1"/>
  <c r="A56" i="4" s="1"/>
  <c r="A55" i="4" a="1"/>
  <c r="A55" i="4" s="1"/>
  <c r="A54" i="4" a="1"/>
  <c r="A54" i="4" s="1"/>
  <c r="A53" i="4" a="1"/>
  <c r="A53" i="4" s="1"/>
  <c r="A52" i="4" a="1"/>
  <c r="A52" i="4" s="1"/>
  <c r="D52" i="4" s="1"/>
  <c r="A51" i="4" a="1"/>
  <c r="A51" i="4" s="1"/>
  <c r="D51" i="4" s="1"/>
  <c r="A50" i="4" a="1"/>
  <c r="A50" i="4" s="1"/>
  <c r="B50" i="4" s="1"/>
  <c r="A49" i="4" a="1"/>
  <c r="A49" i="4" s="1"/>
  <c r="A48" i="4" a="1"/>
  <c r="A48" i="4" s="1"/>
  <c r="A47" i="4" a="1"/>
  <c r="A47" i="4" s="1"/>
  <c r="D47" i="4" s="1"/>
  <c r="A46" i="4" a="1"/>
  <c r="A46" i="4" s="1"/>
  <c r="A45" i="4" a="1"/>
  <c r="A45" i="4" s="1"/>
  <c r="A44" i="4" a="1"/>
  <c r="A44" i="4" s="1"/>
  <c r="A43" i="4" a="1"/>
  <c r="A43" i="4" s="1"/>
  <c r="D43" i="4" s="1"/>
  <c r="B42" i="4"/>
  <c r="A42" i="4" a="1"/>
  <c r="A42" i="4" s="1"/>
  <c r="A41" i="4" a="1"/>
  <c r="A41" i="4" s="1"/>
  <c r="A40" i="4" a="1"/>
  <c r="A40" i="4" s="1"/>
  <c r="A39" i="4" a="1"/>
  <c r="A39" i="4" s="1"/>
  <c r="A38" i="4" a="1"/>
  <c r="A38" i="4" s="1"/>
  <c r="A37" i="4" a="1"/>
  <c r="A37" i="4" s="1"/>
  <c r="A36" i="4" a="1"/>
  <c r="A36" i="4" s="1"/>
  <c r="A35" i="4" a="1"/>
  <c r="A35" i="4" s="1"/>
  <c r="A34" i="4" a="1"/>
  <c r="A34" i="4" s="1"/>
  <c r="A33" i="4" a="1"/>
  <c r="A33" i="4" s="1"/>
  <c r="E33" i="4" s="1"/>
  <c r="A32" i="4" a="1"/>
  <c r="A32" i="4" s="1"/>
  <c r="A31" i="4" a="1"/>
  <c r="A31" i="4" s="1"/>
  <c r="D31" i="4" s="1"/>
  <c r="A30" i="4" a="1"/>
  <c r="A30" i="4" s="1"/>
  <c r="B30" i="4" s="1"/>
  <c r="A29" i="4" a="1"/>
  <c r="A29" i="4" s="1"/>
  <c r="A28" i="4" a="1"/>
  <c r="A28" i="4" s="1"/>
  <c r="A27" i="4" a="1"/>
  <c r="A27" i="4" s="1"/>
  <c r="A26" i="4" a="1"/>
  <c r="A26" i="4" s="1"/>
  <c r="B26" i="4" s="1"/>
  <c r="A25" i="4" a="1"/>
  <c r="A25" i="4" s="1"/>
  <c r="A24" i="4" a="1"/>
  <c r="A24" i="4" s="1"/>
  <c r="A23" i="4" a="1"/>
  <c r="A23" i="4" s="1"/>
  <c r="D23" i="4" s="1"/>
  <c r="A22" i="4" a="1"/>
  <c r="A22" i="4" s="1"/>
  <c r="B22" i="4" s="1"/>
  <c r="A21" i="4" a="1"/>
  <c r="A21" i="4" s="1"/>
  <c r="E21" i="4" s="1"/>
  <c r="A20" i="4" a="1"/>
  <c r="A20" i="4" s="1"/>
  <c r="D20" i="4" s="1"/>
  <c r="A19" i="4" a="1"/>
  <c r="A19" i="4" s="1"/>
  <c r="D19" i="4" s="1"/>
  <c r="A18" i="4" a="1"/>
  <c r="A18" i="4" s="1"/>
  <c r="A17" i="4" a="1"/>
  <c r="A17" i="4" s="1"/>
  <c r="A16" i="4" a="1"/>
  <c r="A16" i="4"/>
  <c r="D16" i="4" s="1"/>
  <c r="A15" i="4" a="1"/>
  <c r="A15" i="4" s="1"/>
  <c r="D15" i="4" s="1"/>
  <c r="A14" i="4" a="1"/>
  <c r="A14" i="4" s="1"/>
  <c r="B14" i="4" s="1"/>
  <c r="A13" i="4" a="1"/>
  <c r="A13" i="4" s="1"/>
  <c r="E13" i="4" s="1"/>
  <c r="A12" i="4" a="1"/>
  <c r="A12" i="4" s="1"/>
  <c r="A11" i="4" a="1"/>
  <c r="A11" i="4" s="1"/>
  <c r="A10" i="4" a="1"/>
  <c r="A10" i="4" s="1"/>
  <c r="A9" i="4" a="1"/>
  <c r="A9" i="4" s="1"/>
  <c r="E8" i="4"/>
  <c r="A8" i="4" a="1"/>
  <c r="A8" i="4"/>
  <c r="D8" i="4" s="1"/>
  <c r="D7" i="4"/>
  <c r="A7" i="4" a="1"/>
  <c r="A7" i="4" s="1"/>
  <c r="B6" i="4"/>
  <c r="A6" i="4" a="1"/>
  <c r="A6" i="4" s="1"/>
  <c r="A5" i="4" a="1"/>
  <c r="A5" i="4"/>
  <c r="A1" i="4"/>
  <c r="F138" i="3"/>
  <c r="E138" i="3"/>
  <c r="D138" i="3"/>
  <c r="B138" i="3"/>
  <c r="A138" i="3"/>
  <c r="F137" i="3"/>
  <c r="E137" i="3"/>
  <c r="D137" i="3"/>
  <c r="C137" i="3"/>
  <c r="U137" i="3" s="1"/>
  <c r="B137" i="3"/>
  <c r="A137" i="3"/>
  <c r="U136" i="3"/>
  <c r="F136" i="3"/>
  <c r="E136" i="3"/>
  <c r="D136" i="3"/>
  <c r="C136" i="3"/>
  <c r="B136" i="3"/>
  <c r="A136" i="3"/>
  <c r="F135" i="3"/>
  <c r="E135" i="3"/>
  <c r="D135" i="3"/>
  <c r="C135" i="3"/>
  <c r="B135" i="3"/>
  <c r="A135" i="3"/>
  <c r="U134" i="3"/>
  <c r="F134" i="3"/>
  <c r="E134" i="3"/>
  <c r="D134" i="3"/>
  <c r="C134" i="3"/>
  <c r="B134" i="3"/>
  <c r="A134" i="3"/>
  <c r="F133" i="3"/>
  <c r="E133" i="3"/>
  <c r="D133" i="3"/>
  <c r="B133" i="3"/>
  <c r="A133" i="3"/>
  <c r="F132" i="3"/>
  <c r="E132" i="3"/>
  <c r="D132" i="3"/>
  <c r="B132" i="3"/>
  <c r="A132" i="3"/>
  <c r="F131" i="3"/>
  <c r="E131" i="3"/>
  <c r="D131" i="3"/>
  <c r="B131" i="3"/>
  <c r="A131" i="3"/>
  <c r="F130" i="3"/>
  <c r="E130" i="3"/>
  <c r="D130" i="3"/>
  <c r="C130" i="3"/>
  <c r="B130" i="3"/>
  <c r="A130" i="3"/>
  <c r="F129" i="3"/>
  <c r="E129" i="3"/>
  <c r="D129" i="3"/>
  <c r="B129" i="3"/>
  <c r="A129" i="3"/>
  <c r="U128" i="3"/>
  <c r="F128" i="3"/>
  <c r="E128" i="3"/>
  <c r="D128" i="3"/>
  <c r="C128" i="3"/>
  <c r="B128" i="3"/>
  <c r="A128" i="3"/>
  <c r="F127" i="3"/>
  <c r="E127" i="3"/>
  <c r="D127" i="3"/>
  <c r="B127" i="3"/>
  <c r="A127" i="3"/>
  <c r="F126" i="3"/>
  <c r="E126" i="3"/>
  <c r="D126" i="3"/>
  <c r="C126" i="3"/>
  <c r="U126" i="3" s="1"/>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C107" i="3"/>
  <c r="U107" i="3" s="1"/>
  <c r="B107" i="3"/>
  <c r="A107" i="3"/>
  <c r="F106" i="3"/>
  <c r="E106" i="3"/>
  <c r="D106" i="3"/>
  <c r="B106" i="3"/>
  <c r="A106" i="3"/>
  <c r="F105" i="3"/>
  <c r="E105" i="3"/>
  <c r="D105" i="3"/>
  <c r="B105" i="3"/>
  <c r="A105" i="3"/>
  <c r="U104" i="3"/>
  <c r="F104" i="3"/>
  <c r="E104" i="3"/>
  <c r="D104" i="3"/>
  <c r="C104" i="3"/>
  <c r="B104" i="3"/>
  <c r="A104" i="3"/>
  <c r="F103" i="3"/>
  <c r="E103" i="3"/>
  <c r="D103" i="3"/>
  <c r="B103" i="3"/>
  <c r="A103" i="3"/>
  <c r="F102" i="3"/>
  <c r="E102" i="3"/>
  <c r="D102" i="3"/>
  <c r="B102" i="3"/>
  <c r="A102" i="3"/>
  <c r="F101" i="3"/>
  <c r="E101" i="3"/>
  <c r="D101" i="3"/>
  <c r="B101" i="3"/>
  <c r="A101" i="3"/>
  <c r="F100" i="3"/>
  <c r="E100" i="3"/>
  <c r="D100" i="3"/>
  <c r="C100" i="3"/>
  <c r="U100" i="3" s="1"/>
  <c r="B100" i="3"/>
  <c r="A100" i="3"/>
  <c r="F99" i="3"/>
  <c r="E99" i="3"/>
  <c r="D99" i="3"/>
  <c r="B99" i="3"/>
  <c r="A99" i="3"/>
  <c r="F98" i="3"/>
  <c r="E98" i="3"/>
  <c r="D98" i="3"/>
  <c r="B98" i="3"/>
  <c r="A98" i="3"/>
  <c r="F97" i="3"/>
  <c r="E97" i="3"/>
  <c r="D97" i="3"/>
  <c r="C97" i="3"/>
  <c r="U97" i="3" s="1"/>
  <c r="B97" i="3"/>
  <c r="A97" i="3"/>
  <c r="F96" i="3"/>
  <c r="E96" i="3"/>
  <c r="D96" i="3"/>
  <c r="B96" i="3"/>
  <c r="A96" i="3"/>
  <c r="F95" i="3"/>
  <c r="E95" i="3"/>
  <c r="D95" i="3"/>
  <c r="B95" i="3"/>
  <c r="A95" i="3"/>
  <c r="F94" i="3"/>
  <c r="E94" i="3"/>
  <c r="D94" i="3"/>
  <c r="B94" i="3"/>
  <c r="A94" i="3"/>
  <c r="U93" i="3"/>
  <c r="F93" i="3"/>
  <c r="E93" i="3"/>
  <c r="D93" i="3"/>
  <c r="C93" i="3"/>
  <c r="B93" i="3"/>
  <c r="A93" i="3"/>
  <c r="F92" i="3"/>
  <c r="E92" i="3"/>
  <c r="D92" i="3"/>
  <c r="B92" i="3"/>
  <c r="A92" i="3"/>
  <c r="F91" i="3"/>
  <c r="E91" i="3"/>
  <c r="D91" i="3"/>
  <c r="B91" i="3"/>
  <c r="A91" i="3"/>
  <c r="F90" i="3"/>
  <c r="E90" i="3"/>
  <c r="D90" i="3"/>
  <c r="C90" i="3"/>
  <c r="U90" i="3" s="1"/>
  <c r="B90" i="3"/>
  <c r="A90" i="3"/>
  <c r="F89" i="3"/>
  <c r="E89" i="3"/>
  <c r="D89" i="3"/>
  <c r="C89" i="3"/>
  <c r="U89" i="3" s="1"/>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C81" i="3"/>
  <c r="U81" i="3" s="1"/>
  <c r="B81" i="3"/>
  <c r="A81" i="3"/>
  <c r="F80" i="3"/>
  <c r="E80" i="3"/>
  <c r="D80" i="3"/>
  <c r="C80" i="3"/>
  <c r="B80" i="3"/>
  <c r="A80" i="3"/>
  <c r="F79" i="3"/>
  <c r="E79" i="3"/>
  <c r="D79" i="3"/>
  <c r="B79" i="3"/>
  <c r="A79" i="3"/>
  <c r="F78" i="3"/>
  <c r="E78" i="3"/>
  <c r="D78" i="3"/>
  <c r="B78" i="3"/>
  <c r="A78" i="3"/>
  <c r="F77" i="3"/>
  <c r="E77" i="3"/>
  <c r="D77" i="3"/>
  <c r="B77" i="3"/>
  <c r="A77" i="3"/>
  <c r="F76" i="3"/>
  <c r="E76" i="3"/>
  <c r="D76" i="3"/>
  <c r="B76" i="3"/>
  <c r="A76" i="3"/>
  <c r="F75" i="3"/>
  <c r="E75" i="3"/>
  <c r="D75" i="3"/>
  <c r="B75" i="3"/>
  <c r="A75" i="3"/>
  <c r="U74" i="3"/>
  <c r="F74" i="3"/>
  <c r="E74" i="3"/>
  <c r="D74" i="3"/>
  <c r="C74" i="3"/>
  <c r="B74" i="3"/>
  <c r="A74" i="3"/>
  <c r="F73" i="3"/>
  <c r="E73" i="3"/>
  <c r="D73" i="3"/>
  <c r="B73" i="3"/>
  <c r="A73" i="3"/>
  <c r="F72" i="3"/>
  <c r="E72" i="3"/>
  <c r="D72" i="3"/>
  <c r="C72" i="3"/>
  <c r="U72" i="3" s="1"/>
  <c r="B72" i="3"/>
  <c r="A72" i="3"/>
  <c r="F71" i="3"/>
  <c r="E71" i="3"/>
  <c r="D71" i="3"/>
  <c r="B71" i="3"/>
  <c r="A71" i="3"/>
  <c r="F70" i="3"/>
  <c r="E70" i="3"/>
  <c r="D70" i="3"/>
  <c r="B70" i="3"/>
  <c r="A70" i="3"/>
  <c r="F69" i="3"/>
  <c r="E69" i="3"/>
  <c r="D69" i="3"/>
  <c r="B69" i="3"/>
  <c r="A69" i="3"/>
  <c r="F68" i="3"/>
  <c r="E68" i="3"/>
  <c r="D68" i="3"/>
  <c r="B68" i="3"/>
  <c r="A68" i="3"/>
  <c r="F67" i="3"/>
  <c r="E67" i="3"/>
  <c r="D67" i="3"/>
  <c r="B67" i="3"/>
  <c r="A67" i="3"/>
  <c r="F66" i="3"/>
  <c r="E66" i="3"/>
  <c r="D66" i="3"/>
  <c r="C66" i="3"/>
  <c r="U66" i="3" s="1"/>
  <c r="B66" i="3"/>
  <c r="A66" i="3"/>
  <c r="F65" i="3"/>
  <c r="E65" i="3"/>
  <c r="D65" i="3"/>
  <c r="B65" i="3"/>
  <c r="A65" i="3"/>
  <c r="F64" i="3"/>
  <c r="E64" i="3"/>
  <c r="D64" i="3"/>
  <c r="B64" i="3"/>
  <c r="A64" i="3"/>
  <c r="F63" i="3"/>
  <c r="E63" i="3"/>
  <c r="D63" i="3"/>
  <c r="B63" i="3"/>
  <c r="A63" i="3"/>
  <c r="F62" i="3"/>
  <c r="E62" i="3"/>
  <c r="D62" i="3"/>
  <c r="B62" i="3"/>
  <c r="A62" i="3"/>
  <c r="F61" i="3"/>
  <c r="E61" i="3"/>
  <c r="D61" i="3"/>
  <c r="C61" i="3"/>
  <c r="U61" i="3" s="1"/>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B53" i="3"/>
  <c r="A53" i="3"/>
  <c r="U52" i="3"/>
  <c r="F52" i="3"/>
  <c r="E52" i="3"/>
  <c r="D52" i="3"/>
  <c r="C52" i="3"/>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C46" i="3"/>
  <c r="B46" i="3"/>
  <c r="A46" i="3"/>
  <c r="F45" i="3"/>
  <c r="E45" i="3"/>
  <c r="D45" i="3"/>
  <c r="C45" i="3"/>
  <c r="U45" i="3" s="1"/>
  <c r="B45" i="3"/>
  <c r="A45" i="3"/>
  <c r="U44" i="3"/>
  <c r="F44" i="3"/>
  <c r="E44" i="3"/>
  <c r="D44" i="3"/>
  <c r="C44" i="3"/>
  <c r="B44" i="3"/>
  <c r="A44" i="3"/>
  <c r="F43" i="3"/>
  <c r="E43" i="3"/>
  <c r="D43" i="3"/>
  <c r="B43" i="3"/>
  <c r="A43" i="3"/>
  <c r="F42" i="3"/>
  <c r="E42" i="3"/>
  <c r="D42" i="3"/>
  <c r="B42" i="3"/>
  <c r="A42" i="3"/>
  <c r="F41" i="3"/>
  <c r="E41" i="3"/>
  <c r="D41" i="3"/>
  <c r="B41" i="3"/>
  <c r="A41" i="3"/>
  <c r="F40" i="3"/>
  <c r="E40" i="3"/>
  <c r="D40" i="3"/>
  <c r="B40" i="3"/>
  <c r="A40" i="3"/>
  <c r="F39" i="3"/>
  <c r="E39" i="3"/>
  <c r="D39" i="3"/>
  <c r="B39" i="3"/>
  <c r="A39" i="3"/>
  <c r="F38" i="3"/>
  <c r="E38" i="3"/>
  <c r="D38" i="3"/>
  <c r="B38" i="3"/>
  <c r="A38" i="3"/>
  <c r="F37" i="3"/>
  <c r="E37" i="3"/>
  <c r="D37" i="3"/>
  <c r="B37" i="3"/>
  <c r="A37" i="3"/>
  <c r="F36" i="3"/>
  <c r="E36" i="3"/>
  <c r="D36" i="3"/>
  <c r="C36" i="3"/>
  <c r="U36" i="3" s="1"/>
  <c r="B36" i="3"/>
  <c r="A36" i="3"/>
  <c r="F35" i="3"/>
  <c r="E35" i="3"/>
  <c r="D35" i="3"/>
  <c r="B35" i="3"/>
  <c r="A35" i="3"/>
  <c r="F34" i="3"/>
  <c r="E34" i="3"/>
  <c r="D34" i="3"/>
  <c r="B34" i="3"/>
  <c r="A34" i="3"/>
  <c r="F33" i="3"/>
  <c r="E33" i="3"/>
  <c r="D33" i="3"/>
  <c r="C33" i="3"/>
  <c r="U33" i="3" s="1"/>
  <c r="B33" i="3"/>
  <c r="A33" i="3"/>
  <c r="F32" i="3"/>
  <c r="E32" i="3"/>
  <c r="D32" i="3"/>
  <c r="C32" i="3"/>
  <c r="U32" i="3" s="1"/>
  <c r="B32" i="3"/>
  <c r="A32" i="3"/>
  <c r="F31" i="3"/>
  <c r="E31" i="3"/>
  <c r="D31" i="3"/>
  <c r="C31" i="3"/>
  <c r="U31" i="3" s="1"/>
  <c r="B31" i="3"/>
  <c r="A31" i="3"/>
  <c r="F30" i="3"/>
  <c r="E30" i="3"/>
  <c r="D30" i="3"/>
  <c r="B30" i="3"/>
  <c r="A30" i="3"/>
  <c r="F29" i="3"/>
  <c r="E29" i="3"/>
  <c r="D29" i="3"/>
  <c r="B29" i="3"/>
  <c r="A29" i="3"/>
  <c r="U28" i="3"/>
  <c r="F28" i="3"/>
  <c r="E28" i="3"/>
  <c r="D28" i="3"/>
  <c r="C28" i="3"/>
  <c r="B28" i="3"/>
  <c r="A28" i="3"/>
  <c r="F27" i="3"/>
  <c r="E27" i="3"/>
  <c r="D27" i="3"/>
  <c r="B27" i="3"/>
  <c r="A27" i="3"/>
  <c r="F26" i="3"/>
  <c r="E26" i="3"/>
  <c r="D26" i="3"/>
  <c r="B26" i="3"/>
  <c r="A26" i="3"/>
  <c r="F25" i="3"/>
  <c r="E25" i="3"/>
  <c r="D25" i="3"/>
  <c r="C25" i="3"/>
  <c r="U25" i="3" s="1"/>
  <c r="B25" i="3"/>
  <c r="A25" i="3"/>
  <c r="F24" i="3"/>
  <c r="E24" i="3"/>
  <c r="D24" i="3"/>
  <c r="B24" i="3"/>
  <c r="A24" i="3"/>
  <c r="F23" i="3"/>
  <c r="E23" i="3"/>
  <c r="D23" i="3"/>
  <c r="B23" i="3"/>
  <c r="A23" i="3"/>
  <c r="F22" i="3"/>
  <c r="E22" i="3"/>
  <c r="D22" i="3"/>
  <c r="C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C16" i="3"/>
  <c r="U16" i="3" s="1"/>
  <c r="B16" i="3"/>
  <c r="A16" i="3"/>
  <c r="U15" i="3"/>
  <c r="F15" i="3"/>
  <c r="E15" i="3"/>
  <c r="D15" i="3"/>
  <c r="C15" i="3"/>
  <c r="B15" i="3"/>
  <c r="A15" i="3"/>
  <c r="F14" i="3"/>
  <c r="E14" i="3"/>
  <c r="D14" i="3"/>
  <c r="C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E15" i="5" l="1"/>
  <c r="D15" i="5"/>
  <c r="D104" i="4"/>
  <c r="E104" i="4"/>
  <c r="D96" i="4"/>
  <c r="E96" i="4"/>
  <c r="E19" i="5"/>
  <c r="D19" i="5"/>
  <c r="E67" i="5"/>
  <c r="D67" i="5"/>
  <c r="D24" i="4"/>
  <c r="E24" i="4"/>
  <c r="D80" i="4"/>
  <c r="E80" i="4"/>
  <c r="D92" i="4"/>
  <c r="E92" i="4"/>
  <c r="E47" i="5"/>
  <c r="D47" i="5"/>
  <c r="E55" i="5"/>
  <c r="D55" i="5"/>
  <c r="E63" i="5"/>
  <c r="D63" i="5"/>
  <c r="D100" i="4"/>
  <c r="E100" i="4"/>
  <c r="D112" i="4"/>
  <c r="E112" i="4"/>
  <c r="V56" i="8"/>
  <c r="P56" i="8"/>
  <c r="J56" i="8"/>
  <c r="G56" i="8"/>
  <c r="F56" i="8"/>
  <c r="H56" i="8" s="1"/>
  <c r="D32" i="4"/>
  <c r="E32" i="4"/>
  <c r="D48" i="4"/>
  <c r="E48" i="4"/>
  <c r="E71" i="5"/>
  <c r="D71" i="5"/>
  <c r="D12" i="4"/>
  <c r="E12" i="4"/>
  <c r="E51" i="5"/>
  <c r="D51" i="5"/>
  <c r="E59" i="5"/>
  <c r="D59" i="5"/>
  <c r="D44" i="4"/>
  <c r="E44" i="4"/>
  <c r="D68" i="4"/>
  <c r="E68" i="4"/>
  <c r="E75" i="5"/>
  <c r="D75" i="5"/>
  <c r="D40" i="4"/>
  <c r="E40" i="4"/>
  <c r="D108" i="4"/>
  <c r="E108" i="4"/>
  <c r="D28" i="4"/>
  <c r="E28" i="4"/>
  <c r="E11" i="5"/>
  <c r="D11" i="5"/>
  <c r="D76" i="4"/>
  <c r="E76" i="4"/>
  <c r="D88" i="4"/>
  <c r="E88" i="4"/>
  <c r="D120" i="4"/>
  <c r="E120" i="4"/>
  <c r="D36" i="4"/>
  <c r="E36" i="4"/>
  <c r="D56" i="4"/>
  <c r="E56" i="4"/>
  <c r="D84" i="4"/>
  <c r="E84" i="4"/>
  <c r="G23" i="6"/>
  <c r="H23" i="6" s="1"/>
  <c r="I23" i="6" s="1"/>
  <c r="I81" i="6"/>
  <c r="V17" i="8"/>
  <c r="M46" i="8"/>
  <c r="F70" i="8"/>
  <c r="P73" i="8"/>
  <c r="V84" i="8"/>
  <c r="U84" i="8"/>
  <c r="S84" i="8"/>
  <c r="L84" i="8"/>
  <c r="J84" i="8"/>
  <c r="F84" i="8"/>
  <c r="E116" i="4"/>
  <c r="E124" i="4"/>
  <c r="D39" i="5"/>
  <c r="D43" i="5"/>
  <c r="G54" i="6"/>
  <c r="H54" i="6" s="1"/>
  <c r="I54" i="6" s="1"/>
  <c r="M25" i="8"/>
  <c r="P27" i="8"/>
  <c r="L36" i="8"/>
  <c r="F45" i="8"/>
  <c r="S45" i="8"/>
  <c r="G45" i="8"/>
  <c r="S80" i="8"/>
  <c r="U86" i="8"/>
  <c r="S86" i="8"/>
  <c r="F86" i="8"/>
  <c r="U89" i="8"/>
  <c r="D90" i="8"/>
  <c r="A105" i="8"/>
  <c r="U113" i="8"/>
  <c r="T113" i="8"/>
  <c r="U124" i="8"/>
  <c r="L124" i="8"/>
  <c r="E16" i="4"/>
  <c r="E20" i="4"/>
  <c r="D23" i="5"/>
  <c r="D27" i="5"/>
  <c r="D31" i="5"/>
  <c r="D35" i="5"/>
  <c r="R59" i="6"/>
  <c r="G75" i="6"/>
  <c r="H75" i="6" s="1"/>
  <c r="I75" i="6" s="1"/>
  <c r="G136" i="6"/>
  <c r="H136" i="6" s="1"/>
  <c r="I136" i="6" s="1"/>
  <c r="D16" i="7"/>
  <c r="T11" i="8"/>
  <c r="L11" i="8"/>
  <c r="F20" i="8"/>
  <c r="H20" i="8" s="1"/>
  <c r="L21" i="8"/>
  <c r="L42" i="8"/>
  <c r="T59" i="8"/>
  <c r="U59" i="8"/>
  <c r="J63" i="8"/>
  <c r="V76" i="8"/>
  <c r="L76" i="8"/>
  <c r="J76" i="8"/>
  <c r="F76" i="8"/>
  <c r="V105" i="8"/>
  <c r="S105" i="8"/>
  <c r="F105" i="8"/>
  <c r="P113" i="8"/>
  <c r="U16" i="8"/>
  <c r="T16" i="8"/>
  <c r="L29" i="8"/>
  <c r="V29" i="8"/>
  <c r="P29" i="8"/>
  <c r="J29" i="8"/>
  <c r="S78" i="8"/>
  <c r="L78" i="8"/>
  <c r="U78" i="8"/>
  <c r="J78" i="8"/>
  <c r="F78" i="8"/>
  <c r="L85" i="8"/>
  <c r="V85" i="8"/>
  <c r="P85" i="8"/>
  <c r="J102" i="8"/>
  <c r="E7" i="7"/>
  <c r="E7" i="8"/>
  <c r="E7" i="6"/>
  <c r="B18" i="8"/>
  <c r="U18" i="8" s="1"/>
  <c r="B18" i="7"/>
  <c r="V23" i="8"/>
  <c r="U23" i="8"/>
  <c r="T23" i="8"/>
  <c r="G23" i="8"/>
  <c r="D26" i="8"/>
  <c r="D26" i="6"/>
  <c r="D26" i="7"/>
  <c r="A32" i="7"/>
  <c r="A32" i="8"/>
  <c r="B34" i="8"/>
  <c r="B34" i="7"/>
  <c r="D36" i="7"/>
  <c r="D36" i="6"/>
  <c r="E39" i="8"/>
  <c r="E39" i="7"/>
  <c r="E51" i="8"/>
  <c r="U51" i="8" s="1"/>
  <c r="E51" i="6"/>
  <c r="B53" i="8"/>
  <c r="L53" i="8" s="1"/>
  <c r="B53" i="6"/>
  <c r="G53" i="6" s="1"/>
  <c r="H53" i="6" s="1"/>
  <c r="I53" i="6" s="1"/>
  <c r="B55" i="8"/>
  <c r="B55" i="7"/>
  <c r="B58" i="8"/>
  <c r="V58" i="8" s="1"/>
  <c r="B58" i="6"/>
  <c r="E60" i="8"/>
  <c r="E60" i="6"/>
  <c r="D62" i="8"/>
  <c r="D62" i="6"/>
  <c r="M65" i="8"/>
  <c r="G65" i="8"/>
  <c r="M67" i="8"/>
  <c r="J67" i="8"/>
  <c r="D68" i="8"/>
  <c r="D68" i="6"/>
  <c r="A70" i="8"/>
  <c r="A70" i="6"/>
  <c r="E71" i="8"/>
  <c r="F71" i="8" s="1"/>
  <c r="E71" i="6"/>
  <c r="U73" i="8"/>
  <c r="T73" i="8"/>
  <c r="G73" i="8"/>
  <c r="H73" i="8" s="1"/>
  <c r="B77" i="7"/>
  <c r="B77" i="8"/>
  <c r="A79" i="7"/>
  <c r="A79" i="8"/>
  <c r="F80" i="8"/>
  <c r="L80" i="8"/>
  <c r="J80" i="8"/>
  <c r="V80" i="8"/>
  <c r="D84" i="8"/>
  <c r="D84" i="6"/>
  <c r="D91" i="7"/>
  <c r="D91" i="8"/>
  <c r="D91" i="6"/>
  <c r="B94" i="8"/>
  <c r="B94" i="7"/>
  <c r="B97" i="8"/>
  <c r="B97" i="6"/>
  <c r="D98" i="8"/>
  <c r="D98" i="7"/>
  <c r="D98" i="6"/>
  <c r="E99" i="8"/>
  <c r="E99" i="6"/>
  <c r="E100" i="8"/>
  <c r="E100" i="7"/>
  <c r="E102" i="7"/>
  <c r="E102" i="8"/>
  <c r="U102" i="8" s="1"/>
  <c r="D106" i="8"/>
  <c r="D106" i="6"/>
  <c r="U112" i="8"/>
  <c r="L112" i="8"/>
  <c r="U115" i="8"/>
  <c r="M115" i="8"/>
  <c r="J115" i="8"/>
  <c r="S115" i="8"/>
  <c r="P115" i="8"/>
  <c r="F115" i="8"/>
  <c r="V118" i="8"/>
  <c r="U118" i="8"/>
  <c r="G118" i="8"/>
  <c r="A120" i="8"/>
  <c r="A120" i="7"/>
  <c r="U122" i="8"/>
  <c r="F122" i="8"/>
  <c r="S122" i="8"/>
  <c r="B123" i="8"/>
  <c r="B123" i="7"/>
  <c r="I13" i="6"/>
  <c r="N11" i="8"/>
  <c r="G16" i="8"/>
  <c r="T20" i="8"/>
  <c r="T46" i="8"/>
  <c r="T51" i="8"/>
  <c r="S51" i="8"/>
  <c r="P51" i="8"/>
  <c r="F51" i="8"/>
  <c r="V51" i="8"/>
  <c r="V57" i="8"/>
  <c r="U57" i="8"/>
  <c r="M57" i="8"/>
  <c r="U82" i="8"/>
  <c r="G89" i="8"/>
  <c r="V101" i="8"/>
  <c r="S101" i="8"/>
  <c r="F101" i="8"/>
  <c r="V108" i="8"/>
  <c r="S130" i="8"/>
  <c r="W130" i="8" s="1"/>
  <c r="J130" i="8"/>
  <c r="G130" i="8"/>
  <c r="H130" i="8" s="1"/>
  <c r="T130" i="8"/>
  <c r="P130" i="8"/>
  <c r="M130" i="8"/>
  <c r="L130" i="8"/>
  <c r="F130" i="8"/>
  <c r="L139" i="8"/>
  <c r="V139" i="8"/>
  <c r="E52" i="4"/>
  <c r="E60" i="4"/>
  <c r="E64" i="4"/>
  <c r="E72" i="4"/>
  <c r="G91" i="6"/>
  <c r="H91" i="6" s="1"/>
  <c r="I91" i="6" s="1"/>
  <c r="A10" i="8"/>
  <c r="I14" i="8"/>
  <c r="S16" i="8"/>
  <c r="U28" i="8"/>
  <c r="M28" i="8"/>
  <c r="F28" i="8"/>
  <c r="M41" i="8"/>
  <c r="V41" i="8"/>
  <c r="T41" i="8"/>
  <c r="J41" i="8"/>
  <c r="F41" i="8"/>
  <c r="J51" i="8"/>
  <c r="F63" i="8"/>
  <c r="T70" i="8"/>
  <c r="L71" i="8"/>
  <c r="M74" i="8"/>
  <c r="G74" i="8"/>
  <c r="S74" i="8"/>
  <c r="V81" i="8"/>
  <c r="V25" i="8"/>
  <c r="J25" i="8"/>
  <c r="T38" i="8"/>
  <c r="M51" i="8"/>
  <c r="V78" i="8"/>
  <c r="V20" i="8"/>
  <c r="P20" i="8"/>
  <c r="M20" i="8"/>
  <c r="J20" i="8"/>
  <c r="U24" i="8"/>
  <c r="T24" i="8"/>
  <c r="M24" i="8"/>
  <c r="L24" i="8"/>
  <c r="N24" i="8" s="1"/>
  <c r="T27" i="8"/>
  <c r="G27" i="8"/>
  <c r="T56" i="8"/>
  <c r="T58" i="8"/>
  <c r="G82" i="8"/>
  <c r="H82" i="8" s="1"/>
  <c r="S82" i="8"/>
  <c r="S127" i="8"/>
  <c r="V127" i="8"/>
  <c r="G127" i="8"/>
  <c r="H127" i="8" s="1"/>
  <c r="F127" i="8"/>
  <c r="T138" i="8"/>
  <c r="J138" i="8"/>
  <c r="V138" i="8"/>
  <c r="G138" i="8"/>
  <c r="F138" i="8"/>
  <c r="G15" i="6"/>
  <c r="H15" i="6" s="1"/>
  <c r="I15" i="6" s="1"/>
  <c r="G26" i="6"/>
  <c r="H26" i="6" s="1"/>
  <c r="I26" i="6" s="1"/>
  <c r="P10" i="8"/>
  <c r="F17" i="8"/>
  <c r="U26" i="8"/>
  <c r="P46" i="8"/>
  <c r="S48" i="8"/>
  <c r="L48" i="8"/>
  <c r="J48" i="8"/>
  <c r="V49" i="8"/>
  <c r="W49" i="8" s="1"/>
  <c r="F49" i="8"/>
  <c r="U49" i="8"/>
  <c r="T49" i="8"/>
  <c r="V67" i="8"/>
  <c r="V69" i="8"/>
  <c r="U69" i="8"/>
  <c r="M69" i="8"/>
  <c r="G70" i="8"/>
  <c r="P72" i="8"/>
  <c r="G78" i="8"/>
  <c r="J89" i="8"/>
  <c r="J117" i="8"/>
  <c r="T118" i="8"/>
  <c r="P118" i="8"/>
  <c r="F121" i="8"/>
  <c r="V124" i="8"/>
  <c r="F125" i="8"/>
  <c r="AH127" i="8"/>
  <c r="U129" i="8"/>
  <c r="L129" i="8"/>
  <c r="G86" i="8"/>
  <c r="M90" i="8"/>
  <c r="V112" i="8"/>
  <c r="M117" i="8"/>
  <c r="G121" i="8"/>
  <c r="M125" i="8"/>
  <c r="F133" i="8"/>
  <c r="T10" i="8"/>
  <c r="W10" i="8" s="1"/>
  <c r="M30" i="8"/>
  <c r="M39" i="8"/>
  <c r="G52" i="8"/>
  <c r="F52" i="8"/>
  <c r="U52" i="8"/>
  <c r="F66" i="8"/>
  <c r="P83" i="8"/>
  <c r="J91" i="8"/>
  <c r="T98" i="8"/>
  <c r="S104" i="8"/>
  <c r="G104" i="8"/>
  <c r="S117" i="8"/>
  <c r="W117" i="8" s="1"/>
  <c r="P127" i="8"/>
  <c r="F132" i="8"/>
  <c r="G133" i="8"/>
  <c r="H133" i="8" s="1"/>
  <c r="T136" i="8"/>
  <c r="J136" i="8"/>
  <c r="L137" i="8"/>
  <c r="V137" i="8"/>
  <c r="K31" i="14"/>
  <c r="M137" i="14"/>
  <c r="AG139" i="14"/>
  <c r="J46" i="8"/>
  <c r="F46" i="8"/>
  <c r="U46" i="8"/>
  <c r="T54" i="8"/>
  <c r="V54" i="8"/>
  <c r="S66" i="8"/>
  <c r="T72" i="8"/>
  <c r="F72" i="8"/>
  <c r="H72" i="8" s="1"/>
  <c r="L81" i="8"/>
  <c r="L82" i="8"/>
  <c r="J82" i="8"/>
  <c r="V82" i="8"/>
  <c r="V91" i="8"/>
  <c r="T103" i="8"/>
  <c r="L109" i="8"/>
  <c r="J109" i="8"/>
  <c r="T126" i="8"/>
  <c r="L126" i="8"/>
  <c r="S128" i="8"/>
  <c r="L132" i="8"/>
  <c r="F26" i="8"/>
  <c r="H26" i="8" s="1"/>
  <c r="V32" i="8"/>
  <c r="V46" i="8"/>
  <c r="AH57" i="8"/>
  <c r="S63" i="8"/>
  <c r="M63" i="8"/>
  <c r="U66" i="8"/>
  <c r="U70" i="8"/>
  <c r="P70" i="8"/>
  <c r="L70" i="8"/>
  <c r="P79" i="8"/>
  <c r="T89" i="8"/>
  <c r="S89" i="8"/>
  <c r="S110" i="8"/>
  <c r="V113" i="8"/>
  <c r="J123" i="8"/>
  <c r="P132" i="8"/>
  <c r="V90" i="8"/>
  <c r="J90" i="8"/>
  <c r="M94" i="8"/>
  <c r="H104" i="8"/>
  <c r="V117" i="8"/>
  <c r="T117" i="8"/>
  <c r="G117" i="8"/>
  <c r="M134" i="8"/>
  <c r="AJ13" i="14"/>
  <c r="AJ26" i="14"/>
  <c r="AJ29" i="14"/>
  <c r="L133" i="8"/>
  <c r="U133" i="8"/>
  <c r="T133" i="8"/>
  <c r="S98" i="8"/>
  <c r="G106" i="8"/>
  <c r="H106" i="8" s="1"/>
  <c r="V106" i="8"/>
  <c r="S106" i="8"/>
  <c r="C150" i="14"/>
  <c r="M150" i="14"/>
  <c r="AN150" i="14"/>
  <c r="P45" i="8"/>
  <c r="S56" i="8"/>
  <c r="G80" i="8"/>
  <c r="L83" i="8"/>
  <c r="S91" i="8"/>
  <c r="F102" i="8"/>
  <c r="F110" i="8"/>
  <c r="H110" i="8" s="1"/>
  <c r="G111" i="8"/>
  <c r="G113" i="8"/>
  <c r="L119" i="8"/>
  <c r="N119" i="8" s="1"/>
  <c r="T122" i="8"/>
  <c r="F128" i="8"/>
  <c r="H128" i="8" s="1"/>
  <c r="G59" i="14"/>
  <c r="AJ105" i="14"/>
  <c r="AJ151" i="14"/>
  <c r="Z137" i="14"/>
  <c r="Z147" i="14"/>
  <c r="Z148" i="14"/>
  <c r="L151" i="14"/>
  <c r="P62" i="8"/>
  <c r="L66" i="8"/>
  <c r="G76" i="8"/>
  <c r="G84" i="8"/>
  <c r="G88" i="8"/>
  <c r="H88" i="8" s="1"/>
  <c r="J113" i="8"/>
  <c r="P120" i="8"/>
  <c r="P121" i="8"/>
  <c r="S132" i="8"/>
  <c r="U132" i="8"/>
  <c r="AG143" i="14"/>
  <c r="M144" i="14"/>
  <c r="AG145" i="14"/>
  <c r="AG146" i="14"/>
  <c r="AN146" i="14"/>
  <c r="AG150" i="14"/>
  <c r="G139" i="14"/>
  <c r="M139" i="14"/>
  <c r="AN139" i="14"/>
  <c r="G141" i="14"/>
  <c r="K145" i="14"/>
  <c r="AJ145" i="14"/>
  <c r="M147" i="14"/>
  <c r="K126" i="14"/>
  <c r="G150" i="14"/>
  <c r="AJ140" i="14"/>
  <c r="M141" i="14"/>
  <c r="AG147" i="14"/>
  <c r="K148" i="14"/>
  <c r="AJ148" i="14"/>
  <c r="M149" i="14"/>
  <c r="Z141" i="14"/>
  <c r="P101" i="8"/>
  <c r="U119" i="8"/>
  <c r="P136" i="8"/>
  <c r="P138" i="8"/>
  <c r="G21" i="14"/>
  <c r="K50" i="14"/>
  <c r="AJ59" i="14"/>
  <c r="AN140" i="14"/>
  <c r="AN148" i="14"/>
  <c r="AG151" i="14"/>
  <c r="L143" i="14"/>
  <c r="K137" i="14"/>
  <c r="AG137" i="14"/>
  <c r="AN138" i="14"/>
  <c r="AJ139" i="14"/>
  <c r="AG140" i="14"/>
  <c r="M142" i="14"/>
  <c r="K149" i="14"/>
  <c r="U80" i="3"/>
  <c r="U14" i="3"/>
  <c r="U22" i="3"/>
  <c r="U46" i="3"/>
  <c r="D13" i="4"/>
  <c r="B13" i="4"/>
  <c r="T14" i="4"/>
  <c r="B19" i="4"/>
  <c r="E19" i="4"/>
  <c r="E26" i="4"/>
  <c r="D26" i="4"/>
  <c r="E45" i="4"/>
  <c r="D45" i="4"/>
  <c r="B45" i="4"/>
  <c r="B47" i="4"/>
  <c r="E47" i="4"/>
  <c r="T58" i="4"/>
  <c r="E62" i="4"/>
  <c r="D62" i="4"/>
  <c r="E77" i="4"/>
  <c r="D77" i="4"/>
  <c r="B77" i="4"/>
  <c r="B79" i="4"/>
  <c r="E79" i="4"/>
  <c r="T90" i="4"/>
  <c r="E94" i="4"/>
  <c r="D94" i="4"/>
  <c r="E109" i="4"/>
  <c r="D109" i="4"/>
  <c r="B109" i="4"/>
  <c r="B111" i="4"/>
  <c r="E111" i="4"/>
  <c r="T122" i="4"/>
  <c r="E126" i="4"/>
  <c r="D126" i="4"/>
  <c r="T17" i="5"/>
  <c r="E28" i="5"/>
  <c r="D28" i="5"/>
  <c r="B28" i="5"/>
  <c r="D30" i="5"/>
  <c r="B30" i="5"/>
  <c r="T49" i="5"/>
  <c r="E60" i="5"/>
  <c r="D60" i="5"/>
  <c r="B60" i="5"/>
  <c r="D62" i="5"/>
  <c r="B62" i="5"/>
  <c r="M35" i="8"/>
  <c r="T35" i="8"/>
  <c r="S35" i="8"/>
  <c r="G35" i="8"/>
  <c r="L64" i="8"/>
  <c r="V120" i="8"/>
  <c r="E6" i="4"/>
  <c r="D6" i="4"/>
  <c r="D25" i="4"/>
  <c r="B25" i="4"/>
  <c r="T26" i="4"/>
  <c r="B31" i="4"/>
  <c r="E31" i="4"/>
  <c r="E49" i="4"/>
  <c r="D49" i="4"/>
  <c r="B49" i="4"/>
  <c r="B51" i="4"/>
  <c r="E51" i="4"/>
  <c r="T62" i="4"/>
  <c r="E66" i="4"/>
  <c r="D66" i="4"/>
  <c r="E81" i="4"/>
  <c r="D81" i="4"/>
  <c r="B81" i="4"/>
  <c r="B83" i="4"/>
  <c r="E83" i="4"/>
  <c r="T94" i="4"/>
  <c r="E98" i="4"/>
  <c r="D98" i="4"/>
  <c r="E113" i="4"/>
  <c r="D113" i="4"/>
  <c r="B113" i="4"/>
  <c r="B115" i="4"/>
  <c r="E115" i="4"/>
  <c r="T126" i="4"/>
  <c r="T21" i="5"/>
  <c r="E32" i="5"/>
  <c r="D32" i="5"/>
  <c r="B32" i="5"/>
  <c r="D34" i="5"/>
  <c r="B34" i="5"/>
  <c r="T53" i="5"/>
  <c r="E64" i="5"/>
  <c r="D64" i="5"/>
  <c r="B64" i="5"/>
  <c r="D66" i="5"/>
  <c r="B66" i="5"/>
  <c r="I87" i="8"/>
  <c r="K87" i="8" s="1"/>
  <c r="F87" i="8"/>
  <c r="S87" i="8"/>
  <c r="L87" i="8"/>
  <c r="N87" i="8" s="1"/>
  <c r="V87" i="8"/>
  <c r="U87" i="8"/>
  <c r="J87" i="8"/>
  <c r="T87" i="8"/>
  <c r="G87" i="8"/>
  <c r="P87" i="8"/>
  <c r="I116" i="8"/>
  <c r="S116" i="8"/>
  <c r="J116" i="8"/>
  <c r="P116" i="8"/>
  <c r="F116" i="8"/>
  <c r="L116" i="8"/>
  <c r="N116" i="8" s="1"/>
  <c r="V116" i="8"/>
  <c r="U116" i="8"/>
  <c r="T116" i="8"/>
  <c r="G116" i="8"/>
  <c r="D5" i="4"/>
  <c r="B5" i="4"/>
  <c r="T6" i="4"/>
  <c r="B11" i="4"/>
  <c r="E11" i="4"/>
  <c r="E18" i="4"/>
  <c r="D18" i="4"/>
  <c r="E38" i="4"/>
  <c r="D38" i="4"/>
  <c r="E53" i="4"/>
  <c r="D53" i="4"/>
  <c r="B53" i="4"/>
  <c r="B55" i="4"/>
  <c r="E55" i="4"/>
  <c r="T66" i="4"/>
  <c r="E70" i="4"/>
  <c r="D70" i="4"/>
  <c r="E85" i="4"/>
  <c r="D85" i="4"/>
  <c r="B85" i="4"/>
  <c r="B87" i="4"/>
  <c r="E87" i="4"/>
  <c r="T98" i="4"/>
  <c r="E102" i="4"/>
  <c r="D102" i="4"/>
  <c r="E117" i="4"/>
  <c r="D117" i="4"/>
  <c r="B117" i="4"/>
  <c r="B119" i="4"/>
  <c r="E119" i="4"/>
  <c r="D6" i="5"/>
  <c r="B6" i="5"/>
  <c r="T25" i="5"/>
  <c r="E36" i="5"/>
  <c r="D36" i="5"/>
  <c r="B36" i="5"/>
  <c r="D38" i="5"/>
  <c r="B38" i="5"/>
  <c r="T57" i="5"/>
  <c r="E68" i="5"/>
  <c r="D68" i="5"/>
  <c r="B68" i="5"/>
  <c r="D70" i="5"/>
  <c r="B70" i="5"/>
  <c r="U135" i="3"/>
  <c r="D11" i="4"/>
  <c r="D17" i="4"/>
  <c r="B17" i="4"/>
  <c r="B18" i="4"/>
  <c r="B23" i="4"/>
  <c r="E23" i="4"/>
  <c r="E25" i="4"/>
  <c r="E30" i="4"/>
  <c r="D30" i="4"/>
  <c r="B38" i="4"/>
  <c r="E42" i="4"/>
  <c r="D42" i="4"/>
  <c r="D55" i="4"/>
  <c r="E57" i="4"/>
  <c r="D57" i="4"/>
  <c r="B57" i="4"/>
  <c r="B59" i="4"/>
  <c r="E59" i="4"/>
  <c r="B70" i="4"/>
  <c r="E74" i="4"/>
  <c r="D74" i="4"/>
  <c r="D87" i="4"/>
  <c r="E89" i="4"/>
  <c r="D89" i="4"/>
  <c r="B89" i="4"/>
  <c r="B91" i="4"/>
  <c r="E91" i="4"/>
  <c r="B102" i="4"/>
  <c r="E106" i="4"/>
  <c r="D106" i="4"/>
  <c r="D119" i="4"/>
  <c r="E121" i="4"/>
  <c r="D121" i="4"/>
  <c r="B121" i="4"/>
  <c r="B123" i="4"/>
  <c r="E123" i="4"/>
  <c r="E6" i="5"/>
  <c r="E8" i="5"/>
  <c r="D8" i="5"/>
  <c r="B8" i="5"/>
  <c r="D10" i="5"/>
  <c r="B10" i="5"/>
  <c r="T29" i="5"/>
  <c r="E38" i="5"/>
  <c r="E40" i="5"/>
  <c r="D40" i="5"/>
  <c r="B40" i="5"/>
  <c r="D42" i="5"/>
  <c r="B42" i="5"/>
  <c r="T61" i="5"/>
  <c r="E70" i="5"/>
  <c r="E72" i="5"/>
  <c r="D72" i="5"/>
  <c r="B72" i="5"/>
  <c r="D74" i="5"/>
  <c r="B74" i="5"/>
  <c r="W20" i="8"/>
  <c r="I50" i="8"/>
  <c r="V50" i="8"/>
  <c r="M50" i="8"/>
  <c r="U50" i="8"/>
  <c r="J50" i="8"/>
  <c r="T50" i="8"/>
  <c r="S50" i="8"/>
  <c r="G50" i="8"/>
  <c r="F50" i="8"/>
  <c r="P50" i="8"/>
  <c r="L50" i="8"/>
  <c r="N50" i="8" s="1"/>
  <c r="S3" i="10"/>
  <c r="H6" i="7" s="1"/>
  <c r="E5" i="4"/>
  <c r="E10" i="4"/>
  <c r="D10" i="4"/>
  <c r="D29" i="4"/>
  <c r="B29" i="4"/>
  <c r="T30" i="4"/>
  <c r="B35" i="4"/>
  <c r="E35" i="4"/>
  <c r="T42" i="4"/>
  <c r="E46" i="4"/>
  <c r="D46" i="4"/>
  <c r="E61" i="4"/>
  <c r="D61" i="4"/>
  <c r="B61" i="4"/>
  <c r="B63" i="4"/>
  <c r="E63" i="4"/>
  <c r="T74" i="4"/>
  <c r="E78" i="4"/>
  <c r="D78" i="4"/>
  <c r="E93" i="4"/>
  <c r="D93" i="4"/>
  <c r="B93" i="4"/>
  <c r="B95" i="4"/>
  <c r="E95" i="4"/>
  <c r="T106" i="4"/>
  <c r="E110" i="4"/>
  <c r="D110" i="4"/>
  <c r="E125" i="4"/>
  <c r="D125" i="4"/>
  <c r="B125" i="4"/>
  <c r="E12" i="5"/>
  <c r="D12" i="5"/>
  <c r="B12" i="5"/>
  <c r="D14" i="5"/>
  <c r="B14" i="5"/>
  <c r="T33" i="5"/>
  <c r="E44" i="5"/>
  <c r="D44" i="5"/>
  <c r="B44" i="5"/>
  <c r="D46" i="5"/>
  <c r="B46" i="5"/>
  <c r="T65" i="5"/>
  <c r="E76" i="5"/>
  <c r="D76" i="5"/>
  <c r="B76" i="5"/>
  <c r="W51" i="8"/>
  <c r="M8" i="15"/>
  <c r="AC8" i="14"/>
  <c r="Y8" i="10"/>
  <c r="AA11" i="8" s="1"/>
  <c r="D9" i="4"/>
  <c r="B9" i="4"/>
  <c r="B10" i="4"/>
  <c r="B15" i="4"/>
  <c r="E15" i="4"/>
  <c r="E17" i="4"/>
  <c r="E22" i="4"/>
  <c r="D22" i="4"/>
  <c r="D35" i="4"/>
  <c r="B46" i="4"/>
  <c r="E50" i="4"/>
  <c r="D50" i="4"/>
  <c r="D63" i="4"/>
  <c r="E65" i="4"/>
  <c r="D65" i="4"/>
  <c r="B65" i="4"/>
  <c r="B67" i="4"/>
  <c r="E67" i="4"/>
  <c r="B78" i="4"/>
  <c r="E82" i="4"/>
  <c r="D82" i="4"/>
  <c r="D95" i="4"/>
  <c r="E97" i="4"/>
  <c r="D97" i="4"/>
  <c r="B97" i="4"/>
  <c r="B99" i="4"/>
  <c r="E99" i="4"/>
  <c r="B110" i="4"/>
  <c r="E114" i="4"/>
  <c r="D114" i="4"/>
  <c r="T5" i="5"/>
  <c r="E14" i="5"/>
  <c r="E16" i="5"/>
  <c r="D16" i="5"/>
  <c r="B16" i="5"/>
  <c r="D18" i="5"/>
  <c r="B18" i="5"/>
  <c r="T37" i="5"/>
  <c r="E46" i="5"/>
  <c r="E48" i="5"/>
  <c r="D48" i="5"/>
  <c r="B48" i="5"/>
  <c r="D50" i="5"/>
  <c r="B50" i="5"/>
  <c r="T69" i="5"/>
  <c r="I47" i="8"/>
  <c r="S47" i="8"/>
  <c r="W47" i="8" s="1"/>
  <c r="J47" i="8"/>
  <c r="P47" i="8"/>
  <c r="F47" i="8"/>
  <c r="L47" i="8"/>
  <c r="N47" i="8" s="1"/>
  <c r="V47" i="8"/>
  <c r="U47" i="8"/>
  <c r="T47" i="8"/>
  <c r="G47" i="8"/>
  <c r="I134" i="8"/>
  <c r="V134" i="8"/>
  <c r="L134" i="8"/>
  <c r="N134" i="8" s="1"/>
  <c r="U134" i="8"/>
  <c r="J134" i="8"/>
  <c r="T134" i="8"/>
  <c r="S134" i="8"/>
  <c r="G134" i="8"/>
  <c r="F134" i="8"/>
  <c r="P134" i="8"/>
  <c r="B6" i="8"/>
  <c r="B6" i="7"/>
  <c r="B6" i="6"/>
  <c r="AE7" i="10"/>
  <c r="AI10" i="8" s="1"/>
  <c r="AK7" i="14"/>
  <c r="S7" i="15"/>
  <c r="D21" i="4"/>
  <c r="B21" i="4"/>
  <c r="T22" i="4"/>
  <c r="B27" i="4"/>
  <c r="E27" i="4"/>
  <c r="E29" i="4"/>
  <c r="E34" i="4"/>
  <c r="D34" i="4"/>
  <c r="E37" i="4"/>
  <c r="D37" i="4"/>
  <c r="B37" i="4"/>
  <c r="B39" i="4"/>
  <c r="E39" i="4"/>
  <c r="T50" i="4"/>
  <c r="E54" i="4"/>
  <c r="D54" i="4"/>
  <c r="E69" i="4"/>
  <c r="D69" i="4"/>
  <c r="B69" i="4"/>
  <c r="B71" i="4"/>
  <c r="E71" i="4"/>
  <c r="T82" i="4"/>
  <c r="E86" i="4"/>
  <c r="D86" i="4"/>
  <c r="E101" i="4"/>
  <c r="D101" i="4"/>
  <c r="B101" i="4"/>
  <c r="B103" i="4"/>
  <c r="E103" i="4"/>
  <c r="T114" i="4"/>
  <c r="E118" i="4"/>
  <c r="D118" i="4"/>
  <c r="T9" i="5"/>
  <c r="E20" i="5"/>
  <c r="D20" i="5"/>
  <c r="B20" i="5"/>
  <c r="D22" i="5"/>
  <c r="B22" i="5"/>
  <c r="T41" i="5"/>
  <c r="E52" i="5"/>
  <c r="D52" i="5"/>
  <c r="B52" i="5"/>
  <c r="D54" i="5"/>
  <c r="B54" i="5"/>
  <c r="T73" i="5"/>
  <c r="W16" i="8"/>
  <c r="V37" i="8"/>
  <c r="I40" i="8"/>
  <c r="P40" i="8"/>
  <c r="G40" i="8"/>
  <c r="S40" i="8"/>
  <c r="L40" i="8"/>
  <c r="N40" i="8" s="1"/>
  <c r="V40" i="8"/>
  <c r="U40" i="8"/>
  <c r="J40" i="8"/>
  <c r="T40" i="8"/>
  <c r="F40" i="8"/>
  <c r="U130" i="3"/>
  <c r="B7" i="4"/>
  <c r="E7" i="4"/>
  <c r="E9" i="4"/>
  <c r="E14" i="4"/>
  <c r="D14" i="4"/>
  <c r="D27" i="4"/>
  <c r="D33" i="4"/>
  <c r="B33" i="4"/>
  <c r="B34" i="4"/>
  <c r="D39" i="4"/>
  <c r="E41" i="4"/>
  <c r="D41" i="4"/>
  <c r="B41" i="4"/>
  <c r="B43" i="4"/>
  <c r="E43" i="4"/>
  <c r="B54" i="4"/>
  <c r="E58" i="4"/>
  <c r="D58" i="4"/>
  <c r="D71" i="4"/>
  <c r="E73" i="4"/>
  <c r="D73" i="4"/>
  <c r="B73" i="4"/>
  <c r="B75" i="4"/>
  <c r="E75" i="4"/>
  <c r="B86" i="4"/>
  <c r="E90" i="4"/>
  <c r="D90" i="4"/>
  <c r="D103" i="4"/>
  <c r="E105" i="4"/>
  <c r="D105" i="4"/>
  <c r="B105" i="4"/>
  <c r="B107" i="4"/>
  <c r="E107" i="4"/>
  <c r="B118" i="4"/>
  <c r="E122" i="4"/>
  <c r="D122" i="4"/>
  <c r="T13" i="5"/>
  <c r="E22" i="5"/>
  <c r="E24" i="5"/>
  <c r="D24" i="5"/>
  <c r="B24" i="5"/>
  <c r="D26" i="5"/>
  <c r="B26" i="5"/>
  <c r="T45" i="5"/>
  <c r="E54" i="5"/>
  <c r="E56" i="5"/>
  <c r="D56" i="5"/>
  <c r="B56" i="5"/>
  <c r="D58" i="5"/>
  <c r="B58" i="5"/>
  <c r="T77" i="5"/>
  <c r="I53" i="8"/>
  <c r="V53" i="8"/>
  <c r="U53" i="8"/>
  <c r="J53" i="8"/>
  <c r="T53" i="8"/>
  <c r="G53" i="8"/>
  <c r="S53" i="8"/>
  <c r="F53" i="8"/>
  <c r="H53" i="8" s="1"/>
  <c r="P53" i="8"/>
  <c r="M53" i="8"/>
  <c r="N53" i="8" s="1"/>
  <c r="I61" i="8"/>
  <c r="V61" i="8"/>
  <c r="M61" i="8"/>
  <c r="N61" i="8" s="1"/>
  <c r="G61" i="8"/>
  <c r="U61" i="8"/>
  <c r="J61" i="8"/>
  <c r="T61" i="8"/>
  <c r="S61" i="8"/>
  <c r="F61" i="8"/>
  <c r="P61" i="8"/>
  <c r="N80" i="8"/>
  <c r="M135" i="8"/>
  <c r="U135" i="8"/>
  <c r="T135" i="8"/>
  <c r="G135" i="8"/>
  <c r="F135" i="8"/>
  <c r="H135" i="8" s="1"/>
  <c r="J7" i="8"/>
  <c r="V7" i="8"/>
  <c r="M7" i="8"/>
  <c r="M6" i="15"/>
  <c r="AC6" i="14"/>
  <c r="N7" i="15"/>
  <c r="Z7" i="10"/>
  <c r="AB10" i="8" s="1"/>
  <c r="D8" i="15"/>
  <c r="H8" i="14"/>
  <c r="H8" i="10"/>
  <c r="P11" i="14"/>
  <c r="D5" i="5"/>
  <c r="D9" i="5"/>
  <c r="D13" i="5"/>
  <c r="D17" i="5"/>
  <c r="D21" i="5"/>
  <c r="D25" i="5"/>
  <c r="D29" i="5"/>
  <c r="D33" i="5"/>
  <c r="D37" i="5"/>
  <c r="D41" i="5"/>
  <c r="D45" i="5"/>
  <c r="D49" i="5"/>
  <c r="D53" i="5"/>
  <c r="D57" i="5"/>
  <c r="D61" i="5"/>
  <c r="D65" i="5"/>
  <c r="D69" i="5"/>
  <c r="D73" i="5"/>
  <c r="D77" i="5"/>
  <c r="I7" i="8"/>
  <c r="V14" i="8"/>
  <c r="M14" i="8"/>
  <c r="I17" i="8"/>
  <c r="P17" i="8"/>
  <c r="G17" i="8"/>
  <c r="H17" i="8" s="1"/>
  <c r="L17" i="8"/>
  <c r="G18" i="8"/>
  <c r="S18" i="8"/>
  <c r="I19" i="8"/>
  <c r="P19" i="8"/>
  <c r="F19" i="8"/>
  <c r="H19" i="8" s="1"/>
  <c r="M19" i="8"/>
  <c r="N19" i="8" s="1"/>
  <c r="I21" i="8"/>
  <c r="K21" i="8" s="1"/>
  <c r="S21" i="8"/>
  <c r="J21" i="8"/>
  <c r="P21" i="8"/>
  <c r="F21" i="8"/>
  <c r="H21" i="8" s="1"/>
  <c r="M21" i="8"/>
  <c r="N21" i="8" s="1"/>
  <c r="G22" i="8"/>
  <c r="S22" i="8"/>
  <c r="I31" i="8"/>
  <c r="F31" i="8"/>
  <c r="H31" i="8" s="1"/>
  <c r="U31" i="8"/>
  <c r="M31" i="8"/>
  <c r="N31" i="8" s="1"/>
  <c r="P32" i="8"/>
  <c r="I36" i="8"/>
  <c r="P36" i="8"/>
  <c r="G36" i="8"/>
  <c r="F36" i="8"/>
  <c r="H36" i="8" s="1"/>
  <c r="M36" i="8"/>
  <c r="N36" i="8" s="1"/>
  <c r="G37" i="8"/>
  <c r="S37" i="8"/>
  <c r="I38" i="8"/>
  <c r="P38" i="8"/>
  <c r="G38" i="8"/>
  <c r="F38" i="8"/>
  <c r="H38" i="8" s="1"/>
  <c r="M38" i="8"/>
  <c r="N38" i="8" s="1"/>
  <c r="T39" i="8"/>
  <c r="L58" i="8"/>
  <c r="F64" i="8"/>
  <c r="T64" i="8"/>
  <c r="I65" i="8"/>
  <c r="U65" i="8"/>
  <c r="L65" i="8"/>
  <c r="N65" i="8" s="1"/>
  <c r="S65" i="8"/>
  <c r="L67" i="8"/>
  <c r="N67" i="8" s="1"/>
  <c r="I68" i="8"/>
  <c r="K68" i="8" s="1"/>
  <c r="V68" i="8"/>
  <c r="I74" i="8"/>
  <c r="K74" i="8" s="1"/>
  <c r="U74" i="8"/>
  <c r="L74" i="8"/>
  <c r="N74" i="8" s="1"/>
  <c r="T74" i="8"/>
  <c r="J74" i="8"/>
  <c r="F75" i="8"/>
  <c r="S75" i="8"/>
  <c r="P91" i="8"/>
  <c r="T94" i="8"/>
  <c r="J98" i="8"/>
  <c r="U98" i="8"/>
  <c r="G101" i="8"/>
  <c r="H101" i="8" s="1"/>
  <c r="T101" i="8"/>
  <c r="W101" i="8" s="1"/>
  <c r="I102" i="8"/>
  <c r="V102" i="8"/>
  <c r="M102" i="8"/>
  <c r="P103" i="8"/>
  <c r="I105" i="8"/>
  <c r="P105" i="8"/>
  <c r="G105" i="8"/>
  <c r="H105" i="8" s="1"/>
  <c r="M105" i="8"/>
  <c r="L105" i="8"/>
  <c r="G107" i="8"/>
  <c r="S107" i="8"/>
  <c r="W107" i="8" s="1"/>
  <c r="L108" i="8"/>
  <c r="N108" i="8" s="1"/>
  <c r="I111" i="8"/>
  <c r="F111" i="8"/>
  <c r="H111" i="8" s="1"/>
  <c r="U111" i="8"/>
  <c r="M111" i="8"/>
  <c r="N111" i="8" s="1"/>
  <c r="P112" i="8"/>
  <c r="F120" i="8"/>
  <c r="S120" i="8"/>
  <c r="I128" i="8"/>
  <c r="G128" i="8"/>
  <c r="L128" i="8"/>
  <c r="I131" i="8"/>
  <c r="K131" i="8" s="1"/>
  <c r="S131" i="8"/>
  <c r="J131" i="8"/>
  <c r="L131" i="8"/>
  <c r="AI3" i="14"/>
  <c r="C4" i="10"/>
  <c r="B8" i="8"/>
  <c r="B8" i="7"/>
  <c r="J5" i="10"/>
  <c r="M6" i="10"/>
  <c r="T6" i="10"/>
  <c r="I9" i="7" s="1"/>
  <c r="P9" i="10"/>
  <c r="E5" i="5"/>
  <c r="E9" i="5"/>
  <c r="E13" i="5"/>
  <c r="E17" i="5"/>
  <c r="E21" i="5"/>
  <c r="E25" i="5"/>
  <c r="E29" i="5"/>
  <c r="E33" i="5"/>
  <c r="E37" i="5"/>
  <c r="E41" i="5"/>
  <c r="E45" i="5"/>
  <c r="E49" i="5"/>
  <c r="E53" i="5"/>
  <c r="E57" i="5"/>
  <c r="E61" i="5"/>
  <c r="E65" i="5"/>
  <c r="E69" i="5"/>
  <c r="E73" i="5"/>
  <c r="E77" i="5"/>
  <c r="A6" i="7"/>
  <c r="B7" i="7"/>
  <c r="U7" i="8"/>
  <c r="P11" i="8"/>
  <c r="G11" i="8"/>
  <c r="F13" i="8"/>
  <c r="P13" i="8"/>
  <c r="F14" i="8"/>
  <c r="P14" i="8"/>
  <c r="F15" i="8"/>
  <c r="P15" i="8"/>
  <c r="J16" i="8"/>
  <c r="M17" i="8"/>
  <c r="T18" i="8"/>
  <c r="T22" i="8"/>
  <c r="I23" i="8"/>
  <c r="S23" i="8"/>
  <c r="J23" i="8"/>
  <c r="L23" i="8"/>
  <c r="P24" i="8"/>
  <c r="P25" i="8"/>
  <c r="T26" i="8"/>
  <c r="J27" i="8"/>
  <c r="U27" i="8"/>
  <c r="V30" i="8"/>
  <c r="W30" i="8" s="1"/>
  <c r="F32" i="8"/>
  <c r="I33" i="8"/>
  <c r="K33" i="8" s="1"/>
  <c r="S33" i="8"/>
  <c r="W33" i="8" s="1"/>
  <c r="L33" i="8"/>
  <c r="P34" i="8"/>
  <c r="T37" i="8"/>
  <c r="J39" i="8"/>
  <c r="V39" i="8"/>
  <c r="M43" i="8"/>
  <c r="V45" i="8"/>
  <c r="F54" i="8"/>
  <c r="I58" i="8"/>
  <c r="S58" i="8"/>
  <c r="J58" i="8"/>
  <c r="U58" i="8"/>
  <c r="M58" i="8"/>
  <c r="P59" i="8"/>
  <c r="V62" i="8"/>
  <c r="I63" i="8"/>
  <c r="K63" i="8" s="1"/>
  <c r="U63" i="8"/>
  <c r="L63" i="8"/>
  <c r="N63" i="8" s="1"/>
  <c r="G63" i="8"/>
  <c r="H63" i="8" s="1"/>
  <c r="J64" i="8"/>
  <c r="U64" i="8"/>
  <c r="L68" i="8"/>
  <c r="P69" i="8"/>
  <c r="I71" i="8"/>
  <c r="S71" i="8"/>
  <c r="J71" i="8"/>
  <c r="M71" i="8"/>
  <c r="N71" i="8" s="1"/>
  <c r="T75" i="8"/>
  <c r="J86" i="8"/>
  <c r="V86" i="8"/>
  <c r="J88" i="8"/>
  <c r="V88" i="8"/>
  <c r="Q89" i="8"/>
  <c r="R89" i="8" s="1"/>
  <c r="I89" i="8"/>
  <c r="K89" i="8" s="1"/>
  <c r="V89" i="8"/>
  <c r="W89" i="8" s="1"/>
  <c r="M89" i="8"/>
  <c r="P90" i="8"/>
  <c r="F91" i="8"/>
  <c r="J94" i="8"/>
  <c r="U94" i="8"/>
  <c r="V98" i="8"/>
  <c r="W98" i="8" s="1"/>
  <c r="J101" i="8"/>
  <c r="U101" i="8"/>
  <c r="L102" i="8"/>
  <c r="N102" i="8" s="1"/>
  <c r="F103" i="8"/>
  <c r="S103" i="8"/>
  <c r="T104" i="8"/>
  <c r="T107" i="8"/>
  <c r="V110" i="8"/>
  <c r="F112" i="8"/>
  <c r="I113" i="8"/>
  <c r="K113" i="8" s="1"/>
  <c r="S113" i="8"/>
  <c r="L113" i="8"/>
  <c r="P114" i="8"/>
  <c r="I118" i="8"/>
  <c r="S118" i="8"/>
  <c r="W118" i="8" s="1"/>
  <c r="J118" i="8"/>
  <c r="L118" i="8"/>
  <c r="P119" i="8"/>
  <c r="G120" i="8"/>
  <c r="T120" i="8"/>
  <c r="T121" i="8"/>
  <c r="P123" i="8"/>
  <c r="F124" i="8"/>
  <c r="S124" i="8"/>
  <c r="I125" i="8"/>
  <c r="U125" i="8"/>
  <c r="L125" i="8"/>
  <c r="N125" i="8" s="1"/>
  <c r="T125" i="8"/>
  <c r="J125" i="8"/>
  <c r="F126" i="8"/>
  <c r="S126" i="8"/>
  <c r="M128" i="8"/>
  <c r="G129" i="8"/>
  <c r="T129" i="8"/>
  <c r="M131" i="8"/>
  <c r="F3" i="15"/>
  <c r="Q3" i="10"/>
  <c r="F6" i="7" s="1"/>
  <c r="X3" i="10"/>
  <c r="D7" i="7"/>
  <c r="D7" i="8"/>
  <c r="C5" i="10"/>
  <c r="X5" i="10"/>
  <c r="Y6" i="10"/>
  <c r="AA9" i="8" s="1"/>
  <c r="AD7" i="14"/>
  <c r="H9" i="14"/>
  <c r="H9" i="10"/>
  <c r="D9" i="15"/>
  <c r="X9" i="10"/>
  <c r="N10" i="10"/>
  <c r="B7" i="5"/>
  <c r="B11" i="5"/>
  <c r="B15" i="5"/>
  <c r="B19" i="5"/>
  <c r="B23" i="5"/>
  <c r="B27" i="5"/>
  <c r="B31" i="5"/>
  <c r="B35" i="5"/>
  <c r="B39" i="5"/>
  <c r="B43" i="5"/>
  <c r="B47" i="5"/>
  <c r="B51" i="5"/>
  <c r="B55" i="5"/>
  <c r="B59" i="5"/>
  <c r="B63" i="5"/>
  <c r="B67" i="5"/>
  <c r="B71" i="5"/>
  <c r="B75" i="5"/>
  <c r="B7" i="6"/>
  <c r="L7" i="8"/>
  <c r="N7" i="8" s="1"/>
  <c r="E9" i="8"/>
  <c r="F11" i="8"/>
  <c r="H11" i="8" s="1"/>
  <c r="G13" i="8"/>
  <c r="S13" i="8"/>
  <c r="G14" i="8"/>
  <c r="G15" i="8"/>
  <c r="S15" i="8"/>
  <c r="J18" i="8"/>
  <c r="J22" i="8"/>
  <c r="U22" i="8"/>
  <c r="M23" i="8"/>
  <c r="F24" i="8"/>
  <c r="F25" i="8"/>
  <c r="S25" i="8"/>
  <c r="J26" i="8"/>
  <c r="G29" i="8"/>
  <c r="S29" i="8"/>
  <c r="L30" i="8"/>
  <c r="N30" i="8" s="1"/>
  <c r="AL30" i="8"/>
  <c r="P31" i="8"/>
  <c r="G32" i="8"/>
  <c r="M33" i="8"/>
  <c r="F34" i="8"/>
  <c r="T34" i="8"/>
  <c r="J35" i="8"/>
  <c r="J37" i="8"/>
  <c r="F42" i="8"/>
  <c r="H42" i="8" s="1"/>
  <c r="S42" i="8"/>
  <c r="I43" i="8"/>
  <c r="U43" i="8"/>
  <c r="L43" i="8"/>
  <c r="T43" i="8"/>
  <c r="J43" i="8"/>
  <c r="F44" i="8"/>
  <c r="S44" i="8"/>
  <c r="I46" i="8"/>
  <c r="K46" i="8" s="1"/>
  <c r="G46" i="8"/>
  <c r="H46" i="8" s="1"/>
  <c r="L46" i="8"/>
  <c r="G48" i="8"/>
  <c r="H48" i="8" s="1"/>
  <c r="I49" i="8"/>
  <c r="K49" i="8" s="1"/>
  <c r="L49" i="8"/>
  <c r="N49" i="8" s="1"/>
  <c r="G51" i="8"/>
  <c r="H51" i="8" s="1"/>
  <c r="I52" i="8"/>
  <c r="K52" i="8" s="1"/>
  <c r="V52" i="8"/>
  <c r="W52" i="8" s="1"/>
  <c r="M52" i="8"/>
  <c r="N52" i="8" s="1"/>
  <c r="G54" i="8"/>
  <c r="S54" i="8"/>
  <c r="I56" i="8"/>
  <c r="K56" i="8" s="1"/>
  <c r="U56" i="8"/>
  <c r="W56" i="8" s="1"/>
  <c r="L56" i="8"/>
  <c r="M56" i="8"/>
  <c r="F57" i="8"/>
  <c r="S57" i="8"/>
  <c r="F59" i="8"/>
  <c r="I60" i="8"/>
  <c r="T60" i="8"/>
  <c r="J60" i="8"/>
  <c r="M60" i="8"/>
  <c r="V64" i="8"/>
  <c r="P65" i="8"/>
  <c r="M68" i="8"/>
  <c r="F69" i="8"/>
  <c r="J70" i="8"/>
  <c r="M73" i="8"/>
  <c r="P74" i="8"/>
  <c r="J75" i="8"/>
  <c r="V75" i="8"/>
  <c r="M76" i="8"/>
  <c r="G77" i="8"/>
  <c r="T77" i="8"/>
  <c r="M78" i="8"/>
  <c r="N78" i="8" s="1"/>
  <c r="G79" i="8"/>
  <c r="T79" i="8"/>
  <c r="M80" i="8"/>
  <c r="G81" i="8"/>
  <c r="T81" i="8"/>
  <c r="M82" i="8"/>
  <c r="N82" i="8" s="1"/>
  <c r="G83" i="8"/>
  <c r="T83" i="8"/>
  <c r="M84" i="8"/>
  <c r="N84" i="8" s="1"/>
  <c r="G85" i="8"/>
  <c r="T85" i="8"/>
  <c r="L86" i="8"/>
  <c r="L88" i="8"/>
  <c r="L89" i="8"/>
  <c r="N89" i="8" s="1"/>
  <c r="F90" i="8"/>
  <c r="S90" i="8"/>
  <c r="G91" i="8"/>
  <c r="G103" i="8"/>
  <c r="J104" i="8"/>
  <c r="V104" i="8"/>
  <c r="W104" i="8" s="1"/>
  <c r="U106" i="8"/>
  <c r="J106" i="8"/>
  <c r="P106" i="8"/>
  <c r="J107" i="8"/>
  <c r="V107" i="8"/>
  <c r="G109" i="8"/>
  <c r="S109" i="8"/>
  <c r="L110" i="8"/>
  <c r="N110" i="8" s="1"/>
  <c r="P111" i="8"/>
  <c r="G112" i="8"/>
  <c r="M113" i="8"/>
  <c r="F114" i="8"/>
  <c r="T114" i="8"/>
  <c r="I115" i="8"/>
  <c r="K115" i="8" s="1"/>
  <c r="G115" i="8"/>
  <c r="H115" i="8" s="1"/>
  <c r="L115" i="8"/>
  <c r="N115" i="8" s="1"/>
  <c r="M118" i="8"/>
  <c r="F119" i="8"/>
  <c r="J120" i="8"/>
  <c r="U120" i="8"/>
  <c r="J121" i="8"/>
  <c r="F123" i="8"/>
  <c r="I127" i="8"/>
  <c r="U127" i="8"/>
  <c r="L127" i="8"/>
  <c r="T127" i="8"/>
  <c r="J127" i="8"/>
  <c r="M127" i="8"/>
  <c r="I130" i="8"/>
  <c r="K130" i="8" s="1"/>
  <c r="V130" i="8"/>
  <c r="G132" i="8"/>
  <c r="H132" i="8" s="1"/>
  <c r="I136" i="8"/>
  <c r="K136" i="8" s="1"/>
  <c r="U136" i="8"/>
  <c r="L136" i="8"/>
  <c r="N136" i="8" s="1"/>
  <c r="S136" i="8"/>
  <c r="W136" i="8" s="1"/>
  <c r="M136" i="8"/>
  <c r="F137" i="8"/>
  <c r="S137" i="8"/>
  <c r="I138" i="8"/>
  <c r="K138" i="8" s="1"/>
  <c r="U138" i="8"/>
  <c r="L138" i="8"/>
  <c r="S138" i="8"/>
  <c r="W138" i="8" s="1"/>
  <c r="M138" i="8"/>
  <c r="F139" i="8"/>
  <c r="S139" i="8"/>
  <c r="J193" i="12"/>
  <c r="J189" i="12"/>
  <c r="J185" i="12"/>
  <c r="J173" i="12"/>
  <c r="J165" i="12"/>
  <c r="J157" i="12"/>
  <c r="J149" i="12"/>
  <c r="J145" i="12"/>
  <c r="J141" i="12"/>
  <c r="J137" i="12"/>
  <c r="J133" i="12"/>
  <c r="J125" i="12"/>
  <c r="J117" i="12"/>
  <c r="J97" i="12"/>
  <c r="J93" i="12"/>
  <c r="J89" i="12"/>
  <c r="J85" i="12"/>
  <c r="J81" i="12"/>
  <c r="J69" i="12"/>
  <c r="J65" i="12"/>
  <c r="J61" i="12"/>
  <c r="J57" i="12"/>
  <c r="J49" i="12"/>
  <c r="J45" i="12"/>
  <c r="J41" i="12"/>
  <c r="J37" i="12"/>
  <c r="Q16" i="8" s="1"/>
  <c r="J33" i="12"/>
  <c r="J29" i="12"/>
  <c r="J25" i="12"/>
  <c r="J21" i="12"/>
  <c r="J191" i="12"/>
  <c r="J179" i="12"/>
  <c r="Q128" i="8" s="1"/>
  <c r="J175" i="12"/>
  <c r="Q124" i="8" s="1"/>
  <c r="J171" i="12"/>
  <c r="J163" i="12"/>
  <c r="J155" i="12"/>
  <c r="J147" i="12"/>
  <c r="J139" i="12"/>
  <c r="J135" i="12"/>
  <c r="J131" i="12"/>
  <c r="J127" i="12"/>
  <c r="Q78" i="8" s="1"/>
  <c r="J123" i="12"/>
  <c r="J119" i="12"/>
  <c r="J115" i="12"/>
  <c r="J107" i="12"/>
  <c r="J103" i="12"/>
  <c r="J95" i="12"/>
  <c r="J91" i="12"/>
  <c r="Q53" i="8" s="1"/>
  <c r="J87" i="12"/>
  <c r="J67" i="12"/>
  <c r="J63" i="12"/>
  <c r="J59" i="12"/>
  <c r="J55" i="12"/>
  <c r="J51" i="12"/>
  <c r="J47" i="12"/>
  <c r="J43" i="12"/>
  <c r="Q23" i="8" s="1"/>
  <c r="R23" i="8" s="1"/>
  <c r="J31" i="12"/>
  <c r="Q13" i="8" s="1"/>
  <c r="J27" i="12"/>
  <c r="J23" i="12"/>
  <c r="J19" i="12"/>
  <c r="J15" i="12"/>
  <c r="J11" i="12"/>
  <c r="J7" i="12"/>
  <c r="O189" i="12"/>
  <c r="J184" i="12"/>
  <c r="O173" i="12"/>
  <c r="J168" i="12"/>
  <c r="O162" i="12"/>
  <c r="O157" i="12"/>
  <c r="J152" i="12"/>
  <c r="O141" i="12"/>
  <c r="O130" i="12"/>
  <c r="O125" i="12"/>
  <c r="J120" i="12"/>
  <c r="O114" i="12"/>
  <c r="J104" i="12"/>
  <c r="O98" i="12"/>
  <c r="O93" i="12"/>
  <c r="J72" i="12"/>
  <c r="O66" i="12"/>
  <c r="O61" i="12"/>
  <c r="O50" i="12"/>
  <c r="O45" i="12"/>
  <c r="O34" i="12"/>
  <c r="O29" i="12"/>
  <c r="J24" i="12"/>
  <c r="O8" i="12"/>
  <c r="J162" i="12"/>
  <c r="O156" i="12"/>
  <c r="J146" i="12"/>
  <c r="O140" i="12"/>
  <c r="O135" i="12"/>
  <c r="J130" i="12"/>
  <c r="O119" i="12"/>
  <c r="J114" i="12"/>
  <c r="O108" i="12"/>
  <c r="O103" i="12"/>
  <c r="J98" i="12"/>
  <c r="O92" i="12"/>
  <c r="O87" i="12"/>
  <c r="O76" i="12"/>
  <c r="J66" i="12"/>
  <c r="O60" i="12"/>
  <c r="J50" i="12"/>
  <c r="O44" i="12"/>
  <c r="J34" i="12"/>
  <c r="O28" i="12"/>
  <c r="O23" i="12"/>
  <c r="O12" i="12"/>
  <c r="J8" i="12"/>
  <c r="O193" i="12"/>
  <c r="O166" i="12"/>
  <c r="J156" i="12"/>
  <c r="O150" i="12"/>
  <c r="O145" i="12"/>
  <c r="J140" i="12"/>
  <c r="O134" i="12"/>
  <c r="J108" i="12"/>
  <c r="O102" i="12"/>
  <c r="O97" i="12"/>
  <c r="J92" i="12"/>
  <c r="O81" i="12"/>
  <c r="J76" i="12"/>
  <c r="O70" i="12"/>
  <c r="O65" i="12"/>
  <c r="J60" i="12"/>
  <c r="O49" i="12"/>
  <c r="J44" i="12"/>
  <c r="O33" i="12"/>
  <c r="J28" i="12"/>
  <c r="O22" i="12"/>
  <c r="J12" i="12"/>
  <c r="O7" i="12"/>
  <c r="O176" i="12"/>
  <c r="O171" i="12"/>
  <c r="J166" i="12"/>
  <c r="O160" i="12"/>
  <c r="O155" i="12"/>
  <c r="J150" i="12"/>
  <c r="O144" i="12"/>
  <c r="J134" i="12"/>
  <c r="O123" i="12"/>
  <c r="O112" i="12"/>
  <c r="O107" i="12"/>
  <c r="J102" i="12"/>
  <c r="O96" i="12"/>
  <c r="O91" i="12"/>
  <c r="O80" i="12"/>
  <c r="J70" i="12"/>
  <c r="O64" i="12"/>
  <c r="O59" i="12"/>
  <c r="O48" i="12"/>
  <c r="K24" i="6" s="1"/>
  <c r="L24" i="6" s="1"/>
  <c r="M24" i="6" s="1"/>
  <c r="N24" i="6" s="1"/>
  <c r="M23" i="3" s="1"/>
  <c r="O43" i="12"/>
  <c r="O32" i="12"/>
  <c r="O27" i="12"/>
  <c r="J22" i="12"/>
  <c r="O16" i="12"/>
  <c r="O11" i="12"/>
  <c r="O6" i="12"/>
  <c r="O190" i="12"/>
  <c r="J180" i="12"/>
  <c r="O169" i="12"/>
  <c r="K115" i="6" s="1"/>
  <c r="L115" i="6" s="1"/>
  <c r="M115" i="6" s="1"/>
  <c r="J148" i="12"/>
  <c r="O137" i="12"/>
  <c r="O105" i="12"/>
  <c r="O94" i="12"/>
  <c r="J84" i="12"/>
  <c r="O62" i="12"/>
  <c r="O41" i="12"/>
  <c r="O30" i="12"/>
  <c r="J20" i="12"/>
  <c r="J190" i="12"/>
  <c r="O168" i="12"/>
  <c r="O147" i="12"/>
  <c r="O115" i="12"/>
  <c r="O104" i="12"/>
  <c r="J94" i="12"/>
  <c r="O72" i="12"/>
  <c r="J62" i="12"/>
  <c r="O51" i="12"/>
  <c r="O40" i="12"/>
  <c r="K21" i="6" s="1"/>
  <c r="L21" i="6" s="1"/>
  <c r="M21" i="6" s="1"/>
  <c r="J30" i="12"/>
  <c r="O19" i="12"/>
  <c r="O186" i="12"/>
  <c r="J176" i="12"/>
  <c r="O165" i="12"/>
  <c r="J144" i="12"/>
  <c r="O133" i="12"/>
  <c r="J112" i="12"/>
  <c r="O90" i="12"/>
  <c r="O69" i="12"/>
  <c r="O37" i="12"/>
  <c r="K16" i="6" s="1"/>
  <c r="L16" i="6" s="1"/>
  <c r="M16" i="6" s="1"/>
  <c r="J16" i="12"/>
  <c r="J6" i="12"/>
  <c r="O184" i="12"/>
  <c r="O164" i="12"/>
  <c r="O149" i="12"/>
  <c r="J132" i="12"/>
  <c r="O99" i="12"/>
  <c r="K55" i="6" s="1"/>
  <c r="L55" i="6" s="1"/>
  <c r="M55" i="6" s="1"/>
  <c r="J64" i="12"/>
  <c r="O46" i="12"/>
  <c r="J164" i="12"/>
  <c r="O148" i="12"/>
  <c r="O131" i="12"/>
  <c r="O111" i="12"/>
  <c r="J96" i="12"/>
  <c r="O78" i="12"/>
  <c r="O63" i="12"/>
  <c r="J46" i="12"/>
  <c r="O10" i="12"/>
  <c r="O180" i="12"/>
  <c r="O163" i="12"/>
  <c r="O110" i="12"/>
  <c r="O95" i="12"/>
  <c r="J78" i="12"/>
  <c r="J58" i="12"/>
  <c r="Q36" i="8" s="1"/>
  <c r="O42" i="12"/>
  <c r="O25" i="12"/>
  <c r="J10" i="12"/>
  <c r="J160" i="12"/>
  <c r="O142" i="12"/>
  <c r="O127" i="12"/>
  <c r="K75" i="6" s="1"/>
  <c r="L75" i="6" s="1"/>
  <c r="M75" i="6" s="1"/>
  <c r="N75" i="6" s="1"/>
  <c r="M74" i="3" s="1"/>
  <c r="J110" i="12"/>
  <c r="J90" i="12"/>
  <c r="O74" i="12"/>
  <c r="O57" i="12"/>
  <c r="J42" i="12"/>
  <c r="O24" i="12"/>
  <c r="O5" i="12"/>
  <c r="J186" i="12"/>
  <c r="O120" i="12"/>
  <c r="O85" i="12"/>
  <c r="O52" i="12"/>
  <c r="K28" i="6" s="1"/>
  <c r="L28" i="6" s="1"/>
  <c r="M28" i="6" s="1"/>
  <c r="O15" i="12"/>
  <c r="O185" i="12"/>
  <c r="O152" i="12"/>
  <c r="O117" i="12"/>
  <c r="O84" i="12"/>
  <c r="O47" i="12"/>
  <c r="O174" i="12"/>
  <c r="J142" i="12"/>
  <c r="O106" i="12"/>
  <c r="J74" i="12"/>
  <c r="O36" i="12"/>
  <c r="J5" i="12"/>
  <c r="J174" i="12"/>
  <c r="O138" i="12"/>
  <c r="J106" i="12"/>
  <c r="O68" i="12"/>
  <c r="J36" i="12"/>
  <c r="O100" i="12"/>
  <c r="J68" i="12"/>
  <c r="O89" i="12"/>
  <c r="O21" i="12"/>
  <c r="O191" i="12"/>
  <c r="O20" i="12"/>
  <c r="E3" i="10"/>
  <c r="O132" i="12"/>
  <c r="J100" i="12"/>
  <c r="O67" i="12"/>
  <c r="J32" i="12"/>
  <c r="P3" i="10"/>
  <c r="O3" i="14"/>
  <c r="H3" i="15"/>
  <c r="AB3" i="10"/>
  <c r="AD6" i="8" s="1"/>
  <c r="W5" i="10"/>
  <c r="C6" i="10"/>
  <c r="Q6" i="14"/>
  <c r="B8" i="4"/>
  <c r="B12" i="4"/>
  <c r="B16" i="4"/>
  <c r="B20" i="4"/>
  <c r="B24" i="4"/>
  <c r="B28" i="4"/>
  <c r="B32" i="4"/>
  <c r="B36" i="4"/>
  <c r="B40" i="4"/>
  <c r="B44" i="4"/>
  <c r="B48" i="4"/>
  <c r="B52" i="4"/>
  <c r="B56" i="4"/>
  <c r="B60" i="4"/>
  <c r="B64" i="4"/>
  <c r="B68" i="4"/>
  <c r="B72" i="4"/>
  <c r="B76" i="4"/>
  <c r="B80" i="4"/>
  <c r="B84" i="4"/>
  <c r="B88" i="4"/>
  <c r="B92" i="4"/>
  <c r="B96" i="4"/>
  <c r="B100" i="4"/>
  <c r="B104" i="4"/>
  <c r="B108" i="4"/>
  <c r="B112" i="4"/>
  <c r="B116" i="4"/>
  <c r="B120" i="4"/>
  <c r="B124" i="4"/>
  <c r="B8" i="6"/>
  <c r="S11" i="8"/>
  <c r="I13" i="8"/>
  <c r="T13" i="8"/>
  <c r="S14" i="8"/>
  <c r="I15" i="8"/>
  <c r="T15" i="8"/>
  <c r="I16" i="8"/>
  <c r="K16" i="8" s="1"/>
  <c r="V16" i="8"/>
  <c r="M16" i="8"/>
  <c r="P16" i="8"/>
  <c r="F16" i="8"/>
  <c r="H16" i="8" s="1"/>
  <c r="L16" i="8"/>
  <c r="N16" i="8" s="1"/>
  <c r="S19" i="8"/>
  <c r="I20" i="8"/>
  <c r="K20" i="8" s="1"/>
  <c r="G20" i="8"/>
  <c r="L20" i="8"/>
  <c r="N20" i="8" s="1"/>
  <c r="G24" i="8"/>
  <c r="S24" i="8"/>
  <c r="G25" i="8"/>
  <c r="T25" i="8"/>
  <c r="I26" i="8"/>
  <c r="K26" i="8" s="1"/>
  <c r="V26" i="8"/>
  <c r="W26" i="8" s="1"/>
  <c r="M26" i="8"/>
  <c r="N26" i="8" s="1"/>
  <c r="M27" i="8"/>
  <c r="V28" i="8"/>
  <c r="L28" i="8"/>
  <c r="N28" i="8" s="1"/>
  <c r="P28" i="8"/>
  <c r="T29" i="8"/>
  <c r="U34" i="8"/>
  <c r="S36" i="8"/>
  <c r="S38" i="8"/>
  <c r="I41" i="8"/>
  <c r="U41" i="8"/>
  <c r="L41" i="8"/>
  <c r="N41" i="8" s="1"/>
  <c r="S41" i="8"/>
  <c r="U42" i="8"/>
  <c r="T44" i="8"/>
  <c r="I45" i="8"/>
  <c r="K45" i="8" s="1"/>
  <c r="U45" i="8"/>
  <c r="L45" i="8"/>
  <c r="T45" i="8"/>
  <c r="J45" i="8"/>
  <c r="M45" i="8"/>
  <c r="I55" i="8"/>
  <c r="P55" i="8"/>
  <c r="G55" i="8"/>
  <c r="L55" i="8"/>
  <c r="T57" i="8"/>
  <c r="G59" i="8"/>
  <c r="I62" i="8"/>
  <c r="K62" i="8" s="1"/>
  <c r="S62" i="8"/>
  <c r="W62" i="8" s="1"/>
  <c r="G62" i="8"/>
  <c r="H62" i="8" s="1"/>
  <c r="M62" i="8"/>
  <c r="N62" i="8" s="1"/>
  <c r="P63" i="8"/>
  <c r="F65" i="8"/>
  <c r="H65" i="8" s="1"/>
  <c r="I66" i="8"/>
  <c r="P66" i="8"/>
  <c r="G66" i="8"/>
  <c r="H66" i="8" s="1"/>
  <c r="T66" i="8"/>
  <c r="J66" i="8"/>
  <c r="M66" i="8"/>
  <c r="N66" i="8" s="1"/>
  <c r="P68" i="8"/>
  <c r="G69" i="8"/>
  <c r="T69" i="8"/>
  <c r="I70" i="8"/>
  <c r="K70" i="8" s="1"/>
  <c r="M70" i="8"/>
  <c r="V70" i="8"/>
  <c r="W70" i="8" s="1"/>
  <c r="P71" i="8"/>
  <c r="F74" i="8"/>
  <c r="H74" i="8" s="1"/>
  <c r="J77" i="8"/>
  <c r="U77" i="8"/>
  <c r="J79" i="8"/>
  <c r="U79" i="8"/>
  <c r="J81" i="8"/>
  <c r="U81" i="8"/>
  <c r="J83" i="8"/>
  <c r="U83" i="8"/>
  <c r="J85" i="8"/>
  <c r="U85" i="8"/>
  <c r="M86" i="8"/>
  <c r="M88" i="8"/>
  <c r="G90" i="8"/>
  <c r="T90" i="8"/>
  <c r="T91" i="8"/>
  <c r="I94" i="8"/>
  <c r="K94" i="8" s="1"/>
  <c r="P94" i="8"/>
  <c r="G94" i="8"/>
  <c r="L94" i="8"/>
  <c r="N94" i="8" s="1"/>
  <c r="I98" i="8"/>
  <c r="K98" i="8" s="1"/>
  <c r="F98" i="8"/>
  <c r="G98" i="8"/>
  <c r="M98" i="8"/>
  <c r="N98" i="8" s="1"/>
  <c r="I101" i="8"/>
  <c r="K101" i="8" s="1"/>
  <c r="L101" i="8"/>
  <c r="P102" i="8"/>
  <c r="J103" i="8"/>
  <c r="U103" i="8"/>
  <c r="T109" i="8"/>
  <c r="U114" i="8"/>
  <c r="I117" i="8"/>
  <c r="K117" i="8" s="1"/>
  <c r="P117" i="8"/>
  <c r="F117" i="8"/>
  <c r="H117" i="8" s="1"/>
  <c r="L117" i="8"/>
  <c r="N117" i="8" s="1"/>
  <c r="G119" i="8"/>
  <c r="S119" i="8"/>
  <c r="L121" i="8"/>
  <c r="P122" i="8"/>
  <c r="G123" i="8"/>
  <c r="S123" i="8"/>
  <c r="P125" i="8"/>
  <c r="J126" i="8"/>
  <c r="P128" i="8"/>
  <c r="N130" i="8"/>
  <c r="P131" i="8"/>
  <c r="I133" i="8"/>
  <c r="K133" i="8" s="1"/>
  <c r="S133" i="8"/>
  <c r="W133" i="8" s="1"/>
  <c r="J133" i="8"/>
  <c r="M133" i="8"/>
  <c r="N133" i="8" s="1"/>
  <c r="U137" i="8"/>
  <c r="U139" i="8"/>
  <c r="I3" i="10"/>
  <c r="S6" i="6" s="1"/>
  <c r="L3" i="10"/>
  <c r="M3" i="10"/>
  <c r="Q3" i="14"/>
  <c r="P3" i="15"/>
  <c r="AA6" i="10"/>
  <c r="AC9" i="8" s="1"/>
  <c r="AE6" i="14"/>
  <c r="C7" i="10"/>
  <c r="C9" i="15"/>
  <c r="F9" i="14"/>
  <c r="G9" i="10"/>
  <c r="O9" i="10"/>
  <c r="D11" i="15"/>
  <c r="H11" i="10"/>
  <c r="H11" i="14"/>
  <c r="I18" i="8"/>
  <c r="K18" i="8" s="1"/>
  <c r="V18" i="8"/>
  <c r="M18" i="8"/>
  <c r="P18" i="8"/>
  <c r="F18" i="8"/>
  <c r="L18" i="8"/>
  <c r="I22" i="8"/>
  <c r="K22" i="8" s="1"/>
  <c r="P22" i="8"/>
  <c r="F22" i="8"/>
  <c r="H22" i="8" s="1"/>
  <c r="L22" i="8"/>
  <c r="Q37" i="8"/>
  <c r="I37" i="8"/>
  <c r="K37" i="8" s="1"/>
  <c r="U37" i="8"/>
  <c r="L37" i="8"/>
  <c r="P37" i="8"/>
  <c r="F37" i="8"/>
  <c r="H37" i="8" s="1"/>
  <c r="M37" i="8"/>
  <c r="I39" i="8"/>
  <c r="K39" i="8" s="1"/>
  <c r="U39" i="8"/>
  <c r="L39" i="8"/>
  <c r="N39" i="8" s="1"/>
  <c r="G39" i="8"/>
  <c r="P43" i="8"/>
  <c r="P58" i="8"/>
  <c r="I64" i="8"/>
  <c r="P64" i="8"/>
  <c r="G64" i="8"/>
  <c r="S64" i="8"/>
  <c r="M64" i="8"/>
  <c r="P67" i="8"/>
  <c r="F67" i="8"/>
  <c r="N70" i="8"/>
  <c r="I75" i="8"/>
  <c r="K75" i="8" s="1"/>
  <c r="P75" i="8"/>
  <c r="G75" i="8"/>
  <c r="U75" i="8"/>
  <c r="M75" i="8"/>
  <c r="N75" i="8" s="1"/>
  <c r="M101" i="8"/>
  <c r="I107" i="8"/>
  <c r="F107" i="8"/>
  <c r="H107" i="8" s="1"/>
  <c r="U107" i="8"/>
  <c r="M107" i="8"/>
  <c r="N107" i="8" s="1"/>
  <c r="U108" i="8"/>
  <c r="J108" i="8"/>
  <c r="P108" i="8"/>
  <c r="I120" i="8"/>
  <c r="L120" i="8"/>
  <c r="H122" i="8"/>
  <c r="R3" i="15"/>
  <c r="F5" i="10"/>
  <c r="B5" i="15"/>
  <c r="AC5" i="10"/>
  <c r="AF8" i="8" s="1"/>
  <c r="AH5" i="14"/>
  <c r="O7" i="15"/>
  <c r="AE7" i="14"/>
  <c r="AA7" i="10"/>
  <c r="AC10" i="8" s="1"/>
  <c r="C8" i="10"/>
  <c r="M9" i="15"/>
  <c r="AC9" i="14"/>
  <c r="Y9" i="10"/>
  <c r="AA12" i="8" s="1"/>
  <c r="V120" i="6"/>
  <c r="F7" i="8"/>
  <c r="P7" i="8"/>
  <c r="U11" i="8"/>
  <c r="J13" i="8"/>
  <c r="L13" i="8"/>
  <c r="V13" i="8"/>
  <c r="J14" i="8"/>
  <c r="K14" i="8" s="1"/>
  <c r="U14" i="8"/>
  <c r="J15" i="8"/>
  <c r="L15" i="8"/>
  <c r="V15" i="8"/>
  <c r="T17" i="8"/>
  <c r="J19" i="8"/>
  <c r="U19" i="8"/>
  <c r="U21" i="8"/>
  <c r="M22" i="8"/>
  <c r="F23" i="8"/>
  <c r="H23" i="8" s="1"/>
  <c r="J24" i="8"/>
  <c r="G28" i="8"/>
  <c r="H28" i="8" s="1"/>
  <c r="O28" i="8" s="1"/>
  <c r="S28" i="8"/>
  <c r="T31" i="8"/>
  <c r="Q32" i="8"/>
  <c r="I32" i="8"/>
  <c r="K32" i="8" s="1"/>
  <c r="S32" i="8"/>
  <c r="J32" i="8"/>
  <c r="T32" i="8"/>
  <c r="M32" i="8"/>
  <c r="N32" i="8" s="1"/>
  <c r="F33" i="8"/>
  <c r="H33" i="8" s="1"/>
  <c r="Q35" i="8"/>
  <c r="I35" i="8"/>
  <c r="K35" i="8" s="1"/>
  <c r="U35" i="8"/>
  <c r="L35" i="8"/>
  <c r="N35" i="8" s="1"/>
  <c r="P35" i="8"/>
  <c r="F35" i="8"/>
  <c r="J36" i="8"/>
  <c r="U36" i="8"/>
  <c r="J38" i="8"/>
  <c r="U38" i="8"/>
  <c r="P41" i="8"/>
  <c r="F43" i="8"/>
  <c r="I48" i="8"/>
  <c r="K48" i="8" s="1"/>
  <c r="V48" i="8"/>
  <c r="W48" i="8" s="1"/>
  <c r="M48" i="8"/>
  <c r="N48" i="8" s="1"/>
  <c r="I51" i="8"/>
  <c r="K51" i="8" s="1"/>
  <c r="L51" i="8"/>
  <c r="N51" i="8" s="1"/>
  <c r="F58" i="8"/>
  <c r="T63" i="8"/>
  <c r="J65" i="8"/>
  <c r="V65" i="8"/>
  <c r="G67" i="8"/>
  <c r="S67" i="8"/>
  <c r="G68" i="8"/>
  <c r="H68" i="8" s="1"/>
  <c r="S68" i="8"/>
  <c r="G71" i="8"/>
  <c r="T71" i="8"/>
  <c r="I72" i="8"/>
  <c r="K72" i="8" s="1"/>
  <c r="V72" i="8"/>
  <c r="W72" i="8" s="1"/>
  <c r="L72" i="8"/>
  <c r="M72" i="8"/>
  <c r="V74" i="8"/>
  <c r="W74" i="8" s="1"/>
  <c r="P76" i="8"/>
  <c r="P78" i="8"/>
  <c r="P80" i="8"/>
  <c r="P82" i="8"/>
  <c r="P84" i="8"/>
  <c r="F89" i="8"/>
  <c r="H89" i="8" s="1"/>
  <c r="Q91" i="8"/>
  <c r="I91" i="8"/>
  <c r="K91" i="8" s="1"/>
  <c r="U91" i="8"/>
  <c r="L91" i="8"/>
  <c r="N91" i="8" s="1"/>
  <c r="P98" i="8"/>
  <c r="G102" i="8"/>
  <c r="H102" i="8" s="1"/>
  <c r="S102" i="8"/>
  <c r="I103" i="8"/>
  <c r="K103" i="8" s="1"/>
  <c r="L103" i="8"/>
  <c r="N103" i="8" s="1"/>
  <c r="T105" i="8"/>
  <c r="F108" i="8"/>
  <c r="T111" i="8"/>
  <c r="I112" i="8"/>
  <c r="K112" i="8" s="1"/>
  <c r="S112" i="8"/>
  <c r="J112" i="8"/>
  <c r="T112" i="8"/>
  <c r="M112" i="8"/>
  <c r="N112" i="8" s="1"/>
  <c r="F113" i="8"/>
  <c r="H113" i="8" s="1"/>
  <c r="F118" i="8"/>
  <c r="H118" i="8" s="1"/>
  <c r="J119" i="8"/>
  <c r="M120" i="8"/>
  <c r="G122" i="8"/>
  <c r="I124" i="8"/>
  <c r="K124" i="8" s="1"/>
  <c r="P124" i="8"/>
  <c r="G124" i="8"/>
  <c r="T124" i="8"/>
  <c r="J124" i="8"/>
  <c r="M124" i="8"/>
  <c r="N124" i="8" s="1"/>
  <c r="G125" i="8"/>
  <c r="H125" i="8" s="1"/>
  <c r="S125" i="8"/>
  <c r="I126" i="8"/>
  <c r="P126" i="8"/>
  <c r="G126" i="8"/>
  <c r="U126" i="8"/>
  <c r="M126" i="8"/>
  <c r="N126" i="8" s="1"/>
  <c r="T128" i="8"/>
  <c r="Q129" i="8"/>
  <c r="I129" i="8"/>
  <c r="S129" i="8"/>
  <c r="W129" i="8" s="1"/>
  <c r="J129" i="8"/>
  <c r="P129" i="8"/>
  <c r="R129" i="8" s="1"/>
  <c r="F129" i="8"/>
  <c r="H129" i="8" s="1"/>
  <c r="M129" i="8"/>
  <c r="N129" i="8" s="1"/>
  <c r="G131" i="8"/>
  <c r="H131" i="8" s="1"/>
  <c r="T131" i="8"/>
  <c r="I132" i="8"/>
  <c r="K132" i="8" s="1"/>
  <c r="M132" i="8"/>
  <c r="V132" i="8"/>
  <c r="W132" i="8" s="1"/>
  <c r="P133" i="8"/>
  <c r="F3" i="10"/>
  <c r="N3" i="10"/>
  <c r="AD3" i="10"/>
  <c r="AG6" i="8" s="1"/>
  <c r="AE3" i="10"/>
  <c r="AI6" i="8" s="1"/>
  <c r="AK3" i="14"/>
  <c r="AF3" i="10"/>
  <c r="AJ6" i="8" s="1"/>
  <c r="AL3" i="14"/>
  <c r="T3" i="15"/>
  <c r="O13" i="12"/>
  <c r="N6" i="10"/>
  <c r="J6" i="15"/>
  <c r="W6" i="10"/>
  <c r="AD6" i="14"/>
  <c r="Z6" i="10"/>
  <c r="AB9" i="8" s="1"/>
  <c r="U9" i="15"/>
  <c r="AG9" i="10"/>
  <c r="AK12" i="8" s="1"/>
  <c r="AM9" i="14"/>
  <c r="K11" i="10"/>
  <c r="G7" i="8"/>
  <c r="M13" i="8"/>
  <c r="L14" i="8"/>
  <c r="N14" i="8" s="1"/>
  <c r="M15" i="8"/>
  <c r="J17" i="8"/>
  <c r="U17" i="8"/>
  <c r="V19" i="8"/>
  <c r="V21" i="8"/>
  <c r="I24" i="8"/>
  <c r="V24" i="8"/>
  <c r="I25" i="8"/>
  <c r="K25" i="8" s="1"/>
  <c r="L25" i="8"/>
  <c r="N25" i="8" s="1"/>
  <c r="I29" i="8"/>
  <c r="K29" i="8" s="1"/>
  <c r="F29" i="8"/>
  <c r="H29" i="8" s="1"/>
  <c r="O29" i="8" s="1"/>
  <c r="U29" i="8"/>
  <c r="M29" i="8"/>
  <c r="N29" i="8" s="1"/>
  <c r="U30" i="8"/>
  <c r="J30" i="8"/>
  <c r="P30" i="8"/>
  <c r="J31" i="8"/>
  <c r="V31" i="8"/>
  <c r="W31" i="8" s="1"/>
  <c r="Q34" i="8"/>
  <c r="I34" i="8"/>
  <c r="S34" i="8"/>
  <c r="J34" i="8"/>
  <c r="G34" i="8"/>
  <c r="M34" i="8"/>
  <c r="V36" i="8"/>
  <c r="V38" i="8"/>
  <c r="P39" i="8"/>
  <c r="H41" i="8"/>
  <c r="I42" i="8"/>
  <c r="P42" i="8"/>
  <c r="G42" i="8"/>
  <c r="T42" i="8"/>
  <c r="J42" i="8"/>
  <c r="M42" i="8"/>
  <c r="N42" i="8" s="1"/>
  <c r="G43" i="8"/>
  <c r="I44" i="8"/>
  <c r="K44" i="8" s="1"/>
  <c r="P44" i="8"/>
  <c r="G44" i="8"/>
  <c r="U44" i="8"/>
  <c r="M44" i="8"/>
  <c r="N44" i="8" s="1"/>
  <c r="W46" i="8"/>
  <c r="H49" i="8"/>
  <c r="I54" i="8"/>
  <c r="K54" i="8" s="1"/>
  <c r="U54" i="8"/>
  <c r="L54" i="8"/>
  <c r="M54" i="8"/>
  <c r="I57" i="8"/>
  <c r="K57" i="8" s="1"/>
  <c r="P57" i="8"/>
  <c r="G57" i="8"/>
  <c r="L57" i="8"/>
  <c r="N57" i="8" s="1"/>
  <c r="G58" i="8"/>
  <c r="I59" i="8"/>
  <c r="K59" i="8" s="1"/>
  <c r="V59" i="8"/>
  <c r="M59" i="8"/>
  <c r="S59" i="8"/>
  <c r="L59" i="8"/>
  <c r="U67" i="8"/>
  <c r="T68" i="8"/>
  <c r="I69" i="8"/>
  <c r="S69" i="8"/>
  <c r="W69" i="8" s="1"/>
  <c r="J69" i="8"/>
  <c r="L69" i="8"/>
  <c r="N69" i="8" s="1"/>
  <c r="Q77" i="8"/>
  <c r="I77" i="8"/>
  <c r="K77" i="8" s="1"/>
  <c r="F77" i="8"/>
  <c r="S77" i="8"/>
  <c r="M77" i="8"/>
  <c r="I79" i="8"/>
  <c r="F79" i="8"/>
  <c r="H79" i="8" s="1"/>
  <c r="S79" i="8"/>
  <c r="W79" i="8" s="1"/>
  <c r="M79" i="8"/>
  <c r="N79" i="8" s="1"/>
  <c r="I81" i="8"/>
  <c r="K81" i="8" s="1"/>
  <c r="F81" i="8"/>
  <c r="S81" i="8"/>
  <c r="W81" i="8" s="1"/>
  <c r="M81" i="8"/>
  <c r="N81" i="8" s="1"/>
  <c r="I83" i="8"/>
  <c r="F83" i="8"/>
  <c r="H83" i="8" s="1"/>
  <c r="S83" i="8"/>
  <c r="W83" i="8" s="1"/>
  <c r="M83" i="8"/>
  <c r="N83" i="8" s="1"/>
  <c r="I85" i="8"/>
  <c r="K85" i="8" s="1"/>
  <c r="F85" i="8"/>
  <c r="S85" i="8"/>
  <c r="W85" i="8" s="1"/>
  <c r="M85" i="8"/>
  <c r="N85" i="8" s="1"/>
  <c r="P86" i="8"/>
  <c r="P88" i="8"/>
  <c r="I90" i="8"/>
  <c r="K90" i="8" s="1"/>
  <c r="L90" i="8"/>
  <c r="N90" i="8" s="1"/>
  <c r="T102" i="8"/>
  <c r="J105" i="8"/>
  <c r="U105" i="8"/>
  <c r="P107" i="8"/>
  <c r="G108" i="8"/>
  <c r="S108" i="8"/>
  <c r="I109" i="8"/>
  <c r="K109" i="8" s="1"/>
  <c r="F109" i="8"/>
  <c r="H109" i="8" s="1"/>
  <c r="U109" i="8"/>
  <c r="M109" i="8"/>
  <c r="N109" i="8" s="1"/>
  <c r="U110" i="8"/>
  <c r="J110" i="8"/>
  <c r="P110" i="8"/>
  <c r="J111" i="8"/>
  <c r="V111" i="8"/>
  <c r="I114" i="8"/>
  <c r="S114" i="8"/>
  <c r="J114" i="8"/>
  <c r="G114" i="8"/>
  <c r="M114" i="8"/>
  <c r="N114" i="8" s="1"/>
  <c r="W115" i="8"/>
  <c r="I119" i="8"/>
  <c r="K119" i="8" s="1"/>
  <c r="V119" i="8"/>
  <c r="J128" i="8"/>
  <c r="U128" i="8"/>
  <c r="W128" i="8" s="1"/>
  <c r="U131" i="8"/>
  <c r="N132" i="8"/>
  <c r="H136" i="8"/>
  <c r="O136" i="8" s="1"/>
  <c r="I137" i="8"/>
  <c r="P137" i="8"/>
  <c r="G137" i="8"/>
  <c r="T137" i="8"/>
  <c r="J137" i="8"/>
  <c r="M137" i="8"/>
  <c r="N137" i="8" s="1"/>
  <c r="H138" i="8"/>
  <c r="I139" i="8"/>
  <c r="P139" i="8"/>
  <c r="G139" i="8"/>
  <c r="T139" i="8"/>
  <c r="J139" i="8"/>
  <c r="M139" i="8"/>
  <c r="N139" i="8" s="1"/>
  <c r="K3" i="14"/>
  <c r="J3" i="15"/>
  <c r="U3" i="15"/>
  <c r="AG3" i="10"/>
  <c r="AK6" i="8" s="1"/>
  <c r="Q5" i="10"/>
  <c r="F8" i="7" s="1"/>
  <c r="L8" i="7" s="1"/>
  <c r="N5" i="14"/>
  <c r="M5" i="14" s="1"/>
  <c r="AD5" i="14"/>
  <c r="N5" i="15"/>
  <c r="J6" i="10"/>
  <c r="C9" i="10"/>
  <c r="S10" i="15"/>
  <c r="AK10" i="14"/>
  <c r="B13" i="15"/>
  <c r="E13" i="14"/>
  <c r="F13" i="10"/>
  <c r="AI10" i="14"/>
  <c r="AJ10" i="14" s="1"/>
  <c r="R10" i="15"/>
  <c r="R11" i="15"/>
  <c r="AI11" i="14"/>
  <c r="R12" i="15"/>
  <c r="AI12" i="14"/>
  <c r="AJ12" i="14" s="1"/>
  <c r="I13" i="15"/>
  <c r="O10" i="10"/>
  <c r="P10" i="10"/>
  <c r="L10" i="15"/>
  <c r="Q10" i="15"/>
  <c r="AD10" i="10"/>
  <c r="AG13" i="8" s="1"/>
  <c r="AE10" i="10"/>
  <c r="AI13" i="8" s="1"/>
  <c r="O35" i="12"/>
  <c r="L11" i="10"/>
  <c r="AD11" i="10"/>
  <c r="AG14" i="8" s="1"/>
  <c r="P12" i="15"/>
  <c r="AB12" i="10"/>
  <c r="AD15" i="8" s="1"/>
  <c r="AF12" i="14"/>
  <c r="AD12" i="10"/>
  <c r="AG15" i="8" s="1"/>
  <c r="G13" i="14"/>
  <c r="J10" i="8"/>
  <c r="K10" i="8" s="1"/>
  <c r="O10" i="8" s="1"/>
  <c r="I27" i="8"/>
  <c r="K27" i="8" s="1"/>
  <c r="F27" i="8"/>
  <c r="H27" i="8" s="1"/>
  <c r="L27" i="8"/>
  <c r="N27" i="8" s="1"/>
  <c r="V27" i="8"/>
  <c r="W27" i="8" s="1"/>
  <c r="Q73" i="8"/>
  <c r="R73" i="8" s="1"/>
  <c r="I73" i="8"/>
  <c r="S73" i="8"/>
  <c r="W73" i="8" s="1"/>
  <c r="J73" i="8"/>
  <c r="L73" i="8"/>
  <c r="N73" i="8" s="1"/>
  <c r="V73" i="8"/>
  <c r="I104" i="8"/>
  <c r="K104" i="8" s="1"/>
  <c r="U104" i="8"/>
  <c r="L104" i="8"/>
  <c r="M104" i="8"/>
  <c r="I121" i="8"/>
  <c r="K121" i="8" s="1"/>
  <c r="V121" i="8"/>
  <c r="W121" i="8" s="1"/>
  <c r="M121" i="8"/>
  <c r="U121" i="8"/>
  <c r="I122" i="8"/>
  <c r="K122" i="8" s="1"/>
  <c r="L122" i="8"/>
  <c r="N122" i="8" s="1"/>
  <c r="V122" i="8"/>
  <c r="W122" i="8" s="1"/>
  <c r="I123" i="8"/>
  <c r="K123" i="8" s="1"/>
  <c r="V123" i="8"/>
  <c r="M123" i="8"/>
  <c r="U123" i="8"/>
  <c r="I135" i="8"/>
  <c r="S135" i="8"/>
  <c r="W135" i="8" s="1"/>
  <c r="J135" i="8"/>
  <c r="L135" i="8"/>
  <c r="N135" i="8" s="1"/>
  <c r="V135" i="8"/>
  <c r="N12" i="13"/>
  <c r="Q101" i="8" s="1"/>
  <c r="R101" i="8" s="1"/>
  <c r="F5" i="13"/>
  <c r="C3" i="10"/>
  <c r="J9" i="8"/>
  <c r="B12" i="8"/>
  <c r="B12" i="7"/>
  <c r="O31" i="12"/>
  <c r="B10" i="15"/>
  <c r="E10" i="14"/>
  <c r="AC10" i="10"/>
  <c r="AF13" i="8" s="1"/>
  <c r="AH13" i="8" s="1"/>
  <c r="R13" i="10"/>
  <c r="G16" i="7" s="1"/>
  <c r="O13" i="14"/>
  <c r="H13" i="15"/>
  <c r="F10" i="14"/>
  <c r="G10" i="14" s="1"/>
  <c r="G10" i="10"/>
  <c r="C10" i="15"/>
  <c r="AC10" i="14"/>
  <c r="Y10" i="10"/>
  <c r="AA13" i="8" s="1"/>
  <c r="M10" i="15"/>
  <c r="Y12" i="10"/>
  <c r="AA15" i="8" s="1"/>
  <c r="AC12" i="14"/>
  <c r="AG12" i="14" s="1"/>
  <c r="M12" i="15"/>
  <c r="T15" i="10"/>
  <c r="I18" i="7" s="1"/>
  <c r="S13" i="10"/>
  <c r="H16" i="7" s="1"/>
  <c r="P14" i="14"/>
  <c r="S11" i="15"/>
  <c r="AK11" i="14"/>
  <c r="J11" i="8"/>
  <c r="K11" i="8" s="1"/>
  <c r="AA10" i="14"/>
  <c r="C11" i="10"/>
  <c r="F11" i="15"/>
  <c r="AE11" i="10"/>
  <c r="AI14" i="8" s="1"/>
  <c r="I28" i="8"/>
  <c r="K28" i="8" s="1"/>
  <c r="T28" i="8"/>
  <c r="I30" i="8"/>
  <c r="T30" i="8"/>
  <c r="I67" i="8"/>
  <c r="K67" i="8" s="1"/>
  <c r="T67" i="8"/>
  <c r="I76" i="8"/>
  <c r="K76" i="8" s="1"/>
  <c r="T76" i="8"/>
  <c r="W76" i="8" s="1"/>
  <c r="I78" i="8"/>
  <c r="K78" i="8" s="1"/>
  <c r="T78" i="8"/>
  <c r="W78" i="8" s="1"/>
  <c r="I80" i="8"/>
  <c r="K80" i="8" s="1"/>
  <c r="T80" i="8"/>
  <c r="W80" i="8" s="1"/>
  <c r="I82" i="8"/>
  <c r="K82" i="8" s="1"/>
  <c r="T82" i="8"/>
  <c r="W82" i="8" s="1"/>
  <c r="I84" i="8"/>
  <c r="K84" i="8" s="1"/>
  <c r="T84" i="8"/>
  <c r="W84" i="8" s="1"/>
  <c r="I86" i="8"/>
  <c r="K86" i="8" s="1"/>
  <c r="T86" i="8"/>
  <c r="W86" i="8" s="1"/>
  <c r="I88" i="8"/>
  <c r="K88" i="8" s="1"/>
  <c r="T88" i="8"/>
  <c r="I106" i="8"/>
  <c r="K106" i="8" s="1"/>
  <c r="T106" i="8"/>
  <c r="W106" i="8" s="1"/>
  <c r="I108" i="8"/>
  <c r="K108" i="8" s="1"/>
  <c r="T108" i="8"/>
  <c r="I110" i="8"/>
  <c r="K110" i="8" s="1"/>
  <c r="T110" i="8"/>
  <c r="C10" i="10"/>
  <c r="B12" i="15"/>
  <c r="E12" i="14"/>
  <c r="G12" i="14" s="1"/>
  <c r="L12" i="15"/>
  <c r="AA12" i="14"/>
  <c r="Q13" i="10"/>
  <c r="F16" i="7" s="1"/>
  <c r="G13" i="15"/>
  <c r="Z13" i="10"/>
  <c r="AB16" i="8" s="1"/>
  <c r="AD13" i="14"/>
  <c r="O14" i="15"/>
  <c r="AE14" i="14"/>
  <c r="AF14" i="10"/>
  <c r="AJ17" i="8" s="1"/>
  <c r="AL14" i="14"/>
  <c r="E18" i="15"/>
  <c r="I18" i="10"/>
  <c r="S21" i="6" s="1"/>
  <c r="G18" i="15"/>
  <c r="Q18" i="10"/>
  <c r="F21" i="7" s="1"/>
  <c r="K14" i="14"/>
  <c r="F15" i="15"/>
  <c r="J15" i="14"/>
  <c r="K15" i="14" s="1"/>
  <c r="P15" i="10"/>
  <c r="AJ19" i="14"/>
  <c r="M13" i="10"/>
  <c r="P13" i="15"/>
  <c r="AB13" i="10"/>
  <c r="AD16" i="8" s="1"/>
  <c r="AF13" i="14"/>
  <c r="X16" i="10"/>
  <c r="U17" i="15"/>
  <c r="AM17" i="14"/>
  <c r="AG17" i="10"/>
  <c r="AK20" i="8" s="1"/>
  <c r="S18" i="15"/>
  <c r="AK18" i="14"/>
  <c r="AE18" i="10"/>
  <c r="AI21" i="8" s="1"/>
  <c r="W22" i="14"/>
  <c r="X22" i="14" s="1"/>
  <c r="T22" i="14" s="1"/>
  <c r="N12" i="10"/>
  <c r="AG12" i="10"/>
  <c r="AK15" i="8" s="1"/>
  <c r="U12" i="15"/>
  <c r="F13" i="15"/>
  <c r="L13" i="10"/>
  <c r="V13" i="10"/>
  <c r="Y16" i="8"/>
  <c r="Z16" i="8" s="1"/>
  <c r="AD14" i="14"/>
  <c r="L15" i="10"/>
  <c r="W15" i="10"/>
  <c r="Y15" i="10"/>
  <c r="AA18" i="8" s="1"/>
  <c r="AC15" i="14"/>
  <c r="I16" i="14"/>
  <c r="I16" i="10"/>
  <c r="S19" i="6" s="1"/>
  <c r="J39" i="12"/>
  <c r="Q20" i="8" s="1"/>
  <c r="R20" i="8" s="1"/>
  <c r="W17" i="14"/>
  <c r="X17" i="14" s="1"/>
  <c r="T17" i="14" s="1"/>
  <c r="W17" i="10"/>
  <c r="AF15" i="10"/>
  <c r="AJ18" i="8" s="1"/>
  <c r="T15" i="15"/>
  <c r="AL15" i="14"/>
  <c r="H17" i="14"/>
  <c r="H17" i="10"/>
  <c r="K12" i="10"/>
  <c r="W12" i="14"/>
  <c r="X12" i="14" s="1"/>
  <c r="T12" i="14" s="1"/>
  <c r="I13" i="10"/>
  <c r="S16" i="6" s="1"/>
  <c r="E13" i="15"/>
  <c r="AE13" i="14"/>
  <c r="I14" i="10"/>
  <c r="S17" i="6" s="1"/>
  <c r="Q14" i="10"/>
  <c r="F17" i="7" s="1"/>
  <c r="Z14" i="10"/>
  <c r="AB17" i="8" s="1"/>
  <c r="P14" i="15"/>
  <c r="AB14" i="10"/>
  <c r="AD17" i="8" s="1"/>
  <c r="AF14" i="14"/>
  <c r="AG14" i="10"/>
  <c r="AK17" i="8" s="1"/>
  <c r="AM14" i="14"/>
  <c r="E16" i="15"/>
  <c r="N18" i="10"/>
  <c r="J40" i="12"/>
  <c r="AE15" i="10"/>
  <c r="AI18" i="8" s="1"/>
  <c r="Q13" i="15"/>
  <c r="AC13" i="10"/>
  <c r="AF16" i="8" s="1"/>
  <c r="AH16" i="8" s="1"/>
  <c r="N14" i="15"/>
  <c r="N15" i="15"/>
  <c r="Z15" i="10"/>
  <c r="AB18" i="8" s="1"/>
  <c r="AK15" i="14"/>
  <c r="C16" i="10"/>
  <c r="P17" i="10"/>
  <c r="AI18" i="14"/>
  <c r="AJ18" i="14" s="1"/>
  <c r="AD18" i="10"/>
  <c r="AG21" i="8" s="1"/>
  <c r="R18" i="15"/>
  <c r="F18" i="10"/>
  <c r="E18" i="14"/>
  <c r="AG13" i="10"/>
  <c r="AK16" i="8" s="1"/>
  <c r="U13" i="15"/>
  <c r="F14" i="15"/>
  <c r="J14" i="15"/>
  <c r="X14" i="10"/>
  <c r="I15" i="10"/>
  <c r="S18" i="6" s="1"/>
  <c r="E15" i="15"/>
  <c r="Q15" i="10"/>
  <c r="F18" i="7" s="1"/>
  <c r="G15" i="15"/>
  <c r="AC18" i="10"/>
  <c r="AF21" i="8" s="1"/>
  <c r="Q18" i="15"/>
  <c r="AA20" i="10"/>
  <c r="AC23" i="8" s="1"/>
  <c r="O20" i="15"/>
  <c r="AF21" i="10"/>
  <c r="AJ24" i="8" s="1"/>
  <c r="R23" i="10"/>
  <c r="G26" i="7" s="1"/>
  <c r="H23" i="15"/>
  <c r="O23" i="14"/>
  <c r="P23" i="15"/>
  <c r="AB23" i="10"/>
  <c r="AD26" i="8" s="1"/>
  <c r="AF23" i="14"/>
  <c r="AL23" i="14"/>
  <c r="T23" i="15"/>
  <c r="F25" i="15"/>
  <c r="I27" i="15"/>
  <c r="T32" i="10"/>
  <c r="I35" i="7" s="1"/>
  <c r="J32" i="15"/>
  <c r="Q32" i="14"/>
  <c r="J12" i="10"/>
  <c r="L12" i="10"/>
  <c r="R12" i="10"/>
  <c r="G15" i="7" s="1"/>
  <c r="T12" i="10"/>
  <c r="I15" i="7" s="1"/>
  <c r="AC12" i="10"/>
  <c r="AF15" i="8" s="1"/>
  <c r="AH15" i="8" s="1"/>
  <c r="K13" i="15"/>
  <c r="Y13" i="10"/>
  <c r="AA16" i="8" s="1"/>
  <c r="M13" i="15"/>
  <c r="K14" i="10"/>
  <c r="K14" i="15"/>
  <c r="Y14" i="10"/>
  <c r="AA17" i="8" s="1"/>
  <c r="M14" i="15"/>
  <c r="H18" i="14"/>
  <c r="P18" i="10"/>
  <c r="W18" i="10"/>
  <c r="C19" i="10"/>
  <c r="H19" i="10"/>
  <c r="B20" i="15"/>
  <c r="P20" i="15"/>
  <c r="B21" i="15"/>
  <c r="M21" i="10"/>
  <c r="R21" i="10"/>
  <c r="G24" i="7" s="1"/>
  <c r="H21" i="15"/>
  <c r="M23" i="10"/>
  <c r="AG23" i="14"/>
  <c r="AF23" i="10"/>
  <c r="AJ26" i="8" s="1"/>
  <c r="K24" i="15"/>
  <c r="R24" i="14"/>
  <c r="U24" i="10"/>
  <c r="J27" i="7" s="1"/>
  <c r="P27" i="7" s="1"/>
  <c r="W24" i="10"/>
  <c r="L25" i="10"/>
  <c r="G26" i="10"/>
  <c r="C26" i="15"/>
  <c r="O53" i="12"/>
  <c r="I30" i="15"/>
  <c r="S34" i="10"/>
  <c r="H37" i="7" s="1"/>
  <c r="AB19" i="10"/>
  <c r="AD22" i="8" s="1"/>
  <c r="P19" i="15"/>
  <c r="C20" i="15"/>
  <c r="K20" i="10"/>
  <c r="Q20" i="15"/>
  <c r="AJ21" i="14"/>
  <c r="C22" i="10"/>
  <c r="J23" i="10"/>
  <c r="S24" i="15"/>
  <c r="AE24" i="10"/>
  <c r="AI27" i="8" s="1"/>
  <c r="L25" i="15"/>
  <c r="AA25" i="14"/>
  <c r="F26" i="15"/>
  <c r="L26" i="10"/>
  <c r="AG26" i="10"/>
  <c r="AK29" i="8" s="1"/>
  <c r="AM26" i="14"/>
  <c r="U26" i="15"/>
  <c r="J15" i="15"/>
  <c r="X15" i="10"/>
  <c r="C18" i="15"/>
  <c r="T18" i="15"/>
  <c r="Q19" i="15"/>
  <c r="L20" i="10"/>
  <c r="F20" i="15"/>
  <c r="R20" i="15"/>
  <c r="J21" i="15"/>
  <c r="N23" i="15"/>
  <c r="F24" i="15"/>
  <c r="L24" i="10"/>
  <c r="J24" i="14"/>
  <c r="H24" i="15"/>
  <c r="P24" i="15"/>
  <c r="J25" i="15"/>
  <c r="P29" i="14"/>
  <c r="H33" i="15"/>
  <c r="R33" i="10"/>
  <c r="G36" i="7" s="1"/>
  <c r="O33" i="14"/>
  <c r="C17" i="10"/>
  <c r="D18" i="15"/>
  <c r="M18" i="10"/>
  <c r="U18" i="10"/>
  <c r="J21" i="7" s="1"/>
  <c r="K18" i="15"/>
  <c r="P19" i="10"/>
  <c r="W19" i="10"/>
  <c r="R19" i="15"/>
  <c r="G20" i="10"/>
  <c r="T20" i="10"/>
  <c r="I23" i="7" s="1"/>
  <c r="J20" i="15"/>
  <c r="AC20" i="10"/>
  <c r="AF23" i="8" s="1"/>
  <c r="AH23" i="8" s="1"/>
  <c r="J21" i="10"/>
  <c r="K21" i="15"/>
  <c r="X21" i="10"/>
  <c r="AF21" i="14"/>
  <c r="G23" i="10"/>
  <c r="Z23" i="10"/>
  <c r="AB26" i="8" s="1"/>
  <c r="Q23" i="15"/>
  <c r="AH23" i="14"/>
  <c r="AJ23" i="14" s="1"/>
  <c r="AC23" i="10"/>
  <c r="AF26" i="8" s="1"/>
  <c r="AH26" i="8" s="1"/>
  <c r="R24" i="10"/>
  <c r="G27" i="7" s="1"/>
  <c r="M27" i="7" s="1"/>
  <c r="AB24" i="10"/>
  <c r="AD27" i="8" s="1"/>
  <c r="AK24" i="14"/>
  <c r="U24" i="15"/>
  <c r="AG24" i="10"/>
  <c r="AK27" i="8" s="1"/>
  <c r="AM24" i="14"/>
  <c r="T25" i="10"/>
  <c r="I28" i="7" s="1"/>
  <c r="R25" i="15"/>
  <c r="AD25" i="10"/>
  <c r="AG28" i="8" s="1"/>
  <c r="B26" i="15"/>
  <c r="E26" i="14"/>
  <c r="J26" i="14"/>
  <c r="K26" i="14" s="1"/>
  <c r="J27" i="10"/>
  <c r="H27" i="15"/>
  <c r="O27" i="14"/>
  <c r="R27" i="10"/>
  <c r="G30" i="7" s="1"/>
  <c r="AF18" i="10"/>
  <c r="AJ21" i="8" s="1"/>
  <c r="B19" i="15"/>
  <c r="AC19" i="10"/>
  <c r="AF22" i="8" s="1"/>
  <c r="S19" i="15"/>
  <c r="K20" i="15"/>
  <c r="AD20" i="10"/>
  <c r="AG23" i="8" s="1"/>
  <c r="K21" i="10"/>
  <c r="T21" i="10"/>
  <c r="I24" i="7" s="1"/>
  <c r="AA21" i="10"/>
  <c r="AC24" i="8" s="1"/>
  <c r="O21" i="15"/>
  <c r="J24" i="15"/>
  <c r="T24" i="10"/>
  <c r="I27" i="7" s="1"/>
  <c r="O27" i="7" s="1"/>
  <c r="Q24" i="14"/>
  <c r="K26" i="10"/>
  <c r="P26" i="14"/>
  <c r="C12" i="15"/>
  <c r="Z12" i="10"/>
  <c r="AB15" i="8" s="1"/>
  <c r="AC13" i="14"/>
  <c r="J14" i="10"/>
  <c r="R14" i="10"/>
  <c r="G17" i="7" s="1"/>
  <c r="H14" i="15"/>
  <c r="R14" i="14"/>
  <c r="AC14" i="14"/>
  <c r="C18" i="10"/>
  <c r="H18" i="10"/>
  <c r="AD19" i="10"/>
  <c r="AG22" i="8" s="1"/>
  <c r="E20" i="14"/>
  <c r="M20" i="10"/>
  <c r="F21" i="15"/>
  <c r="O21" i="14"/>
  <c r="U21" i="10"/>
  <c r="J24" i="7" s="1"/>
  <c r="AB21" i="10"/>
  <c r="AD24" i="8" s="1"/>
  <c r="R21" i="15"/>
  <c r="F25" i="14"/>
  <c r="C25" i="15"/>
  <c r="AI25" i="14"/>
  <c r="U27" i="15"/>
  <c r="AG27" i="10"/>
  <c r="AK30" i="8" s="1"/>
  <c r="AM27" i="14"/>
  <c r="P27" i="14"/>
  <c r="Q12" i="15"/>
  <c r="J13" i="10"/>
  <c r="C15" i="10"/>
  <c r="AB18" i="10"/>
  <c r="AD21" i="8" s="1"/>
  <c r="P18" i="15"/>
  <c r="F19" i="10"/>
  <c r="D19" i="15"/>
  <c r="M19" i="10"/>
  <c r="U19" i="10"/>
  <c r="J22" i="7" s="1"/>
  <c r="K19" i="15"/>
  <c r="AF19" i="14"/>
  <c r="AE19" i="10"/>
  <c r="AI22" i="8" s="1"/>
  <c r="F20" i="14"/>
  <c r="N20" i="10"/>
  <c r="U20" i="10"/>
  <c r="J23" i="7" s="1"/>
  <c r="L20" i="15"/>
  <c r="Z20" i="10"/>
  <c r="AB23" i="8" s="1"/>
  <c r="N20" i="15"/>
  <c r="AH20" i="14"/>
  <c r="AJ20" i="14" s="1"/>
  <c r="J48" i="12"/>
  <c r="T21" i="15"/>
  <c r="F23" i="14"/>
  <c r="G23" i="14" s="1"/>
  <c r="M24" i="10"/>
  <c r="O25" i="10"/>
  <c r="M25" i="15"/>
  <c r="Y25" i="10"/>
  <c r="AA28" i="8" s="1"/>
  <c r="O25" i="15"/>
  <c r="AE25" i="14"/>
  <c r="J28" i="15"/>
  <c r="T28" i="10"/>
  <c r="I31" i="7" s="1"/>
  <c r="G29" i="14"/>
  <c r="O29" i="10"/>
  <c r="L29" i="15"/>
  <c r="H30" i="15"/>
  <c r="R30" i="10"/>
  <c r="G33" i="7" s="1"/>
  <c r="U30" i="15"/>
  <c r="AG30" i="10"/>
  <c r="AK33" i="8" s="1"/>
  <c r="AA32" i="10"/>
  <c r="AC35" i="8" s="1"/>
  <c r="O32" i="15"/>
  <c r="E34" i="15"/>
  <c r="P34" i="14"/>
  <c r="C35" i="10"/>
  <c r="AK39" i="14"/>
  <c r="AE39" i="10"/>
  <c r="AI42" i="8" s="1"/>
  <c r="S39" i="15"/>
  <c r="P44" i="14"/>
  <c r="G48" i="10"/>
  <c r="F48" i="14"/>
  <c r="C48" i="15"/>
  <c r="C25" i="10"/>
  <c r="N26" i="15"/>
  <c r="R26" i="15"/>
  <c r="AF27" i="10"/>
  <c r="AJ30" i="8" s="1"/>
  <c r="C28" i="10"/>
  <c r="O56" i="12"/>
  <c r="K33" i="6" s="1"/>
  <c r="L33" i="6" s="1"/>
  <c r="M33" i="6" s="1"/>
  <c r="AC30" i="10"/>
  <c r="AF33" i="8" s="1"/>
  <c r="Q30" i="15"/>
  <c r="R31" i="10"/>
  <c r="G34" i="7" s="1"/>
  <c r="N32" i="15"/>
  <c r="I34" i="10"/>
  <c r="S37" i="6" s="1"/>
  <c r="P36" i="10"/>
  <c r="N38" i="15"/>
  <c r="AD38" i="14"/>
  <c r="Z38" i="10"/>
  <c r="AB41" i="8" s="1"/>
  <c r="K27" i="15"/>
  <c r="M27" i="15"/>
  <c r="C28" i="15"/>
  <c r="M28" i="10"/>
  <c r="R28" i="15"/>
  <c r="L29" i="10"/>
  <c r="T29" i="10"/>
  <c r="I32" i="7" s="1"/>
  <c r="P30" i="15"/>
  <c r="G31" i="15"/>
  <c r="Q31" i="10"/>
  <c r="F34" i="7" s="1"/>
  <c r="S31" i="10"/>
  <c r="H34" i="7" s="1"/>
  <c r="U31" i="10"/>
  <c r="J34" i="7" s="1"/>
  <c r="K31" i="15"/>
  <c r="Y31" i="10"/>
  <c r="AA34" i="8" s="1"/>
  <c r="X32" i="10"/>
  <c r="H33" i="10"/>
  <c r="K33" i="10"/>
  <c r="AM33" i="14"/>
  <c r="R34" i="10"/>
  <c r="G37" i="7" s="1"/>
  <c r="H34" i="15"/>
  <c r="AL13" i="14"/>
  <c r="O20" i="14"/>
  <c r="AC20" i="14"/>
  <c r="AG20" i="14" s="1"/>
  <c r="AM20" i="14"/>
  <c r="I21" i="14"/>
  <c r="K21" i="14" s="1"/>
  <c r="N21" i="14"/>
  <c r="U23" i="10"/>
  <c r="J26" i="7" s="1"/>
  <c r="Y23" i="10"/>
  <c r="AA26" i="8" s="1"/>
  <c r="C24" i="10"/>
  <c r="Y24" i="10"/>
  <c r="AA27" i="8" s="1"/>
  <c r="E26" i="15"/>
  <c r="G26" i="15"/>
  <c r="Z26" i="10"/>
  <c r="AB29" i="8" s="1"/>
  <c r="Q26" i="15"/>
  <c r="F27" i="10"/>
  <c r="H27" i="10"/>
  <c r="M27" i="10"/>
  <c r="U27" i="10"/>
  <c r="J30" i="7" s="1"/>
  <c r="T27" i="15"/>
  <c r="G28" i="10"/>
  <c r="R28" i="14"/>
  <c r="AD28" i="10"/>
  <c r="AG31" i="8" s="1"/>
  <c r="K29" i="10"/>
  <c r="AD29" i="14"/>
  <c r="E30" i="14"/>
  <c r="Z30" i="10"/>
  <c r="AB33" i="8" s="1"/>
  <c r="AB30" i="10"/>
  <c r="AD33" i="8" s="1"/>
  <c r="J31" i="15"/>
  <c r="X31" i="10"/>
  <c r="AB31" i="10"/>
  <c r="AD34" i="8" s="1"/>
  <c r="P31" i="15"/>
  <c r="AJ31" i="14"/>
  <c r="AG31" i="10"/>
  <c r="AK34" i="8" s="1"/>
  <c r="H32" i="14"/>
  <c r="P32" i="10"/>
  <c r="W32" i="10"/>
  <c r="AK32" i="14"/>
  <c r="I34" i="14"/>
  <c r="F36" i="10"/>
  <c r="E36" i="14"/>
  <c r="B36" i="15"/>
  <c r="P36" i="15"/>
  <c r="AF36" i="14"/>
  <c r="AB36" i="10"/>
  <c r="AD39" i="8" s="1"/>
  <c r="C21" i="10"/>
  <c r="I23" i="14"/>
  <c r="K23" i="14" s="1"/>
  <c r="N23" i="14"/>
  <c r="AG23" i="10"/>
  <c r="AK26" i="8" s="1"/>
  <c r="J26" i="10"/>
  <c r="O26" i="10"/>
  <c r="R26" i="10"/>
  <c r="G29" i="7" s="1"/>
  <c r="M29" i="7" s="1"/>
  <c r="T26" i="10"/>
  <c r="I29" i="7" s="1"/>
  <c r="O29" i="7" s="1"/>
  <c r="X26" i="10"/>
  <c r="AC26" i="10"/>
  <c r="AF29" i="8" s="1"/>
  <c r="D27" i="15"/>
  <c r="Y27" i="10"/>
  <c r="AA30" i="8" s="1"/>
  <c r="AK27" i="14"/>
  <c r="Q28" i="14"/>
  <c r="G29" i="10"/>
  <c r="C29" i="15"/>
  <c r="AA29" i="14"/>
  <c r="AD29" i="10"/>
  <c r="AG32" i="8" s="1"/>
  <c r="AH32" i="8" s="1"/>
  <c r="R29" i="15"/>
  <c r="N30" i="10"/>
  <c r="O30" i="14"/>
  <c r="M30" i="15"/>
  <c r="Y30" i="10"/>
  <c r="AA33" i="8" s="1"/>
  <c r="AM30" i="14"/>
  <c r="O58" i="12"/>
  <c r="K34" i="6" s="1"/>
  <c r="L34" i="6" s="1"/>
  <c r="M34" i="6" s="1"/>
  <c r="N34" i="6" s="1"/>
  <c r="M33" i="3" s="1"/>
  <c r="J31" i="10"/>
  <c r="T31" i="10"/>
  <c r="I34" i="7" s="1"/>
  <c r="O34" i="7" s="1"/>
  <c r="O31" i="15"/>
  <c r="T31" i="15"/>
  <c r="AF31" i="10"/>
  <c r="AJ34" i="8" s="1"/>
  <c r="AE32" i="14"/>
  <c r="Y34" i="10"/>
  <c r="AA37" i="8" s="1"/>
  <c r="M34" i="15"/>
  <c r="X13" i="10"/>
  <c r="AF13" i="10"/>
  <c r="AJ16" i="8" s="1"/>
  <c r="J20" i="10"/>
  <c r="R20" i="10"/>
  <c r="G23" i="7" s="1"/>
  <c r="Y20" i="10"/>
  <c r="AA23" i="8" s="1"/>
  <c r="AG20" i="10"/>
  <c r="AK23" i="8" s="1"/>
  <c r="I21" i="10"/>
  <c r="S24" i="6" s="1"/>
  <c r="Q21" i="10"/>
  <c r="F24" i="7" s="1"/>
  <c r="AC21" i="10"/>
  <c r="AF24" i="8" s="1"/>
  <c r="AH24" i="8" s="1"/>
  <c r="S21" i="15"/>
  <c r="B23" i="15"/>
  <c r="K23" i="15"/>
  <c r="H24" i="14"/>
  <c r="M24" i="15"/>
  <c r="J26" i="15"/>
  <c r="C27" i="10"/>
  <c r="K27" i="10"/>
  <c r="B29" i="15"/>
  <c r="W29" i="14"/>
  <c r="X29" i="14" s="1"/>
  <c r="T29" i="14" s="1"/>
  <c r="Q29" i="15"/>
  <c r="J56" i="12"/>
  <c r="Q33" i="8" s="1"/>
  <c r="R33" i="8" s="1"/>
  <c r="AH30" i="14"/>
  <c r="E31" i="15"/>
  <c r="I31" i="10"/>
  <c r="S34" i="6" s="1"/>
  <c r="M31" i="10"/>
  <c r="O31" i="14"/>
  <c r="C32" i="10"/>
  <c r="AD32" i="14"/>
  <c r="H33" i="14"/>
  <c r="G34" i="10"/>
  <c r="J34" i="10"/>
  <c r="G34" i="15"/>
  <c r="O34" i="14"/>
  <c r="T34" i="15"/>
  <c r="O37" i="15"/>
  <c r="AE37" i="14"/>
  <c r="AA37" i="10"/>
  <c r="AC40" i="8" s="1"/>
  <c r="AB40" i="10"/>
  <c r="AD43" i="8" s="1"/>
  <c r="AF40" i="14"/>
  <c r="P40" i="15"/>
  <c r="Y26" i="10"/>
  <c r="AA29" i="8" s="1"/>
  <c r="AD26" i="10"/>
  <c r="AG29" i="8" s="1"/>
  <c r="P28" i="10"/>
  <c r="L28" i="15"/>
  <c r="AI28" i="14"/>
  <c r="J29" i="14"/>
  <c r="Q29" i="14"/>
  <c r="AA29" i="10"/>
  <c r="AC32" i="8" s="1"/>
  <c r="K30" i="10"/>
  <c r="K30" i="15"/>
  <c r="AF30" i="14"/>
  <c r="F31" i="15"/>
  <c r="N31" i="14"/>
  <c r="R31" i="14"/>
  <c r="AC31" i="14"/>
  <c r="AG31" i="14" s="1"/>
  <c r="I32" i="10"/>
  <c r="S35" i="6" s="1"/>
  <c r="Q32" i="10"/>
  <c r="F35" i="7" s="1"/>
  <c r="AF32" i="10"/>
  <c r="AJ35" i="8" s="1"/>
  <c r="C33" i="10"/>
  <c r="AD34" i="10"/>
  <c r="AG37" i="8" s="1"/>
  <c r="X27" i="10"/>
  <c r="AC27" i="10"/>
  <c r="AF30" i="8" s="1"/>
  <c r="F28" i="14"/>
  <c r="U28" i="10"/>
  <c r="J31" i="7" s="1"/>
  <c r="N29" i="15"/>
  <c r="Z29" i="10"/>
  <c r="AB32" i="8" s="1"/>
  <c r="F30" i="10"/>
  <c r="B30" i="15"/>
  <c r="G30" i="14"/>
  <c r="J30" i="10"/>
  <c r="D32" i="15"/>
  <c r="H32" i="10"/>
  <c r="S32" i="15"/>
  <c r="AE32" i="10"/>
  <c r="AI35" i="8" s="1"/>
  <c r="P33" i="10"/>
  <c r="W33" i="10"/>
  <c r="Z33" i="10"/>
  <c r="AB36" i="8" s="1"/>
  <c r="N33" i="15"/>
  <c r="U33" i="15"/>
  <c r="O34" i="10"/>
  <c r="C36" i="10"/>
  <c r="G37" i="10"/>
  <c r="F37" i="14"/>
  <c r="K37" i="10"/>
  <c r="G37" i="15"/>
  <c r="P37" i="14"/>
  <c r="Q40" i="10"/>
  <c r="F43" i="7" s="1"/>
  <c r="C41" i="10"/>
  <c r="AE41" i="14"/>
  <c r="T42" i="10"/>
  <c r="I45" i="7" s="1"/>
  <c r="O45" i="7" s="1"/>
  <c r="AA42" i="10"/>
  <c r="AC45" i="8" s="1"/>
  <c r="M43" i="10"/>
  <c r="T43" i="10"/>
  <c r="I46" i="7" s="1"/>
  <c r="O46" i="7" s="1"/>
  <c r="J80" i="12"/>
  <c r="Q46" i="8" s="1"/>
  <c r="R46" i="8" s="1"/>
  <c r="W43" i="14"/>
  <c r="X43" i="14" s="1"/>
  <c r="T43" i="14" s="1"/>
  <c r="Z43" i="10"/>
  <c r="AB46" i="8" s="1"/>
  <c r="AD43" i="14"/>
  <c r="X45" i="10"/>
  <c r="J46" i="10"/>
  <c r="AA46" i="14"/>
  <c r="X47" i="10"/>
  <c r="E34" i="14"/>
  <c r="G34" i="14" s="1"/>
  <c r="W34" i="14"/>
  <c r="X34" i="14" s="1"/>
  <c r="T34" i="14" s="1"/>
  <c r="AH34" i="14"/>
  <c r="AJ34" i="14" s="1"/>
  <c r="F37" i="15"/>
  <c r="H38" i="15"/>
  <c r="R38" i="10"/>
  <c r="G41" i="7" s="1"/>
  <c r="E40" i="14"/>
  <c r="G40" i="14" s="1"/>
  <c r="K40" i="10"/>
  <c r="Q43" i="14"/>
  <c r="N47" i="10"/>
  <c r="W47" i="14"/>
  <c r="X47" i="14" s="1"/>
  <c r="T47" i="14" s="1"/>
  <c r="C30" i="15"/>
  <c r="B31" i="15"/>
  <c r="Q31" i="15"/>
  <c r="N34" i="15"/>
  <c r="C37" i="15"/>
  <c r="Q37" i="10"/>
  <c r="F40" i="7" s="1"/>
  <c r="Q37" i="14"/>
  <c r="B42" i="15"/>
  <c r="F42" i="10"/>
  <c r="J42" i="14"/>
  <c r="K42" i="14" s="1"/>
  <c r="O42" i="10"/>
  <c r="R42" i="15"/>
  <c r="Q43" i="15"/>
  <c r="AC43" i="10"/>
  <c r="AF46" i="8" s="1"/>
  <c r="U46" i="15"/>
  <c r="L46" i="15"/>
  <c r="AG46" i="10"/>
  <c r="AK49" i="8" s="1"/>
  <c r="L49" i="10"/>
  <c r="J49" i="14"/>
  <c r="N50" i="10"/>
  <c r="R53" i="15"/>
  <c r="AI53" i="14"/>
  <c r="AD53" i="10"/>
  <c r="AG56" i="8" s="1"/>
  <c r="F31" i="14"/>
  <c r="G31" i="14" s="1"/>
  <c r="AA31" i="14"/>
  <c r="AI31" i="14"/>
  <c r="F34" i="10"/>
  <c r="J34" i="14"/>
  <c r="K34" i="14" s="1"/>
  <c r="N34" i="10"/>
  <c r="Q34" i="14"/>
  <c r="AE34" i="14"/>
  <c r="AC34" i="10"/>
  <c r="AF37" i="8" s="1"/>
  <c r="AH37" i="8" s="1"/>
  <c r="U34" i="15"/>
  <c r="C37" i="10"/>
  <c r="L37" i="10"/>
  <c r="G38" i="10"/>
  <c r="C38" i="15"/>
  <c r="J38" i="10"/>
  <c r="M38" i="15"/>
  <c r="Y38" i="10"/>
  <c r="AA41" i="8" s="1"/>
  <c r="AC38" i="10"/>
  <c r="AF41" i="8" s="1"/>
  <c r="Q38" i="15"/>
  <c r="AH38" i="14"/>
  <c r="Q42" i="14"/>
  <c r="K43" i="15"/>
  <c r="U43" i="10"/>
  <c r="J46" i="7" s="1"/>
  <c r="P46" i="7" s="1"/>
  <c r="R43" i="14"/>
  <c r="Y43" i="10"/>
  <c r="AA46" i="8" s="1"/>
  <c r="AC43" i="14"/>
  <c r="AG43" i="14" s="1"/>
  <c r="I44" i="10"/>
  <c r="S47" i="6" s="1"/>
  <c r="I44" i="14"/>
  <c r="K44" i="14" s="1"/>
  <c r="AF44" i="10"/>
  <c r="AJ47" i="8" s="1"/>
  <c r="AL44" i="14"/>
  <c r="F45" i="15"/>
  <c r="L45" i="10"/>
  <c r="J45" i="14"/>
  <c r="K45" i="14" s="1"/>
  <c r="J45" i="15"/>
  <c r="T45" i="10"/>
  <c r="I48" i="7" s="1"/>
  <c r="Q45" i="14"/>
  <c r="AF45" i="10"/>
  <c r="AJ48" i="8" s="1"/>
  <c r="AD46" i="10"/>
  <c r="AG49" i="8" s="1"/>
  <c r="C48" i="10"/>
  <c r="I50" i="15"/>
  <c r="E37" i="15"/>
  <c r="AC37" i="10"/>
  <c r="AF40" i="8" s="1"/>
  <c r="Q37" i="15"/>
  <c r="AF37" i="10"/>
  <c r="AJ40" i="8" s="1"/>
  <c r="AB38" i="10"/>
  <c r="AD41" i="8" s="1"/>
  <c r="P38" i="15"/>
  <c r="AE38" i="10"/>
  <c r="AI41" i="8" s="1"/>
  <c r="C40" i="10"/>
  <c r="O79" i="12"/>
  <c r="K45" i="6" s="1"/>
  <c r="L45" i="6" s="1"/>
  <c r="M45" i="6" s="1"/>
  <c r="J79" i="12"/>
  <c r="Q45" i="8" s="1"/>
  <c r="R45" i="8" s="1"/>
  <c r="AE42" i="14"/>
  <c r="Q42" i="15"/>
  <c r="AH42" i="14"/>
  <c r="AJ42" i="14" s="1"/>
  <c r="N43" i="15"/>
  <c r="F44" i="15"/>
  <c r="L44" i="10"/>
  <c r="O44" i="15"/>
  <c r="AA44" i="10"/>
  <c r="AC47" i="8" s="1"/>
  <c r="AE44" i="14"/>
  <c r="AL45" i="14"/>
  <c r="O46" i="10"/>
  <c r="H46" i="15"/>
  <c r="R46" i="10"/>
  <c r="G49" i="7" s="1"/>
  <c r="O46" i="14"/>
  <c r="AI46" i="14"/>
  <c r="C49" i="15"/>
  <c r="F49" i="14"/>
  <c r="G49" i="10"/>
  <c r="AM34" i="14"/>
  <c r="N37" i="14"/>
  <c r="J37" i="15"/>
  <c r="F40" i="10"/>
  <c r="C40" i="15"/>
  <c r="G40" i="10"/>
  <c r="N40" i="15"/>
  <c r="J42" i="15"/>
  <c r="O42" i="15"/>
  <c r="N43" i="10"/>
  <c r="T45" i="15"/>
  <c r="R46" i="15"/>
  <c r="E47" i="15"/>
  <c r="I47" i="10"/>
  <c r="S50" i="6" s="1"/>
  <c r="I47" i="14"/>
  <c r="G47" i="15"/>
  <c r="Q47" i="10"/>
  <c r="F50" i="7" s="1"/>
  <c r="N47" i="14"/>
  <c r="C39" i="10"/>
  <c r="N40" i="10"/>
  <c r="G40" i="15"/>
  <c r="N40" i="14"/>
  <c r="C41" i="15"/>
  <c r="F41" i="14"/>
  <c r="O41" i="10"/>
  <c r="T41" i="10"/>
  <c r="I44" i="7" s="1"/>
  <c r="Q41" i="14"/>
  <c r="AA41" i="10"/>
  <c r="AC44" i="8" s="1"/>
  <c r="R41" i="15"/>
  <c r="L42" i="10"/>
  <c r="U42" i="10"/>
  <c r="J45" i="7" s="1"/>
  <c r="P45" i="7" s="1"/>
  <c r="R42" i="14"/>
  <c r="O82" i="12"/>
  <c r="K47" i="6" s="1"/>
  <c r="L47" i="6" s="1"/>
  <c r="M47" i="6" s="1"/>
  <c r="AA48" i="14"/>
  <c r="T49" i="10"/>
  <c r="I52" i="7" s="1"/>
  <c r="Q49" i="14"/>
  <c r="AG34" i="10"/>
  <c r="AK37" i="8" s="1"/>
  <c r="N37" i="10"/>
  <c r="T37" i="10"/>
  <c r="I40" i="7" s="1"/>
  <c r="C38" i="10"/>
  <c r="F38" i="14"/>
  <c r="AC38" i="14"/>
  <c r="AD41" i="10"/>
  <c r="AG44" i="8" s="1"/>
  <c r="I42" i="15"/>
  <c r="F43" i="15"/>
  <c r="M43" i="15"/>
  <c r="O45" i="15"/>
  <c r="AA45" i="10"/>
  <c r="AC48" i="8" s="1"/>
  <c r="M46" i="15"/>
  <c r="Y46" i="10"/>
  <c r="AA49" i="8" s="1"/>
  <c r="AC47" i="10"/>
  <c r="AF50" i="8" s="1"/>
  <c r="L48" i="15"/>
  <c r="W49" i="14"/>
  <c r="X49" i="14" s="1"/>
  <c r="T49" i="14" s="1"/>
  <c r="J88" i="12"/>
  <c r="Q52" i="8" s="1"/>
  <c r="R52" i="8" s="1"/>
  <c r="J49" i="15"/>
  <c r="S51" i="10"/>
  <c r="H54" i="7" s="1"/>
  <c r="P42" i="15"/>
  <c r="J43" i="10"/>
  <c r="R43" i="10"/>
  <c r="G46" i="7" s="1"/>
  <c r="M46" i="7" s="1"/>
  <c r="H43" i="15"/>
  <c r="J44" i="15"/>
  <c r="AD44" i="14"/>
  <c r="AG44" i="14" s="1"/>
  <c r="C45" i="10"/>
  <c r="H47" i="14"/>
  <c r="M47" i="15"/>
  <c r="AD47" i="10"/>
  <c r="AG50" i="8" s="1"/>
  <c r="R47" i="15"/>
  <c r="AM47" i="14"/>
  <c r="F50" i="14"/>
  <c r="G50" i="14" s="1"/>
  <c r="M50" i="10"/>
  <c r="T50" i="10"/>
  <c r="I53" i="7" s="1"/>
  <c r="J50" i="15"/>
  <c r="AA50" i="14"/>
  <c r="R50" i="15"/>
  <c r="B51" i="15"/>
  <c r="K51" i="10"/>
  <c r="H51" i="15"/>
  <c r="R51" i="10"/>
  <c r="G54" i="7" s="1"/>
  <c r="AC51" i="10"/>
  <c r="AF54" i="8" s="1"/>
  <c r="E52" i="15"/>
  <c r="I52" i="10"/>
  <c r="S55" i="6" s="1"/>
  <c r="G52" i="15"/>
  <c r="Q52" i="10"/>
  <c r="F55" i="7" s="1"/>
  <c r="P54" i="10"/>
  <c r="G55" i="10"/>
  <c r="F55" i="14"/>
  <c r="C55" i="15"/>
  <c r="I55" i="14"/>
  <c r="U55" i="10"/>
  <c r="J58" i="7" s="1"/>
  <c r="K55" i="15"/>
  <c r="X55" i="10"/>
  <c r="F56" i="10"/>
  <c r="B56" i="15"/>
  <c r="N56" i="10"/>
  <c r="W65" i="14"/>
  <c r="X65" i="14" s="1"/>
  <c r="T65" i="14" s="1"/>
  <c r="B43" i="15"/>
  <c r="K43" i="10"/>
  <c r="K44" i="15"/>
  <c r="X44" i="10"/>
  <c r="I45" i="10"/>
  <c r="S48" i="6" s="1"/>
  <c r="E45" i="15"/>
  <c r="Q45" i="10"/>
  <c r="F48" i="7" s="1"/>
  <c r="G45" i="15"/>
  <c r="F47" i="10"/>
  <c r="B47" i="15"/>
  <c r="S47" i="15"/>
  <c r="AH49" i="14"/>
  <c r="K50" i="15"/>
  <c r="Q50" i="15"/>
  <c r="W51" i="14"/>
  <c r="X51" i="14" s="1"/>
  <c r="T51" i="14" s="1"/>
  <c r="K52" i="15"/>
  <c r="R52" i="14"/>
  <c r="S52" i="15"/>
  <c r="AK52" i="14"/>
  <c r="P58" i="10"/>
  <c r="Y44" i="10"/>
  <c r="AA47" i="8" s="1"/>
  <c r="M44" i="15"/>
  <c r="H45" i="15"/>
  <c r="G47" i="10"/>
  <c r="C47" i="15"/>
  <c r="T47" i="15"/>
  <c r="C49" i="10"/>
  <c r="B50" i="15"/>
  <c r="AB50" i="10"/>
  <c r="AD53" i="8" s="1"/>
  <c r="J99" i="12"/>
  <c r="AH51" i="14"/>
  <c r="T51" i="15"/>
  <c r="AL51" i="14"/>
  <c r="C52" i="15"/>
  <c r="M52" i="10"/>
  <c r="U52" i="10"/>
  <c r="J55" i="7" s="1"/>
  <c r="AA52" i="14"/>
  <c r="M52" i="15"/>
  <c r="AM52" i="14"/>
  <c r="N54" i="10"/>
  <c r="K54" i="15"/>
  <c r="U54" i="10"/>
  <c r="J57" i="7" s="1"/>
  <c r="S54" i="15"/>
  <c r="AE54" i="10"/>
  <c r="AI57" i="8" s="1"/>
  <c r="AE56" i="14"/>
  <c r="J56" i="15"/>
  <c r="T56" i="10"/>
  <c r="I59" i="7" s="1"/>
  <c r="O59" i="7" s="1"/>
  <c r="Q56" i="14"/>
  <c r="I59" i="15"/>
  <c r="I63" i="15"/>
  <c r="N44" i="15"/>
  <c r="P45" i="10"/>
  <c r="W45" i="10"/>
  <c r="C46" i="10"/>
  <c r="D47" i="15"/>
  <c r="U47" i="15"/>
  <c r="AB49" i="10"/>
  <c r="AD52" i="8" s="1"/>
  <c r="P49" i="15"/>
  <c r="C50" i="15"/>
  <c r="L50" i="15"/>
  <c r="AA50" i="10"/>
  <c r="AC53" i="8" s="1"/>
  <c r="J51" i="14"/>
  <c r="N51" i="15"/>
  <c r="D54" i="15"/>
  <c r="M55" i="10"/>
  <c r="Q49" i="15"/>
  <c r="K50" i="10"/>
  <c r="R52" i="15"/>
  <c r="AD52" i="10"/>
  <c r="AG55" i="8" s="1"/>
  <c r="AD54" i="14"/>
  <c r="N54" i="15"/>
  <c r="G56" i="15"/>
  <c r="Q56" i="10"/>
  <c r="F59" i="7" s="1"/>
  <c r="L59" i="7" s="1"/>
  <c r="N56" i="14"/>
  <c r="M56" i="14" s="1"/>
  <c r="T56" i="15"/>
  <c r="AF56" i="10"/>
  <c r="AJ59" i="8" s="1"/>
  <c r="AL56" i="14"/>
  <c r="C42" i="15"/>
  <c r="L42" i="15"/>
  <c r="AF42" i="14"/>
  <c r="O43" i="14"/>
  <c r="O43" i="15"/>
  <c r="J44" i="10"/>
  <c r="Q44" i="10"/>
  <c r="F47" i="7" s="1"/>
  <c r="G44" i="15"/>
  <c r="Q44" i="14"/>
  <c r="Z44" i="10"/>
  <c r="AB47" i="8" s="1"/>
  <c r="P44" i="15"/>
  <c r="AG44" i="10"/>
  <c r="AK47" i="8" s="1"/>
  <c r="U44" i="15"/>
  <c r="K45" i="10"/>
  <c r="C47" i="10"/>
  <c r="H47" i="10"/>
  <c r="AC47" i="14"/>
  <c r="AI47" i="14"/>
  <c r="AJ47" i="14" s="1"/>
  <c r="AG47" i="10"/>
  <c r="AK50" i="8" s="1"/>
  <c r="AL50" i="8" s="1"/>
  <c r="P49" i="10"/>
  <c r="W49" i="10"/>
  <c r="G50" i="10"/>
  <c r="L50" i="10"/>
  <c r="F50" i="15"/>
  <c r="AH50" i="14"/>
  <c r="AJ50" i="14" s="1"/>
  <c r="Z51" i="10"/>
  <c r="AB54" i="8" s="1"/>
  <c r="S51" i="15"/>
  <c r="AE51" i="10"/>
  <c r="AI54" i="8" s="1"/>
  <c r="AL54" i="8" s="1"/>
  <c r="F52" i="14"/>
  <c r="H52" i="15"/>
  <c r="O52" i="14"/>
  <c r="AC52" i="14"/>
  <c r="H54" i="10"/>
  <c r="M54" i="10"/>
  <c r="W54" i="10"/>
  <c r="Z54" i="10"/>
  <c r="AB57" i="8" s="1"/>
  <c r="P55" i="10"/>
  <c r="S55" i="15"/>
  <c r="AK55" i="14"/>
  <c r="K42" i="10"/>
  <c r="Z42" i="10"/>
  <c r="AB45" i="8" s="1"/>
  <c r="N42" i="15"/>
  <c r="E43" i="14"/>
  <c r="P43" i="15"/>
  <c r="AG43" i="10"/>
  <c r="AK46" i="8" s="1"/>
  <c r="U43" i="15"/>
  <c r="R44" i="10"/>
  <c r="G47" i="7" s="1"/>
  <c r="H44" i="15"/>
  <c r="R44" i="14"/>
  <c r="I45" i="14"/>
  <c r="N45" i="14"/>
  <c r="E47" i="14"/>
  <c r="AK47" i="14"/>
  <c r="AC49" i="10"/>
  <c r="AF52" i="8" s="1"/>
  <c r="R50" i="14"/>
  <c r="AF50" i="14"/>
  <c r="AM51" i="14"/>
  <c r="AG51" i="10"/>
  <c r="AK54" i="8" s="1"/>
  <c r="AD51" i="14"/>
  <c r="W52" i="10"/>
  <c r="P52" i="15"/>
  <c r="H54" i="14"/>
  <c r="W54" i="14"/>
  <c r="X54" i="14" s="1"/>
  <c r="T54" i="14" s="1"/>
  <c r="AL54" i="14"/>
  <c r="T54" i="15"/>
  <c r="AE55" i="10"/>
  <c r="AI58" i="8" s="1"/>
  <c r="J56" i="10"/>
  <c r="AA56" i="10"/>
  <c r="AC59" i="8" s="1"/>
  <c r="L51" i="10"/>
  <c r="W51" i="10"/>
  <c r="Q51" i="15"/>
  <c r="O52" i="10"/>
  <c r="L52" i="15"/>
  <c r="U52" i="15"/>
  <c r="AG52" i="10"/>
  <c r="AK55" i="8" s="1"/>
  <c r="C53" i="10"/>
  <c r="E55" i="15"/>
  <c r="I55" i="10"/>
  <c r="S58" i="6" s="1"/>
  <c r="O42" i="14"/>
  <c r="AC42" i="14"/>
  <c r="AM42" i="14"/>
  <c r="O50" i="14"/>
  <c r="AC50" i="14"/>
  <c r="AM50" i="14"/>
  <c r="I54" i="14"/>
  <c r="K54" i="14" s="1"/>
  <c r="N54" i="14"/>
  <c r="Q54" i="15"/>
  <c r="AI54" i="14"/>
  <c r="AJ54" i="14" s="1"/>
  <c r="C55" i="10"/>
  <c r="Y55" i="10"/>
  <c r="AA58" i="8" s="1"/>
  <c r="AF55" i="10"/>
  <c r="AJ58" i="8" s="1"/>
  <c r="C57" i="15"/>
  <c r="K57" i="10"/>
  <c r="G59" i="10"/>
  <c r="C59" i="15"/>
  <c r="K59" i="10"/>
  <c r="AA59" i="14"/>
  <c r="X59" i="10"/>
  <c r="F61" i="15"/>
  <c r="J61" i="14"/>
  <c r="O61" i="15"/>
  <c r="AA61" i="10"/>
  <c r="AC64" i="8" s="1"/>
  <c r="F62" i="14"/>
  <c r="U63" i="10"/>
  <c r="J66" i="7" s="1"/>
  <c r="R63" i="15"/>
  <c r="AD63" i="10"/>
  <c r="AG66" i="8" s="1"/>
  <c r="AI63" i="14"/>
  <c r="P67" i="14"/>
  <c r="M68" i="15"/>
  <c r="Y68" i="10"/>
  <c r="AA71" i="8" s="1"/>
  <c r="AC68" i="14"/>
  <c r="Z50" i="10"/>
  <c r="AB53" i="8" s="1"/>
  <c r="C51" i="10"/>
  <c r="J51" i="10"/>
  <c r="Y51" i="10"/>
  <c r="AA54" i="8" s="1"/>
  <c r="G54" i="10"/>
  <c r="L54" i="10"/>
  <c r="AB54" i="10"/>
  <c r="AD57" i="8" s="1"/>
  <c r="Q55" i="10"/>
  <c r="F58" i="7" s="1"/>
  <c r="G55" i="15"/>
  <c r="W55" i="10"/>
  <c r="T55" i="15"/>
  <c r="C57" i="10"/>
  <c r="P57" i="10"/>
  <c r="F59" i="15"/>
  <c r="W59" i="14"/>
  <c r="X59" i="14" s="1"/>
  <c r="T59" i="14" s="1"/>
  <c r="Y59" i="10"/>
  <c r="AA62" i="8" s="1"/>
  <c r="AF59" i="14"/>
  <c r="AG59" i="14" s="1"/>
  <c r="P59" i="15"/>
  <c r="L61" i="10"/>
  <c r="X62" i="10"/>
  <c r="W63" i="10"/>
  <c r="C64" i="15"/>
  <c r="G64" i="10"/>
  <c r="F64" i="14"/>
  <c r="M64" i="10"/>
  <c r="AI64" i="14"/>
  <c r="R64" i="15"/>
  <c r="AD64" i="10"/>
  <c r="AG67" i="8" s="1"/>
  <c r="K66" i="10"/>
  <c r="O66" i="14"/>
  <c r="H66" i="15"/>
  <c r="R66" i="10"/>
  <c r="G69" i="7" s="1"/>
  <c r="AC66" i="14"/>
  <c r="AF66" i="10"/>
  <c r="AJ69" i="8" s="1"/>
  <c r="AL66" i="14"/>
  <c r="J42" i="10"/>
  <c r="R42" i="10"/>
  <c r="G45" i="7" s="1"/>
  <c r="M45" i="7" s="1"/>
  <c r="Y42" i="10"/>
  <c r="AA45" i="8" s="1"/>
  <c r="AG42" i="10"/>
  <c r="AK45" i="8" s="1"/>
  <c r="J50" i="10"/>
  <c r="R50" i="10"/>
  <c r="G53" i="7" s="1"/>
  <c r="Y50" i="10"/>
  <c r="AA53" i="8" s="1"/>
  <c r="AG50" i="10"/>
  <c r="AK53" i="8" s="1"/>
  <c r="C54" i="10"/>
  <c r="AA55" i="14"/>
  <c r="H56" i="14"/>
  <c r="R56" i="14"/>
  <c r="J111" i="12"/>
  <c r="Q60" i="8" s="1"/>
  <c r="L59" i="10"/>
  <c r="R59" i="10"/>
  <c r="G62" i="7" s="1"/>
  <c r="M62" i="7" s="1"/>
  <c r="M59" i="15"/>
  <c r="Q59" i="15"/>
  <c r="AC59" i="10"/>
  <c r="AF62" i="8" s="1"/>
  <c r="AH62" i="8" s="1"/>
  <c r="R59" i="15"/>
  <c r="J61" i="10"/>
  <c r="C63" i="15"/>
  <c r="F63" i="14"/>
  <c r="G63" i="10"/>
  <c r="K63" i="10"/>
  <c r="O66" i="10"/>
  <c r="AF66" i="14"/>
  <c r="P66" i="15"/>
  <c r="AB66" i="10"/>
  <c r="AD69" i="8" s="1"/>
  <c r="J67" i="10"/>
  <c r="W69" i="10"/>
  <c r="AA57" i="10"/>
  <c r="AC60" i="8" s="1"/>
  <c r="AE57" i="14"/>
  <c r="O57" i="15"/>
  <c r="C58" i="10"/>
  <c r="L59" i="15"/>
  <c r="AF59" i="10"/>
  <c r="AJ62" i="8" s="1"/>
  <c r="AG59" i="10"/>
  <c r="AK62" i="8" s="1"/>
  <c r="U59" i="15"/>
  <c r="F61" i="14"/>
  <c r="W61" i="10"/>
  <c r="AG61" i="10"/>
  <c r="AK64" i="8" s="1"/>
  <c r="AM61" i="14"/>
  <c r="AN61" i="14" s="1"/>
  <c r="P62" i="10"/>
  <c r="AD62" i="10"/>
  <c r="AG65" i="8" s="1"/>
  <c r="AI62" i="14"/>
  <c r="R62" i="15"/>
  <c r="AC63" i="10"/>
  <c r="AF66" i="8" s="1"/>
  <c r="AH66" i="8" s="1"/>
  <c r="AH63" i="14"/>
  <c r="Q63" i="15"/>
  <c r="U64" i="10"/>
  <c r="J67" i="7" s="1"/>
  <c r="R64" i="14"/>
  <c r="K64" i="15"/>
  <c r="Y64" i="10"/>
  <c r="AA67" i="8" s="1"/>
  <c r="AC64" i="14"/>
  <c r="M64" i="15"/>
  <c r="N67" i="10"/>
  <c r="I70" i="15"/>
  <c r="X56" i="10"/>
  <c r="AM56" i="14"/>
  <c r="N59" i="10"/>
  <c r="G61" i="10"/>
  <c r="T61" i="15"/>
  <c r="G62" i="10"/>
  <c r="C62" i="15"/>
  <c r="L62" i="10"/>
  <c r="F62" i="15"/>
  <c r="J62" i="14"/>
  <c r="K62" i="14" s="1"/>
  <c r="L62" i="14" s="1"/>
  <c r="W62" i="10"/>
  <c r="U63" i="15"/>
  <c r="AG63" i="10"/>
  <c r="AK66" i="8" s="1"/>
  <c r="M63" i="15"/>
  <c r="AC63" i="14"/>
  <c r="AM63" i="14"/>
  <c r="B64" i="15"/>
  <c r="E64" i="14"/>
  <c r="F64" i="10"/>
  <c r="F64" i="15"/>
  <c r="L64" i="10"/>
  <c r="J64" i="14"/>
  <c r="K64" i="14" s="1"/>
  <c r="Q64" i="15"/>
  <c r="AC64" i="10"/>
  <c r="AF67" i="8" s="1"/>
  <c r="AH67" i="8" s="1"/>
  <c r="AH64" i="14"/>
  <c r="AA65" i="10"/>
  <c r="AC68" i="8" s="1"/>
  <c r="O65" i="15"/>
  <c r="AE65" i="14"/>
  <c r="Y66" i="10"/>
  <c r="AA69" i="8" s="1"/>
  <c r="U56" i="10"/>
  <c r="J59" i="7" s="1"/>
  <c r="P59" i="7" s="1"/>
  <c r="E57" i="14"/>
  <c r="B57" i="15"/>
  <c r="AB57" i="10"/>
  <c r="AD60" i="8" s="1"/>
  <c r="AF57" i="14"/>
  <c r="J59" i="10"/>
  <c r="K59" i="14"/>
  <c r="S59" i="10"/>
  <c r="H62" i="7" s="1"/>
  <c r="C60" i="10"/>
  <c r="O116" i="12"/>
  <c r="J61" i="15"/>
  <c r="Q61" i="14"/>
  <c r="R61" i="15"/>
  <c r="E62" i="14"/>
  <c r="B62" i="15"/>
  <c r="T62" i="10"/>
  <c r="I65" i="7" s="1"/>
  <c r="J62" i="15"/>
  <c r="Q62" i="14"/>
  <c r="F63" i="10"/>
  <c r="B63" i="15"/>
  <c r="E63" i="14"/>
  <c r="Q65" i="10"/>
  <c r="F68" i="7" s="1"/>
  <c r="N65" i="14"/>
  <c r="G65" i="15"/>
  <c r="S65" i="15"/>
  <c r="AK65" i="14"/>
  <c r="AE65" i="10"/>
  <c r="AI68" i="8" s="1"/>
  <c r="J66" i="10"/>
  <c r="M55" i="15"/>
  <c r="P56" i="10"/>
  <c r="K56" i="15"/>
  <c r="P57" i="15"/>
  <c r="O59" i="10"/>
  <c r="J59" i="15"/>
  <c r="P61" i="10"/>
  <c r="T61" i="10"/>
  <c r="I64" i="7" s="1"/>
  <c r="AD61" i="10"/>
  <c r="AG64" i="8" s="1"/>
  <c r="F62" i="10"/>
  <c r="Q62" i="15"/>
  <c r="AC62" i="10"/>
  <c r="AF65" i="8" s="1"/>
  <c r="AH62" i="14"/>
  <c r="AJ62" i="14" s="1"/>
  <c r="M63" i="10"/>
  <c r="J64" i="15"/>
  <c r="T64" i="10"/>
  <c r="I67" i="7" s="1"/>
  <c r="Q64" i="14"/>
  <c r="X64" i="10"/>
  <c r="C65" i="10"/>
  <c r="P66" i="10"/>
  <c r="G67" i="10"/>
  <c r="C67" i="15"/>
  <c r="C52" i="10"/>
  <c r="N55" i="10"/>
  <c r="C56" i="10"/>
  <c r="F57" i="10"/>
  <c r="G57" i="10"/>
  <c r="F57" i="14"/>
  <c r="G57" i="14" s="1"/>
  <c r="O57" i="10"/>
  <c r="X57" i="10"/>
  <c r="AC57" i="10"/>
  <c r="AF60" i="8" s="1"/>
  <c r="T59" i="10"/>
  <c r="I62" i="7" s="1"/>
  <c r="O62" i="7" s="1"/>
  <c r="R59" i="14"/>
  <c r="K59" i="15"/>
  <c r="AL59" i="14"/>
  <c r="AM59" i="14"/>
  <c r="O61" i="10"/>
  <c r="O61" i="14"/>
  <c r="R61" i="10"/>
  <c r="G64" i="7" s="1"/>
  <c r="AB61" i="10"/>
  <c r="AD64" i="8" s="1"/>
  <c r="AF61" i="14"/>
  <c r="K62" i="10"/>
  <c r="P63" i="10"/>
  <c r="K63" i="15"/>
  <c r="R63" i="14"/>
  <c r="O121" i="12"/>
  <c r="AF67" i="10"/>
  <c r="AJ70" i="8" s="1"/>
  <c r="I68" i="10"/>
  <c r="S71" i="6" s="1"/>
  <c r="I68" i="14"/>
  <c r="AE68" i="10"/>
  <c r="AI71" i="8" s="1"/>
  <c r="Z70" i="10"/>
  <c r="AB73" i="8" s="1"/>
  <c r="Q70" i="15"/>
  <c r="AH70" i="14"/>
  <c r="AJ70" i="14" s="1"/>
  <c r="M71" i="15"/>
  <c r="J71" i="10"/>
  <c r="R71" i="10"/>
  <c r="G74" i="7" s="1"/>
  <c r="K71" i="15"/>
  <c r="R71" i="14"/>
  <c r="O71" i="15"/>
  <c r="AA71" i="10"/>
  <c r="AC74" i="8" s="1"/>
  <c r="K72" i="10"/>
  <c r="K72" i="14"/>
  <c r="U72" i="10"/>
  <c r="J75" i="7" s="1"/>
  <c r="P75" i="10"/>
  <c r="W75" i="14"/>
  <c r="X75" i="14" s="1"/>
  <c r="T75" i="14" s="1"/>
  <c r="U76" i="10"/>
  <c r="J79" i="7" s="1"/>
  <c r="R76" i="14"/>
  <c r="K76" i="15"/>
  <c r="N76" i="10"/>
  <c r="G76" i="15"/>
  <c r="N76" i="14"/>
  <c r="Q76" i="10"/>
  <c r="F79" i="7" s="1"/>
  <c r="P79" i="14"/>
  <c r="H63" i="15"/>
  <c r="L63" i="15"/>
  <c r="AB64" i="10"/>
  <c r="AD67" i="8" s="1"/>
  <c r="AG64" i="10"/>
  <c r="AK67" i="8" s="1"/>
  <c r="W67" i="14"/>
  <c r="X67" i="14" s="1"/>
  <c r="T67" i="14" s="1"/>
  <c r="T67" i="15"/>
  <c r="E68" i="15"/>
  <c r="M68" i="10"/>
  <c r="R68" i="14"/>
  <c r="S68" i="15"/>
  <c r="G70" i="10"/>
  <c r="L70" i="10"/>
  <c r="J70" i="14"/>
  <c r="K70" i="14" s="1"/>
  <c r="AC70" i="10"/>
  <c r="AF73" i="8" s="1"/>
  <c r="AH73" i="8" s="1"/>
  <c r="M71" i="10"/>
  <c r="P71" i="10"/>
  <c r="U71" i="10"/>
  <c r="J74" i="7" s="1"/>
  <c r="W71" i="10"/>
  <c r="J72" i="10"/>
  <c r="AE72" i="14"/>
  <c r="AG72" i="14" s="1"/>
  <c r="P73" i="10"/>
  <c r="W73" i="10"/>
  <c r="K80" i="14"/>
  <c r="B59" i="15"/>
  <c r="H61" i="10"/>
  <c r="M61" i="10"/>
  <c r="U61" i="10"/>
  <c r="J64" i="7" s="1"/>
  <c r="C62" i="10"/>
  <c r="J63" i="10"/>
  <c r="R63" i="10"/>
  <c r="G66" i="7" s="1"/>
  <c r="E64" i="15"/>
  <c r="G64" i="15"/>
  <c r="F67" i="10"/>
  <c r="B67" i="15"/>
  <c r="K67" i="10"/>
  <c r="N67" i="14"/>
  <c r="G67" i="15"/>
  <c r="B70" i="15"/>
  <c r="F70" i="10"/>
  <c r="K70" i="10"/>
  <c r="AD70" i="14"/>
  <c r="AF70" i="14"/>
  <c r="AF70" i="10"/>
  <c r="AJ73" i="8" s="1"/>
  <c r="J71" i="14"/>
  <c r="O71" i="14"/>
  <c r="Q71" i="14"/>
  <c r="S72" i="10"/>
  <c r="H75" i="7" s="1"/>
  <c r="K73" i="10"/>
  <c r="AF73" i="10"/>
  <c r="AJ76" i="8" s="1"/>
  <c r="O74" i="10"/>
  <c r="H74" i="15"/>
  <c r="O74" i="14"/>
  <c r="G75" i="14"/>
  <c r="E77" i="14"/>
  <c r="F77" i="10"/>
  <c r="S77" i="15"/>
  <c r="AK77" i="14"/>
  <c r="AE77" i="10"/>
  <c r="AI80" i="8" s="1"/>
  <c r="P78" i="14"/>
  <c r="M78" i="14" s="1"/>
  <c r="Q67" i="15"/>
  <c r="AC67" i="10"/>
  <c r="AF70" i="8" s="1"/>
  <c r="F68" i="10"/>
  <c r="P68" i="15"/>
  <c r="AB68" i="10"/>
  <c r="AD71" i="8" s="1"/>
  <c r="AE71" i="14"/>
  <c r="AH71" i="14"/>
  <c r="R72" i="14"/>
  <c r="B73" i="15"/>
  <c r="U74" i="15"/>
  <c r="AM74" i="14"/>
  <c r="X74" i="10"/>
  <c r="AG74" i="10"/>
  <c r="AK77" i="8" s="1"/>
  <c r="N75" i="10"/>
  <c r="AJ75" i="14"/>
  <c r="C66" i="10"/>
  <c r="R67" i="10"/>
  <c r="G70" i="7" s="1"/>
  <c r="O67" i="14"/>
  <c r="Y67" i="10"/>
  <c r="AA70" i="8" s="1"/>
  <c r="M67" i="15"/>
  <c r="AD67" i="10"/>
  <c r="AG70" i="8" s="1"/>
  <c r="AI67" i="14"/>
  <c r="AJ67" i="14" s="1"/>
  <c r="R67" i="15"/>
  <c r="B68" i="15"/>
  <c r="Q68" i="10"/>
  <c r="F71" i="7" s="1"/>
  <c r="N68" i="14"/>
  <c r="X68" i="10"/>
  <c r="AC68" i="10"/>
  <c r="AF71" i="8" s="1"/>
  <c r="AH68" i="14"/>
  <c r="Q68" i="15"/>
  <c r="X70" i="10"/>
  <c r="D71" i="15"/>
  <c r="H71" i="10"/>
  <c r="H71" i="14"/>
  <c r="E72" i="15"/>
  <c r="I72" i="10"/>
  <c r="S75" i="6" s="1"/>
  <c r="AC73" i="14"/>
  <c r="F73" i="10"/>
  <c r="P73" i="14"/>
  <c r="G75" i="15"/>
  <c r="N75" i="14"/>
  <c r="E76" i="15"/>
  <c r="I76" i="14"/>
  <c r="I76" i="10"/>
  <c r="S79" i="6" s="1"/>
  <c r="J128" i="12"/>
  <c r="W76" i="14"/>
  <c r="X76" i="14" s="1"/>
  <c r="T76" i="14" s="1"/>
  <c r="AF78" i="14"/>
  <c r="AB78" i="10"/>
  <c r="AD81" i="8" s="1"/>
  <c r="S82" i="10"/>
  <c r="H85" i="7" s="1"/>
  <c r="C61" i="10"/>
  <c r="K61" i="15"/>
  <c r="M61" i="15"/>
  <c r="J64" i="10"/>
  <c r="R64" i="10"/>
  <c r="G67" i="7" s="1"/>
  <c r="C67" i="10"/>
  <c r="H67" i="15"/>
  <c r="J122" i="12"/>
  <c r="AL67" i="14"/>
  <c r="G68" i="15"/>
  <c r="U68" i="10"/>
  <c r="J71" i="7" s="1"/>
  <c r="K68" i="15"/>
  <c r="AK68" i="14"/>
  <c r="F70" i="14"/>
  <c r="G70" i="14" s="1"/>
  <c r="AA70" i="10"/>
  <c r="AC73" i="8" s="1"/>
  <c r="O70" i="15"/>
  <c r="AL70" i="14"/>
  <c r="K71" i="10"/>
  <c r="Y71" i="10"/>
  <c r="AA74" i="8" s="1"/>
  <c r="E73" i="14"/>
  <c r="T73" i="15"/>
  <c r="Q75" i="10"/>
  <c r="F78" i="7" s="1"/>
  <c r="W75" i="10"/>
  <c r="T76" i="15"/>
  <c r="AL76" i="14"/>
  <c r="U77" i="10"/>
  <c r="J80" i="7" s="1"/>
  <c r="K77" i="15"/>
  <c r="R77" i="14"/>
  <c r="AH77" i="14"/>
  <c r="K78" i="10"/>
  <c r="P78" i="15"/>
  <c r="AE61" i="10"/>
  <c r="AI64" i="8" s="1"/>
  <c r="D62" i="15"/>
  <c r="C63" i="10"/>
  <c r="T64" i="15"/>
  <c r="E67" i="14"/>
  <c r="G67" i="14" s="1"/>
  <c r="I67" i="14"/>
  <c r="E67" i="15"/>
  <c r="AE67" i="14"/>
  <c r="AE67" i="10"/>
  <c r="AI70" i="8" s="1"/>
  <c r="AK67" i="14"/>
  <c r="C68" i="10"/>
  <c r="T70" i="10"/>
  <c r="I73" i="7" s="1"/>
  <c r="Q70" i="14"/>
  <c r="P71" i="15"/>
  <c r="AB71" i="10"/>
  <c r="AD74" i="8" s="1"/>
  <c r="K72" i="15"/>
  <c r="M73" i="15"/>
  <c r="AE73" i="10"/>
  <c r="AI76" i="8" s="1"/>
  <c r="AK73" i="14"/>
  <c r="AA74" i="14"/>
  <c r="G77" i="14"/>
  <c r="C69" i="10"/>
  <c r="N70" i="15"/>
  <c r="H71" i="15"/>
  <c r="AC71" i="14"/>
  <c r="AG71" i="14" s="1"/>
  <c r="O72" i="15"/>
  <c r="AA72" i="10"/>
  <c r="AC75" i="8" s="1"/>
  <c r="E75" i="15"/>
  <c r="I75" i="14"/>
  <c r="F76" i="14"/>
  <c r="M78" i="10"/>
  <c r="Z78" i="10"/>
  <c r="AB81" i="8" s="1"/>
  <c r="N78" i="15"/>
  <c r="P79" i="15"/>
  <c r="AG79" i="10"/>
  <c r="AK82" i="8" s="1"/>
  <c r="C81" i="10"/>
  <c r="I83" i="10"/>
  <c r="S86" i="6" s="1"/>
  <c r="E83" i="15"/>
  <c r="Q83" i="10"/>
  <c r="F86" i="7" s="1"/>
  <c r="G83" i="15"/>
  <c r="AG84" i="10"/>
  <c r="AK87" i="8" s="1"/>
  <c r="AM84" i="14"/>
  <c r="L84" i="10"/>
  <c r="J84" i="14"/>
  <c r="T84" i="10"/>
  <c r="I87" i="7" s="1"/>
  <c r="O87" i="7" s="1"/>
  <c r="Q84" i="14"/>
  <c r="AI84" i="14"/>
  <c r="U85" i="10"/>
  <c r="J88" i="7" s="1"/>
  <c r="K85" i="15"/>
  <c r="P87" i="14"/>
  <c r="L87" i="15"/>
  <c r="AA87" i="14"/>
  <c r="N90" i="15"/>
  <c r="Z90" i="10"/>
  <c r="AB93" i="8" s="1"/>
  <c r="AD90" i="14"/>
  <c r="R70" i="15"/>
  <c r="C72" i="15"/>
  <c r="R72" i="10"/>
  <c r="G75" i="7" s="1"/>
  <c r="Z72" i="10"/>
  <c r="AB75" i="8" s="1"/>
  <c r="N72" i="15"/>
  <c r="J73" i="10"/>
  <c r="R73" i="10"/>
  <c r="G76" i="7" s="1"/>
  <c r="H73" i="15"/>
  <c r="AA73" i="10"/>
  <c r="AC76" i="8" s="1"/>
  <c r="C75" i="10"/>
  <c r="H75" i="10"/>
  <c r="AG75" i="10"/>
  <c r="AK78" i="8" s="1"/>
  <c r="P77" i="10"/>
  <c r="W77" i="10"/>
  <c r="G78" i="10"/>
  <c r="L78" i="10"/>
  <c r="F78" i="15"/>
  <c r="AA78" i="10"/>
  <c r="AC81" i="8" s="1"/>
  <c r="O78" i="15"/>
  <c r="AA79" i="10"/>
  <c r="AC82" i="8" s="1"/>
  <c r="Q79" i="15"/>
  <c r="C80" i="10"/>
  <c r="AE80" i="14"/>
  <c r="W82" i="14"/>
  <c r="X82" i="14" s="1"/>
  <c r="T82" i="14" s="1"/>
  <c r="AH82" i="14"/>
  <c r="AD84" i="10"/>
  <c r="AG87" i="8" s="1"/>
  <c r="O86" i="10"/>
  <c r="Q86" i="15"/>
  <c r="AC86" i="10"/>
  <c r="AF89" i="8" s="1"/>
  <c r="AH86" i="14"/>
  <c r="AJ86" i="14" s="1"/>
  <c r="O143" i="12"/>
  <c r="C87" i="15"/>
  <c r="G87" i="10"/>
  <c r="J88" i="10"/>
  <c r="P90" i="14"/>
  <c r="J79" i="10"/>
  <c r="R79" i="10"/>
  <c r="G82" i="7" s="1"/>
  <c r="H79" i="15"/>
  <c r="O80" i="14"/>
  <c r="AA81" i="14"/>
  <c r="M83" i="10"/>
  <c r="U83" i="10"/>
  <c r="J86" i="7" s="1"/>
  <c r="R83" i="14"/>
  <c r="AK83" i="14"/>
  <c r="AC84" i="10"/>
  <c r="AF87" i="8" s="1"/>
  <c r="AH87" i="8" s="1"/>
  <c r="Q84" i="15"/>
  <c r="M85" i="10"/>
  <c r="I85" i="15"/>
  <c r="AD85" i="14"/>
  <c r="N85" i="15"/>
  <c r="O86" i="14"/>
  <c r="H86" i="15"/>
  <c r="Z86" i="10"/>
  <c r="AB89" i="8" s="1"/>
  <c r="N86" i="15"/>
  <c r="AD86" i="14"/>
  <c r="M74" i="15"/>
  <c r="AD74" i="10"/>
  <c r="AG77" i="8" s="1"/>
  <c r="R74" i="15"/>
  <c r="AC75" i="10"/>
  <c r="AF78" i="8" s="1"/>
  <c r="Q75" i="15"/>
  <c r="C76" i="10"/>
  <c r="C77" i="15"/>
  <c r="L77" i="10"/>
  <c r="F77" i="15"/>
  <c r="T77" i="10"/>
  <c r="I80" i="7" s="1"/>
  <c r="J77" i="15"/>
  <c r="Q78" i="15"/>
  <c r="B79" i="15"/>
  <c r="K79" i="10"/>
  <c r="Q80" i="10"/>
  <c r="F83" i="7" s="1"/>
  <c r="G80" i="15"/>
  <c r="H80" i="15"/>
  <c r="J80" i="15"/>
  <c r="L81" i="15"/>
  <c r="D82" i="15"/>
  <c r="N82" i="15"/>
  <c r="AK82" i="14"/>
  <c r="C83" i="10"/>
  <c r="I83" i="14"/>
  <c r="N83" i="14"/>
  <c r="AE83" i="10"/>
  <c r="AI86" i="8" s="1"/>
  <c r="P84" i="10"/>
  <c r="W84" i="10"/>
  <c r="U84" i="15"/>
  <c r="W85" i="10"/>
  <c r="Z85" i="10"/>
  <c r="AB88" i="8" s="1"/>
  <c r="T85" i="15"/>
  <c r="AL85" i="14"/>
  <c r="R86" i="10"/>
  <c r="G89" i="7" s="1"/>
  <c r="I87" i="15"/>
  <c r="R70" i="14"/>
  <c r="AI70" i="14"/>
  <c r="N72" i="14"/>
  <c r="Y72" i="10"/>
  <c r="AA75" i="8" s="1"/>
  <c r="C73" i="10"/>
  <c r="H75" i="14"/>
  <c r="M75" i="15"/>
  <c r="AD75" i="10"/>
  <c r="AG78" i="8" s="1"/>
  <c r="R75" i="15"/>
  <c r="AM75" i="14"/>
  <c r="AN75" i="14" s="1"/>
  <c r="F78" i="14"/>
  <c r="G78" i="14" s="1"/>
  <c r="T78" i="10"/>
  <c r="I81" i="7" s="1"/>
  <c r="J78" i="15"/>
  <c r="AA78" i="14"/>
  <c r="R78" i="15"/>
  <c r="F79" i="15"/>
  <c r="J79" i="15"/>
  <c r="AE79" i="14"/>
  <c r="AM79" i="14"/>
  <c r="F80" i="10"/>
  <c r="R80" i="10"/>
  <c r="G83" i="7" s="1"/>
  <c r="M80" i="15"/>
  <c r="P80" i="15"/>
  <c r="AF80" i="14"/>
  <c r="G82" i="10"/>
  <c r="Y82" i="10"/>
  <c r="AA85" i="8" s="1"/>
  <c r="E84" i="15"/>
  <c r="I84" i="14"/>
  <c r="G84" i="15"/>
  <c r="N84" i="14"/>
  <c r="W85" i="14"/>
  <c r="X85" i="14" s="1"/>
  <c r="T85" i="14" s="1"/>
  <c r="AF85" i="10"/>
  <c r="AJ88" i="8" s="1"/>
  <c r="O139" i="12"/>
  <c r="W86" i="10"/>
  <c r="G74" i="10"/>
  <c r="C74" i="15"/>
  <c r="Y74" i="10"/>
  <c r="AA77" i="8" s="1"/>
  <c r="T74" i="15"/>
  <c r="F75" i="10"/>
  <c r="B75" i="15"/>
  <c r="X75" i="10"/>
  <c r="S75" i="15"/>
  <c r="G77" i="10"/>
  <c r="K78" i="14"/>
  <c r="N78" i="10"/>
  <c r="K78" i="15"/>
  <c r="AD78" i="14"/>
  <c r="AC78" i="10"/>
  <c r="AF81" i="8" s="1"/>
  <c r="F79" i="10"/>
  <c r="K79" i="15"/>
  <c r="Y79" i="10"/>
  <c r="AA82" i="8" s="1"/>
  <c r="M79" i="15"/>
  <c r="AF79" i="14"/>
  <c r="AG79" i="14" s="1"/>
  <c r="I80" i="10"/>
  <c r="S83" i="6" s="1"/>
  <c r="E80" i="15"/>
  <c r="F80" i="15"/>
  <c r="T80" i="10"/>
  <c r="I83" i="7" s="1"/>
  <c r="X80" i="10"/>
  <c r="AA80" i="10"/>
  <c r="AC83" i="8" s="1"/>
  <c r="O80" i="15"/>
  <c r="AK80" i="14"/>
  <c r="H82" i="10"/>
  <c r="J82" i="10"/>
  <c r="W82" i="10"/>
  <c r="Z82" i="10"/>
  <c r="AB85" i="8" s="1"/>
  <c r="Q82" i="15"/>
  <c r="W84" i="14"/>
  <c r="X84" i="14" s="1"/>
  <c r="T84" i="14" s="1"/>
  <c r="AH84" i="14"/>
  <c r="T84" i="15"/>
  <c r="AL84" i="14"/>
  <c r="P85" i="10"/>
  <c r="J138" i="12"/>
  <c r="Q88" i="8" s="1"/>
  <c r="AJ85" i="14"/>
  <c r="C86" i="15"/>
  <c r="G86" i="10"/>
  <c r="F86" i="14"/>
  <c r="J86" i="10"/>
  <c r="B87" i="15"/>
  <c r="F87" i="10"/>
  <c r="E87" i="14"/>
  <c r="K87" i="10"/>
  <c r="C71" i="10"/>
  <c r="F72" i="15"/>
  <c r="AD72" i="10"/>
  <c r="AG75" i="8" s="1"/>
  <c r="AH75" i="8" s="1"/>
  <c r="X73" i="10"/>
  <c r="G75" i="10"/>
  <c r="C75" i="15"/>
  <c r="T75" i="15"/>
  <c r="C77" i="10"/>
  <c r="B78" i="15"/>
  <c r="AD78" i="10"/>
  <c r="AG81" i="8" s="1"/>
  <c r="L79" i="10"/>
  <c r="T79" i="10"/>
  <c r="I82" i="7" s="1"/>
  <c r="Z79" i="10"/>
  <c r="AB82" i="8" s="1"/>
  <c r="N79" i="15"/>
  <c r="U79" i="15"/>
  <c r="J80" i="10"/>
  <c r="N80" i="10"/>
  <c r="Y80" i="10"/>
  <c r="AA83" i="8" s="1"/>
  <c r="AB80" i="10"/>
  <c r="AD83" i="8" s="1"/>
  <c r="AE80" i="10"/>
  <c r="AI83" i="8" s="1"/>
  <c r="S80" i="15"/>
  <c r="U80" i="15"/>
  <c r="K82" i="10"/>
  <c r="AC82" i="10"/>
  <c r="AF85" i="8" s="1"/>
  <c r="AL82" i="14"/>
  <c r="H84" i="10"/>
  <c r="D84" i="15"/>
  <c r="P86" i="10"/>
  <c r="Y86" i="10"/>
  <c r="AA89" i="8" s="1"/>
  <c r="M86" i="15"/>
  <c r="Z71" i="10"/>
  <c r="AB74" i="8" s="1"/>
  <c r="J72" i="15"/>
  <c r="AB72" i="10"/>
  <c r="AD75" i="8" s="1"/>
  <c r="AG72" i="10"/>
  <c r="AK75" i="8" s="1"/>
  <c r="L73" i="10"/>
  <c r="T73" i="10"/>
  <c r="I76" i="7" s="1"/>
  <c r="C74" i="10"/>
  <c r="AF74" i="10"/>
  <c r="AJ77" i="8" s="1"/>
  <c r="D75" i="15"/>
  <c r="AE75" i="10"/>
  <c r="AI78" i="8" s="1"/>
  <c r="U75" i="15"/>
  <c r="N77" i="10"/>
  <c r="AB77" i="10"/>
  <c r="AD80" i="8" s="1"/>
  <c r="P77" i="15"/>
  <c r="C78" i="15"/>
  <c r="U78" i="10"/>
  <c r="J81" i="7" s="1"/>
  <c r="L78" i="15"/>
  <c r="M79" i="10"/>
  <c r="O79" i="14"/>
  <c r="U79" i="10"/>
  <c r="J82" i="7" s="1"/>
  <c r="O79" i="15"/>
  <c r="L80" i="10"/>
  <c r="N80" i="14"/>
  <c r="Q80" i="14"/>
  <c r="H82" i="14"/>
  <c r="R82" i="10"/>
  <c r="G85" i="7" s="1"/>
  <c r="H82" i="15"/>
  <c r="AD82" i="14"/>
  <c r="AE82" i="10"/>
  <c r="AI85" i="8" s="1"/>
  <c r="AL85" i="8" s="1"/>
  <c r="S82" i="15"/>
  <c r="F84" i="15"/>
  <c r="J84" i="15"/>
  <c r="R84" i="15"/>
  <c r="AF84" i="10"/>
  <c r="AJ87" i="8" s="1"/>
  <c r="G85" i="10"/>
  <c r="S85" i="15"/>
  <c r="AE85" i="10"/>
  <c r="AI88" i="8" s="1"/>
  <c r="L86" i="15"/>
  <c r="AG86" i="10"/>
  <c r="AK89" i="8" s="1"/>
  <c r="AM86" i="14"/>
  <c r="AD82" i="10"/>
  <c r="AG85" i="8" s="1"/>
  <c r="L85" i="10"/>
  <c r="AB85" i="10"/>
  <c r="AD88" i="8" s="1"/>
  <c r="L86" i="10"/>
  <c r="T86" i="10"/>
  <c r="I89" i="7" s="1"/>
  <c r="AA86" i="10"/>
  <c r="AC89" i="8" s="1"/>
  <c r="R86" i="15"/>
  <c r="AD86" i="10"/>
  <c r="AG89" i="8" s="1"/>
  <c r="R87" i="14"/>
  <c r="P87" i="15"/>
  <c r="AG87" i="10"/>
  <c r="AK90" i="8" s="1"/>
  <c r="U87" i="15"/>
  <c r="F88" i="15"/>
  <c r="J88" i="15"/>
  <c r="Y88" i="10"/>
  <c r="AA91" i="8" s="1"/>
  <c r="AE88" i="14"/>
  <c r="I89" i="10"/>
  <c r="S92" i="6" s="1"/>
  <c r="Q89" i="10"/>
  <c r="F92" i="7" s="1"/>
  <c r="P89" i="15"/>
  <c r="J91" i="10"/>
  <c r="O91" i="10"/>
  <c r="G91" i="15"/>
  <c r="I92" i="14"/>
  <c r="K92" i="14" s="1"/>
  <c r="N92" i="14"/>
  <c r="J94" i="10"/>
  <c r="H94" i="15"/>
  <c r="R94" i="10"/>
  <c r="G97" i="7" s="1"/>
  <c r="M97" i="7" s="1"/>
  <c r="O94" i="14"/>
  <c r="C97" i="15"/>
  <c r="G97" i="10"/>
  <c r="F97" i="14"/>
  <c r="E72" i="14"/>
  <c r="G72" i="14" s="1"/>
  <c r="W72" i="14"/>
  <c r="X72" i="14" s="1"/>
  <c r="T72" i="14" s="1"/>
  <c r="AH72" i="14"/>
  <c r="AJ72" i="14" s="1"/>
  <c r="J78" i="10"/>
  <c r="R78" i="10"/>
  <c r="G81" i="7" s="1"/>
  <c r="Y78" i="10"/>
  <c r="AA81" i="8" s="1"/>
  <c r="AG78" i="10"/>
  <c r="AK81" i="8" s="1"/>
  <c r="C82" i="10"/>
  <c r="C85" i="10"/>
  <c r="O86" i="15"/>
  <c r="AK86" i="14"/>
  <c r="M87" i="10"/>
  <c r="N87" i="10"/>
  <c r="AD87" i="14"/>
  <c r="AG87" i="14" s="1"/>
  <c r="AB87" i="10"/>
  <c r="AD90" i="8" s="1"/>
  <c r="Q87" i="15"/>
  <c r="AC87" i="10"/>
  <c r="AF90" i="8" s="1"/>
  <c r="AH90" i="8" s="1"/>
  <c r="I88" i="14"/>
  <c r="K88" i="14" s="1"/>
  <c r="L88" i="10"/>
  <c r="M88" i="10"/>
  <c r="N88" i="14"/>
  <c r="T88" i="10"/>
  <c r="I91" i="7" s="1"/>
  <c r="K88" i="15"/>
  <c r="U88" i="10"/>
  <c r="J91" i="7" s="1"/>
  <c r="M88" i="15"/>
  <c r="E89" i="15"/>
  <c r="G89" i="15"/>
  <c r="AA90" i="14"/>
  <c r="F91" i="14"/>
  <c r="G91" i="14" s="1"/>
  <c r="Q91" i="10"/>
  <c r="F94" i="7" s="1"/>
  <c r="L94" i="7" s="1"/>
  <c r="H91" i="15"/>
  <c r="R91" i="10"/>
  <c r="G94" i="7" s="1"/>
  <c r="M94" i="7" s="1"/>
  <c r="L92" i="10"/>
  <c r="T92" i="10"/>
  <c r="I95" i="7" s="1"/>
  <c r="AD92" i="10"/>
  <c r="AG95" i="8" s="1"/>
  <c r="R94" i="15"/>
  <c r="F94" i="10"/>
  <c r="B94" i="15"/>
  <c r="E94" i="14"/>
  <c r="P94" i="10"/>
  <c r="W94" i="10"/>
  <c r="B95" i="15"/>
  <c r="E95" i="14"/>
  <c r="F95" i="10"/>
  <c r="K95" i="14"/>
  <c r="N9" i="13"/>
  <c r="Q98" i="8" s="1"/>
  <c r="W95" i="14"/>
  <c r="X95" i="14" s="1"/>
  <c r="T95" i="14" s="1"/>
  <c r="O95" i="15"/>
  <c r="AA95" i="10"/>
  <c r="AC98" i="8" s="1"/>
  <c r="AE95" i="14"/>
  <c r="T95" i="15"/>
  <c r="AF95" i="10"/>
  <c r="AJ98" i="8" s="1"/>
  <c r="AL95" i="14"/>
  <c r="W96" i="10"/>
  <c r="F97" i="15"/>
  <c r="L97" i="10"/>
  <c r="J97" i="14"/>
  <c r="R87" i="15"/>
  <c r="O88" i="14"/>
  <c r="AH88" i="14"/>
  <c r="AF88" i="10"/>
  <c r="AJ91" i="8" s="1"/>
  <c r="T88" i="15"/>
  <c r="P89" i="10"/>
  <c r="R89" i="14"/>
  <c r="W89" i="10"/>
  <c r="AK89" i="14"/>
  <c r="H90" i="10"/>
  <c r="O90" i="14"/>
  <c r="O90" i="15"/>
  <c r="Z91" i="10"/>
  <c r="AB94" i="8" s="1"/>
  <c r="N91" i="15"/>
  <c r="AC92" i="10"/>
  <c r="AF95" i="8" s="1"/>
  <c r="AH92" i="14"/>
  <c r="AJ92" i="14" s="1"/>
  <c r="AB93" i="10"/>
  <c r="AD96" i="8" s="1"/>
  <c r="U94" i="15"/>
  <c r="AG94" i="10"/>
  <c r="AK97" i="8" s="1"/>
  <c r="AM94" i="14"/>
  <c r="K96" i="10"/>
  <c r="P96" i="15"/>
  <c r="AB96" i="10"/>
  <c r="AD99" i="8" s="1"/>
  <c r="AF96" i="14"/>
  <c r="C84" i="10"/>
  <c r="D85" i="15"/>
  <c r="J87" i="10"/>
  <c r="K87" i="15"/>
  <c r="Y87" i="10"/>
  <c r="AA90" i="8" s="1"/>
  <c r="M87" i="15"/>
  <c r="O88" i="15"/>
  <c r="AG88" i="10"/>
  <c r="AK91" i="8" s="1"/>
  <c r="X89" i="10"/>
  <c r="C90" i="10"/>
  <c r="D90" i="15"/>
  <c r="F91" i="10"/>
  <c r="B91" i="15"/>
  <c r="L91" i="15"/>
  <c r="M91" i="15"/>
  <c r="Y91" i="10"/>
  <c r="AA94" i="8" s="1"/>
  <c r="R91" i="15"/>
  <c r="AD91" i="10"/>
  <c r="AG94" i="8" s="1"/>
  <c r="U91" i="15"/>
  <c r="AG91" i="10"/>
  <c r="AK94" i="8" s="1"/>
  <c r="P92" i="10"/>
  <c r="W92" i="10"/>
  <c r="AA93" i="10"/>
  <c r="AC96" i="8" s="1"/>
  <c r="AE93" i="14"/>
  <c r="AC94" i="10"/>
  <c r="AF97" i="8" s="1"/>
  <c r="AH97" i="8" s="1"/>
  <c r="AH94" i="14"/>
  <c r="AJ94" i="14" s="1"/>
  <c r="Q94" i="15"/>
  <c r="P98" i="14"/>
  <c r="J143" i="12"/>
  <c r="Q90" i="8" s="1"/>
  <c r="Z87" i="10"/>
  <c r="AB90" i="8" s="1"/>
  <c r="I88" i="10"/>
  <c r="S91" i="6" s="1"/>
  <c r="E88" i="15"/>
  <c r="Q88" i="10"/>
  <c r="F91" i="7" s="1"/>
  <c r="G88" i="15"/>
  <c r="P88" i="15"/>
  <c r="AB88" i="10"/>
  <c r="AD91" i="8" s="1"/>
  <c r="F3" i="13"/>
  <c r="F89" i="15"/>
  <c r="L89" i="10"/>
  <c r="J89" i="15"/>
  <c r="O90" i="10"/>
  <c r="L90" i="15"/>
  <c r="AA90" i="10"/>
  <c r="AC93" i="8" s="1"/>
  <c r="G91" i="10"/>
  <c r="N5" i="13"/>
  <c r="Q94" i="8" s="1"/>
  <c r="AC91" i="10"/>
  <c r="AF94" i="8" s="1"/>
  <c r="Q91" i="15"/>
  <c r="AB92" i="10"/>
  <c r="AD95" i="8" s="1"/>
  <c r="AF92" i="14"/>
  <c r="P92" i="15"/>
  <c r="O92" i="10"/>
  <c r="AA92" i="14"/>
  <c r="AG92" i="10"/>
  <c r="AK95" i="8" s="1"/>
  <c r="AM92" i="14"/>
  <c r="N93" i="10"/>
  <c r="N7" i="13"/>
  <c r="AL93" i="14"/>
  <c r="AF93" i="10"/>
  <c r="AJ96" i="8" s="1"/>
  <c r="F8" i="13"/>
  <c r="O94" i="10"/>
  <c r="L94" i="15"/>
  <c r="AA94" i="14"/>
  <c r="F9" i="13"/>
  <c r="Y95" i="10"/>
  <c r="AA98" i="8" s="1"/>
  <c r="M95" i="15"/>
  <c r="AC95" i="14"/>
  <c r="P96" i="10"/>
  <c r="P97" i="14"/>
  <c r="R88" i="10"/>
  <c r="G91" i="7" s="1"/>
  <c r="Q88" i="15"/>
  <c r="K89" i="15"/>
  <c r="AE89" i="10"/>
  <c r="AI92" i="8" s="1"/>
  <c r="S89" i="15"/>
  <c r="P90" i="10"/>
  <c r="H90" i="15"/>
  <c r="W90" i="10"/>
  <c r="E92" i="15"/>
  <c r="I92" i="10"/>
  <c r="S95" i="6" s="1"/>
  <c r="G92" i="15"/>
  <c r="Q92" i="10"/>
  <c r="F95" i="7" s="1"/>
  <c r="M93" i="10"/>
  <c r="U93" i="10"/>
  <c r="J96" i="7" s="1"/>
  <c r="P96" i="7" s="1"/>
  <c r="R93" i="14"/>
  <c r="S93" i="15"/>
  <c r="AE93" i="10"/>
  <c r="AI96" i="8" s="1"/>
  <c r="AK93" i="14"/>
  <c r="K94" i="10"/>
  <c r="M95" i="10"/>
  <c r="S95" i="10"/>
  <c r="H98" i="7" s="1"/>
  <c r="I95" i="15"/>
  <c r="U95" i="10"/>
  <c r="J98" i="7" s="1"/>
  <c r="P98" i="7" s="1"/>
  <c r="K95" i="15"/>
  <c r="R95" i="14"/>
  <c r="I97" i="15"/>
  <c r="R87" i="10"/>
  <c r="G90" i="7" s="1"/>
  <c r="H87" i="15"/>
  <c r="O146" i="12"/>
  <c r="H88" i="15"/>
  <c r="N89" i="15"/>
  <c r="AF89" i="10"/>
  <c r="AJ92" i="8" s="1"/>
  <c r="J90" i="10"/>
  <c r="K90" i="10"/>
  <c r="R90" i="10"/>
  <c r="G93" i="7" s="1"/>
  <c r="AD91" i="14"/>
  <c r="B92" i="15"/>
  <c r="F92" i="10"/>
  <c r="C93" i="10"/>
  <c r="AB94" i="10"/>
  <c r="AD97" i="8" s="1"/>
  <c r="AF94" i="14"/>
  <c r="P94" i="15"/>
  <c r="J97" i="15"/>
  <c r="T97" i="10"/>
  <c r="I100" i="7" s="1"/>
  <c r="Q97" i="14"/>
  <c r="Z97" i="10"/>
  <c r="AB100" i="8" s="1"/>
  <c r="AD97" i="14"/>
  <c r="N97" i="15"/>
  <c r="K101" i="15"/>
  <c r="R101" i="14"/>
  <c r="U101" i="10"/>
  <c r="J104" i="7" s="1"/>
  <c r="I82" i="14"/>
  <c r="K82" i="14" s="1"/>
  <c r="O82" i="10"/>
  <c r="N82" i="14"/>
  <c r="AI82" i="14"/>
  <c r="J85" i="14"/>
  <c r="K85" i="14" s="1"/>
  <c r="L85" i="14" s="1"/>
  <c r="Q85" i="14"/>
  <c r="Q85" i="15"/>
  <c r="C86" i="10"/>
  <c r="K86" i="15"/>
  <c r="AI87" i="14"/>
  <c r="AJ87" i="14" s="1"/>
  <c r="B88" i="15"/>
  <c r="W88" i="14"/>
  <c r="X88" i="14" s="1"/>
  <c r="T88" i="14" s="1"/>
  <c r="X88" i="10"/>
  <c r="AC88" i="10"/>
  <c r="AF91" i="8" s="1"/>
  <c r="AL88" i="14"/>
  <c r="C89" i="10"/>
  <c r="M89" i="10"/>
  <c r="U89" i="10"/>
  <c r="J92" i="7" s="1"/>
  <c r="Z89" i="10"/>
  <c r="AB92" i="8" s="1"/>
  <c r="T89" i="15"/>
  <c r="H90" i="14"/>
  <c r="AE90" i="14"/>
  <c r="E91" i="15"/>
  <c r="N91" i="10"/>
  <c r="AA91" i="14"/>
  <c r="AC91" i="14"/>
  <c r="AI91" i="14"/>
  <c r="AJ91" i="14" s="1"/>
  <c r="AM91" i="14"/>
  <c r="F6" i="13"/>
  <c r="W93" i="14"/>
  <c r="X93" i="14" s="1"/>
  <c r="T93" i="14" s="1"/>
  <c r="E96" i="14"/>
  <c r="B96" i="15"/>
  <c r="F96" i="10"/>
  <c r="J87" i="14"/>
  <c r="K87" i="14" s="1"/>
  <c r="Q87" i="14"/>
  <c r="AE87" i="14"/>
  <c r="F95" i="15"/>
  <c r="T95" i="10"/>
  <c r="I98" i="7" s="1"/>
  <c r="O98" i="7" s="1"/>
  <c r="X95" i="10"/>
  <c r="Q95" i="15"/>
  <c r="U95" i="15"/>
  <c r="F10" i="13"/>
  <c r="D96" i="15"/>
  <c r="K96" i="15"/>
  <c r="Q96" i="15"/>
  <c r="C97" i="10"/>
  <c r="D97" i="15"/>
  <c r="K97" i="15"/>
  <c r="M97" i="15"/>
  <c r="I98" i="10"/>
  <c r="S101" i="6" s="1"/>
  <c r="E98" i="15"/>
  <c r="N98" i="10"/>
  <c r="O98" i="10"/>
  <c r="N98" i="15"/>
  <c r="J100" i="10"/>
  <c r="M100" i="10"/>
  <c r="O100" i="10"/>
  <c r="X100" i="10"/>
  <c r="T103" i="10"/>
  <c r="I106" i="7" s="1"/>
  <c r="J103" i="15"/>
  <c r="Q103" i="14"/>
  <c r="K98" i="14"/>
  <c r="AA98" i="10"/>
  <c r="AC101" i="8" s="1"/>
  <c r="F99" i="10"/>
  <c r="AC99" i="10"/>
  <c r="AF102" i="8" s="1"/>
  <c r="E100" i="15"/>
  <c r="H100" i="15"/>
  <c r="R100" i="10"/>
  <c r="G103" i="7" s="1"/>
  <c r="U100" i="10"/>
  <c r="J103" i="7" s="1"/>
  <c r="C102" i="15"/>
  <c r="G102" i="10"/>
  <c r="F102" i="14"/>
  <c r="G102" i="14" s="1"/>
  <c r="N103" i="10"/>
  <c r="L104" i="15"/>
  <c r="AA104" i="14"/>
  <c r="S105" i="10"/>
  <c r="H108" i="7" s="1"/>
  <c r="AF106" i="10"/>
  <c r="AJ109" i="8" s="1"/>
  <c r="AL106" i="14"/>
  <c r="T106" i="15"/>
  <c r="N99" i="15"/>
  <c r="Z99" i="10"/>
  <c r="AB102" i="8" s="1"/>
  <c r="G100" i="15"/>
  <c r="AC100" i="10"/>
  <c r="AF103" i="8" s="1"/>
  <c r="AH100" i="14"/>
  <c r="C101" i="10"/>
  <c r="E102" i="15"/>
  <c r="E95" i="15"/>
  <c r="L95" i="15"/>
  <c r="C96" i="10"/>
  <c r="B98" i="15"/>
  <c r="O153" i="12"/>
  <c r="G100" i="10"/>
  <c r="Q100" i="10"/>
  <c r="F103" i="7" s="1"/>
  <c r="AF100" i="14"/>
  <c r="P100" i="15"/>
  <c r="AB100" i="10"/>
  <c r="AD103" i="8" s="1"/>
  <c r="I102" i="10"/>
  <c r="S105" i="6" s="1"/>
  <c r="U102" i="10"/>
  <c r="J105" i="7" s="1"/>
  <c r="K102" i="15"/>
  <c r="D103" i="15"/>
  <c r="H103" i="10"/>
  <c r="AA103" i="10"/>
  <c r="AC106" i="8" s="1"/>
  <c r="O103" i="15"/>
  <c r="O104" i="10"/>
  <c r="P104" i="15"/>
  <c r="AB104" i="10"/>
  <c r="AD107" i="8" s="1"/>
  <c r="AF104" i="14"/>
  <c r="Y105" i="10"/>
  <c r="AA108" i="8" s="1"/>
  <c r="M105" i="15"/>
  <c r="AC105" i="14"/>
  <c r="I95" i="10"/>
  <c r="S98" i="6" s="1"/>
  <c r="G95" i="15"/>
  <c r="F98" i="10"/>
  <c r="G98" i="10"/>
  <c r="K98" i="10"/>
  <c r="L98" i="10"/>
  <c r="AH98" i="14"/>
  <c r="AJ98" i="14" s="1"/>
  <c r="Q98" i="15"/>
  <c r="AD98" i="10"/>
  <c r="AG101" i="8" s="1"/>
  <c r="AH101" i="8" s="1"/>
  <c r="AF98" i="10"/>
  <c r="AJ101" i="8" s="1"/>
  <c r="AA100" i="14"/>
  <c r="R102" i="14"/>
  <c r="Y102" i="10"/>
  <c r="AA105" i="8" s="1"/>
  <c r="M102" i="15"/>
  <c r="AG102" i="10"/>
  <c r="AK105" i="8" s="1"/>
  <c r="U102" i="15"/>
  <c r="AM102" i="14"/>
  <c r="H103" i="14"/>
  <c r="L103" i="10"/>
  <c r="F103" i="15"/>
  <c r="J103" i="14"/>
  <c r="AE103" i="14"/>
  <c r="H111" i="14"/>
  <c r="D111" i="15"/>
  <c r="H111" i="10"/>
  <c r="AB95" i="10"/>
  <c r="AD98" i="8" s="1"/>
  <c r="AJ95" i="14"/>
  <c r="AG95" i="10"/>
  <c r="AK98" i="8" s="1"/>
  <c r="L96" i="10"/>
  <c r="T96" i="10"/>
  <c r="I99" i="7" s="1"/>
  <c r="X96" i="10"/>
  <c r="H97" i="10"/>
  <c r="S98" i="10"/>
  <c r="H101" i="7" s="1"/>
  <c r="T98" i="10"/>
  <c r="I101" i="7" s="1"/>
  <c r="O101" i="7" s="1"/>
  <c r="AD98" i="14"/>
  <c r="E99" i="14"/>
  <c r="AH99" i="14"/>
  <c r="I100" i="14"/>
  <c r="K100" i="14" s="1"/>
  <c r="O100" i="14"/>
  <c r="R100" i="14"/>
  <c r="AA100" i="10"/>
  <c r="AC103" i="8" s="1"/>
  <c r="O100" i="15"/>
  <c r="AE100" i="14"/>
  <c r="I102" i="14"/>
  <c r="F102" i="15"/>
  <c r="L102" i="10"/>
  <c r="J102" i="14"/>
  <c r="P102" i="14"/>
  <c r="AB102" i="10"/>
  <c r="AD105" i="8" s="1"/>
  <c r="P102" i="15"/>
  <c r="AF102" i="14"/>
  <c r="AG102" i="14" s="1"/>
  <c r="J95" i="10"/>
  <c r="R97" i="15"/>
  <c r="AA98" i="14"/>
  <c r="AE98" i="14"/>
  <c r="AD99" i="14"/>
  <c r="F100" i="14"/>
  <c r="N100" i="14"/>
  <c r="AC100" i="14"/>
  <c r="Y100" i="10"/>
  <c r="AA103" i="8" s="1"/>
  <c r="B103" i="15"/>
  <c r="F103" i="10"/>
  <c r="E103" i="14"/>
  <c r="W103" i="14"/>
  <c r="X103" i="14" s="1"/>
  <c r="T103" i="14" s="1"/>
  <c r="Z104" i="10"/>
  <c r="AB107" i="8" s="1"/>
  <c r="AD104" i="14"/>
  <c r="N104" i="15"/>
  <c r="C92" i="10"/>
  <c r="C94" i="10"/>
  <c r="L95" i="10"/>
  <c r="R95" i="10"/>
  <c r="G98" i="7" s="1"/>
  <c r="M98" i="7" s="1"/>
  <c r="P95" i="15"/>
  <c r="F96" i="15"/>
  <c r="J96" i="15"/>
  <c r="AA96" i="10"/>
  <c r="AC99" i="8" s="1"/>
  <c r="AC96" i="10"/>
  <c r="AF99" i="8" s="1"/>
  <c r="AF96" i="10"/>
  <c r="AJ99" i="8" s="1"/>
  <c r="K97" i="10"/>
  <c r="M97" i="10"/>
  <c r="P97" i="10"/>
  <c r="U97" i="10"/>
  <c r="J100" i="7" s="1"/>
  <c r="W97" i="10"/>
  <c r="Y97" i="10"/>
  <c r="AA100" i="8" s="1"/>
  <c r="AD97" i="10"/>
  <c r="AG100" i="8" s="1"/>
  <c r="C99" i="10"/>
  <c r="J102" i="10"/>
  <c r="J105" i="15"/>
  <c r="T105" i="10"/>
  <c r="I108" i="7" s="1"/>
  <c r="Q105" i="14"/>
  <c r="R104" i="15"/>
  <c r="J105" i="10"/>
  <c r="O105" i="10"/>
  <c r="G105" i="15"/>
  <c r="P105" i="14"/>
  <c r="AG105" i="10"/>
  <c r="AK108" i="8" s="1"/>
  <c r="F106" i="10"/>
  <c r="L107" i="15"/>
  <c r="AB107" i="10"/>
  <c r="AD110" i="8" s="1"/>
  <c r="D109" i="15"/>
  <c r="H109" i="14"/>
  <c r="K109" i="10"/>
  <c r="J110" i="10"/>
  <c r="C103" i="10"/>
  <c r="M104" i="15"/>
  <c r="AD104" i="10"/>
  <c r="AG107" i="8" s="1"/>
  <c r="AE104" i="10"/>
  <c r="AI107" i="8" s="1"/>
  <c r="G105" i="14"/>
  <c r="K105" i="14"/>
  <c r="Q105" i="10"/>
  <c r="F108" i="7" s="1"/>
  <c r="R105" i="10"/>
  <c r="G108" i="7" s="1"/>
  <c r="J154" i="12"/>
  <c r="Q108" i="8" s="1"/>
  <c r="AA105" i="10"/>
  <c r="AC108" i="8" s="1"/>
  <c r="O105" i="15"/>
  <c r="U105" i="15"/>
  <c r="B106" i="15"/>
  <c r="S106" i="15"/>
  <c r="O107" i="10"/>
  <c r="P107" i="10"/>
  <c r="W107" i="10"/>
  <c r="P107" i="15"/>
  <c r="I108" i="14"/>
  <c r="J108" i="14"/>
  <c r="K108" i="14" s="1"/>
  <c r="H109" i="10"/>
  <c r="AM109" i="14"/>
  <c r="AG109" i="10"/>
  <c r="AK112" i="8" s="1"/>
  <c r="J110" i="15"/>
  <c r="Q110" i="14"/>
  <c r="T110" i="10"/>
  <c r="I113" i="7" s="1"/>
  <c r="O98" i="14"/>
  <c r="AC98" i="14"/>
  <c r="AM98" i="14"/>
  <c r="C100" i="10"/>
  <c r="N100" i="15"/>
  <c r="G102" i="15"/>
  <c r="AD102" i="10"/>
  <c r="AG105" i="8" s="1"/>
  <c r="AH105" i="8" s="1"/>
  <c r="R102" i="15"/>
  <c r="Y104" i="10"/>
  <c r="AA107" i="8" s="1"/>
  <c r="S104" i="15"/>
  <c r="H105" i="15"/>
  <c r="L105" i="15"/>
  <c r="AF106" i="14"/>
  <c r="AE106" i="10"/>
  <c r="AI109" i="8" s="1"/>
  <c r="O159" i="12"/>
  <c r="F107" i="14"/>
  <c r="J107" i="10"/>
  <c r="R107" i="10"/>
  <c r="G110" i="7" s="1"/>
  <c r="H107" i="15"/>
  <c r="AD108" i="10"/>
  <c r="AG111" i="8" s="1"/>
  <c r="AI108" i="14"/>
  <c r="AA108" i="10"/>
  <c r="AC111" i="8" s="1"/>
  <c r="AE108" i="14"/>
  <c r="O108" i="15"/>
  <c r="AH109" i="14"/>
  <c r="Q109" i="15"/>
  <c r="AC109" i="10"/>
  <c r="AF112" i="8" s="1"/>
  <c r="C111" i="10"/>
  <c r="R102" i="10"/>
  <c r="G105" i="7" s="1"/>
  <c r="H104" i="10"/>
  <c r="B105" i="15"/>
  <c r="Q105" i="15"/>
  <c r="D106" i="15"/>
  <c r="N106" i="10"/>
  <c r="J158" i="12"/>
  <c r="Q109" i="8" s="1"/>
  <c r="R109" i="8" s="1"/>
  <c r="R107" i="15"/>
  <c r="P110" i="10"/>
  <c r="J98" i="10"/>
  <c r="R98" i="10"/>
  <c r="G101" i="7" s="1"/>
  <c r="M101" i="7" s="1"/>
  <c r="Y98" i="10"/>
  <c r="AA101" i="8" s="1"/>
  <c r="AG98" i="10"/>
  <c r="AK101" i="8" s="1"/>
  <c r="F100" i="15"/>
  <c r="J100" i="15"/>
  <c r="H102" i="15"/>
  <c r="O102" i="15"/>
  <c r="T102" i="15"/>
  <c r="C104" i="10"/>
  <c r="D104" i="15"/>
  <c r="F105" i="10"/>
  <c r="G105" i="10"/>
  <c r="AC105" i="10"/>
  <c r="AF108" i="8" s="1"/>
  <c r="AD105" i="10"/>
  <c r="AG108" i="8" s="1"/>
  <c r="C106" i="10"/>
  <c r="H106" i="10"/>
  <c r="F107" i="15"/>
  <c r="J107" i="15"/>
  <c r="AD107" i="10"/>
  <c r="AG110" i="8" s="1"/>
  <c r="AE107" i="10"/>
  <c r="AI110" i="8" s="1"/>
  <c r="C109" i="15"/>
  <c r="G109" i="10"/>
  <c r="U109" i="15"/>
  <c r="W110" i="10"/>
  <c r="P106" i="15"/>
  <c r="C107" i="15"/>
  <c r="M107" i="10"/>
  <c r="U107" i="10"/>
  <c r="J110" i="7" s="1"/>
  <c r="AA107" i="14"/>
  <c r="AF107" i="14"/>
  <c r="E108" i="15"/>
  <c r="L108" i="10"/>
  <c r="AH108" i="14"/>
  <c r="AJ108" i="14" s="1"/>
  <c r="Q108" i="15"/>
  <c r="AC108" i="10"/>
  <c r="AF111" i="8" s="1"/>
  <c r="AA109" i="14"/>
  <c r="M102" i="10"/>
  <c r="S102" i="10"/>
  <c r="H105" i="7" s="1"/>
  <c r="AI102" i="14"/>
  <c r="AJ102" i="14" s="1"/>
  <c r="P104" i="10"/>
  <c r="H104" i="15"/>
  <c r="W104" i="10"/>
  <c r="AC104" i="14"/>
  <c r="AK104" i="14"/>
  <c r="O105" i="14"/>
  <c r="AA105" i="14"/>
  <c r="AB106" i="10"/>
  <c r="AD109" i="8" s="1"/>
  <c r="AC106" i="10"/>
  <c r="AF109" i="8" s="1"/>
  <c r="AK106" i="14"/>
  <c r="G107" i="10"/>
  <c r="H107" i="10"/>
  <c r="O107" i="14"/>
  <c r="K107" i="15"/>
  <c r="G108" i="10"/>
  <c r="I108" i="10"/>
  <c r="S111" i="6" s="1"/>
  <c r="O108" i="10"/>
  <c r="W108" i="10"/>
  <c r="X111" i="10"/>
  <c r="N102" i="14"/>
  <c r="J102" i="15"/>
  <c r="J104" i="10"/>
  <c r="R104" i="10"/>
  <c r="G107" i="7" s="1"/>
  <c r="E105" i="15"/>
  <c r="T105" i="15"/>
  <c r="P106" i="10"/>
  <c r="W106" i="10"/>
  <c r="Q106" i="15"/>
  <c r="C107" i="10"/>
  <c r="D107" i="15"/>
  <c r="B108" i="15"/>
  <c r="R108" i="15"/>
  <c r="P109" i="15"/>
  <c r="AB109" i="10"/>
  <c r="AD112" i="8" s="1"/>
  <c r="AF109" i="14"/>
  <c r="AG110" i="10"/>
  <c r="AK113" i="8" s="1"/>
  <c r="AM110" i="14"/>
  <c r="U110" i="15"/>
  <c r="Q112" i="10"/>
  <c r="F115" i="7" s="1"/>
  <c r="H112" i="15"/>
  <c r="M112" i="15"/>
  <c r="O170" i="12"/>
  <c r="K117" i="6" s="1"/>
  <c r="L117" i="6" s="1"/>
  <c r="M117" i="6" s="1"/>
  <c r="M113" i="10"/>
  <c r="U113" i="10"/>
  <c r="J116" i="7" s="1"/>
  <c r="AF113" i="10"/>
  <c r="AJ116" i="8" s="1"/>
  <c r="AL113" i="14"/>
  <c r="T113" i="15"/>
  <c r="I114" i="10"/>
  <c r="S117" i="6" s="1"/>
  <c r="I115" i="14"/>
  <c r="I115" i="10"/>
  <c r="S118" i="6" s="1"/>
  <c r="E115" i="15"/>
  <c r="AC110" i="14"/>
  <c r="J169" i="12"/>
  <c r="Q115" i="8" s="1"/>
  <c r="R115" i="8" s="1"/>
  <c r="U112" i="15"/>
  <c r="AG113" i="10"/>
  <c r="AK116" i="8" s="1"/>
  <c r="K114" i="14"/>
  <c r="U108" i="10"/>
  <c r="J111" i="7" s="1"/>
  <c r="AC108" i="14"/>
  <c r="I109" i="14"/>
  <c r="K109" i="14" s="1"/>
  <c r="M109" i="10"/>
  <c r="N109" i="14"/>
  <c r="U109" i="10"/>
  <c r="J112" i="7" s="1"/>
  <c r="AF110" i="10"/>
  <c r="AJ113" i="8" s="1"/>
  <c r="F112" i="14"/>
  <c r="G112" i="14" s="1"/>
  <c r="M112" i="10"/>
  <c r="R112" i="10"/>
  <c r="G115" i="7" s="1"/>
  <c r="Y112" i="10"/>
  <c r="AA115" i="8" s="1"/>
  <c r="I114" i="14"/>
  <c r="W115" i="14"/>
  <c r="X115" i="14" s="1"/>
  <c r="T115" i="14" s="1"/>
  <c r="H116" i="10"/>
  <c r="D116" i="15"/>
  <c r="H116" i="14"/>
  <c r="AB108" i="10"/>
  <c r="AD111" i="8" s="1"/>
  <c r="L109" i="10"/>
  <c r="T109" i="10"/>
  <c r="I112" i="7" s="1"/>
  <c r="AI109" i="14"/>
  <c r="R109" i="15"/>
  <c r="AF109" i="10"/>
  <c r="AJ112" i="8" s="1"/>
  <c r="Y110" i="10"/>
  <c r="AA113" i="8" s="1"/>
  <c r="M110" i="15"/>
  <c r="F112" i="10"/>
  <c r="B112" i="15"/>
  <c r="N112" i="10"/>
  <c r="L112" i="15"/>
  <c r="AG112" i="10"/>
  <c r="AK115" i="8" s="1"/>
  <c r="H113" i="14"/>
  <c r="J113" i="14"/>
  <c r="R113" i="14"/>
  <c r="AD113" i="14"/>
  <c r="N113" i="15"/>
  <c r="Z113" i="10"/>
  <c r="AB116" i="8" s="1"/>
  <c r="P114" i="10"/>
  <c r="C109" i="10"/>
  <c r="K109" i="15"/>
  <c r="C110" i="10"/>
  <c r="R110" i="10"/>
  <c r="G113" i="7" s="1"/>
  <c r="R112" i="15"/>
  <c r="H113" i="15"/>
  <c r="Y113" i="10"/>
  <c r="AA116" i="8" s="1"/>
  <c r="O113" i="15"/>
  <c r="P113" i="15"/>
  <c r="AF113" i="14"/>
  <c r="AM113" i="14"/>
  <c r="F114" i="15"/>
  <c r="M114" i="10"/>
  <c r="I114" i="15"/>
  <c r="X114" i="10"/>
  <c r="B102" i="15"/>
  <c r="Q102" i="15"/>
  <c r="Y108" i="10"/>
  <c r="AA111" i="8" s="1"/>
  <c r="I109" i="10"/>
  <c r="S112" i="6" s="1"/>
  <c r="Q109" i="10"/>
  <c r="F112" i="7" s="1"/>
  <c r="AD109" i="10"/>
  <c r="AG112" i="8" s="1"/>
  <c r="T109" i="15"/>
  <c r="H110" i="15"/>
  <c r="AL110" i="14"/>
  <c r="C112" i="10"/>
  <c r="O112" i="14"/>
  <c r="AD112" i="10"/>
  <c r="AG115" i="8" s="1"/>
  <c r="C113" i="10"/>
  <c r="O113" i="10"/>
  <c r="AA113" i="10"/>
  <c r="AC116" i="8" s="1"/>
  <c r="J114" i="15"/>
  <c r="T114" i="10"/>
  <c r="I117" i="7" s="1"/>
  <c r="C115" i="10"/>
  <c r="N112" i="14"/>
  <c r="W112" i="14"/>
  <c r="X112" i="14" s="1"/>
  <c r="T112" i="14" s="1"/>
  <c r="AM112" i="14"/>
  <c r="D113" i="15"/>
  <c r="F113" i="15"/>
  <c r="K113" i="15"/>
  <c r="J114" i="10"/>
  <c r="R114" i="10"/>
  <c r="G117" i="7" s="1"/>
  <c r="O114" i="14"/>
  <c r="AI114" i="14"/>
  <c r="AD114" i="10"/>
  <c r="AG117" i="8" s="1"/>
  <c r="P115" i="10"/>
  <c r="C108" i="10"/>
  <c r="P108" i="15"/>
  <c r="F109" i="15"/>
  <c r="J109" i="15"/>
  <c r="G112" i="15"/>
  <c r="H113" i="10"/>
  <c r="L113" i="10"/>
  <c r="P113" i="10"/>
  <c r="AC113" i="14"/>
  <c r="AI118" i="14"/>
  <c r="AD118" i="10"/>
  <c r="AG121" i="8" s="1"/>
  <c r="R118" i="15"/>
  <c r="M116" i="15"/>
  <c r="AC116" i="14"/>
  <c r="Y116" i="10"/>
  <c r="AA119" i="8" s="1"/>
  <c r="F114" i="14"/>
  <c r="AE114" i="10"/>
  <c r="AI117" i="8" s="1"/>
  <c r="S114" i="15"/>
  <c r="T114" i="15"/>
  <c r="N116" i="10"/>
  <c r="P116" i="10"/>
  <c r="AE116" i="10"/>
  <c r="AI119" i="8" s="1"/>
  <c r="S116" i="15"/>
  <c r="AK116" i="14"/>
  <c r="W114" i="10"/>
  <c r="U114" i="15"/>
  <c r="AG114" i="10"/>
  <c r="AK117" i="8" s="1"/>
  <c r="G117" i="10"/>
  <c r="F117" i="14"/>
  <c r="C117" i="15"/>
  <c r="U116" i="10"/>
  <c r="J119" i="7" s="1"/>
  <c r="R116" i="14"/>
  <c r="S116" i="10"/>
  <c r="H119" i="7" s="1"/>
  <c r="AN114" i="14"/>
  <c r="G116" i="10"/>
  <c r="AF116" i="14"/>
  <c r="O114" i="15"/>
  <c r="AF114" i="14"/>
  <c r="P114" i="15"/>
  <c r="M116" i="10"/>
  <c r="O116" i="10"/>
  <c r="AB116" i="10"/>
  <c r="AD119" i="8" s="1"/>
  <c r="C114" i="10"/>
  <c r="N116" i="14"/>
  <c r="AD116" i="14"/>
  <c r="N116" i="15"/>
  <c r="T117" i="10"/>
  <c r="I120" i="7" s="1"/>
  <c r="Q117" i="14"/>
  <c r="O117" i="15"/>
  <c r="H119" i="15"/>
  <c r="W119" i="14"/>
  <c r="X119" i="14" s="1"/>
  <c r="T119" i="14" s="1"/>
  <c r="AA119" i="10"/>
  <c r="AC122" i="8" s="1"/>
  <c r="AE119" i="14"/>
  <c r="N120" i="10"/>
  <c r="AA117" i="14"/>
  <c r="N118" i="10"/>
  <c r="J172" i="12"/>
  <c r="W118" i="14"/>
  <c r="X118" i="14" s="1"/>
  <c r="T118" i="14" s="1"/>
  <c r="S118" i="15"/>
  <c r="AK118" i="14"/>
  <c r="AE118" i="10"/>
  <c r="AI121" i="8" s="1"/>
  <c r="M119" i="10"/>
  <c r="U119" i="10"/>
  <c r="J122" i="7" s="1"/>
  <c r="P122" i="7" s="1"/>
  <c r="R119" i="14"/>
  <c r="AE123" i="14"/>
  <c r="O123" i="15"/>
  <c r="AA123" i="10"/>
  <c r="AC126" i="8" s="1"/>
  <c r="U116" i="15"/>
  <c r="E117" i="14"/>
  <c r="L117" i="10"/>
  <c r="J117" i="14"/>
  <c r="K117" i="14" s="1"/>
  <c r="AC117" i="14"/>
  <c r="M117" i="15"/>
  <c r="H119" i="14"/>
  <c r="D119" i="15"/>
  <c r="H119" i="10"/>
  <c r="S119" i="15"/>
  <c r="AE119" i="10"/>
  <c r="AI122" i="8" s="1"/>
  <c r="AK119" i="14"/>
  <c r="S120" i="10"/>
  <c r="H123" i="7" s="1"/>
  <c r="W116" i="10"/>
  <c r="X116" i="10"/>
  <c r="L119" i="15"/>
  <c r="AA119" i="14"/>
  <c r="H117" i="14"/>
  <c r="L117" i="14" s="1"/>
  <c r="T117" i="15"/>
  <c r="AG117" i="10"/>
  <c r="AK120" i="8" s="1"/>
  <c r="C118" i="10"/>
  <c r="C119" i="15"/>
  <c r="F119" i="14"/>
  <c r="G119" i="14" s="1"/>
  <c r="W117" i="10"/>
  <c r="AD118" i="14"/>
  <c r="N118" i="15"/>
  <c r="J120" i="10"/>
  <c r="U120" i="10"/>
  <c r="J123" i="7" s="1"/>
  <c r="R120" i="14"/>
  <c r="K120" i="15"/>
  <c r="Z118" i="10"/>
  <c r="AB121" i="8" s="1"/>
  <c r="J119" i="10"/>
  <c r="B117" i="15"/>
  <c r="F117" i="10"/>
  <c r="O117" i="10"/>
  <c r="P117" i="10"/>
  <c r="AD117" i="10"/>
  <c r="AG120" i="8" s="1"/>
  <c r="AH120" i="8" s="1"/>
  <c r="R117" i="15"/>
  <c r="B120" i="15"/>
  <c r="E120" i="14"/>
  <c r="F120" i="10"/>
  <c r="L121" i="10"/>
  <c r="J121" i="14"/>
  <c r="F121" i="15"/>
  <c r="N123" i="10"/>
  <c r="J178" i="12"/>
  <c r="Q126" i="8" s="1"/>
  <c r="S123" i="15"/>
  <c r="AE123" i="10"/>
  <c r="AI126" i="8" s="1"/>
  <c r="M120" i="10"/>
  <c r="O175" i="12"/>
  <c r="K124" i="6" s="1"/>
  <c r="L124" i="6" s="1"/>
  <c r="M124" i="6" s="1"/>
  <c r="U121" i="10"/>
  <c r="J124" i="7" s="1"/>
  <c r="K121" i="15"/>
  <c r="AD121" i="10"/>
  <c r="AG124" i="8" s="1"/>
  <c r="R121" i="15"/>
  <c r="AI121" i="14"/>
  <c r="AJ121" i="14" s="1"/>
  <c r="N124" i="10"/>
  <c r="J125" i="10"/>
  <c r="AB119" i="10"/>
  <c r="AD122" i="8" s="1"/>
  <c r="P119" i="15"/>
  <c r="C120" i="15"/>
  <c r="P120" i="10"/>
  <c r="AC120" i="10"/>
  <c r="AF123" i="8" s="1"/>
  <c r="Q120" i="15"/>
  <c r="J121" i="10"/>
  <c r="U121" i="15"/>
  <c r="C122" i="10"/>
  <c r="C123" i="10"/>
  <c r="L124" i="10"/>
  <c r="F124" i="15"/>
  <c r="H116" i="15"/>
  <c r="E117" i="15"/>
  <c r="G117" i="15"/>
  <c r="Q119" i="14"/>
  <c r="Q119" i="15"/>
  <c r="T121" i="10"/>
  <c r="I124" i="7" s="1"/>
  <c r="Q121" i="14"/>
  <c r="M121" i="15"/>
  <c r="AC121" i="14"/>
  <c r="AG121" i="10"/>
  <c r="AK124" i="8" s="1"/>
  <c r="W123" i="14"/>
  <c r="X123" i="14" s="1"/>
  <c r="T123" i="14" s="1"/>
  <c r="AK123" i="14"/>
  <c r="C124" i="15"/>
  <c r="AF124" i="10"/>
  <c r="AJ127" i="8" s="1"/>
  <c r="AL124" i="14"/>
  <c r="T124" i="15"/>
  <c r="P126" i="14"/>
  <c r="C116" i="10"/>
  <c r="AI116" i="14"/>
  <c r="C117" i="10"/>
  <c r="O117" i="14"/>
  <c r="AH117" i="14"/>
  <c r="AJ117" i="14" s="1"/>
  <c r="C119" i="10"/>
  <c r="F119" i="10"/>
  <c r="B119" i="15"/>
  <c r="J119" i="14"/>
  <c r="P119" i="10"/>
  <c r="W119" i="10"/>
  <c r="G120" i="10"/>
  <c r="N120" i="15"/>
  <c r="E121" i="15"/>
  <c r="I121" i="14"/>
  <c r="I121" i="10"/>
  <c r="S124" i="6" s="1"/>
  <c r="R121" i="14"/>
  <c r="AM121" i="14"/>
  <c r="G124" i="10"/>
  <c r="K124" i="15"/>
  <c r="R124" i="14"/>
  <c r="U124" i="10"/>
  <c r="J127" i="7" s="1"/>
  <c r="T120" i="15"/>
  <c r="AF120" i="10"/>
  <c r="AJ123" i="8" s="1"/>
  <c r="R121" i="10"/>
  <c r="G124" i="7" s="1"/>
  <c r="H121" i="15"/>
  <c r="D122" i="15"/>
  <c r="H122" i="10"/>
  <c r="J124" i="14"/>
  <c r="T119" i="10"/>
  <c r="I122" i="7" s="1"/>
  <c r="O122" i="7" s="1"/>
  <c r="J119" i="15"/>
  <c r="T121" i="15"/>
  <c r="AL121" i="14"/>
  <c r="AN121" i="14" s="1"/>
  <c r="M121" i="10"/>
  <c r="O179" i="12"/>
  <c r="I124" i="14"/>
  <c r="P124" i="14"/>
  <c r="S127" i="15"/>
  <c r="AK127" i="14"/>
  <c r="AE127" i="10"/>
  <c r="AI130" i="8" s="1"/>
  <c r="G120" i="14"/>
  <c r="H120" i="15"/>
  <c r="R120" i="10"/>
  <c r="G123" i="7" s="1"/>
  <c r="AK120" i="14"/>
  <c r="AN120" i="14" s="1"/>
  <c r="AE120" i="10"/>
  <c r="AI123" i="8" s="1"/>
  <c r="C121" i="15"/>
  <c r="G121" i="15"/>
  <c r="N121" i="14"/>
  <c r="Q121" i="10"/>
  <c r="F124" i="7" s="1"/>
  <c r="S121" i="15"/>
  <c r="AE121" i="10"/>
  <c r="AI124" i="8" s="1"/>
  <c r="I124" i="10"/>
  <c r="S127" i="6" s="1"/>
  <c r="AA124" i="10"/>
  <c r="AC127" i="8" s="1"/>
  <c r="AE124" i="14"/>
  <c r="P125" i="14"/>
  <c r="U120" i="15"/>
  <c r="Q124" i="10"/>
  <c r="F127" i="7" s="1"/>
  <c r="W125" i="10"/>
  <c r="G126" i="10"/>
  <c r="J126" i="15"/>
  <c r="T126" i="10"/>
  <c r="I129" i="7" s="1"/>
  <c r="AD128" i="10"/>
  <c r="AG131" i="8" s="1"/>
  <c r="R128" i="15"/>
  <c r="C120" i="10"/>
  <c r="AC121" i="10"/>
  <c r="AF124" i="8" s="1"/>
  <c r="B124" i="15"/>
  <c r="O124" i="10"/>
  <c r="G124" i="15"/>
  <c r="N124" i="15"/>
  <c r="AH124" i="14"/>
  <c r="AJ124" i="14" s="1"/>
  <c r="J125" i="14"/>
  <c r="Q125" i="14"/>
  <c r="AL126" i="14"/>
  <c r="H127" i="14"/>
  <c r="C128" i="15"/>
  <c r="AI128" i="14"/>
  <c r="P125" i="10"/>
  <c r="H125" i="15"/>
  <c r="S126" i="10"/>
  <c r="H129" i="7" s="1"/>
  <c r="AI126" i="14"/>
  <c r="AC127" i="10"/>
  <c r="AF130" i="8" s="1"/>
  <c r="O181" i="12"/>
  <c r="K131" i="6" s="1"/>
  <c r="L131" i="6" s="1"/>
  <c r="M131" i="6" s="1"/>
  <c r="M128" i="10"/>
  <c r="L128" i="15"/>
  <c r="X130" i="10"/>
  <c r="P124" i="15"/>
  <c r="K125" i="10"/>
  <c r="R125" i="10"/>
  <c r="G128" i="7" s="1"/>
  <c r="AA128" i="14"/>
  <c r="Q124" i="15"/>
  <c r="F125" i="15"/>
  <c r="J125" i="15"/>
  <c r="AE125" i="10"/>
  <c r="AI128" i="8" s="1"/>
  <c r="AG125" i="10"/>
  <c r="AK128" i="8" s="1"/>
  <c r="N127" i="10"/>
  <c r="P127" i="10"/>
  <c r="W127" i="10"/>
  <c r="AH127" i="14"/>
  <c r="T124" i="10"/>
  <c r="I127" i="7" s="1"/>
  <c r="J124" i="15"/>
  <c r="X124" i="10"/>
  <c r="AB124" i="10"/>
  <c r="AD127" i="8" s="1"/>
  <c r="K125" i="15"/>
  <c r="P125" i="15"/>
  <c r="AB125" i="10"/>
  <c r="AD128" i="8" s="1"/>
  <c r="Q127" i="15"/>
  <c r="O125" i="15"/>
  <c r="F126" i="15"/>
  <c r="L126" i="10"/>
  <c r="O126" i="10"/>
  <c r="O126" i="15"/>
  <c r="AA126" i="10"/>
  <c r="AC129" i="8" s="1"/>
  <c r="AD126" i="10"/>
  <c r="AG129" i="8" s="1"/>
  <c r="AF126" i="10"/>
  <c r="AJ129" i="8" s="1"/>
  <c r="I132" i="15"/>
  <c r="W120" i="10"/>
  <c r="M120" i="15"/>
  <c r="AM120" i="14"/>
  <c r="C121" i="10"/>
  <c r="O121" i="10"/>
  <c r="C125" i="10"/>
  <c r="M125" i="10"/>
  <c r="O125" i="14"/>
  <c r="U125" i="10"/>
  <c r="J128" i="7" s="1"/>
  <c r="AA125" i="10"/>
  <c r="AC128" i="8" s="1"/>
  <c r="AM125" i="14"/>
  <c r="C126" i="15"/>
  <c r="L126" i="15"/>
  <c r="N126" i="15"/>
  <c r="C127" i="10"/>
  <c r="H127" i="10"/>
  <c r="AA131" i="10"/>
  <c r="AC134" i="8" s="1"/>
  <c r="AE131" i="14"/>
  <c r="O131" i="15"/>
  <c r="I128" i="14"/>
  <c r="N128" i="14"/>
  <c r="AL128" i="14"/>
  <c r="C129" i="10"/>
  <c r="B129" i="15"/>
  <c r="J132" i="10"/>
  <c r="AB132" i="10"/>
  <c r="AD135" i="8" s="1"/>
  <c r="P132" i="15"/>
  <c r="J134" i="15"/>
  <c r="T134" i="10"/>
  <c r="I137" i="7" s="1"/>
  <c r="O134" i="15"/>
  <c r="AA134" i="10"/>
  <c r="AC137" i="8" s="1"/>
  <c r="O126" i="14"/>
  <c r="AC126" i="14"/>
  <c r="AG126" i="14" s="1"/>
  <c r="AM126" i="14"/>
  <c r="J128" i="10"/>
  <c r="R128" i="10"/>
  <c r="G131" i="7" s="1"/>
  <c r="Y128" i="10"/>
  <c r="AA131" i="8" s="1"/>
  <c r="AM129" i="14"/>
  <c r="O188" i="12"/>
  <c r="B132" i="15"/>
  <c r="F132" i="10"/>
  <c r="K132" i="10"/>
  <c r="J188" i="12"/>
  <c r="Q135" i="8" s="1"/>
  <c r="R135" i="8" s="1"/>
  <c r="Q133" i="10"/>
  <c r="F136" i="7" s="1"/>
  <c r="G133" i="15"/>
  <c r="E129" i="14"/>
  <c r="C130" i="10"/>
  <c r="C131" i="10"/>
  <c r="C132" i="15"/>
  <c r="K132" i="15"/>
  <c r="O192" i="12"/>
  <c r="O124" i="14"/>
  <c r="M124" i="14" s="1"/>
  <c r="AC124" i="14"/>
  <c r="AG124" i="14" s="1"/>
  <c r="J126" i="10"/>
  <c r="R126" i="10"/>
  <c r="G129" i="7" s="1"/>
  <c r="Y126" i="10"/>
  <c r="AA129" i="8" s="1"/>
  <c r="AG126" i="10"/>
  <c r="AK129" i="8" s="1"/>
  <c r="R132" i="10"/>
  <c r="G135" i="7" s="1"/>
  <c r="H132" i="15"/>
  <c r="U132" i="10"/>
  <c r="J135" i="7" s="1"/>
  <c r="Z132" i="10"/>
  <c r="AB135" i="8" s="1"/>
  <c r="AD132" i="14"/>
  <c r="AF132" i="14"/>
  <c r="I133" i="15"/>
  <c r="AA133" i="10"/>
  <c r="AC136" i="8" s="1"/>
  <c r="O133" i="15"/>
  <c r="I135" i="15"/>
  <c r="R128" i="14"/>
  <c r="AF128" i="14"/>
  <c r="F129" i="10"/>
  <c r="O129" i="10"/>
  <c r="AG129" i="10"/>
  <c r="AK132" i="8" s="1"/>
  <c r="G132" i="10"/>
  <c r="Y132" i="10"/>
  <c r="AA135" i="8" s="1"/>
  <c r="M132" i="15"/>
  <c r="I133" i="10"/>
  <c r="S136" i="6" s="1"/>
  <c r="E133" i="15"/>
  <c r="M133" i="10"/>
  <c r="T133" i="10"/>
  <c r="I136" i="7" s="1"/>
  <c r="J133" i="15"/>
  <c r="J124" i="10"/>
  <c r="R124" i="10"/>
  <c r="G127" i="7" s="1"/>
  <c r="Y124" i="10"/>
  <c r="AA127" i="8" s="1"/>
  <c r="H128" i="15"/>
  <c r="M128" i="15"/>
  <c r="W132" i="14"/>
  <c r="X132" i="14" s="1"/>
  <c r="T132" i="14" s="1"/>
  <c r="Q132" i="15"/>
  <c r="AC132" i="10"/>
  <c r="AF135" i="8" s="1"/>
  <c r="AH135" i="8" s="1"/>
  <c r="AE133" i="14"/>
  <c r="U128" i="10"/>
  <c r="J131" i="7" s="1"/>
  <c r="AB128" i="10"/>
  <c r="AD131" i="8" s="1"/>
  <c r="L129" i="15"/>
  <c r="E132" i="14"/>
  <c r="N132" i="10"/>
  <c r="R132" i="14"/>
  <c r="Q133" i="14"/>
  <c r="P133" i="15"/>
  <c r="AB133" i="10"/>
  <c r="AD136" i="8" s="1"/>
  <c r="F132" i="14"/>
  <c r="AG132" i="10"/>
  <c r="AK135" i="8" s="1"/>
  <c r="U132" i="15"/>
  <c r="I133" i="14"/>
  <c r="K133" i="14" s="1"/>
  <c r="L133" i="10"/>
  <c r="F133" i="15"/>
  <c r="S133" i="10"/>
  <c r="H136" i="7" s="1"/>
  <c r="K133" i="15"/>
  <c r="U133" i="10"/>
  <c r="J136" i="7" s="1"/>
  <c r="F134" i="15"/>
  <c r="L134" i="10"/>
  <c r="W136" i="10"/>
  <c r="AA132" i="14"/>
  <c r="AI132" i="14"/>
  <c r="AJ132" i="14" s="1"/>
  <c r="E133" i="14"/>
  <c r="N134" i="15"/>
  <c r="J135" i="14"/>
  <c r="H135" i="15"/>
  <c r="Q135" i="14"/>
  <c r="M135" i="15"/>
  <c r="U135" i="15"/>
  <c r="E136" i="15"/>
  <c r="AD135" i="14"/>
  <c r="AD134" i="14"/>
  <c r="O135" i="14"/>
  <c r="AC135" i="14"/>
  <c r="AM135" i="14"/>
  <c r="I136" i="14"/>
  <c r="J132" i="14"/>
  <c r="K132" i="14" s="1"/>
  <c r="Q132" i="14"/>
  <c r="AE132" i="14"/>
  <c r="AG132" i="14" s="1"/>
  <c r="T133" i="15"/>
  <c r="C135" i="15"/>
  <c r="I135" i="14"/>
  <c r="K135" i="10"/>
  <c r="L135" i="15"/>
  <c r="Z135" i="10"/>
  <c r="AB138" i="8" s="1"/>
  <c r="C136" i="10"/>
  <c r="B136" i="15"/>
  <c r="O133" i="14"/>
  <c r="K134" i="10"/>
  <c r="Z134" i="10"/>
  <c r="AB137" i="8" s="1"/>
  <c r="J135" i="10"/>
  <c r="R135" i="10"/>
  <c r="G138" i="7" s="1"/>
  <c r="Y135" i="10"/>
  <c r="AA138" i="8" s="1"/>
  <c r="AG135" i="10"/>
  <c r="AK138" i="8" s="1"/>
  <c r="I136" i="10"/>
  <c r="S139" i="6" s="1"/>
  <c r="AL133" i="14"/>
  <c r="F135" i="14"/>
  <c r="AA135" i="14"/>
  <c r="E136" i="14"/>
  <c r="J133" i="10"/>
  <c r="R133" i="10"/>
  <c r="G136" i="7" s="1"/>
  <c r="X133" i="10"/>
  <c r="AF133" i="10"/>
  <c r="AJ136" i="8" s="1"/>
  <c r="G135" i="10"/>
  <c r="O135" i="10"/>
  <c r="F136" i="10"/>
  <c r="AB139" i="14"/>
  <c r="K143" i="14"/>
  <c r="G157" i="14"/>
  <c r="C157" i="14"/>
  <c r="AB157" i="14"/>
  <c r="C158" i="14"/>
  <c r="G158" i="14"/>
  <c r="D137" i="14" s="1"/>
  <c r="AB143" i="14"/>
  <c r="L162" i="14"/>
  <c r="D141" i="14" s="1"/>
  <c r="C162" i="14"/>
  <c r="B141" i="14"/>
  <c r="C141" i="14"/>
  <c r="K146" i="14"/>
  <c r="C146" i="14"/>
  <c r="C154" i="14"/>
  <c r="G168" i="14"/>
  <c r="D147" i="14" s="1"/>
  <c r="C153" i="14"/>
  <c r="G153" i="14"/>
  <c r="AB165" i="14"/>
  <c r="S152" i="14"/>
  <c r="AG155" i="14"/>
  <c r="AB138" i="14"/>
  <c r="AB142" i="14"/>
  <c r="B155" i="14"/>
  <c r="AB161" i="14"/>
  <c r="Z140" i="14" s="1"/>
  <c r="AB149" i="14"/>
  <c r="G140" i="14"/>
  <c r="G149" i="14"/>
  <c r="C149" i="14"/>
  <c r="C142" i="14"/>
  <c r="G142" i="14"/>
  <c r="M148" i="14"/>
  <c r="C160" i="14"/>
  <c r="C145" i="14"/>
  <c r="K151" i="14"/>
  <c r="C151" i="14"/>
  <c r="AB137" i="14"/>
  <c r="M159" i="14"/>
  <c r="M145" i="14"/>
  <c r="C147" i="14"/>
  <c r="G147" i="14"/>
  <c r="AG152" i="14"/>
  <c r="C178" i="14"/>
  <c r="G165" i="14"/>
  <c r="D144" i="14" s="1"/>
  <c r="C165" i="14"/>
  <c r="B146" i="14"/>
  <c r="AB146" i="14"/>
  <c r="C169" i="14"/>
  <c r="G169" i="14"/>
  <c r="D148" i="14" s="1"/>
  <c r="L170" i="14"/>
  <c r="D149" i="14" s="1"/>
  <c r="C170" i="14"/>
  <c r="B154" i="14"/>
  <c r="C177" i="14"/>
  <c r="G177" i="14"/>
  <c r="D156" i="14" s="1"/>
  <c r="D139" i="14"/>
  <c r="B160" i="14"/>
  <c r="S160" i="14"/>
  <c r="S183" i="14"/>
  <c r="B162" i="14" s="1"/>
  <c r="C183" i="14"/>
  <c r="B163" i="14"/>
  <c r="C185" i="14"/>
  <c r="G185" i="14"/>
  <c r="D164" i="14" s="1"/>
  <c r="B143" i="14" s="1"/>
  <c r="L186" i="14"/>
  <c r="D165" i="14" s="1"/>
  <c r="B144" i="14" s="1"/>
  <c r="C186" i="14"/>
  <c r="K159" i="14"/>
  <c r="L138" i="14" s="1"/>
  <c r="C159" i="14"/>
  <c r="D160" i="14"/>
  <c r="B139" i="14" s="1"/>
  <c r="C161" i="14"/>
  <c r="G161" i="14"/>
  <c r="D140" i="14" s="1"/>
  <c r="C163" i="14"/>
  <c r="G163" i="14"/>
  <c r="D142" i="14" s="1"/>
  <c r="AB144" i="14"/>
  <c r="C166" i="14"/>
  <c r="K167" i="14"/>
  <c r="L146" i="14" s="1"/>
  <c r="C167" i="14"/>
  <c r="M169" i="14"/>
  <c r="AG170" i="14"/>
  <c r="C171" i="14"/>
  <c r="G171" i="14"/>
  <c r="D150" i="14" s="1"/>
  <c r="AB152" i="14"/>
  <c r="C174" i="14"/>
  <c r="K175" i="14"/>
  <c r="L154" i="14" s="1"/>
  <c r="C175" i="14"/>
  <c r="M177" i="14"/>
  <c r="AG178" i="14"/>
  <c r="C179" i="14"/>
  <c r="C182" i="14"/>
  <c r="C137" i="14"/>
  <c r="AG138" i="14"/>
  <c r="M140" i="14"/>
  <c r="AG144" i="14"/>
  <c r="S147" i="14"/>
  <c r="C155" i="14"/>
  <c r="G155" i="14"/>
  <c r="M161" i="14"/>
  <c r="S163" i="14"/>
  <c r="B142" i="14" s="1"/>
  <c r="B150" i="14"/>
  <c r="G173" i="14"/>
  <c r="D152" i="14" s="1"/>
  <c r="C173" i="14"/>
  <c r="D153" i="14"/>
  <c r="AB177" i="14"/>
  <c r="Z156" i="14" s="1"/>
  <c r="B158" i="14"/>
  <c r="G181" i="14"/>
  <c r="C181" i="14"/>
  <c r="D161" i="14"/>
  <c r="AB185" i="14"/>
  <c r="C164" i="14" s="1"/>
  <c r="M143" i="14"/>
  <c r="M151" i="14"/>
  <c r="L156" i="14"/>
  <c r="S159" i="14"/>
  <c r="AG160" i="14"/>
  <c r="AG162" i="14"/>
  <c r="AB141" i="14" s="1"/>
  <c r="G179" i="14"/>
  <c r="D158" i="14" s="1"/>
  <c r="B137" i="14" s="1"/>
  <c r="BD7" i="21"/>
  <c r="BE7" i="21"/>
  <c r="BE5" i="21"/>
  <c r="BA5" i="21"/>
  <c r="BB5" i="21" s="1"/>
  <c r="BD10" i="21"/>
  <c r="BA7" i="21"/>
  <c r="BB7" i="21" s="1"/>
  <c r="BE10" i="21"/>
  <c r="BA10" i="21"/>
  <c r="BB10" i="21" s="1"/>
  <c r="BA3" i="21"/>
  <c r="BB3" i="21" s="1"/>
  <c r="BE8" i="21"/>
  <c r="BD4" i="21"/>
  <c r="BE12" i="21"/>
  <c r="BE14" i="21"/>
  <c r="BD9" i="21"/>
  <c r="BD48" i="21"/>
  <c r="BA48" i="21"/>
  <c r="BB48" i="21" s="1"/>
  <c r="BD56" i="21"/>
  <c r="BA56" i="21"/>
  <c r="BB56" i="21" s="1"/>
  <c r="BD64" i="21"/>
  <c r="BA64" i="21"/>
  <c r="BB64" i="21" s="1"/>
  <c r="BD72" i="21"/>
  <c r="BA72" i="21"/>
  <c r="BB72" i="21" s="1"/>
  <c r="BD80" i="21"/>
  <c r="BA80" i="21"/>
  <c r="BB80" i="21" s="1"/>
  <c r="BD6" i="21"/>
  <c r="BA12" i="21"/>
  <c r="BB12" i="21" s="1"/>
  <c r="BE17" i="21"/>
  <c r="BD3" i="21"/>
  <c r="BD11" i="21"/>
  <c r="BD13" i="21"/>
  <c r="BD8" i="21"/>
  <c r="BE11" i="21"/>
  <c r="BE13" i="21"/>
  <c r="BD15" i="21"/>
  <c r="BD5" i="21"/>
  <c r="BC17" i="21"/>
  <c r="BE19" i="21"/>
  <c r="BC21" i="21"/>
  <c r="BC23" i="21"/>
  <c r="BC25" i="21"/>
  <c r="BC27" i="21"/>
  <c r="BC29" i="21"/>
  <c r="BC31" i="21"/>
  <c r="BC33" i="21"/>
  <c r="BD43" i="21"/>
  <c r="BA43" i="21"/>
  <c r="BB43" i="21" s="1"/>
  <c r="BE49" i="21"/>
  <c r="BD51" i="21"/>
  <c r="BA51" i="21"/>
  <c r="BB51" i="21" s="1"/>
  <c r="BE57" i="21"/>
  <c r="BD59" i="21"/>
  <c r="BA59" i="21"/>
  <c r="BB59" i="21" s="1"/>
  <c r="BE65" i="21"/>
  <c r="BD67" i="21"/>
  <c r="BA67" i="21"/>
  <c r="BB67" i="21" s="1"/>
  <c r="BE73" i="21"/>
  <c r="BD75" i="21"/>
  <c r="BA75" i="21"/>
  <c r="BB75" i="21" s="1"/>
  <c r="BE81" i="21"/>
  <c r="BD83" i="21"/>
  <c r="BA83" i="21"/>
  <c r="BB83" i="21" s="1"/>
  <c r="BD46" i="21"/>
  <c r="BA46" i="21"/>
  <c r="BB46" i="21" s="1"/>
  <c r="BD54" i="21"/>
  <c r="BA54" i="21"/>
  <c r="BB54" i="21" s="1"/>
  <c r="BD62" i="21"/>
  <c r="BA62" i="21"/>
  <c r="BB62" i="21" s="1"/>
  <c r="BD70" i="21"/>
  <c r="BA70" i="21"/>
  <c r="BB70" i="21" s="1"/>
  <c r="BD78" i="21"/>
  <c r="BA78" i="21"/>
  <c r="BB78" i="21" s="1"/>
  <c r="BC119" i="21"/>
  <c r="BA119" i="21"/>
  <c r="BB119" i="21" s="1"/>
  <c r="BE119" i="21"/>
  <c r="BD119" i="21"/>
  <c r="BC127" i="21"/>
  <c r="BA127" i="21"/>
  <c r="BB127" i="21" s="1"/>
  <c r="BE127" i="21"/>
  <c r="BD127" i="21"/>
  <c r="BC135" i="21"/>
  <c r="BA135" i="21"/>
  <c r="BB135" i="21" s="1"/>
  <c r="BE135" i="21"/>
  <c r="BD135" i="21"/>
  <c r="BC143" i="21"/>
  <c r="BA143" i="21"/>
  <c r="BB143" i="21" s="1"/>
  <c r="BE143" i="21"/>
  <c r="BD143" i="21"/>
  <c r="BC151" i="21"/>
  <c r="BA151" i="21"/>
  <c r="BB151" i="21" s="1"/>
  <c r="BE151" i="21"/>
  <c r="BD151" i="21"/>
  <c r="BD35" i="21"/>
  <c r="BD37" i="21"/>
  <c r="BD39" i="21"/>
  <c r="BD41" i="21"/>
  <c r="BE47" i="21"/>
  <c r="BD49" i="21"/>
  <c r="BA49" i="21"/>
  <c r="BB49" i="21" s="1"/>
  <c r="BE55" i="21"/>
  <c r="BD57" i="21"/>
  <c r="BA57" i="21"/>
  <c r="BB57" i="21" s="1"/>
  <c r="BE63" i="21"/>
  <c r="BD65" i="21"/>
  <c r="BA65" i="21"/>
  <c r="BB65" i="21" s="1"/>
  <c r="BE71" i="21"/>
  <c r="BD73" i="21"/>
  <c r="BA73" i="21"/>
  <c r="BB73" i="21" s="1"/>
  <c r="BE79" i="21"/>
  <c r="BD81" i="21"/>
  <c r="BA81" i="21"/>
  <c r="BB81" i="21" s="1"/>
  <c r="BD86" i="21"/>
  <c r="BC86" i="21"/>
  <c r="BA86" i="21"/>
  <c r="BB86" i="21" s="1"/>
  <c r="BC88" i="21"/>
  <c r="BD88" i="21"/>
  <c r="BD90" i="21"/>
  <c r="BC3" i="21"/>
  <c r="BC4" i="21"/>
  <c r="BC5" i="21"/>
  <c r="BC6" i="21"/>
  <c r="BC7" i="21"/>
  <c r="BC8" i="21"/>
  <c r="BC9" i="21"/>
  <c r="BC10" i="21"/>
  <c r="BC11" i="21"/>
  <c r="BC12" i="21"/>
  <c r="BC13" i="21"/>
  <c r="BC14" i="21"/>
  <c r="BE16" i="21"/>
  <c r="BE22" i="21"/>
  <c r="BE24" i="21"/>
  <c r="BE26" i="21"/>
  <c r="BE28" i="21"/>
  <c r="BE30" i="21"/>
  <c r="BE32" i="21"/>
  <c r="BE34" i="21"/>
  <c r="BE36" i="21"/>
  <c r="BE38" i="21"/>
  <c r="BE40" i="21"/>
  <c r="BE42" i="21"/>
  <c r="BD44" i="21"/>
  <c r="BA44" i="21"/>
  <c r="BB44" i="21" s="1"/>
  <c r="BE50" i="21"/>
  <c r="BD52" i="21"/>
  <c r="BA52" i="21"/>
  <c r="BB52" i="21" s="1"/>
  <c r="BE58" i="21"/>
  <c r="BD60" i="21"/>
  <c r="BA60" i="21"/>
  <c r="BB60" i="21" s="1"/>
  <c r="BE66" i="21"/>
  <c r="BD68" i="21"/>
  <c r="BA68" i="21"/>
  <c r="BB68" i="21" s="1"/>
  <c r="BE74" i="21"/>
  <c r="BD76" i="21"/>
  <c r="BA76" i="21"/>
  <c r="BB76" i="21" s="1"/>
  <c r="BE82" i="21"/>
  <c r="BD84" i="21"/>
  <c r="BA84" i="21"/>
  <c r="BB84" i="21" s="1"/>
  <c r="BC16" i="21"/>
  <c r="BE18" i="21"/>
  <c r="BE20" i="21"/>
  <c r="BC22" i="21"/>
  <c r="BC24" i="21"/>
  <c r="BC26" i="21"/>
  <c r="BC28" i="21"/>
  <c r="BC30" i="21"/>
  <c r="BC32" i="21"/>
  <c r="BC34" i="21"/>
  <c r="BA36" i="21"/>
  <c r="BB36" i="21" s="1"/>
  <c r="BE45" i="21"/>
  <c r="BD47" i="21"/>
  <c r="BA47" i="21"/>
  <c r="BB47" i="21" s="1"/>
  <c r="BE53" i="21"/>
  <c r="BD55" i="21"/>
  <c r="BA55" i="21"/>
  <c r="BB55" i="21" s="1"/>
  <c r="BE61" i="21"/>
  <c r="BD63" i="21"/>
  <c r="BA63" i="21"/>
  <c r="BB63" i="21" s="1"/>
  <c r="BE69" i="21"/>
  <c r="BD71" i="21"/>
  <c r="BA71" i="21"/>
  <c r="BB71" i="21" s="1"/>
  <c r="BE77" i="21"/>
  <c r="BD79" i="21"/>
  <c r="BA79" i="21"/>
  <c r="BB79" i="21" s="1"/>
  <c r="BD85" i="21"/>
  <c r="BA38" i="21"/>
  <c r="BB38" i="21" s="1"/>
  <c r="BA40" i="21"/>
  <c r="BB40" i="21" s="1"/>
  <c r="BD42" i="21"/>
  <c r="BA42" i="21"/>
  <c r="BB42" i="21" s="1"/>
  <c r="BE48" i="21"/>
  <c r="BD50" i="21"/>
  <c r="BA50" i="21"/>
  <c r="BB50" i="21" s="1"/>
  <c r="BE56" i="21"/>
  <c r="BD58" i="21"/>
  <c r="BA58" i="21"/>
  <c r="BB58" i="21" s="1"/>
  <c r="BE64" i="21"/>
  <c r="BD66" i="21"/>
  <c r="BA66" i="21"/>
  <c r="BB66" i="21" s="1"/>
  <c r="BE72" i="21"/>
  <c r="BD74" i="21"/>
  <c r="BA74" i="21"/>
  <c r="BB74" i="21" s="1"/>
  <c r="BE80" i="21"/>
  <c r="BD82" i="21"/>
  <c r="BA82" i="21"/>
  <c r="BB82" i="21" s="1"/>
  <c r="BD89" i="21"/>
  <c r="BE15" i="21"/>
  <c r="BD16" i="21"/>
  <c r="BD38" i="21"/>
  <c r="BD45" i="21"/>
  <c r="BA45" i="21"/>
  <c r="BB45" i="21" s="1"/>
  <c r="BD53" i="21"/>
  <c r="BA53" i="21"/>
  <c r="BB53" i="21" s="1"/>
  <c r="BD61" i="21"/>
  <c r="BA61" i="21"/>
  <c r="BB61" i="21" s="1"/>
  <c r="BD69" i="21"/>
  <c r="BA69" i="21"/>
  <c r="BB69" i="21" s="1"/>
  <c r="BD77" i="21"/>
  <c r="BA77" i="21"/>
  <c r="BB77" i="21" s="1"/>
  <c r="BE85" i="21"/>
  <c r="BA85" i="21"/>
  <c r="BB85" i="21" s="1"/>
  <c r="BA15" i="21"/>
  <c r="BB15" i="21" s="1"/>
  <c r="BA16" i="21"/>
  <c r="BB16" i="21" s="1"/>
  <c r="BA17" i="21"/>
  <c r="BB17" i="21" s="1"/>
  <c r="BA18" i="21"/>
  <c r="BB18" i="21" s="1"/>
  <c r="BA19" i="21"/>
  <c r="BB19" i="21" s="1"/>
  <c r="BA20" i="21"/>
  <c r="BB20" i="21" s="1"/>
  <c r="BA21" i="21"/>
  <c r="BB21" i="21" s="1"/>
  <c r="BA22" i="21"/>
  <c r="BB22" i="21" s="1"/>
  <c r="BA23" i="21"/>
  <c r="BB23" i="21" s="1"/>
  <c r="BA24" i="21"/>
  <c r="BB24" i="21" s="1"/>
  <c r="BA25" i="21"/>
  <c r="BB25" i="21" s="1"/>
  <c r="BA26" i="21"/>
  <c r="BB26" i="21" s="1"/>
  <c r="BA27" i="21"/>
  <c r="BB27" i="21" s="1"/>
  <c r="BA28" i="21"/>
  <c r="BB28" i="21" s="1"/>
  <c r="BA29" i="21"/>
  <c r="BB29" i="21" s="1"/>
  <c r="BA30" i="21"/>
  <c r="BB30" i="21" s="1"/>
  <c r="BA31" i="21"/>
  <c r="BB31" i="21" s="1"/>
  <c r="BA32" i="21"/>
  <c r="BB32" i="21" s="1"/>
  <c r="BA33" i="21"/>
  <c r="BB33" i="21" s="1"/>
  <c r="BA34" i="21"/>
  <c r="BB34" i="21" s="1"/>
  <c r="BC92" i="21"/>
  <c r="BD92" i="21"/>
  <c r="BC114" i="21"/>
  <c r="BA114" i="21"/>
  <c r="BB114" i="21" s="1"/>
  <c r="BE114" i="21"/>
  <c r="BD114" i="21"/>
  <c r="BC122" i="21"/>
  <c r="BA122" i="21"/>
  <c r="BB122" i="21" s="1"/>
  <c r="BE122" i="21"/>
  <c r="BD122" i="21"/>
  <c r="BC130" i="21"/>
  <c r="BA130" i="21"/>
  <c r="BB130" i="21" s="1"/>
  <c r="BE130" i="21"/>
  <c r="BD130" i="21"/>
  <c r="BC138" i="21"/>
  <c r="BA138" i="21"/>
  <c r="BB138" i="21" s="1"/>
  <c r="BE138" i="21"/>
  <c r="BD138" i="21"/>
  <c r="BC146" i="21"/>
  <c r="BA146" i="21"/>
  <c r="BB146" i="21" s="1"/>
  <c r="BE146" i="21"/>
  <c r="BD146" i="21"/>
  <c r="BC154" i="21"/>
  <c r="BA154" i="21"/>
  <c r="BB154" i="21" s="1"/>
  <c r="BE154" i="21"/>
  <c r="BD154" i="21"/>
  <c r="BE162" i="21"/>
  <c r="BD162" i="21"/>
  <c r="BA162" i="21"/>
  <c r="BB162" i="21" s="1"/>
  <c r="BC162" i="21"/>
  <c r="BC85" i="21"/>
  <c r="BE87" i="21"/>
  <c r="BA92" i="21"/>
  <c r="BB92" i="21" s="1"/>
  <c r="BC94" i="21"/>
  <c r="BE94" i="21"/>
  <c r="BD94" i="21"/>
  <c r="BC96" i="21"/>
  <c r="BE96" i="21"/>
  <c r="BD96" i="21"/>
  <c r="BC98" i="21"/>
  <c r="BE98" i="21"/>
  <c r="BD98" i="21"/>
  <c r="BC100" i="21"/>
  <c r="BE100" i="21"/>
  <c r="BD100" i="21"/>
  <c r="BC102" i="21"/>
  <c r="BE102" i="21"/>
  <c r="BD102" i="21"/>
  <c r="BC104" i="21"/>
  <c r="BE104" i="21"/>
  <c r="BD104" i="21"/>
  <c r="BC106" i="21"/>
  <c r="BE106" i="21"/>
  <c r="BD106" i="21"/>
  <c r="BC108" i="21"/>
  <c r="BE108" i="21"/>
  <c r="BD108" i="21"/>
  <c r="BC110" i="21"/>
  <c r="BE110" i="21"/>
  <c r="BD110" i="21"/>
  <c r="BC112" i="21"/>
  <c r="BE112" i="21"/>
  <c r="BD112" i="21"/>
  <c r="BC117" i="21"/>
  <c r="BA117" i="21"/>
  <c r="BB117" i="21" s="1"/>
  <c r="BE117" i="21"/>
  <c r="BD117" i="21"/>
  <c r="BC125" i="21"/>
  <c r="BA125" i="21"/>
  <c r="BB125" i="21" s="1"/>
  <c r="BE125" i="21"/>
  <c r="BD125" i="21"/>
  <c r="BC133" i="21"/>
  <c r="BA133" i="21"/>
  <c r="BB133" i="21" s="1"/>
  <c r="BE133" i="21"/>
  <c r="BD133" i="21"/>
  <c r="BC141" i="21"/>
  <c r="BA141" i="21"/>
  <c r="BB141" i="21" s="1"/>
  <c r="BE141" i="21"/>
  <c r="BD141" i="21"/>
  <c r="BC149" i="21"/>
  <c r="BA149" i="21"/>
  <c r="BB149" i="21" s="1"/>
  <c r="BE149" i="21"/>
  <c r="BD149" i="21"/>
  <c r="BA171" i="21"/>
  <c r="BB171" i="21" s="1"/>
  <c r="BC18" i="21"/>
  <c r="BC19" i="21"/>
  <c r="BC20" i="21"/>
  <c r="BC35" i="21"/>
  <c r="BC36" i="21"/>
  <c r="BC37" i="21"/>
  <c r="BC38" i="21"/>
  <c r="BC39" i="21"/>
  <c r="BC40" i="21"/>
  <c r="BC41" i="21"/>
  <c r="BC42" i="21"/>
  <c r="BC43" i="21"/>
  <c r="BC44" i="21"/>
  <c r="BC45" i="21"/>
  <c r="BC46" i="21"/>
  <c r="BC47" i="21"/>
  <c r="BC48" i="21"/>
  <c r="BC49" i="21"/>
  <c r="BC50" i="21"/>
  <c r="BC51" i="21"/>
  <c r="BC52" i="21"/>
  <c r="BC53" i="21"/>
  <c r="BC54" i="21"/>
  <c r="BC55" i="21"/>
  <c r="BC56" i="21"/>
  <c r="BC57" i="21"/>
  <c r="BC58" i="21"/>
  <c r="BC59" i="21"/>
  <c r="BC60" i="21"/>
  <c r="BC61" i="21"/>
  <c r="BC62" i="21"/>
  <c r="BC63" i="21"/>
  <c r="BC64" i="21"/>
  <c r="BC65" i="21"/>
  <c r="BC66" i="21"/>
  <c r="BC67" i="21"/>
  <c r="BC68" i="21"/>
  <c r="BC69" i="21"/>
  <c r="BC70" i="21"/>
  <c r="BC71" i="21"/>
  <c r="BC72" i="21"/>
  <c r="BC73" i="21"/>
  <c r="BC74" i="21"/>
  <c r="BC75" i="21"/>
  <c r="BC76" i="21"/>
  <c r="BC77" i="21"/>
  <c r="BC78" i="21"/>
  <c r="BC79" i="21"/>
  <c r="BC80" i="21"/>
  <c r="BC81" i="21"/>
  <c r="BC82" i="21"/>
  <c r="BC83" i="21"/>
  <c r="BC84" i="21"/>
  <c r="BA91" i="21"/>
  <c r="BB91" i="21" s="1"/>
  <c r="BE92" i="21"/>
  <c r="BA94" i="21"/>
  <c r="BB94" i="21" s="1"/>
  <c r="BA96" i="21"/>
  <c r="BB96" i="21" s="1"/>
  <c r="BA98" i="21"/>
  <c r="BB98" i="21" s="1"/>
  <c r="BA100" i="21"/>
  <c r="BB100" i="21" s="1"/>
  <c r="BA102" i="21"/>
  <c r="BB102" i="21" s="1"/>
  <c r="BA104" i="21"/>
  <c r="BB104" i="21" s="1"/>
  <c r="BA106" i="21"/>
  <c r="BB106" i="21" s="1"/>
  <c r="BA108" i="21"/>
  <c r="BB108" i="21" s="1"/>
  <c r="BA110" i="21"/>
  <c r="BB110" i="21" s="1"/>
  <c r="BA112" i="21"/>
  <c r="BB112" i="21" s="1"/>
  <c r="BC120" i="21"/>
  <c r="BA120" i="21"/>
  <c r="BB120" i="21" s="1"/>
  <c r="BE120" i="21"/>
  <c r="BD120" i="21"/>
  <c r="BC128" i="21"/>
  <c r="BA128" i="21"/>
  <c r="BB128" i="21" s="1"/>
  <c r="BE128" i="21"/>
  <c r="BD128" i="21"/>
  <c r="BC136" i="21"/>
  <c r="BA136" i="21"/>
  <c r="BB136" i="21" s="1"/>
  <c r="BE136" i="21"/>
  <c r="BD136" i="21"/>
  <c r="BC144" i="21"/>
  <c r="BA144" i="21"/>
  <c r="BB144" i="21" s="1"/>
  <c r="BE144" i="21"/>
  <c r="BD144" i="21"/>
  <c r="BC152" i="21"/>
  <c r="BA152" i="21"/>
  <c r="BB152" i="21" s="1"/>
  <c r="BE152" i="21"/>
  <c r="BD152" i="21"/>
  <c r="BA90" i="21"/>
  <c r="BB90" i="21" s="1"/>
  <c r="BC115" i="21"/>
  <c r="BA115" i="21"/>
  <c r="BB115" i="21" s="1"/>
  <c r="BE115" i="21"/>
  <c r="BD115" i="21"/>
  <c r="BC123" i="21"/>
  <c r="BA123" i="21"/>
  <c r="BB123" i="21" s="1"/>
  <c r="BE123" i="21"/>
  <c r="BD123" i="21"/>
  <c r="BC131" i="21"/>
  <c r="BA131" i="21"/>
  <c r="BB131" i="21" s="1"/>
  <c r="BE131" i="21"/>
  <c r="BD131" i="21"/>
  <c r="BC139" i="21"/>
  <c r="BA139" i="21"/>
  <c r="BB139" i="21" s="1"/>
  <c r="BE139" i="21"/>
  <c r="BD139" i="21"/>
  <c r="BC147" i="21"/>
  <c r="BA147" i="21"/>
  <c r="BB147" i="21" s="1"/>
  <c r="BE147" i="21"/>
  <c r="BD147" i="21"/>
  <c r="BC155" i="21"/>
  <c r="BA155" i="21"/>
  <c r="BB155" i="21" s="1"/>
  <c r="BE155" i="21"/>
  <c r="BD155" i="21"/>
  <c r="BA89" i="21"/>
  <c r="BB89" i="21" s="1"/>
  <c r="BC90" i="21"/>
  <c r="BD91" i="21"/>
  <c r="BC118" i="21"/>
  <c r="BA118" i="21"/>
  <c r="BB118" i="21" s="1"/>
  <c r="BE118" i="21"/>
  <c r="BD118" i="21"/>
  <c r="BC126" i="21"/>
  <c r="BA126" i="21"/>
  <c r="BB126" i="21" s="1"/>
  <c r="BE126" i="21"/>
  <c r="BD126" i="21"/>
  <c r="BC134" i="21"/>
  <c r="BA134" i="21"/>
  <c r="BB134" i="21" s="1"/>
  <c r="BE134" i="21"/>
  <c r="BD134" i="21"/>
  <c r="BC142" i="21"/>
  <c r="BA142" i="21"/>
  <c r="BB142" i="21" s="1"/>
  <c r="BE142" i="21"/>
  <c r="BD142" i="21"/>
  <c r="BC150" i="21"/>
  <c r="BA150" i="21"/>
  <c r="BB150" i="21" s="1"/>
  <c r="BE150" i="21"/>
  <c r="BD150" i="21"/>
  <c r="BA88" i="21"/>
  <c r="BB88" i="21" s="1"/>
  <c r="BC89" i="21"/>
  <c r="BC93" i="21"/>
  <c r="BE93" i="21"/>
  <c r="BD93" i="21"/>
  <c r="BC95" i="21"/>
  <c r="BE95" i="21"/>
  <c r="BD95" i="21"/>
  <c r="BC97" i="21"/>
  <c r="BE97" i="21"/>
  <c r="BD97" i="21"/>
  <c r="BC99" i="21"/>
  <c r="BE99" i="21"/>
  <c r="BD99" i="21"/>
  <c r="BC101" i="21"/>
  <c r="BE101" i="21"/>
  <c r="BD101" i="21"/>
  <c r="BC103" i="21"/>
  <c r="BE103" i="21"/>
  <c r="BD103" i="21"/>
  <c r="BC105" i="21"/>
  <c r="BE105" i="21"/>
  <c r="BD105" i="21"/>
  <c r="BC107" i="21"/>
  <c r="BE107" i="21"/>
  <c r="BD107" i="21"/>
  <c r="BC109" i="21"/>
  <c r="BE109" i="21"/>
  <c r="BD109" i="21"/>
  <c r="BC111" i="21"/>
  <c r="BE111" i="21"/>
  <c r="BD111" i="21"/>
  <c r="BC113" i="21"/>
  <c r="BA113" i="21"/>
  <c r="BB113" i="21" s="1"/>
  <c r="BE113" i="21"/>
  <c r="BD113" i="21"/>
  <c r="BC121" i="21"/>
  <c r="BA121" i="21"/>
  <c r="BB121" i="21" s="1"/>
  <c r="BE121" i="21"/>
  <c r="BD121" i="21"/>
  <c r="BC129" i="21"/>
  <c r="BA129" i="21"/>
  <c r="BB129" i="21" s="1"/>
  <c r="BE129" i="21"/>
  <c r="BD129" i="21"/>
  <c r="BC137" i="21"/>
  <c r="BA137" i="21"/>
  <c r="BB137" i="21" s="1"/>
  <c r="BE137" i="21"/>
  <c r="BD137" i="21"/>
  <c r="BC145" i="21"/>
  <c r="BA145" i="21"/>
  <c r="BB145" i="21" s="1"/>
  <c r="BE145" i="21"/>
  <c r="BD145" i="21"/>
  <c r="BC153" i="21"/>
  <c r="BA153" i="21"/>
  <c r="BB153" i="21" s="1"/>
  <c r="BE153" i="21"/>
  <c r="BD153" i="21"/>
  <c r="BA93" i="21"/>
  <c r="BB93" i="21" s="1"/>
  <c r="BA95" i="21"/>
  <c r="BB95" i="21" s="1"/>
  <c r="BA97" i="21"/>
  <c r="BB97" i="21" s="1"/>
  <c r="BA99" i="21"/>
  <c r="BB99" i="21" s="1"/>
  <c r="BA101" i="21"/>
  <c r="BB101" i="21" s="1"/>
  <c r="BA103" i="21"/>
  <c r="BB103" i="21" s="1"/>
  <c r="BA105" i="21"/>
  <c r="BB105" i="21" s="1"/>
  <c r="BA107" i="21"/>
  <c r="BB107" i="21" s="1"/>
  <c r="BA109" i="21"/>
  <c r="BB109" i="21" s="1"/>
  <c r="BA111" i="21"/>
  <c r="BB111" i="21" s="1"/>
  <c r="BC116" i="21"/>
  <c r="BA116" i="21"/>
  <c r="BB116" i="21" s="1"/>
  <c r="BE116" i="21"/>
  <c r="BD116" i="21"/>
  <c r="BC124" i="21"/>
  <c r="BA124" i="21"/>
  <c r="BB124" i="21" s="1"/>
  <c r="BE124" i="21"/>
  <c r="BD124" i="21"/>
  <c r="BC132" i="21"/>
  <c r="BA132" i="21"/>
  <c r="BB132" i="21" s="1"/>
  <c r="BE132" i="21"/>
  <c r="BD132" i="21"/>
  <c r="BC140" i="21"/>
  <c r="BA140" i="21"/>
  <c r="BB140" i="21" s="1"/>
  <c r="BE140" i="21"/>
  <c r="BD140" i="21"/>
  <c r="BC148" i="21"/>
  <c r="BA148" i="21"/>
  <c r="BB148" i="21" s="1"/>
  <c r="BE148" i="21"/>
  <c r="BD148" i="21"/>
  <c r="BC156" i="21"/>
  <c r="BA156" i="21"/>
  <c r="BB156" i="21" s="1"/>
  <c r="BE156" i="21"/>
  <c r="BD156" i="21"/>
  <c r="BC173" i="21"/>
  <c r="BA173" i="21"/>
  <c r="BB173" i="21" s="1"/>
  <c r="BE158" i="21"/>
  <c r="BD158" i="21"/>
  <c r="BE166" i="21"/>
  <c r="BD166" i="21"/>
  <c r="BE174" i="21"/>
  <c r="BE179" i="21"/>
  <c r="BE163" i="21"/>
  <c r="BD163" i="21"/>
  <c r="BE171" i="21"/>
  <c r="BE157" i="21"/>
  <c r="BE160" i="21"/>
  <c r="BD160" i="21"/>
  <c r="BA161" i="21"/>
  <c r="BB161" i="21" s="1"/>
  <c r="BE168" i="21"/>
  <c r="BD168" i="21"/>
  <c r="BA169" i="21"/>
  <c r="BB169" i="21" s="1"/>
  <c r="BE176" i="21"/>
  <c r="BA177" i="21"/>
  <c r="BB177" i="21" s="1"/>
  <c r="BA158" i="21"/>
  <c r="BB158" i="21" s="1"/>
  <c r="BE165" i="21"/>
  <c r="BD165" i="21"/>
  <c r="BA166" i="21"/>
  <c r="BB166" i="21" s="1"/>
  <c r="BE173" i="21"/>
  <c r="BC179" i="21"/>
  <c r="BC181" i="21"/>
  <c r="BC183" i="21"/>
  <c r="BC185" i="21"/>
  <c r="BC187" i="21"/>
  <c r="BE178" i="21"/>
  <c r="BE180" i="21"/>
  <c r="BE182" i="21"/>
  <c r="BE184" i="21"/>
  <c r="BE186" i="21"/>
  <c r="BE188" i="21"/>
  <c r="BE190" i="21"/>
  <c r="BE192" i="21"/>
  <c r="BE159" i="21"/>
  <c r="BD159" i="21"/>
  <c r="BC163" i="21"/>
  <c r="BE167" i="21"/>
  <c r="BD167" i="21"/>
  <c r="BE175" i="21"/>
  <c r="BA176" i="21"/>
  <c r="BB176" i="21" s="1"/>
  <c r="BA178" i="21"/>
  <c r="BB178" i="21" s="1"/>
  <c r="BA180" i="21"/>
  <c r="BB180" i="21" s="1"/>
  <c r="BA182" i="21"/>
  <c r="BB182" i="21" s="1"/>
  <c r="BA184" i="21"/>
  <c r="BB184" i="21" s="1"/>
  <c r="BA186" i="21"/>
  <c r="BB186" i="21" s="1"/>
  <c r="BA188" i="21"/>
  <c r="BB188" i="21" s="1"/>
  <c r="BA190" i="21"/>
  <c r="BB190" i="21" s="1"/>
  <c r="BA192" i="21"/>
  <c r="BB192" i="21" s="1"/>
  <c r="BC157" i="21"/>
  <c r="BE164" i="21"/>
  <c r="BD164" i="21"/>
  <c r="BA165" i="21"/>
  <c r="BB165" i="21" s="1"/>
  <c r="BE172" i="21"/>
  <c r="BE161" i="21"/>
  <c r="BD161" i="21"/>
  <c r="BC165" i="21"/>
  <c r="BE169" i="21"/>
  <c r="BD169" i="21"/>
  <c r="BE177" i="21"/>
  <c r="BD170" i="21"/>
  <c r="BD171" i="21"/>
  <c r="BD172" i="21"/>
  <c r="BD173" i="21"/>
  <c r="BD174" i="21"/>
  <c r="BD175" i="21"/>
  <c r="BD176" i="21"/>
  <c r="BD177" i="21"/>
  <c r="BD178" i="21"/>
  <c r="BD179" i="21"/>
  <c r="BD180" i="21"/>
  <c r="BD181" i="21"/>
  <c r="BD182" i="21"/>
  <c r="BD183" i="21"/>
  <c r="BD184" i="21"/>
  <c r="BD185" i="21"/>
  <c r="BD186" i="21"/>
  <c r="BD187" i="21"/>
  <c r="BD188" i="21"/>
  <c r="BD189" i="21"/>
  <c r="BD190" i="21"/>
  <c r="BD191" i="21"/>
  <c r="BD192" i="21"/>
  <c r="BD193" i="21"/>
  <c r="O132" i="8" l="1"/>
  <c r="M53" i="7"/>
  <c r="H81" i="8"/>
  <c r="N15" i="8"/>
  <c r="N120" i="8"/>
  <c r="H67" i="8"/>
  <c r="O67" i="8" s="1"/>
  <c r="O117" i="8"/>
  <c r="N56" i="8"/>
  <c r="O56" i="8" s="1"/>
  <c r="O51" i="8"/>
  <c r="H44" i="8"/>
  <c r="O44" i="8" s="1"/>
  <c r="H124" i="8"/>
  <c r="W88" i="8"/>
  <c r="N131" i="8"/>
  <c r="H120" i="8"/>
  <c r="W116" i="8"/>
  <c r="H52" i="8"/>
  <c r="O52" i="8" s="1"/>
  <c r="X52" i="8" s="1"/>
  <c r="S51" i="3" s="1"/>
  <c r="H121" i="8"/>
  <c r="L77" i="8"/>
  <c r="V77" i="8"/>
  <c r="P77" i="8"/>
  <c r="L34" i="8"/>
  <c r="V34" i="8"/>
  <c r="U71" i="8"/>
  <c r="O82" i="8"/>
  <c r="P127" i="7"/>
  <c r="AN82" i="14"/>
  <c r="G64" i="14"/>
  <c r="M47" i="7"/>
  <c r="L47" i="7"/>
  <c r="AG13" i="14"/>
  <c r="O80" i="8"/>
  <c r="K126" i="8"/>
  <c r="N18" i="8"/>
  <c r="O26" i="8"/>
  <c r="K15" i="8"/>
  <c r="O130" i="8"/>
  <c r="H123" i="8"/>
  <c r="H126" i="8"/>
  <c r="O126" i="8" s="1"/>
  <c r="W45" i="8"/>
  <c r="N105" i="8"/>
  <c r="K61" i="8"/>
  <c r="V71" i="8"/>
  <c r="W71" i="8" s="1"/>
  <c r="H45" i="8"/>
  <c r="O106" i="8"/>
  <c r="M135" i="7"/>
  <c r="O129" i="7"/>
  <c r="M87" i="14"/>
  <c r="AG95" i="14"/>
  <c r="AH50" i="8"/>
  <c r="W110" i="8"/>
  <c r="K114" i="8"/>
  <c r="O109" i="8"/>
  <c r="R77" i="8"/>
  <c r="N34" i="8"/>
  <c r="K129" i="8"/>
  <c r="W112" i="8"/>
  <c r="O102" i="8"/>
  <c r="W91" i="8"/>
  <c r="W14" i="8"/>
  <c r="Q130" i="8"/>
  <c r="R130" i="8" s="1"/>
  <c r="W43" i="8"/>
  <c r="K102" i="8"/>
  <c r="N17" i="8"/>
  <c r="W61" i="8"/>
  <c r="W40" i="8"/>
  <c r="P60" i="8"/>
  <c r="R60" i="8" s="1"/>
  <c r="S60" i="8"/>
  <c r="W60" i="8" s="1"/>
  <c r="G60" i="8"/>
  <c r="H70" i="8"/>
  <c r="W77" i="8"/>
  <c r="O110" i="8"/>
  <c r="W63" i="8"/>
  <c r="W66" i="8"/>
  <c r="O16" i="8"/>
  <c r="O48" i="8"/>
  <c r="H103" i="8"/>
  <c r="W23" i="8"/>
  <c r="H78" i="8"/>
  <c r="O78" i="8" s="1"/>
  <c r="H86" i="8"/>
  <c r="H84" i="8"/>
  <c r="L60" i="8"/>
  <c r="N60" i="8" s="1"/>
  <c r="M44" i="14"/>
  <c r="AN51" i="14"/>
  <c r="P23" i="7"/>
  <c r="AG14" i="14"/>
  <c r="H71" i="8"/>
  <c r="H98" i="8"/>
  <c r="W24" i="8"/>
  <c r="H90" i="8"/>
  <c r="O90" i="8" s="1"/>
  <c r="H69" i="8"/>
  <c r="H59" i="8"/>
  <c r="N46" i="8"/>
  <c r="W25" i="8"/>
  <c r="W113" i="8"/>
  <c r="V94" i="8"/>
  <c r="S94" i="8"/>
  <c r="W94" i="8" s="1"/>
  <c r="F94" i="8"/>
  <c r="H94" i="8" s="1"/>
  <c r="O94" i="8" s="1"/>
  <c r="S39" i="8"/>
  <c r="W39" i="8" s="1"/>
  <c r="F39" i="8"/>
  <c r="H39" i="8" s="1"/>
  <c r="O39" i="8" s="1"/>
  <c r="U60" i="8"/>
  <c r="AH111" i="8"/>
  <c r="AJ109" i="14"/>
  <c r="AH95" i="8"/>
  <c r="AG78" i="14"/>
  <c r="M23" i="7"/>
  <c r="AN27" i="14"/>
  <c r="M14" i="14"/>
  <c r="O84" i="8"/>
  <c r="N54" i="8"/>
  <c r="N22" i="8"/>
  <c r="O22" i="8" s="1"/>
  <c r="O70" i="8"/>
  <c r="N138" i="8"/>
  <c r="O138" i="8" s="1"/>
  <c r="X138" i="8" s="1"/>
  <c r="S137" i="3" s="1"/>
  <c r="W127" i="8"/>
  <c r="H119" i="8"/>
  <c r="O119" i="8" s="1"/>
  <c r="W57" i="8"/>
  <c r="O46" i="8"/>
  <c r="O63" i="8"/>
  <c r="K17" i="8"/>
  <c r="O17" i="8" s="1"/>
  <c r="L123" i="8"/>
  <c r="N123" i="8" s="1"/>
  <c r="O123" i="8" s="1"/>
  <c r="X123" i="8" s="1"/>
  <c r="S122" i="3" s="1"/>
  <c r="T123" i="8"/>
  <c r="H80" i="8"/>
  <c r="T7" i="8"/>
  <c r="W7" i="8" s="1"/>
  <c r="S7" i="8"/>
  <c r="H76" i="8"/>
  <c r="O76" i="8" s="1"/>
  <c r="V60" i="8"/>
  <c r="M126" i="14"/>
  <c r="M138" i="7"/>
  <c r="L127" i="7"/>
  <c r="AH70" i="8"/>
  <c r="G20" i="14"/>
  <c r="N77" i="8"/>
  <c r="K69" i="8"/>
  <c r="W105" i="8"/>
  <c r="W17" i="8"/>
  <c r="K41" i="8"/>
  <c r="N127" i="8"/>
  <c r="N76" i="8"/>
  <c r="H24" i="8"/>
  <c r="W13" i="8"/>
  <c r="K125" i="8"/>
  <c r="O125" i="8" s="1"/>
  <c r="N118" i="8"/>
  <c r="K128" i="8"/>
  <c r="V55" i="8"/>
  <c r="S55" i="8"/>
  <c r="M55" i="8"/>
  <c r="N55" i="8" s="1"/>
  <c r="U55" i="8"/>
  <c r="T55" i="8"/>
  <c r="J55" i="8"/>
  <c r="K55" i="8" s="1"/>
  <c r="F55" i="8"/>
  <c r="H55" i="8" s="1"/>
  <c r="F60" i="8"/>
  <c r="Q81" i="8"/>
  <c r="R81" i="8" s="1"/>
  <c r="Q80" i="8"/>
  <c r="Q79" i="8"/>
  <c r="R79" i="8" s="1"/>
  <c r="Q82" i="8"/>
  <c r="Q83" i="8"/>
  <c r="R83" i="8" s="1"/>
  <c r="O133" i="8"/>
  <c r="Q71" i="8"/>
  <c r="Q70" i="8"/>
  <c r="R70" i="8" s="1"/>
  <c r="X70" i="8" s="1"/>
  <c r="S69" i="3" s="1"/>
  <c r="Q123" i="8"/>
  <c r="Q122" i="8"/>
  <c r="Q121" i="8"/>
  <c r="R121" i="8" s="1"/>
  <c r="Q55" i="8"/>
  <c r="R55" i="8" s="1"/>
  <c r="Q54" i="8"/>
  <c r="R54" i="8" s="1"/>
  <c r="Q21" i="8"/>
  <c r="Q22" i="8"/>
  <c r="Q26" i="8"/>
  <c r="R26" i="8" s="1"/>
  <c r="X26" i="8" s="1"/>
  <c r="S25" i="3" s="1"/>
  <c r="Q24" i="8"/>
  <c r="Q25" i="8"/>
  <c r="O62" i="8"/>
  <c r="O172" i="12"/>
  <c r="K122" i="6" s="1"/>
  <c r="L122" i="6" s="1"/>
  <c r="M122" i="6" s="1"/>
  <c r="AE118" i="14"/>
  <c r="AA118" i="10"/>
  <c r="AC121" i="8" s="1"/>
  <c r="O118" i="15"/>
  <c r="P118" i="15"/>
  <c r="AF118" i="14"/>
  <c r="AB118" i="10"/>
  <c r="AD121" i="8" s="1"/>
  <c r="G117" i="14"/>
  <c r="AL112" i="14"/>
  <c r="T112" i="15"/>
  <c r="AF112" i="10"/>
  <c r="AJ115" i="8" s="1"/>
  <c r="Q108" i="14"/>
  <c r="T108" i="10"/>
  <c r="I111" i="7" s="1"/>
  <c r="J108" i="15"/>
  <c r="M105" i="10"/>
  <c r="K110" i="10"/>
  <c r="AH110" i="14"/>
  <c r="Q110" i="15"/>
  <c r="AC110" i="10"/>
  <c r="AF113" i="8" s="1"/>
  <c r="F106" i="14"/>
  <c r="G106" i="10"/>
  <c r="C106" i="15"/>
  <c r="O106" i="14"/>
  <c r="H106" i="15"/>
  <c r="R106" i="10"/>
  <c r="G109" i="7" s="1"/>
  <c r="F108" i="6"/>
  <c r="G108" i="6"/>
  <c r="H108" i="6" s="1"/>
  <c r="I108" i="6" s="1"/>
  <c r="F104" i="10"/>
  <c r="E104" i="14"/>
  <c r="B104" i="15"/>
  <c r="X103" i="10"/>
  <c r="I109" i="15"/>
  <c r="N111" i="15"/>
  <c r="Z111" i="10"/>
  <c r="AB114" i="8" s="1"/>
  <c r="AD111" i="14"/>
  <c r="AE111" i="10"/>
  <c r="AI114" i="8" s="1"/>
  <c r="S111" i="15"/>
  <c r="AK111" i="14"/>
  <c r="Q111" i="10"/>
  <c r="F114" i="7" s="1"/>
  <c r="G111" i="15"/>
  <c r="N111" i="14"/>
  <c r="AG100" i="10"/>
  <c r="AK103" i="8" s="1"/>
  <c r="AM100" i="14"/>
  <c r="U100" i="15"/>
  <c r="I103" i="10"/>
  <c r="S106" i="6" s="1"/>
  <c r="I103" i="14"/>
  <c r="E103" i="15"/>
  <c r="AD103" i="10"/>
  <c r="AG106" i="8" s="1"/>
  <c r="AI103" i="14"/>
  <c r="R103" i="15"/>
  <c r="W101" i="14"/>
  <c r="X101" i="14" s="1"/>
  <c r="T101" i="14" s="1"/>
  <c r="O151" i="12"/>
  <c r="W98" i="6"/>
  <c r="AE94" i="14"/>
  <c r="AA94" i="10"/>
  <c r="AC97" i="8" s="1"/>
  <c r="O94" i="15"/>
  <c r="X92" i="10"/>
  <c r="W105" i="6"/>
  <c r="J151" i="12"/>
  <c r="Q102" i="8" s="1"/>
  <c r="W99" i="14"/>
  <c r="X99" i="14" s="1"/>
  <c r="T99" i="14" s="1"/>
  <c r="P99" i="10"/>
  <c r="J101" i="6"/>
  <c r="S96" i="15"/>
  <c r="AE96" i="10"/>
  <c r="AI99" i="8" s="1"/>
  <c r="AK96" i="14"/>
  <c r="AE91" i="14"/>
  <c r="AA91" i="10"/>
  <c r="AC94" i="8" s="1"/>
  <c r="O91" i="15"/>
  <c r="O96" i="10"/>
  <c r="M92" i="10"/>
  <c r="P88" i="10"/>
  <c r="K101" i="10"/>
  <c r="J101" i="10"/>
  <c r="F101" i="14"/>
  <c r="C101" i="15"/>
  <c r="G101" i="10"/>
  <c r="M101" i="10"/>
  <c r="S99" i="15"/>
  <c r="AK99" i="14"/>
  <c r="AE99" i="10"/>
  <c r="AI102" i="8" s="1"/>
  <c r="AE97" i="10"/>
  <c r="AI100" i="8" s="1"/>
  <c r="AK97" i="14"/>
  <c r="S97" i="15"/>
  <c r="N97" i="10"/>
  <c r="P91" i="10"/>
  <c r="P96" i="14"/>
  <c r="J89" i="10"/>
  <c r="E89" i="14"/>
  <c r="B89" i="15"/>
  <c r="F89" i="10"/>
  <c r="N86" i="14"/>
  <c r="G86" i="15"/>
  <c r="Q86" i="10"/>
  <c r="F89" i="7" s="1"/>
  <c r="S84" i="15"/>
  <c r="AE84" i="10"/>
  <c r="AI87" i="8" s="1"/>
  <c r="AL87" i="8" s="1"/>
  <c r="AK84" i="14"/>
  <c r="AN84" i="14" s="1"/>
  <c r="I79" i="14"/>
  <c r="K79" i="14" s="1"/>
  <c r="I79" i="10"/>
  <c r="S82" i="6" s="1"/>
  <c r="E79" i="15"/>
  <c r="I93" i="14"/>
  <c r="I93" i="10"/>
  <c r="S96" i="6" s="1"/>
  <c r="E93" i="15"/>
  <c r="Q93" i="15"/>
  <c r="AH93" i="14"/>
  <c r="AC93" i="10"/>
  <c r="AF96" i="8" s="1"/>
  <c r="P94" i="14"/>
  <c r="V92" i="10"/>
  <c r="Y95" i="8"/>
  <c r="Z95" i="8" s="1"/>
  <c r="V91" i="10"/>
  <c r="Y94" i="8"/>
  <c r="Z94" i="8" s="1"/>
  <c r="AG90" i="10"/>
  <c r="AK93" i="8" s="1"/>
  <c r="U90" i="15"/>
  <c r="AM90" i="14"/>
  <c r="N90" i="10"/>
  <c r="X100" i="6"/>
  <c r="Y100" i="6" s="1"/>
  <c r="W100" i="6"/>
  <c r="D86" i="15"/>
  <c r="H86" i="10"/>
  <c r="H86" i="14"/>
  <c r="F85" i="10"/>
  <c r="E85" i="14"/>
  <c r="B85" i="15"/>
  <c r="R82" i="14"/>
  <c r="K82" i="15"/>
  <c r="W70" i="10"/>
  <c r="V86" i="10"/>
  <c r="Y89" i="8"/>
  <c r="Z89" i="8" s="1"/>
  <c r="O83" i="10"/>
  <c r="F74" i="15"/>
  <c r="J74" i="14"/>
  <c r="L74" i="10"/>
  <c r="H83" i="15"/>
  <c r="O83" i="14"/>
  <c r="R83" i="10"/>
  <c r="G86" i="7" s="1"/>
  <c r="L77" i="15"/>
  <c r="AA77" i="14"/>
  <c r="E77" i="15"/>
  <c r="I77" i="14"/>
  <c r="K77" i="14" s="1"/>
  <c r="I77" i="10"/>
  <c r="S80" i="6" s="1"/>
  <c r="C80" i="7"/>
  <c r="C80" i="6"/>
  <c r="C80" i="8"/>
  <c r="C79" i="3"/>
  <c r="C71" i="15"/>
  <c r="F71" i="14"/>
  <c r="G71" i="10"/>
  <c r="AL71" i="14"/>
  <c r="AF71" i="10"/>
  <c r="AJ74" i="8" s="1"/>
  <c r="T71" i="15"/>
  <c r="AD83" i="10"/>
  <c r="AG86" i="8" s="1"/>
  <c r="R83" i="15"/>
  <c r="AI83" i="14"/>
  <c r="R81" i="15"/>
  <c r="AD81" i="10"/>
  <c r="AG84" i="8" s="1"/>
  <c r="AI81" i="14"/>
  <c r="D77" i="15"/>
  <c r="H77" i="10"/>
  <c r="H77" i="14"/>
  <c r="L77" i="14" s="1"/>
  <c r="D77" i="14" s="1"/>
  <c r="N74" i="15"/>
  <c r="Z74" i="10"/>
  <c r="AB77" i="8" s="1"/>
  <c r="AD74" i="14"/>
  <c r="I73" i="10"/>
  <c r="S76" i="6" s="1"/>
  <c r="E73" i="15"/>
  <c r="I73" i="14"/>
  <c r="K73" i="14" s="1"/>
  <c r="AI73" i="14"/>
  <c r="AJ73" i="14" s="1"/>
  <c r="AD73" i="10"/>
  <c r="AG76" i="8" s="1"/>
  <c r="AH76" i="8" s="1"/>
  <c r="R73" i="15"/>
  <c r="P64" i="10"/>
  <c r="AC83" i="10"/>
  <c r="AF86" i="8" s="1"/>
  <c r="AH86" i="8" s="1"/>
  <c r="AH83" i="14"/>
  <c r="Q83" i="15"/>
  <c r="N83" i="10"/>
  <c r="E81" i="15"/>
  <c r="I81" i="14"/>
  <c r="I81" i="10"/>
  <c r="S84" i="6" s="1"/>
  <c r="I78" i="15"/>
  <c r="O80" i="7"/>
  <c r="M76" i="15"/>
  <c r="AC76" i="14"/>
  <c r="Y76" i="10"/>
  <c r="AA79" i="8" s="1"/>
  <c r="AJ82" i="14"/>
  <c r="G81" i="15"/>
  <c r="N81" i="14"/>
  <c r="M81" i="14" s="1"/>
  <c r="Q81" i="10"/>
  <c r="F84" i="7" s="1"/>
  <c r="L84" i="7" s="1"/>
  <c r="W80" i="10"/>
  <c r="AI80" i="14"/>
  <c r="R80" i="15"/>
  <c r="AD80" i="10"/>
  <c r="AG83" i="8" s="1"/>
  <c r="AE75" i="14"/>
  <c r="O75" i="15"/>
  <c r="AA75" i="10"/>
  <c r="AC78" i="8" s="1"/>
  <c r="C78" i="8"/>
  <c r="C78" i="6"/>
  <c r="C78" i="7"/>
  <c r="C77" i="3"/>
  <c r="M81" i="10"/>
  <c r="C84" i="8"/>
  <c r="C84" i="6"/>
  <c r="C84" i="7"/>
  <c r="C83" i="3"/>
  <c r="U69" i="10"/>
  <c r="J72" i="7" s="1"/>
  <c r="R69" i="14"/>
  <c r="K69" i="15"/>
  <c r="Q69" i="14"/>
  <c r="T69" i="10"/>
  <c r="I72" i="7" s="1"/>
  <c r="J69" i="15"/>
  <c r="AD69" i="14"/>
  <c r="Z69" i="10"/>
  <c r="AB72" i="8" s="1"/>
  <c r="N69" i="15"/>
  <c r="U68" i="15"/>
  <c r="AG68" i="10"/>
  <c r="AK71" i="8" s="1"/>
  <c r="AM68" i="14"/>
  <c r="AE68" i="14"/>
  <c r="AA68" i="10"/>
  <c r="AC71" i="8" s="1"/>
  <c r="O68" i="15"/>
  <c r="N63" i="10"/>
  <c r="AL63" i="14"/>
  <c r="AF63" i="10"/>
  <c r="AJ66" i="8" s="1"/>
  <c r="T63" i="15"/>
  <c r="S71" i="10"/>
  <c r="H74" i="7" s="1"/>
  <c r="U69" i="15"/>
  <c r="AG69" i="10"/>
  <c r="AK72" i="8" s="1"/>
  <c r="AM69" i="14"/>
  <c r="W67" i="10"/>
  <c r="R67" i="14"/>
  <c r="K67" i="15"/>
  <c r="U67" i="10"/>
  <c r="J70" i="7" s="1"/>
  <c r="AF62" i="10"/>
  <c r="AJ65" i="8" s="1"/>
  <c r="T62" i="15"/>
  <c r="AL62" i="14"/>
  <c r="K61" i="10"/>
  <c r="B69" i="15"/>
  <c r="F69" i="10"/>
  <c r="E69" i="14"/>
  <c r="X66" i="10"/>
  <c r="AE69" i="14"/>
  <c r="AA69" i="10"/>
  <c r="AC72" i="8" s="1"/>
  <c r="O69" i="15"/>
  <c r="S73" i="10"/>
  <c r="H76" i="7" s="1"/>
  <c r="P69" i="10"/>
  <c r="AF62" i="14"/>
  <c r="AB62" i="10"/>
  <c r="AD65" i="8" s="1"/>
  <c r="P62" i="15"/>
  <c r="Q60" i="14"/>
  <c r="J60" i="15"/>
  <c r="T60" i="10"/>
  <c r="I63" i="7" s="1"/>
  <c r="O63" i="7" s="1"/>
  <c r="W56" i="14"/>
  <c r="X56" i="14" s="1"/>
  <c r="T56" i="14" s="1"/>
  <c r="J109" i="12"/>
  <c r="Q59" i="8" s="1"/>
  <c r="F56" i="14"/>
  <c r="G56" i="10"/>
  <c r="C56" i="15"/>
  <c r="Q52" i="14"/>
  <c r="T52" i="10"/>
  <c r="I55" i="7" s="1"/>
  <c r="J52" i="15"/>
  <c r="D65" i="15"/>
  <c r="H65" i="10"/>
  <c r="H65" i="14"/>
  <c r="P65" i="15"/>
  <c r="AF65" i="14"/>
  <c r="AB65" i="10"/>
  <c r="AD68" i="8" s="1"/>
  <c r="AI65" i="14"/>
  <c r="AD65" i="10"/>
  <c r="AG68" i="8" s="1"/>
  <c r="R65" i="15"/>
  <c r="S66" i="10"/>
  <c r="H69" i="7" s="1"/>
  <c r="AK60" i="14"/>
  <c r="AE60" i="10"/>
  <c r="AI63" i="8" s="1"/>
  <c r="S60" i="15"/>
  <c r="AI60" i="14"/>
  <c r="AD60" i="10"/>
  <c r="AG63" i="8" s="1"/>
  <c r="R60" i="15"/>
  <c r="S63" i="10"/>
  <c r="H66" i="7" s="1"/>
  <c r="P55" i="14"/>
  <c r="R58" i="15"/>
  <c r="AD58" i="10"/>
  <c r="AG61" i="8" s="1"/>
  <c r="AI58" i="14"/>
  <c r="I58" i="14"/>
  <c r="I58" i="10"/>
  <c r="S61" i="6" s="1"/>
  <c r="E58" i="15"/>
  <c r="U55" i="15"/>
  <c r="AG55" i="10"/>
  <c r="AK58" i="8" s="1"/>
  <c r="AM55" i="14"/>
  <c r="AA54" i="10"/>
  <c r="AC57" i="8" s="1"/>
  <c r="AE54" i="14"/>
  <c r="O54" i="15"/>
  <c r="C57" i="7"/>
  <c r="C57" i="6"/>
  <c r="C56" i="3"/>
  <c r="C57" i="8"/>
  <c r="AE53" i="8"/>
  <c r="N44" i="10"/>
  <c r="AE45" i="8"/>
  <c r="AF65" i="10"/>
  <c r="AJ68" i="8" s="1"/>
  <c r="T65" i="15"/>
  <c r="AL65" i="14"/>
  <c r="X64" i="6"/>
  <c r="Y64" i="6" s="1"/>
  <c r="W64" i="6"/>
  <c r="K57" i="15"/>
  <c r="R57" i="14"/>
  <c r="U57" i="10"/>
  <c r="J60" i="7" s="1"/>
  <c r="O57" i="14"/>
  <c r="H57" i="15"/>
  <c r="R57" i="10"/>
  <c r="G60" i="7" s="1"/>
  <c r="AD65" i="14"/>
  <c r="N65" i="15"/>
  <c r="Z65" i="10"/>
  <c r="AB68" i="8" s="1"/>
  <c r="K60" i="15"/>
  <c r="U60" i="10"/>
  <c r="J63" i="7" s="1"/>
  <c r="P63" i="7" s="1"/>
  <c r="R60" i="14"/>
  <c r="AD55" i="14"/>
  <c r="Z55" i="10"/>
  <c r="AB58" i="8" s="1"/>
  <c r="N55" i="15"/>
  <c r="I51" i="10"/>
  <c r="S54" i="6" s="1"/>
  <c r="I51" i="14"/>
  <c r="E51" i="15"/>
  <c r="H44" i="10"/>
  <c r="H44" i="14"/>
  <c r="L44" i="14" s="1"/>
  <c r="D44" i="15"/>
  <c r="V44" i="15" s="1"/>
  <c r="G44" i="11" s="1"/>
  <c r="D44" i="11" s="1"/>
  <c r="J53" i="10"/>
  <c r="O53" i="10"/>
  <c r="AD53" i="14"/>
  <c r="Z53" i="10"/>
  <c r="AB56" i="8" s="1"/>
  <c r="N53" i="15"/>
  <c r="J53" i="15"/>
  <c r="Q53" i="14"/>
  <c r="T53" i="10"/>
  <c r="I56" i="7" s="1"/>
  <c r="P51" i="14"/>
  <c r="S45" i="10"/>
  <c r="H48" i="7" s="1"/>
  <c r="M46" i="10"/>
  <c r="Z49" i="10"/>
  <c r="AB52" i="8" s="1"/>
  <c r="AD49" i="14"/>
  <c r="N49" i="15"/>
  <c r="X49" i="10"/>
  <c r="J50" i="6"/>
  <c r="U49" i="10"/>
  <c r="J52" i="7" s="1"/>
  <c r="R49" i="14"/>
  <c r="K49" i="15"/>
  <c r="AD45" i="10"/>
  <c r="AG48" i="8" s="1"/>
  <c r="AI45" i="14"/>
  <c r="R45" i="15"/>
  <c r="AF45" i="14"/>
  <c r="P45" i="15"/>
  <c r="AB45" i="10"/>
  <c r="AD48" i="8" s="1"/>
  <c r="W40" i="10"/>
  <c r="K38" i="10"/>
  <c r="I38" i="14"/>
  <c r="I38" i="10"/>
  <c r="S41" i="6" s="1"/>
  <c r="E38" i="15"/>
  <c r="AK34" i="14"/>
  <c r="AN34" i="14" s="1"/>
  <c r="S34" i="15"/>
  <c r="AE34" i="10"/>
  <c r="AI37" i="8" s="1"/>
  <c r="AL37" i="8" s="1"/>
  <c r="Q30" i="14"/>
  <c r="J30" i="15"/>
  <c r="T30" i="10"/>
  <c r="I33" i="7" s="1"/>
  <c r="O33" i="7" s="1"/>
  <c r="P26" i="10"/>
  <c r="W45" i="6"/>
  <c r="U39" i="15"/>
  <c r="AM39" i="14"/>
  <c r="AG39" i="10"/>
  <c r="AK42" i="8" s="1"/>
  <c r="U36" i="10"/>
  <c r="J39" i="7" s="1"/>
  <c r="K36" i="15"/>
  <c r="R36" i="14"/>
  <c r="M40" i="10"/>
  <c r="T40" i="10"/>
  <c r="I43" i="7" s="1"/>
  <c r="Q40" i="14"/>
  <c r="J40" i="15"/>
  <c r="I37" i="15"/>
  <c r="AA30" i="14"/>
  <c r="L30" i="15"/>
  <c r="W48" i="10"/>
  <c r="S48" i="15"/>
  <c r="AE48" i="10"/>
  <c r="AI51" i="8" s="1"/>
  <c r="AK48" i="14"/>
  <c r="J86" i="12"/>
  <c r="Q51" i="8" s="1"/>
  <c r="R51" i="8" s="1"/>
  <c r="X51" i="8" s="1"/>
  <c r="S50" i="3" s="1"/>
  <c r="W48" i="14"/>
  <c r="X48" i="14" s="1"/>
  <c r="T48" i="14" s="1"/>
  <c r="O48" i="14"/>
  <c r="H48" i="15"/>
  <c r="R48" i="10"/>
  <c r="G51" i="7" s="1"/>
  <c r="D40" i="15"/>
  <c r="H40" i="14"/>
  <c r="H40" i="10"/>
  <c r="N37" i="15"/>
  <c r="Z37" i="10"/>
  <c r="AB40" i="8" s="1"/>
  <c r="AD37" i="14"/>
  <c r="P37" i="10"/>
  <c r="AF37" i="14"/>
  <c r="AB37" i="10"/>
  <c r="AD40" i="8" s="1"/>
  <c r="P37" i="15"/>
  <c r="W30" i="10"/>
  <c r="P42" i="14"/>
  <c r="F39" i="10"/>
  <c r="B39" i="15"/>
  <c r="E39" i="14"/>
  <c r="I34" i="15"/>
  <c r="I30" i="10"/>
  <c r="S33" i="6" s="1"/>
  <c r="I30" i="14"/>
  <c r="E30" i="15"/>
  <c r="R26" i="14"/>
  <c r="U26" i="10"/>
  <c r="J29" i="7" s="1"/>
  <c r="P29" i="7" s="1"/>
  <c r="K26" i="15"/>
  <c r="C39" i="15"/>
  <c r="F39" i="14"/>
  <c r="G39" i="10"/>
  <c r="N41" i="10"/>
  <c r="N41" i="14"/>
  <c r="G41" i="15"/>
  <c r="Q41" i="10"/>
  <c r="F44" i="7" s="1"/>
  <c r="AG36" i="10"/>
  <c r="AK39" i="8" s="1"/>
  <c r="AM36" i="14"/>
  <c r="U36" i="15"/>
  <c r="AL36" i="14"/>
  <c r="T36" i="15"/>
  <c r="AF36" i="10"/>
  <c r="AJ39" i="8" s="1"/>
  <c r="AC33" i="10"/>
  <c r="AF36" i="8" s="1"/>
  <c r="AH33" i="14"/>
  <c r="Q33" i="15"/>
  <c r="I33" i="14"/>
  <c r="I33" i="10"/>
  <c r="S36" i="6" s="1"/>
  <c r="E33" i="15"/>
  <c r="K32" i="10"/>
  <c r="AH32" i="14"/>
  <c r="Q32" i="15"/>
  <c r="AC32" i="10"/>
  <c r="AF35" i="8" s="1"/>
  <c r="AM32" i="14"/>
  <c r="AG32" i="10"/>
  <c r="AK35" i="8" s="1"/>
  <c r="U32" i="15"/>
  <c r="O28" i="10"/>
  <c r="Q27" i="10"/>
  <c r="F30" i="7" s="1"/>
  <c r="G27" i="15"/>
  <c r="N27" i="14"/>
  <c r="F27" i="14"/>
  <c r="C27" i="15"/>
  <c r="G27" i="10"/>
  <c r="AF24" i="10"/>
  <c r="AJ27" i="8" s="1"/>
  <c r="AL24" i="14"/>
  <c r="T24" i="15"/>
  <c r="P20" i="10"/>
  <c r="O54" i="12"/>
  <c r="X24" i="10"/>
  <c r="Z21" i="10"/>
  <c r="AB24" i="8" s="1"/>
  <c r="AD21" i="14"/>
  <c r="N21" i="15"/>
  <c r="X20" i="10"/>
  <c r="AK13" i="14"/>
  <c r="AN13" i="14" s="1"/>
  <c r="AB13" i="14" s="1"/>
  <c r="Z13" i="14" s="1"/>
  <c r="S13" i="14" s="1"/>
  <c r="S13" i="15"/>
  <c r="AE13" i="10"/>
  <c r="AI16" i="8" s="1"/>
  <c r="AL16" i="8" s="1"/>
  <c r="I12" i="14"/>
  <c r="K12" i="14" s="1"/>
  <c r="I12" i="10"/>
  <c r="S15" i="6" s="1"/>
  <c r="E12" i="15"/>
  <c r="W35" i="10"/>
  <c r="P25" i="15"/>
  <c r="AB25" i="10"/>
  <c r="AD28" i="8" s="1"/>
  <c r="AF25" i="14"/>
  <c r="AA24" i="14"/>
  <c r="L24" i="15"/>
  <c r="W14" i="10"/>
  <c r="T36" i="6"/>
  <c r="U36" i="6" s="1"/>
  <c r="V36" i="6" s="1"/>
  <c r="O36" i="6"/>
  <c r="J28" i="10"/>
  <c r="W28" i="14"/>
  <c r="X28" i="14" s="1"/>
  <c r="T28" i="14" s="1"/>
  <c r="J54" i="12"/>
  <c r="Q31" i="8" s="1"/>
  <c r="N25" i="10"/>
  <c r="O71" i="12"/>
  <c r="O35" i="15"/>
  <c r="AA35" i="10"/>
  <c r="AC38" i="8" s="1"/>
  <c r="AE35" i="14"/>
  <c r="AL35" i="14"/>
  <c r="T35" i="15"/>
  <c r="AF35" i="10"/>
  <c r="AJ38" i="8" s="1"/>
  <c r="M35" i="10"/>
  <c r="AE22" i="14"/>
  <c r="O22" i="15"/>
  <c r="AA22" i="10"/>
  <c r="AC25" i="8" s="1"/>
  <c r="U15" i="15"/>
  <c r="AM15" i="14"/>
  <c r="AG15" i="10"/>
  <c r="AK18" i="8" s="1"/>
  <c r="N15" i="10"/>
  <c r="N22" i="10"/>
  <c r="L18" i="10"/>
  <c r="J18" i="14"/>
  <c r="K18" i="14" s="1"/>
  <c r="F18" i="15"/>
  <c r="AC18" i="14"/>
  <c r="M18" i="15"/>
  <c r="Y18" i="10"/>
  <c r="AA21" i="8" s="1"/>
  <c r="J22" i="14"/>
  <c r="L22" i="10"/>
  <c r="F22" i="15"/>
  <c r="O39" i="12"/>
  <c r="X27" i="6"/>
  <c r="Y27" i="6" s="1"/>
  <c r="Z27" i="6" s="1"/>
  <c r="W27" i="6"/>
  <c r="S20" i="10"/>
  <c r="H23" i="7" s="1"/>
  <c r="R22" i="10"/>
  <c r="G25" i="7" s="1"/>
  <c r="O22" i="14"/>
  <c r="H22" i="15"/>
  <c r="I22" i="14"/>
  <c r="E22" i="15"/>
  <c r="I22" i="10"/>
  <c r="S25" i="6" s="1"/>
  <c r="S21" i="10"/>
  <c r="H24" i="7" s="1"/>
  <c r="L19" i="15"/>
  <c r="AA19" i="14"/>
  <c r="AC19" i="14"/>
  <c r="M19" i="15"/>
  <c r="Y19" i="10"/>
  <c r="AA22" i="8" s="1"/>
  <c r="G17" i="10"/>
  <c r="F17" i="14"/>
  <c r="C17" i="15"/>
  <c r="G21" i="6"/>
  <c r="H21" i="6" s="1"/>
  <c r="F21" i="6"/>
  <c r="N16" i="14"/>
  <c r="Q16" i="10"/>
  <c r="F19" i="7" s="1"/>
  <c r="G16" i="15"/>
  <c r="L16" i="15"/>
  <c r="AA16" i="14"/>
  <c r="AE16" i="10"/>
  <c r="AI19" i="8" s="1"/>
  <c r="S16" i="15"/>
  <c r="AK16" i="14"/>
  <c r="AF16" i="14"/>
  <c r="P16" i="15"/>
  <c r="AB16" i="10"/>
  <c r="AD19" i="8" s="1"/>
  <c r="O20" i="6"/>
  <c r="I15" i="15"/>
  <c r="L10" i="10"/>
  <c r="F10" i="15"/>
  <c r="J10" i="14"/>
  <c r="K10" i="10"/>
  <c r="P11" i="15"/>
  <c r="AB11" i="10"/>
  <c r="AD14" i="8" s="1"/>
  <c r="AF11" i="14"/>
  <c r="C11" i="15"/>
  <c r="G11" i="10"/>
  <c r="F11" i="14"/>
  <c r="AM11" i="14"/>
  <c r="AG11" i="10"/>
  <c r="AK14" i="8" s="1"/>
  <c r="U11" i="15"/>
  <c r="O4" i="12"/>
  <c r="L90" i="7"/>
  <c r="O105" i="7"/>
  <c r="C6" i="8"/>
  <c r="O75" i="7"/>
  <c r="C6" i="7"/>
  <c r="C6" i="6"/>
  <c r="C5" i="3"/>
  <c r="O135" i="7"/>
  <c r="L53" i="7"/>
  <c r="AD9" i="14"/>
  <c r="Z9" i="10"/>
  <c r="AB12" i="8" s="1"/>
  <c r="N9" i="15"/>
  <c r="AA9" i="14"/>
  <c r="L9" i="15"/>
  <c r="W108" i="8"/>
  <c r="P53" i="7"/>
  <c r="I8" i="14"/>
  <c r="I8" i="10"/>
  <c r="S11" i="6" s="1"/>
  <c r="E8" i="15"/>
  <c r="L8" i="10"/>
  <c r="F8" i="15"/>
  <c r="J8" i="14"/>
  <c r="K8" i="14" s="1"/>
  <c r="AF8" i="14"/>
  <c r="AB8" i="10"/>
  <c r="AD11" i="8" s="1"/>
  <c r="P8" i="15"/>
  <c r="G8" i="6"/>
  <c r="H8" i="6" s="1"/>
  <c r="I8" i="6" s="1"/>
  <c r="F8" i="6"/>
  <c r="N4" i="10"/>
  <c r="J12" i="6"/>
  <c r="J7" i="10"/>
  <c r="M7" i="10"/>
  <c r="C10" i="6"/>
  <c r="C10" i="7"/>
  <c r="C10" i="8"/>
  <c r="C9" i="3"/>
  <c r="T104" i="4"/>
  <c r="T72" i="4"/>
  <c r="T40" i="4"/>
  <c r="T8" i="4"/>
  <c r="B6" i="15"/>
  <c r="F6" i="10"/>
  <c r="E6" i="14"/>
  <c r="K6" i="15"/>
  <c r="U6" i="10"/>
  <c r="J9" i="7" s="1"/>
  <c r="R6" i="14"/>
  <c r="Q6" i="15"/>
  <c r="AC6" i="10"/>
  <c r="AF9" i="8" s="1"/>
  <c r="AH6" i="14"/>
  <c r="P3" i="14"/>
  <c r="W54" i="8"/>
  <c r="T47" i="5"/>
  <c r="T15" i="5"/>
  <c r="I5" i="10"/>
  <c r="S8" i="6" s="1"/>
  <c r="I5" i="14"/>
  <c r="E5" i="15"/>
  <c r="K5" i="10"/>
  <c r="C8" i="6"/>
  <c r="C8" i="8"/>
  <c r="C7" i="3"/>
  <c r="C8" i="7"/>
  <c r="O124" i="8"/>
  <c r="R25" i="8"/>
  <c r="R13" i="8"/>
  <c r="T4" i="15"/>
  <c r="AF4" i="10"/>
  <c r="AJ7" i="8" s="1"/>
  <c r="AL4" i="14"/>
  <c r="R4" i="14"/>
  <c r="U4" i="10"/>
  <c r="J7" i="7" s="1"/>
  <c r="K4" i="15"/>
  <c r="O21" i="8"/>
  <c r="T118" i="4"/>
  <c r="T41" i="4"/>
  <c r="P47" i="7"/>
  <c r="T54" i="5"/>
  <c r="T71" i="4"/>
  <c r="T46" i="5"/>
  <c r="T14" i="5"/>
  <c r="T63" i="4"/>
  <c r="T38" i="4"/>
  <c r="T17" i="4"/>
  <c r="L105" i="7"/>
  <c r="T68" i="5"/>
  <c r="T117" i="4"/>
  <c r="T87" i="4"/>
  <c r="T32" i="5"/>
  <c r="T115" i="4"/>
  <c r="O131" i="8"/>
  <c r="T28" i="5"/>
  <c r="D120" i="15"/>
  <c r="H120" i="14"/>
  <c r="H120" i="10"/>
  <c r="N122" i="10"/>
  <c r="F122" i="6"/>
  <c r="G122" i="6"/>
  <c r="H122" i="6" s="1"/>
  <c r="K119" i="10"/>
  <c r="N117" i="10"/>
  <c r="AF117" i="14"/>
  <c r="AB117" i="10"/>
  <c r="AD120" i="8" s="1"/>
  <c r="P117" i="15"/>
  <c r="J116" i="15"/>
  <c r="Q116" i="14"/>
  <c r="O161" i="12"/>
  <c r="T113" i="10"/>
  <c r="I116" i="7" s="1"/>
  <c r="Q113" i="14"/>
  <c r="J113" i="15"/>
  <c r="AA113" i="14"/>
  <c r="L113" i="15"/>
  <c r="U112" i="10"/>
  <c r="J115" i="7" s="1"/>
  <c r="R112" i="14"/>
  <c r="K112" i="15"/>
  <c r="H110" i="10"/>
  <c r="D110" i="15"/>
  <c r="H110" i="14"/>
  <c r="K110" i="6"/>
  <c r="L110" i="6" s="1"/>
  <c r="J110" i="6"/>
  <c r="J112" i="6"/>
  <c r="K112" i="6"/>
  <c r="L112" i="6" s="1"/>
  <c r="K134" i="15"/>
  <c r="U134" i="10"/>
  <c r="J137" i="7" s="1"/>
  <c r="R134" i="14"/>
  <c r="W133" i="14"/>
  <c r="X133" i="14" s="1"/>
  <c r="T133" i="14" s="1"/>
  <c r="J192" i="12"/>
  <c r="G132" i="14"/>
  <c r="P129" i="10"/>
  <c r="F131" i="10"/>
  <c r="B131" i="15"/>
  <c r="E131" i="14"/>
  <c r="H129" i="14"/>
  <c r="D129" i="15"/>
  <c r="H129" i="10"/>
  <c r="P130" i="10"/>
  <c r="AE127" i="8"/>
  <c r="AE135" i="8"/>
  <c r="J131" i="10"/>
  <c r="AL131" i="14"/>
  <c r="T131" i="15"/>
  <c r="AF131" i="10"/>
  <c r="AJ134" i="8" s="1"/>
  <c r="S124" i="10"/>
  <c r="H127" i="7" s="1"/>
  <c r="D121" i="15"/>
  <c r="H121" i="14"/>
  <c r="H121" i="10"/>
  <c r="J120" i="14"/>
  <c r="K120" i="14" s="1"/>
  <c r="F120" i="15"/>
  <c r="L120" i="10"/>
  <c r="R119" i="15"/>
  <c r="AD119" i="10"/>
  <c r="AG122" i="8" s="1"/>
  <c r="AH122" i="8" s="1"/>
  <c r="AI119" i="14"/>
  <c r="AJ119" i="14" s="1"/>
  <c r="AC119" i="14"/>
  <c r="M119" i="15"/>
  <c r="Y119" i="10"/>
  <c r="AA122" i="8" s="1"/>
  <c r="F120" i="6"/>
  <c r="G120" i="6"/>
  <c r="H120" i="6" s="1"/>
  <c r="I120" i="6" s="1"/>
  <c r="O118" i="10"/>
  <c r="W118" i="10"/>
  <c r="C121" i="7"/>
  <c r="C121" i="6"/>
  <c r="C121" i="8"/>
  <c r="C120" i="3"/>
  <c r="L114" i="15"/>
  <c r="AA114" i="14"/>
  <c r="N114" i="10"/>
  <c r="AD108" i="14"/>
  <c r="AG108" i="14" s="1"/>
  <c r="N108" i="15"/>
  <c r="Z108" i="10"/>
  <c r="AB111" i="8" s="1"/>
  <c r="N115" i="10"/>
  <c r="D115" i="15"/>
  <c r="H115" i="10"/>
  <c r="H115" i="14"/>
  <c r="G115" i="10"/>
  <c r="C115" i="15"/>
  <c r="F115" i="14"/>
  <c r="C113" i="15"/>
  <c r="G113" i="10"/>
  <c r="F113" i="14"/>
  <c r="AI113" i="14"/>
  <c r="AD113" i="10"/>
  <c r="AG116" i="8" s="1"/>
  <c r="R113" i="15"/>
  <c r="O112" i="10"/>
  <c r="H112" i="14"/>
  <c r="D112" i="15"/>
  <c r="H112" i="10"/>
  <c r="O110" i="15"/>
  <c r="AA110" i="10"/>
  <c r="AC113" i="8" s="1"/>
  <c r="AE110" i="14"/>
  <c r="G110" i="10"/>
  <c r="F110" i="14"/>
  <c r="C110" i="15"/>
  <c r="C113" i="6"/>
  <c r="C113" i="7"/>
  <c r="C112" i="3"/>
  <c r="C113" i="8"/>
  <c r="E109" i="14"/>
  <c r="F109" i="10"/>
  <c r="B109" i="15"/>
  <c r="G115" i="6"/>
  <c r="H115" i="6" s="1"/>
  <c r="I115" i="6" s="1"/>
  <c r="N115" i="6" s="1"/>
  <c r="M114" i="3" s="1"/>
  <c r="F115" i="6"/>
  <c r="H105" i="14"/>
  <c r="H105" i="10"/>
  <c r="D105" i="15"/>
  <c r="I107" i="14"/>
  <c r="K107" i="14" s="1"/>
  <c r="L107" i="14" s="1"/>
  <c r="E107" i="15"/>
  <c r="I107" i="10"/>
  <c r="S110" i="6" s="1"/>
  <c r="K106" i="10"/>
  <c r="N103" i="15"/>
  <c r="AD103" i="14"/>
  <c r="Z103" i="10"/>
  <c r="AB106" i="8" s="1"/>
  <c r="M98" i="10"/>
  <c r="J111" i="6"/>
  <c r="K111" i="6"/>
  <c r="L111" i="6" s="1"/>
  <c r="O106" i="10"/>
  <c r="AC106" i="14"/>
  <c r="M106" i="15"/>
  <c r="Y106" i="10"/>
  <c r="AA109" i="8" s="1"/>
  <c r="AH108" i="8"/>
  <c r="U104" i="15"/>
  <c r="AM104" i="14"/>
  <c r="AG104" i="10"/>
  <c r="AK107" i="8" s="1"/>
  <c r="N104" i="10"/>
  <c r="W98" i="10"/>
  <c r="N111" i="10"/>
  <c r="L111" i="10"/>
  <c r="J111" i="14"/>
  <c r="F111" i="15"/>
  <c r="O111" i="15"/>
  <c r="AA111" i="10"/>
  <c r="AC114" i="8" s="1"/>
  <c r="AE111" i="14"/>
  <c r="AH112" i="8"/>
  <c r="W100" i="10"/>
  <c r="AK100" i="14"/>
  <c r="S100" i="15"/>
  <c r="AE100" i="10"/>
  <c r="AI103" i="8" s="1"/>
  <c r="V105" i="10"/>
  <c r="Y108" i="8"/>
  <c r="Z108" i="8" s="1"/>
  <c r="L108" i="7"/>
  <c r="J103" i="10"/>
  <c r="N101" i="10"/>
  <c r="Q99" i="10"/>
  <c r="F102" i="7" s="1"/>
  <c r="N99" i="14"/>
  <c r="G99" i="15"/>
  <c r="M99" i="10"/>
  <c r="I94" i="14"/>
  <c r="I94" i="10"/>
  <c r="S97" i="6" s="1"/>
  <c r="E94" i="15"/>
  <c r="N99" i="10"/>
  <c r="X106" i="6"/>
  <c r="Y106" i="6" s="1"/>
  <c r="W106" i="6"/>
  <c r="N96" i="15"/>
  <c r="Z96" i="10"/>
  <c r="AB99" i="8" s="1"/>
  <c r="AD96" i="14"/>
  <c r="Q91" i="14"/>
  <c r="T91" i="10"/>
  <c r="I94" i="7" s="1"/>
  <c r="O94" i="7" s="1"/>
  <c r="J91" i="15"/>
  <c r="W87" i="10"/>
  <c r="T106" i="6"/>
  <c r="U106" i="6" s="1"/>
  <c r="V106" i="6" s="1"/>
  <c r="O106" i="6"/>
  <c r="I96" i="10"/>
  <c r="E96" i="15"/>
  <c r="I96" i="14"/>
  <c r="K96" i="14" s="1"/>
  <c r="L96" i="14" s="1"/>
  <c r="AA96" i="14"/>
  <c r="L96" i="15"/>
  <c r="J92" i="10"/>
  <c r="H88" i="14"/>
  <c r="L88" i="14" s="1"/>
  <c r="D88" i="15"/>
  <c r="H88" i="10"/>
  <c r="P101" i="10"/>
  <c r="H101" i="15"/>
  <c r="O101" i="14"/>
  <c r="R101" i="10"/>
  <c r="G104" i="7" s="1"/>
  <c r="O101" i="10"/>
  <c r="V104" i="10"/>
  <c r="Y107" i="8"/>
  <c r="Z107" i="8" s="1"/>
  <c r="D99" i="15"/>
  <c r="H99" i="14"/>
  <c r="H99" i="10"/>
  <c r="W97" i="14"/>
  <c r="X97" i="14" s="1"/>
  <c r="T97" i="14" s="1"/>
  <c r="N11" i="13"/>
  <c r="C94" i="15"/>
  <c r="F94" i="14"/>
  <c r="G94" i="14" s="1"/>
  <c r="G94" i="10"/>
  <c r="H91" i="14"/>
  <c r="H91" i="10"/>
  <c r="D91" i="15"/>
  <c r="S96" i="10"/>
  <c r="H99" i="7" s="1"/>
  <c r="AD90" i="10"/>
  <c r="AG93" i="8" s="1"/>
  <c r="R90" i="15"/>
  <c r="AI90" i="14"/>
  <c r="O89" i="14"/>
  <c r="R89" i="10"/>
  <c r="G92" i="7" s="1"/>
  <c r="H89" i="15"/>
  <c r="N89" i="10"/>
  <c r="X86" i="10"/>
  <c r="U84" i="10"/>
  <c r="J87" i="7" s="1"/>
  <c r="P87" i="7" s="1"/>
  <c r="K84" i="15"/>
  <c r="R84" i="14"/>
  <c r="AK72" i="14"/>
  <c r="AN72" i="14" s="1"/>
  <c r="AE72" i="10"/>
  <c r="AI75" i="8" s="1"/>
  <c r="AL75" i="8" s="1"/>
  <c r="S72" i="15"/>
  <c r="AM70" i="14"/>
  <c r="AG70" i="10"/>
  <c r="AK73" i="8" s="1"/>
  <c r="U70" i="15"/>
  <c r="G93" i="10"/>
  <c r="C93" i="15"/>
  <c r="F93" i="14"/>
  <c r="L93" i="10"/>
  <c r="J93" i="14"/>
  <c r="K93" i="14" s="1"/>
  <c r="F93" i="15"/>
  <c r="J93" i="10"/>
  <c r="P91" i="14"/>
  <c r="I90" i="15"/>
  <c r="S94" i="10"/>
  <c r="H97" i="7" s="1"/>
  <c r="G95" i="14"/>
  <c r="W90" i="14"/>
  <c r="X90" i="14" s="1"/>
  <c r="T90" i="14" s="1"/>
  <c r="N4" i="13"/>
  <c r="B84" i="15"/>
  <c r="E84" i="14"/>
  <c r="F84" i="10"/>
  <c r="I91" i="15"/>
  <c r="J85" i="10"/>
  <c r="X82" i="10"/>
  <c r="AF82" i="14"/>
  <c r="AG82" i="14" s="1"/>
  <c r="AB82" i="10"/>
  <c r="AD85" i="8" s="1"/>
  <c r="P82" i="15"/>
  <c r="S78" i="15"/>
  <c r="AK78" i="14"/>
  <c r="AN78" i="14" s="1"/>
  <c r="AB78" i="14" s="1"/>
  <c r="AE78" i="10"/>
  <c r="AI81" i="8" s="1"/>
  <c r="AL81" i="8" s="1"/>
  <c r="P70" i="10"/>
  <c r="AE90" i="10"/>
  <c r="AI93" i="8" s="1"/>
  <c r="AK90" i="14"/>
  <c r="S90" i="15"/>
  <c r="X89" i="6"/>
  <c r="Y89" i="6" s="1"/>
  <c r="W89" i="6"/>
  <c r="S76" i="15"/>
  <c r="AK76" i="14"/>
  <c r="AE76" i="10"/>
  <c r="AI79" i="8" s="1"/>
  <c r="J74" i="15"/>
  <c r="Q74" i="14"/>
  <c r="T74" i="10"/>
  <c r="I77" i="7" s="1"/>
  <c r="W76" i="6"/>
  <c r="P82" i="14"/>
  <c r="M82" i="14" s="1"/>
  <c r="W82" i="6"/>
  <c r="R76" i="15"/>
  <c r="AI76" i="14"/>
  <c r="AD76" i="10"/>
  <c r="AG79" i="8" s="1"/>
  <c r="O71" i="10"/>
  <c r="C74" i="8"/>
  <c r="C74" i="7"/>
  <c r="O74" i="7" s="1"/>
  <c r="C73" i="3"/>
  <c r="C74" i="6"/>
  <c r="F83" i="10"/>
  <c r="B83" i="15"/>
  <c r="E83" i="14"/>
  <c r="Z81" i="10"/>
  <c r="AB84" i="8" s="1"/>
  <c r="N81" i="15"/>
  <c r="AD81" i="14"/>
  <c r="Z78" i="14"/>
  <c r="S78" i="14" s="1"/>
  <c r="AB76" i="10"/>
  <c r="AD79" i="8" s="1"/>
  <c r="P76" i="15"/>
  <c r="AF76" i="14"/>
  <c r="AG73" i="10"/>
  <c r="AK76" i="8" s="1"/>
  <c r="U73" i="15"/>
  <c r="AM73" i="14"/>
  <c r="C76" i="8"/>
  <c r="C76" i="7"/>
  <c r="C76" i="6"/>
  <c r="C75" i="3"/>
  <c r="H64" i="14"/>
  <c r="L64" i="14" s="1"/>
  <c r="D64" i="14" s="1"/>
  <c r="D64" i="15"/>
  <c r="H64" i="10"/>
  <c r="O136" i="12"/>
  <c r="O129" i="12"/>
  <c r="S78" i="10"/>
  <c r="H81" i="7" s="1"/>
  <c r="L76" i="15"/>
  <c r="AA76" i="14"/>
  <c r="U76" i="15"/>
  <c r="AM76" i="14"/>
  <c r="AG76" i="10"/>
  <c r="AK79" i="8" s="1"/>
  <c r="I81" i="15"/>
  <c r="K80" i="10"/>
  <c r="C83" i="7"/>
  <c r="C83" i="6"/>
  <c r="C83" i="8"/>
  <c r="C82" i="3"/>
  <c r="J81" i="6"/>
  <c r="AA75" i="14"/>
  <c r="L75" i="15"/>
  <c r="K75" i="10"/>
  <c r="W74" i="10"/>
  <c r="O126" i="12"/>
  <c r="AD64" i="14"/>
  <c r="AG64" i="14" s="1"/>
  <c r="N64" i="15"/>
  <c r="Z64" i="10"/>
  <c r="AB67" i="8" s="1"/>
  <c r="P86" i="14"/>
  <c r="P81" i="10"/>
  <c r="M69" i="15"/>
  <c r="Y69" i="10"/>
  <c r="AA72" i="8" s="1"/>
  <c r="AC69" i="14"/>
  <c r="AH69" i="14"/>
  <c r="Q69" i="15"/>
  <c r="AC69" i="10"/>
  <c r="AF72" i="8" s="1"/>
  <c r="C72" i="8"/>
  <c r="C72" i="7"/>
  <c r="C72" i="6"/>
  <c r="C71" i="3"/>
  <c r="V74" i="10"/>
  <c r="Y77" i="8"/>
  <c r="Z77" i="8" s="1"/>
  <c r="O73" i="7"/>
  <c r="K68" i="10"/>
  <c r="C71" i="8"/>
  <c r="C71" i="7"/>
  <c r="C71" i="6"/>
  <c r="C70" i="3"/>
  <c r="J63" i="14"/>
  <c r="F63" i="15"/>
  <c r="L63" i="10"/>
  <c r="C66" i="8"/>
  <c r="C66" i="7"/>
  <c r="C66" i="6"/>
  <c r="C65" i="3"/>
  <c r="L78" i="7"/>
  <c r="F69" i="14"/>
  <c r="G69" i="14" s="1"/>
  <c r="C69" i="15"/>
  <c r="G69" i="10"/>
  <c r="C68" i="15"/>
  <c r="G68" i="10"/>
  <c r="F68" i="14"/>
  <c r="F67" i="15"/>
  <c r="L67" i="10"/>
  <c r="J67" i="14"/>
  <c r="K67" i="14" s="1"/>
  <c r="AF67" i="14"/>
  <c r="AB67" i="10"/>
  <c r="AD70" i="8" s="1"/>
  <c r="P67" i="15"/>
  <c r="AA62" i="10"/>
  <c r="AC65" i="8" s="1"/>
  <c r="AE62" i="14"/>
  <c r="O62" i="15"/>
  <c r="E66" i="14"/>
  <c r="B66" i="15"/>
  <c r="F66" i="10"/>
  <c r="J69" i="14"/>
  <c r="L69" i="10"/>
  <c r="F69" i="15"/>
  <c r="S62" i="15"/>
  <c r="AK62" i="14"/>
  <c r="AE62" i="10"/>
  <c r="AI65" i="8" s="1"/>
  <c r="J62" i="10"/>
  <c r="AG66" i="10"/>
  <c r="AK69" i="8" s="1"/>
  <c r="AM66" i="14"/>
  <c r="U66" i="15"/>
  <c r="Q60" i="10"/>
  <c r="F63" i="7" s="1"/>
  <c r="L63" i="7" s="1"/>
  <c r="G60" i="15"/>
  <c r="N60" i="14"/>
  <c r="M60" i="14" s="1"/>
  <c r="M56" i="15"/>
  <c r="Y56" i="10"/>
  <c r="AA59" i="8" s="1"/>
  <c r="AC56" i="14"/>
  <c r="AE52" i="14"/>
  <c r="AA52" i="10"/>
  <c r="AC55" i="8" s="1"/>
  <c r="O52" i="15"/>
  <c r="N65" i="10"/>
  <c r="M65" i="10"/>
  <c r="J65" i="10"/>
  <c r="C68" i="8"/>
  <c r="C68" i="6"/>
  <c r="C68" i="7"/>
  <c r="C67" i="3"/>
  <c r="O67" i="7"/>
  <c r="AH65" i="8"/>
  <c r="J60" i="10"/>
  <c r="AE60" i="14"/>
  <c r="AA60" i="10"/>
  <c r="AC63" i="8" s="1"/>
  <c r="O60" i="15"/>
  <c r="G67" i="6"/>
  <c r="H67" i="6" s="1"/>
  <c r="I67" i="6" s="1"/>
  <c r="F67" i="6"/>
  <c r="V61" i="10"/>
  <c r="Y64" i="8"/>
  <c r="Z64" i="8" s="1"/>
  <c r="AE67" i="8"/>
  <c r="L58" i="10"/>
  <c r="J58" i="14"/>
  <c r="K58" i="14" s="1"/>
  <c r="F58" i="15"/>
  <c r="J66" i="6"/>
  <c r="AA57" i="14"/>
  <c r="L57" i="15"/>
  <c r="X54" i="10"/>
  <c r="P52" i="10"/>
  <c r="W50" i="10"/>
  <c r="E44" i="14"/>
  <c r="B44" i="15"/>
  <c r="F44" i="10"/>
  <c r="W42" i="10"/>
  <c r="I65" i="10"/>
  <c r="S68" i="6" s="1"/>
  <c r="I65" i="14"/>
  <c r="E65" i="15"/>
  <c r="U60" i="15"/>
  <c r="AM60" i="14"/>
  <c r="AG60" i="10"/>
  <c r="AK63" i="8" s="1"/>
  <c r="S57" i="15"/>
  <c r="AE57" i="10"/>
  <c r="AI60" i="8" s="1"/>
  <c r="AK57" i="14"/>
  <c r="AC57" i="14"/>
  <c r="Y57" i="10"/>
  <c r="AA60" i="8" s="1"/>
  <c r="M57" i="15"/>
  <c r="AF55" i="14"/>
  <c r="P55" i="15"/>
  <c r="AB55" i="10"/>
  <c r="AD58" i="8" s="1"/>
  <c r="P51" i="10"/>
  <c r="S62" i="10"/>
  <c r="H65" i="7" s="1"/>
  <c r="B60" i="15"/>
  <c r="F60" i="10"/>
  <c r="E60" i="14"/>
  <c r="AI55" i="14"/>
  <c r="R55" i="15"/>
  <c r="AD55" i="10"/>
  <c r="AG58" i="8" s="1"/>
  <c r="AC55" i="10"/>
  <c r="AF58" i="8" s="1"/>
  <c r="Q55" i="15"/>
  <c r="AH55" i="14"/>
  <c r="AJ55" i="14" s="1"/>
  <c r="I54" i="15"/>
  <c r="N52" i="10"/>
  <c r="AF43" i="10"/>
  <c r="AJ46" i="8" s="1"/>
  <c r="AL43" i="14"/>
  <c r="T43" i="15"/>
  <c r="M53" i="10"/>
  <c r="AA53" i="14"/>
  <c r="L53" i="15"/>
  <c r="C56" i="8"/>
  <c r="C56" i="7"/>
  <c r="C56" i="6"/>
  <c r="C55" i="3"/>
  <c r="F53" i="15"/>
  <c r="J53" i="14"/>
  <c r="L53" i="10"/>
  <c r="M47" i="10"/>
  <c r="AD47" i="14"/>
  <c r="N47" i="15"/>
  <c r="Z47" i="10"/>
  <c r="AB50" i="8" s="1"/>
  <c r="T53" i="15"/>
  <c r="AF53" i="10"/>
  <c r="AJ56" i="8" s="1"/>
  <c r="AL53" i="14"/>
  <c r="Q46" i="10"/>
  <c r="F49" i="7" s="1"/>
  <c r="G46" i="15"/>
  <c r="N46" i="14"/>
  <c r="R46" i="14"/>
  <c r="K46" i="15"/>
  <c r="U46" i="10"/>
  <c r="J49" i="7" s="1"/>
  <c r="J49" i="10"/>
  <c r="AL49" i="14"/>
  <c r="T49" i="15"/>
  <c r="AF49" i="10"/>
  <c r="AJ52" i="8" s="1"/>
  <c r="P45" i="14"/>
  <c r="E45" i="14"/>
  <c r="B45" i="15"/>
  <c r="F45" i="10"/>
  <c r="C48" i="7"/>
  <c r="C48" i="8"/>
  <c r="C48" i="6"/>
  <c r="C47" i="3"/>
  <c r="AD39" i="10"/>
  <c r="AG42" i="8" s="1"/>
  <c r="R39" i="15"/>
  <c r="AI39" i="14"/>
  <c r="N38" i="10"/>
  <c r="N38" i="14"/>
  <c r="Q38" i="10"/>
  <c r="F41" i="7" s="1"/>
  <c r="G38" i="15"/>
  <c r="O37" i="10"/>
  <c r="H34" i="14"/>
  <c r="L34" i="14" s="1"/>
  <c r="D34" i="14" s="1"/>
  <c r="H34" i="10"/>
  <c r="D34" i="15"/>
  <c r="J30" i="14"/>
  <c r="K30" i="14" s="1"/>
  <c r="L30" i="10"/>
  <c r="F30" i="15"/>
  <c r="H26" i="14"/>
  <c r="L26" i="14" s="1"/>
  <c r="H26" i="10"/>
  <c r="D26" i="15"/>
  <c r="H39" i="14"/>
  <c r="H39" i="10"/>
  <c r="D39" i="15"/>
  <c r="M36" i="10"/>
  <c r="S44" i="10"/>
  <c r="H47" i="7" s="1"/>
  <c r="R40" i="14"/>
  <c r="U40" i="10"/>
  <c r="J43" i="7" s="1"/>
  <c r="K40" i="15"/>
  <c r="AA40" i="10"/>
  <c r="AC43" i="8" s="1"/>
  <c r="AE40" i="14"/>
  <c r="O40" i="15"/>
  <c r="AK29" i="14"/>
  <c r="S29" i="15"/>
  <c r="AE29" i="10"/>
  <c r="AI32" i="8" s="1"/>
  <c r="AB48" i="10"/>
  <c r="AD51" i="8" s="1"/>
  <c r="AF48" i="14"/>
  <c r="P48" i="15"/>
  <c r="T48" i="15"/>
  <c r="AF48" i="10"/>
  <c r="AJ51" i="8" s="1"/>
  <c r="AL48" i="14"/>
  <c r="L48" i="10"/>
  <c r="J48" i="14"/>
  <c r="F48" i="15"/>
  <c r="AC48" i="14"/>
  <c r="M48" i="15"/>
  <c r="Y48" i="10"/>
  <c r="AA51" i="8" s="1"/>
  <c r="P39" i="10"/>
  <c r="W37" i="10"/>
  <c r="C40" i="7"/>
  <c r="C40" i="6"/>
  <c r="C40" i="8"/>
  <c r="C39" i="3"/>
  <c r="P30" i="10"/>
  <c r="S42" i="10"/>
  <c r="H45" i="7" s="1"/>
  <c r="W41" i="14"/>
  <c r="X41" i="14" s="1"/>
  <c r="T41" i="14" s="1"/>
  <c r="AC37" i="14"/>
  <c r="AG37" i="14" s="1"/>
  <c r="Y37" i="10"/>
  <c r="AA40" i="8" s="1"/>
  <c r="M37" i="15"/>
  <c r="AD36" i="14"/>
  <c r="N36" i="15"/>
  <c r="Z36" i="10"/>
  <c r="AB39" i="8" s="1"/>
  <c r="W31" i="10"/>
  <c r="M26" i="10"/>
  <c r="G47" i="14"/>
  <c r="E41" i="14"/>
  <c r="B41" i="15"/>
  <c r="F41" i="10"/>
  <c r="Z41" i="10"/>
  <c r="AB44" i="8" s="1"/>
  <c r="AD41" i="14"/>
  <c r="N41" i="15"/>
  <c r="X41" i="10"/>
  <c r="G39" i="15"/>
  <c r="Q39" i="10"/>
  <c r="F42" i="7" s="1"/>
  <c r="N39" i="14"/>
  <c r="J73" i="12"/>
  <c r="W36" i="14"/>
  <c r="X36" i="14" s="1"/>
  <c r="T36" i="14" s="1"/>
  <c r="AH36" i="14"/>
  <c r="Q36" i="15"/>
  <c r="AC36" i="10"/>
  <c r="AF39" i="8" s="1"/>
  <c r="C33" i="15"/>
  <c r="G33" i="10"/>
  <c r="F33" i="14"/>
  <c r="G32" i="10"/>
  <c r="F32" i="14"/>
  <c r="C32" i="15"/>
  <c r="C35" i="8"/>
  <c r="C35" i="7"/>
  <c r="C34" i="3"/>
  <c r="C35" i="6"/>
  <c r="N27" i="10"/>
  <c r="O27" i="10"/>
  <c r="AH24" i="14"/>
  <c r="AJ24" i="14" s="1"/>
  <c r="Q24" i="15"/>
  <c r="AC24" i="10"/>
  <c r="AF27" i="8" s="1"/>
  <c r="AK12" i="14"/>
  <c r="AE12" i="10"/>
  <c r="AI15" i="8" s="1"/>
  <c r="S12" i="15"/>
  <c r="AE33" i="10"/>
  <c r="AI36" i="8" s="1"/>
  <c r="AK33" i="14"/>
  <c r="S33" i="15"/>
  <c r="J32" i="6"/>
  <c r="V26" i="10"/>
  <c r="Y29" i="8"/>
  <c r="Z29" i="8" s="1"/>
  <c r="J52" i="12"/>
  <c r="W24" i="14"/>
  <c r="X24" i="14" s="1"/>
  <c r="T24" i="14" s="1"/>
  <c r="W21" i="10"/>
  <c r="N20" i="14"/>
  <c r="Q20" i="10"/>
  <c r="F23" i="7" s="1"/>
  <c r="L23" i="7" s="1"/>
  <c r="G20" i="15"/>
  <c r="W13" i="10"/>
  <c r="S29" i="10"/>
  <c r="H32" i="7" s="1"/>
  <c r="W25" i="10"/>
  <c r="AI24" i="14"/>
  <c r="AD24" i="10"/>
  <c r="AG27" i="8" s="1"/>
  <c r="R24" i="15"/>
  <c r="P14" i="10"/>
  <c r="AE34" i="8"/>
  <c r="W32" i="6"/>
  <c r="AE28" i="10"/>
  <c r="AI31" i="8" s="1"/>
  <c r="S28" i="15"/>
  <c r="AK28" i="14"/>
  <c r="O28" i="14"/>
  <c r="H28" i="15"/>
  <c r="R28" i="10"/>
  <c r="G31" i="7" s="1"/>
  <c r="AH28" i="14"/>
  <c r="AJ28" i="14" s="1"/>
  <c r="AC28" i="10"/>
  <c r="AF31" i="8" s="1"/>
  <c r="AH31" i="8" s="1"/>
  <c r="Q28" i="15"/>
  <c r="W25" i="14"/>
  <c r="X25" i="14" s="1"/>
  <c r="T25" i="14" s="1"/>
  <c r="L35" i="10"/>
  <c r="F35" i="15"/>
  <c r="J35" i="14"/>
  <c r="AD35" i="10"/>
  <c r="AG38" i="8" s="1"/>
  <c r="AI35" i="14"/>
  <c r="R35" i="15"/>
  <c r="H35" i="10"/>
  <c r="H35" i="14"/>
  <c r="D35" i="15"/>
  <c r="R35" i="14"/>
  <c r="K35" i="15"/>
  <c r="U35" i="10"/>
  <c r="J38" i="7" s="1"/>
  <c r="W15" i="14"/>
  <c r="X15" i="14" s="1"/>
  <c r="T15" i="14" s="1"/>
  <c r="I14" i="15"/>
  <c r="K22" i="10"/>
  <c r="L19" i="10"/>
  <c r="F19" i="15"/>
  <c r="J19" i="14"/>
  <c r="T18" i="10"/>
  <c r="I21" i="7" s="1"/>
  <c r="Q18" i="14"/>
  <c r="J18" i="15"/>
  <c r="AM18" i="14"/>
  <c r="U18" i="15"/>
  <c r="AG18" i="10"/>
  <c r="AK21" i="8" s="1"/>
  <c r="H22" i="10"/>
  <c r="D22" i="15"/>
  <c r="H22" i="14"/>
  <c r="P23" i="14"/>
  <c r="M17" i="10"/>
  <c r="AD17" i="14"/>
  <c r="N17" i="15"/>
  <c r="Z17" i="10"/>
  <c r="AB20" i="8" s="1"/>
  <c r="AL27" i="8"/>
  <c r="AB22" i="10"/>
  <c r="AD25" i="8" s="1"/>
  <c r="AF22" i="14"/>
  <c r="P22" i="15"/>
  <c r="N37" i="7"/>
  <c r="W28" i="6"/>
  <c r="V20" i="10"/>
  <c r="Y23" i="8"/>
  <c r="Z23" i="8" s="1"/>
  <c r="O19" i="10"/>
  <c r="AM19" i="14"/>
  <c r="U19" i="15"/>
  <c r="AG19" i="10"/>
  <c r="AK22" i="8" s="1"/>
  <c r="O15" i="14"/>
  <c r="R15" i="10"/>
  <c r="G18" i="7" s="1"/>
  <c r="H15" i="15"/>
  <c r="AE16" i="8"/>
  <c r="AM16" i="8" s="1"/>
  <c r="AN16" i="8" s="1"/>
  <c r="T15" i="3" s="1"/>
  <c r="S17" i="15"/>
  <c r="AK17" i="14"/>
  <c r="AE17" i="10"/>
  <c r="AI20" i="8" s="1"/>
  <c r="G16" i="10"/>
  <c r="C16" i="15"/>
  <c r="F16" i="14"/>
  <c r="K16" i="10"/>
  <c r="F16" i="10"/>
  <c r="E16" i="14"/>
  <c r="B16" i="15"/>
  <c r="J16" i="14"/>
  <c r="K16" i="14" s="1"/>
  <c r="F16" i="15"/>
  <c r="L16" i="10"/>
  <c r="AL18" i="8"/>
  <c r="AL21" i="8"/>
  <c r="G10" i="15"/>
  <c r="N10" i="14"/>
  <c r="Q10" i="10"/>
  <c r="F13" i="7" s="1"/>
  <c r="AH11" i="14"/>
  <c r="AJ11" i="14" s="1"/>
  <c r="Q11" i="15"/>
  <c r="AC11" i="10"/>
  <c r="AF14" i="8" s="1"/>
  <c r="AH14" i="8" s="1"/>
  <c r="Z11" i="10"/>
  <c r="AB14" i="8" s="1"/>
  <c r="AD11" i="14"/>
  <c r="N11" i="15"/>
  <c r="I11" i="14"/>
  <c r="K11" i="14" s="1"/>
  <c r="I11" i="10"/>
  <c r="S14" i="6" s="1"/>
  <c r="E11" i="15"/>
  <c r="P12" i="14"/>
  <c r="D3" i="15"/>
  <c r="H3" i="10"/>
  <c r="H3" i="14"/>
  <c r="L3" i="14" s="1"/>
  <c r="K135" i="8"/>
  <c r="F16" i="6"/>
  <c r="G16" i="6"/>
  <c r="H16" i="6" s="1"/>
  <c r="P9" i="15"/>
  <c r="AF9" i="14"/>
  <c r="AB9" i="10"/>
  <c r="AD12" i="8" s="1"/>
  <c r="J9" i="10"/>
  <c r="J26" i="12"/>
  <c r="W9" i="14"/>
  <c r="X9" i="14" s="1"/>
  <c r="T9" i="14" s="1"/>
  <c r="H7" i="10"/>
  <c r="D7" i="15"/>
  <c r="H7" i="14"/>
  <c r="H85" i="8"/>
  <c r="O85" i="8" s="1"/>
  <c r="K79" i="8"/>
  <c r="O79" i="8" s="1"/>
  <c r="X79" i="8" s="1"/>
  <c r="S78" i="3" s="1"/>
  <c r="K42" i="8"/>
  <c r="O42" i="8" s="1"/>
  <c r="P33" i="7"/>
  <c r="AN3" i="14"/>
  <c r="V3" i="10"/>
  <c r="Y6" i="8"/>
  <c r="Z6" i="8" s="1"/>
  <c r="W125" i="8"/>
  <c r="W68" i="8"/>
  <c r="H58" i="8"/>
  <c r="H35" i="8"/>
  <c r="O35" i="8" s="1"/>
  <c r="AE8" i="14"/>
  <c r="AA8" i="10"/>
  <c r="AC11" i="8" s="1"/>
  <c r="O8" i="15"/>
  <c r="O8" i="10"/>
  <c r="C11" i="6"/>
  <c r="C11" i="7"/>
  <c r="C11" i="8"/>
  <c r="C10" i="3"/>
  <c r="I4" i="14"/>
  <c r="I4" i="10"/>
  <c r="S7" i="6" s="1"/>
  <c r="E4" i="15"/>
  <c r="K120" i="8"/>
  <c r="O120" i="8" s="1"/>
  <c r="K107" i="8"/>
  <c r="O107" i="8" s="1"/>
  <c r="R37" i="8"/>
  <c r="R22" i="8"/>
  <c r="E7" i="15"/>
  <c r="I7" i="14"/>
  <c r="I7" i="10"/>
  <c r="S10" i="6" s="1"/>
  <c r="AF7" i="14"/>
  <c r="AB7" i="10"/>
  <c r="AD10" i="8" s="1"/>
  <c r="P7" i="15"/>
  <c r="P7" i="10"/>
  <c r="Q4" i="15"/>
  <c r="AC4" i="10"/>
  <c r="AF7" i="8" s="1"/>
  <c r="AH4" i="14"/>
  <c r="R128" i="8"/>
  <c r="W119" i="8"/>
  <c r="R94" i="8"/>
  <c r="R16" i="8"/>
  <c r="X16" i="8" s="1"/>
  <c r="S15" i="3" s="1"/>
  <c r="T100" i="4"/>
  <c r="T68" i="4"/>
  <c r="T36" i="4"/>
  <c r="P6" i="10"/>
  <c r="X6" i="10"/>
  <c r="AF6" i="10"/>
  <c r="AJ9" i="8" s="1"/>
  <c r="T6" i="15"/>
  <c r="AL6" i="14"/>
  <c r="AA5" i="14"/>
  <c r="L5" i="15"/>
  <c r="W139" i="8"/>
  <c r="W137" i="8"/>
  <c r="N88" i="8"/>
  <c r="O88" i="8" s="1"/>
  <c r="T75" i="5"/>
  <c r="T43" i="5"/>
  <c r="T11" i="5"/>
  <c r="P12" i="6"/>
  <c r="Q12" i="6" s="1"/>
  <c r="O12" i="6"/>
  <c r="P5" i="10"/>
  <c r="N5" i="10"/>
  <c r="AE4" i="10"/>
  <c r="AI7" i="8" s="1"/>
  <c r="S4" i="15"/>
  <c r="AK4" i="14"/>
  <c r="H112" i="8"/>
  <c r="O112" i="8" s="1"/>
  <c r="K71" i="8"/>
  <c r="O71" i="8" s="1"/>
  <c r="H13" i="8"/>
  <c r="W4" i="10"/>
  <c r="J4" i="14"/>
  <c r="K4" i="14" s="1"/>
  <c r="L4" i="10"/>
  <c r="F4" i="15"/>
  <c r="AF4" i="14"/>
  <c r="AB4" i="10"/>
  <c r="AD7" i="8" s="1"/>
  <c r="P4" i="15"/>
  <c r="R91" i="8"/>
  <c r="R21" i="8"/>
  <c r="K19" i="8"/>
  <c r="Q17" i="8"/>
  <c r="L73" i="7"/>
  <c r="P16" i="7"/>
  <c r="T22" i="5"/>
  <c r="T69" i="4"/>
  <c r="K47" i="8"/>
  <c r="T78" i="4"/>
  <c r="K15" i="6"/>
  <c r="L15" i="6" s="1"/>
  <c r="M15" i="6" s="1"/>
  <c r="N15" i="6" s="1"/>
  <c r="M14" i="3" s="1"/>
  <c r="T61" i="4"/>
  <c r="T35" i="4"/>
  <c r="T74" i="5"/>
  <c r="T59" i="4"/>
  <c r="L81" i="7"/>
  <c r="T85" i="4"/>
  <c r="T55" i="4"/>
  <c r="K116" i="8"/>
  <c r="T64" i="5"/>
  <c r="T113" i="4"/>
  <c r="T83" i="4"/>
  <c r="T25" i="4"/>
  <c r="W35" i="8"/>
  <c r="T60" i="5"/>
  <c r="G135" i="6"/>
  <c r="H135" i="6" s="1"/>
  <c r="F135" i="6"/>
  <c r="L130" i="10"/>
  <c r="J130" i="14"/>
  <c r="F130" i="15"/>
  <c r="W128" i="10"/>
  <c r="U127" i="15"/>
  <c r="AM127" i="14"/>
  <c r="AG127" i="10"/>
  <c r="AK130" i="8" s="1"/>
  <c r="AA127" i="14"/>
  <c r="L127" i="15"/>
  <c r="AE127" i="14"/>
  <c r="AA127" i="10"/>
  <c r="AC130" i="8" s="1"/>
  <c r="O127" i="15"/>
  <c r="AF125" i="10"/>
  <c r="AJ128" i="8" s="1"/>
  <c r="AL125" i="14"/>
  <c r="AN125" i="14" s="1"/>
  <c r="T125" i="15"/>
  <c r="AH125" i="14"/>
  <c r="AC125" i="10"/>
  <c r="AF128" i="8" s="1"/>
  <c r="Q125" i="15"/>
  <c r="AC123" i="10"/>
  <c r="AF126" i="8" s="1"/>
  <c r="Q123" i="15"/>
  <c r="AH123" i="14"/>
  <c r="C123" i="15"/>
  <c r="F123" i="14"/>
  <c r="G123" i="10"/>
  <c r="AL123" i="14"/>
  <c r="T123" i="15"/>
  <c r="AF123" i="10"/>
  <c r="AJ126" i="8" s="1"/>
  <c r="I122" i="14"/>
  <c r="I122" i="10"/>
  <c r="S125" i="6" s="1"/>
  <c r="E122" i="15"/>
  <c r="R122" i="14"/>
  <c r="K122" i="15"/>
  <c r="U122" i="10"/>
  <c r="J125" i="7" s="1"/>
  <c r="AM122" i="14"/>
  <c r="U122" i="15"/>
  <c r="AG122" i="10"/>
  <c r="AK125" i="8" s="1"/>
  <c r="E114" i="14"/>
  <c r="F114" i="10"/>
  <c r="B114" i="15"/>
  <c r="P105" i="10"/>
  <c r="R98" i="14"/>
  <c r="K98" i="15"/>
  <c r="U98" i="10"/>
  <c r="J101" i="7" s="1"/>
  <c r="P101" i="7" s="1"/>
  <c r="B138" i="14"/>
  <c r="C138" i="14"/>
  <c r="Z144" i="14"/>
  <c r="C144" i="14"/>
  <c r="AD136" i="10"/>
  <c r="AG139" i="8" s="1"/>
  <c r="R136" i="15"/>
  <c r="AI136" i="14"/>
  <c r="H132" i="14"/>
  <c r="L132" i="14" s="1"/>
  <c r="D132" i="14" s="1"/>
  <c r="D132" i="15"/>
  <c r="V132" i="15" s="1"/>
  <c r="G132" i="11" s="1"/>
  <c r="D132" i="11" s="1"/>
  <c r="H132" i="10"/>
  <c r="AE134" i="10"/>
  <c r="AI137" i="8" s="1"/>
  <c r="AK134" i="14"/>
  <c r="S134" i="15"/>
  <c r="W137" i="6"/>
  <c r="R129" i="15"/>
  <c r="AD129" i="10"/>
  <c r="AG132" i="8" s="1"/>
  <c r="AI129" i="14"/>
  <c r="AC128" i="10"/>
  <c r="AF131" i="8" s="1"/>
  <c r="AH131" i="8" s="1"/>
  <c r="AH128" i="14"/>
  <c r="AJ128" i="14" s="1"/>
  <c r="Q128" i="15"/>
  <c r="C120" i="7"/>
  <c r="C120" i="6"/>
  <c r="C120" i="8"/>
  <c r="C119" i="3"/>
  <c r="O116" i="15"/>
  <c r="AE116" i="14"/>
  <c r="AA116" i="10"/>
  <c r="AC119" i="8" s="1"/>
  <c r="O178" i="12"/>
  <c r="K123" i="10"/>
  <c r="C126" i="8"/>
  <c r="C126" i="7"/>
  <c r="C126" i="6"/>
  <c r="C125" i="3"/>
  <c r="N122" i="14"/>
  <c r="Q122" i="10"/>
  <c r="F125" i="7" s="1"/>
  <c r="G122" i="15"/>
  <c r="AI122" i="14"/>
  <c r="R122" i="15"/>
  <c r="AD122" i="10"/>
  <c r="AG125" i="8" s="1"/>
  <c r="C125" i="8"/>
  <c r="C125" i="6"/>
  <c r="C125" i="7"/>
  <c r="C124" i="3"/>
  <c r="S135" i="10"/>
  <c r="H138" i="7" s="1"/>
  <c r="P136" i="10"/>
  <c r="I134" i="15"/>
  <c r="C131" i="15"/>
  <c r="G131" i="10"/>
  <c r="F131" i="14"/>
  <c r="G131" i="14" s="1"/>
  <c r="K128" i="10"/>
  <c r="O183" i="12"/>
  <c r="T128" i="10"/>
  <c r="I131" i="7" s="1"/>
  <c r="O131" i="7" s="1"/>
  <c r="Q128" i="14"/>
  <c r="J128" i="15"/>
  <c r="F128" i="10"/>
  <c r="E128" i="14"/>
  <c r="B128" i="15"/>
  <c r="M129" i="7"/>
  <c r="O131" i="14"/>
  <c r="H131" i="15"/>
  <c r="R131" i="10"/>
  <c r="G134" i="7" s="1"/>
  <c r="C134" i="8"/>
  <c r="C134" i="6"/>
  <c r="C134" i="7"/>
  <c r="C133" i="3"/>
  <c r="AD130" i="14"/>
  <c r="N130" i="15"/>
  <c r="Z130" i="10"/>
  <c r="AB133" i="8" s="1"/>
  <c r="AB129" i="10"/>
  <c r="AD132" i="8" s="1"/>
  <c r="P129" i="15"/>
  <c r="AF129" i="14"/>
  <c r="M131" i="7"/>
  <c r="AK129" i="14"/>
  <c r="S129" i="15"/>
  <c r="AE129" i="10"/>
  <c r="AI132" i="8" s="1"/>
  <c r="M125" i="15"/>
  <c r="AC125" i="14"/>
  <c r="Y125" i="10"/>
  <c r="AA128" i="8" s="1"/>
  <c r="H125" i="10"/>
  <c r="H125" i="14"/>
  <c r="D125" i="15"/>
  <c r="O125" i="10"/>
  <c r="V121" i="10"/>
  <c r="Y124" i="8"/>
  <c r="Z124" i="8" s="1"/>
  <c r="C124" i="8"/>
  <c r="C124" i="7"/>
  <c r="C124" i="6"/>
  <c r="C123" i="3"/>
  <c r="W129" i="6"/>
  <c r="AL128" i="8"/>
  <c r="S125" i="10"/>
  <c r="H128" i="7" s="1"/>
  <c r="V128" i="10"/>
  <c r="Y131" i="8"/>
  <c r="Z131" i="8" s="1"/>
  <c r="I126" i="15"/>
  <c r="Q120" i="14"/>
  <c r="J120" i="15"/>
  <c r="AM119" i="14"/>
  <c r="U119" i="15"/>
  <c r="AG119" i="10"/>
  <c r="AK122" i="8" s="1"/>
  <c r="AD119" i="14"/>
  <c r="Z119" i="10"/>
  <c r="AB122" i="8" s="1"/>
  <c r="N119" i="15"/>
  <c r="K117" i="10"/>
  <c r="T116" i="15"/>
  <c r="AF116" i="10"/>
  <c r="AJ119" i="8" s="1"/>
  <c r="AL116" i="14"/>
  <c r="AN116" i="14" s="1"/>
  <c r="W116" i="14"/>
  <c r="X116" i="14" s="1"/>
  <c r="T116" i="14" s="1"/>
  <c r="J123" i="10"/>
  <c r="N122" i="15"/>
  <c r="AD122" i="14"/>
  <c r="Z122" i="10"/>
  <c r="AB125" i="8" s="1"/>
  <c r="AF122" i="14"/>
  <c r="AB122" i="10"/>
  <c r="AD125" i="8" s="1"/>
  <c r="P122" i="15"/>
  <c r="L122" i="10"/>
  <c r="J122" i="14"/>
  <c r="F122" i="15"/>
  <c r="K121" i="14"/>
  <c r="L118" i="15"/>
  <c r="AA118" i="14"/>
  <c r="J118" i="10"/>
  <c r="V119" i="10"/>
  <c r="Y122" i="8"/>
  <c r="Z122" i="8" s="1"/>
  <c r="R114" i="14"/>
  <c r="U114" i="10"/>
  <c r="J117" i="7" s="1"/>
  <c r="K117" i="7" s="1"/>
  <c r="P116" i="3" s="1"/>
  <c r="K114" i="15"/>
  <c r="W114" i="14"/>
  <c r="X114" i="14" s="1"/>
  <c r="T114" i="14" s="1"/>
  <c r="AF112" i="14"/>
  <c r="P112" i="15"/>
  <c r="AB112" i="10"/>
  <c r="AD115" i="8" s="1"/>
  <c r="AK109" i="14"/>
  <c r="AN109" i="14" s="1"/>
  <c r="S109" i="15"/>
  <c r="AE109" i="10"/>
  <c r="AI112" i="8" s="1"/>
  <c r="AL112" i="8" s="1"/>
  <c r="T108" i="15"/>
  <c r="AL108" i="14"/>
  <c r="AN108" i="14" s="1"/>
  <c r="AF108" i="10"/>
  <c r="AJ111" i="8" s="1"/>
  <c r="AL111" i="8" s="1"/>
  <c r="C110" i="3"/>
  <c r="C111" i="8"/>
  <c r="C111" i="6"/>
  <c r="C111" i="7"/>
  <c r="M111" i="7" s="1"/>
  <c r="T115" i="15"/>
  <c r="AL115" i="14"/>
  <c r="AF115" i="10"/>
  <c r="AJ118" i="8" s="1"/>
  <c r="Q115" i="14"/>
  <c r="T115" i="10"/>
  <c r="I118" i="7" s="1"/>
  <c r="J115" i="15"/>
  <c r="AC115" i="14"/>
  <c r="Y115" i="10"/>
  <c r="AA118" i="8" s="1"/>
  <c r="M115" i="15"/>
  <c r="Q113" i="10"/>
  <c r="F116" i="7" s="1"/>
  <c r="N113" i="14"/>
  <c r="G113" i="15"/>
  <c r="C116" i="6"/>
  <c r="C116" i="7"/>
  <c r="M116" i="7" s="1"/>
  <c r="C116" i="8"/>
  <c r="C115" i="3"/>
  <c r="N112" i="15"/>
  <c r="Z112" i="10"/>
  <c r="AB115" i="8" s="1"/>
  <c r="AD112" i="14"/>
  <c r="W109" i="14"/>
  <c r="X109" i="14" s="1"/>
  <c r="T109" i="14" s="1"/>
  <c r="G108" i="15"/>
  <c r="Q108" i="10"/>
  <c r="F111" i="7" s="1"/>
  <c r="L111" i="7" s="1"/>
  <c r="N108" i="14"/>
  <c r="P102" i="10"/>
  <c r="L110" i="15"/>
  <c r="AA110" i="14"/>
  <c r="AA109" i="10"/>
  <c r="AC112" i="8" s="1"/>
  <c r="AE109" i="14"/>
  <c r="O109" i="15"/>
  <c r="J109" i="10"/>
  <c r="P111" i="7"/>
  <c r="E107" i="14"/>
  <c r="F107" i="10"/>
  <c r="B107" i="15"/>
  <c r="X106" i="10"/>
  <c r="O158" i="12"/>
  <c r="M102" i="14"/>
  <c r="F12" i="13"/>
  <c r="K101" i="6" s="1"/>
  <c r="L101" i="6" s="1"/>
  <c r="M101" i="6" s="1"/>
  <c r="P110" i="14"/>
  <c r="N105" i="7"/>
  <c r="K105" i="7"/>
  <c r="P104" i="3" s="1"/>
  <c r="AA106" i="14"/>
  <c r="L106" i="15"/>
  <c r="AM106" i="14"/>
  <c r="AN106" i="14" s="1"/>
  <c r="U106" i="15"/>
  <c r="AG106" i="10"/>
  <c r="AK109" i="8" s="1"/>
  <c r="AL109" i="8" s="1"/>
  <c r="W104" i="14"/>
  <c r="X104" i="14" s="1"/>
  <c r="T104" i="14" s="1"/>
  <c r="N100" i="10"/>
  <c r="P109" i="14"/>
  <c r="O111" i="14"/>
  <c r="R111" i="10"/>
  <c r="G114" i="7" s="1"/>
  <c r="H111" i="15"/>
  <c r="L111" i="15"/>
  <c r="AA111" i="14"/>
  <c r="P111" i="10"/>
  <c r="AD111" i="10"/>
  <c r="AG114" i="8" s="1"/>
  <c r="R111" i="15"/>
  <c r="AI111" i="14"/>
  <c r="C103" i="8"/>
  <c r="C103" i="7"/>
  <c r="O103" i="7" s="1"/>
  <c r="C103" i="6"/>
  <c r="C102" i="3"/>
  <c r="O103" i="14"/>
  <c r="R103" i="10"/>
  <c r="G106" i="7" s="1"/>
  <c r="H103" i="15"/>
  <c r="M103" i="10"/>
  <c r="U99" i="15"/>
  <c r="AM99" i="14"/>
  <c r="AG99" i="10"/>
  <c r="AK102" i="8" s="1"/>
  <c r="X99" i="10"/>
  <c r="R99" i="14"/>
  <c r="K99" i="15"/>
  <c r="U99" i="10"/>
  <c r="J102" i="7" s="1"/>
  <c r="AE94" i="10"/>
  <c r="AI97" i="8" s="1"/>
  <c r="S94" i="15"/>
  <c r="AK94" i="14"/>
  <c r="H92" i="14"/>
  <c r="L92" i="14" s="1"/>
  <c r="H92" i="10"/>
  <c r="D92" i="15"/>
  <c r="F106" i="6"/>
  <c r="G106" i="6"/>
  <c r="H106" i="6" s="1"/>
  <c r="AG100" i="14"/>
  <c r="W101" i="6"/>
  <c r="G101" i="6"/>
  <c r="H101" i="6" s="1"/>
  <c r="I101" i="6" s="1"/>
  <c r="F101" i="6"/>
  <c r="J91" i="14"/>
  <c r="K91" i="14" s="1"/>
  <c r="F91" i="15"/>
  <c r="L91" i="10"/>
  <c r="P105" i="7"/>
  <c r="U97" i="15"/>
  <c r="AG97" i="10"/>
  <c r="AK100" i="8" s="1"/>
  <c r="AM97" i="14"/>
  <c r="AI96" i="14"/>
  <c r="AJ96" i="14" s="1"/>
  <c r="R96" i="15"/>
  <c r="AD96" i="10"/>
  <c r="AG99" i="8" s="1"/>
  <c r="AH99" i="8" s="1"/>
  <c r="O101" i="15"/>
  <c r="AE101" i="14"/>
  <c r="AA101" i="10"/>
  <c r="AC104" i="8" s="1"/>
  <c r="AA101" i="14"/>
  <c r="L101" i="15"/>
  <c r="I97" i="14"/>
  <c r="E97" i="15"/>
  <c r="I97" i="10"/>
  <c r="S100" i="6" s="1"/>
  <c r="AH97" i="14"/>
  <c r="AJ97" i="14" s="1"/>
  <c r="Q97" i="15"/>
  <c r="AC97" i="10"/>
  <c r="AF100" i="8" s="1"/>
  <c r="AH100" i="8" s="1"/>
  <c r="T92" i="15"/>
  <c r="AL92" i="14"/>
  <c r="AF92" i="10"/>
  <c r="AJ95" i="8" s="1"/>
  <c r="AD88" i="14"/>
  <c r="AG88" i="14" s="1"/>
  <c r="Z88" i="10"/>
  <c r="AB91" i="8" s="1"/>
  <c r="N88" i="15"/>
  <c r="I96" i="15"/>
  <c r="AC89" i="14"/>
  <c r="Y89" i="10"/>
  <c r="AA92" i="8" s="1"/>
  <c r="M89" i="15"/>
  <c r="W89" i="14"/>
  <c r="X89" i="14" s="1"/>
  <c r="T89" i="14" s="1"/>
  <c r="N3" i="13"/>
  <c r="AL86" i="14"/>
  <c r="T86" i="15"/>
  <c r="AF86" i="10"/>
  <c r="AJ89" i="8" s="1"/>
  <c r="AL89" i="8" s="1"/>
  <c r="R84" i="10"/>
  <c r="G87" i="7" s="1"/>
  <c r="M87" i="7" s="1"/>
  <c r="O84" i="14"/>
  <c r="H84" i="15"/>
  <c r="AC70" i="14"/>
  <c r="AG70" i="14" s="1"/>
  <c r="Y70" i="10"/>
  <c r="AA73" i="8" s="1"/>
  <c r="M70" i="15"/>
  <c r="F7" i="13"/>
  <c r="N93" i="14"/>
  <c r="M93" i="14" s="1"/>
  <c r="Q93" i="10"/>
  <c r="F96" i="7" s="1"/>
  <c r="L96" i="7" s="1"/>
  <c r="G93" i="15"/>
  <c r="O93" i="14"/>
  <c r="R93" i="10"/>
  <c r="G96" i="7" s="1"/>
  <c r="M96" i="7" s="1"/>
  <c r="H93" i="15"/>
  <c r="F95" i="6"/>
  <c r="I90" i="14"/>
  <c r="I90" i="10"/>
  <c r="S93" i="6" s="1"/>
  <c r="E90" i="15"/>
  <c r="AH90" i="14"/>
  <c r="AJ90" i="14" s="1"/>
  <c r="Q90" i="15"/>
  <c r="AC90" i="10"/>
  <c r="AF93" i="8" s="1"/>
  <c r="AH93" i="8" s="1"/>
  <c r="I89" i="15"/>
  <c r="K84" i="10"/>
  <c r="S91" i="10"/>
  <c r="H94" i="7" s="1"/>
  <c r="G97" i="6"/>
  <c r="H97" i="6" s="1"/>
  <c r="F97" i="6"/>
  <c r="O85" i="14"/>
  <c r="M85" i="14" s="1"/>
  <c r="R85" i="10"/>
  <c r="G88" i="7" s="1"/>
  <c r="H85" i="15"/>
  <c r="C85" i="7"/>
  <c r="N85" i="7" s="1"/>
  <c r="C85" i="6"/>
  <c r="C85" i="8"/>
  <c r="C84" i="3"/>
  <c r="D78" i="15"/>
  <c r="H78" i="14"/>
  <c r="L78" i="14" s="1"/>
  <c r="D78" i="14" s="1"/>
  <c r="B78" i="14" s="1"/>
  <c r="F78" i="11" s="1"/>
  <c r="C78" i="11" s="1"/>
  <c r="H78" i="10"/>
  <c r="D70" i="15"/>
  <c r="H70" i="14"/>
  <c r="H70" i="10"/>
  <c r="AC90" i="14"/>
  <c r="Y90" i="10"/>
  <c r="AA93" i="8" s="1"/>
  <c r="M90" i="15"/>
  <c r="P89" i="14"/>
  <c r="AB84" i="10"/>
  <c r="AD87" i="8" s="1"/>
  <c r="AF84" i="14"/>
  <c r="P84" i="15"/>
  <c r="P81" i="7"/>
  <c r="F76" i="10"/>
  <c r="B76" i="15"/>
  <c r="E76" i="14"/>
  <c r="G74" i="15"/>
  <c r="N74" i="14"/>
  <c r="Q74" i="10"/>
  <c r="F77" i="7" s="1"/>
  <c r="O74" i="15"/>
  <c r="AE74" i="14"/>
  <c r="AA74" i="10"/>
  <c r="AC77" i="8" s="1"/>
  <c r="J83" i="10"/>
  <c r="O77" i="10"/>
  <c r="G77" i="15"/>
  <c r="N77" i="14"/>
  <c r="Q77" i="10"/>
  <c r="F80" i="7" s="1"/>
  <c r="L80" i="7" s="1"/>
  <c r="O128" i="12"/>
  <c r="K79" i="6" s="1"/>
  <c r="L79" i="6" s="1"/>
  <c r="M79" i="6" s="1"/>
  <c r="L71" i="15"/>
  <c r="AA71" i="14"/>
  <c r="G90" i="6"/>
  <c r="H90" i="6" s="1"/>
  <c r="F90" i="6"/>
  <c r="AJ84" i="14"/>
  <c r="X85" i="6"/>
  <c r="Y85" i="6" s="1"/>
  <c r="Z85" i="6" s="1"/>
  <c r="P85" i="6"/>
  <c r="Q85" i="6" s="1"/>
  <c r="R85" i="6" s="1"/>
  <c r="O85" i="6"/>
  <c r="T85" i="6"/>
  <c r="U85" i="6" s="1"/>
  <c r="V85" i="6" s="1"/>
  <c r="G82" i="6"/>
  <c r="H82" i="6" s="1"/>
  <c r="I82" i="6" s="1"/>
  <c r="F82" i="6"/>
  <c r="W76" i="10"/>
  <c r="M73" i="10"/>
  <c r="B71" i="15"/>
  <c r="F71" i="10"/>
  <c r="E71" i="14"/>
  <c r="P83" i="10"/>
  <c r="J136" i="12"/>
  <c r="W83" i="14"/>
  <c r="X83" i="14" s="1"/>
  <c r="T83" i="14" s="1"/>
  <c r="O76" i="10"/>
  <c r="J76" i="14"/>
  <c r="K76" i="14" s="1"/>
  <c r="L76" i="10"/>
  <c r="F76" i="15"/>
  <c r="S81" i="10"/>
  <c r="H84" i="7" s="1"/>
  <c r="K90" i="6"/>
  <c r="L90" i="6" s="1"/>
  <c r="J90" i="6"/>
  <c r="R77" i="15"/>
  <c r="AI77" i="14"/>
  <c r="AJ77" i="14" s="1"/>
  <c r="AD77" i="10"/>
  <c r="AG80" i="8" s="1"/>
  <c r="AH80" i="8" s="1"/>
  <c r="H75" i="15"/>
  <c r="O75" i="14"/>
  <c r="R75" i="10"/>
  <c r="G78" i="7" s="1"/>
  <c r="M78" i="7" s="1"/>
  <c r="V87" i="10"/>
  <c r="Y90" i="8"/>
  <c r="Z90" i="8" s="1"/>
  <c r="J81" i="10"/>
  <c r="U81" i="10"/>
  <c r="J84" i="7" s="1"/>
  <c r="R81" i="14"/>
  <c r="K81" i="15"/>
  <c r="S70" i="10"/>
  <c r="H73" i="7" s="1"/>
  <c r="R69" i="15"/>
  <c r="AI69" i="14"/>
  <c r="AD69" i="10"/>
  <c r="AG72" i="8" s="1"/>
  <c r="AN73" i="14"/>
  <c r="H68" i="15"/>
  <c r="R68" i="10"/>
  <c r="G71" i="7" s="1"/>
  <c r="O68" i="14"/>
  <c r="N68" i="10"/>
  <c r="Q63" i="14"/>
  <c r="J63" i="15"/>
  <c r="T63" i="10"/>
  <c r="I66" i="7" s="1"/>
  <c r="O67" i="10"/>
  <c r="C70" i="7"/>
  <c r="L70" i="7" s="1"/>
  <c r="C70" i="8"/>
  <c r="C70" i="6"/>
  <c r="C69" i="3"/>
  <c r="M67" i="7"/>
  <c r="L62" i="15"/>
  <c r="AA62" i="14"/>
  <c r="E61" i="15"/>
  <c r="I61" i="14"/>
  <c r="K61" i="14" s="1"/>
  <c r="L61" i="14" s="1"/>
  <c r="I61" i="10"/>
  <c r="S64" i="6" s="1"/>
  <c r="AD61" i="14"/>
  <c r="AG61" i="14" s="1"/>
  <c r="N61" i="15"/>
  <c r="Z61" i="10"/>
  <c r="AB64" i="8" s="1"/>
  <c r="AE64" i="8" s="1"/>
  <c r="N66" i="10"/>
  <c r="I73" i="15"/>
  <c r="G73" i="6"/>
  <c r="H73" i="6" s="1"/>
  <c r="F73" i="6"/>
  <c r="O124" i="12"/>
  <c r="N62" i="15"/>
  <c r="Z62" i="10"/>
  <c r="AB65" i="8" s="1"/>
  <c r="AD62" i="14"/>
  <c r="O62" i="14"/>
  <c r="R62" i="10"/>
  <c r="G65" i="7" s="1"/>
  <c r="H62" i="15"/>
  <c r="E69" i="15"/>
  <c r="I69" i="14"/>
  <c r="I69" i="10"/>
  <c r="S72" i="6" s="1"/>
  <c r="M66" i="10"/>
  <c r="O56" i="14"/>
  <c r="H56" i="15"/>
  <c r="R56" i="10"/>
  <c r="G59" i="7" s="1"/>
  <c r="M59" i="7" s="1"/>
  <c r="AB56" i="10"/>
  <c r="AD59" i="8" s="1"/>
  <c r="P56" i="15"/>
  <c r="AF56" i="14"/>
  <c r="C55" i="7"/>
  <c r="M55" i="7" s="1"/>
  <c r="C55" i="8"/>
  <c r="C55" i="6"/>
  <c r="C54" i="3"/>
  <c r="L65" i="10"/>
  <c r="F65" i="15"/>
  <c r="J65" i="14"/>
  <c r="K65" i="14" s="1"/>
  <c r="K65" i="15"/>
  <c r="U65" i="10"/>
  <c r="J68" i="7" s="1"/>
  <c r="R65" i="14"/>
  <c r="O65" i="14"/>
  <c r="H65" i="15"/>
  <c r="R65" i="10"/>
  <c r="G68" i="7" s="1"/>
  <c r="H60" i="15"/>
  <c r="O60" i="14"/>
  <c r="R60" i="10"/>
  <c r="G63" i="7" s="1"/>
  <c r="M63" i="7" s="1"/>
  <c r="C63" i="8"/>
  <c r="C63" i="7"/>
  <c r="C63" i="6"/>
  <c r="C62" i="3"/>
  <c r="AJ63" i="14"/>
  <c r="H58" i="14"/>
  <c r="L58" i="14" s="1"/>
  <c r="D58" i="15"/>
  <c r="H58" i="10"/>
  <c r="N58" i="14"/>
  <c r="M58" i="14" s="1"/>
  <c r="Q58" i="10"/>
  <c r="F61" i="7" s="1"/>
  <c r="L61" i="7" s="1"/>
  <c r="G58" i="15"/>
  <c r="AI43" i="14"/>
  <c r="AJ43" i="14" s="1"/>
  <c r="R43" i="15"/>
  <c r="AD43" i="10"/>
  <c r="AG46" i="8" s="1"/>
  <c r="X60" i="10"/>
  <c r="E57" i="15"/>
  <c r="I57" i="10"/>
  <c r="S60" i="6" s="1"/>
  <c r="I57" i="14"/>
  <c r="AM57" i="14"/>
  <c r="AG57" i="10"/>
  <c r="AK60" i="8" s="1"/>
  <c r="U57" i="15"/>
  <c r="J57" i="6"/>
  <c r="AI44" i="14"/>
  <c r="R44" i="15"/>
  <c r="AD44" i="10"/>
  <c r="AG47" i="8" s="1"/>
  <c r="P57" i="14"/>
  <c r="J55" i="14"/>
  <c r="K55" i="14" s="1"/>
  <c r="F55" i="15"/>
  <c r="L55" i="10"/>
  <c r="K52" i="10"/>
  <c r="AG50" i="14"/>
  <c r="X43" i="10"/>
  <c r="O53" i="14"/>
  <c r="R53" i="10"/>
  <c r="G56" i="7" s="1"/>
  <c r="H53" i="15"/>
  <c r="U53" i="15"/>
  <c r="AM53" i="14"/>
  <c r="AG53" i="10"/>
  <c r="AK56" i="8" s="1"/>
  <c r="V52" i="10"/>
  <c r="Y55" i="8"/>
  <c r="Z55" i="8" s="1"/>
  <c r="B49" i="15"/>
  <c r="E49" i="14"/>
  <c r="F49" i="10"/>
  <c r="X46" i="10"/>
  <c r="P57" i="6"/>
  <c r="Q57" i="6" s="1"/>
  <c r="R57" i="6" s="1"/>
  <c r="T57" i="6"/>
  <c r="U57" i="6" s="1"/>
  <c r="V57" i="6" s="1"/>
  <c r="O57" i="6"/>
  <c r="K53" i="6"/>
  <c r="L53" i="6" s="1"/>
  <c r="J53" i="6"/>
  <c r="L47" i="15"/>
  <c r="AA47" i="14"/>
  <c r="U47" i="10"/>
  <c r="J50" i="7" s="1"/>
  <c r="P50" i="7" s="1"/>
  <c r="R47" i="14"/>
  <c r="K47" i="15"/>
  <c r="C50" i="7"/>
  <c r="C50" i="6"/>
  <c r="C50" i="8"/>
  <c r="C49" i="3"/>
  <c r="J101" i="12"/>
  <c r="W53" i="14"/>
  <c r="X53" i="14" s="1"/>
  <c r="T53" i="14" s="1"/>
  <c r="K51" i="14"/>
  <c r="I46" i="10"/>
  <c r="S49" i="6" s="1"/>
  <c r="E46" i="15"/>
  <c r="I46" i="14"/>
  <c r="AF46" i="14"/>
  <c r="P46" i="15"/>
  <c r="AB46" i="10"/>
  <c r="AD49" i="8" s="1"/>
  <c r="O49" i="14"/>
  <c r="H49" i="15"/>
  <c r="R49" i="10"/>
  <c r="G52" i="7" s="1"/>
  <c r="M52" i="7" s="1"/>
  <c r="C52" i="8"/>
  <c r="C52" i="7"/>
  <c r="O52" i="7" s="1"/>
  <c r="C52" i="6"/>
  <c r="C51" i="3"/>
  <c r="M49" i="10"/>
  <c r="N45" i="10"/>
  <c r="Q39" i="15"/>
  <c r="AH39" i="14"/>
  <c r="AJ39" i="14" s="1"/>
  <c r="AC39" i="10"/>
  <c r="AF42" i="8" s="1"/>
  <c r="AH42" i="8" s="1"/>
  <c r="AI38" i="14"/>
  <c r="AD38" i="10"/>
  <c r="AG41" i="8" s="1"/>
  <c r="R38" i="15"/>
  <c r="AF29" i="14"/>
  <c r="AB29" i="10"/>
  <c r="AD32" i="8" s="1"/>
  <c r="P29" i="15"/>
  <c r="V48" i="10"/>
  <c r="Y51" i="8"/>
  <c r="Z51" i="8" s="1"/>
  <c r="J39" i="10"/>
  <c r="AB39" i="10"/>
  <c r="AD42" i="8" s="1"/>
  <c r="AF39" i="14"/>
  <c r="P39" i="15"/>
  <c r="O48" i="10"/>
  <c r="J43" i="6"/>
  <c r="S40" i="15"/>
  <c r="AK40" i="14"/>
  <c r="AE40" i="10"/>
  <c r="AI43" i="8" s="1"/>
  <c r="J40" i="10"/>
  <c r="W29" i="10"/>
  <c r="D48" i="15"/>
  <c r="H48" i="14"/>
  <c r="H48" i="10"/>
  <c r="T48" i="10"/>
  <c r="I51" i="7" s="1"/>
  <c r="Q48" i="14"/>
  <c r="J48" i="15"/>
  <c r="AM48" i="14"/>
  <c r="U48" i="15"/>
  <c r="AG48" i="10"/>
  <c r="AK51" i="8" s="1"/>
  <c r="O39" i="10"/>
  <c r="J37" i="10"/>
  <c r="AD36" i="10"/>
  <c r="AG39" i="8" s="1"/>
  <c r="R36" i="15"/>
  <c r="AI36" i="14"/>
  <c r="G37" i="6"/>
  <c r="H37" i="6" s="1"/>
  <c r="F37" i="6"/>
  <c r="H30" i="14"/>
  <c r="L30" i="14" s="1"/>
  <c r="D30" i="14" s="1"/>
  <c r="D30" i="15"/>
  <c r="H30" i="10"/>
  <c r="W52" i="6"/>
  <c r="X38" i="10"/>
  <c r="X37" i="10"/>
  <c r="H36" i="15"/>
  <c r="R36" i="10"/>
  <c r="G39" i="7" s="1"/>
  <c r="O36" i="14"/>
  <c r="M34" i="10"/>
  <c r="AF30" i="10"/>
  <c r="AJ33" i="8" s="1"/>
  <c r="AL30" i="14"/>
  <c r="T30" i="15"/>
  <c r="S41" i="15"/>
  <c r="AK41" i="14"/>
  <c r="AE41" i="10"/>
  <c r="AI44" i="8" s="1"/>
  <c r="J41" i="10"/>
  <c r="AL41" i="14"/>
  <c r="T41" i="15"/>
  <c r="AF41" i="10"/>
  <c r="AJ44" i="8" s="1"/>
  <c r="N36" i="10"/>
  <c r="C39" i="8"/>
  <c r="C39" i="6"/>
  <c r="C38" i="3"/>
  <c r="C39" i="7"/>
  <c r="S30" i="10"/>
  <c r="H33" i="7" s="1"/>
  <c r="O33" i="10"/>
  <c r="M33" i="10"/>
  <c r="N33" i="14"/>
  <c r="Q33" i="10"/>
  <c r="F36" i="7" s="1"/>
  <c r="G33" i="15"/>
  <c r="O32" i="10"/>
  <c r="M32" i="10"/>
  <c r="AA27" i="14"/>
  <c r="L27" i="15"/>
  <c r="H20" i="14"/>
  <c r="D20" i="15"/>
  <c r="H20" i="10"/>
  <c r="W12" i="10"/>
  <c r="M23" i="14"/>
  <c r="P21" i="10"/>
  <c r="P13" i="10"/>
  <c r="AN32" i="14"/>
  <c r="Q24" i="10"/>
  <c r="F27" i="7" s="1"/>
  <c r="L27" i="7" s="1"/>
  <c r="G24" i="15"/>
  <c r="N24" i="14"/>
  <c r="M24" i="14" s="1"/>
  <c r="C27" i="6"/>
  <c r="C27" i="8"/>
  <c r="C27" i="7"/>
  <c r="C26" i="3"/>
  <c r="H14" i="10"/>
  <c r="H14" i="14"/>
  <c r="L14" i="14" s="1"/>
  <c r="D14" i="15"/>
  <c r="M37" i="7"/>
  <c r="N34" i="7"/>
  <c r="K34" i="7"/>
  <c r="P33" i="3" s="1"/>
  <c r="AC28" i="14"/>
  <c r="Y28" i="10"/>
  <c r="AA31" i="8" s="1"/>
  <c r="M28" i="15"/>
  <c r="C31" i="7"/>
  <c r="C31" i="6"/>
  <c r="C31" i="8"/>
  <c r="C30" i="3"/>
  <c r="AH25" i="14"/>
  <c r="AJ25" i="14" s="1"/>
  <c r="Q25" i="15"/>
  <c r="AC25" i="10"/>
  <c r="AF28" i="8" s="1"/>
  <c r="AH28" i="8" s="1"/>
  <c r="J51" i="6"/>
  <c r="O35" i="10"/>
  <c r="N35" i="15"/>
  <c r="Z35" i="10"/>
  <c r="AB38" i="8" s="1"/>
  <c r="AD35" i="14"/>
  <c r="AF35" i="14"/>
  <c r="P35" i="15"/>
  <c r="AB35" i="10"/>
  <c r="AD38" i="8" s="1"/>
  <c r="H15" i="10"/>
  <c r="D15" i="15"/>
  <c r="H15" i="14"/>
  <c r="L15" i="14" s="1"/>
  <c r="AH15" i="14"/>
  <c r="Q15" i="15"/>
  <c r="AC15" i="10"/>
  <c r="AF18" i="8" s="1"/>
  <c r="C19" i="15"/>
  <c r="F19" i="14"/>
  <c r="G19" i="10"/>
  <c r="P22" i="6" s="1"/>
  <c r="Q22" i="6" s="1"/>
  <c r="R22" i="6" s="1"/>
  <c r="AA18" i="10"/>
  <c r="AC21" i="8" s="1"/>
  <c r="AE18" i="14"/>
  <c r="O18" i="15"/>
  <c r="C21" i="7"/>
  <c r="C21" i="8"/>
  <c r="C21" i="6"/>
  <c r="C20" i="3"/>
  <c r="AN24" i="14"/>
  <c r="U17" i="10"/>
  <c r="J20" i="7" s="1"/>
  <c r="R17" i="14"/>
  <c r="K17" i="15"/>
  <c r="C20" i="7"/>
  <c r="C20" i="8"/>
  <c r="C20" i="6"/>
  <c r="C19" i="3"/>
  <c r="V25" i="10"/>
  <c r="Y28" i="8"/>
  <c r="Z28" i="8" s="1"/>
  <c r="Z22" i="10"/>
  <c r="AB25" i="8" s="1"/>
  <c r="N22" i="15"/>
  <c r="AD22" i="14"/>
  <c r="O22" i="10"/>
  <c r="N22" i="14"/>
  <c r="G22" i="15"/>
  <c r="Q22" i="10"/>
  <c r="F25" i="7" s="1"/>
  <c r="O22" i="6"/>
  <c r="I19" i="14"/>
  <c r="E19" i="15"/>
  <c r="I19" i="10"/>
  <c r="S22" i="6" s="1"/>
  <c r="J15" i="10"/>
  <c r="F17" i="10"/>
  <c r="B17" i="15"/>
  <c r="E17" i="14"/>
  <c r="T16" i="15"/>
  <c r="AL16" i="14"/>
  <c r="AF16" i="10"/>
  <c r="AJ19" i="8" s="1"/>
  <c r="P16" i="10"/>
  <c r="N16" i="10"/>
  <c r="Q16" i="14"/>
  <c r="J16" i="15"/>
  <c r="T16" i="10"/>
  <c r="I19" i="7" s="1"/>
  <c r="P13" i="14"/>
  <c r="M13" i="14" s="1"/>
  <c r="AN18" i="14"/>
  <c r="L21" i="7"/>
  <c r="J10" i="15"/>
  <c r="T10" i="10"/>
  <c r="I13" i="7" s="1"/>
  <c r="Q10" i="14"/>
  <c r="AD10" i="14"/>
  <c r="N10" i="15"/>
  <c r="Z10" i="10"/>
  <c r="AB13" i="8" s="1"/>
  <c r="Q76" i="8"/>
  <c r="R76" i="8" s="1"/>
  <c r="M11" i="10"/>
  <c r="F11" i="10"/>
  <c r="B11" i="15"/>
  <c r="E11" i="14"/>
  <c r="V10" i="10"/>
  <c r="Y13" i="8"/>
  <c r="Z13" i="8" s="1"/>
  <c r="R3" i="14"/>
  <c r="K3" i="15"/>
  <c r="N104" i="8"/>
  <c r="O104" i="8" s="1"/>
  <c r="K73" i="8"/>
  <c r="O73" i="8" s="1"/>
  <c r="X73" i="8" s="1"/>
  <c r="S72" i="3" s="1"/>
  <c r="P129" i="7"/>
  <c r="X14" i="6"/>
  <c r="Y14" i="6" s="1"/>
  <c r="W14" i="6"/>
  <c r="Q9" i="10"/>
  <c r="F12" i="7" s="1"/>
  <c r="N9" i="14"/>
  <c r="G9" i="15"/>
  <c r="M9" i="10"/>
  <c r="AL9" i="14"/>
  <c r="T9" i="15"/>
  <c r="AF9" i="10"/>
  <c r="AJ12" i="8" s="1"/>
  <c r="N59" i="8"/>
  <c r="O59" i="8" s="1"/>
  <c r="W34" i="8"/>
  <c r="N4" i="14"/>
  <c r="G4" i="15"/>
  <c r="Q4" i="10"/>
  <c r="F7" i="7" s="1"/>
  <c r="AL6" i="8"/>
  <c r="F6" i="6"/>
  <c r="H108" i="8"/>
  <c r="O108" i="8" s="1"/>
  <c r="R35" i="8"/>
  <c r="H7" i="8"/>
  <c r="F8" i="10"/>
  <c r="E8" i="14"/>
  <c r="B8" i="15"/>
  <c r="AE8" i="10"/>
  <c r="AI11" i="8" s="1"/>
  <c r="AK8" i="14"/>
  <c r="S8" i="15"/>
  <c r="T8" i="10"/>
  <c r="I11" i="7" s="1"/>
  <c r="Q8" i="14"/>
  <c r="J8" i="15"/>
  <c r="G4" i="10"/>
  <c r="C4" i="15"/>
  <c r="F4" i="14"/>
  <c r="N37" i="8"/>
  <c r="O37" i="8" s="1"/>
  <c r="Q18" i="8"/>
  <c r="K7" i="10"/>
  <c r="AF7" i="10"/>
  <c r="AJ10" i="8" s="1"/>
  <c r="T7" i="15"/>
  <c r="AL7" i="14"/>
  <c r="R7" i="14"/>
  <c r="K7" i="15"/>
  <c r="U7" i="10"/>
  <c r="J10" i="7" s="1"/>
  <c r="K66" i="8"/>
  <c r="O66" i="8" s="1"/>
  <c r="W38" i="8"/>
  <c r="K13" i="8"/>
  <c r="T96" i="4"/>
  <c r="T64" i="4"/>
  <c r="T32" i="4"/>
  <c r="J8" i="10"/>
  <c r="W6" i="14"/>
  <c r="X6" i="14" s="1"/>
  <c r="T6" i="14" s="1"/>
  <c r="J14" i="12"/>
  <c r="AG6" i="10"/>
  <c r="AK9" i="8" s="1"/>
  <c r="AM6" i="14"/>
  <c r="U6" i="15"/>
  <c r="O6" i="10"/>
  <c r="H5" i="14"/>
  <c r="H5" i="10"/>
  <c r="D5" i="15"/>
  <c r="H139" i="8"/>
  <c r="H137" i="8"/>
  <c r="K127" i="8"/>
  <c r="O127" i="8" s="1"/>
  <c r="N86" i="8"/>
  <c r="O86" i="8" s="1"/>
  <c r="H57" i="8"/>
  <c r="O57" i="8" s="1"/>
  <c r="W29" i="8"/>
  <c r="T71" i="5"/>
  <c r="T39" i="5"/>
  <c r="T7" i="5"/>
  <c r="U5" i="10"/>
  <c r="J8" i="7" s="1"/>
  <c r="P8" i="7" s="1"/>
  <c r="K5" i="15"/>
  <c r="R5" i="14"/>
  <c r="R123" i="8"/>
  <c r="K118" i="8"/>
  <c r="H91" i="8"/>
  <c r="O91" i="8" s="1"/>
  <c r="X91" i="8" s="1"/>
  <c r="S90" i="3" s="1"/>
  <c r="W58" i="8"/>
  <c r="H32" i="8"/>
  <c r="O32" i="8" s="1"/>
  <c r="R24" i="8"/>
  <c r="N8" i="15"/>
  <c r="AD8" i="14"/>
  <c r="Z8" i="10"/>
  <c r="AB11" i="8" s="1"/>
  <c r="AE11" i="8" s="1"/>
  <c r="J4" i="10"/>
  <c r="O4" i="10"/>
  <c r="C7" i="8"/>
  <c r="C7" i="6"/>
  <c r="C7" i="7"/>
  <c r="C6" i="3"/>
  <c r="N128" i="8"/>
  <c r="W75" i="8"/>
  <c r="K65" i="8"/>
  <c r="Q15" i="8"/>
  <c r="T11" i="6"/>
  <c r="U11" i="6" s="1"/>
  <c r="V11" i="6" s="1"/>
  <c r="O11" i="6"/>
  <c r="O135" i="8"/>
  <c r="X135" i="8" s="1"/>
  <c r="S134" i="3" s="1"/>
  <c r="T86" i="4"/>
  <c r="T52" i="5"/>
  <c r="T39" i="4"/>
  <c r="T99" i="4"/>
  <c r="T76" i="5"/>
  <c r="T44" i="5"/>
  <c r="T12" i="5"/>
  <c r="T42" i="5"/>
  <c r="T102" i="4"/>
  <c r="T57" i="4"/>
  <c r="L26" i="7"/>
  <c r="T53" i="4"/>
  <c r="T11" i="4"/>
  <c r="T81" i="4"/>
  <c r="T51" i="4"/>
  <c r="T111" i="4"/>
  <c r="W135" i="10"/>
  <c r="L131" i="10"/>
  <c r="F131" i="15"/>
  <c r="J131" i="14"/>
  <c r="AF131" i="14"/>
  <c r="AB131" i="10"/>
  <c r="AD134" i="8" s="1"/>
  <c r="P131" i="15"/>
  <c r="X131" i="10"/>
  <c r="K130" i="10"/>
  <c r="J123" i="6"/>
  <c r="K123" i="6"/>
  <c r="L123" i="6" s="1"/>
  <c r="E123" i="14"/>
  <c r="F123" i="10"/>
  <c r="B123" i="15"/>
  <c r="P122" i="6"/>
  <c r="Q122" i="6" s="1"/>
  <c r="O122" i="6"/>
  <c r="X122" i="6"/>
  <c r="Y122" i="6" s="1"/>
  <c r="Z122" i="6" s="1"/>
  <c r="J115" i="14"/>
  <c r="K115" i="14" s="1"/>
  <c r="L115" i="10"/>
  <c r="F115" i="15"/>
  <c r="N115" i="15"/>
  <c r="Z115" i="10"/>
  <c r="AB118" i="8" s="1"/>
  <c r="AD115" i="14"/>
  <c r="S115" i="15"/>
  <c r="AE115" i="10"/>
  <c r="AI118" i="8" s="1"/>
  <c r="AK115" i="14"/>
  <c r="P116" i="7"/>
  <c r="Z107" i="10"/>
  <c r="AB110" i="8" s="1"/>
  <c r="AD107" i="14"/>
  <c r="N107" i="15"/>
  <c r="AF103" i="10"/>
  <c r="AJ106" i="8" s="1"/>
  <c r="AL103" i="14"/>
  <c r="T103" i="15"/>
  <c r="N134" i="10"/>
  <c r="AA134" i="14"/>
  <c r="L134" i="15"/>
  <c r="P133" i="10"/>
  <c r="M136" i="15"/>
  <c r="Y136" i="10"/>
  <c r="AA139" i="8" s="1"/>
  <c r="AC136" i="14"/>
  <c r="Q134" i="10"/>
  <c r="F137" i="7" s="1"/>
  <c r="N134" i="14"/>
  <c r="G134" i="15"/>
  <c r="J195" i="12"/>
  <c r="Q139" i="8" s="1"/>
  <c r="W136" i="14"/>
  <c r="X136" i="14" s="1"/>
  <c r="T136" i="14" s="1"/>
  <c r="AD136" i="14"/>
  <c r="N136" i="15"/>
  <c r="Z136" i="10"/>
  <c r="AB139" i="8" s="1"/>
  <c r="AH126" i="14"/>
  <c r="AJ126" i="14" s="1"/>
  <c r="Q126" i="15"/>
  <c r="AC126" i="10"/>
  <c r="AF129" i="8" s="1"/>
  <c r="AH129" i="8" s="1"/>
  <c r="K129" i="10"/>
  <c r="E127" i="15"/>
  <c r="I127" i="10"/>
  <c r="S130" i="6" s="1"/>
  <c r="I127" i="14"/>
  <c r="AD127" i="10"/>
  <c r="AG130" i="8" s="1"/>
  <c r="AH130" i="8" s="1"/>
  <c r="AI127" i="14"/>
  <c r="AJ127" i="14" s="1"/>
  <c r="R127" i="15"/>
  <c r="K127" i="10"/>
  <c r="F125" i="14"/>
  <c r="C125" i="15"/>
  <c r="G125" i="10"/>
  <c r="C128" i="7"/>
  <c r="C128" i="6"/>
  <c r="C128" i="8"/>
  <c r="C127" i="3"/>
  <c r="X121" i="10"/>
  <c r="AD121" i="14"/>
  <c r="N121" i="15"/>
  <c r="Z121" i="10"/>
  <c r="AB124" i="8" s="1"/>
  <c r="I125" i="15"/>
  <c r="O124" i="7"/>
  <c r="J136" i="14"/>
  <c r="K136" i="14" s="1"/>
  <c r="F136" i="15"/>
  <c r="L136" i="10"/>
  <c r="M135" i="10"/>
  <c r="E134" i="14"/>
  <c r="B134" i="15"/>
  <c r="F134" i="10"/>
  <c r="F133" i="14"/>
  <c r="G133" i="14" s="1"/>
  <c r="C133" i="15"/>
  <c r="G133" i="10"/>
  <c r="O136" i="7" s="1"/>
  <c r="M136" i="10"/>
  <c r="L136" i="15"/>
  <c r="AA136" i="14"/>
  <c r="W134" i="10"/>
  <c r="G136" i="10"/>
  <c r="F136" i="14"/>
  <c r="G136" i="14" s="1"/>
  <c r="C136" i="15"/>
  <c r="H135" i="10"/>
  <c r="H135" i="14"/>
  <c r="L135" i="14" s="1"/>
  <c r="D135" i="15"/>
  <c r="G136" i="15"/>
  <c r="Q136" i="10"/>
  <c r="F139" i="7" s="1"/>
  <c r="N136" i="14"/>
  <c r="AC136" i="10"/>
  <c r="AF139" i="8" s="1"/>
  <c r="AH139" i="8" s="1"/>
  <c r="AH136" i="14"/>
  <c r="AJ136" i="14" s="1"/>
  <c r="Q136" i="15"/>
  <c r="C139" i="7"/>
  <c r="C139" i="6"/>
  <c r="C138" i="3"/>
  <c r="C139" i="8"/>
  <c r="Z133" i="10"/>
  <c r="AB136" i="8" s="1"/>
  <c r="AD133" i="14"/>
  <c r="N133" i="15"/>
  <c r="W136" i="6"/>
  <c r="AA130" i="10"/>
  <c r="AC133" i="8" s="1"/>
  <c r="O130" i="15"/>
  <c r="AE130" i="14"/>
  <c r="W124" i="10"/>
  <c r="AA129" i="10"/>
  <c r="AC132" i="8" s="1"/>
  <c r="AE129" i="14"/>
  <c r="O129" i="15"/>
  <c r="B140" i="14"/>
  <c r="G139" i="6"/>
  <c r="H139" i="6" s="1"/>
  <c r="F139" i="6"/>
  <c r="AK132" i="14"/>
  <c r="AE132" i="10"/>
  <c r="AI135" i="8" s="1"/>
  <c r="S132" i="15"/>
  <c r="N135" i="10"/>
  <c r="O134" i="10"/>
  <c r="H136" i="15"/>
  <c r="R136" i="10"/>
  <c r="G139" i="7" s="1"/>
  <c r="O136" i="14"/>
  <c r="P134" i="10"/>
  <c r="AF134" i="10"/>
  <c r="AJ137" i="8" s="1"/>
  <c r="AL134" i="14"/>
  <c r="T134" i="15"/>
  <c r="H136" i="10"/>
  <c r="H136" i="14"/>
  <c r="L136" i="14" s="1"/>
  <c r="D136" i="15"/>
  <c r="U136" i="10"/>
  <c r="J139" i="7" s="1"/>
  <c r="R136" i="14"/>
  <c r="K136" i="15"/>
  <c r="AF135" i="10"/>
  <c r="AJ138" i="8" s="1"/>
  <c r="AL135" i="14"/>
  <c r="T135" i="15"/>
  <c r="Q135" i="10"/>
  <c r="F138" i="7" s="1"/>
  <c r="L138" i="7" s="1"/>
  <c r="N135" i="14"/>
  <c r="G135" i="15"/>
  <c r="J136" i="10"/>
  <c r="K135" i="14"/>
  <c r="AB130" i="10"/>
  <c r="AD133" i="8" s="1"/>
  <c r="AF130" i="14"/>
  <c r="P130" i="15"/>
  <c r="AM128" i="14"/>
  <c r="U128" i="15"/>
  <c r="AG128" i="10"/>
  <c r="AK131" i="8" s="1"/>
  <c r="G130" i="15"/>
  <c r="N130" i="14"/>
  <c r="Q130" i="10"/>
  <c r="F133" i="7" s="1"/>
  <c r="W126" i="14"/>
  <c r="X126" i="14" s="1"/>
  <c r="T126" i="14" s="1"/>
  <c r="M127" i="7"/>
  <c r="X129" i="10"/>
  <c r="J129" i="15"/>
  <c r="T129" i="10"/>
  <c r="I132" i="7" s="1"/>
  <c r="Q129" i="14"/>
  <c r="P126" i="10"/>
  <c r="L131" i="15"/>
  <c r="AA131" i="14"/>
  <c r="AC131" i="14"/>
  <c r="M131" i="15"/>
  <c r="Y131" i="10"/>
  <c r="AA134" i="8" s="1"/>
  <c r="AI130" i="14"/>
  <c r="AD130" i="10"/>
  <c r="AG133" i="8" s="1"/>
  <c r="R130" i="15"/>
  <c r="J130" i="10"/>
  <c r="M129" i="15"/>
  <c r="Y129" i="10"/>
  <c r="AA132" i="8" s="1"/>
  <c r="AC129" i="14"/>
  <c r="P128" i="10"/>
  <c r="U129" i="10"/>
  <c r="J132" i="7" s="1"/>
  <c r="R129" i="14"/>
  <c r="K129" i="15"/>
  <c r="AD129" i="14"/>
  <c r="N129" i="15"/>
  <c r="Z129" i="10"/>
  <c r="AB132" i="8" s="1"/>
  <c r="G127" i="15"/>
  <c r="Q127" i="10"/>
  <c r="F130" i="7" s="1"/>
  <c r="L130" i="7" s="1"/>
  <c r="N127" i="14"/>
  <c r="M127" i="10"/>
  <c r="AD127" i="14"/>
  <c r="N127" i="15"/>
  <c r="Z127" i="10"/>
  <c r="AB130" i="8" s="1"/>
  <c r="Z125" i="10"/>
  <c r="AB128" i="8" s="1"/>
  <c r="AD125" i="14"/>
  <c r="N125" i="15"/>
  <c r="AA125" i="14"/>
  <c r="L125" i="15"/>
  <c r="R120" i="15"/>
  <c r="AI120" i="14"/>
  <c r="AJ120" i="14" s="1"/>
  <c r="AD120" i="10"/>
  <c r="AG123" i="8" s="1"/>
  <c r="AE120" i="14"/>
  <c r="AG120" i="14" s="1"/>
  <c r="AA120" i="10"/>
  <c r="AC123" i="8" s="1"/>
  <c r="AE123" i="8" s="1"/>
  <c r="O120" i="15"/>
  <c r="X122" i="10"/>
  <c r="I120" i="15"/>
  <c r="AC122" i="10"/>
  <c r="AF125" i="8" s="1"/>
  <c r="AH125" i="8" s="1"/>
  <c r="AH122" i="14"/>
  <c r="AJ122" i="14" s="1"/>
  <c r="Q122" i="15"/>
  <c r="E119" i="15"/>
  <c r="I119" i="14"/>
  <c r="I119" i="10"/>
  <c r="S122" i="6" s="1"/>
  <c r="C122" i="7"/>
  <c r="C122" i="6"/>
  <c r="C121" i="3"/>
  <c r="C122" i="8"/>
  <c r="AH116" i="14"/>
  <c r="AJ116" i="14" s="1"/>
  <c r="AC116" i="10"/>
  <c r="AF119" i="8" s="1"/>
  <c r="AH119" i="8" s="1"/>
  <c r="Q116" i="15"/>
  <c r="R123" i="15"/>
  <c r="AD123" i="10"/>
  <c r="AG126" i="8" s="1"/>
  <c r="AI123" i="14"/>
  <c r="O123" i="10"/>
  <c r="Z123" i="10"/>
  <c r="AB126" i="8" s="1"/>
  <c r="AD123" i="14"/>
  <c r="N123" i="15"/>
  <c r="F122" i="10"/>
  <c r="B122" i="15"/>
  <c r="E122" i="14"/>
  <c r="O177" i="12"/>
  <c r="T122" i="10"/>
  <c r="I125" i="7" s="1"/>
  <c r="Q122" i="14"/>
  <c r="J122" i="15"/>
  <c r="P124" i="7"/>
  <c r="X124" i="6"/>
  <c r="Y124" i="6" s="1"/>
  <c r="Z124" i="6" s="1"/>
  <c r="W124" i="6"/>
  <c r="V117" i="10"/>
  <c r="Y120" i="8"/>
  <c r="Z120" i="8" s="1"/>
  <c r="T118" i="15"/>
  <c r="AF118" i="10"/>
  <c r="AJ121" i="8" s="1"/>
  <c r="AL118" i="14"/>
  <c r="H118" i="15"/>
  <c r="O118" i="14"/>
  <c r="R118" i="10"/>
  <c r="G121" i="7" s="1"/>
  <c r="P114" i="14"/>
  <c r="M114" i="14" s="1"/>
  <c r="AH114" i="14"/>
  <c r="AJ114" i="14" s="1"/>
  <c r="Q114" i="15"/>
  <c r="AC114" i="10"/>
  <c r="AF117" i="8" s="1"/>
  <c r="AH117" i="8" s="1"/>
  <c r="K120" i="6"/>
  <c r="L120" i="6" s="1"/>
  <c r="J120" i="6"/>
  <c r="P120" i="6"/>
  <c r="Q120" i="6" s="1"/>
  <c r="R120" i="6" s="1"/>
  <c r="AE119" i="8"/>
  <c r="AD105" i="14"/>
  <c r="N105" i="15"/>
  <c r="Z105" i="10"/>
  <c r="AB108" i="8" s="1"/>
  <c r="O115" i="15"/>
  <c r="AA115" i="10"/>
  <c r="AC118" i="8" s="1"/>
  <c r="AE115" i="14"/>
  <c r="J115" i="10"/>
  <c r="K115" i="10"/>
  <c r="W113" i="10"/>
  <c r="AE112" i="10"/>
  <c r="AI115" i="8" s="1"/>
  <c r="AL115" i="8" s="1"/>
  <c r="S112" i="15"/>
  <c r="AK112" i="14"/>
  <c r="AN112" i="14" s="1"/>
  <c r="AC112" i="10"/>
  <c r="AF115" i="8" s="1"/>
  <c r="AH115" i="8" s="1"/>
  <c r="AH112" i="14"/>
  <c r="AJ112" i="14" s="1"/>
  <c r="Q112" i="15"/>
  <c r="U110" i="10"/>
  <c r="J113" i="7" s="1"/>
  <c r="P113" i="7" s="1"/>
  <c r="R110" i="14"/>
  <c r="K110" i="15"/>
  <c r="J108" i="10"/>
  <c r="O154" i="12"/>
  <c r="AE116" i="8"/>
  <c r="P110" i="15"/>
  <c r="AF110" i="14"/>
  <c r="AB110" i="10"/>
  <c r="AD113" i="8" s="1"/>
  <c r="X109" i="10"/>
  <c r="O109" i="14"/>
  <c r="H109" i="15"/>
  <c r="R109" i="10"/>
  <c r="G112" i="7" s="1"/>
  <c r="T119" i="6"/>
  <c r="U119" i="6" s="1"/>
  <c r="V119" i="6" s="1"/>
  <c r="P119" i="6"/>
  <c r="Q119" i="6" s="1"/>
  <c r="O119" i="6"/>
  <c r="M109" i="14"/>
  <c r="U107" i="15"/>
  <c r="AM107" i="14"/>
  <c r="AG107" i="10"/>
  <c r="AK110" i="8" s="1"/>
  <c r="N107" i="10"/>
  <c r="N107" i="14"/>
  <c r="G107" i="15"/>
  <c r="Q107" i="10"/>
  <c r="F110" i="7" s="1"/>
  <c r="AK95" i="14"/>
  <c r="AN95" i="14" s="1"/>
  <c r="AB95" i="14" s="1"/>
  <c r="Z95" i="14" s="1"/>
  <c r="S95" i="14" s="1"/>
  <c r="AE95" i="10"/>
  <c r="AI98" i="8" s="1"/>
  <c r="AL98" i="8" s="1"/>
  <c r="S95" i="15"/>
  <c r="Q106" i="10"/>
  <c r="F109" i="7" s="1"/>
  <c r="L109" i="7" s="1"/>
  <c r="G106" i="15"/>
  <c r="N106" i="14"/>
  <c r="AI106" i="14"/>
  <c r="AJ106" i="14" s="1"/>
  <c r="AD106" i="10"/>
  <c r="AG109" i="8" s="1"/>
  <c r="AH109" i="8" s="1"/>
  <c r="R106" i="15"/>
  <c r="C109" i="6"/>
  <c r="C109" i="7"/>
  <c r="C109" i="8"/>
  <c r="C108" i="3"/>
  <c r="I104" i="14"/>
  <c r="I104" i="10"/>
  <c r="S107" i="6" s="1"/>
  <c r="E104" i="15"/>
  <c r="AC104" i="10"/>
  <c r="AF107" i="8" s="1"/>
  <c r="AH107" i="8" s="1"/>
  <c r="AH104" i="14"/>
  <c r="AJ104" i="14" s="1"/>
  <c r="Q104" i="15"/>
  <c r="K103" i="10"/>
  <c r="P98" i="10"/>
  <c r="S109" i="10"/>
  <c r="H112" i="7" s="1"/>
  <c r="Q103" i="15"/>
  <c r="AC103" i="10"/>
  <c r="AF106" i="8" s="1"/>
  <c r="AH106" i="8" s="1"/>
  <c r="AH103" i="14"/>
  <c r="AJ103" i="14" s="1"/>
  <c r="Y111" i="10"/>
  <c r="AA114" i="8" s="1"/>
  <c r="M111" i="15"/>
  <c r="AC111" i="14"/>
  <c r="K111" i="10"/>
  <c r="AF111" i="10"/>
  <c r="AJ114" i="8" s="1"/>
  <c r="AL111" i="14"/>
  <c r="T111" i="15"/>
  <c r="O167" i="12"/>
  <c r="T112" i="6"/>
  <c r="U112" i="6" s="1"/>
  <c r="V112" i="6" s="1"/>
  <c r="P112" i="6"/>
  <c r="Q112" i="6" s="1"/>
  <c r="O112" i="6"/>
  <c r="AC103" i="14"/>
  <c r="Y103" i="10"/>
  <c r="AA106" i="8" s="1"/>
  <c r="M103" i="15"/>
  <c r="R103" i="14"/>
  <c r="K103" i="15"/>
  <c r="U103" i="10"/>
  <c r="J106" i="7" s="1"/>
  <c r="AF99" i="10"/>
  <c r="AJ102" i="8" s="1"/>
  <c r="AL99" i="14"/>
  <c r="T99" i="15"/>
  <c r="AF99" i="14"/>
  <c r="P99" i="15"/>
  <c r="AB99" i="10"/>
  <c r="AD102" i="8" s="1"/>
  <c r="Z94" i="10"/>
  <c r="AB97" i="8" s="1"/>
  <c r="AD94" i="14"/>
  <c r="N94" i="15"/>
  <c r="N94" i="14"/>
  <c r="M94" i="14" s="1"/>
  <c r="Q94" i="10"/>
  <c r="F97" i="7" s="1"/>
  <c r="L97" i="7" s="1"/>
  <c r="G94" i="15"/>
  <c r="K92" i="10"/>
  <c r="H101" i="14"/>
  <c r="H101" i="10"/>
  <c r="D101" i="15"/>
  <c r="K101" i="7"/>
  <c r="P100" i="3" s="1"/>
  <c r="N101" i="7"/>
  <c r="Q101" i="7" s="1"/>
  <c r="P100" i="6"/>
  <c r="Q100" i="6" s="1"/>
  <c r="R100" i="6" s="1"/>
  <c r="O100" i="6"/>
  <c r="T100" i="6"/>
  <c r="U100" i="6" s="1"/>
  <c r="V100" i="6" s="1"/>
  <c r="AC101" i="10"/>
  <c r="AF104" i="8" s="1"/>
  <c r="AH101" i="14"/>
  <c r="Q101" i="15"/>
  <c r="O97" i="15"/>
  <c r="AA97" i="10"/>
  <c r="AC100" i="8" s="1"/>
  <c r="AE100" i="8" s="1"/>
  <c r="AE97" i="14"/>
  <c r="AG97" i="14" s="1"/>
  <c r="AI88" i="14"/>
  <c r="R88" i="15"/>
  <c r="AD88" i="10"/>
  <c r="AG91" i="8" s="1"/>
  <c r="P87" i="10"/>
  <c r="J103" i="6"/>
  <c r="K103" i="6"/>
  <c r="L103" i="6" s="1"/>
  <c r="M103" i="6" s="1"/>
  <c r="F11" i="13"/>
  <c r="J96" i="10"/>
  <c r="C99" i="7"/>
  <c r="C99" i="6"/>
  <c r="C99" i="8"/>
  <c r="C98" i="3"/>
  <c r="W101" i="10"/>
  <c r="I101" i="10"/>
  <c r="S104" i="6" s="1"/>
  <c r="I101" i="14"/>
  <c r="E101" i="15"/>
  <c r="AI101" i="14"/>
  <c r="R101" i="15"/>
  <c r="AD101" i="10"/>
  <c r="AG104" i="8" s="1"/>
  <c r="M103" i="7"/>
  <c r="C100" i="6"/>
  <c r="C100" i="8"/>
  <c r="C99" i="3"/>
  <c r="C100" i="7"/>
  <c r="W92" i="14"/>
  <c r="X92" i="14" s="1"/>
  <c r="T92" i="14" s="1"/>
  <c r="N6" i="13"/>
  <c r="F93" i="10"/>
  <c r="E93" i="14"/>
  <c r="B93" i="15"/>
  <c r="O89" i="15"/>
  <c r="AA89" i="10"/>
  <c r="AC92" i="8" s="1"/>
  <c r="AE89" i="14"/>
  <c r="AM89" i="14"/>
  <c r="AG89" i="10"/>
  <c r="AK92" i="8" s="1"/>
  <c r="AL92" i="8" s="1"/>
  <c r="U89" i="15"/>
  <c r="AH89" i="14"/>
  <c r="Q89" i="15"/>
  <c r="AC89" i="10"/>
  <c r="AF92" i="8" s="1"/>
  <c r="C89" i="8"/>
  <c r="C89" i="6"/>
  <c r="C88" i="3"/>
  <c r="C89" i="7"/>
  <c r="P89" i="7" s="1"/>
  <c r="M84" i="10"/>
  <c r="W72" i="10"/>
  <c r="O70" i="14"/>
  <c r="R70" i="10"/>
  <c r="G73" i="7" s="1"/>
  <c r="M73" i="7" s="1"/>
  <c r="H70" i="15"/>
  <c r="P93" i="10"/>
  <c r="T93" i="10"/>
  <c r="I96" i="7" s="1"/>
  <c r="O96" i="7" s="1"/>
  <c r="Q93" i="14"/>
  <c r="J93" i="15"/>
  <c r="AC93" i="14"/>
  <c r="M93" i="15"/>
  <c r="Y93" i="10"/>
  <c r="AA96" i="8" s="1"/>
  <c r="W92" i="6"/>
  <c r="F4" i="13"/>
  <c r="O93" i="6"/>
  <c r="T93" i="6"/>
  <c r="U93" i="6" s="1"/>
  <c r="V93" i="6" s="1"/>
  <c r="W95" i="6"/>
  <c r="X95" i="6"/>
  <c r="Y95" i="6" s="1"/>
  <c r="AA85" i="10"/>
  <c r="AC88" i="8" s="1"/>
  <c r="AE85" i="14"/>
  <c r="O85" i="15"/>
  <c r="AC85" i="14"/>
  <c r="AG85" i="14" s="1"/>
  <c r="M85" i="15"/>
  <c r="Y85" i="10"/>
  <c r="AA88" i="8" s="1"/>
  <c r="R79" i="15"/>
  <c r="AI79" i="14"/>
  <c r="AJ79" i="14" s="1"/>
  <c r="AD79" i="10"/>
  <c r="AG82" i="8" s="1"/>
  <c r="AH82" i="8" s="1"/>
  <c r="AE81" i="8"/>
  <c r="AM81" i="8" s="1"/>
  <c r="AB72" i="14"/>
  <c r="Z72" i="14" s="1"/>
  <c r="S72" i="14" s="1"/>
  <c r="AE91" i="8"/>
  <c r="AC84" i="14"/>
  <c r="M84" i="15"/>
  <c r="Y84" i="10"/>
  <c r="AA87" i="8" s="1"/>
  <c r="AK79" i="14"/>
  <c r="S79" i="15"/>
  <c r="AE79" i="10"/>
  <c r="AI82" i="8" s="1"/>
  <c r="K88" i="6"/>
  <c r="L88" i="6" s="1"/>
  <c r="M88" i="6" s="1"/>
  <c r="J88" i="6"/>
  <c r="P88" i="6"/>
  <c r="Q88" i="6" s="1"/>
  <c r="R88" i="6" s="1"/>
  <c r="M85" i="7"/>
  <c r="E74" i="15"/>
  <c r="I74" i="14"/>
  <c r="I74" i="10"/>
  <c r="S77" i="6" s="1"/>
  <c r="E74" i="14"/>
  <c r="F74" i="10"/>
  <c r="B74" i="15"/>
  <c r="I82" i="15"/>
  <c r="V82" i="15" s="1"/>
  <c r="G82" i="11" s="1"/>
  <c r="D82" i="11" s="1"/>
  <c r="X77" i="10"/>
  <c r="K78" i="6"/>
  <c r="L78" i="6" s="1"/>
  <c r="M78" i="6" s="1"/>
  <c r="J78" i="6"/>
  <c r="R71" i="15"/>
  <c r="AI71" i="14"/>
  <c r="AJ71" i="14" s="1"/>
  <c r="AD71" i="10"/>
  <c r="AG74" i="8" s="1"/>
  <c r="AH74" i="8" s="1"/>
  <c r="AF81" i="10"/>
  <c r="AJ84" i="8" s="1"/>
  <c r="T81" i="15"/>
  <c r="AL81" i="14"/>
  <c r="AH81" i="8"/>
  <c r="K80" i="6"/>
  <c r="L80" i="6" s="1"/>
  <c r="J80" i="6"/>
  <c r="K77" i="6"/>
  <c r="L77" i="6" s="1"/>
  <c r="M77" i="6" s="1"/>
  <c r="J77" i="6"/>
  <c r="AE85" i="8"/>
  <c r="O81" i="10"/>
  <c r="P76" i="10"/>
  <c r="K73" i="15"/>
  <c r="R73" i="14"/>
  <c r="U73" i="10"/>
  <c r="J76" i="7" s="1"/>
  <c r="W83" i="10"/>
  <c r="T83" i="15"/>
  <c r="AF83" i="10"/>
  <c r="AJ86" i="8" s="1"/>
  <c r="AL83" i="14"/>
  <c r="O81" i="15"/>
  <c r="AE81" i="14"/>
  <c r="AA81" i="10"/>
  <c r="AC84" i="8" s="1"/>
  <c r="X80" i="6"/>
  <c r="Y80" i="6" s="1"/>
  <c r="W80" i="6"/>
  <c r="K76" i="10"/>
  <c r="Q76" i="14"/>
  <c r="T76" i="10"/>
  <c r="I79" i="7" s="1"/>
  <c r="J76" i="15"/>
  <c r="H80" i="14"/>
  <c r="L80" i="14" s="1"/>
  <c r="H80" i="10"/>
  <c r="D80" i="15"/>
  <c r="AC80" i="10"/>
  <c r="AF83" i="8" s="1"/>
  <c r="AH83" i="8" s="1"/>
  <c r="Q80" i="15"/>
  <c r="AH80" i="14"/>
  <c r="AJ80" i="14" s="1"/>
  <c r="V78" i="10"/>
  <c r="Y81" i="8"/>
  <c r="Z81" i="8" s="1"/>
  <c r="O75" i="10"/>
  <c r="N75" i="15"/>
  <c r="AD75" i="14"/>
  <c r="Z75" i="10"/>
  <c r="AB78" i="8" s="1"/>
  <c r="P74" i="10"/>
  <c r="K64" i="10"/>
  <c r="O81" i="14"/>
  <c r="R81" i="10"/>
  <c r="G84" i="7" s="1"/>
  <c r="M84" i="7" s="1"/>
  <c r="H81" i="15"/>
  <c r="W81" i="10"/>
  <c r="J69" i="10"/>
  <c r="G69" i="15"/>
  <c r="N69" i="14"/>
  <c r="Q69" i="10"/>
  <c r="F72" i="7" s="1"/>
  <c r="L72" i="7" s="1"/>
  <c r="AL76" i="8"/>
  <c r="AE63" i="14"/>
  <c r="O63" i="15"/>
  <c r="AA63" i="10"/>
  <c r="AC66" i="8" s="1"/>
  <c r="P80" i="7"/>
  <c r="AE74" i="8"/>
  <c r="J67" i="15"/>
  <c r="Q67" i="14"/>
  <c r="M67" i="14" s="1"/>
  <c r="T67" i="10"/>
  <c r="I70" i="7" s="1"/>
  <c r="O70" i="7" s="1"/>
  <c r="AE66" i="10"/>
  <c r="AI69" i="8" s="1"/>
  <c r="AL69" i="8" s="1"/>
  <c r="AK66" i="14"/>
  <c r="AN66" i="14" s="1"/>
  <c r="S66" i="15"/>
  <c r="O62" i="10"/>
  <c r="C64" i="8"/>
  <c r="C64" i="6"/>
  <c r="C64" i="7"/>
  <c r="O64" i="7" s="1"/>
  <c r="C63" i="3"/>
  <c r="R66" i="15"/>
  <c r="AD66" i="10"/>
  <c r="AG69" i="8" s="1"/>
  <c r="AI66" i="14"/>
  <c r="K66" i="15"/>
  <c r="R66" i="14"/>
  <c r="U66" i="10"/>
  <c r="J69" i="7" s="1"/>
  <c r="F70" i="6"/>
  <c r="G70" i="6"/>
  <c r="H70" i="6" s="1"/>
  <c r="I70" i="6" s="1"/>
  <c r="M66" i="7"/>
  <c r="W62" i="14"/>
  <c r="X62" i="14" s="1"/>
  <c r="T62" i="14" s="1"/>
  <c r="J118" i="12"/>
  <c r="AC62" i="14"/>
  <c r="AG62" i="14" s="1"/>
  <c r="M62" i="15"/>
  <c r="Y62" i="10"/>
  <c r="AA65" i="8" s="1"/>
  <c r="P74" i="7"/>
  <c r="H66" i="10"/>
  <c r="D66" i="15"/>
  <c r="H66" i="14"/>
  <c r="T58" i="10"/>
  <c r="I61" i="7" s="1"/>
  <c r="O61" i="7" s="1"/>
  <c r="Q58" i="14"/>
  <c r="J58" i="15"/>
  <c r="K60" i="6"/>
  <c r="L60" i="6" s="1"/>
  <c r="J60" i="6"/>
  <c r="K56" i="10"/>
  <c r="E65" i="14"/>
  <c r="F65" i="10"/>
  <c r="B65" i="15"/>
  <c r="AC65" i="14"/>
  <c r="AG65" i="14" s="1"/>
  <c r="Y65" i="10"/>
  <c r="AA68" i="8" s="1"/>
  <c r="M65" i="15"/>
  <c r="AF60" i="10"/>
  <c r="AJ63" i="8" s="1"/>
  <c r="AL60" i="14"/>
  <c r="T60" i="15"/>
  <c r="P65" i="6"/>
  <c r="Q65" i="6" s="1"/>
  <c r="R65" i="6" s="1"/>
  <c r="J65" i="6"/>
  <c r="O58" i="10"/>
  <c r="X58" i="10"/>
  <c r="G63" i="14"/>
  <c r="E54" i="14"/>
  <c r="F54" i="10"/>
  <c r="B54" i="15"/>
  <c r="X51" i="10"/>
  <c r="P50" i="10"/>
  <c r="AA43" i="14"/>
  <c r="L43" i="15"/>
  <c r="P42" i="10"/>
  <c r="W60" i="10"/>
  <c r="P59" i="14"/>
  <c r="L57" i="10"/>
  <c r="J57" i="14"/>
  <c r="K57" i="14" s="1"/>
  <c r="F57" i="15"/>
  <c r="C60" i="8"/>
  <c r="C60" i="7"/>
  <c r="C60" i="6"/>
  <c r="C59" i="3"/>
  <c r="J105" i="12"/>
  <c r="Q58" i="8" s="1"/>
  <c r="R58" i="8" s="1"/>
  <c r="W55" i="14"/>
  <c r="X55" i="14" s="1"/>
  <c r="T55" i="14" s="1"/>
  <c r="AC52" i="10"/>
  <c r="AF55" i="8" s="1"/>
  <c r="AH55" i="8" s="1"/>
  <c r="AH52" i="14"/>
  <c r="AJ52" i="14" s="1"/>
  <c r="Q52" i="15"/>
  <c r="AK43" i="14"/>
  <c r="AN43" i="14" s="1"/>
  <c r="AE43" i="10"/>
  <c r="AI46" i="8" s="1"/>
  <c r="AL46" i="8" s="1"/>
  <c r="S43" i="15"/>
  <c r="P62" i="14"/>
  <c r="Q55" i="14"/>
  <c r="J55" i="15"/>
  <c r="T55" i="10"/>
  <c r="I58" i="7" s="1"/>
  <c r="Q43" i="10"/>
  <c r="F46" i="7" s="1"/>
  <c r="N43" i="14"/>
  <c r="G43" i="15"/>
  <c r="U53" i="10"/>
  <c r="J56" i="7" s="1"/>
  <c r="R53" i="14"/>
  <c r="K53" i="15"/>
  <c r="O101" i="12"/>
  <c r="K57" i="6" s="1"/>
  <c r="L57" i="6" s="1"/>
  <c r="M57" i="6" s="1"/>
  <c r="W54" i="6"/>
  <c r="AL58" i="8"/>
  <c r="AN47" i="14"/>
  <c r="AN55" i="14"/>
  <c r="D53" i="15"/>
  <c r="H53" i="10"/>
  <c r="H53" i="14"/>
  <c r="I51" i="15"/>
  <c r="V50" i="10"/>
  <c r="Y53" i="8"/>
  <c r="Z53" i="8" s="1"/>
  <c r="R49" i="15"/>
  <c r="AI49" i="14"/>
  <c r="AD49" i="10"/>
  <c r="AG52" i="8" s="1"/>
  <c r="AH52" i="8" s="1"/>
  <c r="H47" i="15"/>
  <c r="O47" i="14"/>
  <c r="R47" i="10"/>
  <c r="G50" i="7" s="1"/>
  <c r="M50" i="7" s="1"/>
  <c r="AB47" i="10"/>
  <c r="AD50" i="8" s="1"/>
  <c r="AF47" i="14"/>
  <c r="P47" i="15"/>
  <c r="W46" i="10"/>
  <c r="N53" i="10"/>
  <c r="F46" i="10"/>
  <c r="E46" i="14"/>
  <c r="B46" i="15"/>
  <c r="J46" i="14"/>
  <c r="K46" i="14" s="1"/>
  <c r="F46" i="15"/>
  <c r="L46" i="10"/>
  <c r="AA49" i="10"/>
  <c r="AC52" i="8" s="1"/>
  <c r="O49" i="15"/>
  <c r="AE49" i="14"/>
  <c r="AC49" i="14"/>
  <c r="M49" i="15"/>
  <c r="Y49" i="10"/>
  <c r="AA52" i="8" s="1"/>
  <c r="G50" i="6"/>
  <c r="H50" i="6" s="1"/>
  <c r="F50" i="6"/>
  <c r="D49" i="15"/>
  <c r="H49" i="14"/>
  <c r="H49" i="10"/>
  <c r="X52" i="6" s="1"/>
  <c r="Y52" i="6" s="1"/>
  <c r="Z52" i="6" s="1"/>
  <c r="W45" i="14"/>
  <c r="X45" i="14" s="1"/>
  <c r="T45" i="14" s="1"/>
  <c r="J83" i="12"/>
  <c r="J75" i="12"/>
  <c r="W38" i="14"/>
  <c r="X38" i="14" s="1"/>
  <c r="T38" i="14" s="1"/>
  <c r="J38" i="14"/>
  <c r="K38" i="14" s="1"/>
  <c r="L38" i="10"/>
  <c r="F38" i="15"/>
  <c r="W34" i="10"/>
  <c r="R29" i="14"/>
  <c r="U29" i="10"/>
  <c r="J32" i="7" s="1"/>
  <c r="P32" i="7" s="1"/>
  <c r="K29" i="15"/>
  <c r="M39" i="10"/>
  <c r="K39" i="10"/>
  <c r="U41" i="10"/>
  <c r="J44" i="7" s="1"/>
  <c r="P44" i="7" s="1"/>
  <c r="R41" i="14"/>
  <c r="K41" i="15"/>
  <c r="O77" i="12"/>
  <c r="K44" i="6" s="1"/>
  <c r="L44" i="6" s="1"/>
  <c r="M44" i="6" s="1"/>
  <c r="O40" i="14"/>
  <c r="H40" i="15"/>
  <c r="R40" i="10"/>
  <c r="G43" i="7" s="1"/>
  <c r="P29" i="10"/>
  <c r="X48" i="10"/>
  <c r="M48" i="10"/>
  <c r="AA48" i="10"/>
  <c r="AC51" i="8" s="1"/>
  <c r="AE48" i="14"/>
  <c r="O48" i="15"/>
  <c r="C51" i="7"/>
  <c r="C51" i="8"/>
  <c r="C51" i="6"/>
  <c r="C50" i="3"/>
  <c r="W48" i="6"/>
  <c r="AE46" i="8"/>
  <c r="J39" i="14"/>
  <c r="L39" i="10"/>
  <c r="F39" i="15"/>
  <c r="W40" i="6"/>
  <c r="O37" i="14"/>
  <c r="H37" i="15"/>
  <c r="R37" i="10"/>
  <c r="G40" i="7" s="1"/>
  <c r="M40" i="7" s="1"/>
  <c r="L36" i="15"/>
  <c r="AA36" i="14"/>
  <c r="AL29" i="14"/>
  <c r="AF29" i="10"/>
  <c r="AJ32" i="8" s="1"/>
  <c r="T29" i="15"/>
  <c r="P50" i="14"/>
  <c r="M50" i="14" s="1"/>
  <c r="M41" i="10"/>
  <c r="W38" i="10"/>
  <c r="W37" i="14"/>
  <c r="X37" i="14" s="1"/>
  <c r="T37" i="14" s="1"/>
  <c r="J36" i="10"/>
  <c r="X30" i="10"/>
  <c r="AG29" i="10"/>
  <c r="AK32" i="8" s="1"/>
  <c r="AM29" i="14"/>
  <c r="U29" i="15"/>
  <c r="AK23" i="14"/>
  <c r="AN23" i="14" s="1"/>
  <c r="AB23" i="14" s="1"/>
  <c r="Z23" i="14" s="1"/>
  <c r="S23" i="14" s="1"/>
  <c r="S23" i="15"/>
  <c r="AE23" i="10"/>
  <c r="AI26" i="8" s="1"/>
  <c r="AL26" i="8" s="1"/>
  <c r="O39" i="15"/>
  <c r="AE39" i="14"/>
  <c r="AA39" i="10"/>
  <c r="AC42" i="8" s="1"/>
  <c r="M36" i="15"/>
  <c r="Y36" i="10"/>
  <c r="AA39" i="8" s="1"/>
  <c r="AC36" i="14"/>
  <c r="P41" i="10"/>
  <c r="O41" i="14"/>
  <c r="R41" i="10"/>
  <c r="G44" i="7" s="1"/>
  <c r="M44" i="7" s="1"/>
  <c r="H41" i="15"/>
  <c r="C44" i="7"/>
  <c r="C44" i="6"/>
  <c r="C44" i="8"/>
  <c r="C43" i="3"/>
  <c r="J36" i="14"/>
  <c r="F36" i="15"/>
  <c r="L36" i="10"/>
  <c r="I26" i="15"/>
  <c r="L33" i="15"/>
  <c r="AA33" i="14"/>
  <c r="R33" i="14"/>
  <c r="K33" i="15"/>
  <c r="U33" i="10"/>
  <c r="J36" i="7" s="1"/>
  <c r="X33" i="10"/>
  <c r="L35" i="7"/>
  <c r="J33" i="10"/>
  <c r="AA32" i="14"/>
  <c r="L32" i="15"/>
  <c r="R32" i="14"/>
  <c r="K32" i="15"/>
  <c r="U32" i="10"/>
  <c r="J35" i="7" s="1"/>
  <c r="P35" i="7" s="1"/>
  <c r="Z27" i="10"/>
  <c r="AB30" i="8" s="1"/>
  <c r="AD27" i="14"/>
  <c r="N27" i="15"/>
  <c r="AI27" i="14"/>
  <c r="AJ27" i="14" s="1"/>
  <c r="R27" i="15"/>
  <c r="AD27" i="10"/>
  <c r="AG30" i="8" s="1"/>
  <c r="AE25" i="10"/>
  <c r="AI28" i="8" s="1"/>
  <c r="AK25" i="14"/>
  <c r="S25" i="15"/>
  <c r="AH14" i="14"/>
  <c r="Q14" i="15"/>
  <c r="AC14" i="10"/>
  <c r="AF17" i="8" s="1"/>
  <c r="P12" i="10"/>
  <c r="O28" i="15"/>
  <c r="AA28" i="10"/>
  <c r="AC31" i="8" s="1"/>
  <c r="AE28" i="14"/>
  <c r="AH29" i="8"/>
  <c r="N24" i="10"/>
  <c r="H21" i="14"/>
  <c r="D21" i="15"/>
  <c r="H21" i="10"/>
  <c r="I20" i="14"/>
  <c r="K20" i="14" s="1"/>
  <c r="E20" i="15"/>
  <c r="I20" i="10"/>
  <c r="S23" i="6" s="1"/>
  <c r="H13" i="14"/>
  <c r="L13" i="14" s="1"/>
  <c r="D13" i="14" s="1"/>
  <c r="H13" i="10"/>
  <c r="D13" i="15"/>
  <c r="V13" i="15" s="1"/>
  <c r="G13" i="11" s="1"/>
  <c r="D13" i="11" s="1"/>
  <c r="AB28" i="10"/>
  <c r="AD31" i="8" s="1"/>
  <c r="AF28" i="14"/>
  <c r="P28" i="15"/>
  <c r="I24" i="10"/>
  <c r="S27" i="6" s="1"/>
  <c r="V27" i="6" s="1"/>
  <c r="AA27" i="6" s="1"/>
  <c r="AB27" i="6" s="1"/>
  <c r="N26" i="3" s="1"/>
  <c r="I24" i="14"/>
  <c r="E24" i="15"/>
  <c r="AE26" i="8"/>
  <c r="AM26" i="8" s="1"/>
  <c r="AN26" i="8" s="1"/>
  <c r="T25" i="3" s="1"/>
  <c r="L34" i="7"/>
  <c r="M34" i="7"/>
  <c r="AM28" i="14"/>
  <c r="AG28" i="10"/>
  <c r="AK31" i="8" s="1"/>
  <c r="U28" i="15"/>
  <c r="X25" i="10"/>
  <c r="T35" i="10"/>
  <c r="I38" i="7" s="1"/>
  <c r="Q35" i="14"/>
  <c r="J35" i="15"/>
  <c r="X35" i="10"/>
  <c r="AH35" i="14"/>
  <c r="AJ35" i="14" s="1"/>
  <c r="Q35" i="15"/>
  <c r="AC35" i="10"/>
  <c r="AF38" i="8" s="1"/>
  <c r="AH38" i="8" s="1"/>
  <c r="C38" i="6"/>
  <c r="C38" i="8"/>
  <c r="C38" i="7"/>
  <c r="C37" i="3"/>
  <c r="M33" i="7"/>
  <c r="G15" i="10"/>
  <c r="F15" i="14"/>
  <c r="C15" i="15"/>
  <c r="L18" i="15"/>
  <c r="AA18" i="14"/>
  <c r="K18" i="10"/>
  <c r="AC17" i="10"/>
  <c r="AF20" i="8" s="1"/>
  <c r="Q17" i="15"/>
  <c r="AH17" i="14"/>
  <c r="B22" i="15"/>
  <c r="F22" i="10"/>
  <c r="E22" i="14"/>
  <c r="P21" i="7"/>
  <c r="AB17" i="10"/>
  <c r="AD20" i="8" s="1"/>
  <c r="AF17" i="14"/>
  <c r="P17" i="15"/>
  <c r="X23" i="6"/>
  <c r="Y23" i="6" s="1"/>
  <c r="Z23" i="6" s="1"/>
  <c r="W23" i="6"/>
  <c r="G17" i="15"/>
  <c r="N17" i="14"/>
  <c r="Q17" i="10"/>
  <c r="F20" i="7" s="1"/>
  <c r="L20" i="7" s="1"/>
  <c r="M22" i="10"/>
  <c r="L22" i="15"/>
  <c r="AA22" i="14"/>
  <c r="X22" i="10"/>
  <c r="K19" i="10"/>
  <c r="L18" i="14"/>
  <c r="S14" i="10"/>
  <c r="H17" i="7" s="1"/>
  <c r="O15" i="7"/>
  <c r="AH21" i="8"/>
  <c r="H16" i="10"/>
  <c r="H16" i="14"/>
  <c r="L16" i="14" s="1"/>
  <c r="D16" i="15"/>
  <c r="J38" i="12"/>
  <c r="Q19" i="8" s="1"/>
  <c r="R19" i="8" s="1"/>
  <c r="W16" i="14"/>
  <c r="X16" i="14" s="1"/>
  <c r="T16" i="14" s="1"/>
  <c r="AE16" i="14"/>
  <c r="O16" i="15"/>
  <c r="AA16" i="10"/>
  <c r="AC19" i="8" s="1"/>
  <c r="L16" i="7"/>
  <c r="AB10" i="10"/>
  <c r="AD13" i="8" s="1"/>
  <c r="P10" i="15"/>
  <c r="AF10" i="14"/>
  <c r="J10" i="10"/>
  <c r="AM10" i="14"/>
  <c r="U10" i="15"/>
  <c r="AG10" i="10"/>
  <c r="AK13" i="8" s="1"/>
  <c r="N11" i="10"/>
  <c r="P11" i="10"/>
  <c r="N11" i="14"/>
  <c r="Q11" i="10"/>
  <c r="F14" i="7" s="1"/>
  <c r="G11" i="15"/>
  <c r="I12" i="15"/>
  <c r="J13" i="6"/>
  <c r="K13" i="6"/>
  <c r="L13" i="6" s="1"/>
  <c r="W3" i="10"/>
  <c r="C13" i="14"/>
  <c r="H13" i="11" s="1"/>
  <c r="E13" i="11" s="1"/>
  <c r="AC9" i="10"/>
  <c r="AF12" i="8" s="1"/>
  <c r="AH9" i="14"/>
  <c r="Q9" i="15"/>
  <c r="H9" i="15"/>
  <c r="R9" i="10"/>
  <c r="G12" i="7" s="1"/>
  <c r="O9" i="14"/>
  <c r="J9" i="14"/>
  <c r="F9" i="15"/>
  <c r="L9" i="10"/>
  <c r="M4" i="15"/>
  <c r="AC4" i="14"/>
  <c r="Y4" i="10"/>
  <c r="AA7" i="8" s="1"/>
  <c r="R139" i="8"/>
  <c r="W114" i="8"/>
  <c r="O81" i="8"/>
  <c r="X81" i="8" s="1"/>
  <c r="S80" i="3" s="1"/>
  <c r="W59" i="8"/>
  <c r="O49" i="8"/>
  <c r="O41" i="8"/>
  <c r="K34" i="8"/>
  <c r="K24" i="8"/>
  <c r="K4" i="10"/>
  <c r="O89" i="8"/>
  <c r="X89" i="8" s="1"/>
  <c r="S88" i="3" s="1"/>
  <c r="N72" i="8"/>
  <c r="O72" i="8" s="1"/>
  <c r="W67" i="8"/>
  <c r="H43" i="8"/>
  <c r="W32" i="8"/>
  <c r="L75" i="7"/>
  <c r="P8" i="10"/>
  <c r="K8" i="10"/>
  <c r="L8" i="15"/>
  <c r="AA8" i="14"/>
  <c r="R108" i="8"/>
  <c r="W64" i="8"/>
  <c r="G7" i="15"/>
  <c r="N7" i="14"/>
  <c r="Q7" i="10"/>
  <c r="F10" i="7" s="1"/>
  <c r="F7" i="15"/>
  <c r="J7" i="14"/>
  <c r="K7" i="14" s="1"/>
  <c r="L7" i="10"/>
  <c r="W7" i="10"/>
  <c r="X6" i="6"/>
  <c r="Y6" i="6" s="1"/>
  <c r="W6" i="6"/>
  <c r="W36" i="8"/>
  <c r="W11" i="8"/>
  <c r="T124" i="4"/>
  <c r="T92" i="4"/>
  <c r="T60" i="4"/>
  <c r="T28" i="4"/>
  <c r="G8" i="10"/>
  <c r="C8" i="15"/>
  <c r="F8" i="14"/>
  <c r="G8" i="14" s="1"/>
  <c r="E6" i="15"/>
  <c r="I6" i="14"/>
  <c r="I6" i="10"/>
  <c r="S9" i="6" s="1"/>
  <c r="O6" i="14"/>
  <c r="R6" i="10"/>
  <c r="G9" i="7" s="1"/>
  <c r="H6" i="15"/>
  <c r="AA6" i="14"/>
  <c r="L6" i="15"/>
  <c r="AD4" i="10"/>
  <c r="AG7" i="8" s="1"/>
  <c r="AI4" i="14"/>
  <c r="R4" i="15"/>
  <c r="Q127" i="8"/>
  <c r="R127" i="8" s="1"/>
  <c r="O115" i="8"/>
  <c r="X115" i="8" s="1"/>
  <c r="S114" i="3" s="1"/>
  <c r="N43" i="8"/>
  <c r="O11" i="8"/>
  <c r="T67" i="5"/>
  <c r="T35" i="5"/>
  <c r="C5" i="15"/>
  <c r="G5" i="10"/>
  <c r="F5" i="14"/>
  <c r="J13" i="12"/>
  <c r="W5" i="14"/>
  <c r="X5" i="14" s="1"/>
  <c r="T5" i="14" s="1"/>
  <c r="R90" i="8"/>
  <c r="K58" i="8"/>
  <c r="N23" i="8"/>
  <c r="R8" i="10"/>
  <c r="G11" i="7" s="1"/>
  <c r="H8" i="15"/>
  <c r="O8" i="14"/>
  <c r="T4" i="10"/>
  <c r="I7" i="7" s="1"/>
  <c r="O7" i="7" s="1"/>
  <c r="J4" i="15"/>
  <c r="Q4" i="14"/>
  <c r="H75" i="8"/>
  <c r="O75" i="8" s="1"/>
  <c r="K31" i="8"/>
  <c r="O31" i="8" s="1"/>
  <c r="W21" i="8"/>
  <c r="W18" i="8"/>
  <c r="L8" i="14"/>
  <c r="R53" i="8"/>
  <c r="K53" i="8"/>
  <c r="L37" i="7"/>
  <c r="T58" i="5"/>
  <c r="T107" i="4"/>
  <c r="T20" i="5"/>
  <c r="T37" i="4"/>
  <c r="T27" i="4"/>
  <c r="H134" i="8"/>
  <c r="K134" i="8"/>
  <c r="L131" i="7"/>
  <c r="T50" i="5"/>
  <c r="T97" i="4"/>
  <c r="T46" i="4"/>
  <c r="T15" i="4"/>
  <c r="AG8" i="14"/>
  <c r="T29" i="4"/>
  <c r="H50" i="8"/>
  <c r="O50" i="8" s="1"/>
  <c r="K50" i="8"/>
  <c r="O37" i="7"/>
  <c r="T72" i="5"/>
  <c r="T10" i="5"/>
  <c r="T123" i="4"/>
  <c r="O138" i="7"/>
  <c r="T49" i="4"/>
  <c r="N64" i="8"/>
  <c r="T109" i="4"/>
  <c r="T79" i="4"/>
  <c r="T19" i="4"/>
  <c r="W135" i="14"/>
  <c r="X135" i="14" s="1"/>
  <c r="T135" i="14" s="1"/>
  <c r="J194" i="12"/>
  <c r="Q138" i="8" s="1"/>
  <c r="R138" i="8" s="1"/>
  <c r="Q133" i="15"/>
  <c r="AH133" i="14"/>
  <c r="AC133" i="10"/>
  <c r="AF136" i="8" s="1"/>
  <c r="AK124" i="14"/>
  <c r="S124" i="15"/>
  <c r="AE124" i="10"/>
  <c r="AI127" i="8" s="1"/>
  <c r="F132" i="6"/>
  <c r="G132" i="6"/>
  <c r="H132" i="6" s="1"/>
  <c r="AI133" i="14"/>
  <c r="R133" i="15"/>
  <c r="AD133" i="10"/>
  <c r="AG136" i="8" s="1"/>
  <c r="H134" i="10"/>
  <c r="H134" i="14"/>
  <c r="D134" i="15"/>
  <c r="O131" i="10"/>
  <c r="AM131" i="14"/>
  <c r="U131" i="15"/>
  <c r="AG131" i="10"/>
  <c r="AK134" i="8" s="1"/>
  <c r="O130" i="10"/>
  <c r="O130" i="14"/>
  <c r="H130" i="15"/>
  <c r="R130" i="10"/>
  <c r="G133" i="7" s="1"/>
  <c r="AL123" i="8"/>
  <c r="U123" i="10"/>
  <c r="J126" i="7" s="1"/>
  <c r="P126" i="7" s="1"/>
  <c r="K123" i="15"/>
  <c r="R123" i="14"/>
  <c r="O123" i="14"/>
  <c r="H123" i="15"/>
  <c r="R123" i="10"/>
  <c r="G126" i="7" s="1"/>
  <c r="M126" i="7" s="1"/>
  <c r="I123" i="14"/>
  <c r="E123" i="15"/>
  <c r="I123" i="10"/>
  <c r="S126" i="6" s="1"/>
  <c r="K122" i="10"/>
  <c r="O122" i="10"/>
  <c r="AA122" i="10"/>
  <c r="AC125" i="8" s="1"/>
  <c r="AE122" i="14"/>
  <c r="O122" i="15"/>
  <c r="G123" i="6"/>
  <c r="H123" i="6" s="1"/>
  <c r="I123" i="6" s="1"/>
  <c r="F123" i="6"/>
  <c r="D118" i="15"/>
  <c r="H118" i="10"/>
  <c r="H118" i="14"/>
  <c r="M118" i="15"/>
  <c r="AC118" i="14"/>
  <c r="AG118" i="14" s="1"/>
  <c r="Y118" i="10"/>
  <c r="AA121" i="8" s="1"/>
  <c r="D117" i="14"/>
  <c r="K114" i="10"/>
  <c r="C117" i="8"/>
  <c r="C117" i="6"/>
  <c r="C117" i="7"/>
  <c r="C116" i="3"/>
  <c r="AG116" i="14"/>
  <c r="S113" i="15"/>
  <c r="AK113" i="14"/>
  <c r="AN113" i="14" s="1"/>
  <c r="AE113" i="10"/>
  <c r="AI116" i="8" s="1"/>
  <c r="AL116" i="8" s="1"/>
  <c r="X116" i="6"/>
  <c r="Y116" i="6" s="1"/>
  <c r="W116" i="6"/>
  <c r="X112" i="10"/>
  <c r="N109" i="15"/>
  <c r="Z109" i="10"/>
  <c r="AB112" i="8" s="1"/>
  <c r="AD109" i="14"/>
  <c r="W108" i="14"/>
  <c r="X108" i="14" s="1"/>
  <c r="T108" i="14" s="1"/>
  <c r="F115" i="10"/>
  <c r="B115" i="15"/>
  <c r="E115" i="14"/>
  <c r="N115" i="14"/>
  <c r="G115" i="15"/>
  <c r="Q115" i="10"/>
  <c r="F118" i="7" s="1"/>
  <c r="O115" i="10"/>
  <c r="M115" i="10"/>
  <c r="K113" i="10"/>
  <c r="K112" i="10"/>
  <c r="J112" i="14"/>
  <c r="F112" i="15"/>
  <c r="L112" i="10"/>
  <c r="AB105" i="10"/>
  <c r="AD108" i="8" s="1"/>
  <c r="AF105" i="14"/>
  <c r="P105" i="15"/>
  <c r="AE102" i="10"/>
  <c r="AI105" i="8" s="1"/>
  <c r="AL105" i="8" s="1"/>
  <c r="AK102" i="14"/>
  <c r="AN102" i="14" s="1"/>
  <c r="AB102" i="14" s="1"/>
  <c r="Z102" i="14" s="1"/>
  <c r="S102" i="14" s="1"/>
  <c r="S102" i="15"/>
  <c r="AD110" i="10"/>
  <c r="AG113" i="8" s="1"/>
  <c r="AI110" i="14"/>
  <c r="R110" i="15"/>
  <c r="AE110" i="10"/>
  <c r="AI113" i="8" s="1"/>
  <c r="AL113" i="8" s="1"/>
  <c r="S110" i="15"/>
  <c r="AK110" i="14"/>
  <c r="AN110" i="14" s="1"/>
  <c r="AC109" i="14"/>
  <c r="Y109" i="10"/>
  <c r="AA112" i="8" s="1"/>
  <c r="M109" i="15"/>
  <c r="W112" i="6"/>
  <c r="X112" i="6"/>
  <c r="Y112" i="6" s="1"/>
  <c r="O109" i="10"/>
  <c r="W107" i="14"/>
  <c r="X107" i="14" s="1"/>
  <c r="T107" i="14" s="1"/>
  <c r="J159" i="12"/>
  <c r="X107" i="10"/>
  <c r="K104" i="10"/>
  <c r="W95" i="10"/>
  <c r="I110" i="15"/>
  <c r="W111" i="6"/>
  <c r="L106" i="10"/>
  <c r="J106" i="14"/>
  <c r="F106" i="15"/>
  <c r="K108" i="6"/>
  <c r="L108" i="6" s="1"/>
  <c r="J108" i="6"/>
  <c r="J104" i="14"/>
  <c r="K104" i="14" s="1"/>
  <c r="L104" i="14" s="1"/>
  <c r="F104" i="15"/>
  <c r="L104" i="10"/>
  <c r="W103" i="10"/>
  <c r="AH111" i="14"/>
  <c r="AJ111" i="14" s="1"/>
  <c r="Q111" i="15"/>
  <c r="AC111" i="10"/>
  <c r="AF114" i="8" s="1"/>
  <c r="AH114" i="8" s="1"/>
  <c r="T111" i="10"/>
  <c r="I114" i="7" s="1"/>
  <c r="Q111" i="14"/>
  <c r="J111" i="15"/>
  <c r="J111" i="10"/>
  <c r="M111" i="10"/>
  <c r="AD106" i="14"/>
  <c r="N106" i="15"/>
  <c r="Z106" i="10"/>
  <c r="AB109" i="8" s="1"/>
  <c r="P100" i="10"/>
  <c r="AM103" i="14"/>
  <c r="AG103" i="10"/>
  <c r="AK106" i="8" s="1"/>
  <c r="U103" i="15"/>
  <c r="AF103" i="14"/>
  <c r="P103" i="15"/>
  <c r="AB103" i="10"/>
  <c r="AD106" i="8" s="1"/>
  <c r="H99" i="15"/>
  <c r="O99" i="14"/>
  <c r="R99" i="10"/>
  <c r="G102" i="7" s="1"/>
  <c r="G99" i="10"/>
  <c r="F99" i="14"/>
  <c r="G99" i="14" s="1"/>
  <c r="C99" i="15"/>
  <c r="J99" i="14"/>
  <c r="L99" i="10"/>
  <c r="F99" i="15"/>
  <c r="N8" i="13"/>
  <c r="W94" i="14"/>
  <c r="X94" i="14" s="1"/>
  <c r="T94" i="14" s="1"/>
  <c r="X94" i="10"/>
  <c r="X99" i="6"/>
  <c r="Y99" i="6" s="1"/>
  <c r="W99" i="6"/>
  <c r="J101" i="15"/>
  <c r="T101" i="10"/>
  <c r="I104" i="7" s="1"/>
  <c r="Q101" i="14"/>
  <c r="L97" i="15"/>
  <c r="AA97" i="14"/>
  <c r="M94" i="15"/>
  <c r="Y94" i="10"/>
  <c r="AA97" i="8" s="1"/>
  <c r="AC94" i="14"/>
  <c r="AG94" i="14" s="1"/>
  <c r="AA88" i="14"/>
  <c r="L88" i="15"/>
  <c r="N10" i="13"/>
  <c r="W96" i="14"/>
  <c r="X96" i="14" s="1"/>
  <c r="T96" i="14" s="1"/>
  <c r="O96" i="14"/>
  <c r="R96" i="10"/>
  <c r="G99" i="7" s="1"/>
  <c r="H96" i="15"/>
  <c r="H94" i="14"/>
  <c r="H94" i="10"/>
  <c r="D94" i="15"/>
  <c r="P101" i="15"/>
  <c r="AB101" i="10"/>
  <c r="AD104" i="8" s="1"/>
  <c r="AF101" i="14"/>
  <c r="C104" i="8"/>
  <c r="C104" i="7"/>
  <c r="C104" i="6"/>
  <c r="C103" i="3"/>
  <c r="J105" i="6"/>
  <c r="K105" i="6"/>
  <c r="L105" i="6" s="1"/>
  <c r="V98" i="10"/>
  <c r="Y101" i="8"/>
  <c r="Z101" i="8" s="1"/>
  <c r="N97" i="14"/>
  <c r="G97" i="15"/>
  <c r="Q97" i="10"/>
  <c r="F100" i="7" s="1"/>
  <c r="L100" i="7" s="1"/>
  <c r="N92" i="10"/>
  <c r="K88" i="10"/>
  <c r="J90" i="15"/>
  <c r="Q90" i="14"/>
  <c r="T90" i="10"/>
  <c r="I93" i="7" s="1"/>
  <c r="F89" i="14"/>
  <c r="G89" i="14" s="1"/>
  <c r="C89" i="15"/>
  <c r="G89" i="10"/>
  <c r="C92" i="7"/>
  <c r="N92" i="7" s="1"/>
  <c r="C92" i="8"/>
  <c r="C92" i="6"/>
  <c r="C91" i="3"/>
  <c r="E86" i="14"/>
  <c r="B86" i="15"/>
  <c r="F86" i="10"/>
  <c r="J84" i="10"/>
  <c r="AL79" i="14"/>
  <c r="AF79" i="10"/>
  <c r="AJ82" i="8" s="1"/>
  <c r="T79" i="15"/>
  <c r="J70" i="10"/>
  <c r="O100" i="7"/>
  <c r="W93" i="10"/>
  <c r="AI93" i="14"/>
  <c r="R93" i="15"/>
  <c r="AD93" i="10"/>
  <c r="AG96" i="8" s="1"/>
  <c r="AM93" i="14"/>
  <c r="AN93" i="14" s="1"/>
  <c r="U93" i="15"/>
  <c r="AG93" i="10"/>
  <c r="AK96" i="8" s="1"/>
  <c r="AL96" i="8" s="1"/>
  <c r="V90" i="10"/>
  <c r="Y93" i="8"/>
  <c r="Z93" i="8" s="1"/>
  <c r="I99" i="15"/>
  <c r="AE94" i="8"/>
  <c r="N90" i="14"/>
  <c r="Q90" i="10"/>
  <c r="F93" i="7" s="1"/>
  <c r="G90" i="15"/>
  <c r="M90" i="10"/>
  <c r="AD84" i="14"/>
  <c r="Z84" i="10"/>
  <c r="AB87" i="8" s="1"/>
  <c r="N84" i="15"/>
  <c r="X85" i="10"/>
  <c r="AM85" i="14"/>
  <c r="AN85" i="14" s="1"/>
  <c r="AB85" i="14" s="1"/>
  <c r="Z85" i="14" s="1"/>
  <c r="S85" i="14" s="1"/>
  <c r="AG85" i="10"/>
  <c r="AK88" i="8" s="1"/>
  <c r="U85" i="15"/>
  <c r="L79" i="15"/>
  <c r="AA79" i="14"/>
  <c r="W78" i="10"/>
  <c r="T85" i="10"/>
  <c r="I88" i="7" s="1"/>
  <c r="F84" i="14"/>
  <c r="G84" i="14" s="1"/>
  <c r="C84" i="15"/>
  <c r="G84" i="10"/>
  <c r="W79" i="10"/>
  <c r="X83" i="6"/>
  <c r="Y83" i="6" s="1"/>
  <c r="W83" i="6"/>
  <c r="N74" i="10"/>
  <c r="J77" i="10"/>
  <c r="T77" i="15"/>
  <c r="AL77" i="14"/>
  <c r="AF77" i="10"/>
  <c r="AJ80" i="8" s="1"/>
  <c r="I71" i="14"/>
  <c r="I71" i="10"/>
  <c r="S74" i="6" s="1"/>
  <c r="E71" i="15"/>
  <c r="AC76" i="10"/>
  <c r="AF79" i="8" s="1"/>
  <c r="AH79" i="8" s="1"/>
  <c r="Q76" i="15"/>
  <c r="AH76" i="14"/>
  <c r="AJ76" i="14" s="1"/>
  <c r="F78" i="6"/>
  <c r="G78" i="6"/>
  <c r="H78" i="6" s="1"/>
  <c r="I86" i="15"/>
  <c r="K81" i="10"/>
  <c r="G83" i="6"/>
  <c r="H83" i="6" s="1"/>
  <c r="F83" i="6"/>
  <c r="N73" i="15"/>
  <c r="Z73" i="10"/>
  <c r="AB76" i="8" s="1"/>
  <c r="AD73" i="14"/>
  <c r="P73" i="15"/>
  <c r="AF73" i="14"/>
  <c r="AB73" i="10"/>
  <c r="AD76" i="8" s="1"/>
  <c r="C83" i="15"/>
  <c r="F83" i="14"/>
  <c r="G83" i="14" s="1"/>
  <c r="G83" i="10"/>
  <c r="J83" i="14"/>
  <c r="K83" i="14" s="1"/>
  <c r="F83" i="15"/>
  <c r="L83" i="10"/>
  <c r="X81" i="10"/>
  <c r="I79" i="15"/>
  <c r="AE76" i="14"/>
  <c r="AA76" i="10"/>
  <c r="AC79" i="8" s="1"/>
  <c r="O76" i="15"/>
  <c r="AD80" i="14"/>
  <c r="AG80" i="14" s="1"/>
  <c r="Z80" i="10"/>
  <c r="AB83" i="8" s="1"/>
  <c r="N80" i="15"/>
  <c r="AF80" i="10"/>
  <c r="AJ83" i="8" s="1"/>
  <c r="AL83" i="8" s="1"/>
  <c r="T80" i="15"/>
  <c r="AL80" i="14"/>
  <c r="J75" i="10"/>
  <c r="K74" i="10"/>
  <c r="M75" i="7"/>
  <c r="AK59" i="14"/>
  <c r="AN59" i="14" s="1"/>
  <c r="AB59" i="14" s="1"/>
  <c r="AE59" i="10"/>
  <c r="AI62" i="8" s="1"/>
  <c r="AL62" i="8" s="1"/>
  <c r="S59" i="15"/>
  <c r="S86" i="10"/>
  <c r="H89" i="7" s="1"/>
  <c r="K84" i="14"/>
  <c r="L84" i="14" s="1"/>
  <c r="D84" i="14" s="1"/>
  <c r="AF81" i="14"/>
  <c r="P81" i="15"/>
  <c r="AB81" i="10"/>
  <c r="AD84" i="8" s="1"/>
  <c r="E81" i="14"/>
  <c r="B81" i="15"/>
  <c r="F81" i="10"/>
  <c r="P70" i="14"/>
  <c r="M69" i="10"/>
  <c r="X69" i="10"/>
  <c r="H68" i="14"/>
  <c r="D68" i="15"/>
  <c r="H68" i="10"/>
  <c r="W68" i="14"/>
  <c r="X68" i="14" s="1"/>
  <c r="T68" i="14" s="1"/>
  <c r="S67" i="10"/>
  <c r="H70" i="7" s="1"/>
  <c r="O66" i="15"/>
  <c r="AA66" i="10"/>
  <c r="AC69" i="8" s="1"/>
  <c r="AE69" i="8" s="1"/>
  <c r="AM69" i="8" s="1"/>
  <c r="AE66" i="14"/>
  <c r="I63" i="14"/>
  <c r="I63" i="10"/>
  <c r="S66" i="6" s="1"/>
  <c r="E63" i="15"/>
  <c r="AA67" i="14"/>
  <c r="L67" i="15"/>
  <c r="L66" i="15"/>
  <c r="AA66" i="14"/>
  <c r="E61" i="14"/>
  <c r="G61" i="14" s="1"/>
  <c r="B61" i="15"/>
  <c r="F61" i="10"/>
  <c r="T74" i="6"/>
  <c r="U74" i="6" s="1"/>
  <c r="V74" i="6" s="1"/>
  <c r="AA74" i="6" s="1"/>
  <c r="P74" i="6"/>
  <c r="Q74" i="6" s="1"/>
  <c r="X74" i="6"/>
  <c r="Y74" i="6" s="1"/>
  <c r="Z74" i="6" s="1"/>
  <c r="O74" i="6"/>
  <c r="L71" i="7"/>
  <c r="N66" i="15"/>
  <c r="Z66" i="10"/>
  <c r="AB69" i="8" s="1"/>
  <c r="AD66" i="14"/>
  <c r="AG66" i="14" s="1"/>
  <c r="W66" i="10"/>
  <c r="N75" i="7"/>
  <c r="K75" i="7"/>
  <c r="P74" i="3" s="1"/>
  <c r="J68" i="10"/>
  <c r="N62" i="10"/>
  <c r="AM62" i="14"/>
  <c r="AG62" i="10"/>
  <c r="AK65" i="8" s="1"/>
  <c r="U62" i="15"/>
  <c r="G60" i="6"/>
  <c r="H60" i="6" s="1"/>
  <c r="F60" i="6"/>
  <c r="J56" i="14"/>
  <c r="F56" i="15"/>
  <c r="L56" i="10"/>
  <c r="X52" i="10"/>
  <c r="T65" i="10"/>
  <c r="I68" i="7" s="1"/>
  <c r="J65" i="15"/>
  <c r="Q65" i="14"/>
  <c r="K65" i="10"/>
  <c r="AM65" i="14"/>
  <c r="AN65" i="14" s="1"/>
  <c r="U65" i="15"/>
  <c r="AG65" i="10"/>
  <c r="AK68" i="8" s="1"/>
  <c r="P66" i="14"/>
  <c r="G66" i="6"/>
  <c r="H66" i="6" s="1"/>
  <c r="F66" i="6"/>
  <c r="M60" i="15"/>
  <c r="AC60" i="14"/>
  <c r="Y60" i="10"/>
  <c r="AA63" i="8" s="1"/>
  <c r="S58" i="15"/>
  <c r="AE58" i="10"/>
  <c r="AI61" i="8" s="1"/>
  <c r="AK58" i="14"/>
  <c r="X67" i="6"/>
  <c r="Y67" i="6" s="1"/>
  <c r="Z67" i="6" s="1"/>
  <c r="W67" i="6"/>
  <c r="L58" i="15"/>
  <c r="AA58" i="14"/>
  <c r="AL58" i="14"/>
  <c r="T58" i="15"/>
  <c r="AF58" i="10"/>
  <c r="AJ61" i="8" s="1"/>
  <c r="N60" i="10"/>
  <c r="W56" i="10"/>
  <c r="H55" i="15"/>
  <c r="R55" i="10"/>
  <c r="G58" i="7" s="1"/>
  <c r="O55" i="14"/>
  <c r="M55" i="14" s="1"/>
  <c r="J54" i="10"/>
  <c r="O51" i="10"/>
  <c r="O43" i="10"/>
  <c r="J60" i="14"/>
  <c r="L60" i="10"/>
  <c r="F60" i="15"/>
  <c r="AE62" i="8"/>
  <c r="AM62" i="8" s="1"/>
  <c r="AM58" i="14"/>
  <c r="U58" i="15"/>
  <c r="AG58" i="10"/>
  <c r="AK61" i="8" s="1"/>
  <c r="G57" i="15"/>
  <c r="N57" i="14"/>
  <c r="Q57" i="10"/>
  <c r="F60" i="7" s="1"/>
  <c r="L60" i="7" s="1"/>
  <c r="AK56" i="14"/>
  <c r="AN56" i="14" s="1"/>
  <c r="S56" i="15"/>
  <c r="AE56" i="10"/>
  <c r="AI59" i="8" s="1"/>
  <c r="AL59" i="8" s="1"/>
  <c r="I55" i="15"/>
  <c r="T54" i="10"/>
  <c r="I57" i="7" s="1"/>
  <c r="AD52" i="14"/>
  <c r="Z52" i="10"/>
  <c r="AB55" i="8" s="1"/>
  <c r="AE55" i="8" s="1"/>
  <c r="N52" i="15"/>
  <c r="D51" i="15"/>
  <c r="H51" i="14"/>
  <c r="L51" i="14" s="1"/>
  <c r="H51" i="10"/>
  <c r="X54" i="6" s="1"/>
  <c r="Y54" i="6" s="1"/>
  <c r="Z54" i="6" s="1"/>
  <c r="W43" i="10"/>
  <c r="J62" i="6"/>
  <c r="AA56" i="14"/>
  <c r="L56" i="15"/>
  <c r="AE55" i="14"/>
  <c r="AA55" i="10"/>
  <c r="AC58" i="8" s="1"/>
  <c r="AE58" i="8" s="1"/>
  <c r="O55" i="15"/>
  <c r="AA51" i="14"/>
  <c r="L51" i="15"/>
  <c r="AK53" i="14"/>
  <c r="AN53" i="14" s="1"/>
  <c r="AE53" i="10"/>
  <c r="AI56" i="8" s="1"/>
  <c r="AL56" i="8" s="1"/>
  <c r="S53" i="15"/>
  <c r="P53" i="10"/>
  <c r="W47" i="10"/>
  <c r="AE45" i="10"/>
  <c r="AI48" i="8" s="1"/>
  <c r="S45" i="15"/>
  <c r="AK45" i="14"/>
  <c r="O47" i="10"/>
  <c r="J47" i="14"/>
  <c r="K47" i="14" s="1"/>
  <c r="F47" i="15"/>
  <c r="L47" i="10"/>
  <c r="O53" i="15"/>
  <c r="AE53" i="14"/>
  <c r="AA53" i="10"/>
  <c r="AC56" i="8" s="1"/>
  <c r="N46" i="10"/>
  <c r="Q46" i="14"/>
  <c r="J46" i="15"/>
  <c r="T46" i="10"/>
  <c r="I49" i="7" s="1"/>
  <c r="G53" i="15"/>
  <c r="N53" i="14"/>
  <c r="Q53" i="10"/>
  <c r="F56" i="7" s="1"/>
  <c r="P55" i="7"/>
  <c r="L49" i="15"/>
  <c r="AA49" i="14"/>
  <c r="AM49" i="14"/>
  <c r="U49" i="15"/>
  <c r="AG49" i="10"/>
  <c r="AK52" i="8" s="1"/>
  <c r="H46" i="10"/>
  <c r="D46" i="15"/>
  <c r="H46" i="14"/>
  <c r="L46" i="14" s="1"/>
  <c r="AE47" i="8"/>
  <c r="G59" i="6"/>
  <c r="H59" i="6" s="1"/>
  <c r="F59" i="6"/>
  <c r="L47" i="14"/>
  <c r="D47" i="14" s="1"/>
  <c r="H45" i="10"/>
  <c r="H45" i="14"/>
  <c r="L45" i="14" s="1"/>
  <c r="D45" i="15"/>
  <c r="AH45" i="14"/>
  <c r="AJ45" i="14" s="1"/>
  <c r="AC45" i="10"/>
  <c r="AF48" i="8" s="1"/>
  <c r="AH48" i="8" s="1"/>
  <c r="Q45" i="15"/>
  <c r="AF38" i="10"/>
  <c r="AJ41" i="8" s="1"/>
  <c r="T38" i="15"/>
  <c r="AL38" i="14"/>
  <c r="Q38" i="14"/>
  <c r="T38" i="10"/>
  <c r="I41" i="7" s="1"/>
  <c r="J38" i="15"/>
  <c r="B37" i="15"/>
  <c r="E37" i="14"/>
  <c r="F37" i="10"/>
  <c r="M29" i="10"/>
  <c r="H39" i="15"/>
  <c r="O39" i="14"/>
  <c r="R39" i="10"/>
  <c r="G42" i="7" s="1"/>
  <c r="J52" i="6"/>
  <c r="L41" i="10"/>
  <c r="J41" i="14"/>
  <c r="F41" i="15"/>
  <c r="O40" i="10"/>
  <c r="AC40" i="14"/>
  <c r="AG40" i="14" s="1"/>
  <c r="M40" i="15"/>
  <c r="Y40" i="10"/>
  <c r="AA43" i="8" s="1"/>
  <c r="H29" i="14"/>
  <c r="D29" i="15"/>
  <c r="H29" i="10"/>
  <c r="AC48" i="10"/>
  <c r="AF51" i="8" s="1"/>
  <c r="AH48" i="14"/>
  <c r="Q48" i="15"/>
  <c r="U48" i="10"/>
  <c r="J51" i="7" s="1"/>
  <c r="P51" i="7" s="1"/>
  <c r="K48" i="15"/>
  <c r="R48" i="14"/>
  <c r="K48" i="10"/>
  <c r="AJ38" i="14"/>
  <c r="H37" i="10"/>
  <c r="X40" i="6" s="1"/>
  <c r="Y40" i="6" s="1"/>
  <c r="D37" i="15"/>
  <c r="H37" i="14"/>
  <c r="L37" i="14" s="1"/>
  <c r="AK37" i="14"/>
  <c r="AE37" i="10"/>
  <c r="AI40" i="8" s="1"/>
  <c r="S37" i="15"/>
  <c r="O36" i="10"/>
  <c r="X29" i="10"/>
  <c r="G45" i="6"/>
  <c r="H45" i="6" s="1"/>
  <c r="F45" i="6"/>
  <c r="J77" i="12"/>
  <c r="W40" i="14"/>
  <c r="X40" i="14" s="1"/>
  <c r="T40" i="14" s="1"/>
  <c r="R38" i="14"/>
  <c r="U38" i="10"/>
  <c r="J41" i="7" s="1"/>
  <c r="K38" i="15"/>
  <c r="AB34" i="10"/>
  <c r="AD37" i="8" s="1"/>
  <c r="AE37" i="8" s="1"/>
  <c r="AM37" i="8" s="1"/>
  <c r="AF34" i="14"/>
  <c r="AG34" i="14" s="1"/>
  <c r="AB34" i="14" s="1"/>
  <c r="Z34" i="14" s="1"/>
  <c r="S34" i="14" s="1"/>
  <c r="P34" i="15"/>
  <c r="P31" i="10"/>
  <c r="Q30" i="10"/>
  <c r="F33" i="7" s="1"/>
  <c r="L33" i="7" s="1"/>
  <c r="N30" i="14"/>
  <c r="G30" i="15"/>
  <c r="Y29" i="10"/>
  <c r="AA32" i="8" s="1"/>
  <c r="AC29" i="14"/>
  <c r="AG29" i="14" s="1"/>
  <c r="M29" i="15"/>
  <c r="W23" i="10"/>
  <c r="M39" i="15"/>
  <c r="AC39" i="14"/>
  <c r="Y39" i="10"/>
  <c r="AA42" i="8" s="1"/>
  <c r="W41" i="10"/>
  <c r="AC41" i="14"/>
  <c r="M41" i="15"/>
  <c r="Y41" i="10"/>
  <c r="AA44" i="8" s="1"/>
  <c r="Q36" i="14"/>
  <c r="J36" i="15"/>
  <c r="T36" i="10"/>
  <c r="I39" i="7" s="1"/>
  <c r="P35" i="6"/>
  <c r="Q35" i="6" s="1"/>
  <c r="T35" i="6"/>
  <c r="U35" i="6" s="1"/>
  <c r="V35" i="6" s="1"/>
  <c r="O35" i="6"/>
  <c r="AH30" i="8"/>
  <c r="F35" i="10"/>
  <c r="B35" i="15"/>
  <c r="E35" i="14"/>
  <c r="R33" i="15"/>
  <c r="AD33" i="10"/>
  <c r="AG36" i="8" s="1"/>
  <c r="AI33" i="14"/>
  <c r="AF33" i="14"/>
  <c r="P33" i="15"/>
  <c r="AB33" i="10"/>
  <c r="AD36" i="8" s="1"/>
  <c r="AL33" i="14"/>
  <c r="AF33" i="10"/>
  <c r="AJ36" i="8" s="1"/>
  <c r="T33" i="15"/>
  <c r="AD32" i="10"/>
  <c r="AG35" i="8" s="1"/>
  <c r="AI32" i="14"/>
  <c r="R32" i="15"/>
  <c r="AF32" i="14"/>
  <c r="P32" i="15"/>
  <c r="AB32" i="10"/>
  <c r="AD35" i="8" s="1"/>
  <c r="I27" i="10"/>
  <c r="S30" i="6" s="1"/>
  <c r="E27" i="15"/>
  <c r="I27" i="14"/>
  <c r="C30" i="7"/>
  <c r="P30" i="7" s="1"/>
  <c r="C30" i="8"/>
  <c r="C30" i="6"/>
  <c r="C29" i="3"/>
  <c r="Z25" i="10"/>
  <c r="AB28" i="8" s="1"/>
  <c r="AE28" i="8" s="1"/>
  <c r="AD25" i="14"/>
  <c r="AG25" i="14" s="1"/>
  <c r="N25" i="15"/>
  <c r="K24" i="10"/>
  <c r="AK20" i="14"/>
  <c r="S20" i="15"/>
  <c r="AE20" i="10"/>
  <c r="AI23" i="8" s="1"/>
  <c r="W14" i="14"/>
  <c r="X14" i="14" s="1"/>
  <c r="T14" i="14" s="1"/>
  <c r="H12" i="14"/>
  <c r="L12" i="14" s="1"/>
  <c r="D12" i="14" s="1"/>
  <c r="D12" i="15"/>
  <c r="H12" i="10"/>
  <c r="V34" i="10"/>
  <c r="Y37" i="8"/>
  <c r="Z37" i="8" s="1"/>
  <c r="P27" i="15"/>
  <c r="AB27" i="10"/>
  <c r="AD30" i="8" s="1"/>
  <c r="AF27" i="14"/>
  <c r="U25" i="15"/>
  <c r="AG25" i="10"/>
  <c r="AK28" i="8" s="1"/>
  <c r="AM25" i="14"/>
  <c r="AC21" i="14"/>
  <c r="AG21" i="14" s="1"/>
  <c r="M21" i="15"/>
  <c r="Y21" i="10"/>
  <c r="AA24" i="8" s="1"/>
  <c r="AI14" i="14"/>
  <c r="R14" i="15"/>
  <c r="AD14" i="10"/>
  <c r="AG17" i="8" s="1"/>
  <c r="AL12" i="14"/>
  <c r="AF12" i="10"/>
  <c r="AJ15" i="8" s="1"/>
  <c r="T12" i="15"/>
  <c r="P30" i="14"/>
  <c r="I29" i="15"/>
  <c r="K25" i="10"/>
  <c r="F28" i="15"/>
  <c r="L28" i="10"/>
  <c r="J28" i="14"/>
  <c r="X28" i="10"/>
  <c r="AL25" i="14"/>
  <c r="T25" i="15"/>
  <c r="AF25" i="10"/>
  <c r="AJ28" i="8" s="1"/>
  <c r="L35" i="15"/>
  <c r="AA35" i="14"/>
  <c r="K35" i="10"/>
  <c r="F35" i="14"/>
  <c r="C35" i="15"/>
  <c r="G35" i="10"/>
  <c r="O15" i="10"/>
  <c r="M15" i="10"/>
  <c r="O18" i="10"/>
  <c r="X17" i="10"/>
  <c r="M30" i="7"/>
  <c r="K26" i="6"/>
  <c r="L26" i="6" s="1"/>
  <c r="J26" i="6"/>
  <c r="O23" i="7"/>
  <c r="K23" i="6"/>
  <c r="L23" i="6" s="1"/>
  <c r="J23" i="6"/>
  <c r="L17" i="15"/>
  <c r="AA17" i="14"/>
  <c r="J17" i="14"/>
  <c r="F17" i="15"/>
  <c r="L17" i="10"/>
  <c r="N17" i="10"/>
  <c r="U22" i="10"/>
  <c r="J25" i="7" s="1"/>
  <c r="K22" i="15"/>
  <c r="R22" i="14"/>
  <c r="Y22" i="10"/>
  <c r="AA25" i="8" s="1"/>
  <c r="AC22" i="14"/>
  <c r="AG22" i="14" s="1"/>
  <c r="M22" i="15"/>
  <c r="AL22" i="14"/>
  <c r="T22" i="15"/>
  <c r="AF22" i="10"/>
  <c r="AJ25" i="8" s="1"/>
  <c r="N19" i="14"/>
  <c r="G19" i="15"/>
  <c r="Q19" i="10"/>
  <c r="F22" i="7" s="1"/>
  <c r="AE17" i="8"/>
  <c r="U16" i="15"/>
  <c r="AM16" i="14"/>
  <c r="AG16" i="10"/>
  <c r="AK19" i="8" s="1"/>
  <c r="W16" i="10"/>
  <c r="AC16" i="10"/>
  <c r="AF19" i="8" s="1"/>
  <c r="AH16" i="14"/>
  <c r="Q16" i="15"/>
  <c r="C19" i="6"/>
  <c r="C19" i="7"/>
  <c r="C19" i="8"/>
  <c r="C18" i="3"/>
  <c r="P15" i="14"/>
  <c r="AA10" i="10"/>
  <c r="AC13" i="8" s="1"/>
  <c r="O10" i="15"/>
  <c r="AE10" i="14"/>
  <c r="M10" i="10"/>
  <c r="C13" i="8"/>
  <c r="C13" i="7"/>
  <c r="C13" i="6"/>
  <c r="C12" i="3"/>
  <c r="T11" i="10"/>
  <c r="I14" i="7" s="1"/>
  <c r="J11" i="15"/>
  <c r="Q11" i="14"/>
  <c r="O11" i="10"/>
  <c r="W11" i="10"/>
  <c r="X11" i="10"/>
  <c r="K16" i="7"/>
  <c r="P15" i="3" s="1"/>
  <c r="N16" i="7"/>
  <c r="S12" i="10"/>
  <c r="H15" i="7" s="1"/>
  <c r="M16" i="7"/>
  <c r="J12" i="8"/>
  <c r="V12" i="8"/>
  <c r="M12" i="8"/>
  <c r="L12" i="8"/>
  <c r="U12" i="8"/>
  <c r="T12" i="8"/>
  <c r="I12" i="8"/>
  <c r="S12" i="8"/>
  <c r="Q12" i="8"/>
  <c r="G12" i="8"/>
  <c r="P12" i="8"/>
  <c r="F12" i="8"/>
  <c r="F3" i="14"/>
  <c r="C3" i="15"/>
  <c r="G3" i="10"/>
  <c r="AD9" i="10"/>
  <c r="AG12" i="8" s="1"/>
  <c r="R9" i="15"/>
  <c r="AI9" i="14"/>
  <c r="R9" i="14"/>
  <c r="K9" i="15"/>
  <c r="U9" i="10"/>
  <c r="J12" i="7" s="1"/>
  <c r="Q9" i="14"/>
  <c r="T9" i="10"/>
  <c r="I12" i="7" s="1"/>
  <c r="J9" i="15"/>
  <c r="X4" i="10"/>
  <c r="K139" i="8"/>
  <c r="K137" i="8"/>
  <c r="I3" i="15"/>
  <c r="G3" i="15"/>
  <c r="O129" i="8"/>
  <c r="X129" i="8" s="1"/>
  <c r="S128" i="3" s="1"/>
  <c r="R98" i="8"/>
  <c r="N8" i="10"/>
  <c r="AG8" i="10"/>
  <c r="AK11" i="8" s="1"/>
  <c r="U8" i="15"/>
  <c r="AM8" i="14"/>
  <c r="L11" i="14"/>
  <c r="O7" i="14"/>
  <c r="R7" i="10"/>
  <c r="G10" i="7" s="1"/>
  <c r="H7" i="15"/>
  <c r="O7" i="10"/>
  <c r="E7" i="14"/>
  <c r="B7" i="15"/>
  <c r="F7" i="10"/>
  <c r="W123" i="8"/>
  <c r="R102" i="8"/>
  <c r="O98" i="8"/>
  <c r="O74" i="8"/>
  <c r="O65" i="8"/>
  <c r="T120" i="4"/>
  <c r="T88" i="4"/>
  <c r="T56" i="4"/>
  <c r="T24" i="4"/>
  <c r="P6" i="15"/>
  <c r="AB6" i="10"/>
  <c r="AD9" i="8" s="1"/>
  <c r="AE9" i="8" s="1"/>
  <c r="AF6" i="14"/>
  <c r="AI6" i="14"/>
  <c r="AD6" i="10"/>
  <c r="AG9" i="8" s="1"/>
  <c r="R6" i="15"/>
  <c r="E4" i="14"/>
  <c r="B4" i="15"/>
  <c r="F4" i="10"/>
  <c r="W109" i="8"/>
  <c r="X46" i="8"/>
  <c r="S45" i="3" s="1"/>
  <c r="H34" i="8"/>
  <c r="O34" i="8" s="1"/>
  <c r="W15" i="8"/>
  <c r="F9" i="8"/>
  <c r="U9" i="8"/>
  <c r="T9" i="8"/>
  <c r="I9" i="8"/>
  <c r="K9" i="8" s="1"/>
  <c r="S9" i="8"/>
  <c r="Q9" i="8"/>
  <c r="G9" i="8"/>
  <c r="P9" i="8"/>
  <c r="R9" i="8" s="1"/>
  <c r="M9" i="8"/>
  <c r="V9" i="8"/>
  <c r="L9" i="8"/>
  <c r="T63" i="5"/>
  <c r="T31" i="5"/>
  <c r="M5" i="15"/>
  <c r="AC5" i="14"/>
  <c r="Y5" i="10"/>
  <c r="AA8" i="8" s="1"/>
  <c r="AL5" i="14"/>
  <c r="AF5" i="10"/>
  <c r="AJ8" i="8" s="1"/>
  <c r="T5" i="15"/>
  <c r="N68" i="8"/>
  <c r="O68" i="8" s="1"/>
  <c r="R15" i="8"/>
  <c r="G7" i="10"/>
  <c r="F7" i="14"/>
  <c r="G7" i="14" s="1"/>
  <c r="C7" i="15"/>
  <c r="J9" i="12"/>
  <c r="Q7" i="8" s="1"/>
  <c r="R7" i="8" s="1"/>
  <c r="W4" i="14"/>
  <c r="X4" i="14" s="1"/>
  <c r="T4" i="14" s="1"/>
  <c r="AA4" i="14"/>
  <c r="L4" i="15"/>
  <c r="R36" i="8"/>
  <c r="O53" i="8"/>
  <c r="O26" i="7"/>
  <c r="T105" i="4"/>
  <c r="T54" i="4"/>
  <c r="T34" i="4"/>
  <c r="O47" i="7"/>
  <c r="T67" i="4"/>
  <c r="T10" i="4"/>
  <c r="P90" i="7"/>
  <c r="T40" i="5"/>
  <c r="T121" i="4"/>
  <c r="T6" i="5"/>
  <c r="C6" i="5"/>
  <c r="T5" i="4"/>
  <c r="C5" i="4"/>
  <c r="L129" i="7"/>
  <c r="T77" i="4"/>
  <c r="T47" i="4"/>
  <c r="M136" i="7"/>
  <c r="S136" i="15"/>
  <c r="AE136" i="10"/>
  <c r="AI139" i="8" s="1"/>
  <c r="AK136" i="14"/>
  <c r="K131" i="10"/>
  <c r="M130" i="10"/>
  <c r="P124" i="10"/>
  <c r="C129" i="15"/>
  <c r="G129" i="10"/>
  <c r="F129" i="14"/>
  <c r="G129" i="14" s="1"/>
  <c r="X127" i="10"/>
  <c r="U127" i="10"/>
  <c r="J130" i="7" s="1"/>
  <c r="P130" i="7" s="1"/>
  <c r="R127" i="14"/>
  <c r="K127" i="15"/>
  <c r="C130" i="7"/>
  <c r="C130" i="8"/>
  <c r="C129" i="3"/>
  <c r="C130" i="6"/>
  <c r="W132" i="10"/>
  <c r="F134" i="14"/>
  <c r="G134" i="14" s="1"/>
  <c r="C134" i="15"/>
  <c r="G134" i="10"/>
  <c r="O137" i="7" s="1"/>
  <c r="I134" i="10"/>
  <c r="S137" i="6" s="1"/>
  <c r="I134" i="14"/>
  <c r="K134" i="14" s="1"/>
  <c r="E134" i="15"/>
  <c r="Y134" i="10"/>
  <c r="AA137" i="8" s="1"/>
  <c r="AC134" i="14"/>
  <c r="M134" i="15"/>
  <c r="O135" i="15"/>
  <c r="AA135" i="10"/>
  <c r="AC138" i="8" s="1"/>
  <c r="AE135" i="14"/>
  <c r="AD128" i="14"/>
  <c r="N128" i="15"/>
  <c r="Z128" i="10"/>
  <c r="AB131" i="8" s="1"/>
  <c r="J182" i="12"/>
  <c r="Q132" i="8" s="1"/>
  <c r="R132" i="8" s="1"/>
  <c r="X132" i="8" s="1"/>
  <c r="W129" i="14"/>
  <c r="X129" i="14" s="1"/>
  <c r="T129" i="14" s="1"/>
  <c r="L128" i="10"/>
  <c r="J128" i="14"/>
  <c r="K128" i="14" s="1"/>
  <c r="F128" i="15"/>
  <c r="N126" i="10"/>
  <c r="P135" i="7"/>
  <c r="P131" i="10"/>
  <c r="AE126" i="10"/>
  <c r="AI129" i="8" s="1"/>
  <c r="AL129" i="8" s="1"/>
  <c r="AK126" i="14"/>
  <c r="AN126" i="14" s="1"/>
  <c r="S126" i="15"/>
  <c r="Z131" i="10"/>
  <c r="AB134" i="8" s="1"/>
  <c r="N131" i="15"/>
  <c r="AD131" i="14"/>
  <c r="M129" i="10"/>
  <c r="O127" i="7"/>
  <c r="AH124" i="8"/>
  <c r="D123" i="15"/>
  <c r="H123" i="14"/>
  <c r="H123" i="10"/>
  <c r="M123" i="10"/>
  <c r="L123" i="15"/>
  <c r="AA123" i="14"/>
  <c r="P122" i="10"/>
  <c r="L122" i="15"/>
  <c r="AA122" i="14"/>
  <c r="J122" i="10"/>
  <c r="G118" i="15"/>
  <c r="N118" i="14"/>
  <c r="Q118" i="10"/>
  <c r="F121" i="7" s="1"/>
  <c r="F118" i="10"/>
  <c r="E118" i="14"/>
  <c r="B118" i="15"/>
  <c r="U118" i="15"/>
  <c r="AM118" i="14"/>
  <c r="AG118" i="10"/>
  <c r="AK121" i="8" s="1"/>
  <c r="W109" i="10"/>
  <c r="X115" i="10"/>
  <c r="R115" i="14"/>
  <c r="U115" i="10"/>
  <c r="J118" i="7" s="1"/>
  <c r="K115" i="15"/>
  <c r="Q112" i="14"/>
  <c r="M112" i="14" s="1"/>
  <c r="J112" i="15"/>
  <c r="I110" i="10"/>
  <c r="S113" i="6" s="1"/>
  <c r="I110" i="14"/>
  <c r="E110" i="15"/>
  <c r="AE111" i="8"/>
  <c r="AM111" i="8" s="1"/>
  <c r="AN111" i="8" s="1"/>
  <c r="T110" i="3" s="1"/>
  <c r="R105" i="14"/>
  <c r="M105" i="14" s="1"/>
  <c r="K105" i="15"/>
  <c r="H102" i="10"/>
  <c r="H102" i="14"/>
  <c r="D102" i="15"/>
  <c r="V102" i="15" s="1"/>
  <c r="G102" i="11" s="1"/>
  <c r="D102" i="11" s="1"/>
  <c r="Z110" i="10"/>
  <c r="AB113" i="8" s="1"/>
  <c r="AE113" i="8" s="1"/>
  <c r="N110" i="15"/>
  <c r="AD110" i="14"/>
  <c r="AG110" i="14" s="1"/>
  <c r="E110" i="14"/>
  <c r="F110" i="10"/>
  <c r="B110" i="15"/>
  <c r="C112" i="8"/>
  <c r="C112" i="7"/>
  <c r="P112" i="7" s="1"/>
  <c r="C112" i="6"/>
  <c r="C111" i="3"/>
  <c r="O107" i="15"/>
  <c r="AE107" i="14"/>
  <c r="AA107" i="10"/>
  <c r="AC110" i="8" s="1"/>
  <c r="AH107" i="14"/>
  <c r="AJ107" i="14" s="1"/>
  <c r="AC107" i="10"/>
  <c r="AF110" i="8" s="1"/>
  <c r="AH110" i="8" s="1"/>
  <c r="Q107" i="15"/>
  <c r="AL107" i="14"/>
  <c r="AN107" i="14" s="1"/>
  <c r="T107" i="15"/>
  <c r="AF107" i="10"/>
  <c r="AJ110" i="8" s="1"/>
  <c r="P95" i="10"/>
  <c r="I106" i="10"/>
  <c r="S109" i="6" s="1"/>
  <c r="E106" i="15"/>
  <c r="I106" i="14"/>
  <c r="T106" i="10"/>
  <c r="I109" i="7" s="1"/>
  <c r="O109" i="7" s="1"/>
  <c r="Q106" i="14"/>
  <c r="J106" i="15"/>
  <c r="N104" i="14"/>
  <c r="Q104" i="10"/>
  <c r="F107" i="7" s="1"/>
  <c r="G104" i="15"/>
  <c r="Q104" i="14"/>
  <c r="J104" i="15"/>
  <c r="T104" i="10"/>
  <c r="I107" i="7" s="1"/>
  <c r="F100" i="10"/>
  <c r="E100" i="14"/>
  <c r="G100" i="14" s="1"/>
  <c r="B100" i="15"/>
  <c r="H98" i="14"/>
  <c r="D98" i="15"/>
  <c r="H98" i="10"/>
  <c r="P103" i="10"/>
  <c r="AM111" i="14"/>
  <c r="U111" i="15"/>
  <c r="AG111" i="10"/>
  <c r="AK114" i="8" s="1"/>
  <c r="G111" i="10"/>
  <c r="C111" i="15"/>
  <c r="F111" i="14"/>
  <c r="R111" i="14"/>
  <c r="K111" i="15"/>
  <c r="U111" i="10"/>
  <c r="J114" i="7" s="1"/>
  <c r="G107" i="14"/>
  <c r="K106" i="15"/>
  <c r="R106" i="14"/>
  <c r="U106" i="10"/>
  <c r="J109" i="7" s="1"/>
  <c r="P109" i="7" s="1"/>
  <c r="R104" i="14"/>
  <c r="K104" i="15"/>
  <c r="U104" i="10"/>
  <c r="J107" i="7" s="1"/>
  <c r="V107" i="10"/>
  <c r="Y110" i="8"/>
  <c r="Z110" i="8" s="1"/>
  <c r="G103" i="10"/>
  <c r="P106" i="6" s="1"/>
  <c r="Q106" i="6" s="1"/>
  <c r="R106" i="6" s="1"/>
  <c r="F103" i="14"/>
  <c r="G103" i="14" s="1"/>
  <c r="C103" i="15"/>
  <c r="C106" i="6"/>
  <c r="C105" i="3"/>
  <c r="C106" i="7"/>
  <c r="O106" i="7" s="1"/>
  <c r="C106" i="8"/>
  <c r="L109" i="14"/>
  <c r="J99" i="10"/>
  <c r="O99" i="10"/>
  <c r="Q99" i="14"/>
  <c r="T99" i="10"/>
  <c r="I102" i="7" s="1"/>
  <c r="J99" i="15"/>
  <c r="N94" i="10"/>
  <c r="AL94" i="14"/>
  <c r="AF94" i="10"/>
  <c r="AJ97" i="8" s="1"/>
  <c r="T94" i="15"/>
  <c r="AD92" i="14"/>
  <c r="Z92" i="10"/>
  <c r="AB95" i="8" s="1"/>
  <c r="N92" i="15"/>
  <c r="O114" i="6"/>
  <c r="AE105" i="8"/>
  <c r="AM105" i="8" s="1"/>
  <c r="AN105" i="8" s="1"/>
  <c r="T104" i="3" s="1"/>
  <c r="F101" i="15"/>
  <c r="L101" i="10"/>
  <c r="J101" i="14"/>
  <c r="K101" i="14" s="1"/>
  <c r="H97" i="15"/>
  <c r="R97" i="10"/>
  <c r="G100" i="7" s="1"/>
  <c r="M100" i="7" s="1"/>
  <c r="O97" i="14"/>
  <c r="K94" i="15"/>
  <c r="R94" i="14"/>
  <c r="U94" i="10"/>
  <c r="J97" i="7" s="1"/>
  <c r="P97" i="7" s="1"/>
  <c r="O88" i="10"/>
  <c r="H87" i="14"/>
  <c r="L87" i="14" s="1"/>
  <c r="D87" i="15"/>
  <c r="V87" i="15" s="1"/>
  <c r="G87" i="11" s="1"/>
  <c r="D87" i="11" s="1"/>
  <c r="H87" i="10"/>
  <c r="AC96" i="14"/>
  <c r="AG96" i="14" s="1"/>
  <c r="M96" i="15"/>
  <c r="Y96" i="10"/>
  <c r="AA99" i="8" s="1"/>
  <c r="S92" i="15"/>
  <c r="AK92" i="14"/>
  <c r="AN92" i="14" s="1"/>
  <c r="AE92" i="10"/>
  <c r="AI95" i="8" s="1"/>
  <c r="AL95" i="8" s="1"/>
  <c r="Z101" i="10"/>
  <c r="AB104" i="8" s="1"/>
  <c r="N101" i="15"/>
  <c r="AD101" i="14"/>
  <c r="Q101" i="10"/>
  <c r="F104" i="7" s="1"/>
  <c r="L104" i="7" s="1"/>
  <c r="N101" i="14"/>
  <c r="G101" i="15"/>
  <c r="N108" i="7"/>
  <c r="F102" i="6"/>
  <c r="G102" i="6"/>
  <c r="H102" i="6" s="1"/>
  <c r="X97" i="10"/>
  <c r="F92" i="14"/>
  <c r="G92" i="10"/>
  <c r="C92" i="15"/>
  <c r="O89" i="10"/>
  <c r="AF86" i="14"/>
  <c r="AG86" i="14" s="1"/>
  <c r="AB86" i="10"/>
  <c r="AD89" i="8" s="1"/>
  <c r="AE89" i="8" s="1"/>
  <c r="AM89" i="8" s="1"/>
  <c r="P86" i="15"/>
  <c r="X79" i="10"/>
  <c r="P72" i="10"/>
  <c r="AD93" i="14"/>
  <c r="N93" i="15"/>
  <c r="Z93" i="10"/>
  <c r="AB96" i="8" s="1"/>
  <c r="D93" i="15"/>
  <c r="H93" i="10"/>
  <c r="H93" i="14"/>
  <c r="L93" i="14" s="1"/>
  <c r="C96" i="7"/>
  <c r="C96" i="8"/>
  <c r="C95" i="3"/>
  <c r="C96" i="6"/>
  <c r="T89" i="10"/>
  <c r="I92" i="7" s="1"/>
  <c r="X90" i="10"/>
  <c r="R90" i="14"/>
  <c r="K90" i="15"/>
  <c r="U90" i="10"/>
  <c r="J93" i="7" s="1"/>
  <c r="V85" i="15"/>
  <c r="G85" i="11" s="1"/>
  <c r="D85" i="11" s="1"/>
  <c r="C87" i="6"/>
  <c r="C87" i="7"/>
  <c r="C87" i="8"/>
  <c r="C86" i="3"/>
  <c r="AN89" i="14"/>
  <c r="G90" i="10"/>
  <c r="P93" i="6" s="1"/>
  <c r="Q93" i="6" s="1"/>
  <c r="R93" i="6" s="1"/>
  <c r="C90" i="15"/>
  <c r="F90" i="14"/>
  <c r="C88" i="6"/>
  <c r="C88" i="8"/>
  <c r="C88" i="7"/>
  <c r="C87" i="3"/>
  <c r="E82" i="14"/>
  <c r="B82" i="15"/>
  <c r="F82" i="10"/>
  <c r="O79" i="10"/>
  <c r="K100" i="6"/>
  <c r="L100" i="6" s="1"/>
  <c r="J100" i="6"/>
  <c r="P79" i="10"/>
  <c r="U83" i="15"/>
  <c r="AM83" i="14"/>
  <c r="AG83" i="10"/>
  <c r="AK86" i="8" s="1"/>
  <c r="AL78" i="8"/>
  <c r="M74" i="10"/>
  <c r="W74" i="14"/>
  <c r="X74" i="14" s="1"/>
  <c r="T74" i="14" s="1"/>
  <c r="P87" i="6"/>
  <c r="Q87" i="6" s="1"/>
  <c r="T87" i="6"/>
  <c r="U87" i="6" s="1"/>
  <c r="V87" i="6" s="1"/>
  <c r="O87" i="6"/>
  <c r="O77" i="14"/>
  <c r="H77" i="15"/>
  <c r="R77" i="10"/>
  <c r="G80" i="7" s="1"/>
  <c r="M80" i="7" s="1"/>
  <c r="K77" i="10"/>
  <c r="AG71" i="10"/>
  <c r="AK74" i="8" s="1"/>
  <c r="AM71" i="14"/>
  <c r="U71" i="15"/>
  <c r="X83" i="10"/>
  <c r="X76" i="10"/>
  <c r="K85" i="6"/>
  <c r="L85" i="6" s="1"/>
  <c r="J85" i="6"/>
  <c r="H81" i="10"/>
  <c r="D81" i="15"/>
  <c r="H81" i="14"/>
  <c r="O81" i="7"/>
  <c r="W73" i="14"/>
  <c r="X73" i="14" s="1"/>
  <c r="T73" i="14" s="1"/>
  <c r="F73" i="14"/>
  <c r="G73" i="14" s="1"/>
  <c r="G73" i="10"/>
  <c r="M76" i="7" s="1"/>
  <c r="C73" i="15"/>
  <c r="AM75" i="8"/>
  <c r="AN75" i="8" s="1"/>
  <c r="T74" i="3" s="1"/>
  <c r="AE75" i="8"/>
  <c r="M83" i="15"/>
  <c r="AC83" i="14"/>
  <c r="Y83" i="10"/>
  <c r="AA86" i="8" s="1"/>
  <c r="Q83" i="14"/>
  <c r="J83" i="15"/>
  <c r="T83" i="10"/>
  <c r="I86" i="7" s="1"/>
  <c r="AD76" i="14"/>
  <c r="Z76" i="10"/>
  <c r="AB79" i="8" s="1"/>
  <c r="N76" i="15"/>
  <c r="C79" i="6"/>
  <c r="C79" i="8"/>
  <c r="C79" i="7"/>
  <c r="L79" i="7" s="1"/>
  <c r="C78" i="3"/>
  <c r="M80" i="10"/>
  <c r="F80" i="14"/>
  <c r="C80" i="15"/>
  <c r="G80" i="10"/>
  <c r="T78" i="6"/>
  <c r="U78" i="6" s="1"/>
  <c r="V78" i="6" s="1"/>
  <c r="O78" i="6"/>
  <c r="P78" i="6"/>
  <c r="Q78" i="6" s="1"/>
  <c r="M75" i="10"/>
  <c r="W59" i="10"/>
  <c r="X87" i="6"/>
  <c r="Y87" i="6" s="1"/>
  <c r="W87" i="6"/>
  <c r="AE81" i="10"/>
  <c r="AI84" i="8" s="1"/>
  <c r="AK81" i="14"/>
  <c r="S81" i="15"/>
  <c r="N81" i="10"/>
  <c r="L69" i="15"/>
  <c r="AA69" i="14"/>
  <c r="J124" i="12"/>
  <c r="Q72" i="8" s="1"/>
  <c r="R72" i="8" s="1"/>
  <c r="W69" i="14"/>
  <c r="X69" i="14" s="1"/>
  <c r="T69" i="14" s="1"/>
  <c r="T69" i="15"/>
  <c r="AL69" i="14"/>
  <c r="AF69" i="10"/>
  <c r="AJ72" i="8" s="1"/>
  <c r="AD68" i="10"/>
  <c r="AG71" i="8" s="1"/>
  <c r="AH71" i="8" s="1"/>
  <c r="AI68" i="14"/>
  <c r="AJ68" i="14" s="1"/>
  <c r="R68" i="15"/>
  <c r="AL68" i="14"/>
  <c r="AN68" i="14" s="1"/>
  <c r="T68" i="15"/>
  <c r="AF68" i="10"/>
  <c r="AJ71" i="8" s="1"/>
  <c r="J66" i="15"/>
  <c r="Q66" i="14"/>
  <c r="T66" i="10"/>
  <c r="I69" i="7" s="1"/>
  <c r="S63" i="15"/>
  <c r="AE63" i="10"/>
  <c r="AI66" i="8" s="1"/>
  <c r="AL66" i="8" s="1"/>
  <c r="AK63" i="14"/>
  <c r="AN63" i="14" s="1"/>
  <c r="I71" i="15"/>
  <c r="P71" i="7"/>
  <c r="D67" i="15"/>
  <c r="H67" i="10"/>
  <c r="H67" i="14"/>
  <c r="L67" i="14" s="1"/>
  <c r="D67" i="14" s="1"/>
  <c r="U67" i="15"/>
  <c r="AG67" i="10"/>
  <c r="AK70" i="8" s="1"/>
  <c r="AL70" i="8" s="1"/>
  <c r="AM67" i="14"/>
  <c r="AN67" i="14" s="1"/>
  <c r="N61" i="10"/>
  <c r="I66" i="14"/>
  <c r="I66" i="10"/>
  <c r="S69" i="6" s="1"/>
  <c r="E66" i="15"/>
  <c r="W66" i="14"/>
  <c r="X66" i="14" s="1"/>
  <c r="T66" i="14" s="1"/>
  <c r="J121" i="12"/>
  <c r="Q69" i="8" s="1"/>
  <c r="R69" i="8" s="1"/>
  <c r="G71" i="6"/>
  <c r="H71" i="6" s="1"/>
  <c r="F71" i="6"/>
  <c r="G80" i="6"/>
  <c r="H80" i="6" s="1"/>
  <c r="F80" i="6"/>
  <c r="O118" i="12"/>
  <c r="K65" i="6" s="1"/>
  <c r="L65" i="6" s="1"/>
  <c r="M65" i="6" s="1"/>
  <c r="C65" i="8"/>
  <c r="C65" i="6"/>
  <c r="C65" i="7"/>
  <c r="L65" i="7" s="1"/>
  <c r="C64" i="3"/>
  <c r="T64" i="6"/>
  <c r="U64" i="6" s="1"/>
  <c r="V64" i="6" s="1"/>
  <c r="P64" i="6"/>
  <c r="Q64" i="6" s="1"/>
  <c r="R64" i="6" s="1"/>
  <c r="O64" i="6"/>
  <c r="X73" i="6"/>
  <c r="Y73" i="6" s="1"/>
  <c r="W73" i="6"/>
  <c r="W68" i="10"/>
  <c r="M74" i="7"/>
  <c r="M64" i="7"/>
  <c r="E56" i="15"/>
  <c r="I56" i="10"/>
  <c r="S59" i="6" s="1"/>
  <c r="V59" i="6" s="1"/>
  <c r="I56" i="14"/>
  <c r="AD56" i="14"/>
  <c r="N56" i="15"/>
  <c r="Z56" i="10"/>
  <c r="AB59" i="8" s="1"/>
  <c r="S55" i="10"/>
  <c r="H58" i="7" s="1"/>
  <c r="X65" i="10"/>
  <c r="P65" i="10"/>
  <c r="F65" i="14"/>
  <c r="G65" i="14" s="1"/>
  <c r="G65" i="10"/>
  <c r="C65" i="15"/>
  <c r="G65" i="6"/>
  <c r="H65" i="6" s="1"/>
  <c r="I65" i="6" s="1"/>
  <c r="F65" i="6"/>
  <c r="O58" i="15"/>
  <c r="AA58" i="10"/>
  <c r="AC61" i="8" s="1"/>
  <c r="AE58" i="14"/>
  <c r="AC60" i="10"/>
  <c r="AF63" i="8" s="1"/>
  <c r="AH63" i="8" s="1"/>
  <c r="Q60" i="15"/>
  <c r="AH60" i="14"/>
  <c r="AJ60" i="14" s="1"/>
  <c r="F60" i="14"/>
  <c r="G60" i="14" s="1"/>
  <c r="C60" i="15"/>
  <c r="G60" i="10"/>
  <c r="N62" i="7"/>
  <c r="Q62" i="7" s="1"/>
  <c r="K62" i="7"/>
  <c r="P61" i="3" s="1"/>
  <c r="Z58" i="10"/>
  <c r="AB61" i="8" s="1"/>
  <c r="N58" i="15"/>
  <c r="AD58" i="14"/>
  <c r="M58" i="15"/>
  <c r="Y58" i="10"/>
  <c r="AA61" i="8" s="1"/>
  <c r="AC58" i="14"/>
  <c r="C61" i="6"/>
  <c r="C61" i="8"/>
  <c r="C61" i="7"/>
  <c r="C60" i="3"/>
  <c r="M60" i="10"/>
  <c r="W62" i="6"/>
  <c r="O54" i="14"/>
  <c r="M54" i="14" s="1"/>
  <c r="R54" i="10"/>
  <c r="G57" i="7" s="1"/>
  <c r="M57" i="7" s="1"/>
  <c r="H54" i="15"/>
  <c r="F51" i="14"/>
  <c r="C51" i="15"/>
  <c r="G51" i="10"/>
  <c r="H50" i="14"/>
  <c r="D50" i="15"/>
  <c r="V50" i="15" s="1"/>
  <c r="G50" i="11" s="1"/>
  <c r="D50" i="11" s="1"/>
  <c r="H50" i="10"/>
  <c r="F43" i="14"/>
  <c r="G43" i="14" s="1"/>
  <c r="C43" i="15"/>
  <c r="G43" i="10"/>
  <c r="H42" i="14"/>
  <c r="D42" i="15"/>
  <c r="V42" i="15" s="1"/>
  <c r="G42" i="11" s="1"/>
  <c r="D42" i="11" s="1"/>
  <c r="H42" i="10"/>
  <c r="J67" i="6"/>
  <c r="I60" i="10"/>
  <c r="S63" i="6" s="1"/>
  <c r="I60" i="14"/>
  <c r="E60" i="15"/>
  <c r="AH58" i="14"/>
  <c r="AJ58" i="14" s="1"/>
  <c r="Q58" i="15"/>
  <c r="AC58" i="10"/>
  <c r="AF61" i="8" s="1"/>
  <c r="AH61" i="8" s="1"/>
  <c r="D57" i="15"/>
  <c r="H57" i="10"/>
  <c r="H57" i="14"/>
  <c r="L57" i="14" s="1"/>
  <c r="D57" i="14" s="1"/>
  <c r="T57" i="10"/>
  <c r="I60" i="7" s="1"/>
  <c r="O60" i="7" s="1"/>
  <c r="J57" i="15"/>
  <c r="Q57" i="14"/>
  <c r="H52" i="14"/>
  <c r="D52" i="15"/>
  <c r="H52" i="10"/>
  <c r="R51" i="14"/>
  <c r="U51" i="10"/>
  <c r="J54" i="7" s="1"/>
  <c r="K51" i="15"/>
  <c r="P43" i="10"/>
  <c r="I62" i="15"/>
  <c r="P58" i="15"/>
  <c r="AF58" i="14"/>
  <c r="AB58" i="10"/>
  <c r="AD61" i="8" s="1"/>
  <c r="J55" i="10"/>
  <c r="C58" i="6"/>
  <c r="C58" i="7"/>
  <c r="C58" i="8"/>
  <c r="C57" i="3"/>
  <c r="Q51" i="14"/>
  <c r="J51" i="15"/>
  <c r="AE44" i="10"/>
  <c r="AI47" i="8" s="1"/>
  <c r="AL47" i="8" s="1"/>
  <c r="AK44" i="14"/>
  <c r="AN44" i="14" s="1"/>
  <c r="S44" i="15"/>
  <c r="I43" i="10"/>
  <c r="S46" i="6" s="1"/>
  <c r="I43" i="14"/>
  <c r="K43" i="14" s="1"/>
  <c r="E43" i="15"/>
  <c r="X53" i="10"/>
  <c r="F53" i="14"/>
  <c r="G53" i="10"/>
  <c r="C53" i="15"/>
  <c r="W53" i="10"/>
  <c r="N45" i="15"/>
  <c r="AD45" i="14"/>
  <c r="Z45" i="10"/>
  <c r="AB48" i="8" s="1"/>
  <c r="AG52" i="14"/>
  <c r="W53" i="6"/>
  <c r="J47" i="10"/>
  <c r="Q47" i="14"/>
  <c r="J47" i="15"/>
  <c r="T47" i="10"/>
  <c r="I50" i="7" s="1"/>
  <c r="O50" i="7" s="1"/>
  <c r="P46" i="10"/>
  <c r="W46" i="14"/>
  <c r="X46" i="14" s="1"/>
  <c r="T46" i="14" s="1"/>
  <c r="AE46" i="14"/>
  <c r="O46" i="15"/>
  <c r="AA46" i="10"/>
  <c r="AC49" i="8" s="1"/>
  <c r="I45" i="15"/>
  <c r="P57" i="7"/>
  <c r="E53" i="15"/>
  <c r="I53" i="14"/>
  <c r="I53" i="10"/>
  <c r="S56" i="6" s="1"/>
  <c r="O49" i="10"/>
  <c r="I49" i="14"/>
  <c r="K49" i="14" s="1"/>
  <c r="E49" i="15"/>
  <c r="I49" i="10"/>
  <c r="S52" i="6" s="1"/>
  <c r="AJ49" i="14"/>
  <c r="AL46" i="14"/>
  <c r="AF46" i="10"/>
  <c r="AJ49" i="8" s="1"/>
  <c r="T46" i="15"/>
  <c r="AE46" i="10"/>
  <c r="AI49" i="8" s="1"/>
  <c r="AL49" i="8" s="1"/>
  <c r="AK46" i="14"/>
  <c r="S46" i="15"/>
  <c r="G45" i="10"/>
  <c r="O48" i="7" s="1"/>
  <c r="F45" i="14"/>
  <c r="G45" i="14" s="1"/>
  <c r="C45" i="15"/>
  <c r="O83" i="12"/>
  <c r="K50" i="6" s="1"/>
  <c r="L50" i="6" s="1"/>
  <c r="M50" i="6" s="1"/>
  <c r="O38" i="10"/>
  <c r="AE38" i="14"/>
  <c r="AG38" i="14" s="1"/>
  <c r="AA38" i="10"/>
  <c r="AC41" i="8" s="1"/>
  <c r="AE41" i="8" s="1"/>
  <c r="O38" i="15"/>
  <c r="G36" i="15"/>
  <c r="N36" i="14"/>
  <c r="Q36" i="10"/>
  <c r="F39" i="7" s="1"/>
  <c r="O55" i="12"/>
  <c r="K32" i="6" s="1"/>
  <c r="L32" i="6" s="1"/>
  <c r="M32" i="6" s="1"/>
  <c r="N32" i="6" s="1"/>
  <c r="M31" i="3" s="1"/>
  <c r="O44" i="7"/>
  <c r="G41" i="14"/>
  <c r="U39" i="10"/>
  <c r="J42" i="7" s="1"/>
  <c r="R39" i="14"/>
  <c r="K39" i="15"/>
  <c r="AD39" i="14"/>
  <c r="N39" i="15"/>
  <c r="Z39" i="10"/>
  <c r="AB42" i="8" s="1"/>
  <c r="L50" i="7"/>
  <c r="G43" i="6"/>
  <c r="H43" i="6" s="1"/>
  <c r="I43" i="6" s="1"/>
  <c r="F43" i="6"/>
  <c r="G49" i="14"/>
  <c r="D41" i="15"/>
  <c r="H41" i="14"/>
  <c r="H41" i="10"/>
  <c r="L40" i="15"/>
  <c r="AA40" i="14"/>
  <c r="AM40" i="14"/>
  <c r="U40" i="15"/>
  <c r="AG40" i="10"/>
  <c r="AK43" i="8" s="1"/>
  <c r="S37" i="10"/>
  <c r="H40" i="7" s="1"/>
  <c r="AE36" i="10"/>
  <c r="AI39" i="8" s="1"/>
  <c r="AL39" i="8" s="1"/>
  <c r="S36" i="15"/>
  <c r="AK36" i="14"/>
  <c r="AN36" i="14" s="1"/>
  <c r="O86" i="12"/>
  <c r="K51" i="6" s="1"/>
  <c r="L51" i="6" s="1"/>
  <c r="M51" i="6" s="1"/>
  <c r="E48" i="15"/>
  <c r="I48" i="14"/>
  <c r="I48" i="10"/>
  <c r="S51" i="6" s="1"/>
  <c r="J41" i="6"/>
  <c r="O73" i="12"/>
  <c r="N29" i="14"/>
  <c r="M29" i="14" s="1"/>
  <c r="Q29" i="10"/>
  <c r="F32" i="7" s="1"/>
  <c r="L32" i="7" s="1"/>
  <c r="G29" i="15"/>
  <c r="S50" i="10"/>
  <c r="H53" i="7" s="1"/>
  <c r="E40" i="15"/>
  <c r="I40" i="14"/>
  <c r="I40" i="10"/>
  <c r="S43" i="6" s="1"/>
  <c r="D38" i="15"/>
  <c r="H38" i="14"/>
  <c r="L38" i="14" s="1"/>
  <c r="H38" i="10"/>
  <c r="L40" i="7"/>
  <c r="R29" i="10"/>
  <c r="G32" i="7" s="1"/>
  <c r="M32" i="7" s="1"/>
  <c r="O29" i="14"/>
  <c r="H29" i="15"/>
  <c r="P23" i="10"/>
  <c r="W39" i="10"/>
  <c r="F36" i="14"/>
  <c r="G36" i="14" s="1"/>
  <c r="C36" i="15"/>
  <c r="G36" i="10"/>
  <c r="AB41" i="10"/>
  <c r="AD44" i="8" s="1"/>
  <c r="P41" i="15"/>
  <c r="AF41" i="14"/>
  <c r="AM41" i="14"/>
  <c r="U41" i="15"/>
  <c r="AG41" i="10"/>
  <c r="AK44" i="8" s="1"/>
  <c r="G37" i="14"/>
  <c r="X36" i="10"/>
  <c r="G33" i="6"/>
  <c r="H33" i="6" s="1"/>
  <c r="F33" i="6"/>
  <c r="F33" i="10"/>
  <c r="E33" i="14"/>
  <c r="B33" i="15"/>
  <c r="J33" i="14"/>
  <c r="K33" i="14" s="1"/>
  <c r="L33" i="14" s="1"/>
  <c r="F33" i="15"/>
  <c r="L33" i="10"/>
  <c r="C36" i="7"/>
  <c r="C36" i="8"/>
  <c r="C36" i="6"/>
  <c r="C35" i="3"/>
  <c r="M31" i="14"/>
  <c r="E32" i="14"/>
  <c r="B32" i="15"/>
  <c r="F32" i="10"/>
  <c r="J32" i="10"/>
  <c r="J53" i="12"/>
  <c r="Q30" i="8" s="1"/>
  <c r="W27" i="14"/>
  <c r="X27" i="14" s="1"/>
  <c r="T27" i="14" s="1"/>
  <c r="J27" i="14"/>
  <c r="K27" i="14" s="1"/>
  <c r="L27" i="14" s="1"/>
  <c r="F27" i="15"/>
  <c r="L27" i="10"/>
  <c r="R25" i="14"/>
  <c r="K25" i="15"/>
  <c r="U25" i="10"/>
  <c r="J28" i="7" s="1"/>
  <c r="AE23" i="8"/>
  <c r="N14" i="10"/>
  <c r="G28" i="15"/>
  <c r="Q28" i="10"/>
  <c r="F31" i="7" s="1"/>
  <c r="L31" i="7" s="1"/>
  <c r="N28" i="14"/>
  <c r="H25" i="10"/>
  <c r="H25" i="14"/>
  <c r="D25" i="15"/>
  <c r="AM21" i="14"/>
  <c r="AN21" i="14" s="1"/>
  <c r="U21" i="15"/>
  <c r="AG21" i="10"/>
  <c r="AK24" i="8" s="1"/>
  <c r="AL24" i="8" s="1"/>
  <c r="AA14" i="14"/>
  <c r="L14" i="15"/>
  <c r="X12" i="10"/>
  <c r="T30" i="6"/>
  <c r="U30" i="6" s="1"/>
  <c r="V30" i="6" s="1"/>
  <c r="P30" i="6"/>
  <c r="Q30" i="6" s="1"/>
  <c r="R30" i="6" s="1"/>
  <c r="O30" i="6"/>
  <c r="F24" i="10"/>
  <c r="E24" i="14"/>
  <c r="B24" i="15"/>
  <c r="O32" i="7"/>
  <c r="K28" i="10"/>
  <c r="AL28" i="14"/>
  <c r="T28" i="15"/>
  <c r="AF28" i="10"/>
  <c r="AJ31" i="8" s="1"/>
  <c r="G25" i="15"/>
  <c r="Q25" i="10"/>
  <c r="F28" i="7" s="1"/>
  <c r="N25" i="14"/>
  <c r="C28" i="7"/>
  <c r="M28" i="7" s="1"/>
  <c r="C28" i="8"/>
  <c r="C28" i="6"/>
  <c r="C27" i="3"/>
  <c r="U35" i="15"/>
  <c r="AG35" i="10"/>
  <c r="AK38" i="8" s="1"/>
  <c r="AM35" i="14"/>
  <c r="N35" i="10"/>
  <c r="J35" i="10"/>
  <c r="G22" i="6"/>
  <c r="H22" i="6" s="1"/>
  <c r="F22" i="6"/>
  <c r="AA15" i="14"/>
  <c r="L15" i="15"/>
  <c r="R15" i="14"/>
  <c r="K15" i="15"/>
  <c r="P21" i="6"/>
  <c r="Q21" i="6" s="1"/>
  <c r="O21" i="6"/>
  <c r="T21" i="6"/>
  <c r="U21" i="6" s="1"/>
  <c r="V21" i="6" s="1"/>
  <c r="AD18" i="14"/>
  <c r="N18" i="15"/>
  <c r="Z18" i="10"/>
  <c r="AB21" i="8" s="1"/>
  <c r="AH22" i="8"/>
  <c r="S23" i="10"/>
  <c r="H26" i="7" s="1"/>
  <c r="H17" i="15"/>
  <c r="R17" i="10"/>
  <c r="G20" i="7" s="1"/>
  <c r="M20" i="7" s="1"/>
  <c r="O17" i="14"/>
  <c r="Q17" i="14"/>
  <c r="J17" i="15"/>
  <c r="T17" i="10"/>
  <c r="I20" i="7" s="1"/>
  <c r="O20" i="7" s="1"/>
  <c r="M36" i="7"/>
  <c r="E17" i="15"/>
  <c r="I17" i="14"/>
  <c r="I17" i="10"/>
  <c r="S20" i="6" s="1"/>
  <c r="AE22" i="10"/>
  <c r="AI25" i="8" s="1"/>
  <c r="AK22" i="14"/>
  <c r="S22" i="15"/>
  <c r="Q22" i="14"/>
  <c r="T22" i="10"/>
  <c r="I25" i="7" s="1"/>
  <c r="J22" i="15"/>
  <c r="C25" i="7"/>
  <c r="C25" i="6"/>
  <c r="C25" i="8"/>
  <c r="C24" i="3"/>
  <c r="Z19" i="10"/>
  <c r="AB22" i="8" s="1"/>
  <c r="AD19" i="14"/>
  <c r="N19" i="15"/>
  <c r="X19" i="10"/>
  <c r="M15" i="7"/>
  <c r="M26" i="7"/>
  <c r="J16" i="10"/>
  <c r="M16" i="15"/>
  <c r="AC16" i="14"/>
  <c r="Y16" i="10"/>
  <c r="AA19" i="8" s="1"/>
  <c r="O38" i="12"/>
  <c r="AN15" i="14"/>
  <c r="X18" i="6"/>
  <c r="Y18" i="6" s="1"/>
  <c r="W18" i="6"/>
  <c r="X16" i="6"/>
  <c r="Y16" i="6" s="1"/>
  <c r="W16" i="6"/>
  <c r="H10" i="15"/>
  <c r="O10" i="14"/>
  <c r="R10" i="10"/>
  <c r="G13" i="7" s="1"/>
  <c r="M13" i="7" s="1"/>
  <c r="R11" i="14"/>
  <c r="U11" i="10"/>
  <c r="J14" i="7" s="1"/>
  <c r="K11" i="15"/>
  <c r="J11" i="10"/>
  <c r="AL11" i="14"/>
  <c r="AN11" i="14" s="1"/>
  <c r="AF11" i="10"/>
  <c r="AJ14" i="8" s="1"/>
  <c r="AL14" i="8" s="1"/>
  <c r="T11" i="15"/>
  <c r="O3" i="10"/>
  <c r="O26" i="12"/>
  <c r="K12" i="6" s="1"/>
  <c r="L12" i="6" s="1"/>
  <c r="M12" i="6" s="1"/>
  <c r="S9" i="15"/>
  <c r="AK9" i="14"/>
  <c r="AN9" i="14" s="1"/>
  <c r="AE9" i="10"/>
  <c r="AI12" i="8" s="1"/>
  <c r="AL12" i="8" s="1"/>
  <c r="AE9" i="14"/>
  <c r="AA9" i="10"/>
  <c r="AC12" i="8" s="1"/>
  <c r="AE12" i="8" s="1"/>
  <c r="O9" i="15"/>
  <c r="X109" i="8"/>
  <c r="S108" i="3" s="1"/>
  <c r="R88" i="8"/>
  <c r="R82" i="8"/>
  <c r="X82" i="8" s="1"/>
  <c r="S81" i="3" s="1"/>
  <c r="W8" i="10"/>
  <c r="O18" i="12"/>
  <c r="Q75" i="8"/>
  <c r="R75" i="8" s="1"/>
  <c r="H18" i="8"/>
  <c r="O18" i="8" s="1"/>
  <c r="R7" i="15"/>
  <c r="AI7" i="14"/>
  <c r="AD7" i="10"/>
  <c r="AG10" i="8" s="1"/>
  <c r="J7" i="15"/>
  <c r="Q7" i="14"/>
  <c r="T7" i="10"/>
  <c r="I10" i="7" s="1"/>
  <c r="O10" i="7" s="1"/>
  <c r="N7" i="10"/>
  <c r="AD5" i="10"/>
  <c r="AG8" i="8" s="1"/>
  <c r="AH8" i="8" s="1"/>
  <c r="R5" i="15"/>
  <c r="AI5" i="14"/>
  <c r="AJ5" i="14" s="1"/>
  <c r="N101" i="8"/>
  <c r="O101" i="8" s="1"/>
  <c r="X101" i="8" s="1"/>
  <c r="S100" i="3" s="1"/>
  <c r="R71" i="8"/>
  <c r="W41" i="8"/>
  <c r="T116" i="4"/>
  <c r="T84" i="4"/>
  <c r="T52" i="4"/>
  <c r="T20" i="4"/>
  <c r="O14" i="12"/>
  <c r="S6" i="15"/>
  <c r="AK6" i="14"/>
  <c r="AN6" i="14" s="1"/>
  <c r="AE6" i="10"/>
  <c r="AI9" i="8" s="1"/>
  <c r="AL9" i="8" s="1"/>
  <c r="C9" i="7"/>
  <c r="C9" i="6"/>
  <c r="C9" i="8"/>
  <c r="C8" i="3"/>
  <c r="E6" i="8"/>
  <c r="T6" i="8" s="1"/>
  <c r="E6" i="7"/>
  <c r="E6" i="6"/>
  <c r="G6" i="6" s="1"/>
  <c r="H6" i="6" s="1"/>
  <c r="I6" i="6" s="1"/>
  <c r="E5" i="3"/>
  <c r="K43" i="8"/>
  <c r="T59" i="5"/>
  <c r="T27" i="5"/>
  <c r="O5" i="10"/>
  <c r="J5" i="14"/>
  <c r="K5" i="14" s="1"/>
  <c r="F5" i="15"/>
  <c r="L5" i="10"/>
  <c r="N113" i="8"/>
  <c r="O113" i="8" s="1"/>
  <c r="H54" i="8"/>
  <c r="O54" i="8" s="1"/>
  <c r="X54" i="8" s="1"/>
  <c r="S53" i="3" s="1"/>
  <c r="R34" i="8"/>
  <c r="H15" i="8"/>
  <c r="O15" i="8" s="1"/>
  <c r="X15" i="8" s="1"/>
  <c r="S14" i="3" s="1"/>
  <c r="D4" i="15"/>
  <c r="H4" i="10"/>
  <c r="H4" i="14"/>
  <c r="L4" i="14" s="1"/>
  <c r="AM4" i="14"/>
  <c r="U4" i="15"/>
  <c r="AG4" i="10"/>
  <c r="AK7" i="8" s="1"/>
  <c r="K111" i="8"/>
  <c r="O111" i="8" s="1"/>
  <c r="H64" i="8"/>
  <c r="K38" i="8"/>
  <c r="O38" i="8" s="1"/>
  <c r="K36" i="8"/>
  <c r="O36" i="8" s="1"/>
  <c r="X36" i="8" s="1"/>
  <c r="S35" i="3" s="1"/>
  <c r="W22" i="8"/>
  <c r="AG6" i="14"/>
  <c r="W53" i="8"/>
  <c r="P15" i="7"/>
  <c r="T56" i="5"/>
  <c r="T26" i="5"/>
  <c r="T75" i="4"/>
  <c r="T33" i="4"/>
  <c r="C7" i="4"/>
  <c r="T7" i="4"/>
  <c r="O128" i="8"/>
  <c r="X128" i="8" s="1"/>
  <c r="S127" i="3" s="1"/>
  <c r="T21" i="4"/>
  <c r="W134" i="8"/>
  <c r="H47" i="8"/>
  <c r="O47" i="8" s="1"/>
  <c r="T48" i="5"/>
  <c r="T18" i="5"/>
  <c r="T65" i="4"/>
  <c r="T9" i="4"/>
  <c r="T125" i="4"/>
  <c r="W50" i="8"/>
  <c r="T8" i="5"/>
  <c r="C8" i="5"/>
  <c r="T70" i="4"/>
  <c r="T38" i="5"/>
  <c r="H116" i="8"/>
  <c r="O116" i="8" s="1"/>
  <c r="T45" i="4"/>
  <c r="T13" i="4"/>
  <c r="W134" i="14"/>
  <c r="X134" i="14" s="1"/>
  <c r="T134" i="14" s="1"/>
  <c r="O133" i="10"/>
  <c r="S134" i="10"/>
  <c r="H137" i="7" s="1"/>
  <c r="P134" i="14"/>
  <c r="K136" i="10"/>
  <c r="O195" i="12"/>
  <c r="H133" i="14"/>
  <c r="L133" i="14" s="1"/>
  <c r="D133" i="14" s="1"/>
  <c r="D133" i="15"/>
  <c r="H133" i="10"/>
  <c r="AB136" i="10"/>
  <c r="AD139" i="8" s="1"/>
  <c r="AF136" i="14"/>
  <c r="P136" i="15"/>
  <c r="T129" i="15"/>
  <c r="AF129" i="10"/>
  <c r="AJ132" i="8" s="1"/>
  <c r="AL129" i="14"/>
  <c r="J135" i="6"/>
  <c r="K135" i="6"/>
  <c r="L135" i="6" s="1"/>
  <c r="V129" i="10"/>
  <c r="Y132" i="8"/>
  <c r="Z132" i="8" s="1"/>
  <c r="W131" i="10"/>
  <c r="G129" i="15"/>
  <c r="Q129" i="10"/>
  <c r="F132" i="7" s="1"/>
  <c r="L132" i="7" s="1"/>
  <c r="N129" i="14"/>
  <c r="J181" i="12"/>
  <c r="Q131" i="8" s="1"/>
  <c r="W128" i="14"/>
  <c r="X128" i="14" s="1"/>
  <c r="T128" i="14" s="1"/>
  <c r="O129" i="14"/>
  <c r="H129" i="15"/>
  <c r="R129" i="10"/>
  <c r="G132" i="7" s="1"/>
  <c r="C132" i="8"/>
  <c r="C132" i="6"/>
  <c r="C132" i="7"/>
  <c r="C131" i="3"/>
  <c r="J127" i="10"/>
  <c r="C123" i="7"/>
  <c r="M123" i="7" s="1"/>
  <c r="C123" i="6"/>
  <c r="C123" i="8"/>
  <c r="C122" i="3"/>
  <c r="K124" i="14"/>
  <c r="S117" i="15"/>
  <c r="AE117" i="10"/>
  <c r="AI120" i="8" s="1"/>
  <c r="AL120" i="8" s="1"/>
  <c r="AK117" i="14"/>
  <c r="AN117" i="14" s="1"/>
  <c r="N117" i="15"/>
  <c r="AD117" i="14"/>
  <c r="AG117" i="14" s="1"/>
  <c r="Z117" i="10"/>
  <c r="AB120" i="8" s="1"/>
  <c r="AE120" i="8" s="1"/>
  <c r="L116" i="15"/>
  <c r="AA116" i="14"/>
  <c r="C119" i="6"/>
  <c r="C118" i="3"/>
  <c r="C119" i="8"/>
  <c r="C119" i="7"/>
  <c r="W123" i="10"/>
  <c r="Z164" i="14"/>
  <c r="J138" i="6"/>
  <c r="N136" i="10"/>
  <c r="AE135" i="10"/>
  <c r="AI138" i="8" s="1"/>
  <c r="AL138" i="8" s="1"/>
  <c r="AK135" i="14"/>
  <c r="AN135" i="14" s="1"/>
  <c r="S135" i="15"/>
  <c r="P135" i="10"/>
  <c r="AM136" i="14"/>
  <c r="U136" i="15"/>
  <c r="AG136" i="10"/>
  <c r="AK139" i="8" s="1"/>
  <c r="P133" i="14"/>
  <c r="M133" i="14" s="1"/>
  <c r="N130" i="10"/>
  <c r="P132" i="14"/>
  <c r="M132" i="14" s="1"/>
  <c r="AC131" i="10"/>
  <c r="AF134" i="8" s="1"/>
  <c r="Q131" i="15"/>
  <c r="AH131" i="14"/>
  <c r="O187" i="12"/>
  <c r="I131" i="14"/>
  <c r="E131" i="15"/>
  <c r="I131" i="10"/>
  <c r="S134" i="6" s="1"/>
  <c r="B130" i="15"/>
  <c r="F130" i="10"/>
  <c r="E130" i="14"/>
  <c r="AC130" i="14"/>
  <c r="AG130" i="14" s="1"/>
  <c r="M130" i="15"/>
  <c r="Y130" i="10"/>
  <c r="AA133" i="8" s="1"/>
  <c r="W131" i="14"/>
  <c r="X131" i="14" s="1"/>
  <c r="T131" i="14" s="1"/>
  <c r="J187" i="12"/>
  <c r="Q134" i="8" s="1"/>
  <c r="R134" i="8" s="1"/>
  <c r="S128" i="15"/>
  <c r="AE128" i="10"/>
  <c r="AI131" i="8" s="1"/>
  <c r="AL131" i="8" s="1"/>
  <c r="AK128" i="14"/>
  <c r="AN128" i="14" s="1"/>
  <c r="T130" i="6"/>
  <c r="U130" i="6" s="1"/>
  <c r="V130" i="6" s="1"/>
  <c r="P130" i="6"/>
  <c r="Q130" i="6" s="1"/>
  <c r="O130" i="6"/>
  <c r="T127" i="15"/>
  <c r="AF127" i="10"/>
  <c r="AJ130" i="8" s="1"/>
  <c r="AL127" i="14"/>
  <c r="AN127" i="14" s="1"/>
  <c r="AB127" i="10"/>
  <c r="AD130" i="8" s="1"/>
  <c r="AF127" i="14"/>
  <c r="P127" i="15"/>
  <c r="E125" i="14"/>
  <c r="B125" i="15"/>
  <c r="F125" i="10"/>
  <c r="F121" i="10"/>
  <c r="B121" i="15"/>
  <c r="E121" i="14"/>
  <c r="K129" i="7"/>
  <c r="P128" i="3" s="1"/>
  <c r="N129" i="7"/>
  <c r="Q129" i="7" s="1"/>
  <c r="C122" i="15"/>
  <c r="G122" i="10"/>
  <c r="F122" i="14"/>
  <c r="G122" i="14" s="1"/>
  <c r="AL130" i="8"/>
  <c r="AC123" i="14"/>
  <c r="Y123" i="10"/>
  <c r="AA126" i="8" s="1"/>
  <c r="M123" i="15"/>
  <c r="M124" i="7"/>
  <c r="N119" i="10"/>
  <c r="G119" i="15"/>
  <c r="N119" i="14"/>
  <c r="M119" i="14" s="1"/>
  <c r="Q119" i="10"/>
  <c r="F122" i="7" s="1"/>
  <c r="L122" i="7" s="1"/>
  <c r="P116" i="14"/>
  <c r="M116" i="14" s="1"/>
  <c r="U118" i="10"/>
  <c r="J121" i="7" s="1"/>
  <c r="R118" i="14"/>
  <c r="K118" i="15"/>
  <c r="X118" i="10"/>
  <c r="J119" i="6"/>
  <c r="K119" i="6"/>
  <c r="L119" i="6" s="1"/>
  <c r="C140" i="14"/>
  <c r="V135" i="10"/>
  <c r="Y138" i="8"/>
  <c r="Z138" i="8" s="1"/>
  <c r="O194" i="12"/>
  <c r="K138" i="6" s="1"/>
  <c r="L138" i="6" s="1"/>
  <c r="AA133" i="14"/>
  <c r="L133" i="15"/>
  <c r="AH135" i="14"/>
  <c r="Q135" i="15"/>
  <c r="AC135" i="10"/>
  <c r="AF138" i="8" s="1"/>
  <c r="E135" i="14"/>
  <c r="B135" i="15"/>
  <c r="F135" i="10"/>
  <c r="AK133" i="14"/>
  <c r="S133" i="15"/>
  <c r="AE133" i="10"/>
  <c r="AI136" i="8" s="1"/>
  <c r="AL132" i="14"/>
  <c r="T132" i="15"/>
  <c r="AF132" i="10"/>
  <c r="AJ135" i="8" s="1"/>
  <c r="X134" i="10"/>
  <c r="AG133" i="10"/>
  <c r="AK136" i="8" s="1"/>
  <c r="AM133" i="14"/>
  <c r="U133" i="15"/>
  <c r="X136" i="10"/>
  <c r="Q136" i="14"/>
  <c r="J136" i="15"/>
  <c r="T136" i="10"/>
  <c r="I139" i="7" s="1"/>
  <c r="O139" i="7" s="1"/>
  <c r="X135" i="10"/>
  <c r="R134" i="10"/>
  <c r="G137" i="7" s="1"/>
  <c r="M137" i="7" s="1"/>
  <c r="O134" i="14"/>
  <c r="H134" i="15"/>
  <c r="P135" i="14"/>
  <c r="P134" i="15"/>
  <c r="AB134" i="10"/>
  <c r="AD137" i="8" s="1"/>
  <c r="AF134" i="14"/>
  <c r="N136" i="7"/>
  <c r="K136" i="7"/>
  <c r="P135" i="3" s="1"/>
  <c r="F130" i="14"/>
  <c r="C130" i="15"/>
  <c r="G130" i="10"/>
  <c r="S131" i="15"/>
  <c r="AK131" i="14"/>
  <c r="AN131" i="14" s="1"/>
  <c r="AE131" i="10"/>
  <c r="AI134" i="8" s="1"/>
  <c r="AL134" i="8" s="1"/>
  <c r="AH129" i="14"/>
  <c r="AJ129" i="14" s="1"/>
  <c r="Q129" i="15"/>
  <c r="AC129" i="10"/>
  <c r="AF132" i="8" s="1"/>
  <c r="AH132" i="8" s="1"/>
  <c r="R131" i="15"/>
  <c r="AD131" i="10"/>
  <c r="AG134" i="8" s="1"/>
  <c r="AI131" i="14"/>
  <c r="N129" i="10"/>
  <c r="H124" i="14"/>
  <c r="D124" i="15"/>
  <c r="H124" i="10"/>
  <c r="X127" i="6" s="1"/>
  <c r="Y127" i="6" s="1"/>
  <c r="Z127" i="6" s="1"/>
  <c r="T130" i="15"/>
  <c r="AF130" i="10"/>
  <c r="AJ133" i="8" s="1"/>
  <c r="AL130" i="14"/>
  <c r="S130" i="15"/>
  <c r="AE130" i="10"/>
  <c r="AI133" i="8" s="1"/>
  <c r="AK130" i="14"/>
  <c r="F129" i="15"/>
  <c r="L129" i="10"/>
  <c r="J129" i="14"/>
  <c r="H126" i="10"/>
  <c r="X129" i="6" s="1"/>
  <c r="Y129" i="6" s="1"/>
  <c r="Z129" i="6" s="1"/>
  <c r="H126" i="14"/>
  <c r="L126" i="14" s="1"/>
  <c r="D126" i="15"/>
  <c r="V126" i="15" s="1"/>
  <c r="G126" i="11" s="1"/>
  <c r="D126" i="11" s="1"/>
  <c r="S132" i="10"/>
  <c r="H135" i="7" s="1"/>
  <c r="M131" i="10"/>
  <c r="W130" i="14"/>
  <c r="X130" i="14" s="1"/>
  <c r="T130" i="14" s="1"/>
  <c r="J183" i="12"/>
  <c r="Q133" i="8" s="1"/>
  <c r="R133" i="8" s="1"/>
  <c r="AM130" i="14"/>
  <c r="U130" i="15"/>
  <c r="AG130" i="10"/>
  <c r="AK133" i="8" s="1"/>
  <c r="N131" i="10"/>
  <c r="D128" i="15"/>
  <c r="H128" i="10"/>
  <c r="H128" i="14"/>
  <c r="L128" i="14" s="1"/>
  <c r="D131" i="15"/>
  <c r="H131" i="14"/>
  <c r="H131" i="10"/>
  <c r="J129" i="10"/>
  <c r="H127" i="15"/>
  <c r="O127" i="14"/>
  <c r="R127" i="10"/>
  <c r="G130" i="7" s="1"/>
  <c r="M130" i="7" s="1"/>
  <c r="G127" i="10"/>
  <c r="F127" i="14"/>
  <c r="C127" i="15"/>
  <c r="J127" i="14"/>
  <c r="K127" i="14" s="1"/>
  <c r="L127" i="14" s="1"/>
  <c r="L127" i="10"/>
  <c r="F127" i="15"/>
  <c r="Q125" i="10"/>
  <c r="F128" i="7" s="1"/>
  <c r="L128" i="7" s="1"/>
  <c r="N125" i="14"/>
  <c r="M125" i="14" s="1"/>
  <c r="G125" i="15"/>
  <c r="N125" i="10"/>
  <c r="AB121" i="10"/>
  <c r="AD124" i="8" s="1"/>
  <c r="AF121" i="14"/>
  <c r="P121" i="15"/>
  <c r="M128" i="7"/>
  <c r="F127" i="10"/>
  <c r="E127" i="14"/>
  <c r="B127" i="15"/>
  <c r="AE121" i="14"/>
  <c r="AA121" i="10"/>
  <c r="AC124" i="8" s="1"/>
  <c r="O121" i="15"/>
  <c r="N120" i="14"/>
  <c r="M120" i="14" s="1"/>
  <c r="Q120" i="10"/>
  <c r="F123" i="7" s="1"/>
  <c r="G120" i="15"/>
  <c r="V126" i="10"/>
  <c r="Y129" i="8"/>
  <c r="Z129" i="8" s="1"/>
  <c r="S122" i="15"/>
  <c r="AK122" i="14"/>
  <c r="AE122" i="10"/>
  <c r="AI125" i="8" s="1"/>
  <c r="AL125" i="8" s="1"/>
  <c r="T125" i="6"/>
  <c r="U125" i="6" s="1"/>
  <c r="V125" i="6" s="1"/>
  <c r="O125" i="6"/>
  <c r="K119" i="14"/>
  <c r="L119" i="14" s="1"/>
  <c r="D119" i="14" s="1"/>
  <c r="X119" i="10"/>
  <c r="W117" i="14"/>
  <c r="X117" i="14" s="1"/>
  <c r="T117" i="14" s="1"/>
  <c r="M117" i="10"/>
  <c r="F116" i="10"/>
  <c r="E116" i="14"/>
  <c r="B116" i="15"/>
  <c r="P123" i="10"/>
  <c r="W127" i="6"/>
  <c r="L123" i="10"/>
  <c r="F123" i="15"/>
  <c r="J123" i="14"/>
  <c r="K123" i="14" s="1"/>
  <c r="AB123" i="10"/>
  <c r="AD126" i="8" s="1"/>
  <c r="P123" i="15"/>
  <c r="AF123" i="14"/>
  <c r="N123" i="14"/>
  <c r="G123" i="15"/>
  <c r="Q123" i="10"/>
  <c r="F126" i="7" s="1"/>
  <c r="L126" i="7" s="1"/>
  <c r="AF122" i="10"/>
  <c r="AJ125" i="8" s="1"/>
  <c r="T122" i="15"/>
  <c r="AL122" i="14"/>
  <c r="O122" i="14"/>
  <c r="H122" i="15"/>
  <c r="R122" i="10"/>
  <c r="G125" i="7" s="1"/>
  <c r="AH123" i="8"/>
  <c r="E118" i="15"/>
  <c r="I118" i="14"/>
  <c r="I118" i="10"/>
  <c r="S121" i="6" s="1"/>
  <c r="K118" i="10"/>
  <c r="J118" i="14"/>
  <c r="L118" i="10"/>
  <c r="F118" i="15"/>
  <c r="M118" i="10"/>
  <c r="W120" i="6"/>
  <c r="X120" i="6"/>
  <c r="Y120" i="6" s="1"/>
  <c r="H114" i="10"/>
  <c r="D114" i="15"/>
  <c r="V114" i="15" s="1"/>
  <c r="G114" i="11" s="1"/>
  <c r="D114" i="11" s="1"/>
  <c r="H114" i="14"/>
  <c r="L114" i="14" s="1"/>
  <c r="AL119" i="8"/>
  <c r="AL117" i="8"/>
  <c r="E113" i="15"/>
  <c r="I113" i="14"/>
  <c r="K113" i="14" s="1"/>
  <c r="L113" i="14" s="1"/>
  <c r="I113" i="10"/>
  <c r="S116" i="6" s="1"/>
  <c r="N110" i="14"/>
  <c r="M110" i="14" s="1"/>
  <c r="G110" i="15"/>
  <c r="Q110" i="10"/>
  <c r="F113" i="7" s="1"/>
  <c r="L113" i="7" s="1"/>
  <c r="P108" i="10"/>
  <c r="AA115" i="14"/>
  <c r="L115" i="15"/>
  <c r="AD115" i="10"/>
  <c r="AG118" i="8" s="1"/>
  <c r="AI115" i="14"/>
  <c r="R115" i="15"/>
  <c r="AM115" i="14"/>
  <c r="AG115" i="10"/>
  <c r="AK118" i="8" s="1"/>
  <c r="U115" i="15"/>
  <c r="AF115" i="14"/>
  <c r="AB115" i="10"/>
  <c r="AD118" i="8" s="1"/>
  <c r="P115" i="15"/>
  <c r="W113" i="14"/>
  <c r="X113" i="14" s="1"/>
  <c r="T113" i="14" s="1"/>
  <c r="J170" i="12"/>
  <c r="I112" i="14"/>
  <c r="I112" i="10"/>
  <c r="S115" i="6" s="1"/>
  <c r="E112" i="15"/>
  <c r="AE112" i="14"/>
  <c r="O112" i="15"/>
  <c r="AA112" i="10"/>
  <c r="AC115" i="8" s="1"/>
  <c r="N109" i="10"/>
  <c r="I105" i="15"/>
  <c r="M113" i="7"/>
  <c r="N110" i="10"/>
  <c r="AK105" i="14"/>
  <c r="AN105" i="14" s="1"/>
  <c r="AE105" i="10"/>
  <c r="AI108" i="8" s="1"/>
  <c r="AL108" i="8" s="1"/>
  <c r="S105" i="15"/>
  <c r="K107" i="10"/>
  <c r="C110" i="8"/>
  <c r="C110" i="6"/>
  <c r="C110" i="7"/>
  <c r="O110" i="7" s="1"/>
  <c r="C109" i="3"/>
  <c r="K100" i="10"/>
  <c r="H95" i="14"/>
  <c r="L95" i="14" s="1"/>
  <c r="D95" i="14" s="1"/>
  <c r="B95" i="14" s="1"/>
  <c r="F95" i="11" s="1"/>
  <c r="C95" i="11" s="1"/>
  <c r="H95" i="10"/>
  <c r="D95" i="15"/>
  <c r="V95" i="15" s="1"/>
  <c r="G95" i="11" s="1"/>
  <c r="D95" i="11" s="1"/>
  <c r="P110" i="6"/>
  <c r="Q110" i="6" s="1"/>
  <c r="O110" i="6"/>
  <c r="X110" i="6"/>
  <c r="Y110" i="6" s="1"/>
  <c r="Z110" i="6" s="1"/>
  <c r="T110" i="6"/>
  <c r="U110" i="6" s="1"/>
  <c r="V110" i="6" s="1"/>
  <c r="AG104" i="14"/>
  <c r="AL110" i="8"/>
  <c r="P109" i="6"/>
  <c r="Q109" i="6" s="1"/>
  <c r="R109" i="6" s="1"/>
  <c r="T109" i="6"/>
  <c r="U109" i="6" s="1"/>
  <c r="V109" i="6" s="1"/>
  <c r="O109" i="6"/>
  <c r="AA106" i="10"/>
  <c r="AC109" i="8" s="1"/>
  <c r="AE106" i="14"/>
  <c r="O106" i="15"/>
  <c r="X104" i="10"/>
  <c r="AE104" i="14"/>
  <c r="O104" i="15"/>
  <c r="AA104" i="10"/>
  <c r="AC107" i="8" s="1"/>
  <c r="AE107" i="8" s="1"/>
  <c r="M105" i="7"/>
  <c r="E111" i="14"/>
  <c r="B111" i="15"/>
  <c r="F111" i="10"/>
  <c r="O111" i="10"/>
  <c r="J167" i="12"/>
  <c r="Q114" i="8" s="1"/>
  <c r="R114" i="8" s="1"/>
  <c r="W111" i="14"/>
  <c r="X111" i="14" s="1"/>
  <c r="T111" i="14" s="1"/>
  <c r="AF111" i="14"/>
  <c r="P111" i="15"/>
  <c r="AB111" i="10"/>
  <c r="AD114" i="8" s="1"/>
  <c r="M106" i="10"/>
  <c r="M104" i="10"/>
  <c r="AL100" i="14"/>
  <c r="AF100" i="10"/>
  <c r="AJ103" i="8" s="1"/>
  <c r="T100" i="15"/>
  <c r="O103" i="10"/>
  <c r="G109" i="6"/>
  <c r="H109" i="6" s="1"/>
  <c r="F109" i="6"/>
  <c r="O108" i="7"/>
  <c r="AA99" i="14"/>
  <c r="L99" i="15"/>
  <c r="AE99" i="14"/>
  <c r="AA99" i="10"/>
  <c r="AC102" i="8" s="1"/>
  <c r="O99" i="15"/>
  <c r="P100" i="7"/>
  <c r="J94" i="14"/>
  <c r="K94" i="14" s="1"/>
  <c r="F94" i="15"/>
  <c r="L94" i="10"/>
  <c r="C97" i="8"/>
  <c r="C97" i="7"/>
  <c r="C97" i="6"/>
  <c r="C96" i="3"/>
  <c r="C95" i="8"/>
  <c r="C95" i="7"/>
  <c r="C95" i="6"/>
  <c r="G95" i="6" s="1"/>
  <c r="H95" i="6" s="1"/>
  <c r="I95" i="6" s="1"/>
  <c r="C94" i="3"/>
  <c r="AC101" i="14"/>
  <c r="AG101" i="14" s="1"/>
  <c r="Y101" i="10"/>
  <c r="AA104" i="8" s="1"/>
  <c r="M101" i="15"/>
  <c r="K102" i="14"/>
  <c r="I98" i="15"/>
  <c r="O97" i="10"/>
  <c r="M94" i="10"/>
  <c r="F88" i="14"/>
  <c r="C88" i="15"/>
  <c r="G88" i="10"/>
  <c r="U101" i="15"/>
  <c r="AG101" i="10"/>
  <c r="AK104" i="8" s="1"/>
  <c r="AM101" i="14"/>
  <c r="Q96" i="10"/>
  <c r="F99" i="7" s="1"/>
  <c r="G96" i="15"/>
  <c r="V96" i="15" s="1"/>
  <c r="G96" i="11" s="1"/>
  <c r="D96" i="11" s="1"/>
  <c r="N96" i="14"/>
  <c r="M96" i="14" s="1"/>
  <c r="AM96" i="14"/>
  <c r="U96" i="15"/>
  <c r="AG96" i="10"/>
  <c r="AK99" i="8" s="1"/>
  <c r="U92" i="10"/>
  <c r="J95" i="7" s="1"/>
  <c r="K92" i="15"/>
  <c r="R92" i="14"/>
  <c r="AK88" i="14"/>
  <c r="AN88" i="14" s="1"/>
  <c r="S88" i="15"/>
  <c r="AE88" i="10"/>
  <c r="AI91" i="8" s="1"/>
  <c r="AL91" i="8" s="1"/>
  <c r="S101" i="15"/>
  <c r="AK101" i="14"/>
  <c r="AE101" i="10"/>
  <c r="AI104" i="8" s="1"/>
  <c r="X101" i="10"/>
  <c r="AL97" i="14"/>
  <c r="T97" i="15"/>
  <c r="AF97" i="10"/>
  <c r="AJ100" i="8" s="1"/>
  <c r="AK91" i="14"/>
  <c r="AN91" i="14" s="1"/>
  <c r="AE91" i="10"/>
  <c r="AI94" i="8" s="1"/>
  <c r="AL94" i="8" s="1"/>
  <c r="S91" i="15"/>
  <c r="G99" i="6"/>
  <c r="H99" i="6" s="1"/>
  <c r="I99" i="6" s="1"/>
  <c r="F99" i="6"/>
  <c r="F90" i="15"/>
  <c r="J90" i="14"/>
  <c r="K90" i="14" s="1"/>
  <c r="L90" i="10"/>
  <c r="H89" i="10"/>
  <c r="D89" i="15"/>
  <c r="V89" i="15" s="1"/>
  <c r="G89" i="11" s="1"/>
  <c r="D89" i="11" s="1"/>
  <c r="H89" i="14"/>
  <c r="L89" i="14" s="1"/>
  <c r="D89" i="14" s="1"/>
  <c r="AA89" i="14"/>
  <c r="L89" i="15"/>
  <c r="I86" i="14"/>
  <c r="K86" i="14" s="1"/>
  <c r="E86" i="15"/>
  <c r="I86" i="10"/>
  <c r="S89" i="6" s="1"/>
  <c r="V82" i="10"/>
  <c r="Y85" i="8"/>
  <c r="Z85" i="8" s="1"/>
  <c r="N79" i="14"/>
  <c r="M79" i="14" s="1"/>
  <c r="Q79" i="10"/>
  <c r="F82" i="7" s="1"/>
  <c r="G79" i="15"/>
  <c r="P104" i="7"/>
  <c r="O93" i="10"/>
  <c r="K93" i="10"/>
  <c r="S90" i="10"/>
  <c r="H93" i="7" s="1"/>
  <c r="N98" i="7"/>
  <c r="Q98" i="7" s="1"/>
  <c r="K98" i="7"/>
  <c r="P97" i="3" s="1"/>
  <c r="AE98" i="8"/>
  <c r="AM98" i="8" s="1"/>
  <c r="AN98" i="8" s="1"/>
  <c r="P99" i="14"/>
  <c r="F94" i="6"/>
  <c r="G94" i="6"/>
  <c r="H94" i="6" s="1"/>
  <c r="AL90" i="14"/>
  <c r="AF90" i="10"/>
  <c r="AJ93" i="8" s="1"/>
  <c r="T90" i="15"/>
  <c r="AF90" i="14"/>
  <c r="P90" i="15"/>
  <c r="AB90" i="10"/>
  <c r="AD93" i="8" s="1"/>
  <c r="O84" i="15"/>
  <c r="AA84" i="10"/>
  <c r="AC87" i="8" s="1"/>
  <c r="AE84" i="14"/>
  <c r="K97" i="14"/>
  <c r="L97" i="14" s="1"/>
  <c r="F98" i="6"/>
  <c r="G98" i="6"/>
  <c r="H98" i="6" s="1"/>
  <c r="AA84" i="14"/>
  <c r="L84" i="15"/>
  <c r="C79" i="15"/>
  <c r="F79" i="14"/>
  <c r="G79" i="10"/>
  <c r="M81" i="7"/>
  <c r="H79" i="14"/>
  <c r="L79" i="14" s="1"/>
  <c r="H79" i="10"/>
  <c r="D79" i="15"/>
  <c r="V79" i="15" s="1"/>
  <c r="G79" i="11" s="1"/>
  <c r="D79" i="11" s="1"/>
  <c r="AA83" i="14"/>
  <c r="L83" i="15"/>
  <c r="L82" i="14"/>
  <c r="R74" i="14"/>
  <c r="K74" i="15"/>
  <c r="U74" i="10"/>
  <c r="J77" i="7" s="1"/>
  <c r="AH74" i="14"/>
  <c r="AJ74" i="14" s="1"/>
  <c r="AC74" i="10"/>
  <c r="AF77" i="8" s="1"/>
  <c r="AH77" i="8" s="1"/>
  <c r="Q74" i="15"/>
  <c r="AE83" i="8"/>
  <c r="AM83" i="8" s="1"/>
  <c r="AC77" i="14"/>
  <c r="M77" i="15"/>
  <c r="Y77" i="10"/>
  <c r="AA80" i="8" s="1"/>
  <c r="W71" i="14"/>
  <c r="X71" i="14" s="1"/>
  <c r="T71" i="14" s="1"/>
  <c r="J126" i="12"/>
  <c r="Q74" i="8" s="1"/>
  <c r="R74" i="8" s="1"/>
  <c r="N71" i="14"/>
  <c r="M71" i="14" s="1"/>
  <c r="Q71" i="10"/>
  <c r="F74" i="7" s="1"/>
  <c r="L74" i="7" s="1"/>
  <c r="G71" i="15"/>
  <c r="G86" i="14"/>
  <c r="AN80" i="14"/>
  <c r="AE82" i="8"/>
  <c r="M77" i="10"/>
  <c r="AE74" i="10"/>
  <c r="AI77" i="8" s="1"/>
  <c r="AL77" i="8" s="1"/>
  <c r="S74" i="15"/>
  <c r="AK74" i="14"/>
  <c r="AN74" i="14" s="1"/>
  <c r="Q73" i="10"/>
  <c r="F76" i="7" s="1"/>
  <c r="L76" i="7" s="1"/>
  <c r="G73" i="15"/>
  <c r="N73" i="14"/>
  <c r="M73" i="14" s="1"/>
  <c r="O73" i="10"/>
  <c r="AK64" i="14"/>
  <c r="AN64" i="14" s="1"/>
  <c r="S64" i="15"/>
  <c r="AE64" i="10"/>
  <c r="AI67" i="8" s="1"/>
  <c r="AL67" i="8" s="1"/>
  <c r="H83" i="14"/>
  <c r="L83" i="14" s="1"/>
  <c r="D83" i="14" s="1"/>
  <c r="D83" i="15"/>
  <c r="H83" i="10"/>
  <c r="P83" i="15"/>
  <c r="AB83" i="10"/>
  <c r="AD86" i="8" s="1"/>
  <c r="AF83" i="14"/>
  <c r="AE83" i="14"/>
  <c r="AA83" i="10"/>
  <c r="AC86" i="8" s="1"/>
  <c r="O83" i="15"/>
  <c r="V81" i="10"/>
  <c r="Y84" i="8"/>
  <c r="Z84" i="8" s="1"/>
  <c r="J76" i="10"/>
  <c r="M82" i="7"/>
  <c r="AH89" i="8"/>
  <c r="P80" i="10"/>
  <c r="O80" i="10"/>
  <c r="M76" i="10"/>
  <c r="J75" i="14"/>
  <c r="K75" i="14" s="1"/>
  <c r="L75" i="14" s="1"/>
  <c r="D75" i="14" s="1"/>
  <c r="F75" i="15"/>
  <c r="L75" i="10"/>
  <c r="R75" i="14"/>
  <c r="U75" i="10"/>
  <c r="J78" i="7" s="1"/>
  <c r="P78" i="7" s="1"/>
  <c r="K75" i="15"/>
  <c r="H73" i="14"/>
  <c r="L73" i="14" s="1"/>
  <c r="D73" i="14" s="1"/>
  <c r="H73" i="10"/>
  <c r="D73" i="15"/>
  <c r="P59" i="10"/>
  <c r="F81" i="14"/>
  <c r="G81" i="14" s="1"/>
  <c r="C81" i="15"/>
  <c r="G81" i="10"/>
  <c r="W81" i="14"/>
  <c r="X81" i="14" s="1"/>
  <c r="T81" i="14" s="1"/>
  <c r="J129" i="12"/>
  <c r="H69" i="10"/>
  <c r="H69" i="14"/>
  <c r="D69" i="15"/>
  <c r="AE69" i="10"/>
  <c r="AI72" i="8" s="1"/>
  <c r="AL72" i="8" s="1"/>
  <c r="S69" i="15"/>
  <c r="AK69" i="14"/>
  <c r="AN69" i="14" s="1"/>
  <c r="K69" i="10"/>
  <c r="O68" i="10"/>
  <c r="J68" i="14"/>
  <c r="K68" i="14" s="1"/>
  <c r="F68" i="15"/>
  <c r="L68" i="10"/>
  <c r="I67" i="15"/>
  <c r="F66" i="15"/>
  <c r="J66" i="14"/>
  <c r="K66" i="14" s="1"/>
  <c r="L66" i="10"/>
  <c r="Z63" i="10"/>
  <c r="AB66" i="8" s="1"/>
  <c r="AE66" i="8" s="1"/>
  <c r="AM66" i="8" s="1"/>
  <c r="AN66" i="8" s="1"/>
  <c r="T65" i="3" s="1"/>
  <c r="N63" i="15"/>
  <c r="AD63" i="14"/>
  <c r="AG63" i="14" s="1"/>
  <c r="N63" i="14"/>
  <c r="G63" i="15"/>
  <c r="Q63" i="10"/>
  <c r="F66" i="7" s="1"/>
  <c r="L66" i="7" s="1"/>
  <c r="N67" i="15"/>
  <c r="Z67" i="10"/>
  <c r="AB70" i="8" s="1"/>
  <c r="AE70" i="8" s="1"/>
  <c r="AD67" i="14"/>
  <c r="AG67" i="14" s="1"/>
  <c r="O122" i="12"/>
  <c r="AB63" i="10"/>
  <c r="AD66" i="8" s="1"/>
  <c r="P63" i="15"/>
  <c r="AF63" i="14"/>
  <c r="W61" i="14"/>
  <c r="X61" i="14" s="1"/>
  <c r="T61" i="14" s="1"/>
  <c r="J116" i="12"/>
  <c r="Q64" i="8" s="1"/>
  <c r="R64" i="8" s="1"/>
  <c r="G76" i="6"/>
  <c r="H76" i="6" s="1"/>
  <c r="F76" i="6"/>
  <c r="AH66" i="14"/>
  <c r="AJ66" i="14" s="1"/>
  <c r="AC66" i="10"/>
  <c r="AF69" i="8" s="1"/>
  <c r="AH69" i="8" s="1"/>
  <c r="Q66" i="15"/>
  <c r="K71" i="14"/>
  <c r="L71" i="14" s="1"/>
  <c r="M62" i="10"/>
  <c r="P75" i="7"/>
  <c r="AI56" i="14"/>
  <c r="AD56" i="10"/>
  <c r="AG59" i="8" s="1"/>
  <c r="R56" i="15"/>
  <c r="C59" i="7"/>
  <c r="C59" i="6"/>
  <c r="C59" i="8"/>
  <c r="C58" i="3"/>
  <c r="F52" i="10"/>
  <c r="B52" i="15"/>
  <c r="E52" i="14"/>
  <c r="G52" i="14" s="1"/>
  <c r="Q65" i="15"/>
  <c r="AH65" i="14"/>
  <c r="AJ65" i="14" s="1"/>
  <c r="AC65" i="10"/>
  <c r="AF68" i="8" s="1"/>
  <c r="AH68" i="8" s="1"/>
  <c r="O65" i="10"/>
  <c r="W58" i="10"/>
  <c r="I66" i="15"/>
  <c r="K60" i="10"/>
  <c r="O60" i="10"/>
  <c r="M58" i="10"/>
  <c r="AJ64" i="14"/>
  <c r="P63" i="14"/>
  <c r="K64" i="6"/>
  <c r="L64" i="6" s="1"/>
  <c r="J64" i="6"/>
  <c r="H58" i="15"/>
  <c r="R58" i="10"/>
  <c r="G61" i="7" s="1"/>
  <c r="M61" i="7" s="1"/>
  <c r="O58" i="14"/>
  <c r="I57" i="15"/>
  <c r="P67" i="7"/>
  <c r="P60" i="10"/>
  <c r="V59" i="10"/>
  <c r="Y62" i="8"/>
  <c r="Z62" i="8" s="1"/>
  <c r="N58" i="10"/>
  <c r="C58" i="15"/>
  <c r="F58" i="14"/>
  <c r="G58" i="10"/>
  <c r="O55" i="10"/>
  <c r="AC54" i="14"/>
  <c r="AG54" i="14" s="1"/>
  <c r="M54" i="15"/>
  <c r="Y54" i="10"/>
  <c r="AA57" i="8" s="1"/>
  <c r="AH44" i="14"/>
  <c r="AJ44" i="14" s="1"/>
  <c r="AB44" i="14" s="1"/>
  <c r="Z44" i="14" s="1"/>
  <c r="Q44" i="15"/>
  <c r="AC44" i="10"/>
  <c r="AF47" i="8" s="1"/>
  <c r="AH47" i="8" s="1"/>
  <c r="H60" i="14"/>
  <c r="H60" i="10"/>
  <c r="D60" i="15"/>
  <c r="U58" i="10"/>
  <c r="J61" i="7" s="1"/>
  <c r="P61" i="7" s="1"/>
  <c r="R58" i="14"/>
  <c r="K58" i="15"/>
  <c r="AI57" i="14"/>
  <c r="AJ57" i="14" s="1"/>
  <c r="R57" i="15"/>
  <c r="AD57" i="10"/>
  <c r="AG60" i="8" s="1"/>
  <c r="AH60" i="8" s="1"/>
  <c r="AD51" i="10"/>
  <c r="AG54" i="8" s="1"/>
  <c r="AH54" i="8" s="1"/>
  <c r="AI51" i="14"/>
  <c r="AJ51" i="14" s="1"/>
  <c r="R51" i="15"/>
  <c r="AF51" i="14"/>
  <c r="AB51" i="10"/>
  <c r="AD54" i="8" s="1"/>
  <c r="P51" i="15"/>
  <c r="H43" i="14"/>
  <c r="L43" i="14" s="1"/>
  <c r="D43" i="14" s="1"/>
  <c r="D43" i="15"/>
  <c r="H43" i="10"/>
  <c r="P66" i="7"/>
  <c r="N60" i="15"/>
  <c r="AD60" i="14"/>
  <c r="Z60" i="10"/>
  <c r="AB63" i="8" s="1"/>
  <c r="Z59" i="14"/>
  <c r="S59" i="14" s="1"/>
  <c r="J58" i="10"/>
  <c r="E55" i="14"/>
  <c r="B55" i="15"/>
  <c r="F55" i="10"/>
  <c r="AL52" i="14"/>
  <c r="AN52" i="14" s="1"/>
  <c r="AF52" i="10"/>
  <c r="AJ55" i="8" s="1"/>
  <c r="AL55" i="8" s="1"/>
  <c r="T52" i="15"/>
  <c r="Q51" i="10"/>
  <c r="F54" i="7" s="1"/>
  <c r="N51" i="14"/>
  <c r="M51" i="14" s="1"/>
  <c r="G51" i="15"/>
  <c r="W44" i="10"/>
  <c r="AC53" i="14"/>
  <c r="Y53" i="10"/>
  <c r="AA56" i="8" s="1"/>
  <c r="M53" i="15"/>
  <c r="K53" i="10"/>
  <c r="P43" i="14"/>
  <c r="O88" i="12"/>
  <c r="K52" i="6" s="1"/>
  <c r="L52" i="6" s="1"/>
  <c r="M52" i="6" s="1"/>
  <c r="T50" i="6"/>
  <c r="U50" i="6" s="1"/>
  <c r="V50" i="6" s="1"/>
  <c r="P50" i="6"/>
  <c r="Q50" i="6" s="1"/>
  <c r="O50" i="6"/>
  <c r="AE47" i="14"/>
  <c r="O47" i="15"/>
  <c r="AA47" i="10"/>
  <c r="AC50" i="8" s="1"/>
  <c r="K46" i="10"/>
  <c r="AC46" i="10"/>
  <c r="AF49" i="8" s="1"/>
  <c r="AH49" i="8" s="1"/>
  <c r="AH46" i="14"/>
  <c r="AJ46" i="14" s="1"/>
  <c r="Q46" i="15"/>
  <c r="C49" i="7"/>
  <c r="C49" i="6"/>
  <c r="C49" i="8"/>
  <c r="C48" i="3"/>
  <c r="K49" i="10"/>
  <c r="Q53" i="15"/>
  <c r="AC53" i="10"/>
  <c r="AF56" i="8" s="1"/>
  <c r="AH56" i="8" s="1"/>
  <c r="AH53" i="14"/>
  <c r="AJ53" i="14" s="1"/>
  <c r="N49" i="10"/>
  <c r="G46" i="10"/>
  <c r="F46" i="14"/>
  <c r="G46" i="14" s="1"/>
  <c r="C46" i="15"/>
  <c r="I43" i="15"/>
  <c r="K58" i="6"/>
  <c r="L58" i="6" s="1"/>
  <c r="J58" i="6"/>
  <c r="N46" i="15"/>
  <c r="AD46" i="14"/>
  <c r="AG46" i="14" s="1"/>
  <c r="Z46" i="10"/>
  <c r="AB49" i="8" s="1"/>
  <c r="AE49" i="8" s="1"/>
  <c r="O45" i="10"/>
  <c r="M45" i="10"/>
  <c r="AD40" i="10"/>
  <c r="AG43" i="8" s="1"/>
  <c r="R40" i="15"/>
  <c r="AI40" i="14"/>
  <c r="AA38" i="14"/>
  <c r="L38" i="15"/>
  <c r="C41" i="8"/>
  <c r="C41" i="7"/>
  <c r="M41" i="7" s="1"/>
  <c r="C41" i="6"/>
  <c r="C40" i="3"/>
  <c r="E36" i="15"/>
  <c r="I36" i="14"/>
  <c r="I36" i="10"/>
  <c r="S39" i="6" s="1"/>
  <c r="P34" i="10"/>
  <c r="AK26" i="14"/>
  <c r="AN26" i="14" s="1"/>
  <c r="S26" i="15"/>
  <c r="AE26" i="10"/>
  <c r="AI29" i="8" s="1"/>
  <c r="AL29" i="8" s="1"/>
  <c r="N39" i="10"/>
  <c r="C42" i="6"/>
  <c r="C42" i="7"/>
  <c r="C41" i="3"/>
  <c r="C42" i="8"/>
  <c r="O36" i="15"/>
  <c r="AA36" i="10"/>
  <c r="AC39" i="8" s="1"/>
  <c r="AE36" i="14"/>
  <c r="M49" i="7"/>
  <c r="T40" i="15"/>
  <c r="AF40" i="10"/>
  <c r="AJ43" i="8" s="1"/>
  <c r="AL40" i="14"/>
  <c r="C43" i="8"/>
  <c r="C43" i="7"/>
  <c r="L43" i="7" s="1"/>
  <c r="C42" i="3"/>
  <c r="C43" i="6"/>
  <c r="H36" i="14"/>
  <c r="D36" i="15"/>
  <c r="H36" i="10"/>
  <c r="AD48" i="10"/>
  <c r="AG51" i="8" s="1"/>
  <c r="R48" i="15"/>
  <c r="AI48" i="14"/>
  <c r="N48" i="10"/>
  <c r="AD48" i="14"/>
  <c r="N48" i="15"/>
  <c r="Z48" i="10"/>
  <c r="AB51" i="8" s="1"/>
  <c r="P40" i="10"/>
  <c r="AA37" i="14"/>
  <c r="L37" i="15"/>
  <c r="M37" i="10"/>
  <c r="X39" i="10"/>
  <c r="F38" i="10"/>
  <c r="E38" i="14"/>
  <c r="B38" i="15"/>
  <c r="AE31" i="10"/>
  <c r="AI34" i="8" s="1"/>
  <c r="AL34" i="8" s="1"/>
  <c r="AK31" i="14"/>
  <c r="AN31" i="14" s="1"/>
  <c r="AB31" i="14" s="1"/>
  <c r="Z31" i="14" s="1"/>
  <c r="S31" i="14" s="1"/>
  <c r="S31" i="15"/>
  <c r="J29" i="10"/>
  <c r="H23" i="14"/>
  <c r="L23" i="14" s="1"/>
  <c r="D23" i="14" s="1"/>
  <c r="D23" i="15"/>
  <c r="H23" i="10"/>
  <c r="AC40" i="10"/>
  <c r="AF43" i="8" s="1"/>
  <c r="AH40" i="14"/>
  <c r="AJ40" i="14" s="1"/>
  <c r="Q40" i="15"/>
  <c r="L39" i="15"/>
  <c r="AA39" i="14"/>
  <c r="L41" i="15"/>
  <c r="AA41" i="14"/>
  <c r="Q41" i="15"/>
  <c r="AC41" i="10"/>
  <c r="AF44" i="8" s="1"/>
  <c r="AH44" i="8" s="1"/>
  <c r="AH41" i="14"/>
  <c r="AJ41" i="14" s="1"/>
  <c r="I41" i="14"/>
  <c r="E41" i="15"/>
  <c r="I41" i="10"/>
  <c r="S44" i="6" s="1"/>
  <c r="K40" i="6"/>
  <c r="L40" i="6" s="1"/>
  <c r="J40" i="6"/>
  <c r="K36" i="10"/>
  <c r="P31" i="7"/>
  <c r="N33" i="10"/>
  <c r="Q33" i="14"/>
  <c r="J33" i="15"/>
  <c r="T33" i="10"/>
  <c r="I36" i="7" s="1"/>
  <c r="O36" i="7" s="1"/>
  <c r="P35" i="10"/>
  <c r="K37" i="6"/>
  <c r="L37" i="6" s="1"/>
  <c r="J37" i="6"/>
  <c r="N32" i="10"/>
  <c r="O32" i="14"/>
  <c r="R32" i="10"/>
  <c r="G35" i="7" s="1"/>
  <c r="M35" i="7" s="1"/>
  <c r="H32" i="15"/>
  <c r="W28" i="10"/>
  <c r="Q27" i="14"/>
  <c r="J27" i="15"/>
  <c r="T27" i="10"/>
  <c r="I30" i="7" s="1"/>
  <c r="O30" i="7" s="1"/>
  <c r="P25" i="10"/>
  <c r="W20" i="10"/>
  <c r="E14" i="14"/>
  <c r="B14" i="15"/>
  <c r="F14" i="10"/>
  <c r="L32" i="10"/>
  <c r="F32" i="15"/>
  <c r="J32" i="14"/>
  <c r="K32" i="14" s="1"/>
  <c r="L32" i="14" s="1"/>
  <c r="W27" i="10"/>
  <c r="C24" i="7"/>
  <c r="P24" i="7" s="1"/>
  <c r="C24" i="6"/>
  <c r="C24" i="8"/>
  <c r="C23" i="3"/>
  <c r="O14" i="10"/>
  <c r="N12" i="14"/>
  <c r="M12" i="14" s="1"/>
  <c r="Q12" i="10"/>
  <c r="F15" i="7" s="1"/>
  <c r="L15" i="7" s="1"/>
  <c r="G12" i="15"/>
  <c r="F39" i="6"/>
  <c r="G39" i="6"/>
  <c r="H39" i="6" s="1"/>
  <c r="H28" i="10"/>
  <c r="D28" i="15"/>
  <c r="H28" i="14"/>
  <c r="G30" i="6"/>
  <c r="H30" i="6" s="1"/>
  <c r="F30" i="6"/>
  <c r="AA24" i="10"/>
  <c r="AC27" i="8" s="1"/>
  <c r="AE27" i="8" s="1"/>
  <c r="O24" i="15"/>
  <c r="AE24" i="14"/>
  <c r="AG24" i="14" s="1"/>
  <c r="F24" i="14"/>
  <c r="G24" i="14" s="1"/>
  <c r="C24" i="15"/>
  <c r="G24" i="10"/>
  <c r="P26" i="7"/>
  <c r="M33" i="15"/>
  <c r="AC33" i="14"/>
  <c r="Y33" i="10"/>
  <c r="AA36" i="8" s="1"/>
  <c r="E28" i="14"/>
  <c r="B28" i="15"/>
  <c r="F28" i="10"/>
  <c r="S26" i="10"/>
  <c r="H29" i="7" s="1"/>
  <c r="E25" i="15"/>
  <c r="I25" i="10"/>
  <c r="S28" i="6" s="1"/>
  <c r="I25" i="14"/>
  <c r="K25" i="14" s="1"/>
  <c r="I35" i="10"/>
  <c r="S38" i="6" s="1"/>
  <c r="I35" i="14"/>
  <c r="E35" i="15"/>
  <c r="H35" i="15"/>
  <c r="R35" i="10"/>
  <c r="G38" i="7" s="1"/>
  <c r="M38" i="7" s="1"/>
  <c r="O35" i="14"/>
  <c r="V29" i="10"/>
  <c r="Y32" i="8"/>
  <c r="Z32" i="8" s="1"/>
  <c r="O31" i="7"/>
  <c r="AD17" i="10"/>
  <c r="AG20" i="8" s="1"/>
  <c r="R17" i="15"/>
  <c r="AI17" i="14"/>
  <c r="AD15" i="10"/>
  <c r="AG18" i="8" s="1"/>
  <c r="AI15" i="14"/>
  <c r="R15" i="15"/>
  <c r="AF15" i="14"/>
  <c r="P15" i="15"/>
  <c r="AB15" i="10"/>
  <c r="AD18" i="8" s="1"/>
  <c r="W22" i="10"/>
  <c r="J18" i="10"/>
  <c r="O15" i="15"/>
  <c r="AE15" i="14"/>
  <c r="AA15" i="10"/>
  <c r="AC18" i="8" s="1"/>
  <c r="AE18" i="8" s="1"/>
  <c r="Q22" i="15"/>
  <c r="AC22" i="10"/>
  <c r="AF25" i="8" s="1"/>
  <c r="AH22" i="14"/>
  <c r="O17" i="10"/>
  <c r="AE17" i="14"/>
  <c r="O17" i="15"/>
  <c r="AA17" i="10"/>
  <c r="AC20" i="8" s="1"/>
  <c r="K24" i="14"/>
  <c r="L24" i="14" s="1"/>
  <c r="D24" i="14" s="1"/>
  <c r="X29" i="6"/>
  <c r="Y29" i="6" s="1"/>
  <c r="W29" i="6"/>
  <c r="C22" i="15"/>
  <c r="F22" i="14"/>
  <c r="G22" i="14" s="1"/>
  <c r="G22" i="10"/>
  <c r="R22" i="15"/>
  <c r="AI22" i="14"/>
  <c r="AD22" i="10"/>
  <c r="AG25" i="8" s="1"/>
  <c r="AB21" i="14"/>
  <c r="Z21" i="14" s="1"/>
  <c r="S21" i="14" s="1"/>
  <c r="J19" i="10"/>
  <c r="AL19" i="14"/>
  <c r="AN19" i="14" s="1"/>
  <c r="T19" i="15"/>
  <c r="AF19" i="10"/>
  <c r="AJ22" i="8" s="1"/>
  <c r="AL22" i="8" s="1"/>
  <c r="O16" i="10"/>
  <c r="AD16" i="10"/>
  <c r="AG19" i="8" s="1"/>
  <c r="R16" i="15"/>
  <c r="AI16" i="14"/>
  <c r="M16" i="10"/>
  <c r="H10" i="10"/>
  <c r="D10" i="15"/>
  <c r="H10" i="14"/>
  <c r="U10" i="10"/>
  <c r="J13" i="7" s="1"/>
  <c r="P13" i="7" s="1"/>
  <c r="K10" i="15"/>
  <c r="R10" i="14"/>
  <c r="W11" i="14"/>
  <c r="X11" i="14" s="1"/>
  <c r="T11" i="14" s="1"/>
  <c r="J35" i="12"/>
  <c r="Q14" i="8" s="1"/>
  <c r="O11" i="14"/>
  <c r="H11" i="15"/>
  <c r="R11" i="10"/>
  <c r="G14" i="7" s="1"/>
  <c r="C14" i="8"/>
  <c r="C14" i="6"/>
  <c r="C14" i="7"/>
  <c r="P89" i="4" s="1"/>
  <c r="C13" i="3"/>
  <c r="AE15" i="8"/>
  <c r="O3" i="15"/>
  <c r="AE3" i="14"/>
  <c r="AG3" i="14" s="1"/>
  <c r="AA3" i="10"/>
  <c r="AC6" i="8" s="1"/>
  <c r="AE6" i="8" s="1"/>
  <c r="W3" i="14"/>
  <c r="X3" i="14" s="1"/>
  <c r="T3" i="14" s="1"/>
  <c r="J4" i="12"/>
  <c r="O27" i="8"/>
  <c r="I11" i="15"/>
  <c r="I9" i="10"/>
  <c r="S12" i="6" s="1"/>
  <c r="E9" i="15"/>
  <c r="I9" i="14"/>
  <c r="W9" i="10"/>
  <c r="K9" i="10"/>
  <c r="C12" i="8"/>
  <c r="C12" i="7"/>
  <c r="C11" i="3"/>
  <c r="C12" i="6"/>
  <c r="W111" i="8"/>
  <c r="H77" i="8"/>
  <c r="O77" i="8" s="1"/>
  <c r="X77" i="8" s="1"/>
  <c r="S76" i="3" s="1"/>
  <c r="P5" i="15"/>
  <c r="AB5" i="10"/>
  <c r="AD8" i="8" s="1"/>
  <c r="AF5" i="14"/>
  <c r="R126" i="8"/>
  <c r="O118" i="8"/>
  <c r="R80" i="8"/>
  <c r="X80" i="8" s="1"/>
  <c r="S79" i="3" s="1"/>
  <c r="N13" i="8"/>
  <c r="AG9" i="14"/>
  <c r="N8" i="14"/>
  <c r="Q8" i="10"/>
  <c r="F11" i="7" s="1"/>
  <c r="L11" i="7" s="1"/>
  <c r="G8" i="15"/>
  <c r="W8" i="14"/>
  <c r="X8" i="14" s="1"/>
  <c r="T8" i="14" s="1"/>
  <c r="J18" i="12"/>
  <c r="Q11" i="8" s="1"/>
  <c r="R11" i="8" s="1"/>
  <c r="M8" i="10"/>
  <c r="AE4" i="14"/>
  <c r="O4" i="15"/>
  <c r="AA4" i="10"/>
  <c r="AC7" i="8" s="1"/>
  <c r="K64" i="8"/>
  <c r="R18" i="8"/>
  <c r="O17" i="12"/>
  <c r="L7" i="15"/>
  <c r="AA7" i="14"/>
  <c r="W7" i="14"/>
  <c r="X7" i="14" s="1"/>
  <c r="T7" i="14" s="1"/>
  <c r="J17" i="12"/>
  <c r="Q10" i="8" s="1"/>
  <c r="R10" i="8" s="1"/>
  <c r="X10" i="8" s="1"/>
  <c r="R122" i="8"/>
  <c r="W19" i="8"/>
  <c r="O90" i="7"/>
  <c r="T112" i="4"/>
  <c r="T80" i="4"/>
  <c r="T48" i="4"/>
  <c r="T16" i="4"/>
  <c r="H6" i="14"/>
  <c r="L6" i="14" s="1"/>
  <c r="H6" i="10"/>
  <c r="D6" i="15"/>
  <c r="F6" i="15"/>
  <c r="J6" i="14"/>
  <c r="K6" i="14" s="1"/>
  <c r="L6" i="10"/>
  <c r="K6" i="10"/>
  <c r="S5" i="15"/>
  <c r="AE5" i="10"/>
  <c r="AI8" i="8" s="1"/>
  <c r="AK5" i="14"/>
  <c r="W90" i="8"/>
  <c r="X90" i="8" s="1"/>
  <c r="S89" i="3" s="1"/>
  <c r="K60" i="8"/>
  <c r="H25" i="8"/>
  <c r="O25" i="8" s="1"/>
  <c r="X25" i="8" s="1"/>
  <c r="S24" i="3" s="1"/>
  <c r="T55" i="5"/>
  <c r="T23" i="5"/>
  <c r="H5" i="15"/>
  <c r="O5" i="14"/>
  <c r="R5" i="10"/>
  <c r="G8" i="7" s="1"/>
  <c r="M8" i="7" s="1"/>
  <c r="Q5" i="14"/>
  <c r="T5" i="10"/>
  <c r="I8" i="7" s="1"/>
  <c r="O8" i="7" s="1"/>
  <c r="J5" i="15"/>
  <c r="W103" i="8"/>
  <c r="R59" i="8"/>
  <c r="N33" i="8"/>
  <c r="K23" i="8"/>
  <c r="O23" i="8" s="1"/>
  <c r="X23" i="8" s="1"/>
  <c r="S22" i="3" s="1"/>
  <c r="R14" i="8"/>
  <c r="N4" i="15"/>
  <c r="Z4" i="10"/>
  <c r="AB7" i="8" s="1"/>
  <c r="AD4" i="14"/>
  <c r="O9" i="12"/>
  <c r="K105" i="8"/>
  <c r="O105" i="8" s="1"/>
  <c r="N58" i="8"/>
  <c r="K7" i="8"/>
  <c r="T73" i="4"/>
  <c r="H40" i="8"/>
  <c r="T103" i="4"/>
  <c r="T95" i="4"/>
  <c r="T91" i="4"/>
  <c r="T23" i="4"/>
  <c r="T70" i="5"/>
  <c r="W87" i="8"/>
  <c r="O16" i="7"/>
  <c r="T34" i="5"/>
  <c r="T30" i="5"/>
  <c r="O182" i="12"/>
  <c r="W126" i="10"/>
  <c r="AF135" i="14"/>
  <c r="P135" i="15"/>
  <c r="AB135" i="10"/>
  <c r="AD138" i="8" s="1"/>
  <c r="AE138" i="8" s="1"/>
  <c r="AG134" i="10"/>
  <c r="AK137" i="8" s="1"/>
  <c r="AM134" i="14"/>
  <c r="U134" i="15"/>
  <c r="M134" i="10"/>
  <c r="L130" i="15"/>
  <c r="AA130" i="14"/>
  <c r="E130" i="15"/>
  <c r="I130" i="14"/>
  <c r="I130" i="10"/>
  <c r="S133" i="6" s="1"/>
  <c r="P128" i="7"/>
  <c r="I125" i="10"/>
  <c r="S128" i="6" s="1"/>
  <c r="I125" i="14"/>
  <c r="E125" i="15"/>
  <c r="AI125" i="14"/>
  <c r="R125" i="15"/>
  <c r="AD125" i="10"/>
  <c r="AG128" i="8" s="1"/>
  <c r="B156" i="14"/>
  <c r="C156" i="14"/>
  <c r="B148" i="14"/>
  <c r="C148" i="14"/>
  <c r="R135" i="14"/>
  <c r="K135" i="15"/>
  <c r="U135" i="10"/>
  <c r="J138" i="7" s="1"/>
  <c r="P138" i="7" s="1"/>
  <c r="AH134" i="14"/>
  <c r="AJ134" i="14" s="1"/>
  <c r="Q134" i="15"/>
  <c r="AC134" i="10"/>
  <c r="AF137" i="8" s="1"/>
  <c r="P132" i="10"/>
  <c r="AI134" i="14"/>
  <c r="R134" i="15"/>
  <c r="AD134" i="10"/>
  <c r="AG137" i="8" s="1"/>
  <c r="W133" i="10"/>
  <c r="AD135" i="10"/>
  <c r="AG138" i="8" s="1"/>
  <c r="AI135" i="14"/>
  <c r="R135" i="15"/>
  <c r="O136" i="10"/>
  <c r="Y133" i="10"/>
  <c r="AA136" i="8" s="1"/>
  <c r="AC133" i="14"/>
  <c r="AG133" i="14" s="1"/>
  <c r="M133" i="15"/>
  <c r="AL136" i="14"/>
  <c r="T136" i="15"/>
  <c r="AF136" i="10"/>
  <c r="AJ139" i="8" s="1"/>
  <c r="AE136" i="14"/>
  <c r="O136" i="15"/>
  <c r="AA136" i="10"/>
  <c r="AC139" i="8" s="1"/>
  <c r="J134" i="10"/>
  <c r="P136" i="7"/>
  <c r="W129" i="10"/>
  <c r="T131" i="10"/>
  <c r="I134" i="7" s="1"/>
  <c r="O134" i="7" s="1"/>
  <c r="J131" i="15"/>
  <c r="Q131" i="14"/>
  <c r="P131" i="7"/>
  <c r="AA128" i="10"/>
  <c r="AC131" i="8" s="1"/>
  <c r="AE131" i="8" s="1"/>
  <c r="AM131" i="8" s="1"/>
  <c r="AE128" i="14"/>
  <c r="O128" i="15"/>
  <c r="E126" i="14"/>
  <c r="B126" i="15"/>
  <c r="F126" i="10"/>
  <c r="U130" i="10"/>
  <c r="J133" i="7" s="1"/>
  <c r="K130" i="15"/>
  <c r="R130" i="14"/>
  <c r="D130" i="15"/>
  <c r="H130" i="10"/>
  <c r="H130" i="14"/>
  <c r="E129" i="15"/>
  <c r="I129" i="10"/>
  <c r="S132" i="6" s="1"/>
  <c r="I129" i="14"/>
  <c r="N128" i="10"/>
  <c r="AE129" i="8"/>
  <c r="AM129" i="8" s="1"/>
  <c r="AG124" i="10"/>
  <c r="AK127" i="8" s="1"/>
  <c r="AM124" i="14"/>
  <c r="U124" i="15"/>
  <c r="R131" i="14"/>
  <c r="U131" i="10"/>
  <c r="J134" i="7" s="1"/>
  <c r="P134" i="7" s="1"/>
  <c r="K131" i="15"/>
  <c r="N131" i="14"/>
  <c r="G131" i="15"/>
  <c r="Q131" i="10"/>
  <c r="F134" i="7" s="1"/>
  <c r="L134" i="7" s="1"/>
  <c r="AH130" i="14"/>
  <c r="AJ130" i="14" s="1"/>
  <c r="AC130" i="10"/>
  <c r="AF133" i="8" s="1"/>
  <c r="AH133" i="8" s="1"/>
  <c r="Q130" i="15"/>
  <c r="C133" i="8"/>
  <c r="C133" i="6"/>
  <c r="C133" i="7"/>
  <c r="C132" i="3"/>
  <c r="L136" i="7"/>
  <c r="T130" i="10"/>
  <c r="I133" i="7" s="1"/>
  <c r="Q130" i="14"/>
  <c r="J130" i="15"/>
  <c r="W130" i="10"/>
  <c r="M127" i="15"/>
  <c r="AC127" i="14"/>
  <c r="Y127" i="10"/>
  <c r="AA130" i="8" s="1"/>
  <c r="O127" i="10"/>
  <c r="Q127" i="14"/>
  <c r="T127" i="10"/>
  <c r="I130" i="7" s="1"/>
  <c r="O130" i="7" s="1"/>
  <c r="J127" i="15"/>
  <c r="X125" i="10"/>
  <c r="W125" i="14"/>
  <c r="X125" i="14" s="1"/>
  <c r="T125" i="14" s="1"/>
  <c r="K121" i="10"/>
  <c r="I124" i="15"/>
  <c r="K125" i="14"/>
  <c r="J129" i="6"/>
  <c r="K129" i="6"/>
  <c r="L129" i="6" s="1"/>
  <c r="AL124" i="8"/>
  <c r="L124" i="7"/>
  <c r="J177" i="12"/>
  <c r="Q125" i="8" s="1"/>
  <c r="R125" i="8" s="1"/>
  <c r="W122" i="14"/>
  <c r="X122" i="14" s="1"/>
  <c r="T122" i="14" s="1"/>
  <c r="J127" i="6"/>
  <c r="K127" i="6"/>
  <c r="L127" i="6" s="1"/>
  <c r="M127" i="6" s="1"/>
  <c r="N127" i="6" s="1"/>
  <c r="M126" i="3" s="1"/>
  <c r="T119" i="15"/>
  <c r="AL119" i="14"/>
  <c r="AN119" i="14" s="1"/>
  <c r="AF119" i="10"/>
  <c r="AJ122" i="8" s="1"/>
  <c r="AL122" i="8" s="1"/>
  <c r="R117" i="14"/>
  <c r="U117" i="10"/>
  <c r="J120" i="7" s="1"/>
  <c r="P120" i="7" s="1"/>
  <c r="K117" i="15"/>
  <c r="J116" i="14"/>
  <c r="K116" i="14" s="1"/>
  <c r="L116" i="14" s="1"/>
  <c r="L116" i="10"/>
  <c r="F116" i="15"/>
  <c r="V116" i="15" s="1"/>
  <c r="G116" i="11" s="1"/>
  <c r="D116" i="11" s="1"/>
  <c r="T123" i="10"/>
  <c r="I126" i="7" s="1"/>
  <c r="O126" i="7" s="1"/>
  <c r="J123" i="15"/>
  <c r="Q123" i="14"/>
  <c r="U123" i="15"/>
  <c r="AM123" i="14"/>
  <c r="AN123" i="14" s="1"/>
  <c r="AG123" i="10"/>
  <c r="AK126" i="8" s="1"/>
  <c r="AL126" i="8" s="1"/>
  <c r="X123" i="10"/>
  <c r="W122" i="10"/>
  <c r="M122" i="10"/>
  <c r="AC122" i="14"/>
  <c r="AG122" i="14" s="1"/>
  <c r="M122" i="15"/>
  <c r="Y122" i="10"/>
  <c r="AA125" i="8" s="1"/>
  <c r="AC118" i="10"/>
  <c r="AF121" i="8" s="1"/>
  <c r="AH121" i="8" s="1"/>
  <c r="Q118" i="15"/>
  <c r="AH118" i="14"/>
  <c r="AJ118" i="14" s="1"/>
  <c r="P118" i="10"/>
  <c r="Q118" i="14"/>
  <c r="T118" i="10"/>
  <c r="I121" i="7" s="1"/>
  <c r="O121" i="7" s="1"/>
  <c r="J118" i="15"/>
  <c r="C118" i="15"/>
  <c r="G118" i="10"/>
  <c r="F118" i="14"/>
  <c r="G118" i="14" s="1"/>
  <c r="N114" i="15"/>
  <c r="AD114" i="14"/>
  <c r="AG114" i="14" s="1"/>
  <c r="Z114" i="10"/>
  <c r="AB117" i="8" s="1"/>
  <c r="AE117" i="8" s="1"/>
  <c r="AM117" i="8" s="1"/>
  <c r="P119" i="7"/>
  <c r="AG113" i="14"/>
  <c r="P116" i="6"/>
  <c r="Q116" i="6" s="1"/>
  <c r="R116" i="6" s="1"/>
  <c r="O116" i="6"/>
  <c r="T116" i="6"/>
  <c r="U116" i="6" s="1"/>
  <c r="V116" i="6" s="1"/>
  <c r="F110" i="15"/>
  <c r="J110" i="14"/>
  <c r="K110" i="14" s="1"/>
  <c r="L110" i="10"/>
  <c r="P109" i="10"/>
  <c r="H108" i="14"/>
  <c r="D108" i="15"/>
  <c r="H108" i="10"/>
  <c r="W115" i="10"/>
  <c r="Q115" i="15"/>
  <c r="AH115" i="14"/>
  <c r="AJ115" i="14" s="1"/>
  <c r="AC115" i="10"/>
  <c r="AF118" i="8" s="1"/>
  <c r="AH118" i="8" s="1"/>
  <c r="O115" i="14"/>
  <c r="R115" i="10"/>
  <c r="G118" i="7" s="1"/>
  <c r="H115" i="15"/>
  <c r="C118" i="8"/>
  <c r="C118" i="6"/>
  <c r="C118" i="7"/>
  <c r="C117" i="3"/>
  <c r="AH113" i="14"/>
  <c r="AJ113" i="14" s="1"/>
  <c r="Q113" i="15"/>
  <c r="AC113" i="10"/>
  <c r="AF116" i="8" s="1"/>
  <c r="AH116" i="8" s="1"/>
  <c r="AM116" i="8" s="1"/>
  <c r="E113" i="14"/>
  <c r="B113" i="15"/>
  <c r="F113" i="10"/>
  <c r="X113" i="10"/>
  <c r="P112" i="10"/>
  <c r="C115" i="6"/>
  <c r="C115" i="8"/>
  <c r="C115" i="7"/>
  <c r="N115" i="7" s="1"/>
  <c r="C114" i="3"/>
  <c r="W102" i="10"/>
  <c r="V112" i="10"/>
  <c r="Y115" i="8"/>
  <c r="Z115" i="8" s="1"/>
  <c r="W110" i="14"/>
  <c r="X110" i="14" s="1"/>
  <c r="T110" i="14" s="1"/>
  <c r="J161" i="12"/>
  <c r="Q113" i="8" s="1"/>
  <c r="R113" i="8" s="1"/>
  <c r="O110" i="10"/>
  <c r="W105" i="10"/>
  <c r="V109" i="10"/>
  <c r="Y112" i="8"/>
  <c r="Z112" i="8" s="1"/>
  <c r="AF98" i="14"/>
  <c r="AG98" i="14" s="1"/>
  <c r="AB98" i="10"/>
  <c r="AD101" i="8" s="1"/>
  <c r="AE101" i="8" s="1"/>
  <c r="P98" i="15"/>
  <c r="S110" i="10"/>
  <c r="H113" i="7" s="1"/>
  <c r="S103" i="15"/>
  <c r="AE103" i="10"/>
  <c r="AI106" i="8" s="1"/>
  <c r="AL106" i="8" s="1"/>
  <c r="AK103" i="14"/>
  <c r="AN103" i="14" s="1"/>
  <c r="J106" i="10"/>
  <c r="AL104" i="14"/>
  <c r="AN104" i="14" s="1"/>
  <c r="AF104" i="10"/>
  <c r="AJ107" i="8" s="1"/>
  <c r="AL107" i="8" s="1"/>
  <c r="T104" i="15"/>
  <c r="C107" i="8"/>
  <c r="C107" i="6"/>
  <c r="C106" i="3"/>
  <c r="C107" i="7"/>
  <c r="M107" i="7" s="1"/>
  <c r="J153" i="12"/>
  <c r="W100" i="14"/>
  <c r="X100" i="14" s="1"/>
  <c r="T100" i="14" s="1"/>
  <c r="AE98" i="10"/>
  <c r="AI101" i="8" s="1"/>
  <c r="AL101" i="8" s="1"/>
  <c r="AK98" i="14"/>
  <c r="AN98" i="14" s="1"/>
  <c r="AB98" i="14" s="1"/>
  <c r="Z98" i="14" s="1"/>
  <c r="S98" i="14" s="1"/>
  <c r="S98" i="15"/>
  <c r="T107" i="6"/>
  <c r="U107" i="6" s="1"/>
  <c r="V107" i="6" s="1"/>
  <c r="O107" i="6"/>
  <c r="W111" i="10"/>
  <c r="E111" i="15"/>
  <c r="I111" i="10"/>
  <c r="S114" i="6" s="1"/>
  <c r="I111" i="14"/>
  <c r="C114" i="6"/>
  <c r="C114" i="7"/>
  <c r="C113" i="3"/>
  <c r="C114" i="8"/>
  <c r="C104" i="15"/>
  <c r="F104" i="14"/>
  <c r="G104" i="14" s="1"/>
  <c r="G104" i="10"/>
  <c r="R100" i="15"/>
  <c r="AD100" i="10"/>
  <c r="AG103" i="8" s="1"/>
  <c r="AH103" i="8" s="1"/>
  <c r="AI100" i="14"/>
  <c r="AJ100" i="14" s="1"/>
  <c r="H100" i="10"/>
  <c r="H100" i="14"/>
  <c r="L100" i="14" s="1"/>
  <c r="D100" i="15"/>
  <c r="M108" i="7"/>
  <c r="Q103" i="10"/>
  <c r="F106" i="7" s="1"/>
  <c r="L106" i="7" s="1"/>
  <c r="N103" i="14"/>
  <c r="G103" i="15"/>
  <c r="AA103" i="14"/>
  <c r="L103" i="15"/>
  <c r="I99" i="10"/>
  <c r="S102" i="6" s="1"/>
  <c r="I99" i="14"/>
  <c r="E99" i="15"/>
  <c r="AD99" i="10"/>
  <c r="AG102" i="8" s="1"/>
  <c r="AH102" i="8" s="1"/>
  <c r="AI99" i="14"/>
  <c r="AJ99" i="14" s="1"/>
  <c r="R99" i="15"/>
  <c r="C102" i="6"/>
  <c r="C102" i="7"/>
  <c r="C102" i="8"/>
  <c r="C101" i="3"/>
  <c r="S97" i="10"/>
  <c r="H100" i="7" s="1"/>
  <c r="Q94" i="14"/>
  <c r="J94" i="15"/>
  <c r="T94" i="10"/>
  <c r="I97" i="7" s="1"/>
  <c r="O97" i="7" s="1"/>
  <c r="O92" i="15"/>
  <c r="AA92" i="10"/>
  <c r="AC95" i="8" s="1"/>
  <c r="AE92" i="14"/>
  <c r="AE103" i="8"/>
  <c r="K99" i="10"/>
  <c r="K103" i="14"/>
  <c r="L103" i="14" s="1"/>
  <c r="D103" i="14" s="1"/>
  <c r="W99" i="10"/>
  <c r="J97" i="10"/>
  <c r="AC92" i="14"/>
  <c r="AG92" i="14" s="1"/>
  <c r="AB92" i="14" s="1"/>
  <c r="Z92" i="14" s="1"/>
  <c r="S92" i="14" s="1"/>
  <c r="M92" i="15"/>
  <c r="Y92" i="10"/>
  <c r="AA95" i="8" s="1"/>
  <c r="AK87" i="14"/>
  <c r="AN87" i="14" s="1"/>
  <c r="AB87" i="14" s="1"/>
  <c r="Z87" i="14" s="1"/>
  <c r="S87" i="14" s="1"/>
  <c r="S87" i="15"/>
  <c r="AE87" i="10"/>
  <c r="AI90" i="8" s="1"/>
  <c r="AL90" i="8" s="1"/>
  <c r="L103" i="7"/>
  <c r="M99" i="15"/>
  <c r="AC99" i="14"/>
  <c r="AG99" i="14" s="1"/>
  <c r="Y99" i="10"/>
  <c r="AA102" i="8" s="1"/>
  <c r="N96" i="10"/>
  <c r="F96" i="14"/>
  <c r="G96" i="14" s="1"/>
  <c r="C96" i="15"/>
  <c r="G96" i="10"/>
  <c r="H92" i="15"/>
  <c r="O92" i="14"/>
  <c r="R92" i="10"/>
  <c r="G95" i="7" s="1"/>
  <c r="M95" i="7" s="1"/>
  <c r="W88" i="10"/>
  <c r="E101" i="14"/>
  <c r="B101" i="15"/>
  <c r="F101" i="10"/>
  <c r="AF101" i="10"/>
  <c r="AJ104" i="8" s="1"/>
  <c r="AL101" i="14"/>
  <c r="T101" i="15"/>
  <c r="E97" i="14"/>
  <c r="G97" i="14" s="1"/>
  <c r="F97" i="10"/>
  <c r="B97" i="15"/>
  <c r="W91" i="10"/>
  <c r="X93" i="10"/>
  <c r="AG91" i="14"/>
  <c r="L90" i="14"/>
  <c r="P92" i="7"/>
  <c r="AI89" i="14"/>
  <c r="R89" i="15"/>
  <c r="AD89" i="10"/>
  <c r="AG92" i="8" s="1"/>
  <c r="AH91" i="8"/>
  <c r="AM91" i="8" s="1"/>
  <c r="S87" i="10"/>
  <c r="H90" i="7" s="1"/>
  <c r="H72" i="14"/>
  <c r="L72" i="14" s="1"/>
  <c r="D72" i="14" s="1"/>
  <c r="H72" i="10"/>
  <c r="D72" i="15"/>
  <c r="V72" i="15" s="1"/>
  <c r="G72" i="11" s="1"/>
  <c r="D72" i="11" s="1"/>
  <c r="L93" i="15"/>
  <c r="AA93" i="14"/>
  <c r="M90" i="7"/>
  <c r="I94" i="15"/>
  <c r="V94" i="10"/>
  <c r="Y97" i="8"/>
  <c r="Z97" i="8" s="1"/>
  <c r="AH94" i="8"/>
  <c r="AM94" i="8" s="1"/>
  <c r="K94" i="6"/>
  <c r="L94" i="6" s="1"/>
  <c r="J94" i="6"/>
  <c r="S99" i="10"/>
  <c r="H102" i="7" s="1"/>
  <c r="E90" i="14"/>
  <c r="B90" i="15"/>
  <c r="F90" i="10"/>
  <c r="C93" i="8"/>
  <c r="C93" i="7"/>
  <c r="M93" i="7" s="1"/>
  <c r="C93" i="6"/>
  <c r="C92" i="3"/>
  <c r="AE90" i="8"/>
  <c r="X84" i="10"/>
  <c r="AJ88" i="14"/>
  <c r="AB88" i="14" s="1"/>
  <c r="O91" i="7"/>
  <c r="X91" i="6"/>
  <c r="Y91" i="6" s="1"/>
  <c r="W91" i="6"/>
  <c r="AN86" i="14"/>
  <c r="AB86" i="14" s="1"/>
  <c r="Z86" i="14" s="1"/>
  <c r="S86" i="14" s="1"/>
  <c r="K86" i="10"/>
  <c r="O84" i="10"/>
  <c r="M82" i="10"/>
  <c r="P78" i="10"/>
  <c r="S70" i="15"/>
  <c r="AK70" i="14"/>
  <c r="AN70" i="14" s="1"/>
  <c r="AB70" i="14" s="1"/>
  <c r="Z70" i="14" s="1"/>
  <c r="S70" i="14" s="1"/>
  <c r="AE70" i="10"/>
  <c r="AI73" i="8" s="1"/>
  <c r="AL73" i="8" s="1"/>
  <c r="O89" i="7"/>
  <c r="X88" i="6"/>
  <c r="Y88" i="6" s="1"/>
  <c r="W88" i="6"/>
  <c r="AL88" i="8"/>
  <c r="AF74" i="14"/>
  <c r="P74" i="15"/>
  <c r="AB74" i="10"/>
  <c r="AD77" i="8" s="1"/>
  <c r="C77" i="6"/>
  <c r="C77" i="7"/>
  <c r="M77" i="7" s="1"/>
  <c r="C77" i="8"/>
  <c r="C76" i="3"/>
  <c r="AH85" i="8"/>
  <c r="P81" i="14"/>
  <c r="AA77" i="10"/>
  <c r="AC80" i="8" s="1"/>
  <c r="O77" i="15"/>
  <c r="AE77" i="14"/>
  <c r="AM77" i="14"/>
  <c r="U77" i="15"/>
  <c r="AG77" i="10"/>
  <c r="AK80" i="8" s="1"/>
  <c r="AL80" i="8" s="1"/>
  <c r="AD77" i="14"/>
  <c r="Z77" i="10"/>
  <c r="AB80" i="8" s="1"/>
  <c r="N77" i="15"/>
  <c r="H74" i="10"/>
  <c r="D74" i="15"/>
  <c r="H74" i="14"/>
  <c r="N71" i="10"/>
  <c r="X71" i="10"/>
  <c r="K89" i="6"/>
  <c r="L89" i="6" s="1"/>
  <c r="M89" i="6" s="1"/>
  <c r="J89" i="6"/>
  <c r="AM81" i="14"/>
  <c r="AG81" i="10"/>
  <c r="AK84" i="8" s="1"/>
  <c r="U81" i="15"/>
  <c r="M83" i="7"/>
  <c r="N73" i="10"/>
  <c r="AA73" i="14"/>
  <c r="L73" i="15"/>
  <c r="M72" i="14"/>
  <c r="W64" i="10"/>
  <c r="AD83" i="14"/>
  <c r="Z83" i="10"/>
  <c r="AB86" i="8" s="1"/>
  <c r="N83" i="15"/>
  <c r="K83" i="10"/>
  <c r="C86" i="8"/>
  <c r="C86" i="7"/>
  <c r="P86" i="7" s="1"/>
  <c r="C86" i="6"/>
  <c r="C85" i="3"/>
  <c r="F81" i="15"/>
  <c r="J81" i="14"/>
  <c r="K81" i="14" s="1"/>
  <c r="L81" i="10"/>
  <c r="S79" i="10"/>
  <c r="H82" i="7" s="1"/>
  <c r="H76" i="15"/>
  <c r="O76" i="14"/>
  <c r="R76" i="10"/>
  <c r="G79" i="7" s="1"/>
  <c r="M79" i="7" s="1"/>
  <c r="AH78" i="8"/>
  <c r="G87" i="14"/>
  <c r="J81" i="15"/>
  <c r="Q81" i="14"/>
  <c r="T81" i="10"/>
  <c r="I84" i="7" s="1"/>
  <c r="O84" i="7" s="1"/>
  <c r="K80" i="15"/>
  <c r="R80" i="14"/>
  <c r="U80" i="10"/>
  <c r="J83" i="7" s="1"/>
  <c r="P83" i="7" s="1"/>
  <c r="AA80" i="14"/>
  <c r="L80" i="15"/>
  <c r="X81" i="6"/>
  <c r="Y81" i="6" s="1"/>
  <c r="W81" i="6"/>
  <c r="D76" i="15"/>
  <c r="H76" i="14"/>
  <c r="L76" i="14" s="1"/>
  <c r="H76" i="10"/>
  <c r="Q75" i="14"/>
  <c r="J75" i="15"/>
  <c r="T75" i="10"/>
  <c r="I78" i="7" s="1"/>
  <c r="O78" i="7" s="1"/>
  <c r="AF75" i="14"/>
  <c r="AB75" i="10"/>
  <c r="AD78" i="8" s="1"/>
  <c r="P75" i="15"/>
  <c r="H59" i="14"/>
  <c r="D59" i="15"/>
  <c r="V59" i="15" s="1"/>
  <c r="G59" i="11" s="1"/>
  <c r="D59" i="11" s="1"/>
  <c r="H59" i="10"/>
  <c r="X62" i="6" s="1"/>
  <c r="Y62" i="6" s="1"/>
  <c r="Z62" i="6" s="1"/>
  <c r="AC81" i="14"/>
  <c r="AG81" i="14" s="1"/>
  <c r="Y81" i="10"/>
  <c r="AA84" i="8" s="1"/>
  <c r="M81" i="15"/>
  <c r="AH81" i="14"/>
  <c r="AJ81" i="14" s="1"/>
  <c r="AC81" i="10"/>
  <c r="AF84" i="8" s="1"/>
  <c r="AH84" i="8" s="1"/>
  <c r="Q81" i="15"/>
  <c r="N69" i="10"/>
  <c r="O69" i="10"/>
  <c r="AD68" i="14"/>
  <c r="N68" i="15"/>
  <c r="Z68" i="10"/>
  <c r="AB71" i="8" s="1"/>
  <c r="AE71" i="8" s="1"/>
  <c r="AA68" i="14"/>
  <c r="L68" i="15"/>
  <c r="Q68" i="14"/>
  <c r="J68" i="15"/>
  <c r="T68" i="10"/>
  <c r="I71" i="7" s="1"/>
  <c r="O71" i="7" s="1"/>
  <c r="C66" i="15"/>
  <c r="F66" i="14"/>
  <c r="G66" i="14" s="1"/>
  <c r="G66" i="10"/>
  <c r="W63" i="14"/>
  <c r="X63" i="14" s="1"/>
  <c r="T63" i="14" s="1"/>
  <c r="X63" i="10"/>
  <c r="AL64" i="8"/>
  <c r="P68" i="10"/>
  <c r="P67" i="10"/>
  <c r="M67" i="10"/>
  <c r="G61" i="15"/>
  <c r="N61" i="14"/>
  <c r="Q61" i="10"/>
  <c r="F64" i="7" s="1"/>
  <c r="L64" i="7" s="1"/>
  <c r="AH61" i="14"/>
  <c r="AJ61" i="14" s="1"/>
  <c r="AB61" i="14" s="1"/>
  <c r="Z61" i="14" s="1"/>
  <c r="S61" i="14" s="1"/>
  <c r="Q61" i="15"/>
  <c r="AC61" i="10"/>
  <c r="AF64" i="8" s="1"/>
  <c r="AH64" i="8" s="1"/>
  <c r="V71" i="15"/>
  <c r="G71" i="11" s="1"/>
  <c r="D71" i="11" s="1"/>
  <c r="R69" i="10"/>
  <c r="G72" i="7" s="1"/>
  <c r="M72" i="7" s="1"/>
  <c r="H69" i="15"/>
  <c r="O69" i="14"/>
  <c r="N66" i="14"/>
  <c r="M66" i="14" s="1"/>
  <c r="Q66" i="10"/>
  <c r="F69" i="7" s="1"/>
  <c r="L69" i="7" s="1"/>
  <c r="G66" i="15"/>
  <c r="C69" i="6"/>
  <c r="C69" i="7"/>
  <c r="M69" i="7" s="1"/>
  <c r="C69" i="8"/>
  <c r="C68" i="3"/>
  <c r="AB69" i="10"/>
  <c r="AD72" i="8" s="1"/>
  <c r="AF69" i="14"/>
  <c r="P69" i="15"/>
  <c r="D63" i="15"/>
  <c r="V63" i="15" s="1"/>
  <c r="G63" i="11" s="1"/>
  <c r="D63" i="11" s="1"/>
  <c r="H63" i="14"/>
  <c r="H63" i="10"/>
  <c r="R62" i="14"/>
  <c r="K62" i="15"/>
  <c r="V62" i="15" s="1"/>
  <c r="G62" i="11" s="1"/>
  <c r="D62" i="11" s="1"/>
  <c r="U62" i="10"/>
  <c r="J65" i="7" s="1"/>
  <c r="P65" i="7" s="1"/>
  <c r="K73" i="6"/>
  <c r="L73" i="6" s="1"/>
  <c r="J73" i="6"/>
  <c r="P79" i="7"/>
  <c r="AL71" i="8"/>
  <c r="AC56" i="10"/>
  <c r="AF59" i="8" s="1"/>
  <c r="AH59" i="8" s="1"/>
  <c r="Q56" i="15"/>
  <c r="AH56" i="14"/>
  <c r="J52" i="14"/>
  <c r="K52" i="14" s="1"/>
  <c r="L52" i="10"/>
  <c r="F52" i="15"/>
  <c r="K70" i="6"/>
  <c r="L70" i="6" s="1"/>
  <c r="J70" i="6"/>
  <c r="W65" i="10"/>
  <c r="AA65" i="14"/>
  <c r="L65" i="15"/>
  <c r="P60" i="15"/>
  <c r="AF60" i="14"/>
  <c r="AB60" i="10"/>
  <c r="AD63" i="8" s="1"/>
  <c r="O113" i="12"/>
  <c r="K62" i="6" s="1"/>
  <c r="L62" i="6" s="1"/>
  <c r="M62" i="6" s="1"/>
  <c r="N62" i="6" s="1"/>
  <c r="M61" i="3" s="1"/>
  <c r="AA60" i="14"/>
  <c r="L60" i="15"/>
  <c r="X65" i="6"/>
  <c r="Y65" i="6" s="1"/>
  <c r="W65" i="6"/>
  <c r="S57" i="10"/>
  <c r="H60" i="7" s="1"/>
  <c r="J113" i="12"/>
  <c r="W58" i="14"/>
  <c r="X58" i="14" s="1"/>
  <c r="T58" i="14" s="1"/>
  <c r="N57" i="15"/>
  <c r="Z57" i="10"/>
  <c r="AB60" i="8" s="1"/>
  <c r="AD57" i="14"/>
  <c r="O109" i="12"/>
  <c r="AM54" i="14"/>
  <c r="AN54" i="14" s="1"/>
  <c r="AB54" i="14" s="1"/>
  <c r="Z54" i="14" s="1"/>
  <c r="S54" i="14" s="1"/>
  <c r="AG54" i="10"/>
  <c r="AK57" i="8" s="1"/>
  <c r="AL57" i="8" s="1"/>
  <c r="U54" i="15"/>
  <c r="AK50" i="14"/>
  <c r="AN50" i="14" s="1"/>
  <c r="AB50" i="14" s="1"/>
  <c r="Z50" i="14" s="1"/>
  <c r="S50" i="14" s="1"/>
  <c r="S50" i="15"/>
  <c r="AE50" i="10"/>
  <c r="AI53" i="8" s="1"/>
  <c r="AL53" i="8" s="1"/>
  <c r="W44" i="14"/>
  <c r="X44" i="14" s="1"/>
  <c r="T44" i="14" s="1"/>
  <c r="J82" i="12"/>
  <c r="Q47" i="8" s="1"/>
  <c r="R47" i="8" s="1"/>
  <c r="AK42" i="14"/>
  <c r="AN42" i="14" s="1"/>
  <c r="AB42" i="14" s="1"/>
  <c r="Z42" i="14" s="1"/>
  <c r="S42" i="14" s="1"/>
  <c r="S42" i="15"/>
  <c r="AE42" i="10"/>
  <c r="AI45" i="8" s="1"/>
  <c r="AL45" i="8" s="1"/>
  <c r="AM45" i="8" s="1"/>
  <c r="AN45" i="8" s="1"/>
  <c r="T44" i="3" s="1"/>
  <c r="K58" i="10"/>
  <c r="M57" i="10"/>
  <c r="J57" i="10"/>
  <c r="M56" i="10"/>
  <c r="L58" i="7"/>
  <c r="X57" i="6"/>
  <c r="Y57" i="6" s="1"/>
  <c r="Z57" i="6" s="1"/>
  <c r="W57" i="6"/>
  <c r="AE51" i="14"/>
  <c r="AG51" i="14" s="1"/>
  <c r="AA51" i="10"/>
  <c r="AC54" i="8" s="1"/>
  <c r="AE54" i="8" s="1"/>
  <c r="AM54" i="8" s="1"/>
  <c r="O51" i="15"/>
  <c r="C54" i="8"/>
  <c r="C54" i="6"/>
  <c r="C54" i="7"/>
  <c r="M54" i="7" s="1"/>
  <c r="C53" i="3"/>
  <c r="AG68" i="14"/>
  <c r="G62" i="14"/>
  <c r="D62" i="14" s="1"/>
  <c r="W60" i="14"/>
  <c r="X60" i="14" s="1"/>
  <c r="T60" i="14" s="1"/>
  <c r="E58" i="14"/>
  <c r="B58" i="15"/>
  <c r="F58" i="10"/>
  <c r="D55" i="15"/>
  <c r="V55" i="15" s="1"/>
  <c r="G55" i="11" s="1"/>
  <c r="D55" i="11" s="1"/>
  <c r="H55" i="14"/>
  <c r="L55" i="14" s="1"/>
  <c r="H55" i="10"/>
  <c r="W52" i="14"/>
  <c r="X52" i="14" s="1"/>
  <c r="T52" i="14" s="1"/>
  <c r="P44" i="10"/>
  <c r="AG42" i="14"/>
  <c r="B53" i="15"/>
  <c r="E53" i="14"/>
  <c r="F53" i="10"/>
  <c r="AB53" i="10"/>
  <c r="AD56" i="8" s="1"/>
  <c r="AF53" i="14"/>
  <c r="P53" i="15"/>
  <c r="L54" i="14"/>
  <c r="S49" i="15"/>
  <c r="AK49" i="14"/>
  <c r="AN49" i="14" s="1"/>
  <c r="AE49" i="10"/>
  <c r="AI52" i="8" s="1"/>
  <c r="AL52" i="8" s="1"/>
  <c r="K47" i="10"/>
  <c r="M45" i="15"/>
  <c r="AC45" i="14"/>
  <c r="AG45" i="14" s="1"/>
  <c r="Y45" i="10"/>
  <c r="AA48" i="8" s="1"/>
  <c r="N49" i="14"/>
  <c r="G49" i="15"/>
  <c r="Q49" i="10"/>
  <c r="F52" i="7" s="1"/>
  <c r="L52" i="7" s="1"/>
  <c r="S43" i="10"/>
  <c r="H46" i="7" s="1"/>
  <c r="P58" i="7"/>
  <c r="O53" i="7"/>
  <c r="AM45" i="14"/>
  <c r="AG45" i="10"/>
  <c r="AK48" i="8" s="1"/>
  <c r="U45" i="15"/>
  <c r="AA45" i="14"/>
  <c r="L45" i="15"/>
  <c r="R45" i="14"/>
  <c r="M45" i="14" s="1"/>
  <c r="K45" i="15"/>
  <c r="U45" i="10"/>
  <c r="J48" i="7" s="1"/>
  <c r="P48" i="7" s="1"/>
  <c r="X40" i="10"/>
  <c r="G38" i="14"/>
  <c r="U38" i="15"/>
  <c r="AG38" i="10"/>
  <c r="AK41" i="8" s="1"/>
  <c r="AM38" i="14"/>
  <c r="O40" i="7"/>
  <c r="AE30" i="14"/>
  <c r="AG30" i="14" s="1"/>
  <c r="AA30" i="10"/>
  <c r="AC33" i="8" s="1"/>
  <c r="AE33" i="8" s="1"/>
  <c r="O30" i="15"/>
  <c r="W26" i="10"/>
  <c r="W39" i="14"/>
  <c r="X39" i="14" s="1"/>
  <c r="T39" i="14" s="1"/>
  <c r="W36" i="10"/>
  <c r="X47" i="6"/>
  <c r="Y47" i="6" s="1"/>
  <c r="Z47" i="6" s="1"/>
  <c r="W47" i="6"/>
  <c r="L40" i="10"/>
  <c r="J40" i="14"/>
  <c r="K40" i="14" s="1"/>
  <c r="F40" i="15"/>
  <c r="T39" i="15"/>
  <c r="AL39" i="14"/>
  <c r="AN39" i="14" s="1"/>
  <c r="AF39" i="10"/>
  <c r="AJ42" i="8" s="1"/>
  <c r="AL42" i="8" s="1"/>
  <c r="AI30" i="14"/>
  <c r="R30" i="15"/>
  <c r="AD30" i="10"/>
  <c r="AG33" i="8" s="1"/>
  <c r="AH33" i="8" s="1"/>
  <c r="P48" i="10"/>
  <c r="F48" i="10"/>
  <c r="B48" i="15"/>
  <c r="E48" i="14"/>
  <c r="G48" i="15"/>
  <c r="N48" i="14"/>
  <c r="Q48" i="10"/>
  <c r="F51" i="7" s="1"/>
  <c r="L51" i="7" s="1"/>
  <c r="J48" i="10"/>
  <c r="AH41" i="8"/>
  <c r="AD37" i="10"/>
  <c r="AG40" i="8" s="1"/>
  <c r="AH40" i="8" s="1"/>
  <c r="R37" i="15"/>
  <c r="AI37" i="14"/>
  <c r="AJ37" i="14" s="1"/>
  <c r="AG37" i="10"/>
  <c r="AK40" i="8" s="1"/>
  <c r="U37" i="15"/>
  <c r="AM37" i="14"/>
  <c r="R37" i="14"/>
  <c r="M37" i="14" s="1"/>
  <c r="K37" i="15"/>
  <c r="U37" i="10"/>
  <c r="J40" i="7" s="1"/>
  <c r="P40" i="7" s="1"/>
  <c r="AK30" i="14"/>
  <c r="AN30" i="14" s="1"/>
  <c r="AE30" i="10"/>
  <c r="AI33" i="8" s="1"/>
  <c r="AL33" i="8" s="1"/>
  <c r="S30" i="15"/>
  <c r="I29" i="14"/>
  <c r="K29" i="14" s="1"/>
  <c r="I29" i="10"/>
  <c r="S32" i="6" s="1"/>
  <c r="E29" i="15"/>
  <c r="AH46" i="8"/>
  <c r="AM46" i="8" s="1"/>
  <c r="E39" i="15"/>
  <c r="I39" i="10"/>
  <c r="S42" i="6" s="1"/>
  <c r="I39" i="14"/>
  <c r="O75" i="12"/>
  <c r="K41" i="6" s="1"/>
  <c r="L41" i="6" s="1"/>
  <c r="M41" i="6" s="1"/>
  <c r="R34" i="14"/>
  <c r="M34" i="14" s="1"/>
  <c r="K34" i="15"/>
  <c r="H31" i="10"/>
  <c r="H31" i="14"/>
  <c r="L31" i="14" s="1"/>
  <c r="D31" i="14" s="1"/>
  <c r="D31" i="15"/>
  <c r="V31" i="15" s="1"/>
  <c r="G31" i="11" s="1"/>
  <c r="D31" i="11" s="1"/>
  <c r="AF26" i="14"/>
  <c r="AG26" i="14" s="1"/>
  <c r="P26" i="15"/>
  <c r="AB26" i="10"/>
  <c r="AD29" i="8" s="1"/>
  <c r="AE29" i="8" s="1"/>
  <c r="AM29" i="8" s="1"/>
  <c r="Q39" i="14"/>
  <c r="T39" i="10"/>
  <c r="I42" i="7" s="1"/>
  <c r="O42" i="7" s="1"/>
  <c r="J39" i="15"/>
  <c r="V46" i="10"/>
  <c r="Y49" i="8"/>
  <c r="Z49" i="8" s="1"/>
  <c r="K41" i="10"/>
  <c r="AL35" i="8"/>
  <c r="W33" i="14"/>
  <c r="X33" i="14" s="1"/>
  <c r="T33" i="14" s="1"/>
  <c r="AE33" i="14"/>
  <c r="O33" i="15"/>
  <c r="AA33" i="10"/>
  <c r="AC36" i="8" s="1"/>
  <c r="W32" i="14"/>
  <c r="X32" i="14" s="1"/>
  <c r="T32" i="14" s="1"/>
  <c r="AC32" i="14"/>
  <c r="AG32" i="14" s="1"/>
  <c r="Y32" i="10"/>
  <c r="AA35" i="8" s="1"/>
  <c r="M32" i="15"/>
  <c r="AJ30" i="14"/>
  <c r="S27" i="10"/>
  <c r="H30" i="7" s="1"/>
  <c r="AE27" i="14"/>
  <c r="O27" i="15"/>
  <c r="AA27" i="10"/>
  <c r="AC30" i="8" s="1"/>
  <c r="AE30" i="8" s="1"/>
  <c r="AM30" i="8" s="1"/>
  <c r="M25" i="10"/>
  <c r="E28" i="15"/>
  <c r="I28" i="10"/>
  <c r="S31" i="6" s="1"/>
  <c r="I28" i="14"/>
  <c r="P27" i="10"/>
  <c r="AL20" i="14"/>
  <c r="AF20" i="10"/>
  <c r="AJ23" i="8" s="1"/>
  <c r="T20" i="15"/>
  <c r="F14" i="14"/>
  <c r="G14" i="14" s="1"/>
  <c r="C14" i="15"/>
  <c r="G14" i="10"/>
  <c r="M17" i="7" s="1"/>
  <c r="K31" i="6"/>
  <c r="L31" i="6" s="1"/>
  <c r="M31" i="6" s="1"/>
  <c r="J31" i="6"/>
  <c r="O24" i="10"/>
  <c r="AE14" i="10"/>
  <c r="AI17" i="8" s="1"/>
  <c r="AL17" i="8" s="1"/>
  <c r="AK14" i="14"/>
  <c r="AN14" i="14" s="1"/>
  <c r="S14" i="15"/>
  <c r="P34" i="7"/>
  <c r="Z28" i="10"/>
  <c r="AB31" i="8" s="1"/>
  <c r="AD28" i="14"/>
  <c r="N28" i="15"/>
  <c r="N28" i="10"/>
  <c r="E25" i="14"/>
  <c r="G25" i="14" s="1"/>
  <c r="B25" i="15"/>
  <c r="F25" i="10"/>
  <c r="AC35" i="14"/>
  <c r="AG35" i="14" s="1"/>
  <c r="M35" i="15"/>
  <c r="Y35" i="10"/>
  <c r="AA38" i="8" s="1"/>
  <c r="Q35" i="10"/>
  <c r="F38" i="7" s="1"/>
  <c r="L38" i="7" s="1"/>
  <c r="N35" i="14"/>
  <c r="G35" i="15"/>
  <c r="J71" i="12"/>
  <c r="Q38" i="8" s="1"/>
  <c r="R38" i="8" s="1"/>
  <c r="W35" i="14"/>
  <c r="X35" i="14" s="1"/>
  <c r="T35" i="14" s="1"/>
  <c r="S35" i="15"/>
  <c r="AE35" i="10"/>
  <c r="AI38" i="8" s="1"/>
  <c r="AL38" i="8" s="1"/>
  <c r="AK35" i="14"/>
  <c r="AN35" i="14" s="1"/>
  <c r="P21" i="14"/>
  <c r="M21" i="14" s="1"/>
  <c r="M17" i="15"/>
  <c r="AC17" i="14"/>
  <c r="AG17" i="14" s="1"/>
  <c r="Y17" i="10"/>
  <c r="AA20" i="8" s="1"/>
  <c r="E15" i="14"/>
  <c r="F15" i="10"/>
  <c r="B15" i="15"/>
  <c r="C18" i="8"/>
  <c r="R23" i="5" s="1"/>
  <c r="C18" i="6"/>
  <c r="C18" i="7"/>
  <c r="N18" i="7" s="1"/>
  <c r="C17" i="3"/>
  <c r="P22" i="10"/>
  <c r="T19" i="10"/>
  <c r="I22" i="7" s="1"/>
  <c r="J19" i="15"/>
  <c r="Q19" i="14"/>
  <c r="O18" i="14"/>
  <c r="H18" i="15"/>
  <c r="R18" i="10"/>
  <c r="G21" i="7" s="1"/>
  <c r="M21" i="7" s="1"/>
  <c r="I23" i="15"/>
  <c r="J17" i="10"/>
  <c r="K17" i="10"/>
  <c r="G26" i="14"/>
  <c r="I20" i="15"/>
  <c r="J22" i="10"/>
  <c r="AM22" i="14"/>
  <c r="AG22" i="10"/>
  <c r="AK25" i="8" s="1"/>
  <c r="U22" i="15"/>
  <c r="I21" i="15"/>
  <c r="K29" i="6"/>
  <c r="L29" i="6" s="1"/>
  <c r="J29" i="6"/>
  <c r="AA19" i="10"/>
  <c r="AC22" i="8" s="1"/>
  <c r="AE19" i="14"/>
  <c r="O19" i="15"/>
  <c r="O19" i="14"/>
  <c r="H19" i="15"/>
  <c r="R19" i="10"/>
  <c r="G22" i="7" s="1"/>
  <c r="C22" i="7"/>
  <c r="P22" i="7" s="1"/>
  <c r="C22" i="8"/>
  <c r="C22" i="6"/>
  <c r="C21" i="3"/>
  <c r="C76" i="4" s="1"/>
  <c r="T17" i="15"/>
  <c r="AL17" i="14"/>
  <c r="AF17" i="10"/>
  <c r="AJ20" i="8" s="1"/>
  <c r="X15" i="6"/>
  <c r="Y15" i="6" s="1"/>
  <c r="W15" i="6"/>
  <c r="P20" i="14"/>
  <c r="H16" i="15"/>
  <c r="O16" i="14"/>
  <c r="R16" i="10"/>
  <c r="G19" i="7" s="1"/>
  <c r="M19" i="7" s="1"/>
  <c r="N16" i="15"/>
  <c r="AD16" i="14"/>
  <c r="Z16" i="10"/>
  <c r="AB19" i="8" s="1"/>
  <c r="R16" i="14"/>
  <c r="K16" i="15"/>
  <c r="U16" i="10"/>
  <c r="J19" i="7" s="1"/>
  <c r="P19" i="7" s="1"/>
  <c r="G18" i="14"/>
  <c r="E10" i="15"/>
  <c r="I10" i="14"/>
  <c r="I10" i="10"/>
  <c r="S13" i="6" s="1"/>
  <c r="T10" i="15"/>
  <c r="AF10" i="10"/>
  <c r="AJ13" i="8" s="1"/>
  <c r="AL13" i="8" s="1"/>
  <c r="AL10" i="14"/>
  <c r="AN10" i="14" s="1"/>
  <c r="K30" i="8"/>
  <c r="O30" i="8" s="1"/>
  <c r="AA11" i="10"/>
  <c r="AC14" i="8" s="1"/>
  <c r="O11" i="15"/>
  <c r="AE11" i="14"/>
  <c r="L11" i="15"/>
  <c r="AA11" i="14"/>
  <c r="AC11" i="14"/>
  <c r="AG11" i="14" s="1"/>
  <c r="Y11" i="10"/>
  <c r="AA14" i="8" s="1"/>
  <c r="M11" i="15"/>
  <c r="AE13" i="8"/>
  <c r="K3" i="10"/>
  <c r="AH3" i="14"/>
  <c r="AJ3" i="14" s="1"/>
  <c r="AB3" i="14" s="1"/>
  <c r="Z3" i="14" s="1"/>
  <c r="S3" i="14" s="1"/>
  <c r="AC3" i="10"/>
  <c r="AF6" i="8" s="1"/>
  <c r="AH6" i="8" s="1"/>
  <c r="Q3" i="15"/>
  <c r="S11" i="10"/>
  <c r="H14" i="7" s="1"/>
  <c r="F9" i="10"/>
  <c r="B9" i="15"/>
  <c r="E9" i="14"/>
  <c r="N9" i="10"/>
  <c r="AD8" i="10"/>
  <c r="AG11" i="8" s="1"/>
  <c r="AI8" i="14"/>
  <c r="R8" i="15"/>
  <c r="K83" i="8"/>
  <c r="O83" i="8" s="1"/>
  <c r="X83" i="8" s="1"/>
  <c r="S82" i="3" s="1"/>
  <c r="R30" i="8"/>
  <c r="X8" i="10"/>
  <c r="R124" i="8"/>
  <c r="W102" i="8"/>
  <c r="X102" i="8" s="1"/>
  <c r="S101" i="3" s="1"/>
  <c r="R78" i="8"/>
  <c r="O33" i="8"/>
  <c r="X33" i="8" s="1"/>
  <c r="S32" i="3" s="1"/>
  <c r="W28" i="8"/>
  <c r="Q8" i="15"/>
  <c r="AH8" i="14"/>
  <c r="AC8" i="10"/>
  <c r="AF11" i="8" s="1"/>
  <c r="AH11" i="8" s="1"/>
  <c r="AF8" i="10"/>
  <c r="AJ11" i="8" s="1"/>
  <c r="T8" i="15"/>
  <c r="AL8" i="14"/>
  <c r="R8" i="14"/>
  <c r="U8" i="10"/>
  <c r="J11" i="7" s="1"/>
  <c r="P11" i="7" s="1"/>
  <c r="K8" i="15"/>
  <c r="R4" i="10"/>
  <c r="G7" i="7" s="1"/>
  <c r="M7" i="7" s="1"/>
  <c r="O4" i="14"/>
  <c r="H4" i="15"/>
  <c r="O122" i="8"/>
  <c r="X122" i="8" s="1"/>
  <c r="S121" i="3" s="1"/>
  <c r="T14" i="6"/>
  <c r="U14" i="6" s="1"/>
  <c r="V14" i="6" s="1"/>
  <c r="P14" i="6"/>
  <c r="Q14" i="6" s="1"/>
  <c r="R14" i="6" s="1"/>
  <c r="O14" i="6"/>
  <c r="X7" i="10"/>
  <c r="AM7" i="14"/>
  <c r="AN7" i="14" s="1"/>
  <c r="AG7" i="10"/>
  <c r="AK10" i="8" s="1"/>
  <c r="AL10" i="8" s="1"/>
  <c r="U7" i="15"/>
  <c r="AH7" i="14"/>
  <c r="AJ7" i="14" s="1"/>
  <c r="AC7" i="10"/>
  <c r="AF10" i="8" s="1"/>
  <c r="AH10" i="8" s="1"/>
  <c r="Q7" i="15"/>
  <c r="R131" i="8"/>
  <c r="N121" i="8"/>
  <c r="O121" i="8" s="1"/>
  <c r="X121" i="8" s="1"/>
  <c r="N45" i="8"/>
  <c r="O45" i="8" s="1"/>
  <c r="X45" i="8" s="1"/>
  <c r="S44" i="3" s="1"/>
  <c r="L67" i="7"/>
  <c r="T108" i="4"/>
  <c r="T76" i="4"/>
  <c r="T44" i="4"/>
  <c r="T12" i="4"/>
  <c r="C12" i="4"/>
  <c r="F6" i="14"/>
  <c r="G6" i="14" s="1"/>
  <c r="G6" i="10"/>
  <c r="O9" i="7" s="1"/>
  <c r="C6" i="15"/>
  <c r="Q6" i="10"/>
  <c r="F9" i="7" s="1"/>
  <c r="L9" i="7" s="1"/>
  <c r="G6" i="15"/>
  <c r="N6" i="14"/>
  <c r="H114" i="8"/>
  <c r="O114" i="8" s="1"/>
  <c r="O69" i="8"/>
  <c r="W44" i="8"/>
  <c r="W42" i="8"/>
  <c r="R31" i="8"/>
  <c r="O24" i="8"/>
  <c r="X24" i="8" s="1"/>
  <c r="S23" i="3" s="1"/>
  <c r="P73" i="7"/>
  <c r="T51" i="5"/>
  <c r="U19" i="5"/>
  <c r="T19" i="5"/>
  <c r="AC7" i="14"/>
  <c r="AG7" i="14" s="1"/>
  <c r="M7" i="15"/>
  <c r="Y7" i="10"/>
  <c r="AA10" i="8" s="1"/>
  <c r="U5" i="15"/>
  <c r="AM5" i="14"/>
  <c r="AG5" i="10"/>
  <c r="AK8" i="8" s="1"/>
  <c r="AE5" i="14"/>
  <c r="AA5" i="10"/>
  <c r="AC8" i="8" s="1"/>
  <c r="O5" i="15"/>
  <c r="W126" i="8"/>
  <c r="W124" i="8"/>
  <c r="O103" i="8"/>
  <c r="H14" i="8"/>
  <c r="O14" i="8" s="1"/>
  <c r="X14" i="8" s="1"/>
  <c r="S13" i="3" s="1"/>
  <c r="J8" i="8"/>
  <c r="S8" i="8"/>
  <c r="I8" i="8"/>
  <c r="T8" i="8"/>
  <c r="Q8" i="8"/>
  <c r="G8" i="8"/>
  <c r="P8" i="8"/>
  <c r="R8" i="8" s="1"/>
  <c r="F8" i="8"/>
  <c r="M8" i="8"/>
  <c r="V8" i="8"/>
  <c r="L8" i="8"/>
  <c r="U8" i="8"/>
  <c r="P4" i="10"/>
  <c r="M4" i="10"/>
  <c r="W131" i="8"/>
  <c r="W120" i="8"/>
  <c r="W65" i="8"/>
  <c r="W37" i="8"/>
  <c r="R32" i="8"/>
  <c r="O19" i="8"/>
  <c r="R17" i="8"/>
  <c r="L135" i="7"/>
  <c r="H61" i="8"/>
  <c r="O61" i="8" s="1"/>
  <c r="O20" i="8"/>
  <c r="X20" i="8" s="1"/>
  <c r="S19" i="3" s="1"/>
  <c r="O24" i="5"/>
  <c r="T24" i="5"/>
  <c r="T43" i="4"/>
  <c r="K40" i="8"/>
  <c r="T101" i="4"/>
  <c r="C101" i="4"/>
  <c r="T16" i="5"/>
  <c r="C16" i="5"/>
  <c r="T110" i="4"/>
  <c r="T93" i="4"/>
  <c r="T89" i="4"/>
  <c r="T18" i="4"/>
  <c r="C18" i="4"/>
  <c r="T36" i="5"/>
  <c r="T119" i="4"/>
  <c r="H87" i="8"/>
  <c r="O87" i="8" s="1"/>
  <c r="T66" i="5"/>
  <c r="T31" i="4"/>
  <c r="T62" i="5"/>
  <c r="O55" i="8" l="1"/>
  <c r="X55" i="8" s="1"/>
  <c r="C24" i="5"/>
  <c r="N8" i="8"/>
  <c r="K8" i="8"/>
  <c r="X78" i="8"/>
  <c r="S77" i="3" s="1"/>
  <c r="Z65" i="6"/>
  <c r="AA65" i="6" s="1"/>
  <c r="C20" i="4"/>
  <c r="V43" i="15"/>
  <c r="G43" i="11" s="1"/>
  <c r="D43" i="11" s="1"/>
  <c r="I109" i="6"/>
  <c r="R110" i="6"/>
  <c r="G130" i="14"/>
  <c r="R130" i="6"/>
  <c r="M132" i="7"/>
  <c r="X38" i="8"/>
  <c r="S37" i="3" s="1"/>
  <c r="R87" i="6"/>
  <c r="AG135" i="14"/>
  <c r="I45" i="6"/>
  <c r="N45" i="6" s="1"/>
  <c r="M44" i="3" s="1"/>
  <c r="Z40" i="6"/>
  <c r="AL41" i="8"/>
  <c r="AM41" i="8" s="1"/>
  <c r="AN58" i="14"/>
  <c r="Z99" i="6"/>
  <c r="AE108" i="8"/>
  <c r="AM108" i="8" s="1"/>
  <c r="C78" i="14"/>
  <c r="H78" i="11" s="1"/>
  <c r="E78" i="11" s="1"/>
  <c r="AL86" i="8"/>
  <c r="AM85" i="8"/>
  <c r="M120" i="6"/>
  <c r="N120" i="6" s="1"/>
  <c r="M119" i="3" s="1"/>
  <c r="AN118" i="14"/>
  <c r="AB118" i="14" s="1"/>
  <c r="Z118" i="14" s="1"/>
  <c r="S118" i="14" s="1"/>
  <c r="N101" i="6"/>
  <c r="M100" i="3" s="1"/>
  <c r="X71" i="8"/>
  <c r="S70" i="3" s="1"/>
  <c r="AG47" i="14"/>
  <c r="AM67" i="8"/>
  <c r="AN67" i="8" s="1"/>
  <c r="T66" i="3" s="1"/>
  <c r="Z89" i="6"/>
  <c r="AB108" i="14"/>
  <c r="Z108" i="14" s="1"/>
  <c r="S108" i="14" s="1"/>
  <c r="M110" i="6"/>
  <c r="I21" i="6"/>
  <c r="N21" i="6" s="1"/>
  <c r="M20" i="3" s="1"/>
  <c r="AJ83" i="14"/>
  <c r="O89" i="4"/>
  <c r="C93" i="4"/>
  <c r="C66" i="5"/>
  <c r="C89" i="4"/>
  <c r="C108" i="4"/>
  <c r="AG127" i="14"/>
  <c r="O60" i="8"/>
  <c r="X60" i="8" s="1"/>
  <c r="S59" i="3" s="1"/>
  <c r="M138" i="6"/>
  <c r="K12" i="8"/>
  <c r="I59" i="6"/>
  <c r="AH136" i="8"/>
  <c r="AB47" i="14"/>
  <c r="AL121" i="8"/>
  <c r="X59" i="8"/>
  <c r="S58" i="3" s="1"/>
  <c r="AG10" i="14"/>
  <c r="AB10" i="14" s="1"/>
  <c r="Z10" i="14" s="1"/>
  <c r="S10" i="14" s="1"/>
  <c r="M71" i="7"/>
  <c r="G39" i="14"/>
  <c r="AM53" i="8"/>
  <c r="X125" i="8"/>
  <c r="S124" i="3" s="1"/>
  <c r="AB67" i="14"/>
  <c r="AM47" i="8"/>
  <c r="AN47" i="8" s="1"/>
  <c r="T46" i="3" s="1"/>
  <c r="V109" i="15"/>
  <c r="G109" i="11" s="1"/>
  <c r="D109" i="11" s="1"/>
  <c r="X94" i="8"/>
  <c r="S93" i="3" s="1"/>
  <c r="C62" i="5"/>
  <c r="C119" i="4"/>
  <c r="U89" i="4"/>
  <c r="C51" i="5"/>
  <c r="X30" i="8"/>
  <c r="S29" i="3" s="1"/>
  <c r="AM90" i="8"/>
  <c r="D100" i="14"/>
  <c r="M118" i="7"/>
  <c r="AG15" i="14"/>
  <c r="I30" i="6"/>
  <c r="M37" i="6"/>
  <c r="Z16" i="6"/>
  <c r="I22" i="6"/>
  <c r="V54" i="15"/>
  <c r="G54" i="11" s="1"/>
  <c r="D54" i="11" s="1"/>
  <c r="I71" i="6"/>
  <c r="N9" i="8"/>
  <c r="Z83" i="6"/>
  <c r="D8" i="14"/>
  <c r="X72" i="8"/>
  <c r="S71" i="3" s="1"/>
  <c r="X37" i="8"/>
  <c r="S36" i="3" s="1"/>
  <c r="I90" i="6"/>
  <c r="V78" i="15"/>
  <c r="G78" i="11" s="1"/>
  <c r="D78" i="11" s="1"/>
  <c r="V90" i="15"/>
  <c r="G90" i="11" s="1"/>
  <c r="D90" i="11" s="1"/>
  <c r="AH58" i="8"/>
  <c r="AM58" i="8" s="1"/>
  <c r="AN58" i="8" s="1"/>
  <c r="AB91" i="14"/>
  <c r="Z91" i="14" s="1"/>
  <c r="S91" i="14" s="1"/>
  <c r="X113" i="8"/>
  <c r="AG58" i="14"/>
  <c r="AB68" i="14"/>
  <c r="R35" i="6"/>
  <c r="AG105" i="14"/>
  <c r="M70" i="7"/>
  <c r="O66" i="7"/>
  <c r="AE115" i="8"/>
  <c r="AM115" i="8" s="1"/>
  <c r="X88" i="8"/>
  <c r="S87" i="3" s="1"/>
  <c r="W55" i="8"/>
  <c r="X130" i="8"/>
  <c r="S129" i="3" s="1"/>
  <c r="C44" i="4"/>
  <c r="O22" i="7"/>
  <c r="M73" i="6"/>
  <c r="M94" i="6"/>
  <c r="AM49" i="8"/>
  <c r="AA110" i="6"/>
  <c r="L123" i="7"/>
  <c r="Z18" i="6"/>
  <c r="R21" i="6"/>
  <c r="R78" i="6"/>
  <c r="I102" i="6"/>
  <c r="R12" i="8"/>
  <c r="M26" i="6"/>
  <c r="N26" i="6" s="1"/>
  <c r="M25" i="3" s="1"/>
  <c r="G35" i="14"/>
  <c r="V27" i="15"/>
  <c r="G27" i="11" s="1"/>
  <c r="D27" i="11" s="1"/>
  <c r="I60" i="6"/>
  <c r="I78" i="6"/>
  <c r="O104" i="7"/>
  <c r="AG49" i="14"/>
  <c r="AB49" i="14" s="1"/>
  <c r="Z49" i="14" s="1"/>
  <c r="S49" i="14" s="1"/>
  <c r="AM119" i="8"/>
  <c r="AG121" i="14"/>
  <c r="AB121" i="14" s="1"/>
  <c r="Z121" i="14" s="1"/>
  <c r="S121" i="14" s="1"/>
  <c r="I37" i="6"/>
  <c r="M90" i="6"/>
  <c r="N90" i="6" s="1"/>
  <c r="M89" i="3" s="1"/>
  <c r="AE77" i="8"/>
  <c r="AM77" i="8" s="1"/>
  <c r="O35" i="7"/>
  <c r="O113" i="7"/>
  <c r="C36" i="5"/>
  <c r="C31" i="4"/>
  <c r="U43" i="4"/>
  <c r="X17" i="8"/>
  <c r="S16" i="3" s="1"/>
  <c r="Z15" i="6"/>
  <c r="M22" i="7"/>
  <c r="O133" i="7"/>
  <c r="AB51" i="14"/>
  <c r="X22" i="8"/>
  <c r="S21" i="3" s="1"/>
  <c r="AG73" i="14"/>
  <c r="AN77" i="14"/>
  <c r="X31" i="8"/>
  <c r="S30" i="3" s="1"/>
  <c r="M139" i="7"/>
  <c r="X76" i="8"/>
  <c r="S75" i="3" s="1"/>
  <c r="K122" i="14"/>
  <c r="L122" i="14" s="1"/>
  <c r="AL68" i="8"/>
  <c r="H60" i="8"/>
  <c r="C43" i="4"/>
  <c r="C112" i="4"/>
  <c r="AJ56" i="14"/>
  <c r="AM101" i="8"/>
  <c r="R50" i="6"/>
  <c r="O95" i="7"/>
  <c r="AN122" i="14"/>
  <c r="N65" i="6"/>
  <c r="M64" i="3" s="1"/>
  <c r="V11" i="15"/>
  <c r="G11" i="11" s="1"/>
  <c r="D11" i="11" s="1"/>
  <c r="AN83" i="14"/>
  <c r="AG129" i="14"/>
  <c r="V97" i="15"/>
  <c r="G97" i="11" s="1"/>
  <c r="D97" i="11" s="1"/>
  <c r="AM34" i="8"/>
  <c r="AN34" i="8" s="1"/>
  <c r="T33" i="3" s="1"/>
  <c r="O83" i="7"/>
  <c r="O76" i="7"/>
  <c r="AM13" i="8"/>
  <c r="AM107" i="8"/>
  <c r="B34" i="14"/>
  <c r="F34" i="11" s="1"/>
  <c r="C34" i="11" s="1"/>
  <c r="C34" i="14"/>
  <c r="H34" i="11" s="1"/>
  <c r="E34" i="11" s="1"/>
  <c r="AM33" i="8"/>
  <c r="AM71" i="8"/>
  <c r="R44" i="3"/>
  <c r="S9" i="3"/>
  <c r="R9" i="4"/>
  <c r="AB117" i="14"/>
  <c r="Z117" i="14" s="1"/>
  <c r="S117" i="14" s="1"/>
  <c r="R15" i="3"/>
  <c r="AM70" i="8"/>
  <c r="T97" i="3"/>
  <c r="S89" i="4"/>
  <c r="S120" i="3"/>
  <c r="R66" i="5"/>
  <c r="S112" i="3"/>
  <c r="R62" i="5"/>
  <c r="S131" i="3"/>
  <c r="R119" i="4"/>
  <c r="AB30" i="14"/>
  <c r="U34" i="10"/>
  <c r="J37" i="7" s="1"/>
  <c r="V45" i="10"/>
  <c r="Y48" i="8"/>
  <c r="Z48" i="8" s="1"/>
  <c r="P49" i="14"/>
  <c r="P53" i="14"/>
  <c r="G56" i="6"/>
  <c r="H56" i="6" s="1"/>
  <c r="F56" i="6"/>
  <c r="T66" i="6"/>
  <c r="U66" i="6" s="1"/>
  <c r="V66" i="6" s="1"/>
  <c r="P66" i="6"/>
  <c r="Q66" i="6" s="1"/>
  <c r="O66" i="6"/>
  <c r="U68" i="3"/>
  <c r="P69" i="14"/>
  <c r="AE84" i="8"/>
  <c r="V73" i="10"/>
  <c r="Y76" i="8"/>
  <c r="Z76" i="8" s="1"/>
  <c r="V93" i="10"/>
  <c r="Y96" i="8"/>
  <c r="Z96" i="8" s="1"/>
  <c r="J107" i="6"/>
  <c r="K107" i="6"/>
  <c r="L107" i="6" s="1"/>
  <c r="M107" i="6" s="1"/>
  <c r="U106" i="3"/>
  <c r="S131" i="10"/>
  <c r="H134" i="7" s="1"/>
  <c r="U30" i="5"/>
  <c r="L23" i="4"/>
  <c r="C23" i="4"/>
  <c r="C95" i="4"/>
  <c r="O40" i="8"/>
  <c r="C23" i="5"/>
  <c r="AN5" i="14"/>
  <c r="P9" i="6"/>
  <c r="Q9" i="6" s="1"/>
  <c r="T9" i="6"/>
  <c r="U9" i="6" s="1"/>
  <c r="V9" i="6" s="1"/>
  <c r="O9" i="6"/>
  <c r="R80" i="4"/>
  <c r="V7" i="10"/>
  <c r="Y10" i="8"/>
  <c r="Z10" i="8" s="1"/>
  <c r="AH25" i="8"/>
  <c r="I35" i="15"/>
  <c r="AE36" i="8"/>
  <c r="K27" i="6"/>
  <c r="L27" i="6" s="1"/>
  <c r="M27" i="6" s="1"/>
  <c r="J27" i="6"/>
  <c r="I39" i="6"/>
  <c r="U18" i="5"/>
  <c r="U23" i="3"/>
  <c r="X35" i="6"/>
  <c r="Y35" i="6" s="1"/>
  <c r="Z35" i="6" s="1"/>
  <c r="W35" i="6"/>
  <c r="T26" i="6"/>
  <c r="U26" i="6" s="1"/>
  <c r="V26" i="6" s="1"/>
  <c r="P26" i="6"/>
  <c r="Q26" i="6" s="1"/>
  <c r="R26" i="6" s="1"/>
  <c r="X26" i="6"/>
  <c r="Y26" i="6" s="1"/>
  <c r="Z26" i="6" s="1"/>
  <c r="O26" i="6"/>
  <c r="I40" i="15"/>
  <c r="G58" i="6"/>
  <c r="H58" i="6" s="1"/>
  <c r="F58" i="6"/>
  <c r="T46" i="6"/>
  <c r="U46" i="6" s="1"/>
  <c r="V46" i="6" s="1"/>
  <c r="P46" i="6"/>
  <c r="Q46" i="6" s="1"/>
  <c r="R46" i="6" s="1"/>
  <c r="X46" i="6"/>
  <c r="Y46" i="6" s="1"/>
  <c r="Z46" i="6" s="1"/>
  <c r="O46" i="6"/>
  <c r="P63" i="6"/>
  <c r="Q63" i="6" s="1"/>
  <c r="T63" i="6"/>
  <c r="U63" i="6" s="1"/>
  <c r="V63" i="6" s="1"/>
  <c r="O63" i="6"/>
  <c r="AE57" i="8"/>
  <c r="AM57" i="8" s="1"/>
  <c r="AN57" i="8" s="1"/>
  <c r="I65" i="15"/>
  <c r="AB65" i="14"/>
  <c r="AB66" i="14"/>
  <c r="T76" i="6"/>
  <c r="U76" i="6" s="1"/>
  <c r="V76" i="6" s="1"/>
  <c r="P76" i="6"/>
  <c r="Q76" i="6" s="1"/>
  <c r="O76" i="6"/>
  <c r="X78" i="6"/>
  <c r="Y78" i="6" s="1"/>
  <c r="Z78" i="6" s="1"/>
  <c r="AA78" i="6" s="1"/>
  <c r="AB78" i="6" s="1"/>
  <c r="W78" i="6"/>
  <c r="I77" i="15"/>
  <c r="AE80" i="8"/>
  <c r="AM80" i="8" s="1"/>
  <c r="AN101" i="14"/>
  <c r="K91" i="6"/>
  <c r="L91" i="6" s="1"/>
  <c r="J91" i="6"/>
  <c r="AB110" i="6"/>
  <c r="N109" i="3" s="1"/>
  <c r="AB105" i="14"/>
  <c r="Z105" i="14" s="1"/>
  <c r="S105" i="14" s="1"/>
  <c r="Q117" i="8"/>
  <c r="R117" i="8" s="1"/>
  <c r="X117" i="8" s="1"/>
  <c r="S116" i="3" s="1"/>
  <c r="Q119" i="8"/>
  <c r="R119" i="8" s="1"/>
  <c r="X119" i="8" s="1"/>
  <c r="Q118" i="8"/>
  <c r="R118" i="8" s="1"/>
  <c r="Q116" i="8"/>
  <c r="R116" i="8" s="1"/>
  <c r="Q120" i="8"/>
  <c r="R120" i="8" s="1"/>
  <c r="X120" i="8" s="1"/>
  <c r="P117" i="6"/>
  <c r="Q117" i="6" s="1"/>
  <c r="X117" i="6"/>
  <c r="Y117" i="6" s="1"/>
  <c r="Z117" i="6" s="1"/>
  <c r="O117" i="6"/>
  <c r="T117" i="6"/>
  <c r="U117" i="6" s="1"/>
  <c r="V117" i="6" s="1"/>
  <c r="W121" i="6"/>
  <c r="X121" i="6"/>
  <c r="Y121" i="6" s="1"/>
  <c r="P122" i="14"/>
  <c r="AN130" i="14"/>
  <c r="AJ131" i="14"/>
  <c r="S143" i="14"/>
  <c r="C143" i="14"/>
  <c r="L119" i="7"/>
  <c r="M119" i="7"/>
  <c r="C125" i="4"/>
  <c r="C65" i="4"/>
  <c r="C18" i="5"/>
  <c r="X47" i="8"/>
  <c r="S46" i="3" s="1"/>
  <c r="R46" i="3" s="1"/>
  <c r="R21" i="4"/>
  <c r="U56" i="5"/>
  <c r="N26" i="7"/>
  <c r="Q26" i="7" s="1"/>
  <c r="K26" i="7"/>
  <c r="P25" i="3" s="1"/>
  <c r="V15" i="10"/>
  <c r="Y18" i="8"/>
  <c r="Z18" i="8" s="1"/>
  <c r="G27" i="6"/>
  <c r="H27" i="6" s="1"/>
  <c r="F27" i="6"/>
  <c r="T28" i="6"/>
  <c r="U28" i="6" s="1"/>
  <c r="V28" i="6" s="1"/>
  <c r="P28" i="6"/>
  <c r="Q28" i="6" s="1"/>
  <c r="R28" i="6" s="1"/>
  <c r="O28" i="6"/>
  <c r="K53" i="7"/>
  <c r="P52" i="3" s="1"/>
  <c r="N53" i="7"/>
  <c r="Q53" i="7" s="1"/>
  <c r="K56" i="6"/>
  <c r="L56" i="6" s="1"/>
  <c r="J56" i="6"/>
  <c r="K68" i="6"/>
  <c r="L68" i="6" s="1"/>
  <c r="M68" i="6" s="1"/>
  <c r="N68" i="6" s="1"/>
  <c r="M67" i="3" s="1"/>
  <c r="J68" i="6"/>
  <c r="O69" i="7"/>
  <c r="L86" i="7"/>
  <c r="L95" i="7"/>
  <c r="O102" i="7"/>
  <c r="O107" i="7"/>
  <c r="P115" i="14"/>
  <c r="G121" i="6"/>
  <c r="H121" i="6" s="1"/>
  <c r="I121" i="6" s="1"/>
  <c r="F121" i="6"/>
  <c r="O126" i="6"/>
  <c r="T126" i="6"/>
  <c r="U126" i="6" s="1"/>
  <c r="V126" i="6" s="1"/>
  <c r="P126" i="6"/>
  <c r="Q126" i="6" s="1"/>
  <c r="R126" i="6" s="1"/>
  <c r="AG134" i="14"/>
  <c r="AN136" i="14"/>
  <c r="C77" i="4"/>
  <c r="C40" i="5"/>
  <c r="C67" i="4"/>
  <c r="C105" i="4"/>
  <c r="F7" i="6"/>
  <c r="G7" i="6"/>
  <c r="H7" i="6" s="1"/>
  <c r="I7" i="6" s="1"/>
  <c r="P19" i="14"/>
  <c r="AE25" i="8"/>
  <c r="K38" i="6"/>
  <c r="L38" i="6" s="1"/>
  <c r="J38" i="6"/>
  <c r="AN20" i="14"/>
  <c r="AB20" i="14" s="1"/>
  <c r="Z20" i="14" s="1"/>
  <c r="S20" i="14" s="1"/>
  <c r="T32" i="6"/>
  <c r="U32" i="6" s="1"/>
  <c r="V32" i="6" s="1"/>
  <c r="P32" i="6"/>
  <c r="Q32" i="6" s="1"/>
  <c r="O32" i="6"/>
  <c r="AE43" i="8"/>
  <c r="X44" i="6"/>
  <c r="Y44" i="6" s="1"/>
  <c r="Z44" i="6" s="1"/>
  <c r="W44" i="6"/>
  <c r="AN38" i="14"/>
  <c r="AB38" i="14" s="1"/>
  <c r="Z38" i="14" s="1"/>
  <c r="S38" i="14" s="1"/>
  <c r="AL48" i="8"/>
  <c r="O68" i="7"/>
  <c r="V66" i="10"/>
  <c r="Y69" i="8"/>
  <c r="Z69" i="8" s="1"/>
  <c r="AN69" i="8" s="1"/>
  <c r="T68" i="3" s="1"/>
  <c r="S76" i="10"/>
  <c r="H79" i="7" s="1"/>
  <c r="S92" i="8"/>
  <c r="F92" i="8"/>
  <c r="M92" i="8"/>
  <c r="V92" i="8"/>
  <c r="U92" i="8"/>
  <c r="J92" i="8"/>
  <c r="T92" i="8"/>
  <c r="Q92" i="8"/>
  <c r="I92" i="8"/>
  <c r="P92" i="8"/>
  <c r="G92" i="8"/>
  <c r="L92" i="8"/>
  <c r="Q110" i="8"/>
  <c r="R110" i="8" s="1"/>
  <c r="X110" i="8" s="1"/>
  <c r="S109" i="3" s="1"/>
  <c r="Q111" i="8"/>
  <c r="R111" i="8" s="1"/>
  <c r="X111" i="8" s="1"/>
  <c r="Q112" i="8"/>
  <c r="R112" i="8" s="1"/>
  <c r="Z112" i="6"/>
  <c r="N117" i="7"/>
  <c r="L117" i="7"/>
  <c r="V134" i="15"/>
  <c r="G134" i="11" s="1"/>
  <c r="D134" i="11" s="1"/>
  <c r="R79" i="4"/>
  <c r="U123" i="4"/>
  <c r="C72" i="5"/>
  <c r="U29" i="4"/>
  <c r="R46" i="4"/>
  <c r="C27" i="4"/>
  <c r="R20" i="5"/>
  <c r="C35" i="5"/>
  <c r="M9" i="7"/>
  <c r="K11" i="6"/>
  <c r="L11" i="6" s="1"/>
  <c r="J11" i="6"/>
  <c r="C92" i="4"/>
  <c r="M13" i="6"/>
  <c r="N13" i="6" s="1"/>
  <c r="L14" i="7"/>
  <c r="O28" i="7"/>
  <c r="V18" i="10"/>
  <c r="Y21" i="8"/>
  <c r="Z21" i="8" s="1"/>
  <c r="L21" i="14"/>
  <c r="D21" i="14" s="1"/>
  <c r="B21" i="14" s="1"/>
  <c r="F21" i="11" s="1"/>
  <c r="C21" i="11" s="1"/>
  <c r="C21" i="14"/>
  <c r="H21" i="11" s="1"/>
  <c r="E21" i="11" s="1"/>
  <c r="G28" i="14"/>
  <c r="U43" i="3"/>
  <c r="K39" i="14"/>
  <c r="Q50" i="8"/>
  <c r="R50" i="8" s="1"/>
  <c r="Q49" i="8"/>
  <c r="R49" i="8" s="1"/>
  <c r="X49" i="8" s="1"/>
  <c r="Q48" i="8"/>
  <c r="R48" i="8" s="1"/>
  <c r="X48" i="8" s="1"/>
  <c r="S47" i="3" s="1"/>
  <c r="X49" i="6"/>
  <c r="Y49" i="6" s="1"/>
  <c r="W49" i="6"/>
  <c r="AB65" i="6"/>
  <c r="N64" i="3" s="1"/>
  <c r="G68" i="6"/>
  <c r="H68" i="6" s="1"/>
  <c r="I68" i="6" s="1"/>
  <c r="F68" i="6"/>
  <c r="N78" i="6"/>
  <c r="M77" i="3" s="1"/>
  <c r="G74" i="14"/>
  <c r="AL82" i="8"/>
  <c r="AM82" i="8" s="1"/>
  <c r="Z95" i="6"/>
  <c r="M70" i="14"/>
  <c r="U88" i="3"/>
  <c r="U90" i="4"/>
  <c r="U98" i="3"/>
  <c r="AG103" i="14"/>
  <c r="AB103" i="14" s="1"/>
  <c r="Z103" i="14" s="1"/>
  <c r="S103" i="14" s="1"/>
  <c r="K112" i="7"/>
  <c r="P111" i="3" s="1"/>
  <c r="N112" i="7"/>
  <c r="U110" i="4"/>
  <c r="U121" i="3"/>
  <c r="T122" i="6"/>
  <c r="U122" i="6" s="1"/>
  <c r="V122" i="6" s="1"/>
  <c r="AA122" i="6" s="1"/>
  <c r="S5" i="10"/>
  <c r="H8" i="7" s="1"/>
  <c r="C32" i="4"/>
  <c r="T18" i="6"/>
  <c r="U18" i="6" s="1"/>
  <c r="V18" i="6" s="1"/>
  <c r="AA18" i="6" s="1"/>
  <c r="P18" i="6"/>
  <c r="Q18" i="6" s="1"/>
  <c r="R18" i="6" s="1"/>
  <c r="AB18" i="6" s="1"/>
  <c r="N17" i="3" s="1"/>
  <c r="O18" i="6"/>
  <c r="U30" i="3"/>
  <c r="AG28" i="14"/>
  <c r="V14" i="15"/>
  <c r="G14" i="11" s="1"/>
  <c r="D14" i="11" s="1"/>
  <c r="AN41" i="14"/>
  <c r="AB63" i="14"/>
  <c r="Z63" i="14" s="1"/>
  <c r="S63" i="14" s="1"/>
  <c r="M65" i="7"/>
  <c r="P84" i="7"/>
  <c r="AN90" i="8"/>
  <c r="T89" i="3" s="1"/>
  <c r="R89" i="3" s="1"/>
  <c r="P64" i="14"/>
  <c r="M64" i="14" s="1"/>
  <c r="I74" i="15"/>
  <c r="P73" i="6"/>
  <c r="Q73" i="6" s="1"/>
  <c r="R73" i="6" s="1"/>
  <c r="T73" i="6"/>
  <c r="U73" i="6" s="1"/>
  <c r="V73" i="6" s="1"/>
  <c r="O73" i="6"/>
  <c r="AE73" i="8"/>
  <c r="AM73" i="8" s="1"/>
  <c r="AN73" i="8" s="1"/>
  <c r="V101" i="10"/>
  <c r="Y104" i="8"/>
  <c r="Z104" i="8" s="1"/>
  <c r="S101" i="10"/>
  <c r="H104" i="7" s="1"/>
  <c r="M114" i="7"/>
  <c r="V110" i="10"/>
  <c r="Y113" i="8"/>
  <c r="Z113" i="8" s="1"/>
  <c r="T128" i="6"/>
  <c r="U128" i="6" s="1"/>
  <c r="V128" i="6" s="1"/>
  <c r="P128" i="6"/>
  <c r="Q128" i="6" s="1"/>
  <c r="O128" i="6"/>
  <c r="X128" i="6"/>
  <c r="Y128" i="6" s="1"/>
  <c r="Z128" i="6" s="1"/>
  <c r="U114" i="4"/>
  <c r="U125" i="3"/>
  <c r="N123" i="7"/>
  <c r="AH128" i="8"/>
  <c r="R60" i="5"/>
  <c r="U59" i="4"/>
  <c r="S59" i="4"/>
  <c r="R74" i="5"/>
  <c r="C78" i="4"/>
  <c r="U6" i="8"/>
  <c r="C43" i="5"/>
  <c r="T6" i="6"/>
  <c r="U6" i="6" s="1"/>
  <c r="V6" i="6" s="1"/>
  <c r="P6" i="6"/>
  <c r="Q6" i="6" s="1"/>
  <c r="O6" i="6"/>
  <c r="P38" i="7"/>
  <c r="X38" i="6"/>
  <c r="Y38" i="6" s="1"/>
  <c r="W38" i="6"/>
  <c r="X32" i="6"/>
  <c r="Y32" i="6" s="1"/>
  <c r="Z32" i="6" s="1"/>
  <c r="AH39" i="8"/>
  <c r="AE51" i="8"/>
  <c r="AN29" i="14"/>
  <c r="AB29" i="14" s="1"/>
  <c r="Z29" i="14" s="1"/>
  <c r="S29" i="14" s="1"/>
  <c r="V26" i="15"/>
  <c r="G26" i="11" s="1"/>
  <c r="D26" i="11" s="1"/>
  <c r="X37" i="6"/>
  <c r="Y37" i="6" s="1"/>
  <c r="Z37" i="6" s="1"/>
  <c r="P37" i="6"/>
  <c r="Q37" i="6" s="1"/>
  <c r="O37" i="6"/>
  <c r="T37" i="6"/>
  <c r="U37" i="6" s="1"/>
  <c r="V37" i="6" s="1"/>
  <c r="L49" i="7"/>
  <c r="V53" i="10"/>
  <c r="Y56" i="8"/>
  <c r="Z56" i="8" s="1"/>
  <c r="O65" i="7"/>
  <c r="K71" i="6"/>
  <c r="L71" i="6" s="1"/>
  <c r="J71" i="6"/>
  <c r="AH72" i="8"/>
  <c r="M89" i="7"/>
  <c r="U75" i="3"/>
  <c r="F86" i="6"/>
  <c r="G86" i="6"/>
  <c r="H86" i="6" s="1"/>
  <c r="AG119" i="14"/>
  <c r="AB119" i="14" s="1"/>
  <c r="Z119" i="14" s="1"/>
  <c r="S119" i="14" s="1"/>
  <c r="N127" i="7"/>
  <c r="Q127" i="7" s="1"/>
  <c r="K127" i="7"/>
  <c r="P126" i="3" s="1"/>
  <c r="P130" i="14"/>
  <c r="Q137" i="8"/>
  <c r="R137" i="8" s="1"/>
  <c r="Q136" i="8"/>
  <c r="R136" i="8" s="1"/>
  <c r="X136" i="8" s="1"/>
  <c r="S135" i="3" s="1"/>
  <c r="P137" i="7"/>
  <c r="T116" i="10"/>
  <c r="I119" i="7" s="1"/>
  <c r="R115" i="4"/>
  <c r="C14" i="5"/>
  <c r="U47" i="5"/>
  <c r="AJ225" i="17"/>
  <c r="D225" i="17" s="1"/>
  <c r="AJ220" i="17"/>
  <c r="D220" i="17" s="1"/>
  <c r="AJ196" i="17"/>
  <c r="D196" i="17" s="1"/>
  <c r="AJ156" i="17"/>
  <c r="D156" i="17" s="1"/>
  <c r="AJ116" i="17"/>
  <c r="D116" i="17" s="1"/>
  <c r="AJ92" i="17"/>
  <c r="D92" i="17" s="1"/>
  <c r="AJ84" i="17"/>
  <c r="D84" i="17" s="1"/>
  <c r="AJ76" i="17"/>
  <c r="D76" i="17" s="1"/>
  <c r="AJ68" i="17"/>
  <c r="D68" i="17" s="1"/>
  <c r="AJ36" i="17"/>
  <c r="D36" i="17" s="1"/>
  <c r="AJ218" i="17"/>
  <c r="D218" i="17" s="1"/>
  <c r="AJ210" i="17"/>
  <c r="D210" i="17" s="1"/>
  <c r="AJ154" i="17"/>
  <c r="D154" i="17" s="1"/>
  <c r="AJ146" i="17"/>
  <c r="D146" i="17" s="1"/>
  <c r="AJ122" i="17"/>
  <c r="D122" i="17" s="1"/>
  <c r="AJ106" i="17"/>
  <c r="D106" i="17" s="1"/>
  <c r="AJ90" i="17"/>
  <c r="D90" i="17" s="1"/>
  <c r="AJ74" i="17"/>
  <c r="D74" i="17" s="1"/>
  <c r="AJ66" i="17"/>
  <c r="D66" i="17" s="1"/>
  <c r="AJ58" i="17"/>
  <c r="D58" i="17" s="1"/>
  <c r="AJ22" i="17"/>
  <c r="D22" i="17" s="1"/>
  <c r="AJ15" i="17"/>
  <c r="D15" i="17" s="1"/>
  <c r="AJ4" i="17"/>
  <c r="D4" i="17" s="1"/>
  <c r="AJ226" i="17"/>
  <c r="D226" i="17" s="1"/>
  <c r="AJ217" i="17"/>
  <c r="D217" i="17" s="1"/>
  <c r="AJ209" i="17"/>
  <c r="D209" i="17" s="1"/>
  <c r="AJ153" i="17"/>
  <c r="D153" i="17" s="1"/>
  <c r="AJ121" i="17"/>
  <c r="D121" i="17" s="1"/>
  <c r="AJ105" i="17"/>
  <c r="D105" i="17" s="1"/>
  <c r="AJ97" i="17"/>
  <c r="D97" i="17" s="1"/>
  <c r="AJ89" i="17"/>
  <c r="D89" i="17" s="1"/>
  <c r="AJ41" i="17"/>
  <c r="D41" i="17" s="1"/>
  <c r="AJ34" i="17"/>
  <c r="D34" i="17" s="1"/>
  <c r="AJ21" i="17"/>
  <c r="D21" i="17" s="1"/>
  <c r="AJ208" i="17"/>
  <c r="D208" i="17" s="1"/>
  <c r="AJ176" i="17"/>
  <c r="D176" i="17" s="1"/>
  <c r="AJ144" i="17"/>
  <c r="D144" i="17" s="1"/>
  <c r="AJ136" i="17"/>
  <c r="D136" i="17" s="1"/>
  <c r="AJ120" i="17"/>
  <c r="D120" i="17" s="1"/>
  <c r="AJ104" i="17"/>
  <c r="D104" i="17" s="1"/>
  <c r="AJ72" i="17"/>
  <c r="D72" i="17" s="1"/>
  <c r="AJ40" i="17"/>
  <c r="D40" i="17" s="1"/>
  <c r="AJ33" i="17"/>
  <c r="D33" i="17" s="1"/>
  <c r="AJ20" i="17"/>
  <c r="D20" i="17" s="1"/>
  <c r="AJ14" i="17"/>
  <c r="D14" i="17" s="1"/>
  <c r="AJ191" i="17"/>
  <c r="D191" i="17" s="1"/>
  <c r="AJ175" i="17"/>
  <c r="D175" i="17" s="1"/>
  <c r="AJ159" i="17"/>
  <c r="D159" i="17" s="1"/>
  <c r="AJ151" i="17"/>
  <c r="D151" i="17" s="1"/>
  <c r="AJ127" i="17"/>
  <c r="D127" i="17" s="1"/>
  <c r="AJ95" i="17"/>
  <c r="D95" i="17" s="1"/>
  <c r="AJ87" i="17"/>
  <c r="D87" i="17" s="1"/>
  <c r="AJ71" i="17"/>
  <c r="D71" i="17" s="1"/>
  <c r="AJ26" i="17"/>
  <c r="D26" i="17" s="1"/>
  <c r="AJ19" i="17"/>
  <c r="D19" i="17" s="1"/>
  <c r="AJ7" i="17"/>
  <c r="D7" i="17" s="1"/>
  <c r="AJ86" i="17"/>
  <c r="D86" i="17" s="1"/>
  <c r="AJ25" i="17"/>
  <c r="D25" i="17" s="1"/>
  <c r="AJ213" i="17"/>
  <c r="D213" i="17" s="1"/>
  <c r="AJ149" i="17"/>
  <c r="D149" i="17" s="1"/>
  <c r="AJ211" i="17"/>
  <c r="D211" i="17" s="1"/>
  <c r="AJ147" i="17"/>
  <c r="D147" i="17" s="1"/>
  <c r="AJ102" i="17"/>
  <c r="D102" i="17" s="1"/>
  <c r="AJ187" i="17"/>
  <c r="D187" i="17" s="1"/>
  <c r="AJ123" i="17"/>
  <c r="D123" i="17" s="1"/>
  <c r="AJ78" i="17"/>
  <c r="D78" i="17" s="1"/>
  <c r="AJ37" i="17"/>
  <c r="D37" i="17" s="1"/>
  <c r="AJ5" i="17"/>
  <c r="D5" i="17" s="1"/>
  <c r="AJ118" i="17"/>
  <c r="D118" i="17" s="1"/>
  <c r="AJ77" i="17"/>
  <c r="D77" i="17" s="1"/>
  <c r="AJ18" i="17"/>
  <c r="D18" i="17" s="1"/>
  <c r="AJ158" i="17"/>
  <c r="D158" i="17" s="1"/>
  <c r="AJ139" i="17"/>
  <c r="D139" i="17" s="1"/>
  <c r="AJ117" i="17"/>
  <c r="D117" i="17" s="1"/>
  <c r="AJ75" i="17"/>
  <c r="D75" i="17" s="1"/>
  <c r="AJ16" i="17"/>
  <c r="D16" i="17" s="1"/>
  <c r="AJ157" i="17"/>
  <c r="D157" i="17" s="1"/>
  <c r="AJ134" i="17"/>
  <c r="D134" i="17" s="1"/>
  <c r="AJ93" i="17"/>
  <c r="D93" i="17" s="1"/>
  <c r="AJ70" i="17"/>
  <c r="D70" i="17" s="1"/>
  <c r="AJ12" i="17"/>
  <c r="D12" i="17" s="1"/>
  <c r="AJ69" i="17"/>
  <c r="D69" i="17" s="1"/>
  <c r="AJ219" i="17"/>
  <c r="D219" i="17" s="1"/>
  <c r="AJ46" i="17"/>
  <c r="D46" i="17" s="1"/>
  <c r="AJ174" i="17"/>
  <c r="D174" i="17" s="1"/>
  <c r="AJ155" i="17"/>
  <c r="D155" i="17" s="1"/>
  <c r="AJ11" i="17"/>
  <c r="D11" i="17" s="1"/>
  <c r="AJ110" i="17"/>
  <c r="D110" i="17" s="1"/>
  <c r="AJ91" i="17"/>
  <c r="D91" i="17" s="1"/>
  <c r="AJ6" i="17"/>
  <c r="D6" i="17" s="1"/>
  <c r="C49" i="5"/>
  <c r="C17" i="5"/>
  <c r="U5" i="3"/>
  <c r="C77" i="5"/>
  <c r="C45" i="5"/>
  <c r="C13" i="5"/>
  <c r="U5" i="4"/>
  <c r="C122" i="4"/>
  <c r="U49" i="5"/>
  <c r="C62" i="4"/>
  <c r="U30" i="4"/>
  <c r="C25" i="5"/>
  <c r="C57" i="5"/>
  <c r="C33" i="5"/>
  <c r="C73" i="5"/>
  <c r="U17" i="5"/>
  <c r="C94" i="4"/>
  <c r="U21" i="5"/>
  <c r="C66" i="4"/>
  <c r="C42" i="4"/>
  <c r="C50" i="4"/>
  <c r="C65" i="5"/>
  <c r="U13" i="5"/>
  <c r="C9" i="5"/>
  <c r="C126" i="4"/>
  <c r="C98" i="4"/>
  <c r="U25" i="5"/>
  <c r="C5" i="5"/>
  <c r="C41" i="5"/>
  <c r="C14" i="4"/>
  <c r="U122" i="4"/>
  <c r="C74" i="4"/>
  <c r="C22" i="4"/>
  <c r="C82" i="4"/>
  <c r="U94" i="4"/>
  <c r="C6" i="4"/>
  <c r="U29" i="5"/>
  <c r="U42" i="4"/>
  <c r="C29" i="5"/>
  <c r="C37" i="5"/>
  <c r="U98" i="4"/>
  <c r="C21" i="5"/>
  <c r="C30" i="4"/>
  <c r="C106" i="4"/>
  <c r="U69" i="5"/>
  <c r="C114" i="4"/>
  <c r="U14" i="4"/>
  <c r="C58" i="4"/>
  <c r="C53" i="5"/>
  <c r="C61" i="5"/>
  <c r="U82" i="4"/>
  <c r="C69" i="5"/>
  <c r="C90" i="4"/>
  <c r="C26" i="4"/>
  <c r="K14" i="6"/>
  <c r="L14" i="6" s="1"/>
  <c r="J14" i="6"/>
  <c r="AL19" i="8"/>
  <c r="G17" i="14"/>
  <c r="AE21" i="8"/>
  <c r="AM21" i="8" s="1"/>
  <c r="G27" i="14"/>
  <c r="D27" i="14" s="1"/>
  <c r="AJ33" i="14"/>
  <c r="K48" i="7"/>
  <c r="P47" i="3" s="1"/>
  <c r="N48" i="7"/>
  <c r="AG55" i="14"/>
  <c r="N57" i="7"/>
  <c r="L57" i="7"/>
  <c r="T68" i="6"/>
  <c r="U68" i="6" s="1"/>
  <c r="V68" i="6" s="1"/>
  <c r="P68" i="6"/>
  <c r="Q68" i="6" s="1"/>
  <c r="R68" i="6" s="1"/>
  <c r="O68" i="6"/>
  <c r="P70" i="7"/>
  <c r="U51" i="5"/>
  <c r="U83" i="3"/>
  <c r="V77" i="15"/>
  <c r="G77" i="11" s="1"/>
  <c r="D77" i="11" s="1"/>
  <c r="C87" i="14"/>
  <c r="H87" i="11" s="1"/>
  <c r="E87" i="11" s="1"/>
  <c r="U82" i="10"/>
  <c r="J85" i="7" s="1"/>
  <c r="C95" i="14"/>
  <c r="H95" i="11" s="1"/>
  <c r="E95" i="11" s="1"/>
  <c r="B95" i="11" s="1"/>
  <c r="L89" i="7"/>
  <c r="AH113" i="8"/>
  <c r="AM113" i="8" s="1"/>
  <c r="I6" i="15"/>
  <c r="S49" i="10"/>
  <c r="H52" i="7" s="1"/>
  <c r="U76" i="3"/>
  <c r="P93" i="14"/>
  <c r="S111" i="10"/>
  <c r="H114" i="7" s="1"/>
  <c r="K113" i="7"/>
  <c r="N113" i="7"/>
  <c r="Q113" i="7" s="1"/>
  <c r="I107" i="15"/>
  <c r="V107" i="15" s="1"/>
  <c r="G107" i="11" s="1"/>
  <c r="D107" i="11" s="1"/>
  <c r="T133" i="6"/>
  <c r="U133" i="6" s="1"/>
  <c r="V133" i="6" s="1"/>
  <c r="P133" i="6"/>
  <c r="Q133" i="6" s="1"/>
  <c r="O133" i="6"/>
  <c r="S23" i="4"/>
  <c r="U95" i="4"/>
  <c r="S95" i="4"/>
  <c r="P103" i="4"/>
  <c r="U55" i="5"/>
  <c r="AL8" i="8"/>
  <c r="P48" i="4"/>
  <c r="C80" i="4"/>
  <c r="AM6" i="8"/>
  <c r="O18" i="7"/>
  <c r="K29" i="7"/>
  <c r="N29" i="7"/>
  <c r="Q29" i="7" s="1"/>
  <c r="S28" i="10"/>
  <c r="H31" i="7" s="1"/>
  <c r="AG33" i="14"/>
  <c r="V39" i="10"/>
  <c r="Y42" i="8"/>
  <c r="Z42" i="8" s="1"/>
  <c r="G41" i="6"/>
  <c r="H41" i="6" s="1"/>
  <c r="F41" i="6"/>
  <c r="S40" i="10"/>
  <c r="H43" i="7" s="1"/>
  <c r="AB64" i="14"/>
  <c r="Z64" i="14" s="1"/>
  <c r="S64" i="14" s="1"/>
  <c r="S65" i="10"/>
  <c r="H68" i="7" s="1"/>
  <c r="T72" i="6"/>
  <c r="U72" i="6" s="1"/>
  <c r="V72" i="6" s="1"/>
  <c r="P72" i="6"/>
  <c r="Q72" i="6" s="1"/>
  <c r="O72" i="6"/>
  <c r="P77" i="7"/>
  <c r="V84" i="10"/>
  <c r="Y87" i="8"/>
  <c r="Z87" i="8" s="1"/>
  <c r="I122" i="15"/>
  <c r="V122" i="15" s="1"/>
  <c r="G122" i="11" s="1"/>
  <c r="D122" i="11" s="1"/>
  <c r="G116" i="14"/>
  <c r="D116" i="14" s="1"/>
  <c r="N135" i="7"/>
  <c r="Q135" i="7" s="1"/>
  <c r="K135" i="7"/>
  <c r="P134" i="3" s="1"/>
  <c r="Q136" i="7"/>
  <c r="P75" i="5" s="1"/>
  <c r="AJ135" i="14"/>
  <c r="AB135" i="14" s="1"/>
  <c r="Z135" i="14" s="1"/>
  <c r="S135" i="14" s="1"/>
  <c r="AE126" i="8"/>
  <c r="J125" i="6"/>
  <c r="K125" i="6"/>
  <c r="L125" i="6" s="1"/>
  <c r="G121" i="14"/>
  <c r="F128" i="6"/>
  <c r="G128" i="6"/>
  <c r="H128" i="6" s="1"/>
  <c r="P136" i="6"/>
  <c r="Q136" i="6" s="1"/>
  <c r="O136" i="6"/>
  <c r="T136" i="6"/>
  <c r="U136" i="6" s="1"/>
  <c r="V136" i="6" s="1"/>
  <c r="C21" i="4"/>
  <c r="R33" i="4"/>
  <c r="O116" i="4"/>
  <c r="S8" i="10"/>
  <c r="H11" i="7" s="1"/>
  <c r="AE19" i="8"/>
  <c r="U25" i="4"/>
  <c r="U27" i="3"/>
  <c r="V40" i="10"/>
  <c r="Y43" i="8"/>
  <c r="Z43" i="8" s="1"/>
  <c r="G53" i="14"/>
  <c r="U57" i="3"/>
  <c r="U38" i="5"/>
  <c r="P54" i="7"/>
  <c r="P53" i="6"/>
  <c r="Q53" i="6" s="1"/>
  <c r="R53" i="6" s="1"/>
  <c r="O53" i="6"/>
  <c r="T53" i="6"/>
  <c r="U53" i="6" s="1"/>
  <c r="V53" i="6" s="1"/>
  <c r="I58" i="15"/>
  <c r="G80" i="14"/>
  <c r="U86" i="3"/>
  <c r="K114" i="6"/>
  <c r="L114" i="6" s="1"/>
  <c r="J114" i="6"/>
  <c r="P100" i="14"/>
  <c r="M100" i="14" s="1"/>
  <c r="L112" i="7"/>
  <c r="P123" i="7"/>
  <c r="L123" i="14"/>
  <c r="AE137" i="8"/>
  <c r="S136" i="10"/>
  <c r="H139" i="7" s="1"/>
  <c r="AL139" i="8"/>
  <c r="R47" i="4"/>
  <c r="U67" i="4"/>
  <c r="X53" i="8"/>
  <c r="S52" i="3" s="1"/>
  <c r="R31" i="5"/>
  <c r="X34" i="8"/>
  <c r="C88" i="4"/>
  <c r="K6" i="6"/>
  <c r="L6" i="6" s="1"/>
  <c r="J6" i="6"/>
  <c r="U18" i="3"/>
  <c r="AJ16" i="14"/>
  <c r="S19" i="10"/>
  <c r="H22" i="7" s="1"/>
  <c r="X20" i="6"/>
  <c r="Y20" i="6" s="1"/>
  <c r="W20" i="6"/>
  <c r="V17" i="10"/>
  <c r="Y20" i="8"/>
  <c r="Z20" i="8" s="1"/>
  <c r="P18" i="14"/>
  <c r="G38" i="6"/>
  <c r="H38" i="6" s="1"/>
  <c r="I38" i="6" s="1"/>
  <c r="F38" i="6"/>
  <c r="AE44" i="8"/>
  <c r="AE42" i="8"/>
  <c r="AM42" i="8"/>
  <c r="M30" i="14"/>
  <c r="D37" i="14"/>
  <c r="AJ48" i="14"/>
  <c r="D45" i="14"/>
  <c r="P46" i="14"/>
  <c r="M57" i="14"/>
  <c r="V58" i="10"/>
  <c r="Y61" i="8"/>
  <c r="Z61" i="8" s="1"/>
  <c r="AE63" i="8"/>
  <c r="G64" i="6"/>
  <c r="H64" i="6" s="1"/>
  <c r="I64" i="6" s="1"/>
  <c r="F64" i="6"/>
  <c r="V67" i="10"/>
  <c r="Y70" i="8"/>
  <c r="Z70" i="8" s="1"/>
  <c r="AN70" i="8" s="1"/>
  <c r="T69" i="3" s="1"/>
  <c r="R69" i="3" s="1"/>
  <c r="K89" i="7"/>
  <c r="P88" i="3" s="1"/>
  <c r="N89" i="7"/>
  <c r="Q89" i="7" s="1"/>
  <c r="I76" i="15"/>
  <c r="L93" i="7"/>
  <c r="O93" i="7"/>
  <c r="U103" i="3"/>
  <c r="Z88" i="14"/>
  <c r="S88" i="14" s="1"/>
  <c r="I92" i="15"/>
  <c r="M133" i="7"/>
  <c r="L134" i="14"/>
  <c r="D134" i="14" s="1"/>
  <c r="C79" i="4"/>
  <c r="L109" i="4"/>
  <c r="C10" i="5"/>
  <c r="C46" i="4"/>
  <c r="C20" i="5"/>
  <c r="X75" i="8"/>
  <c r="S74" i="3" s="1"/>
  <c r="U124" i="4"/>
  <c r="K9" i="14"/>
  <c r="L9" i="14" s="1"/>
  <c r="N17" i="7"/>
  <c r="K17" i="7"/>
  <c r="P16" i="3" s="1"/>
  <c r="U37" i="3"/>
  <c r="AB35" i="14"/>
  <c r="I24" i="15"/>
  <c r="AN25" i="14"/>
  <c r="P36" i="7"/>
  <c r="M43" i="7"/>
  <c r="L49" i="14"/>
  <c r="D49" i="14" s="1"/>
  <c r="AN53" i="8"/>
  <c r="T52" i="3" s="1"/>
  <c r="G57" i="6"/>
  <c r="H57" i="6" s="1"/>
  <c r="F57" i="6"/>
  <c r="V66" i="15"/>
  <c r="G66" i="11" s="1"/>
  <c r="D66" i="11" s="1"/>
  <c r="U63" i="3"/>
  <c r="AB80" i="14"/>
  <c r="Z80" i="14" s="1"/>
  <c r="S80" i="14" s="1"/>
  <c r="I84" i="15"/>
  <c r="V84" i="15" s="1"/>
  <c r="G84" i="11" s="1"/>
  <c r="D84" i="11" s="1"/>
  <c r="AE96" i="8"/>
  <c r="AJ89" i="14"/>
  <c r="T99" i="8"/>
  <c r="G99" i="8"/>
  <c r="P99" i="8"/>
  <c r="V99" i="8"/>
  <c r="U99" i="8"/>
  <c r="J99" i="8"/>
  <c r="M99" i="8"/>
  <c r="Q99" i="8"/>
  <c r="I99" i="8"/>
  <c r="K99" i="8" s="1"/>
  <c r="L99" i="8"/>
  <c r="F99" i="8"/>
  <c r="S99" i="8"/>
  <c r="AA100" i="6"/>
  <c r="AB100" i="6" s="1"/>
  <c r="N99" i="3" s="1"/>
  <c r="P104" i="6"/>
  <c r="Q104" i="6" s="1"/>
  <c r="O104" i="6"/>
  <c r="T104" i="6"/>
  <c r="U104" i="6" s="1"/>
  <c r="V104" i="6" s="1"/>
  <c r="AB127" i="14"/>
  <c r="P132" i="7"/>
  <c r="V131" i="10"/>
  <c r="Y134" i="8"/>
  <c r="Z134" i="8" s="1"/>
  <c r="M135" i="14"/>
  <c r="C135" i="14" s="1"/>
  <c r="H135" i="11" s="1"/>
  <c r="E135" i="11" s="1"/>
  <c r="V136" i="10"/>
  <c r="Y139" i="8"/>
  <c r="Z139" i="8" s="1"/>
  <c r="W139" i="6"/>
  <c r="X139" i="6"/>
  <c r="Y139" i="6" s="1"/>
  <c r="U127" i="3"/>
  <c r="R111" i="4"/>
  <c r="U81" i="4"/>
  <c r="C57" i="4"/>
  <c r="C44" i="5"/>
  <c r="R99" i="4"/>
  <c r="L5" i="14"/>
  <c r="R64" i="4"/>
  <c r="L12" i="7"/>
  <c r="U3" i="10"/>
  <c r="J6" i="7" s="1"/>
  <c r="B13" i="14"/>
  <c r="F13" i="11" s="1"/>
  <c r="C13" i="11" s="1"/>
  <c r="B13" i="11" s="1"/>
  <c r="O24" i="7"/>
  <c r="U20" i="3"/>
  <c r="U16" i="5"/>
  <c r="P25" i="14"/>
  <c r="V27" i="10"/>
  <c r="Y30" i="8"/>
  <c r="Z30" i="8" s="1"/>
  <c r="AN30" i="8" s="1"/>
  <c r="T29" i="3" s="1"/>
  <c r="R29" i="3" s="1"/>
  <c r="P33" i="6"/>
  <c r="Q33" i="6" s="1"/>
  <c r="T33" i="6"/>
  <c r="U33" i="6" s="1"/>
  <c r="V33" i="6" s="1"/>
  <c r="O33" i="6"/>
  <c r="M68" i="7"/>
  <c r="P68" i="7"/>
  <c r="X68" i="6"/>
  <c r="Y68" i="6" s="1"/>
  <c r="Z68" i="6" s="1"/>
  <c r="W68" i="6"/>
  <c r="K73" i="7"/>
  <c r="P72" i="3" s="1"/>
  <c r="N73" i="7"/>
  <c r="Q73" i="7" s="1"/>
  <c r="B78" i="11"/>
  <c r="L77" i="7"/>
  <c r="L85" i="7"/>
  <c r="O85" i="7"/>
  <c r="N119" i="7"/>
  <c r="D122" i="14"/>
  <c r="T120" i="10"/>
  <c r="I123" i="7" s="1"/>
  <c r="S127" i="10"/>
  <c r="H130" i="7" s="1"/>
  <c r="I129" i="15"/>
  <c r="U119" i="3"/>
  <c r="S128" i="10"/>
  <c r="H131" i="7" s="1"/>
  <c r="C60" i="5"/>
  <c r="C25" i="4"/>
  <c r="C83" i="4"/>
  <c r="R64" i="5"/>
  <c r="O55" i="4"/>
  <c r="U85" i="4"/>
  <c r="C74" i="5"/>
  <c r="L6" i="8"/>
  <c r="AN4" i="14"/>
  <c r="U75" i="5"/>
  <c r="C36" i="4"/>
  <c r="C100" i="4"/>
  <c r="AH7" i="8"/>
  <c r="M18" i="7"/>
  <c r="C23" i="14"/>
  <c r="H23" i="11" s="1"/>
  <c r="E23" i="11" s="1"/>
  <c r="K19" i="14"/>
  <c r="L19" i="14" s="1"/>
  <c r="V35" i="15"/>
  <c r="G35" i="11" s="1"/>
  <c r="D35" i="11" s="1"/>
  <c r="G33" i="14"/>
  <c r="D33" i="14" s="1"/>
  <c r="G44" i="6"/>
  <c r="H44" i="6" s="1"/>
  <c r="F44" i="6"/>
  <c r="K48" i="14"/>
  <c r="P43" i="7"/>
  <c r="N47" i="7"/>
  <c r="Q47" i="7" s="1"/>
  <c r="K47" i="7"/>
  <c r="P29" i="6"/>
  <c r="Q29" i="6" s="1"/>
  <c r="R29" i="6" s="1"/>
  <c r="O29" i="6"/>
  <c r="T29" i="6"/>
  <c r="U29" i="6" s="1"/>
  <c r="V29" i="6" s="1"/>
  <c r="L41" i="7"/>
  <c r="U47" i="3"/>
  <c r="G48" i="6"/>
  <c r="H48" i="6" s="1"/>
  <c r="F48" i="6"/>
  <c r="K53" i="14"/>
  <c r="AE60" i="8"/>
  <c r="X61" i="6"/>
  <c r="Y61" i="6" s="1"/>
  <c r="W61" i="6"/>
  <c r="P67" i="6"/>
  <c r="Q67" i="6" s="1"/>
  <c r="O67" i="6"/>
  <c r="T67" i="6"/>
  <c r="U67" i="6" s="1"/>
  <c r="V67" i="6" s="1"/>
  <c r="AA67" i="6" s="1"/>
  <c r="X76" i="6"/>
  <c r="Y76" i="6" s="1"/>
  <c r="Z76" i="6" s="1"/>
  <c r="AL79" i="8"/>
  <c r="M92" i="7"/>
  <c r="V99" i="15"/>
  <c r="G99" i="11" s="1"/>
  <c r="D99" i="11" s="1"/>
  <c r="D96" i="14"/>
  <c r="AG106" i="14"/>
  <c r="O112" i="7"/>
  <c r="O117" i="7"/>
  <c r="P119" i="14"/>
  <c r="X123" i="6"/>
  <c r="Y123" i="6" s="1"/>
  <c r="Z123" i="6" s="1"/>
  <c r="W123" i="6"/>
  <c r="V120" i="15"/>
  <c r="G120" i="11" s="1"/>
  <c r="D120" i="11" s="1"/>
  <c r="C115" i="4"/>
  <c r="C87" i="4"/>
  <c r="U14" i="5"/>
  <c r="R71" i="4"/>
  <c r="I4" i="15"/>
  <c r="V4" i="15" s="1"/>
  <c r="G4" i="11" s="1"/>
  <c r="D4" i="11" s="1"/>
  <c r="M3" i="14"/>
  <c r="G9" i="6"/>
  <c r="H9" i="6" s="1"/>
  <c r="I9" i="6" s="1"/>
  <c r="F9" i="6"/>
  <c r="C8" i="4"/>
  <c r="C40" i="4"/>
  <c r="C104" i="4"/>
  <c r="U9" i="3"/>
  <c r="U9" i="4"/>
  <c r="S7" i="10"/>
  <c r="H10" i="7" s="1"/>
  <c r="L69" i="5"/>
  <c r="L49" i="5"/>
  <c r="L30" i="4"/>
  <c r="L13" i="5"/>
  <c r="M61" i="5"/>
  <c r="L29" i="5"/>
  <c r="V16" i="10"/>
  <c r="Y19" i="8"/>
  <c r="Z19" i="8" s="1"/>
  <c r="J20" i="6"/>
  <c r="K20" i="6"/>
  <c r="L20" i="6" s="1"/>
  <c r="AE22" i="8"/>
  <c r="AM22" i="8" s="1"/>
  <c r="AH36" i="8"/>
  <c r="AN48" i="14"/>
  <c r="V30" i="10"/>
  <c r="Y33" i="8"/>
  <c r="Z33" i="8" s="1"/>
  <c r="AN33" i="8" s="1"/>
  <c r="T32" i="3" s="1"/>
  <c r="R32" i="3" s="1"/>
  <c r="N66" i="7"/>
  <c r="K66" i="7"/>
  <c r="P65" i="3" s="1"/>
  <c r="O55" i="7"/>
  <c r="N76" i="7"/>
  <c r="K76" i="7"/>
  <c r="P75" i="3" s="1"/>
  <c r="J74" i="6"/>
  <c r="K74" i="6"/>
  <c r="L74" i="6" s="1"/>
  <c r="L86" i="14"/>
  <c r="D86" i="14" s="1"/>
  <c r="AN94" i="8"/>
  <c r="T93" i="3" s="1"/>
  <c r="AH96" i="8"/>
  <c r="AN97" i="14"/>
  <c r="G101" i="14"/>
  <c r="S118" i="10"/>
  <c r="H121" i="7" s="1"/>
  <c r="AE38" i="8"/>
  <c r="AM38" i="8" s="1"/>
  <c r="S32" i="10"/>
  <c r="H35" i="7" s="1"/>
  <c r="T34" i="6"/>
  <c r="U34" i="6" s="1"/>
  <c r="V34" i="6" s="1"/>
  <c r="AA34" i="6" s="1"/>
  <c r="P34" i="6"/>
  <c r="Q34" i="6" s="1"/>
  <c r="R34" i="6" s="1"/>
  <c r="X34" i="6"/>
  <c r="Y34" i="6" s="1"/>
  <c r="Z34" i="6" s="1"/>
  <c r="O34" i="6"/>
  <c r="N60" i="7"/>
  <c r="K60" i="7"/>
  <c r="P59" i="3" s="1"/>
  <c r="R18" i="4"/>
  <c r="S101" i="4"/>
  <c r="S24" i="5"/>
  <c r="AE10" i="8"/>
  <c r="AM10" i="8" s="1"/>
  <c r="P6" i="14"/>
  <c r="M6" i="14" s="1"/>
  <c r="K9" i="6"/>
  <c r="L9" i="6" s="1"/>
  <c r="J9" i="6"/>
  <c r="P22" i="14"/>
  <c r="M22" i="14" s="1"/>
  <c r="AE20" i="8"/>
  <c r="AE35" i="8"/>
  <c r="S36" i="10"/>
  <c r="H39" i="7" s="1"/>
  <c r="V65" i="10"/>
  <c r="Y68" i="8"/>
  <c r="Z68" i="8" s="1"/>
  <c r="Z81" i="6"/>
  <c r="N82" i="7"/>
  <c r="K82" i="7"/>
  <c r="P81" i="3" s="1"/>
  <c r="U52" i="5"/>
  <c r="U85" i="3"/>
  <c r="U92" i="3"/>
  <c r="X75" i="6"/>
  <c r="Y75" i="6" s="1"/>
  <c r="Z75" i="6" s="1"/>
  <c r="P75" i="6"/>
  <c r="Q75" i="6" s="1"/>
  <c r="O75" i="6"/>
  <c r="T75" i="6"/>
  <c r="U75" i="6" s="1"/>
  <c r="V75" i="6" s="1"/>
  <c r="F100" i="6"/>
  <c r="G100" i="6"/>
  <c r="H100" i="6" s="1"/>
  <c r="I100" i="6" s="1"/>
  <c r="AE102" i="8"/>
  <c r="F116" i="6"/>
  <c r="G116" i="6"/>
  <c r="H116" i="6" s="1"/>
  <c r="R34" i="5"/>
  <c r="C70" i="5"/>
  <c r="U23" i="4"/>
  <c r="U73" i="4"/>
  <c r="D6" i="14"/>
  <c r="U48" i="4"/>
  <c r="P13" i="6"/>
  <c r="Q13" i="6" s="1"/>
  <c r="R13" i="6" s="1"/>
  <c r="O13" i="6"/>
  <c r="T13" i="6"/>
  <c r="U13" i="6" s="1"/>
  <c r="V13" i="6" s="1"/>
  <c r="S35" i="10"/>
  <c r="H38" i="7" s="1"/>
  <c r="F31" i="6"/>
  <c r="G31" i="6"/>
  <c r="H31" i="6" s="1"/>
  <c r="C31" i="14"/>
  <c r="H31" i="11" s="1"/>
  <c r="E31" i="11" s="1"/>
  <c r="AN62" i="8"/>
  <c r="T61" i="3" s="1"/>
  <c r="I76" i="6"/>
  <c r="K84" i="6"/>
  <c r="L84" i="6" s="1"/>
  <c r="J84" i="6"/>
  <c r="T86" i="6"/>
  <c r="U86" i="6" s="1"/>
  <c r="V86" i="6" s="1"/>
  <c r="O86" i="6"/>
  <c r="P86" i="6"/>
  <c r="Q86" i="6" s="1"/>
  <c r="J82" i="6"/>
  <c r="K82" i="6"/>
  <c r="L82" i="6" s="1"/>
  <c r="M91" i="7"/>
  <c r="L82" i="7"/>
  <c r="T92" i="6"/>
  <c r="U92" i="6" s="1"/>
  <c r="V92" i="6" s="1"/>
  <c r="P92" i="6"/>
  <c r="Q92" i="6" s="1"/>
  <c r="O92" i="6"/>
  <c r="T95" i="8"/>
  <c r="M95" i="8"/>
  <c r="Q95" i="8"/>
  <c r="I95" i="8"/>
  <c r="G95" i="8"/>
  <c r="J95" i="8"/>
  <c r="U95" i="8"/>
  <c r="S95" i="8"/>
  <c r="V95" i="8"/>
  <c r="L95" i="8"/>
  <c r="N95" i="8" s="1"/>
  <c r="P95" i="8"/>
  <c r="R95" i="8" s="1"/>
  <c r="F95" i="8"/>
  <c r="V115" i="10"/>
  <c r="Y118" i="8"/>
  <c r="Z118" i="8" s="1"/>
  <c r="K118" i="14"/>
  <c r="L118" i="14" s="1"/>
  <c r="D118" i="14" s="1"/>
  <c r="M125" i="7"/>
  <c r="W126" i="6"/>
  <c r="X126" i="6"/>
  <c r="Y126" i="6" s="1"/>
  <c r="Z126" i="6" s="1"/>
  <c r="G119" i="6"/>
  <c r="H119" i="6" s="1"/>
  <c r="F119" i="6"/>
  <c r="F130" i="6"/>
  <c r="G130" i="6"/>
  <c r="H130" i="6" s="1"/>
  <c r="K129" i="14"/>
  <c r="J133" i="6"/>
  <c r="K133" i="6"/>
  <c r="L133" i="6" s="1"/>
  <c r="P121" i="7"/>
  <c r="B119" i="14"/>
  <c r="F119" i="11" s="1"/>
  <c r="C119" i="11" s="1"/>
  <c r="U108" i="4"/>
  <c r="U118" i="3"/>
  <c r="U122" i="3"/>
  <c r="L18" i="5"/>
  <c r="C33" i="4"/>
  <c r="C75" i="4"/>
  <c r="R56" i="5"/>
  <c r="O64" i="8"/>
  <c r="X64" i="8" s="1"/>
  <c r="S63" i="3" s="1"/>
  <c r="C27" i="5"/>
  <c r="U8" i="3"/>
  <c r="U8" i="5"/>
  <c r="C84" i="4"/>
  <c r="P116" i="4"/>
  <c r="AG16" i="14"/>
  <c r="B31" i="14"/>
  <c r="F31" i="11" s="1"/>
  <c r="C31" i="11" s="1"/>
  <c r="B31" i="11" s="1"/>
  <c r="P41" i="6"/>
  <c r="Q41" i="6" s="1"/>
  <c r="T41" i="6"/>
  <c r="U41" i="6" s="1"/>
  <c r="V41" i="6" s="1"/>
  <c r="O41" i="6"/>
  <c r="P45" i="6"/>
  <c r="Q45" i="6" s="1"/>
  <c r="R45" i="6" s="1"/>
  <c r="O45" i="6"/>
  <c r="T45" i="6"/>
  <c r="U45" i="6" s="1"/>
  <c r="V45" i="6" s="1"/>
  <c r="AE61" i="8"/>
  <c r="P58" i="14"/>
  <c r="U64" i="3"/>
  <c r="Z87" i="6"/>
  <c r="K76" i="6"/>
  <c r="L76" i="6" s="1"/>
  <c r="J76" i="6"/>
  <c r="O82" i="7"/>
  <c r="U95" i="3"/>
  <c r="J95" i="6"/>
  <c r="K95" i="6"/>
  <c r="L95" i="6" s="1"/>
  <c r="P114" i="6"/>
  <c r="Q114" i="6" s="1"/>
  <c r="R114" i="6" s="1"/>
  <c r="K106" i="6"/>
  <c r="L106" i="6" s="1"/>
  <c r="J106" i="6"/>
  <c r="L107" i="7"/>
  <c r="S106" i="10"/>
  <c r="H109" i="7" s="1"/>
  <c r="C47" i="4"/>
  <c r="C54" i="4"/>
  <c r="L105" i="4"/>
  <c r="K10" i="6"/>
  <c r="L10" i="6" s="1"/>
  <c r="J10" i="6"/>
  <c r="C31" i="5"/>
  <c r="P12" i="7"/>
  <c r="O14" i="7"/>
  <c r="AH19" i="8"/>
  <c r="L18" i="7"/>
  <c r="AN37" i="8"/>
  <c r="T36" i="3" s="1"/>
  <c r="R36" i="3" s="1"/>
  <c r="V37" i="15"/>
  <c r="G37" i="11" s="1"/>
  <c r="D37" i="11" s="1"/>
  <c r="AH51" i="8"/>
  <c r="P39" i="14"/>
  <c r="G40" i="6"/>
  <c r="H40" i="6" s="1"/>
  <c r="F40" i="6"/>
  <c r="O41" i="7"/>
  <c r="O49" i="7"/>
  <c r="I66" i="6"/>
  <c r="S56" i="10"/>
  <c r="H59" i="7" s="1"/>
  <c r="X59" i="6"/>
  <c r="Y59" i="6" s="1"/>
  <c r="W59" i="6"/>
  <c r="N70" i="7"/>
  <c r="Q70" i="7" s="1"/>
  <c r="P62" i="4" s="1"/>
  <c r="K70" i="7"/>
  <c r="P69" i="3" s="1"/>
  <c r="P71" i="6"/>
  <c r="Q71" i="6" s="1"/>
  <c r="T71" i="6"/>
  <c r="U71" i="6" s="1"/>
  <c r="V71" i="6" s="1"/>
  <c r="O71" i="6"/>
  <c r="P76" i="14"/>
  <c r="M76" i="14" s="1"/>
  <c r="I83" i="6"/>
  <c r="G89" i="6"/>
  <c r="H89" i="6" s="1"/>
  <c r="F89" i="6"/>
  <c r="S92" i="10"/>
  <c r="H95" i="7" s="1"/>
  <c r="K102" i="6"/>
  <c r="L102" i="6" s="1"/>
  <c r="J102" i="6"/>
  <c r="AG109" i="14"/>
  <c r="AB109" i="14" s="1"/>
  <c r="Z109" i="14" s="1"/>
  <c r="S109" i="14" s="1"/>
  <c r="L118" i="7"/>
  <c r="P137" i="6"/>
  <c r="Q137" i="6" s="1"/>
  <c r="T137" i="6"/>
  <c r="U137" i="6" s="1"/>
  <c r="V137" i="6" s="1"/>
  <c r="O137" i="6"/>
  <c r="O123" i="4"/>
  <c r="U27" i="4"/>
  <c r="S20" i="5"/>
  <c r="Q20" i="5" s="1"/>
  <c r="L28" i="4"/>
  <c r="L92" i="4"/>
  <c r="M11" i="14"/>
  <c r="P16" i="14"/>
  <c r="P19" i="6"/>
  <c r="Q19" i="6" s="1"/>
  <c r="R19" i="6" s="1"/>
  <c r="T19" i="6"/>
  <c r="U19" i="6" s="1"/>
  <c r="V19" i="6" s="1"/>
  <c r="O19" i="6"/>
  <c r="D18" i="14"/>
  <c r="AJ17" i="14"/>
  <c r="G15" i="14"/>
  <c r="D15" i="14" s="1"/>
  <c r="T24" i="6"/>
  <c r="U24" i="6" s="1"/>
  <c r="V24" i="6" s="1"/>
  <c r="X24" i="6"/>
  <c r="Y24" i="6" s="1"/>
  <c r="Z24" i="6" s="1"/>
  <c r="O24" i="6"/>
  <c r="P24" i="6"/>
  <c r="Q24" i="6" s="1"/>
  <c r="P24" i="14"/>
  <c r="V33" i="10"/>
  <c r="Y36" i="8"/>
  <c r="Z36" i="8" s="1"/>
  <c r="C54" i="14"/>
  <c r="H54" i="11" s="1"/>
  <c r="E54" i="11" s="1"/>
  <c r="G54" i="14"/>
  <c r="D54" i="14" s="1"/>
  <c r="B54" i="14" s="1"/>
  <c r="F54" i="11" s="1"/>
  <c r="C54" i="11" s="1"/>
  <c r="B54" i="11" s="1"/>
  <c r="P69" i="7"/>
  <c r="P68" i="14"/>
  <c r="M68" i="14" s="1"/>
  <c r="M69" i="14"/>
  <c r="O79" i="7"/>
  <c r="AG84" i="14"/>
  <c r="AB84" i="14" s="1"/>
  <c r="Z84" i="14" s="1"/>
  <c r="S84" i="14" s="1"/>
  <c r="I88" i="15"/>
  <c r="V88" i="15" s="1"/>
  <c r="G88" i="11" s="1"/>
  <c r="D88" i="11" s="1"/>
  <c r="R112" i="6"/>
  <c r="M112" i="7"/>
  <c r="S117" i="10"/>
  <c r="H120" i="7" s="1"/>
  <c r="V125" i="10"/>
  <c r="Y128" i="8"/>
  <c r="Z128" i="8" s="1"/>
  <c r="L133" i="7"/>
  <c r="P139" i="7"/>
  <c r="W118" i="6"/>
  <c r="X118" i="6"/>
  <c r="Y118" i="6" s="1"/>
  <c r="Z118" i="6" s="1"/>
  <c r="C111" i="4"/>
  <c r="S44" i="5"/>
  <c r="U76" i="5"/>
  <c r="C99" i="4"/>
  <c r="R39" i="5"/>
  <c r="X127" i="8"/>
  <c r="S126" i="3" s="1"/>
  <c r="C64" i="4"/>
  <c r="O11" i="7"/>
  <c r="AJ15" i="14"/>
  <c r="AB15" i="14" s="1"/>
  <c r="D14" i="14"/>
  <c r="B24" i="14"/>
  <c r="F24" i="11" s="1"/>
  <c r="C24" i="11" s="1"/>
  <c r="I25" i="15"/>
  <c r="P23" i="6"/>
  <c r="Q23" i="6" s="1"/>
  <c r="R23" i="6" s="1"/>
  <c r="AB23" i="6" s="1"/>
  <c r="N22" i="3" s="1"/>
  <c r="O23" i="6"/>
  <c r="T23" i="6"/>
  <c r="U23" i="6" s="1"/>
  <c r="V23" i="6" s="1"/>
  <c r="AA23" i="6" s="1"/>
  <c r="N33" i="7"/>
  <c r="Q33" i="7" s="1"/>
  <c r="K33" i="7"/>
  <c r="P32" i="3" s="1"/>
  <c r="M53" i="6"/>
  <c r="N53" i="6" s="1"/>
  <c r="M52" i="3" s="1"/>
  <c r="AB43" i="14"/>
  <c r="Z43" i="14" s="1"/>
  <c r="U56" i="4"/>
  <c r="U62" i="3"/>
  <c r="M62" i="14"/>
  <c r="V62" i="10"/>
  <c r="Y65" i="8"/>
  <c r="Z65" i="8" s="1"/>
  <c r="S80" i="10"/>
  <c r="H83" i="7" s="1"/>
  <c r="AE93" i="8"/>
  <c r="I97" i="6"/>
  <c r="I106" i="6"/>
  <c r="M106" i="7"/>
  <c r="V106" i="10"/>
  <c r="Y109" i="8"/>
  <c r="Z109" i="8" s="1"/>
  <c r="U110" i="3"/>
  <c r="W125" i="6"/>
  <c r="X125" i="6"/>
  <c r="Y125" i="6" s="1"/>
  <c r="K128" i="7"/>
  <c r="P127" i="3" s="1"/>
  <c r="N128" i="7"/>
  <c r="AE128" i="8"/>
  <c r="AM128" i="8" s="1"/>
  <c r="M134" i="7"/>
  <c r="G128" i="14"/>
  <c r="L125" i="7"/>
  <c r="AN134" i="14"/>
  <c r="AB134" i="14" s="1"/>
  <c r="Z134" i="14" s="1"/>
  <c r="S134" i="14" s="1"/>
  <c r="F117" i="6"/>
  <c r="G117" i="6"/>
  <c r="H117" i="6" s="1"/>
  <c r="AJ125" i="14"/>
  <c r="K130" i="14"/>
  <c r="C64" i="5"/>
  <c r="P55" i="4"/>
  <c r="U74" i="5"/>
  <c r="U61" i="4"/>
  <c r="V6" i="8"/>
  <c r="R69" i="4"/>
  <c r="X7" i="6"/>
  <c r="Y7" i="6" s="1"/>
  <c r="W7" i="6"/>
  <c r="V5" i="10"/>
  <c r="Y8" i="8"/>
  <c r="Z8" i="8" s="1"/>
  <c r="U68" i="4"/>
  <c r="X35" i="8"/>
  <c r="S34" i="3" s="1"/>
  <c r="AB11" i="14"/>
  <c r="M15" i="14"/>
  <c r="AN33" i="14"/>
  <c r="K36" i="6"/>
  <c r="L36" i="6" s="1"/>
  <c r="J36" i="6"/>
  <c r="Q39" i="8"/>
  <c r="R39" i="8" s="1"/>
  <c r="X39" i="8" s="1"/>
  <c r="S38" i="3" s="1"/>
  <c r="Q40" i="8"/>
  <c r="R40" i="8" s="1"/>
  <c r="X51" i="6"/>
  <c r="Y51" i="6" s="1"/>
  <c r="Z51" i="6" s="1"/>
  <c r="W51" i="6"/>
  <c r="V39" i="15"/>
  <c r="G39" i="11" s="1"/>
  <c r="D39" i="11" s="1"/>
  <c r="X33" i="6"/>
  <c r="Y33" i="6" s="1"/>
  <c r="W33" i="6"/>
  <c r="AG57" i="14"/>
  <c r="K66" i="6"/>
  <c r="L66" i="6" s="1"/>
  <c r="M66" i="6" s="1"/>
  <c r="L68" i="7"/>
  <c r="AE59" i="8"/>
  <c r="AM59" i="8" s="1"/>
  <c r="P64" i="7"/>
  <c r="AL65" i="8"/>
  <c r="X72" i="6"/>
  <c r="Y72" i="6" s="1"/>
  <c r="W72" i="6"/>
  <c r="X70" i="6"/>
  <c r="Y70" i="6" s="1"/>
  <c r="W70" i="6"/>
  <c r="X66" i="6"/>
  <c r="Y66" i="6" s="1"/>
  <c r="Z66" i="6" s="1"/>
  <c r="W66" i="6"/>
  <c r="AN77" i="8"/>
  <c r="T76" i="3" s="1"/>
  <c r="R76" i="3" s="1"/>
  <c r="AE72" i="8"/>
  <c r="AM72" i="8" s="1"/>
  <c r="V75" i="10"/>
  <c r="Y78" i="8"/>
  <c r="Z78" i="8" s="1"/>
  <c r="N81" i="7"/>
  <c r="Q81" i="7" s="1"/>
  <c r="P72" i="4" s="1"/>
  <c r="K81" i="7"/>
  <c r="P80" i="3" s="1"/>
  <c r="AN76" i="14"/>
  <c r="K97" i="7"/>
  <c r="P96" i="3" s="1"/>
  <c r="N97" i="7"/>
  <c r="Q97" i="7" s="1"/>
  <c r="P88" i="4" s="1"/>
  <c r="K96" i="6"/>
  <c r="L96" i="6" s="1"/>
  <c r="J96" i="6"/>
  <c r="V91" i="15"/>
  <c r="G91" i="11" s="1"/>
  <c r="D91" i="11" s="1"/>
  <c r="AA106" i="6"/>
  <c r="AB106" i="6" s="1"/>
  <c r="Z106" i="6"/>
  <c r="AL103" i="8"/>
  <c r="AM103" i="8" s="1"/>
  <c r="AN103" i="8" s="1"/>
  <c r="M111" i="6"/>
  <c r="N111" i="6" s="1"/>
  <c r="M110" i="3" s="1"/>
  <c r="I104" i="15"/>
  <c r="V104" i="15" s="1"/>
  <c r="G104" i="11" s="1"/>
  <c r="D104" i="11" s="1"/>
  <c r="G110" i="14"/>
  <c r="G113" i="14"/>
  <c r="D113" i="14" s="1"/>
  <c r="G115" i="14"/>
  <c r="O132" i="6"/>
  <c r="T132" i="6"/>
  <c r="U132" i="6" s="1"/>
  <c r="V132" i="6" s="1"/>
  <c r="P132" i="6"/>
  <c r="Q132" i="6" s="1"/>
  <c r="I122" i="6"/>
  <c r="U115" i="4"/>
  <c r="U87" i="4"/>
  <c r="C68" i="5"/>
  <c r="C17" i="4"/>
  <c r="C38" i="4"/>
  <c r="C71" i="4"/>
  <c r="U41" i="4"/>
  <c r="X21" i="8"/>
  <c r="S20" i="3" s="1"/>
  <c r="R47" i="5"/>
  <c r="U8" i="4"/>
  <c r="U72" i="4"/>
  <c r="I9" i="15"/>
  <c r="V9" i="15" s="1"/>
  <c r="G9" i="11" s="1"/>
  <c r="D9" i="11" s="1"/>
  <c r="O14" i="4"/>
  <c r="P122" i="4"/>
  <c r="O30" i="4"/>
  <c r="O122" i="4"/>
  <c r="O62" i="4"/>
  <c r="O69" i="5"/>
  <c r="M6" i="7"/>
  <c r="O49" i="5"/>
  <c r="O106" i="4"/>
  <c r="O58" i="4"/>
  <c r="O6" i="7"/>
  <c r="M25" i="7"/>
  <c r="X21" i="6"/>
  <c r="Y21" i="6" s="1"/>
  <c r="W21" i="6"/>
  <c r="I33" i="15"/>
  <c r="K30" i="6"/>
  <c r="L30" i="6" s="1"/>
  <c r="J30" i="6"/>
  <c r="AJ32" i="14"/>
  <c r="AB32" i="14" s="1"/>
  <c r="Z32" i="14" s="1"/>
  <c r="S32" i="14" s="1"/>
  <c r="I41" i="15"/>
  <c r="V41" i="15" s="1"/>
  <c r="G41" i="11" s="1"/>
  <c r="D41" i="11" s="1"/>
  <c r="V40" i="15"/>
  <c r="G40" i="11" s="1"/>
  <c r="D40" i="11" s="1"/>
  <c r="P52" i="7"/>
  <c r="S47" i="10"/>
  <c r="H50" i="7" s="1"/>
  <c r="S52" i="10"/>
  <c r="H55" i="7" s="1"/>
  <c r="P60" i="7"/>
  <c r="Z64" i="6"/>
  <c r="AA64" i="6" s="1"/>
  <c r="AB64" i="6" s="1"/>
  <c r="G72" i="6"/>
  <c r="H72" i="6" s="1"/>
  <c r="F72" i="6"/>
  <c r="V77" i="10"/>
  <c r="Y80" i="8"/>
  <c r="Z80" i="8" s="1"/>
  <c r="C85" i="14"/>
  <c r="H85" i="11" s="1"/>
  <c r="E85" i="11" s="1"/>
  <c r="G85" i="14"/>
  <c r="D85" i="14" s="1"/>
  <c r="B85" i="14" s="1"/>
  <c r="F85" i="11" s="1"/>
  <c r="C85" i="11" s="1"/>
  <c r="B85" i="11" s="1"/>
  <c r="P89" i="6"/>
  <c r="Q89" i="6" s="1"/>
  <c r="T89" i="6"/>
  <c r="U89" i="6" s="1"/>
  <c r="V89" i="6" s="1"/>
  <c r="AA89" i="6" s="1"/>
  <c r="O89" i="6"/>
  <c r="Z100" i="6"/>
  <c r="AJ93" i="14"/>
  <c r="AL100" i="8"/>
  <c r="AM100" i="8" s="1"/>
  <c r="L114" i="7"/>
  <c r="AL114" i="8"/>
  <c r="J109" i="6"/>
  <c r="K109" i="6"/>
  <c r="L109" i="6" s="1"/>
  <c r="M109" i="6" s="1"/>
  <c r="N109" i="6" s="1"/>
  <c r="M108" i="3" s="1"/>
  <c r="S121" i="10"/>
  <c r="H124" i="7" s="1"/>
  <c r="X114" i="8"/>
  <c r="S113" i="3" s="1"/>
  <c r="AB7" i="14"/>
  <c r="G12" i="6"/>
  <c r="H12" i="6" s="1"/>
  <c r="F12" i="6"/>
  <c r="AE14" i="8"/>
  <c r="AM14" i="8" s="1"/>
  <c r="G28" i="6"/>
  <c r="H28" i="6" s="1"/>
  <c r="F28" i="6"/>
  <c r="L17" i="7"/>
  <c r="R93" i="4"/>
  <c r="L101" i="4"/>
  <c r="R43" i="4"/>
  <c r="L24" i="5"/>
  <c r="N14" i="7"/>
  <c r="K14" i="7"/>
  <c r="P13" i="3" s="1"/>
  <c r="V11" i="10"/>
  <c r="Y14" i="8"/>
  <c r="Z14" i="8" s="1"/>
  <c r="U21" i="3"/>
  <c r="M49" i="14"/>
  <c r="AE48" i="8"/>
  <c r="AM48" i="8" s="1"/>
  <c r="S60" i="10"/>
  <c r="H63" i="7" s="1"/>
  <c r="I69" i="15"/>
  <c r="V69" i="15" s="1"/>
  <c r="G69" i="11" s="1"/>
  <c r="D69" i="11" s="1"/>
  <c r="L59" i="14"/>
  <c r="D59" i="14" s="1"/>
  <c r="B59" i="14" s="1"/>
  <c r="F59" i="11" s="1"/>
  <c r="C59" i="11" s="1"/>
  <c r="C59" i="14"/>
  <c r="H59" i="11" s="1"/>
  <c r="E59" i="11" s="1"/>
  <c r="P79" i="6"/>
  <c r="Q79" i="6" s="1"/>
  <c r="T79" i="6"/>
  <c r="U79" i="6" s="1"/>
  <c r="V79" i="6" s="1"/>
  <c r="O79" i="6"/>
  <c r="B72" i="14"/>
  <c r="F72" i="11" s="1"/>
  <c r="C72" i="11" s="1"/>
  <c r="S93" i="10"/>
  <c r="H96" i="7" s="1"/>
  <c r="X103" i="6"/>
  <c r="Y103" i="6" s="1"/>
  <c r="Z103" i="6" s="1"/>
  <c r="O103" i="6"/>
  <c r="T103" i="6"/>
  <c r="U103" i="6" s="1"/>
  <c r="V103" i="6" s="1"/>
  <c r="P103" i="6"/>
  <c r="Q103" i="6" s="1"/>
  <c r="P111" i="14"/>
  <c r="P111" i="6"/>
  <c r="Q111" i="6" s="1"/>
  <c r="O111" i="6"/>
  <c r="T111" i="6"/>
  <c r="U111" i="6" s="1"/>
  <c r="V111" i="6" s="1"/>
  <c r="X119" i="6"/>
  <c r="Y119" i="6" s="1"/>
  <c r="W119" i="6"/>
  <c r="P133" i="7"/>
  <c r="G126" i="14"/>
  <c r="P131" i="14"/>
  <c r="M131" i="14" s="1"/>
  <c r="AH137" i="8"/>
  <c r="C34" i="5"/>
  <c r="U70" i="5"/>
  <c r="O95" i="4"/>
  <c r="R55" i="5"/>
  <c r="U13" i="4"/>
  <c r="U13" i="3"/>
  <c r="M40" i="6"/>
  <c r="AH43" i="8"/>
  <c r="V23" i="15"/>
  <c r="G23" i="11" s="1"/>
  <c r="D23" i="11" s="1"/>
  <c r="V38" i="10"/>
  <c r="Y41" i="8"/>
  <c r="Z41" i="8" s="1"/>
  <c r="L54" i="7"/>
  <c r="P65" i="14"/>
  <c r="M65" i="14" s="1"/>
  <c r="F55" i="6"/>
  <c r="G55" i="6"/>
  <c r="H55" i="6" s="1"/>
  <c r="Q84" i="8"/>
  <c r="R84" i="8" s="1"/>
  <c r="X84" i="8" s="1"/>
  <c r="Q85" i="8"/>
  <c r="R85" i="8" s="1"/>
  <c r="X85" i="8" s="1"/>
  <c r="S77" i="10"/>
  <c r="H80" i="7" s="1"/>
  <c r="T82" i="6"/>
  <c r="U82" i="6" s="1"/>
  <c r="V82" i="6" s="1"/>
  <c r="P82" i="6"/>
  <c r="Q82" i="6" s="1"/>
  <c r="O82" i="6"/>
  <c r="G79" i="14"/>
  <c r="D79" i="14" s="1"/>
  <c r="U88" i="4"/>
  <c r="U96" i="3"/>
  <c r="V99" i="10"/>
  <c r="Y102" i="8"/>
  <c r="Z102" i="8" s="1"/>
  <c r="P110" i="7"/>
  <c r="T98" i="6"/>
  <c r="U98" i="6" s="1"/>
  <c r="V98" i="6" s="1"/>
  <c r="O98" i="6"/>
  <c r="P98" i="6"/>
  <c r="Q98" i="6" s="1"/>
  <c r="R98" i="6" s="1"/>
  <c r="Z120" i="6"/>
  <c r="AA120" i="6" s="1"/>
  <c r="S122" i="10"/>
  <c r="H125" i="7" s="1"/>
  <c r="P125" i="6"/>
  <c r="Q125" i="6" s="1"/>
  <c r="R125" i="6" s="1"/>
  <c r="G127" i="14"/>
  <c r="D127" i="14" s="1"/>
  <c r="AL133" i="8"/>
  <c r="V124" i="15"/>
  <c r="G124" i="11" s="1"/>
  <c r="D124" i="11" s="1"/>
  <c r="AN133" i="14"/>
  <c r="AH138" i="8"/>
  <c r="AM138" i="8" s="1"/>
  <c r="AN138" i="8" s="1"/>
  <c r="V133" i="10"/>
  <c r="Y136" i="8"/>
  <c r="Z136" i="8" s="1"/>
  <c r="M119" i="6"/>
  <c r="AG123" i="14"/>
  <c r="AH134" i="8"/>
  <c r="AM120" i="8"/>
  <c r="AN120" i="8" s="1"/>
  <c r="R13" i="4"/>
  <c r="S33" i="4"/>
  <c r="Q33" i="4" s="1"/>
  <c r="U75" i="4"/>
  <c r="R26" i="5"/>
  <c r="C56" i="5"/>
  <c r="U59" i="5"/>
  <c r="U52" i="4"/>
  <c r="U116" i="4"/>
  <c r="V25" i="15"/>
  <c r="G25" i="11" s="1"/>
  <c r="D25" i="11" s="1"/>
  <c r="G35" i="6"/>
  <c r="H35" i="6" s="1"/>
  <c r="F35" i="6"/>
  <c r="U35" i="3"/>
  <c r="G36" i="6"/>
  <c r="H36" i="6" s="1"/>
  <c r="I36" i="6" s="1"/>
  <c r="F36" i="6"/>
  <c r="D38" i="14"/>
  <c r="S48" i="10"/>
  <c r="H51" i="7" s="1"/>
  <c r="P42" i="7"/>
  <c r="AN46" i="14"/>
  <c r="P55" i="6"/>
  <c r="Q55" i="6" s="1"/>
  <c r="O55" i="6"/>
  <c r="T55" i="6"/>
  <c r="U55" i="6" s="1"/>
  <c r="V55" i="6" s="1"/>
  <c r="G51" i="14"/>
  <c r="D51" i="14" s="1"/>
  <c r="S58" i="10"/>
  <c r="H61" i="7" s="1"/>
  <c r="T70" i="6"/>
  <c r="U70" i="6" s="1"/>
  <c r="V70" i="6" s="1"/>
  <c r="O70" i="6"/>
  <c r="P70" i="6"/>
  <c r="Q70" i="6" s="1"/>
  <c r="U70" i="4"/>
  <c r="U78" i="3"/>
  <c r="T84" i="6"/>
  <c r="U84" i="6" s="1"/>
  <c r="V84" i="6" s="1"/>
  <c r="P84" i="6"/>
  <c r="Q84" i="6" s="1"/>
  <c r="O84" i="6"/>
  <c r="C82" i="14"/>
  <c r="H82" i="11" s="1"/>
  <c r="E82" i="11" s="1"/>
  <c r="G82" i="14"/>
  <c r="G90" i="14"/>
  <c r="D90" i="14" s="1"/>
  <c r="S96" i="8"/>
  <c r="V96" i="8"/>
  <c r="U96" i="8"/>
  <c r="J96" i="8"/>
  <c r="T96" i="8"/>
  <c r="M96" i="8"/>
  <c r="L96" i="8"/>
  <c r="Q96" i="8"/>
  <c r="I96" i="8"/>
  <c r="K96" i="8" s="1"/>
  <c r="P96" i="8"/>
  <c r="R96" i="8" s="1"/>
  <c r="G96" i="8"/>
  <c r="F96" i="8"/>
  <c r="H96" i="8" s="1"/>
  <c r="G92" i="14"/>
  <c r="D92" i="14" s="1"/>
  <c r="D87" i="14"/>
  <c r="B87" i="14" s="1"/>
  <c r="F87" i="11" s="1"/>
  <c r="C87" i="11" s="1"/>
  <c r="B87" i="11" s="1"/>
  <c r="U105" i="3"/>
  <c r="U96" i="4"/>
  <c r="I100" i="15"/>
  <c r="V100" i="15" s="1"/>
  <c r="G100" i="11" s="1"/>
  <c r="D100" i="11" s="1"/>
  <c r="I106" i="15"/>
  <c r="V106" i="15" s="1"/>
  <c r="G106" i="11" s="1"/>
  <c r="D106" i="11" s="1"/>
  <c r="U117" i="4"/>
  <c r="U129" i="3"/>
  <c r="R10" i="4"/>
  <c r="O67" i="4"/>
  <c r="V4" i="10"/>
  <c r="Y7" i="8"/>
  <c r="Z7" i="8" s="1"/>
  <c r="S31" i="5"/>
  <c r="Q31" i="5" s="1"/>
  <c r="U63" i="5"/>
  <c r="W9" i="8"/>
  <c r="G10" i="6"/>
  <c r="H10" i="6" s="1"/>
  <c r="F10" i="6"/>
  <c r="M10" i="7"/>
  <c r="W12" i="8"/>
  <c r="M19" i="14"/>
  <c r="V35" i="10"/>
  <c r="Y38" i="8"/>
  <c r="Z38" i="8" s="1"/>
  <c r="O39" i="7"/>
  <c r="AE32" i="8"/>
  <c r="AM32" i="8"/>
  <c r="AN32" i="8" s="1"/>
  <c r="P41" i="7"/>
  <c r="V29" i="15"/>
  <c r="G29" i="11" s="1"/>
  <c r="D29" i="11" s="1"/>
  <c r="M42" i="7"/>
  <c r="T48" i="6"/>
  <c r="U48" i="6" s="1"/>
  <c r="V48" i="6" s="1"/>
  <c r="P48" i="6"/>
  <c r="Q48" i="6" s="1"/>
  <c r="O48" i="6"/>
  <c r="L56" i="7"/>
  <c r="Z51" i="14"/>
  <c r="S51" i="14" s="1"/>
  <c r="V51" i="15"/>
  <c r="G51" i="11" s="1"/>
  <c r="D51" i="11" s="1"/>
  <c r="AG60" i="14"/>
  <c r="I56" i="15"/>
  <c r="V56" i="15" s="1"/>
  <c r="G56" i="11" s="1"/>
  <c r="D56" i="11" s="1"/>
  <c r="R74" i="6"/>
  <c r="AB74" i="6" s="1"/>
  <c r="N73" i="3" s="1"/>
  <c r="G84" i="6"/>
  <c r="H84" i="6" s="1"/>
  <c r="F84" i="6"/>
  <c r="K87" i="6"/>
  <c r="L87" i="6" s="1"/>
  <c r="J87" i="6"/>
  <c r="O88" i="7"/>
  <c r="K88" i="7"/>
  <c r="P87" i="3" s="1"/>
  <c r="M90" i="14"/>
  <c r="V97" i="10"/>
  <c r="Y100" i="8"/>
  <c r="Z100" i="8" s="1"/>
  <c r="X102" i="6"/>
  <c r="Y102" i="6" s="1"/>
  <c r="W102" i="6"/>
  <c r="K106" i="14"/>
  <c r="L106" i="14" s="1"/>
  <c r="I132" i="6"/>
  <c r="AN124" i="14"/>
  <c r="AB124" i="14" s="1"/>
  <c r="Z124" i="14" s="1"/>
  <c r="S124" i="14" s="1"/>
  <c r="G135" i="14"/>
  <c r="D135" i="14" s="1"/>
  <c r="R49" i="4"/>
  <c r="P123" i="4"/>
  <c r="X50" i="8"/>
  <c r="S49" i="3" s="1"/>
  <c r="R29" i="4"/>
  <c r="O35" i="5"/>
  <c r="R67" i="5"/>
  <c r="X11" i="8"/>
  <c r="S10" i="3" s="1"/>
  <c r="O92" i="4"/>
  <c r="AE7" i="8"/>
  <c r="V22" i="10"/>
  <c r="Y25" i="8"/>
  <c r="Z25" i="8" s="1"/>
  <c r="K18" i="6"/>
  <c r="L18" i="6" s="1"/>
  <c r="M18" i="6" s="1"/>
  <c r="J18" i="6"/>
  <c r="V21" i="15"/>
  <c r="G21" i="11" s="1"/>
  <c r="D21" i="11" s="1"/>
  <c r="AH17" i="8"/>
  <c r="AM17" i="8" s="1"/>
  <c r="AL28" i="8"/>
  <c r="AM28" i="8" s="1"/>
  <c r="AN28" i="8" s="1"/>
  <c r="X39" i="6"/>
  <c r="Y39" i="6" s="1"/>
  <c r="W39" i="6"/>
  <c r="AG36" i="14"/>
  <c r="G49" i="6"/>
  <c r="H49" i="6" s="1"/>
  <c r="F49" i="6"/>
  <c r="M43" i="14"/>
  <c r="V43" i="10"/>
  <c r="Y46" i="8"/>
  <c r="Z46" i="8" s="1"/>
  <c r="AN46" i="8" s="1"/>
  <c r="T45" i="3" s="1"/>
  <c r="R45" i="3" s="1"/>
  <c r="P69" i="6"/>
  <c r="Q69" i="6" s="1"/>
  <c r="O69" i="6"/>
  <c r="T69" i="6"/>
  <c r="U69" i="6" s="1"/>
  <c r="V69" i="6" s="1"/>
  <c r="AE78" i="8"/>
  <c r="AM78" i="8" s="1"/>
  <c r="AN79" i="14"/>
  <c r="AB79" i="14" s="1"/>
  <c r="Z79" i="14" s="1"/>
  <c r="AE88" i="8"/>
  <c r="AM88" i="8" s="1"/>
  <c r="AN88" i="8" s="1"/>
  <c r="P84" i="14"/>
  <c r="M84" i="14" s="1"/>
  <c r="AG93" i="14"/>
  <c r="P88" i="14"/>
  <c r="M88" i="14" s="1"/>
  <c r="C88" i="14" s="1"/>
  <c r="H88" i="11" s="1"/>
  <c r="E88" i="11" s="1"/>
  <c r="P99" i="7"/>
  <c r="L101" i="14"/>
  <c r="D101" i="14" s="1"/>
  <c r="P106" i="7"/>
  <c r="AA112" i="6"/>
  <c r="AB104" i="14"/>
  <c r="Z104" i="14" s="1"/>
  <c r="S104" i="14" s="1"/>
  <c r="O125" i="7"/>
  <c r="AB122" i="14"/>
  <c r="Z122" i="14" s="1"/>
  <c r="S122" i="14" s="1"/>
  <c r="AE134" i="8"/>
  <c r="AM134" i="8" s="1"/>
  <c r="L139" i="7"/>
  <c r="V135" i="15"/>
  <c r="G135" i="11" s="1"/>
  <c r="D135" i="11" s="1"/>
  <c r="G137" i="6"/>
  <c r="H137" i="6" s="1"/>
  <c r="F137" i="6"/>
  <c r="G125" i="14"/>
  <c r="M134" i="14"/>
  <c r="R122" i="6"/>
  <c r="AB122" i="6" s="1"/>
  <c r="N121" i="3" s="1"/>
  <c r="M123" i="6"/>
  <c r="N123" i="6" s="1"/>
  <c r="M122" i="3" s="1"/>
  <c r="U111" i="4"/>
  <c r="R81" i="4"/>
  <c r="R53" i="4"/>
  <c r="C102" i="4"/>
  <c r="C39" i="5"/>
  <c r="O137" i="8"/>
  <c r="X137" i="8" s="1"/>
  <c r="S136" i="3" s="1"/>
  <c r="U32" i="4"/>
  <c r="AL11" i="8"/>
  <c r="AM11" i="8" s="1"/>
  <c r="G11" i="6"/>
  <c r="H11" i="6" s="1"/>
  <c r="F11" i="6"/>
  <c r="Z14" i="6"/>
  <c r="AA14" i="6" s="1"/>
  <c r="AB14" i="6" s="1"/>
  <c r="G14" i="6"/>
  <c r="H14" i="6" s="1"/>
  <c r="F14" i="6"/>
  <c r="G20" i="6"/>
  <c r="H20" i="6" s="1"/>
  <c r="I20" i="6" s="1"/>
  <c r="F20" i="6"/>
  <c r="X17" i="6"/>
  <c r="Y17" i="6" s="1"/>
  <c r="Z17" i="6" s="1"/>
  <c r="P17" i="6"/>
  <c r="Q17" i="6" s="1"/>
  <c r="T17" i="6"/>
  <c r="U17" i="6" s="1"/>
  <c r="V17" i="6" s="1"/>
  <c r="AA17" i="6" s="1"/>
  <c r="O17" i="6"/>
  <c r="O51" i="7"/>
  <c r="K43" i="6"/>
  <c r="L43" i="6" s="1"/>
  <c r="M43" i="6" s="1"/>
  <c r="N43" i="6" s="1"/>
  <c r="M42" i="3" s="1"/>
  <c r="S38" i="10"/>
  <c r="H41" i="7" s="1"/>
  <c r="Z47" i="14"/>
  <c r="S47" i="14" s="1"/>
  <c r="M56" i="7"/>
  <c r="U36" i="5"/>
  <c r="U54" i="3"/>
  <c r="I73" i="6"/>
  <c r="N73" i="6" s="1"/>
  <c r="S75" i="10"/>
  <c r="H78" i="7" s="1"/>
  <c r="G74" i="6"/>
  <c r="H74" i="6" s="1"/>
  <c r="F74" i="6"/>
  <c r="AE92" i="8"/>
  <c r="AN94" i="14"/>
  <c r="AB94" i="14" s="1"/>
  <c r="Z94" i="14" s="1"/>
  <c r="S94" i="14" s="1"/>
  <c r="P102" i="7"/>
  <c r="G131" i="6"/>
  <c r="H131" i="6" s="1"/>
  <c r="F131" i="6"/>
  <c r="AL137" i="8"/>
  <c r="I108" i="15"/>
  <c r="P125" i="7"/>
  <c r="Z127" i="14"/>
  <c r="S127" i="14" s="1"/>
  <c r="X133" i="6"/>
  <c r="Y133" i="6" s="1"/>
  <c r="W133" i="6"/>
  <c r="L60" i="5"/>
  <c r="F6" i="8"/>
  <c r="M6" i="8"/>
  <c r="C69" i="4"/>
  <c r="C22" i="5"/>
  <c r="R75" i="5"/>
  <c r="O58" i="8"/>
  <c r="X58" i="8" s="1"/>
  <c r="S57" i="3" s="1"/>
  <c r="T10" i="6"/>
  <c r="U10" i="6" s="1"/>
  <c r="V10" i="6" s="1"/>
  <c r="P10" i="6"/>
  <c r="Q10" i="6" s="1"/>
  <c r="O10" i="6"/>
  <c r="I16" i="6"/>
  <c r="N16" i="6" s="1"/>
  <c r="M15" i="3" s="1"/>
  <c r="V3" i="15"/>
  <c r="G3" i="11" s="1"/>
  <c r="D3" i="11" s="1"/>
  <c r="K19" i="6"/>
  <c r="L19" i="6" s="1"/>
  <c r="J19" i="6"/>
  <c r="AN28" i="14"/>
  <c r="AB28" i="14" s="1"/>
  <c r="Z28" i="14" s="1"/>
  <c r="S28" i="14" s="1"/>
  <c r="Q29" i="8"/>
  <c r="R29" i="8" s="1"/>
  <c r="X29" i="8" s="1"/>
  <c r="S28" i="3" s="1"/>
  <c r="Q28" i="8"/>
  <c r="R28" i="8" s="1"/>
  <c r="X28" i="8" s="1"/>
  <c r="Q27" i="8"/>
  <c r="R27" i="8" s="1"/>
  <c r="X27" i="8" s="1"/>
  <c r="AL36" i="8"/>
  <c r="AL15" i="8"/>
  <c r="AM15" i="8" s="1"/>
  <c r="AN15" i="8" s="1"/>
  <c r="G32" i="14"/>
  <c r="D32" i="14" s="1"/>
  <c r="U37" i="5"/>
  <c r="U55" i="3"/>
  <c r="N65" i="7"/>
  <c r="K65" i="7"/>
  <c r="P64" i="3" s="1"/>
  <c r="AN57" i="14"/>
  <c r="AB57" i="14" s="1"/>
  <c r="Z57" i="14" s="1"/>
  <c r="S57" i="14" s="1"/>
  <c r="AN62" i="14"/>
  <c r="AB62" i="14" s="1"/>
  <c r="G69" i="6"/>
  <c r="H69" i="6" s="1"/>
  <c r="F69" i="6"/>
  <c r="S61" i="10"/>
  <c r="H64" i="7" s="1"/>
  <c r="U65" i="3"/>
  <c r="U58" i="4"/>
  <c r="P83" i="14"/>
  <c r="M83" i="14" s="1"/>
  <c r="U73" i="3"/>
  <c r="U66" i="4"/>
  <c r="W96" i="6"/>
  <c r="X96" i="6"/>
  <c r="Y96" i="6" s="1"/>
  <c r="M89" i="14"/>
  <c r="P94" i="6"/>
  <c r="Q94" i="6" s="1"/>
  <c r="O94" i="6"/>
  <c r="T94" i="6"/>
  <c r="U94" i="6" s="1"/>
  <c r="V94" i="6" s="1"/>
  <c r="K111" i="14"/>
  <c r="L111" i="14" s="1"/>
  <c r="I103" i="15"/>
  <c r="V103" i="15" s="1"/>
  <c r="G103" i="11" s="1"/>
  <c r="D103" i="11" s="1"/>
  <c r="V105" i="15"/>
  <c r="G105" i="11" s="1"/>
  <c r="D105" i="11" s="1"/>
  <c r="J113" i="6"/>
  <c r="K113" i="6"/>
  <c r="L113" i="6" s="1"/>
  <c r="M113" i="6" s="1"/>
  <c r="I113" i="15"/>
  <c r="V113" i="15" s="1"/>
  <c r="G113" i="11" s="1"/>
  <c r="D113" i="11" s="1"/>
  <c r="L115" i="14"/>
  <c r="D115" i="14" s="1"/>
  <c r="V114" i="10"/>
  <c r="Y117" i="8"/>
  <c r="Z117" i="8" s="1"/>
  <c r="AN117" i="8" s="1"/>
  <c r="T116" i="3" s="1"/>
  <c r="R116" i="3" s="1"/>
  <c r="P124" i="6"/>
  <c r="Q124" i="6" s="1"/>
  <c r="R124" i="6" s="1"/>
  <c r="T124" i="6"/>
  <c r="U124" i="6" s="1"/>
  <c r="V124" i="6" s="1"/>
  <c r="AA124" i="6" s="1"/>
  <c r="O124" i="6"/>
  <c r="I130" i="15"/>
  <c r="V130" i="15" s="1"/>
  <c r="G130" i="11" s="1"/>
  <c r="D130" i="11" s="1"/>
  <c r="L110" i="14"/>
  <c r="D110" i="14" s="1"/>
  <c r="V113" i="10"/>
  <c r="Y116" i="8"/>
  <c r="Z116" i="8" s="1"/>
  <c r="AN116" i="8" s="1"/>
  <c r="T115" i="3" s="1"/>
  <c r="P123" i="6"/>
  <c r="Q123" i="6" s="1"/>
  <c r="R123" i="6" s="1"/>
  <c r="AB123" i="6" s="1"/>
  <c r="N122" i="3" s="1"/>
  <c r="L122" i="3" s="1"/>
  <c r="O123" i="6"/>
  <c r="T123" i="6"/>
  <c r="U123" i="6" s="1"/>
  <c r="V123" i="6" s="1"/>
  <c r="AA123" i="6" s="1"/>
  <c r="U32" i="5"/>
  <c r="R46" i="5"/>
  <c r="R54" i="5"/>
  <c r="P4" i="14"/>
  <c r="X124" i="8"/>
  <c r="S123" i="3" s="1"/>
  <c r="C47" i="5"/>
  <c r="AJ6" i="14"/>
  <c r="AB6" i="14" s="1"/>
  <c r="Z6" i="14" s="1"/>
  <c r="S6" i="14" s="1"/>
  <c r="P9" i="7"/>
  <c r="I7" i="15"/>
  <c r="V7" i="15" s="1"/>
  <c r="G7" i="11" s="1"/>
  <c r="D7" i="11" s="1"/>
  <c r="P9" i="14"/>
  <c r="M9" i="14" s="1"/>
  <c r="AG19" i="14"/>
  <c r="AB19" i="14" s="1"/>
  <c r="Z19" i="14" s="1"/>
  <c r="M24" i="7"/>
  <c r="S17" i="10"/>
  <c r="H20" i="7" s="1"/>
  <c r="X25" i="6"/>
  <c r="Y25" i="6" s="1"/>
  <c r="Z25" i="6" s="1"/>
  <c r="W25" i="6"/>
  <c r="S33" i="10"/>
  <c r="H36" i="7" s="1"/>
  <c r="M27" i="14"/>
  <c r="G42" i="6"/>
  <c r="H42" i="6" s="1"/>
  <c r="F42" i="6"/>
  <c r="AL51" i="8"/>
  <c r="P39" i="7"/>
  <c r="P52" i="14"/>
  <c r="M52" i="14" s="1"/>
  <c r="M60" i="7"/>
  <c r="V65" i="15"/>
  <c r="G65" i="11" s="1"/>
  <c r="D65" i="11" s="1"/>
  <c r="O72" i="7"/>
  <c r="AG76" i="14"/>
  <c r="AB76" i="14" s="1"/>
  <c r="Z76" i="14" s="1"/>
  <c r="S76" i="14" s="1"/>
  <c r="AB73" i="14"/>
  <c r="Z73" i="14" s="1"/>
  <c r="M86" i="7"/>
  <c r="X77" i="6"/>
  <c r="Y77" i="6" s="1"/>
  <c r="W77" i="6"/>
  <c r="G88" i="6"/>
  <c r="H88" i="6" s="1"/>
  <c r="F88" i="6"/>
  <c r="V86" i="15"/>
  <c r="G86" i="11" s="1"/>
  <c r="D86" i="11" s="1"/>
  <c r="L91" i="7"/>
  <c r="M109" i="7"/>
  <c r="G18" i="6"/>
  <c r="H18" i="6" s="1"/>
  <c r="F18" i="6"/>
  <c r="X43" i="6"/>
  <c r="Y43" i="6" s="1"/>
  <c r="W43" i="6"/>
  <c r="Q63" i="8"/>
  <c r="R63" i="8" s="1"/>
  <c r="X63" i="8" s="1"/>
  <c r="S62" i="3" s="1"/>
  <c r="Q62" i="8"/>
  <c r="R62" i="8" s="1"/>
  <c r="X62" i="8" s="1"/>
  <c r="Q61" i="8"/>
  <c r="R61" i="8" s="1"/>
  <c r="X61" i="8" s="1"/>
  <c r="X55" i="6"/>
  <c r="Y55" i="6" s="1"/>
  <c r="W55" i="6"/>
  <c r="V68" i="10"/>
  <c r="Y71" i="8"/>
  <c r="Z71" i="8" s="1"/>
  <c r="AN71" i="8" s="1"/>
  <c r="T70" i="3" s="1"/>
  <c r="R70" i="3" s="1"/>
  <c r="V74" i="15"/>
  <c r="G74" i="11" s="1"/>
  <c r="D74" i="11" s="1"/>
  <c r="I93" i="15"/>
  <c r="V93" i="15" s="1"/>
  <c r="G93" i="11" s="1"/>
  <c r="D93" i="11" s="1"/>
  <c r="P107" i="14"/>
  <c r="M107" i="14" s="1"/>
  <c r="AE136" i="8"/>
  <c r="O23" i="4"/>
  <c r="C91" i="4"/>
  <c r="R103" i="4"/>
  <c r="R73" i="4"/>
  <c r="P23" i="5"/>
  <c r="C55" i="5"/>
  <c r="O80" i="4"/>
  <c r="P35" i="14"/>
  <c r="M35" i="14" s="1"/>
  <c r="G17" i="6"/>
  <c r="H17" i="6" s="1"/>
  <c r="F17" i="6"/>
  <c r="V41" i="10"/>
  <c r="Y44" i="8"/>
  <c r="Z44" i="8" s="1"/>
  <c r="P39" i="6"/>
  <c r="Q39" i="6" s="1"/>
  <c r="O39" i="6"/>
  <c r="T39" i="6"/>
  <c r="U39" i="6" s="1"/>
  <c r="V39" i="6" s="1"/>
  <c r="U39" i="4"/>
  <c r="U42" i="3"/>
  <c r="U48" i="3"/>
  <c r="U44" i="4"/>
  <c r="AB46" i="14"/>
  <c r="Z46" i="14" s="1"/>
  <c r="S46" i="14" s="1"/>
  <c r="AE56" i="8"/>
  <c r="AM56" i="8" s="1"/>
  <c r="S44" i="14"/>
  <c r="AG77" i="14"/>
  <c r="AB77" i="14" s="1"/>
  <c r="Z77" i="14" s="1"/>
  <c r="S77" i="14" s="1"/>
  <c r="I98" i="6"/>
  <c r="N98" i="6" s="1"/>
  <c r="M97" i="3" s="1"/>
  <c r="I94" i="6"/>
  <c r="R98" i="7"/>
  <c r="O97" i="3" s="1"/>
  <c r="Q97" i="3"/>
  <c r="X93" i="6"/>
  <c r="Y93" i="6" s="1"/>
  <c r="Z93" i="6" s="1"/>
  <c r="AA93" i="6" s="1"/>
  <c r="AB93" i="6" s="1"/>
  <c r="W93" i="6"/>
  <c r="AL104" i="8"/>
  <c r="F114" i="6"/>
  <c r="G114" i="6"/>
  <c r="H114" i="6" s="1"/>
  <c r="J130" i="6"/>
  <c r="K130" i="6"/>
  <c r="L130" i="6" s="1"/>
  <c r="M130" i="6" s="1"/>
  <c r="X132" i="6"/>
  <c r="Y132" i="6" s="1"/>
  <c r="W132" i="6"/>
  <c r="L124" i="14"/>
  <c r="D124" i="14" s="1"/>
  <c r="B124" i="14" s="1"/>
  <c r="F124" i="11" s="1"/>
  <c r="C124" i="11" s="1"/>
  <c r="C124" i="14"/>
  <c r="H124" i="11" s="1"/>
  <c r="E124" i="11" s="1"/>
  <c r="F138" i="6"/>
  <c r="G138" i="6"/>
  <c r="H138" i="6" s="1"/>
  <c r="F124" i="6"/>
  <c r="G124" i="6"/>
  <c r="H124" i="6" s="1"/>
  <c r="V116" i="10"/>
  <c r="Y119" i="8"/>
  <c r="Z119" i="8" s="1"/>
  <c r="AN119" i="8" s="1"/>
  <c r="V133" i="15"/>
  <c r="G133" i="11" s="1"/>
  <c r="D133" i="11" s="1"/>
  <c r="C13" i="4"/>
  <c r="R70" i="4"/>
  <c r="P65" i="4"/>
  <c r="U48" i="5"/>
  <c r="C26" i="5"/>
  <c r="O25" i="7"/>
  <c r="AN22" i="14"/>
  <c r="I48" i="15"/>
  <c r="V48" i="15" s="1"/>
  <c r="G48" i="11" s="1"/>
  <c r="D48" i="11" s="1"/>
  <c r="L50" i="14"/>
  <c r="D50" i="14" s="1"/>
  <c r="B50" i="14" s="1"/>
  <c r="F50" i="11" s="1"/>
  <c r="C50" i="11" s="1"/>
  <c r="C50" i="14"/>
  <c r="H50" i="11" s="1"/>
  <c r="E50" i="11" s="1"/>
  <c r="U41" i="5"/>
  <c r="U60" i="3"/>
  <c r="N58" i="7"/>
  <c r="K58" i="7"/>
  <c r="P57" i="3" s="1"/>
  <c r="AA87" i="6"/>
  <c r="T114" i="6"/>
  <c r="U114" i="6" s="1"/>
  <c r="V114" i="6" s="1"/>
  <c r="P101" i="6"/>
  <c r="Q101" i="6" s="1"/>
  <c r="R101" i="6" s="1"/>
  <c r="T101" i="6"/>
  <c r="U101" i="6" s="1"/>
  <c r="V101" i="6" s="1"/>
  <c r="O101" i="6"/>
  <c r="S100" i="10"/>
  <c r="H103" i="7" s="1"/>
  <c r="T112" i="10"/>
  <c r="I115" i="7" s="1"/>
  <c r="I115" i="15"/>
  <c r="L121" i="7"/>
  <c r="U34" i="4"/>
  <c r="C24" i="4"/>
  <c r="R56" i="4"/>
  <c r="O88" i="4"/>
  <c r="O12" i="7"/>
  <c r="U12" i="3"/>
  <c r="U12" i="4"/>
  <c r="I18" i="15"/>
  <c r="V18" i="15" s="1"/>
  <c r="G18" i="11" s="1"/>
  <c r="D18" i="11" s="1"/>
  <c r="AG39" i="14"/>
  <c r="AB39" i="14" s="1"/>
  <c r="Z39" i="14" s="1"/>
  <c r="S39" i="14" s="1"/>
  <c r="Q43" i="8"/>
  <c r="R43" i="8" s="1"/>
  <c r="Q44" i="8"/>
  <c r="R44" i="8" s="1"/>
  <c r="X44" i="8" s="1"/>
  <c r="L29" i="14"/>
  <c r="D29" i="14" s="1"/>
  <c r="C29" i="14"/>
  <c r="H29" i="11" s="1"/>
  <c r="E29" i="11" s="1"/>
  <c r="I39" i="15"/>
  <c r="D46" i="14"/>
  <c r="V49" i="10"/>
  <c r="Y52" i="8"/>
  <c r="Z52" i="8" s="1"/>
  <c r="I46" i="15"/>
  <c r="V51" i="10"/>
  <c r="Y54" i="8"/>
  <c r="Z54" i="8" s="1"/>
  <c r="AN54" i="8" s="1"/>
  <c r="T53" i="3" s="1"/>
  <c r="R53" i="3" s="1"/>
  <c r="K57" i="7"/>
  <c r="P56" i="3" s="1"/>
  <c r="O57" i="7"/>
  <c r="K60" i="14"/>
  <c r="L60" i="14" s="1"/>
  <c r="D60" i="14" s="1"/>
  <c r="B60" i="14" s="1"/>
  <c r="F60" i="11" s="1"/>
  <c r="C60" i="11" s="1"/>
  <c r="K56" i="14"/>
  <c r="L56" i="14" s="1"/>
  <c r="K86" i="6"/>
  <c r="L86" i="6" s="1"/>
  <c r="J86" i="6"/>
  <c r="AE76" i="8"/>
  <c r="AM76" i="8" s="1"/>
  <c r="M97" i="14"/>
  <c r="V94" i="15"/>
  <c r="G94" i="11" s="1"/>
  <c r="D94" i="11" s="1"/>
  <c r="AE97" i="8"/>
  <c r="K99" i="14"/>
  <c r="M102" i="7"/>
  <c r="D104" i="14"/>
  <c r="X109" i="6"/>
  <c r="Y109" i="6" s="1"/>
  <c r="W109" i="6"/>
  <c r="M115" i="14"/>
  <c r="R19" i="4"/>
  <c r="U109" i="4"/>
  <c r="C49" i="4"/>
  <c r="C29" i="4"/>
  <c r="R15" i="4"/>
  <c r="U97" i="4"/>
  <c r="C107" i="4"/>
  <c r="G5" i="14"/>
  <c r="P35" i="5"/>
  <c r="C67" i="5"/>
  <c r="C28" i="4"/>
  <c r="C60" i="4"/>
  <c r="P92" i="4"/>
  <c r="C124" i="4"/>
  <c r="V8" i="10"/>
  <c r="Y11" i="8"/>
  <c r="Z11" i="8" s="1"/>
  <c r="S16" i="10"/>
  <c r="H19" i="7" s="1"/>
  <c r="G25" i="6"/>
  <c r="H25" i="6" s="1"/>
  <c r="F25" i="6"/>
  <c r="R25" i="3"/>
  <c r="X41" i="6"/>
  <c r="Y41" i="6" s="1"/>
  <c r="W41" i="6"/>
  <c r="L46" i="7"/>
  <c r="AB52" i="14"/>
  <c r="Z52" i="14" s="1"/>
  <c r="S52" i="14" s="1"/>
  <c r="I68" i="15"/>
  <c r="V68" i="15" s="1"/>
  <c r="G68" i="11" s="1"/>
  <c r="D68" i="11" s="1"/>
  <c r="AG75" i="14"/>
  <c r="AB75" i="14" s="1"/>
  <c r="P83" i="6"/>
  <c r="Q83" i="6" s="1"/>
  <c r="O83" i="6"/>
  <c r="T83" i="6"/>
  <c r="U83" i="6" s="1"/>
  <c r="V83" i="6" s="1"/>
  <c r="AA83" i="6" s="1"/>
  <c r="P76" i="7"/>
  <c r="AE87" i="8"/>
  <c r="AM87" i="8" s="1"/>
  <c r="X92" i="6"/>
  <c r="Y92" i="6" s="1"/>
  <c r="Z92" i="6" s="1"/>
  <c r="AH92" i="8"/>
  <c r="F96" i="6"/>
  <c r="G96" i="6"/>
  <c r="H96" i="6" s="1"/>
  <c r="I96" i="6" s="1"/>
  <c r="AJ101" i="14"/>
  <c r="AB101" i="14" s="1"/>
  <c r="Z101" i="14" s="1"/>
  <c r="S101" i="14" s="1"/>
  <c r="R101" i="7"/>
  <c r="O100" i="3" s="1"/>
  <c r="Q100" i="3"/>
  <c r="M121" i="7"/>
  <c r="P117" i="14"/>
  <c r="M117" i="14" s="1"/>
  <c r="AM123" i="8"/>
  <c r="AN123" i="8" s="1"/>
  <c r="T122" i="3" s="1"/>
  <c r="R122" i="3" s="1"/>
  <c r="AE132" i="8"/>
  <c r="AN132" i="14"/>
  <c r="AB132" i="14" s="1"/>
  <c r="Z132" i="14" s="1"/>
  <c r="J139" i="6"/>
  <c r="K139" i="6"/>
  <c r="L139" i="6" s="1"/>
  <c r="K136" i="6"/>
  <c r="L136" i="6" s="1"/>
  <c r="J136" i="6"/>
  <c r="O128" i="7"/>
  <c r="L137" i="7"/>
  <c r="V134" i="10"/>
  <c r="Y137" i="8"/>
  <c r="Z137" i="8" s="1"/>
  <c r="K131" i="14"/>
  <c r="L131" i="14" s="1"/>
  <c r="D131" i="14" s="1"/>
  <c r="C81" i="4"/>
  <c r="C53" i="4"/>
  <c r="R42" i="5"/>
  <c r="R76" i="5"/>
  <c r="C52" i="5"/>
  <c r="P11" i="6"/>
  <c r="Q11" i="6" s="1"/>
  <c r="R11" i="6" s="1"/>
  <c r="U6" i="5"/>
  <c r="U6" i="3"/>
  <c r="U71" i="5"/>
  <c r="O139" i="8"/>
  <c r="X139" i="8" s="1"/>
  <c r="S138" i="3" s="1"/>
  <c r="K7" i="6"/>
  <c r="L7" i="6" s="1"/>
  <c r="M7" i="6" s="1"/>
  <c r="N7" i="6" s="1"/>
  <c r="L6" i="4" s="1"/>
  <c r="J7" i="6"/>
  <c r="O7" i="8"/>
  <c r="X7" i="8" s="1"/>
  <c r="K22" i="6"/>
  <c r="L22" i="6" s="1"/>
  <c r="J22" i="6"/>
  <c r="AH18" i="8"/>
  <c r="AM18" i="8" s="1"/>
  <c r="Q34" i="7"/>
  <c r="P30" i="4" s="1"/>
  <c r="U35" i="4"/>
  <c r="U38" i="3"/>
  <c r="V30" i="15"/>
  <c r="G30" i="11" s="1"/>
  <c r="D30" i="11" s="1"/>
  <c r="AL43" i="8"/>
  <c r="AA57" i="6"/>
  <c r="P61" i="6"/>
  <c r="Q61" i="6" s="1"/>
  <c r="R61" i="6" s="1"/>
  <c r="O61" i="6"/>
  <c r="T61" i="6"/>
  <c r="U61" i="6" s="1"/>
  <c r="V61" i="6" s="1"/>
  <c r="I64" i="15"/>
  <c r="V64" i="15" s="1"/>
  <c r="G64" i="11" s="1"/>
  <c r="D64" i="11" s="1"/>
  <c r="S74" i="10"/>
  <c r="H77" i="7" s="1"/>
  <c r="G79" i="6"/>
  <c r="H79" i="6" s="1"/>
  <c r="F79" i="6"/>
  <c r="AG90" i="14"/>
  <c r="L70" i="14"/>
  <c r="D70" i="14" s="1"/>
  <c r="C70" i="14"/>
  <c r="H70" i="11" s="1"/>
  <c r="E70" i="11" s="1"/>
  <c r="N94" i="7"/>
  <c r="Q94" i="7" s="1"/>
  <c r="P85" i="4" s="1"/>
  <c r="K94" i="7"/>
  <c r="P93" i="3" s="1"/>
  <c r="AG89" i="14"/>
  <c r="AE118" i="8"/>
  <c r="O118" i="7"/>
  <c r="V125" i="15"/>
  <c r="G125" i="11" s="1"/>
  <c r="D125" i="11" s="1"/>
  <c r="AG125" i="14"/>
  <c r="S129" i="10"/>
  <c r="H132" i="7" s="1"/>
  <c r="AN129" i="14"/>
  <c r="AB129" i="14" s="1"/>
  <c r="Z129" i="14" s="1"/>
  <c r="S129" i="14" s="1"/>
  <c r="U121" i="4"/>
  <c r="U133" i="3"/>
  <c r="M120" i="7"/>
  <c r="L120" i="7"/>
  <c r="V127" i="10"/>
  <c r="Y130" i="8"/>
  <c r="Z130" i="8" s="1"/>
  <c r="I128" i="15"/>
  <c r="V128" i="15" s="1"/>
  <c r="G128" i="11" s="1"/>
  <c r="D128" i="11" s="1"/>
  <c r="L64" i="5"/>
  <c r="L55" i="4"/>
  <c r="C85" i="4"/>
  <c r="O74" i="5"/>
  <c r="Q6" i="8"/>
  <c r="G6" i="8"/>
  <c r="U22" i="5"/>
  <c r="O13" i="8"/>
  <c r="X13" i="8" s="1"/>
  <c r="AL7" i="8"/>
  <c r="AM7" i="8" s="1"/>
  <c r="C11" i="5"/>
  <c r="M43" i="5"/>
  <c r="C75" i="5"/>
  <c r="R68" i="4"/>
  <c r="P10" i="14"/>
  <c r="M10" i="14" s="1"/>
  <c r="X19" i="6"/>
  <c r="Y19" i="6" s="1"/>
  <c r="W19" i="6"/>
  <c r="T38" i="6"/>
  <c r="U38" i="6" s="1"/>
  <c r="V38" i="6" s="1"/>
  <c r="P38" i="6"/>
  <c r="Q38" i="6" s="1"/>
  <c r="O38" i="6"/>
  <c r="M31" i="7"/>
  <c r="AN29" i="8"/>
  <c r="T28" i="3" s="1"/>
  <c r="R28" i="3" s="1"/>
  <c r="AB24" i="14"/>
  <c r="Z24" i="14" s="1"/>
  <c r="K35" i="6"/>
  <c r="L35" i="6" s="1"/>
  <c r="J35" i="6"/>
  <c r="AJ36" i="14"/>
  <c r="AB36" i="14" s="1"/>
  <c r="Z36" i="14" s="1"/>
  <c r="S36" i="14" s="1"/>
  <c r="N45" i="7"/>
  <c r="Q45" i="7" s="1"/>
  <c r="P41" i="4" s="1"/>
  <c r="K45" i="7"/>
  <c r="P44" i="3" s="1"/>
  <c r="U39" i="3"/>
  <c r="AG48" i="14"/>
  <c r="AL32" i="8"/>
  <c r="M48" i="7"/>
  <c r="V57" i="10"/>
  <c r="Y60" i="8"/>
  <c r="Z60" i="8" s="1"/>
  <c r="U64" i="4"/>
  <c r="U71" i="3"/>
  <c r="O77" i="7"/>
  <c r="L91" i="14"/>
  <c r="D91" i="14" s="1"/>
  <c r="B91" i="14" s="1"/>
  <c r="F91" i="11" s="1"/>
  <c r="C91" i="11" s="1"/>
  <c r="C91" i="14"/>
  <c r="H91" i="11" s="1"/>
  <c r="E91" i="11" s="1"/>
  <c r="P103" i="7"/>
  <c r="V96" i="10"/>
  <c r="Y99" i="8"/>
  <c r="Z99" i="8" s="1"/>
  <c r="M99" i="14"/>
  <c r="X114" i="6"/>
  <c r="Y114" i="6" s="1"/>
  <c r="W114" i="6"/>
  <c r="AE109" i="8"/>
  <c r="AM109" i="8" s="1"/>
  <c r="T108" i="6"/>
  <c r="U108" i="6" s="1"/>
  <c r="V108" i="6" s="1"/>
  <c r="P108" i="6"/>
  <c r="Q108" i="6" s="1"/>
  <c r="O108" i="6"/>
  <c r="X108" i="6"/>
  <c r="Y108" i="6" s="1"/>
  <c r="Z108" i="6" s="1"/>
  <c r="U112" i="3"/>
  <c r="U62" i="5"/>
  <c r="K116" i="6"/>
  <c r="L116" i="6" s="1"/>
  <c r="M116" i="6" s="1"/>
  <c r="J116" i="6"/>
  <c r="S113" i="10"/>
  <c r="H116" i="7" s="1"/>
  <c r="I119" i="15"/>
  <c r="V119" i="15" s="1"/>
  <c r="G119" i="11" s="1"/>
  <c r="D119" i="11" s="1"/>
  <c r="L121" i="14"/>
  <c r="D121" i="14" s="1"/>
  <c r="C46" i="5"/>
  <c r="C54" i="5"/>
  <c r="R41" i="4"/>
  <c r="U118" i="4"/>
  <c r="X126" i="8"/>
  <c r="S125" i="3" s="1"/>
  <c r="R72" i="4"/>
  <c r="X11" i="6"/>
  <c r="Y11" i="6" s="1"/>
  <c r="W11" i="6"/>
  <c r="S49" i="5"/>
  <c r="R14" i="4"/>
  <c r="S45" i="5"/>
  <c r="R122" i="4"/>
  <c r="R22" i="4"/>
  <c r="R62" i="4"/>
  <c r="S42" i="4"/>
  <c r="R6" i="4"/>
  <c r="R9" i="5"/>
  <c r="R82" i="4"/>
  <c r="R33" i="5"/>
  <c r="R26" i="4"/>
  <c r="R74" i="4"/>
  <c r="S14" i="4"/>
  <c r="R49" i="5"/>
  <c r="R53" i="5"/>
  <c r="R17" i="5"/>
  <c r="R21" i="5"/>
  <c r="R57" i="5"/>
  <c r="R106" i="4"/>
  <c r="R13" i="5"/>
  <c r="S29" i="5"/>
  <c r="R25" i="5"/>
  <c r="S30" i="4"/>
  <c r="Q30" i="4" s="1"/>
  <c r="S65" i="5"/>
  <c r="S58" i="4"/>
  <c r="R45" i="5"/>
  <c r="S26" i="4"/>
  <c r="R126" i="4"/>
  <c r="R29" i="5"/>
  <c r="R30" i="4"/>
  <c r="S62" i="4"/>
  <c r="R61" i="5"/>
  <c r="R42" i="4"/>
  <c r="K10" i="14"/>
  <c r="L10" i="14" s="1"/>
  <c r="D10" i="14" s="1"/>
  <c r="P20" i="6"/>
  <c r="Q20" i="6" s="1"/>
  <c r="R20" i="6" s="1"/>
  <c r="AG18" i="14"/>
  <c r="AB18" i="14" s="1"/>
  <c r="Z18" i="14" s="1"/>
  <c r="S18" i="14" s="1"/>
  <c r="P36" i="6"/>
  <c r="Q36" i="6" s="1"/>
  <c r="R36" i="6" s="1"/>
  <c r="L44" i="7"/>
  <c r="P41" i="14"/>
  <c r="M51" i="7"/>
  <c r="P47" i="6"/>
  <c r="Q47" i="6" s="1"/>
  <c r="O47" i="6"/>
  <c r="T47" i="6"/>
  <c r="U47" i="6" s="1"/>
  <c r="V47" i="6" s="1"/>
  <c r="AA47" i="6" s="1"/>
  <c r="AL63" i="8"/>
  <c r="AM63" i="8" s="1"/>
  <c r="K69" i="7"/>
  <c r="P68" i="3" s="1"/>
  <c r="N69" i="7"/>
  <c r="Q69" i="7" s="1"/>
  <c r="P61" i="4" s="1"/>
  <c r="U69" i="4"/>
  <c r="U77" i="3"/>
  <c r="AB82" i="14"/>
  <c r="Z82" i="14" s="1"/>
  <c r="S82" i="14" s="1"/>
  <c r="AG74" i="14"/>
  <c r="AB74" i="14" s="1"/>
  <c r="Z74" i="14" s="1"/>
  <c r="S74" i="14" s="1"/>
  <c r="G71" i="14"/>
  <c r="D71" i="14" s="1"/>
  <c r="M86" i="14"/>
  <c r="B86" i="14" s="1"/>
  <c r="F86" i="11" s="1"/>
  <c r="C86" i="11" s="1"/>
  <c r="AL102" i="8"/>
  <c r="AM102" i="8" s="1"/>
  <c r="AN96" i="14"/>
  <c r="AB96" i="14" s="1"/>
  <c r="Z96" i="14" s="1"/>
  <c r="G107" i="6"/>
  <c r="H107" i="6" s="1"/>
  <c r="F107" i="6"/>
  <c r="S6" i="10"/>
  <c r="H9" i="7" s="1"/>
  <c r="I32" i="15"/>
  <c r="V32" i="15" s="1"/>
  <c r="G32" i="11" s="1"/>
  <c r="D32" i="11" s="1"/>
  <c r="U49" i="4"/>
  <c r="U53" i="3"/>
  <c r="P60" i="14"/>
  <c r="K69" i="6"/>
  <c r="L69" i="6" s="1"/>
  <c r="J69" i="6"/>
  <c r="V80" i="10"/>
  <c r="Y83" i="8"/>
  <c r="Z83" i="8" s="1"/>
  <c r="AN83" i="8" s="1"/>
  <c r="T82" i="3" s="1"/>
  <c r="R82" i="3" s="1"/>
  <c r="X84" i="6"/>
  <c r="Y84" i="6" s="1"/>
  <c r="W84" i="6"/>
  <c r="Z91" i="6"/>
  <c r="M93" i="8"/>
  <c r="S93" i="8"/>
  <c r="Q93" i="8"/>
  <c r="G93" i="8"/>
  <c r="I93" i="8"/>
  <c r="F93" i="8"/>
  <c r="U93" i="8"/>
  <c r="P93" i="8"/>
  <c r="L93" i="8"/>
  <c r="N93" i="8" s="1"/>
  <c r="V93" i="8"/>
  <c r="J93" i="8"/>
  <c r="T93" i="8"/>
  <c r="F104" i="6"/>
  <c r="G104" i="6"/>
  <c r="H104" i="6" s="1"/>
  <c r="I104" i="6" s="1"/>
  <c r="J99" i="6"/>
  <c r="K99" i="6"/>
  <c r="L99" i="6" s="1"/>
  <c r="P99" i="6"/>
  <c r="Q99" i="6" s="1"/>
  <c r="R99" i="6" s="1"/>
  <c r="I111" i="15"/>
  <c r="V111" i="15" s="1"/>
  <c r="G111" i="11" s="1"/>
  <c r="D111" i="11" s="1"/>
  <c r="Q105" i="8"/>
  <c r="R105" i="8" s="1"/>
  <c r="X105" i="8" s="1"/>
  <c r="Q103" i="8"/>
  <c r="R103" i="8" s="1"/>
  <c r="X103" i="8" s="1"/>
  <c r="Q104" i="8"/>
  <c r="R104" i="8" s="1"/>
  <c r="X104" i="8" s="1"/>
  <c r="Q106" i="8"/>
  <c r="R106" i="8" s="1"/>
  <c r="X106" i="8" s="1"/>
  <c r="S105" i="3" s="1"/>
  <c r="Q107" i="8"/>
  <c r="R107" i="8" s="1"/>
  <c r="X107" i="8" s="1"/>
  <c r="S107" i="10"/>
  <c r="H110" i="7" s="1"/>
  <c r="V108" i="15"/>
  <c r="G108" i="11" s="1"/>
  <c r="D108" i="11" s="1"/>
  <c r="J121" i="6"/>
  <c r="K121" i="6"/>
  <c r="L121" i="6" s="1"/>
  <c r="M121" i="6" s="1"/>
  <c r="N121" i="6" s="1"/>
  <c r="G129" i="6"/>
  <c r="H129" i="6" s="1"/>
  <c r="F129" i="6"/>
  <c r="V130" i="10"/>
  <c r="Y133" i="8"/>
  <c r="Z133" i="8" s="1"/>
  <c r="P23" i="4"/>
  <c r="C103" i="4"/>
  <c r="C73" i="4"/>
  <c r="U23" i="5"/>
  <c r="S55" i="5"/>
  <c r="Q55" i="5" s="1"/>
  <c r="X9" i="6"/>
  <c r="Y9" i="6" s="1"/>
  <c r="W9" i="6"/>
  <c r="C16" i="4"/>
  <c r="C48" i="4"/>
  <c r="P80" i="4"/>
  <c r="X118" i="8"/>
  <c r="S117" i="3" s="1"/>
  <c r="U11" i="4"/>
  <c r="U11" i="3"/>
  <c r="I28" i="15"/>
  <c r="V28" i="15" s="1"/>
  <c r="G28" i="11" s="1"/>
  <c r="D28" i="11" s="1"/>
  <c r="P31" i="6"/>
  <c r="Q31" i="6" s="1"/>
  <c r="O31" i="6"/>
  <c r="T31" i="6"/>
  <c r="U31" i="6" s="1"/>
  <c r="V31" i="6" s="1"/>
  <c r="U40" i="3"/>
  <c r="U37" i="4"/>
  <c r="M58" i="6"/>
  <c r="K49" i="6"/>
  <c r="L49" i="6" s="1"/>
  <c r="J49" i="6"/>
  <c r="AG53" i="14"/>
  <c r="AB53" i="14" s="1"/>
  <c r="Z53" i="14" s="1"/>
  <c r="S53" i="14" s="1"/>
  <c r="K61" i="6"/>
  <c r="L61" i="6" s="1"/>
  <c r="J61" i="6"/>
  <c r="U39" i="5"/>
  <c r="U58" i="3"/>
  <c r="P77" i="14"/>
  <c r="C72" i="14"/>
  <c r="H72" i="11" s="1"/>
  <c r="E72" i="11" s="1"/>
  <c r="AN85" i="8"/>
  <c r="T84" i="3" s="1"/>
  <c r="L99" i="7"/>
  <c r="G88" i="14"/>
  <c r="D88" i="14" s="1"/>
  <c r="AE104" i="8"/>
  <c r="AN129" i="8"/>
  <c r="T128" i="3" s="1"/>
  <c r="R128" i="3" s="1"/>
  <c r="D128" i="14"/>
  <c r="R129" i="7"/>
  <c r="O128" i="3" s="1"/>
  <c r="Q128" i="3"/>
  <c r="AE133" i="8"/>
  <c r="AM133" i="8" s="1"/>
  <c r="G133" i="6"/>
  <c r="H133" i="6" s="1"/>
  <c r="F133" i="6"/>
  <c r="U131" i="3"/>
  <c r="U119" i="4"/>
  <c r="R45" i="4"/>
  <c r="C70" i="4"/>
  <c r="U125" i="4"/>
  <c r="U65" i="4"/>
  <c r="U21" i="4"/>
  <c r="O75" i="4"/>
  <c r="U26" i="5"/>
  <c r="R52" i="4"/>
  <c r="R116" i="4"/>
  <c r="X18" i="8"/>
  <c r="S17" i="3" s="1"/>
  <c r="I8" i="15"/>
  <c r="V8" i="15" s="1"/>
  <c r="G8" i="11" s="1"/>
  <c r="D8" i="11" s="1"/>
  <c r="M25" i="14"/>
  <c r="V14" i="10"/>
  <c r="Y17" i="8"/>
  <c r="Z17" i="8" s="1"/>
  <c r="B29" i="14"/>
  <c r="F29" i="11" s="1"/>
  <c r="C29" i="11" s="1"/>
  <c r="N40" i="7"/>
  <c r="Q40" i="7" s="1"/>
  <c r="K40" i="7"/>
  <c r="P39" i="3" s="1"/>
  <c r="T60" i="6"/>
  <c r="U60" i="6" s="1"/>
  <c r="V60" i="6" s="1"/>
  <c r="P60" i="6"/>
  <c r="Q60" i="6" s="1"/>
  <c r="O60" i="6"/>
  <c r="K54" i="6"/>
  <c r="L54" i="6" s="1"/>
  <c r="J54" i="6"/>
  <c r="V67" i="15"/>
  <c r="G67" i="11" s="1"/>
  <c r="D67" i="11" s="1"/>
  <c r="V69" i="10"/>
  <c r="Y72" i="8"/>
  <c r="Z72" i="8" s="1"/>
  <c r="AN81" i="14"/>
  <c r="AB81" i="14" s="1"/>
  <c r="Z81" i="14" s="1"/>
  <c r="J83" i="6"/>
  <c r="K83" i="6"/>
  <c r="L83" i="6" s="1"/>
  <c r="M83" i="6" s="1"/>
  <c r="N83" i="6" s="1"/>
  <c r="M82" i="3" s="1"/>
  <c r="R74" i="3"/>
  <c r="AB87" i="6"/>
  <c r="N86" i="3" s="1"/>
  <c r="U53" i="5"/>
  <c r="U87" i="3"/>
  <c r="P114" i="7"/>
  <c r="G111" i="14"/>
  <c r="G103" i="6"/>
  <c r="H103" i="6" s="1"/>
  <c r="F103" i="6"/>
  <c r="P106" i="14"/>
  <c r="M106" i="14" s="1"/>
  <c r="L102" i="14"/>
  <c r="D102" i="14" s="1"/>
  <c r="B102" i="14" s="1"/>
  <c r="F102" i="11" s="1"/>
  <c r="C102" i="11" s="1"/>
  <c r="B102" i="11" s="1"/>
  <c r="C102" i="14"/>
  <c r="H102" i="11" s="1"/>
  <c r="E102" i="11" s="1"/>
  <c r="U105" i="10"/>
  <c r="J108" i="7" s="1"/>
  <c r="P118" i="7"/>
  <c r="J137" i="6"/>
  <c r="K137" i="6"/>
  <c r="L137" i="6" s="1"/>
  <c r="U77" i="4"/>
  <c r="C121" i="4"/>
  <c r="C10" i="4"/>
  <c r="O31" i="5"/>
  <c r="R63" i="5"/>
  <c r="M24" i="4"/>
  <c r="C56" i="4"/>
  <c r="C120" i="4"/>
  <c r="X74" i="8"/>
  <c r="S73" i="3" s="1"/>
  <c r="N15" i="7"/>
  <c r="Q15" i="7" s="1"/>
  <c r="K15" i="7"/>
  <c r="P14" i="3" s="1"/>
  <c r="P25" i="7"/>
  <c r="K17" i="14"/>
  <c r="L17" i="14" s="1"/>
  <c r="D17" i="14" s="1"/>
  <c r="K28" i="14"/>
  <c r="L28" i="14" s="1"/>
  <c r="D28" i="14" s="1"/>
  <c r="AL23" i="8"/>
  <c r="AM23" i="8" s="1"/>
  <c r="AN23" i="8" s="1"/>
  <c r="AL40" i="8"/>
  <c r="T40" i="6"/>
  <c r="U40" i="6" s="1"/>
  <c r="V40" i="6" s="1"/>
  <c r="AA40" i="6" s="1"/>
  <c r="P40" i="6"/>
  <c r="Q40" i="6" s="1"/>
  <c r="O40" i="6"/>
  <c r="S39" i="10"/>
  <c r="H42" i="7" s="1"/>
  <c r="V46" i="15"/>
  <c r="G46" i="11" s="1"/>
  <c r="D46" i="11" s="1"/>
  <c r="M53" i="14"/>
  <c r="V56" i="10"/>
  <c r="Y59" i="8"/>
  <c r="Z59" i="8" s="1"/>
  <c r="T54" i="6"/>
  <c r="U54" i="6" s="1"/>
  <c r="V54" i="6" s="1"/>
  <c r="AA54" i="6" s="1"/>
  <c r="P54" i="6"/>
  <c r="Q54" i="6" s="1"/>
  <c r="R54" i="6" s="1"/>
  <c r="O54" i="6"/>
  <c r="AM55" i="8"/>
  <c r="M58" i="7"/>
  <c r="X86" i="6"/>
  <c r="Y86" i="6" s="1"/>
  <c r="W86" i="6"/>
  <c r="V79" i="10"/>
  <c r="Y82" i="8"/>
  <c r="Z82" i="8" s="1"/>
  <c r="AN101" i="8"/>
  <c r="T100" i="3" s="1"/>
  <c r="R100" i="3" s="1"/>
  <c r="T97" i="6"/>
  <c r="U97" i="6" s="1"/>
  <c r="V97" i="6" s="1"/>
  <c r="P97" i="6"/>
  <c r="Q97" i="6" s="1"/>
  <c r="O97" i="6"/>
  <c r="M99" i="7"/>
  <c r="V88" i="10"/>
  <c r="Y91" i="8"/>
  <c r="Z91" i="8" s="1"/>
  <c r="AN91" i="8" s="1"/>
  <c r="T90" i="3" s="1"/>
  <c r="R90" i="3" s="1"/>
  <c r="O114" i="7"/>
  <c r="K112" i="14"/>
  <c r="L112" i="14" s="1"/>
  <c r="D112" i="14" s="1"/>
  <c r="F118" i="6"/>
  <c r="G118" i="6"/>
  <c r="H118" i="6" s="1"/>
  <c r="C19" i="4"/>
  <c r="S49" i="4"/>
  <c r="Q49" i="4" s="1"/>
  <c r="N6" i="7"/>
  <c r="S29" i="4"/>
  <c r="Q29" i="4" s="1"/>
  <c r="C15" i="4"/>
  <c r="O134" i="8"/>
  <c r="X134" i="8" s="1"/>
  <c r="S133" i="3" s="1"/>
  <c r="U35" i="5"/>
  <c r="U28" i="4"/>
  <c r="U92" i="4"/>
  <c r="L10" i="7"/>
  <c r="AG4" i="14"/>
  <c r="X12" i="6"/>
  <c r="Y12" i="6" s="1"/>
  <c r="W12" i="6"/>
  <c r="AJ9" i="14"/>
  <c r="AB9" i="14" s="1"/>
  <c r="Z9" i="14" s="1"/>
  <c r="S9" i="14" s="1"/>
  <c r="AE39" i="8"/>
  <c r="AM39" i="8" s="1"/>
  <c r="X48" i="6"/>
  <c r="Y48" i="6" s="1"/>
  <c r="Z48" i="6" s="1"/>
  <c r="N54" i="7"/>
  <c r="L53" i="14"/>
  <c r="D53" i="14" s="1"/>
  <c r="P56" i="7"/>
  <c r="AE68" i="8"/>
  <c r="AM68" i="8" s="1"/>
  <c r="Q68" i="8"/>
  <c r="R68" i="8" s="1"/>
  <c r="X68" i="8" s="1"/>
  <c r="Q67" i="8"/>
  <c r="R67" i="8" s="1"/>
  <c r="X67" i="8" s="1"/>
  <c r="Q65" i="8"/>
  <c r="R65" i="8" s="1"/>
  <c r="X65" i="8" s="1"/>
  <c r="Q66" i="8"/>
  <c r="R66" i="8" s="1"/>
  <c r="X66" i="8" s="1"/>
  <c r="D80" i="14"/>
  <c r="Z80" i="6"/>
  <c r="L92" i="7"/>
  <c r="S84" i="10"/>
  <c r="H87" i="7" s="1"/>
  <c r="AG111" i="14"/>
  <c r="U99" i="4"/>
  <c r="U108" i="3"/>
  <c r="R119" i="6"/>
  <c r="AG131" i="14"/>
  <c r="M130" i="14"/>
  <c r="P138" i="6"/>
  <c r="Q138" i="6" s="1"/>
  <c r="R138" i="6" s="1"/>
  <c r="X138" i="6"/>
  <c r="Y138" i="6" s="1"/>
  <c r="Z138" i="6" s="1"/>
  <c r="T138" i="6"/>
  <c r="U138" i="6" s="1"/>
  <c r="V138" i="6" s="1"/>
  <c r="O138" i="6"/>
  <c r="AE124" i="8"/>
  <c r="AM124" i="8" s="1"/>
  <c r="AN124" i="8" s="1"/>
  <c r="K128" i="6"/>
  <c r="L128" i="6" s="1"/>
  <c r="J128" i="6"/>
  <c r="AG107" i="14"/>
  <c r="AB107" i="14" s="1"/>
  <c r="Z107" i="14" s="1"/>
  <c r="S107" i="14" s="1"/>
  <c r="AN115" i="14"/>
  <c r="F126" i="6"/>
  <c r="G126" i="6"/>
  <c r="H126" i="6" s="1"/>
  <c r="S81" i="4"/>
  <c r="C42" i="5"/>
  <c r="C12" i="5"/>
  <c r="C76" i="5"/>
  <c r="L39" i="4"/>
  <c r="P5" i="14"/>
  <c r="L7" i="7"/>
  <c r="O19" i="7"/>
  <c r="T22" i="6"/>
  <c r="U22" i="6" s="1"/>
  <c r="V22" i="6" s="1"/>
  <c r="U18" i="4"/>
  <c r="U19" i="3"/>
  <c r="G19" i="14"/>
  <c r="U26" i="3"/>
  <c r="S25" i="10"/>
  <c r="H28" i="7" s="1"/>
  <c r="V20" i="15"/>
  <c r="G20" i="11" s="1"/>
  <c r="D20" i="11" s="1"/>
  <c r="M39" i="7"/>
  <c r="P51" i="6"/>
  <c r="Q51" i="6" s="1"/>
  <c r="T51" i="6"/>
  <c r="U51" i="6" s="1"/>
  <c r="V51" i="6" s="1"/>
  <c r="AA51" i="6" s="1"/>
  <c r="O51" i="6"/>
  <c r="AN40" i="14"/>
  <c r="AB40" i="14" s="1"/>
  <c r="Z40" i="14" s="1"/>
  <c r="S40" i="14" s="1"/>
  <c r="P38" i="14"/>
  <c r="M38" i="14" s="1"/>
  <c r="Q56" i="8"/>
  <c r="R56" i="8" s="1"/>
  <c r="X56" i="8" s="1"/>
  <c r="S55" i="3" s="1"/>
  <c r="Q57" i="8"/>
  <c r="R57" i="8" s="1"/>
  <c r="V47" i="10"/>
  <c r="Y50" i="8"/>
  <c r="Z50" i="8" s="1"/>
  <c r="AB57" i="6"/>
  <c r="N56" i="3" s="1"/>
  <c r="AN55" i="8"/>
  <c r="S50" i="4" s="1"/>
  <c r="X58" i="6"/>
  <c r="Y58" i="6" s="1"/>
  <c r="W58" i="6"/>
  <c r="D61" i="14"/>
  <c r="V58" i="15"/>
  <c r="G58" i="11" s="1"/>
  <c r="D58" i="11" s="1"/>
  <c r="U62" i="4"/>
  <c r="U69" i="3"/>
  <c r="P75" i="14"/>
  <c r="M75" i="14" s="1"/>
  <c r="X79" i="6"/>
  <c r="Y79" i="6" s="1"/>
  <c r="W79" i="6"/>
  <c r="P101" i="14"/>
  <c r="M101" i="14" s="1"/>
  <c r="X94" i="6"/>
  <c r="Y94" i="6" s="1"/>
  <c r="Z94" i="6" s="1"/>
  <c r="W94" i="6"/>
  <c r="AL97" i="8"/>
  <c r="U58" i="5"/>
  <c r="U102" i="3"/>
  <c r="V111" i="10"/>
  <c r="Y114" i="8"/>
  <c r="Z114" i="8" s="1"/>
  <c r="F110" i="6"/>
  <c r="G110" i="6"/>
  <c r="H110" i="6" s="1"/>
  <c r="P117" i="7"/>
  <c r="I123" i="15"/>
  <c r="V123" i="15" s="1"/>
  <c r="G123" i="11" s="1"/>
  <c r="D123" i="11" s="1"/>
  <c r="P129" i="14"/>
  <c r="M129" i="14" s="1"/>
  <c r="N138" i="7"/>
  <c r="Q138" i="7" s="1"/>
  <c r="P76" i="5" s="1"/>
  <c r="K138" i="7"/>
  <c r="P137" i="3" s="1"/>
  <c r="X137" i="6"/>
  <c r="Y137" i="6" s="1"/>
  <c r="Z137" i="6" s="1"/>
  <c r="P108" i="14"/>
  <c r="M108" i="14" s="1"/>
  <c r="AJ123" i="14"/>
  <c r="AB123" i="14" s="1"/>
  <c r="Z123" i="14" s="1"/>
  <c r="S123" i="14" s="1"/>
  <c r="P128" i="14"/>
  <c r="M128" i="14" s="1"/>
  <c r="S85" i="4"/>
  <c r="P74" i="5"/>
  <c r="C61" i="4"/>
  <c r="U78" i="4"/>
  <c r="S6" i="8"/>
  <c r="W6" i="8" s="1"/>
  <c r="P6" i="8"/>
  <c r="L69" i="4"/>
  <c r="L22" i="5"/>
  <c r="R12" i="6"/>
  <c r="U43" i="5"/>
  <c r="P36" i="4"/>
  <c r="C68" i="4"/>
  <c r="M100" i="4"/>
  <c r="L13" i="7"/>
  <c r="G19" i="6"/>
  <c r="H19" i="6" s="1"/>
  <c r="I19" i="6" s="1"/>
  <c r="F19" i="6"/>
  <c r="AL20" i="8"/>
  <c r="X22" i="6"/>
  <c r="Y22" i="6" s="1"/>
  <c r="W22" i="6"/>
  <c r="K35" i="14"/>
  <c r="L35" i="14" s="1"/>
  <c r="D35" i="14" s="1"/>
  <c r="M20" i="14"/>
  <c r="AN12" i="14"/>
  <c r="AB12" i="14" s="1"/>
  <c r="Z12" i="14" s="1"/>
  <c r="S12" i="14" s="1"/>
  <c r="B12" i="14" s="1"/>
  <c r="F12" i="11" s="1"/>
  <c r="C12" i="11" s="1"/>
  <c r="U34" i="3"/>
  <c r="U31" i="4"/>
  <c r="M39" i="14"/>
  <c r="M46" i="14"/>
  <c r="C46" i="14" s="1"/>
  <c r="H46" i="11" s="1"/>
  <c r="E46" i="11" s="1"/>
  <c r="AE50" i="8"/>
  <c r="AM50" i="8" s="1"/>
  <c r="AB55" i="14"/>
  <c r="Z55" i="14" s="1"/>
  <c r="S55" i="14" s="1"/>
  <c r="AL60" i="8"/>
  <c r="C44" i="14"/>
  <c r="H44" i="11" s="1"/>
  <c r="E44" i="11" s="1"/>
  <c r="G44" i="14"/>
  <c r="D44" i="14" s="1"/>
  <c r="U60" i="4"/>
  <c r="U67" i="3"/>
  <c r="AG56" i="14"/>
  <c r="AB56" i="14" s="1"/>
  <c r="Z56" i="14" s="1"/>
  <c r="I61" i="15"/>
  <c r="V61" i="15" s="1"/>
  <c r="G61" i="11" s="1"/>
  <c r="D61" i="11" s="1"/>
  <c r="K72" i="6"/>
  <c r="L72" i="6" s="1"/>
  <c r="J72" i="6"/>
  <c r="K63" i="14"/>
  <c r="L63" i="14" s="1"/>
  <c r="D63" i="14" s="1"/>
  <c r="AJ69" i="14"/>
  <c r="K81" i="6"/>
  <c r="L81" i="6" s="1"/>
  <c r="M81" i="6" s="1"/>
  <c r="N81" i="6" s="1"/>
  <c r="M80" i="3" s="1"/>
  <c r="V76" i="10"/>
  <c r="Y79" i="8"/>
  <c r="Z79" i="8" s="1"/>
  <c r="I83" i="15"/>
  <c r="V83" i="15" s="1"/>
  <c r="G83" i="11" s="1"/>
  <c r="D83" i="11" s="1"/>
  <c r="X82" i="6"/>
  <c r="Y82" i="6" s="1"/>
  <c r="Z82" i="6" s="1"/>
  <c r="AN90" i="14"/>
  <c r="P102" i="6"/>
  <c r="Q102" i="6" s="1"/>
  <c r="R102" i="6" s="1"/>
  <c r="T102" i="6"/>
  <c r="U102" i="6" s="1"/>
  <c r="V102" i="6" s="1"/>
  <c r="O102" i="6"/>
  <c r="AN107" i="8"/>
  <c r="T106" i="3" s="1"/>
  <c r="L102" i="7"/>
  <c r="S103" i="10"/>
  <c r="H106" i="7" s="1"/>
  <c r="P104" i="14"/>
  <c r="M104" i="14" s="1"/>
  <c r="B104" i="14" s="1"/>
  <c r="F104" i="11" s="1"/>
  <c r="C104" i="11" s="1"/>
  <c r="L105" i="14"/>
  <c r="D105" i="14" s="1"/>
  <c r="T115" i="6"/>
  <c r="U115" i="6" s="1"/>
  <c r="V115" i="6" s="1"/>
  <c r="P115" i="6"/>
  <c r="Q115" i="6" s="1"/>
  <c r="O115" i="6"/>
  <c r="P113" i="14"/>
  <c r="M113" i="14" s="1"/>
  <c r="P118" i="6"/>
  <c r="Q118" i="6" s="1"/>
  <c r="O118" i="6"/>
  <c r="T118" i="6"/>
  <c r="U118" i="6" s="1"/>
  <c r="V118" i="6" s="1"/>
  <c r="G114" i="14"/>
  <c r="D114" i="14" s="1"/>
  <c r="V129" i="15"/>
  <c r="G129" i="11" s="1"/>
  <c r="D129" i="11" s="1"/>
  <c r="F134" i="6"/>
  <c r="G134" i="6"/>
  <c r="H134" i="6" s="1"/>
  <c r="V110" i="15"/>
  <c r="G110" i="11" s="1"/>
  <c r="D110" i="11" s="1"/>
  <c r="O116" i="7"/>
  <c r="O120" i="7"/>
  <c r="C28" i="5"/>
  <c r="R32" i="5"/>
  <c r="O32" i="5"/>
  <c r="U17" i="4"/>
  <c r="R63" i="4"/>
  <c r="U54" i="5"/>
  <c r="C41" i="4"/>
  <c r="S4" i="10"/>
  <c r="H7" i="7" s="1"/>
  <c r="AH9" i="8"/>
  <c r="AM9" i="8" s="1"/>
  <c r="C72" i="4"/>
  <c r="P7" i="14"/>
  <c r="M7" i="14" s="1"/>
  <c r="T20" i="6"/>
  <c r="U20" i="6" s="1"/>
  <c r="V20" i="6" s="1"/>
  <c r="V19" i="10"/>
  <c r="Y22" i="8"/>
  <c r="Z22" i="8" s="1"/>
  <c r="K24" i="7"/>
  <c r="P23" i="3" s="1"/>
  <c r="N24" i="7"/>
  <c r="K23" i="7"/>
  <c r="P22" i="3" s="1"/>
  <c r="N23" i="7"/>
  <c r="Q23" i="7" s="1"/>
  <c r="P17" i="5" s="1"/>
  <c r="I17" i="15"/>
  <c r="V17" i="15" s="1"/>
  <c r="G17" i="11" s="1"/>
  <c r="D17" i="11" s="1"/>
  <c r="K22" i="14"/>
  <c r="L22" i="14" s="1"/>
  <c r="D22" i="14" s="1"/>
  <c r="G48" i="14"/>
  <c r="S41" i="10"/>
  <c r="H44" i="7" s="1"/>
  <c r="P43" i="6"/>
  <c r="Q43" i="6" s="1"/>
  <c r="T43" i="6"/>
  <c r="U43" i="6" s="1"/>
  <c r="V43" i="6" s="1"/>
  <c r="O43" i="6"/>
  <c r="Z30" i="14"/>
  <c r="S30" i="14" s="1"/>
  <c r="O43" i="7"/>
  <c r="X45" i="6"/>
  <c r="Y45" i="6" s="1"/>
  <c r="Z45" i="6" s="1"/>
  <c r="AN60" i="14"/>
  <c r="N74" i="7"/>
  <c r="Q74" i="7" s="1"/>
  <c r="P48" i="5" s="1"/>
  <c r="K74" i="7"/>
  <c r="P73" i="3" s="1"/>
  <c r="AL74" i="8"/>
  <c r="AM74" i="8" s="1"/>
  <c r="K74" i="14"/>
  <c r="L74" i="14" s="1"/>
  <c r="K104" i="6"/>
  <c r="L104" i="6" s="1"/>
  <c r="J104" i="6"/>
  <c r="G106" i="14"/>
  <c r="AJ110" i="14"/>
  <c r="AB110" i="14" s="1"/>
  <c r="Z110" i="14" s="1"/>
  <c r="O111" i="7"/>
  <c r="I118" i="15"/>
  <c r="V118" i="15" s="1"/>
  <c r="G118" i="11" s="1"/>
  <c r="D118" i="11" s="1"/>
  <c r="X133" i="8"/>
  <c r="S132" i="3" s="1"/>
  <c r="K17" i="6"/>
  <c r="L17" i="6" s="1"/>
  <c r="J17" i="6"/>
  <c r="P36" i="14"/>
  <c r="M36" i="14" s="1"/>
  <c r="AN49" i="8"/>
  <c r="N46" i="7"/>
  <c r="Q46" i="7" s="1"/>
  <c r="P42" i="4" s="1"/>
  <c r="K46" i="7"/>
  <c r="P45" i="3" s="1"/>
  <c r="R110" i="4"/>
  <c r="S43" i="4"/>
  <c r="Q43" i="4" s="1"/>
  <c r="W8" i="8"/>
  <c r="AJ8" i="14"/>
  <c r="V60" i="10"/>
  <c r="Y63" i="8"/>
  <c r="Z63" i="8" s="1"/>
  <c r="P62" i="5"/>
  <c r="N89" i="4"/>
  <c r="C110" i="4"/>
  <c r="U101" i="4"/>
  <c r="U24" i="5"/>
  <c r="C19" i="5"/>
  <c r="X69" i="8"/>
  <c r="S68" i="3" s="1"/>
  <c r="M29" i="6"/>
  <c r="N29" i="6" s="1"/>
  <c r="U17" i="3"/>
  <c r="G51" i="6"/>
  <c r="H51" i="6" s="1"/>
  <c r="F51" i="6"/>
  <c r="I53" i="15"/>
  <c r="V53" i="15" s="1"/>
  <c r="G53" i="11" s="1"/>
  <c r="D53" i="11" s="1"/>
  <c r="T58" i="6"/>
  <c r="U58" i="6" s="1"/>
  <c r="V58" i="6" s="1"/>
  <c r="P58" i="6"/>
  <c r="Q58" i="6" s="1"/>
  <c r="O58" i="6"/>
  <c r="G61" i="6"/>
  <c r="H61" i="6" s="1"/>
  <c r="I61" i="6" s="1"/>
  <c r="F61" i="6"/>
  <c r="Z65" i="14"/>
  <c r="S65" i="14" s="1"/>
  <c r="M70" i="6"/>
  <c r="N70" i="6" s="1"/>
  <c r="M69" i="3" s="1"/>
  <c r="Z68" i="14"/>
  <c r="S68" i="14" s="1"/>
  <c r="S69" i="10"/>
  <c r="H72" i="7" s="1"/>
  <c r="T62" i="6"/>
  <c r="U62" i="6" s="1"/>
  <c r="V62" i="6" s="1"/>
  <c r="AA62" i="6" s="1"/>
  <c r="O62" i="6"/>
  <c r="P62" i="6"/>
  <c r="Q62" i="6" s="1"/>
  <c r="R62" i="6" s="1"/>
  <c r="V76" i="15"/>
  <c r="G76" i="11" s="1"/>
  <c r="D76" i="11" s="1"/>
  <c r="Z88" i="6"/>
  <c r="AA88" i="6" s="1"/>
  <c r="AB88" i="6" s="1"/>
  <c r="N87" i="3" s="1"/>
  <c r="F93" i="6"/>
  <c r="G93" i="6"/>
  <c r="H93" i="6" s="1"/>
  <c r="I93" i="6" s="1"/>
  <c r="N102" i="7"/>
  <c r="K102" i="7"/>
  <c r="O57" i="5" s="1"/>
  <c r="N90" i="7"/>
  <c r="Q90" i="7" s="1"/>
  <c r="P55" i="5" s="1"/>
  <c r="K90" i="7"/>
  <c r="P89" i="3" s="1"/>
  <c r="K100" i="7"/>
  <c r="P99" i="3" s="1"/>
  <c r="N100" i="7"/>
  <c r="Q100" i="7" s="1"/>
  <c r="V103" i="10"/>
  <c r="Y106" i="8"/>
  <c r="Z106" i="8" s="1"/>
  <c r="U113" i="3"/>
  <c r="AN115" i="8"/>
  <c r="T114" i="3" s="1"/>
  <c r="R114" i="3" s="1"/>
  <c r="AB113" i="14"/>
  <c r="L108" i="14"/>
  <c r="D108" i="14" s="1"/>
  <c r="R30" i="5"/>
  <c r="L55" i="5"/>
  <c r="U16" i="4"/>
  <c r="S48" i="4"/>
  <c r="U80" i="4"/>
  <c r="Z29" i="6"/>
  <c r="AJ22" i="14"/>
  <c r="P28" i="14"/>
  <c r="M28" i="14" s="1"/>
  <c r="V37" i="10"/>
  <c r="Y40" i="8"/>
  <c r="Z40" i="8" s="1"/>
  <c r="P40" i="14"/>
  <c r="M40" i="14" s="1"/>
  <c r="U41" i="3"/>
  <c r="U38" i="4"/>
  <c r="AB26" i="14"/>
  <c r="Z26" i="14" s="1"/>
  <c r="S26" i="14" s="1"/>
  <c r="G58" i="14"/>
  <c r="M64" i="6"/>
  <c r="N64" i="6" s="1"/>
  <c r="M63" i="3" s="1"/>
  <c r="C52" i="14"/>
  <c r="H52" i="11" s="1"/>
  <c r="E52" i="11" s="1"/>
  <c r="M63" i="14"/>
  <c r="D82" i="14"/>
  <c r="B82" i="14" s="1"/>
  <c r="F82" i="11" s="1"/>
  <c r="C82" i="11" s="1"/>
  <c r="D97" i="14"/>
  <c r="N93" i="7"/>
  <c r="K93" i="7"/>
  <c r="P92" i="3" s="1"/>
  <c r="V97" i="8"/>
  <c r="J97" i="8"/>
  <c r="Q97" i="8"/>
  <c r="T97" i="8"/>
  <c r="I97" i="8"/>
  <c r="K97" i="8" s="1"/>
  <c r="S97" i="8"/>
  <c r="U97" i="8"/>
  <c r="F97" i="8"/>
  <c r="H97" i="8" s="1"/>
  <c r="L97" i="8"/>
  <c r="P97" i="8"/>
  <c r="G97" i="8"/>
  <c r="M97" i="8"/>
  <c r="X130" i="6"/>
  <c r="Y130" i="6" s="1"/>
  <c r="W130" i="6"/>
  <c r="O131" i="6"/>
  <c r="T131" i="6"/>
  <c r="U131" i="6" s="1"/>
  <c r="V131" i="6" s="1"/>
  <c r="P131" i="6"/>
  <c r="Q131" i="6" s="1"/>
  <c r="D126" i="14"/>
  <c r="C45" i="4"/>
  <c r="X116" i="8"/>
  <c r="S115" i="3" s="1"/>
  <c r="R38" i="5"/>
  <c r="C9" i="4"/>
  <c r="O21" i="4"/>
  <c r="U33" i="4"/>
  <c r="C59" i="5"/>
  <c r="C52" i="4"/>
  <c r="C116" i="4"/>
  <c r="P14" i="7"/>
  <c r="U24" i="3"/>
  <c r="U22" i="4"/>
  <c r="AL25" i="8"/>
  <c r="L25" i="14"/>
  <c r="D25" i="14" s="1"/>
  <c r="X30" i="6"/>
  <c r="Y30" i="6" s="1"/>
  <c r="W30" i="6"/>
  <c r="I33" i="6"/>
  <c r="N33" i="6" s="1"/>
  <c r="M32" i="3" s="1"/>
  <c r="K39" i="6"/>
  <c r="L39" i="6" s="1"/>
  <c r="J39" i="6"/>
  <c r="P48" i="14"/>
  <c r="T44" i="6"/>
  <c r="U44" i="6" s="1"/>
  <c r="V44" i="6" s="1"/>
  <c r="AA44" i="6" s="1"/>
  <c r="P44" i="6"/>
  <c r="Q44" i="6" s="1"/>
  <c r="O44" i="6"/>
  <c r="L39" i="7"/>
  <c r="X53" i="6"/>
  <c r="Y53" i="6" s="1"/>
  <c r="Z53" i="6" s="1"/>
  <c r="L52" i="14"/>
  <c r="D52" i="14" s="1"/>
  <c r="AB58" i="14"/>
  <c r="Z58" i="14" s="1"/>
  <c r="K67" i="6"/>
  <c r="L67" i="6" s="1"/>
  <c r="M67" i="6" s="1"/>
  <c r="N67" i="6" s="1"/>
  <c r="M66" i="3" s="1"/>
  <c r="L42" i="14"/>
  <c r="D42" i="14" s="1"/>
  <c r="B42" i="14" s="1"/>
  <c r="F42" i="11" s="1"/>
  <c r="C42" i="11" s="1"/>
  <c r="B42" i="11" s="1"/>
  <c r="C42" i="14"/>
  <c r="H42" i="11" s="1"/>
  <c r="E42" i="11" s="1"/>
  <c r="R62" i="7"/>
  <c r="O61" i="3" s="1"/>
  <c r="Q61" i="3"/>
  <c r="Z73" i="6"/>
  <c r="I80" i="6"/>
  <c r="AL84" i="8"/>
  <c r="AM84" i="8" s="1"/>
  <c r="AN84" i="8" s="1"/>
  <c r="AE86" i="8"/>
  <c r="AM86" i="8" s="1"/>
  <c r="L81" i="14"/>
  <c r="D81" i="14" s="1"/>
  <c r="B81" i="14" s="1"/>
  <c r="F81" i="11" s="1"/>
  <c r="C81" i="11" s="1"/>
  <c r="M85" i="6"/>
  <c r="M100" i="6"/>
  <c r="L88" i="7"/>
  <c r="N88" i="7"/>
  <c r="K93" i="6"/>
  <c r="L93" i="6" s="1"/>
  <c r="M93" i="6" s="1"/>
  <c r="J93" i="6"/>
  <c r="P93" i="7"/>
  <c r="K92" i="7"/>
  <c r="P91" i="3" s="1"/>
  <c r="O92" i="7"/>
  <c r="AE99" i="8"/>
  <c r="T90" i="6"/>
  <c r="U90" i="6" s="1"/>
  <c r="V90" i="6" s="1"/>
  <c r="AA90" i="6" s="1"/>
  <c r="P90" i="6"/>
  <c r="Q90" i="6" s="1"/>
  <c r="X90" i="6"/>
  <c r="Y90" i="6" s="1"/>
  <c r="Z90" i="6" s="1"/>
  <c r="O90" i="6"/>
  <c r="W104" i="6"/>
  <c r="X104" i="6"/>
  <c r="Y104" i="6" s="1"/>
  <c r="V98" i="15"/>
  <c r="G98" i="11" s="1"/>
  <c r="D98" i="11" s="1"/>
  <c r="G113" i="6"/>
  <c r="H113" i="6" s="1"/>
  <c r="F113" i="6"/>
  <c r="P105" i="6"/>
  <c r="Q105" i="6" s="1"/>
  <c r="O105" i="6"/>
  <c r="T105" i="6"/>
  <c r="U105" i="6" s="1"/>
  <c r="V105" i="6" s="1"/>
  <c r="V122" i="10"/>
  <c r="Y125" i="8"/>
  <c r="Z125" i="8" s="1"/>
  <c r="AG128" i="14"/>
  <c r="K132" i="6"/>
  <c r="L132" i="6" s="1"/>
  <c r="J132" i="6"/>
  <c r="I136" i="15"/>
  <c r="V136" i="15" s="1"/>
  <c r="G136" i="11" s="1"/>
  <c r="D136" i="11" s="1"/>
  <c r="R34" i="4"/>
  <c r="L6" i="7"/>
  <c r="AE8" i="8"/>
  <c r="AM8" i="8" s="1"/>
  <c r="P31" i="5"/>
  <c r="C63" i="5"/>
  <c r="U24" i="4"/>
  <c r="X98" i="8"/>
  <c r="S97" i="3" s="1"/>
  <c r="G3" i="14"/>
  <c r="D3" i="14" s="1"/>
  <c r="C3" i="14"/>
  <c r="H3" i="11" s="1"/>
  <c r="E3" i="11" s="1"/>
  <c r="Q16" i="7"/>
  <c r="P14" i="4" s="1"/>
  <c r="L22" i="7"/>
  <c r="I19" i="15"/>
  <c r="V19" i="15" s="1"/>
  <c r="G19" i="11" s="1"/>
  <c r="D19" i="11" s="1"/>
  <c r="M23" i="6"/>
  <c r="N23" i="6" s="1"/>
  <c r="M22" i="3" s="1"/>
  <c r="S18" i="10"/>
  <c r="H21" i="7" s="1"/>
  <c r="X31" i="6"/>
  <c r="Y31" i="6" s="1"/>
  <c r="W31" i="6"/>
  <c r="P15" i="6"/>
  <c r="Q15" i="6" s="1"/>
  <c r="O15" i="6"/>
  <c r="T15" i="6"/>
  <c r="U15" i="6" s="1"/>
  <c r="V15" i="6" s="1"/>
  <c r="AA15" i="6" s="1"/>
  <c r="V45" i="15"/>
  <c r="G45" i="11" s="1"/>
  <c r="D45" i="11" s="1"/>
  <c r="X50" i="6"/>
  <c r="Y50" i="6" s="1"/>
  <c r="W50" i="6"/>
  <c r="AN45" i="14"/>
  <c r="AB45" i="14" s="1"/>
  <c r="Z45" i="14" s="1"/>
  <c r="Z67" i="14"/>
  <c r="S67" i="14" s="1"/>
  <c r="B67" i="14" s="1"/>
  <c r="F67" i="11" s="1"/>
  <c r="C67" i="11" s="1"/>
  <c r="L68" i="14"/>
  <c r="U83" i="4"/>
  <c r="U91" i="3"/>
  <c r="K92" i="6"/>
  <c r="L92" i="6" s="1"/>
  <c r="J92" i="6"/>
  <c r="L94" i="14"/>
  <c r="D94" i="14" s="1"/>
  <c r="B94" i="14" s="1"/>
  <c r="F94" i="11" s="1"/>
  <c r="C94" i="11" s="1"/>
  <c r="M108" i="6"/>
  <c r="N108" i="6" s="1"/>
  <c r="M107" i="3" s="1"/>
  <c r="X111" i="6"/>
  <c r="Y111" i="6" s="1"/>
  <c r="Z111" i="6" s="1"/>
  <c r="AE112" i="8"/>
  <c r="AM112" i="8" s="1"/>
  <c r="AN112" i="8" s="1"/>
  <c r="Z116" i="6"/>
  <c r="AA116" i="6" s="1"/>
  <c r="AB116" i="6" s="1"/>
  <c r="T121" i="6"/>
  <c r="U121" i="6" s="1"/>
  <c r="V121" i="6" s="1"/>
  <c r="P121" i="6"/>
  <c r="Q121" i="6" s="1"/>
  <c r="O121" i="6"/>
  <c r="AJ133" i="14"/>
  <c r="R123" i="4"/>
  <c r="R50" i="5"/>
  <c r="C37" i="4"/>
  <c r="C58" i="5"/>
  <c r="K8" i="6"/>
  <c r="L8" i="6" s="1"/>
  <c r="J8" i="6"/>
  <c r="V6" i="10"/>
  <c r="Y9" i="8"/>
  <c r="Z9" i="8" s="1"/>
  <c r="P28" i="4"/>
  <c r="Z6" i="6"/>
  <c r="X10" i="6"/>
  <c r="Y10" i="6" s="1"/>
  <c r="W10" i="6"/>
  <c r="O43" i="8"/>
  <c r="X43" i="8" s="1"/>
  <c r="S42" i="3" s="1"/>
  <c r="M12" i="7"/>
  <c r="AH12" i="8"/>
  <c r="AM12" i="8" s="1"/>
  <c r="I16" i="15"/>
  <c r="AH20" i="8"/>
  <c r="AM20" i="8" s="1"/>
  <c r="O38" i="7"/>
  <c r="V24" i="15"/>
  <c r="G24" i="11" s="1"/>
  <c r="D24" i="11" s="1"/>
  <c r="AJ14" i="14"/>
  <c r="AB14" i="14" s="1"/>
  <c r="Z14" i="14" s="1"/>
  <c r="AG27" i="14"/>
  <c r="AB27" i="14" s="1"/>
  <c r="Z27" i="14" s="1"/>
  <c r="S27" i="14" s="1"/>
  <c r="V36" i="10"/>
  <c r="Y39" i="8"/>
  <c r="Z39" i="8" s="1"/>
  <c r="I50" i="6"/>
  <c r="N50" i="6" s="1"/>
  <c r="O58" i="7"/>
  <c r="U40" i="5"/>
  <c r="U59" i="3"/>
  <c r="M60" i="6"/>
  <c r="N60" i="6" s="1"/>
  <c r="M59" i="3" s="1"/>
  <c r="L66" i="14"/>
  <c r="D66" i="14" s="1"/>
  <c r="AM65" i="8"/>
  <c r="AE65" i="8"/>
  <c r="AN81" i="8"/>
  <c r="T80" i="3" s="1"/>
  <c r="R80" i="3" s="1"/>
  <c r="M80" i="6"/>
  <c r="N80" i="6" s="1"/>
  <c r="M79" i="3" s="1"/>
  <c r="G77" i="6"/>
  <c r="H77" i="6" s="1"/>
  <c r="F77" i="6"/>
  <c r="U99" i="3"/>
  <c r="U91" i="4"/>
  <c r="AH104" i="8"/>
  <c r="L110" i="7"/>
  <c r="AB120" i="6"/>
  <c r="N119" i="3" s="1"/>
  <c r="L119" i="3" s="1"/>
  <c r="I117" i="15"/>
  <c r="V117" i="15" s="1"/>
  <c r="G117" i="11" s="1"/>
  <c r="D117" i="11" s="1"/>
  <c r="AB120" i="14"/>
  <c r="Z120" i="14" s="1"/>
  <c r="S120" i="14" s="1"/>
  <c r="D136" i="14"/>
  <c r="I139" i="6"/>
  <c r="X136" i="6"/>
  <c r="Y136" i="6" s="1"/>
  <c r="Z136" i="6" s="1"/>
  <c r="AG136" i="14"/>
  <c r="AB136" i="14" s="1"/>
  <c r="Z136" i="14" s="1"/>
  <c r="S136" i="14" s="1"/>
  <c r="AE110" i="8"/>
  <c r="AM110" i="8" s="1"/>
  <c r="AN110" i="8" s="1"/>
  <c r="AL118" i="8"/>
  <c r="C51" i="4"/>
  <c r="L81" i="4"/>
  <c r="C11" i="4"/>
  <c r="U57" i="4"/>
  <c r="U42" i="5"/>
  <c r="U44" i="5"/>
  <c r="X32" i="8"/>
  <c r="S31" i="3" s="1"/>
  <c r="R71" i="5"/>
  <c r="C96" i="4"/>
  <c r="AN13" i="8"/>
  <c r="S12" i="5" s="1"/>
  <c r="L25" i="7"/>
  <c r="P20" i="7"/>
  <c r="B23" i="14"/>
  <c r="F23" i="11" s="1"/>
  <c r="C23" i="11" s="1"/>
  <c r="L20" i="14"/>
  <c r="D20" i="14" s="1"/>
  <c r="L36" i="7"/>
  <c r="AL44" i="8"/>
  <c r="U34" i="5"/>
  <c r="U51" i="3"/>
  <c r="G52" i="6"/>
  <c r="H52" i="6" s="1"/>
  <c r="F52" i="6"/>
  <c r="Z62" i="14"/>
  <c r="S62" i="14" s="1"/>
  <c r="S64" i="10"/>
  <c r="H67" i="7" s="1"/>
  <c r="P74" i="14"/>
  <c r="M74" i="14" s="1"/>
  <c r="P80" i="14"/>
  <c r="M80" i="14" s="1"/>
  <c r="Q86" i="8"/>
  <c r="R86" i="8" s="1"/>
  <c r="X86" i="8" s="1"/>
  <c r="Q87" i="8"/>
  <c r="R87" i="8" s="1"/>
  <c r="X87" i="8" s="1"/>
  <c r="S86" i="3" s="1"/>
  <c r="AA85" i="6"/>
  <c r="AB85" i="6" s="1"/>
  <c r="V71" i="10"/>
  <c r="Y74" i="8"/>
  <c r="Z74" i="8" s="1"/>
  <c r="V70" i="15"/>
  <c r="G70" i="11" s="1"/>
  <c r="D70" i="11" s="1"/>
  <c r="U76" i="4"/>
  <c r="U84" i="3"/>
  <c r="AB97" i="14"/>
  <c r="Z97" i="14" s="1"/>
  <c r="I101" i="15"/>
  <c r="V101" i="15" s="1"/>
  <c r="G101" i="11" s="1"/>
  <c r="D101" i="11" s="1"/>
  <c r="X101" i="6"/>
  <c r="Y101" i="6" s="1"/>
  <c r="Z101" i="6" s="1"/>
  <c r="V92" i="15"/>
  <c r="G92" i="11" s="1"/>
  <c r="D92" i="11" s="1"/>
  <c r="U115" i="3"/>
  <c r="U65" i="5"/>
  <c r="M117" i="7"/>
  <c r="P123" i="14"/>
  <c r="M123" i="14" s="1"/>
  <c r="U123" i="3"/>
  <c r="U112" i="4"/>
  <c r="I127" i="15"/>
  <c r="V127" i="15" s="1"/>
  <c r="G127" i="11" s="1"/>
  <c r="D127" i="11" s="1"/>
  <c r="U113" i="4"/>
  <c r="U124" i="3"/>
  <c r="K126" i="6"/>
  <c r="L126" i="6" s="1"/>
  <c r="M126" i="6" s="1"/>
  <c r="J126" i="6"/>
  <c r="I135" i="6"/>
  <c r="R113" i="4"/>
  <c r="C55" i="4"/>
  <c r="R35" i="4"/>
  <c r="S61" i="4"/>
  <c r="I6" i="8"/>
  <c r="J6" i="8"/>
  <c r="X112" i="8"/>
  <c r="S111" i="3" s="1"/>
  <c r="T12" i="6"/>
  <c r="U12" i="6" s="1"/>
  <c r="V12" i="6" s="1"/>
  <c r="U36" i="4"/>
  <c r="AN6" i="8"/>
  <c r="L7" i="14"/>
  <c r="D7" i="14" s="1"/>
  <c r="I10" i="15"/>
  <c r="V10" i="15" s="1"/>
  <c r="G10" i="11" s="1"/>
  <c r="D10" i="11" s="1"/>
  <c r="G16" i="14"/>
  <c r="D16" i="14" s="1"/>
  <c r="AN17" i="14"/>
  <c r="X28" i="6"/>
  <c r="Y28" i="6" s="1"/>
  <c r="Z28" i="6" s="1"/>
  <c r="O21" i="7"/>
  <c r="AL31" i="8"/>
  <c r="N32" i="7"/>
  <c r="Q32" i="7" s="1"/>
  <c r="K32" i="7"/>
  <c r="P31" i="3" s="1"/>
  <c r="L24" i="7"/>
  <c r="T42" i="6"/>
  <c r="U42" i="6" s="1"/>
  <c r="V42" i="6" s="1"/>
  <c r="P42" i="6"/>
  <c r="Q42" i="6" s="1"/>
  <c r="O42" i="6"/>
  <c r="D26" i="14"/>
  <c r="B26" i="14" s="1"/>
  <c r="F26" i="11" s="1"/>
  <c r="C26" i="11" s="1"/>
  <c r="L55" i="7"/>
  <c r="P61" i="14"/>
  <c r="M61" i="14" s="1"/>
  <c r="G68" i="14"/>
  <c r="U63" i="4"/>
  <c r="U70" i="3"/>
  <c r="G76" i="14"/>
  <c r="D76" i="14" s="1"/>
  <c r="P88" i="7"/>
  <c r="U74" i="4"/>
  <c r="U82" i="3"/>
  <c r="G93" i="14"/>
  <c r="D93" i="14" s="1"/>
  <c r="B93" i="14" s="1"/>
  <c r="F93" i="11" s="1"/>
  <c r="C93" i="11" s="1"/>
  <c r="M104" i="7"/>
  <c r="S99" i="6"/>
  <c r="T99" i="6"/>
  <c r="U99" i="6" s="1"/>
  <c r="P103" i="14"/>
  <c r="M103" i="14" s="1"/>
  <c r="D107" i="14"/>
  <c r="F112" i="6"/>
  <c r="G112" i="6"/>
  <c r="H112" i="6" s="1"/>
  <c r="V112" i="15"/>
  <c r="G112" i="11" s="1"/>
  <c r="D112" i="11" s="1"/>
  <c r="V115" i="15"/>
  <c r="G115" i="11" s="1"/>
  <c r="D115" i="11" s="1"/>
  <c r="AE122" i="8"/>
  <c r="AM122" i="8" s="1"/>
  <c r="AN122" i="8" s="1"/>
  <c r="S130" i="10"/>
  <c r="H133" i="7" s="1"/>
  <c r="M112" i="6"/>
  <c r="Z113" i="14"/>
  <c r="S113" i="14" s="1"/>
  <c r="X131" i="8"/>
  <c r="S130" i="3" s="1"/>
  <c r="C32" i="5"/>
  <c r="R117" i="4"/>
  <c r="C63" i="4"/>
  <c r="S41" i="4"/>
  <c r="Q41" i="4" s="1"/>
  <c r="P7" i="7"/>
  <c r="U7" i="3"/>
  <c r="U7" i="4"/>
  <c r="R15" i="5"/>
  <c r="O47" i="5"/>
  <c r="U40" i="4"/>
  <c r="U104" i="4"/>
  <c r="V9" i="10"/>
  <c r="Y12" i="8"/>
  <c r="Z12" i="8" s="1"/>
  <c r="O17" i="7"/>
  <c r="G11" i="14"/>
  <c r="D11" i="14" s="1"/>
  <c r="X13" i="6"/>
  <c r="Y13" i="6" s="1"/>
  <c r="W13" i="6"/>
  <c r="AN16" i="14"/>
  <c r="L19" i="7"/>
  <c r="P17" i="14"/>
  <c r="M17" i="14" s="1"/>
  <c r="P33" i="14"/>
  <c r="M33" i="14" s="1"/>
  <c r="V24" i="10"/>
  <c r="Y27" i="8"/>
  <c r="Z27" i="8" s="1"/>
  <c r="L30" i="7"/>
  <c r="AH35" i="8"/>
  <c r="V33" i="15"/>
  <c r="G33" i="11" s="1"/>
  <c r="D33" i="11" s="1"/>
  <c r="L40" i="14"/>
  <c r="D40" i="14" s="1"/>
  <c r="L48" i="7"/>
  <c r="I47" i="15"/>
  <c r="V47" i="15" s="1"/>
  <c r="G47" i="11" s="1"/>
  <c r="D47" i="11" s="1"/>
  <c r="O56" i="7"/>
  <c r="U56" i="3"/>
  <c r="K59" i="6"/>
  <c r="L59" i="6" s="1"/>
  <c r="J59" i="6"/>
  <c r="P72" i="7"/>
  <c r="T80" i="6"/>
  <c r="U80" i="6" s="1"/>
  <c r="V80" i="6" s="1"/>
  <c r="P80" i="6"/>
  <c r="Q80" i="6" s="1"/>
  <c r="O80" i="6"/>
  <c r="AN99" i="14"/>
  <c r="AB99" i="14" s="1"/>
  <c r="Z99" i="14" s="1"/>
  <c r="S99" i="14" s="1"/>
  <c r="AL99" i="8"/>
  <c r="AM99" i="8" s="1"/>
  <c r="X105" i="6"/>
  <c r="Y105" i="6" s="1"/>
  <c r="Z105" i="6" s="1"/>
  <c r="AN111" i="14"/>
  <c r="AB111" i="14" s="1"/>
  <c r="Z111" i="14" s="1"/>
  <c r="S111" i="14" s="1"/>
  <c r="N122" i="6"/>
  <c r="I121" i="15"/>
  <c r="V121" i="15" s="1"/>
  <c r="G121" i="11" s="1"/>
  <c r="D121" i="11" s="1"/>
  <c r="C25" i="14"/>
  <c r="H25" i="11" s="1"/>
  <c r="E25" i="11" s="1"/>
  <c r="R19" i="5"/>
  <c r="I22" i="15"/>
  <c r="V22" i="15" s="1"/>
  <c r="G22" i="11" s="1"/>
  <c r="D22" i="11" s="1"/>
  <c r="R31" i="4"/>
  <c r="R89" i="4"/>
  <c r="X19" i="8"/>
  <c r="S18" i="3" s="1"/>
  <c r="H8" i="8"/>
  <c r="S19" i="5"/>
  <c r="Z11" i="14"/>
  <c r="S11" i="14" s="1"/>
  <c r="S22" i="10"/>
  <c r="H25" i="7" s="1"/>
  <c r="M18" i="14"/>
  <c r="N30" i="7"/>
  <c r="Q30" i="7" s="1"/>
  <c r="P20" i="5" s="1"/>
  <c r="K30" i="7"/>
  <c r="P29" i="3" s="1"/>
  <c r="P32" i="14"/>
  <c r="M32" i="14" s="1"/>
  <c r="I36" i="15"/>
  <c r="V36" i="15" s="1"/>
  <c r="G36" i="11" s="1"/>
  <c r="D36" i="11" s="1"/>
  <c r="AB37" i="14"/>
  <c r="Z37" i="14" s="1"/>
  <c r="M48" i="14"/>
  <c r="I49" i="15"/>
  <c r="V49" i="15" s="1"/>
  <c r="G49" i="11" s="1"/>
  <c r="D49" i="11" s="1"/>
  <c r="S53" i="10"/>
  <c r="H56" i="7" s="1"/>
  <c r="I60" i="15"/>
  <c r="V60" i="15" s="1"/>
  <c r="G60" i="11" s="1"/>
  <c r="D60" i="11" s="1"/>
  <c r="P77" i="6"/>
  <c r="Q77" i="6" s="1"/>
  <c r="R77" i="6" s="1"/>
  <c r="O77" i="6"/>
  <c r="T77" i="6"/>
  <c r="U77" i="6" s="1"/>
  <c r="V77" i="6" s="1"/>
  <c r="AE95" i="8"/>
  <c r="AM95" i="8" s="1"/>
  <c r="AN95" i="8" s="1"/>
  <c r="U93" i="4"/>
  <c r="U101" i="3"/>
  <c r="P107" i="6"/>
  <c r="Q107" i="6" s="1"/>
  <c r="R107" i="6" s="1"/>
  <c r="U105" i="4"/>
  <c r="U114" i="3"/>
  <c r="U107" i="4"/>
  <c r="U117" i="3"/>
  <c r="W113" i="6"/>
  <c r="X113" i="6"/>
  <c r="Y113" i="6" s="1"/>
  <c r="AE125" i="8"/>
  <c r="AM125" i="8" s="1"/>
  <c r="M129" i="6"/>
  <c r="AE130" i="8"/>
  <c r="AM130" i="8" s="1"/>
  <c r="U72" i="5"/>
  <c r="U132" i="3"/>
  <c r="AB130" i="14"/>
  <c r="Z130" i="14" s="1"/>
  <c r="S130" i="14" s="1"/>
  <c r="L130" i="14"/>
  <c r="D130" i="14" s="1"/>
  <c r="I131" i="15"/>
  <c r="V131" i="15" s="1"/>
  <c r="G131" i="11" s="1"/>
  <c r="D131" i="11" s="1"/>
  <c r="C30" i="5"/>
  <c r="R23" i="4"/>
  <c r="O91" i="4"/>
  <c r="O55" i="5"/>
  <c r="V6" i="15"/>
  <c r="G6" i="11" s="1"/>
  <c r="D6" i="11" s="1"/>
  <c r="L48" i="4"/>
  <c r="Z7" i="14"/>
  <c r="S7" i="14" s="1"/>
  <c r="M14" i="7"/>
  <c r="K25" i="6"/>
  <c r="L25" i="6" s="1"/>
  <c r="M25" i="6" s="1"/>
  <c r="J25" i="6"/>
  <c r="X69" i="6"/>
  <c r="Y69" i="6" s="1"/>
  <c r="W69" i="6"/>
  <c r="X71" i="6"/>
  <c r="Y71" i="6" s="1"/>
  <c r="Z71" i="6" s="1"/>
  <c r="W71" i="6"/>
  <c r="V73" i="15"/>
  <c r="G73" i="11" s="1"/>
  <c r="D73" i="11" s="1"/>
  <c r="V83" i="10"/>
  <c r="Y86" i="8"/>
  <c r="Z86" i="8" s="1"/>
  <c r="V89" i="10"/>
  <c r="Y92" i="8"/>
  <c r="Z92" i="8" s="1"/>
  <c r="P95" i="7"/>
  <c r="U94" i="3"/>
  <c r="U86" i="4"/>
  <c r="X97" i="6"/>
  <c r="Y97" i="6" s="1"/>
  <c r="W97" i="6"/>
  <c r="U100" i="4"/>
  <c r="U109" i="3"/>
  <c r="P134" i="6"/>
  <c r="Q134" i="6" s="1"/>
  <c r="O134" i="6"/>
  <c r="T134" i="6"/>
  <c r="U134" i="6" s="1"/>
  <c r="V134" i="6" s="1"/>
  <c r="P129" i="6"/>
  <c r="Q129" i="6" s="1"/>
  <c r="O129" i="6"/>
  <c r="T129" i="6"/>
  <c r="U129" i="6" s="1"/>
  <c r="V129" i="6" s="1"/>
  <c r="AA129" i="6" s="1"/>
  <c r="O127" i="6"/>
  <c r="T127" i="6"/>
  <c r="U127" i="6" s="1"/>
  <c r="V127" i="6" s="1"/>
  <c r="AA127" i="6" s="1"/>
  <c r="P127" i="6"/>
  <c r="Q127" i="6" s="1"/>
  <c r="R127" i="6" s="1"/>
  <c r="AB127" i="6" s="1"/>
  <c r="N126" i="3" s="1"/>
  <c r="L126" i="3" s="1"/>
  <c r="AL136" i="8"/>
  <c r="M135" i="6"/>
  <c r="N137" i="7"/>
  <c r="Q137" i="7" s="1"/>
  <c r="P124" i="4" s="1"/>
  <c r="K137" i="7"/>
  <c r="P136" i="3" s="1"/>
  <c r="C38" i="5"/>
  <c r="R125" i="4"/>
  <c r="O125" i="4"/>
  <c r="R65" i="4"/>
  <c r="O65" i="4"/>
  <c r="R18" i="5"/>
  <c r="C48" i="5"/>
  <c r="P7" i="6"/>
  <c r="Q7" i="6" s="1"/>
  <c r="R7" i="6" s="1"/>
  <c r="O7" i="6"/>
  <c r="T7" i="6"/>
  <c r="U7" i="6" s="1"/>
  <c r="V7" i="6" s="1"/>
  <c r="W8" i="6"/>
  <c r="X8" i="6"/>
  <c r="Y8" i="6" s="1"/>
  <c r="Z8" i="6" s="1"/>
  <c r="U20" i="4"/>
  <c r="U84" i="4"/>
  <c r="P8" i="14"/>
  <c r="M8" i="14" s="1"/>
  <c r="U15" i="10"/>
  <c r="J18" i="7" s="1"/>
  <c r="Z15" i="14"/>
  <c r="S15" i="14" s="1"/>
  <c r="L28" i="7"/>
  <c r="P28" i="7"/>
  <c r="X36" i="6"/>
  <c r="Y36" i="6" s="1"/>
  <c r="W36" i="6"/>
  <c r="K48" i="6"/>
  <c r="L48" i="6" s="1"/>
  <c r="J48" i="6"/>
  <c r="T51" i="10"/>
  <c r="I54" i="7" s="1"/>
  <c r="V57" i="15"/>
  <c r="G57" i="11" s="1"/>
  <c r="D57" i="11" s="1"/>
  <c r="K46" i="6"/>
  <c r="L46" i="6" s="1"/>
  <c r="J46" i="6"/>
  <c r="K63" i="6"/>
  <c r="L63" i="6" s="1"/>
  <c r="J63" i="6"/>
  <c r="AB60" i="14"/>
  <c r="Z60" i="14" s="1"/>
  <c r="O86" i="7"/>
  <c r="AG83" i="14"/>
  <c r="AB83" i="14" s="1"/>
  <c r="Z83" i="14" s="1"/>
  <c r="V81" i="15"/>
  <c r="G81" i="11" s="1"/>
  <c r="D81" i="11" s="1"/>
  <c r="G85" i="6"/>
  <c r="H85" i="6" s="1"/>
  <c r="F85" i="6"/>
  <c r="T96" i="6"/>
  <c r="U96" i="6" s="1"/>
  <c r="V96" i="6" s="1"/>
  <c r="P96" i="6"/>
  <c r="Q96" i="6" s="1"/>
  <c r="R96" i="6" s="1"/>
  <c r="O96" i="6"/>
  <c r="P107" i="7"/>
  <c r="L98" i="14"/>
  <c r="D98" i="14" s="1"/>
  <c r="B98" i="14" s="1"/>
  <c r="F98" i="11" s="1"/>
  <c r="C98" i="11" s="1"/>
  <c r="B98" i="11" s="1"/>
  <c r="C98" i="14"/>
  <c r="H98" i="11" s="1"/>
  <c r="E98" i="11" s="1"/>
  <c r="U102" i="4"/>
  <c r="U111" i="3"/>
  <c r="S115" i="10"/>
  <c r="H118" i="7" s="1"/>
  <c r="V123" i="10"/>
  <c r="Y126" i="8"/>
  <c r="Z126" i="8" s="1"/>
  <c r="X131" i="6"/>
  <c r="Y131" i="6" s="1"/>
  <c r="W131" i="6"/>
  <c r="P136" i="14"/>
  <c r="M136" i="14" s="1"/>
  <c r="O40" i="5"/>
  <c r="R67" i="4"/>
  <c r="C34" i="4"/>
  <c r="R105" i="4"/>
  <c r="AG5" i="14"/>
  <c r="U31" i="5"/>
  <c r="H9" i="8"/>
  <c r="G9" i="14"/>
  <c r="H12" i="8"/>
  <c r="N12" i="8"/>
  <c r="Z35" i="14"/>
  <c r="S35" i="14" s="1"/>
  <c r="AE24" i="8"/>
  <c r="AM24" i="8"/>
  <c r="AN24" i="8" s="1"/>
  <c r="T23" i="3" s="1"/>
  <c r="R23" i="3" s="1"/>
  <c r="V12" i="15"/>
  <c r="G12" i="11" s="1"/>
  <c r="D12" i="11" s="1"/>
  <c r="U26" i="4"/>
  <c r="U29" i="3"/>
  <c r="AA35" i="6"/>
  <c r="AB35" i="6" s="1"/>
  <c r="AG41" i="14"/>
  <c r="AB41" i="14" s="1"/>
  <c r="Z41" i="14" s="1"/>
  <c r="S41" i="14" s="1"/>
  <c r="AN37" i="14"/>
  <c r="K41" i="14"/>
  <c r="L41" i="14" s="1"/>
  <c r="D41" i="14" s="1"/>
  <c r="G55" i="14"/>
  <c r="D55" i="14" s="1"/>
  <c r="B55" i="14" s="1"/>
  <c r="F55" i="11" s="1"/>
  <c r="C55" i="11" s="1"/>
  <c r="P49" i="6"/>
  <c r="Q49" i="6" s="1"/>
  <c r="T49" i="6"/>
  <c r="U49" i="6" s="1"/>
  <c r="V49" i="6" s="1"/>
  <c r="O49" i="6"/>
  <c r="S46" i="10"/>
  <c r="H49" i="7" s="1"/>
  <c r="X63" i="6"/>
  <c r="Y63" i="6" s="1"/>
  <c r="W63" i="6"/>
  <c r="AL61" i="8"/>
  <c r="P56" i="14"/>
  <c r="Q75" i="7"/>
  <c r="Z66" i="14"/>
  <c r="S66" i="14" s="1"/>
  <c r="M105" i="6"/>
  <c r="N105" i="6" s="1"/>
  <c r="M104" i="3" s="1"/>
  <c r="P92" i="14"/>
  <c r="M92" i="14" s="1"/>
  <c r="X107" i="6"/>
  <c r="Y107" i="6" s="1"/>
  <c r="W107" i="6"/>
  <c r="L115" i="7"/>
  <c r="M115" i="7"/>
  <c r="X115" i="6"/>
  <c r="Y115" i="6" s="1"/>
  <c r="W115" i="6"/>
  <c r="U106" i="4"/>
  <c r="U116" i="3"/>
  <c r="AE121" i="8"/>
  <c r="AM121" i="8" s="1"/>
  <c r="AL127" i="8"/>
  <c r="AM127" i="8" s="1"/>
  <c r="AN127" i="8" s="1"/>
  <c r="U19" i="4"/>
  <c r="C109" i="4"/>
  <c r="C123" i="4"/>
  <c r="R72" i="5"/>
  <c r="P29" i="4"/>
  <c r="U15" i="4"/>
  <c r="C97" i="4"/>
  <c r="U50" i="5"/>
  <c r="C50" i="5"/>
  <c r="R27" i="4"/>
  <c r="M11" i="7"/>
  <c r="R92" i="4"/>
  <c r="V16" i="15"/>
  <c r="G16" i="11" s="1"/>
  <c r="D16" i="11" s="1"/>
  <c r="T16" i="6"/>
  <c r="U16" i="6" s="1"/>
  <c r="V16" i="6" s="1"/>
  <c r="AA16" i="6" s="1"/>
  <c r="O16" i="6"/>
  <c r="P16" i="6"/>
  <c r="Q16" i="6" s="1"/>
  <c r="R16" i="6" s="1"/>
  <c r="AB16" i="6" s="1"/>
  <c r="N15" i="3" s="1"/>
  <c r="L15" i="3" s="1"/>
  <c r="S24" i="10"/>
  <c r="H27" i="7" s="1"/>
  <c r="V32" i="10"/>
  <c r="Y35" i="8"/>
  <c r="Z35" i="8" s="1"/>
  <c r="K36" i="14"/>
  <c r="L36" i="14" s="1"/>
  <c r="D36" i="14" s="1"/>
  <c r="X42" i="6"/>
  <c r="Y42" i="6" s="1"/>
  <c r="W42" i="6"/>
  <c r="U33" i="5"/>
  <c r="U50" i="3"/>
  <c r="Q42" i="8"/>
  <c r="R42" i="8" s="1"/>
  <c r="X42" i="8" s="1"/>
  <c r="Q41" i="8"/>
  <c r="R41" i="8" s="1"/>
  <c r="X41" i="8" s="1"/>
  <c r="T52" i="6"/>
  <c r="U52" i="6" s="1"/>
  <c r="V52" i="6" s="1"/>
  <c r="AA52" i="6" s="1"/>
  <c r="P52" i="6"/>
  <c r="Q52" i="6" s="1"/>
  <c r="O52" i="6"/>
  <c r="AE52" i="8"/>
  <c r="AM52" i="8" s="1"/>
  <c r="T56" i="6"/>
  <c r="U56" i="6" s="1"/>
  <c r="V56" i="6" s="1"/>
  <c r="P56" i="6"/>
  <c r="Q56" i="6" s="1"/>
  <c r="O56" i="6"/>
  <c r="X60" i="6"/>
  <c r="Y60" i="6" s="1"/>
  <c r="W60" i="6"/>
  <c r="S68" i="10"/>
  <c r="H71" i="7" s="1"/>
  <c r="P91" i="7"/>
  <c r="S88" i="10"/>
  <c r="H91" i="7" s="1"/>
  <c r="T100" i="8"/>
  <c r="L100" i="8"/>
  <c r="N100" i="8" s="1"/>
  <c r="V100" i="8"/>
  <c r="F100" i="8"/>
  <c r="H100" i="8" s="1"/>
  <c r="M100" i="8"/>
  <c r="U100" i="8"/>
  <c r="P100" i="8"/>
  <c r="G100" i="8"/>
  <c r="J100" i="8"/>
  <c r="Q100" i="8"/>
  <c r="S100" i="8"/>
  <c r="I100" i="8"/>
  <c r="AE106" i="8"/>
  <c r="AM106" i="8"/>
  <c r="AE114" i="8"/>
  <c r="AM114" i="8" s="1"/>
  <c r="AB106" i="14"/>
  <c r="Z106" i="14" s="1"/>
  <c r="S106" i="14" s="1"/>
  <c r="AB114" i="14"/>
  <c r="Z114" i="14" s="1"/>
  <c r="G125" i="6"/>
  <c r="H125" i="6" s="1"/>
  <c r="F125" i="6"/>
  <c r="AB116" i="14"/>
  <c r="Z116" i="14" s="1"/>
  <c r="O132" i="7"/>
  <c r="O139" i="6"/>
  <c r="T139" i="6"/>
  <c r="U139" i="6" s="1"/>
  <c r="V139" i="6" s="1"/>
  <c r="P139" i="6"/>
  <c r="Q139" i="6" s="1"/>
  <c r="R139" i="6" s="1"/>
  <c r="AL135" i="8"/>
  <c r="AM135" i="8" s="1"/>
  <c r="AN135" i="8" s="1"/>
  <c r="U126" i="4"/>
  <c r="U138" i="3"/>
  <c r="AB126" i="14"/>
  <c r="Z126" i="14" s="1"/>
  <c r="S126" i="14" s="1"/>
  <c r="AE139" i="8"/>
  <c r="AM139" i="8" s="1"/>
  <c r="X134" i="6"/>
  <c r="Y134" i="6" s="1"/>
  <c r="W134" i="6"/>
  <c r="U51" i="4"/>
  <c r="L42" i="5"/>
  <c r="L12" i="5"/>
  <c r="C39" i="4"/>
  <c r="C86" i="4"/>
  <c r="I5" i="15"/>
  <c r="V5" i="15" s="1"/>
  <c r="G5" i="11" s="1"/>
  <c r="D5" i="11" s="1"/>
  <c r="C7" i="5"/>
  <c r="C71" i="5"/>
  <c r="X57" i="8"/>
  <c r="S56" i="3" s="1"/>
  <c r="T8" i="6"/>
  <c r="U8" i="6" s="1"/>
  <c r="V8" i="6" s="1"/>
  <c r="P8" i="6"/>
  <c r="Q8" i="6" s="1"/>
  <c r="O8" i="6"/>
  <c r="R32" i="4"/>
  <c r="P10" i="7"/>
  <c r="G4" i="14"/>
  <c r="D4" i="14" s="1"/>
  <c r="AN8" i="14"/>
  <c r="X108" i="8"/>
  <c r="S107" i="3" s="1"/>
  <c r="M4" i="14"/>
  <c r="O13" i="7"/>
  <c r="V15" i="15"/>
  <c r="G15" i="11" s="1"/>
  <c r="D15" i="11" s="1"/>
  <c r="AB25" i="14"/>
  <c r="Z25" i="14" s="1"/>
  <c r="S25" i="14" s="1"/>
  <c r="AE31" i="8"/>
  <c r="AM31" i="8" s="1"/>
  <c r="AN31" i="8" s="1"/>
  <c r="L48" i="14"/>
  <c r="I38" i="15"/>
  <c r="V38" i="15" s="1"/>
  <c r="G38" i="11" s="1"/>
  <c r="D38" i="11" s="1"/>
  <c r="U49" i="3"/>
  <c r="U45" i="4"/>
  <c r="D58" i="14"/>
  <c r="B58" i="14" s="1"/>
  <c r="F58" i="11" s="1"/>
  <c r="C58" i="11" s="1"/>
  <c r="AM64" i="8"/>
  <c r="AN64" i="8" s="1"/>
  <c r="I75" i="15"/>
  <c r="V75" i="15" s="1"/>
  <c r="G75" i="11" s="1"/>
  <c r="D75" i="11" s="1"/>
  <c r="I80" i="15"/>
  <c r="V80" i="15" s="1"/>
  <c r="G80" i="11" s="1"/>
  <c r="D80" i="11" s="1"/>
  <c r="K84" i="7"/>
  <c r="N84" i="7"/>
  <c r="Q84" i="7" s="1"/>
  <c r="L83" i="7"/>
  <c r="M77" i="14"/>
  <c r="P82" i="7"/>
  <c r="P81" i="6"/>
  <c r="Q81" i="6" s="1"/>
  <c r="R81" i="6" s="1"/>
  <c r="T81" i="6"/>
  <c r="U81" i="6" s="1"/>
  <c r="V81" i="6" s="1"/>
  <c r="O81" i="6"/>
  <c r="M88" i="7"/>
  <c r="O99" i="7"/>
  <c r="T95" i="6"/>
  <c r="U95" i="6" s="1"/>
  <c r="V95" i="6" s="1"/>
  <c r="AA95" i="6" s="1"/>
  <c r="P95" i="6"/>
  <c r="Q95" i="6" s="1"/>
  <c r="O95" i="6"/>
  <c r="Q105" i="7"/>
  <c r="P95" i="4" s="1"/>
  <c r="AG112" i="14"/>
  <c r="AB112" i="14" s="1"/>
  <c r="Z112" i="14" s="1"/>
  <c r="L116" i="7"/>
  <c r="AG115" i="14"/>
  <c r="V118" i="10"/>
  <c r="Y121" i="8"/>
  <c r="Z121" i="8" s="1"/>
  <c r="S123" i="10"/>
  <c r="H126" i="7" s="1"/>
  <c r="AN131" i="8"/>
  <c r="T130" i="3" s="1"/>
  <c r="R130" i="3" s="1"/>
  <c r="L125" i="14"/>
  <c r="D125" i="14" s="1"/>
  <c r="P127" i="14"/>
  <c r="M127" i="14" s="1"/>
  <c r="AL132" i="8"/>
  <c r="AM132" i="8" s="1"/>
  <c r="AN132" i="8" s="1"/>
  <c r="K134" i="6"/>
  <c r="L134" i="6" s="1"/>
  <c r="J134" i="6"/>
  <c r="M122" i="14"/>
  <c r="AB128" i="14"/>
  <c r="Z128" i="14" s="1"/>
  <c r="S128" i="14" s="1"/>
  <c r="T135" i="6"/>
  <c r="U135" i="6" s="1"/>
  <c r="V135" i="6" s="1"/>
  <c r="AA135" i="6" s="1"/>
  <c r="P135" i="6"/>
  <c r="Q135" i="6" s="1"/>
  <c r="O135" i="6"/>
  <c r="X135" i="6"/>
  <c r="Y135" i="6" s="1"/>
  <c r="Z135" i="6" s="1"/>
  <c r="S108" i="10"/>
  <c r="H111" i="7" s="1"/>
  <c r="G123" i="14"/>
  <c r="AH126" i="8"/>
  <c r="AM126" i="8" s="1"/>
  <c r="C113" i="4"/>
  <c r="U64" i="5"/>
  <c r="U55" i="4"/>
  <c r="S55" i="4"/>
  <c r="C59" i="4"/>
  <c r="C35" i="4"/>
  <c r="P22" i="5"/>
  <c r="O75" i="5"/>
  <c r="P17" i="7"/>
  <c r="AJ4" i="14"/>
  <c r="AB4" i="14" s="1"/>
  <c r="Z4" i="14" s="1"/>
  <c r="S4" i="14" s="1"/>
  <c r="U10" i="4"/>
  <c r="U10" i="3"/>
  <c r="S10" i="10"/>
  <c r="H13" i="7" s="1"/>
  <c r="P25" i="6"/>
  <c r="Q25" i="6" s="1"/>
  <c r="T25" i="6"/>
  <c r="U25" i="6" s="1"/>
  <c r="V25" i="6" s="1"/>
  <c r="AA25" i="6" s="1"/>
  <c r="O25" i="6"/>
  <c r="AH27" i="8"/>
  <c r="AM27" i="8" s="1"/>
  <c r="L42" i="7"/>
  <c r="AE40" i="8"/>
  <c r="AM40" i="8" s="1"/>
  <c r="L39" i="14"/>
  <c r="D39" i="14" s="1"/>
  <c r="V34" i="15"/>
  <c r="G34" i="11" s="1"/>
  <c r="D34" i="11" s="1"/>
  <c r="P49" i="7"/>
  <c r="W56" i="6"/>
  <c r="X56" i="6"/>
  <c r="Y56" i="6" s="1"/>
  <c r="G63" i="6"/>
  <c r="H63" i="6" s="1"/>
  <c r="F63" i="6"/>
  <c r="F47" i="6"/>
  <c r="G47" i="6"/>
  <c r="H47" i="6" s="1"/>
  <c r="K69" i="14"/>
  <c r="L69" i="14" s="1"/>
  <c r="D69" i="14" s="1"/>
  <c r="C66" i="14"/>
  <c r="H66" i="11" s="1"/>
  <c r="E66" i="11" s="1"/>
  <c r="AG69" i="14"/>
  <c r="Z75" i="14"/>
  <c r="S75" i="14" s="1"/>
  <c r="S83" i="10"/>
  <c r="H86" i="7" s="1"/>
  <c r="AL93" i="8"/>
  <c r="AM93" i="8" s="1"/>
  <c r="AN93" i="8" s="1"/>
  <c r="G87" i="6"/>
  <c r="H87" i="6" s="1"/>
  <c r="F87" i="6"/>
  <c r="K99" i="7"/>
  <c r="P98" i="3" s="1"/>
  <c r="N99" i="7"/>
  <c r="J97" i="6"/>
  <c r="K97" i="6"/>
  <c r="L97" i="6" s="1"/>
  <c r="L99" i="14"/>
  <c r="D99" i="14" s="1"/>
  <c r="P91" i="6"/>
  <c r="Q91" i="6" s="1"/>
  <c r="O91" i="6"/>
  <c r="T91" i="6"/>
  <c r="U91" i="6" s="1"/>
  <c r="V91" i="6" s="1"/>
  <c r="AA91" i="6" s="1"/>
  <c r="AN108" i="8"/>
  <c r="T107" i="3" s="1"/>
  <c r="AN100" i="14"/>
  <c r="AB100" i="14" s="1"/>
  <c r="Z100" i="14" s="1"/>
  <c r="M110" i="7"/>
  <c r="S104" i="10"/>
  <c r="H107" i="7" s="1"/>
  <c r="C109" i="14"/>
  <c r="H109" i="11" s="1"/>
  <c r="E109" i="11" s="1"/>
  <c r="G109" i="14"/>
  <c r="D109" i="14" s="1"/>
  <c r="B109" i="14" s="1"/>
  <c r="F109" i="11" s="1"/>
  <c r="C109" i="11" s="1"/>
  <c r="B109" i="11" s="1"/>
  <c r="K118" i="6"/>
  <c r="L118" i="6" s="1"/>
  <c r="J118" i="6"/>
  <c r="U120" i="3"/>
  <c r="U66" i="5"/>
  <c r="S119" i="10"/>
  <c r="H122" i="7" s="1"/>
  <c r="L129" i="14"/>
  <c r="D129" i="14" s="1"/>
  <c r="T113" i="6"/>
  <c r="U113" i="6" s="1"/>
  <c r="V113" i="6" s="1"/>
  <c r="P113" i="6"/>
  <c r="Q113" i="6" s="1"/>
  <c r="O113" i="6"/>
  <c r="P115" i="7"/>
  <c r="L120" i="14"/>
  <c r="D120" i="14" s="1"/>
  <c r="B120" i="14" s="1"/>
  <c r="F120" i="11" s="1"/>
  <c r="C120" i="11" s="1"/>
  <c r="L28" i="5"/>
  <c r="C117" i="4"/>
  <c r="U68" i="5"/>
  <c r="S63" i="4"/>
  <c r="Q63" i="4" s="1"/>
  <c r="R14" i="5"/>
  <c r="L41" i="4"/>
  <c r="C118" i="4"/>
  <c r="C15" i="5"/>
  <c r="P47" i="5"/>
  <c r="L72" i="4"/>
  <c r="S9" i="10"/>
  <c r="H12" i="7" s="1"/>
  <c r="M16" i="14"/>
  <c r="M41" i="14"/>
  <c r="K42" i="6"/>
  <c r="L42" i="6" s="1"/>
  <c r="J42" i="6"/>
  <c r="P47" i="14"/>
  <c r="M47" i="14" s="1"/>
  <c r="B47" i="14" s="1"/>
  <c r="F47" i="11" s="1"/>
  <c r="C47" i="11" s="1"/>
  <c r="I52" i="15"/>
  <c r="V52" i="15" s="1"/>
  <c r="G52" i="11" s="1"/>
  <c r="D52" i="11" s="1"/>
  <c r="L65" i="14"/>
  <c r="D65" i="14" s="1"/>
  <c r="G56" i="14"/>
  <c r="AE79" i="8"/>
  <c r="AM79" i="8" s="1"/>
  <c r="AN71" i="14"/>
  <c r="AB71" i="14" s="1"/>
  <c r="Z71" i="14" s="1"/>
  <c r="U71" i="4"/>
  <c r="U79" i="3"/>
  <c r="AN89" i="8"/>
  <c r="T88" i="3" s="1"/>
  <c r="R88" i="3" s="1"/>
  <c r="C94" i="14"/>
  <c r="H94" i="11" s="1"/>
  <c r="E94" i="11" s="1"/>
  <c r="G92" i="6"/>
  <c r="H92" i="6" s="1"/>
  <c r="F92" i="6"/>
  <c r="X98" i="6"/>
  <c r="Y98" i="6" s="1"/>
  <c r="Z98" i="6" s="1"/>
  <c r="M111" i="14"/>
  <c r="C111" i="14" s="1"/>
  <c r="H111" i="11" s="1"/>
  <c r="E111" i="11" s="1"/>
  <c r="P118" i="14"/>
  <c r="M118" i="14" s="1"/>
  <c r="P121" i="14"/>
  <c r="M121" i="14" s="1"/>
  <c r="B121" i="14" s="1"/>
  <c r="F121" i="11" s="1"/>
  <c r="C121" i="11" s="1"/>
  <c r="Q19" i="5" l="1"/>
  <c r="Q42" i="4"/>
  <c r="Q14" i="4"/>
  <c r="S81" i="14"/>
  <c r="C81" i="14"/>
  <c r="H81" i="11" s="1"/>
  <c r="E81" i="11" s="1"/>
  <c r="S119" i="3"/>
  <c r="R109" i="4"/>
  <c r="T57" i="3"/>
  <c r="R57" i="3" s="1"/>
  <c r="S38" i="5"/>
  <c r="Q38" i="5" s="1"/>
  <c r="S52" i="4"/>
  <c r="Q52" i="4" s="1"/>
  <c r="S48" i="3"/>
  <c r="R44" i="4"/>
  <c r="S54" i="3"/>
  <c r="R50" i="4"/>
  <c r="Q50" i="4" s="1"/>
  <c r="R36" i="5"/>
  <c r="B122" i="14"/>
  <c r="F122" i="11" s="1"/>
  <c r="C122" i="11" s="1"/>
  <c r="O54" i="5"/>
  <c r="R91" i="6"/>
  <c r="AB91" i="6" s="1"/>
  <c r="N90" i="3" s="1"/>
  <c r="Z60" i="6"/>
  <c r="R35" i="5"/>
  <c r="Z97" i="6"/>
  <c r="N93" i="6"/>
  <c r="M92" i="3" s="1"/>
  <c r="L16" i="5"/>
  <c r="Q92" i="7"/>
  <c r="H93" i="8"/>
  <c r="O93" i="8" s="1"/>
  <c r="X93" i="8" s="1"/>
  <c r="Z84" i="6"/>
  <c r="M136" i="6"/>
  <c r="N136" i="6" s="1"/>
  <c r="L19" i="4"/>
  <c r="I18" i="6"/>
  <c r="Q65" i="7"/>
  <c r="P43" i="5" s="1"/>
  <c r="O85" i="4"/>
  <c r="R82" i="6"/>
  <c r="L43" i="5"/>
  <c r="K43" i="5" s="1"/>
  <c r="I31" i="6"/>
  <c r="N31" i="6" s="1"/>
  <c r="AM96" i="8"/>
  <c r="AM137" i="8"/>
  <c r="Z38" i="6"/>
  <c r="B21" i="11"/>
  <c r="AA46" i="6"/>
  <c r="AN22" i="8"/>
  <c r="T21" i="3" s="1"/>
  <c r="R21" i="3" s="1"/>
  <c r="C122" i="14"/>
  <c r="H122" i="11" s="1"/>
  <c r="E122" i="11" s="1"/>
  <c r="AA81" i="6"/>
  <c r="R95" i="6"/>
  <c r="Z36" i="6"/>
  <c r="AA36" i="6" s="1"/>
  <c r="I112" i="6"/>
  <c r="S68" i="4"/>
  <c r="Q68" i="4" s="1"/>
  <c r="I52" i="6"/>
  <c r="N52" i="6" s="1"/>
  <c r="B66" i="14"/>
  <c r="F66" i="11" s="1"/>
  <c r="C66" i="11" s="1"/>
  <c r="B66" i="11" s="1"/>
  <c r="B94" i="11"/>
  <c r="K96" i="3" s="1"/>
  <c r="R105" i="6"/>
  <c r="R90" i="6"/>
  <c r="AB90" i="6" s="1"/>
  <c r="N89" i="3" s="1"/>
  <c r="L89" i="3" s="1"/>
  <c r="Z130" i="6"/>
  <c r="AA130" i="6" s="1"/>
  <c r="AB130" i="6" s="1"/>
  <c r="B82" i="11"/>
  <c r="Q102" i="7"/>
  <c r="P57" i="5" s="1"/>
  <c r="R43" i="6"/>
  <c r="I103" i="6"/>
  <c r="N103" i="6" s="1"/>
  <c r="M102" i="3" s="1"/>
  <c r="K93" i="8"/>
  <c r="R47" i="6"/>
  <c r="AB47" i="6" s="1"/>
  <c r="M31" i="5" s="1"/>
  <c r="B91" i="11"/>
  <c r="R120" i="4"/>
  <c r="R112" i="4"/>
  <c r="R85" i="4"/>
  <c r="Q85" i="4" s="1"/>
  <c r="N96" i="8"/>
  <c r="O96" i="8" s="1"/>
  <c r="R70" i="6"/>
  <c r="I35" i="6"/>
  <c r="I72" i="6"/>
  <c r="Z33" i="6"/>
  <c r="W95" i="8"/>
  <c r="AM36" i="8"/>
  <c r="AB5" i="14"/>
  <c r="Z5" i="14" s="1"/>
  <c r="R40" i="5"/>
  <c r="R118" i="4"/>
  <c r="Z50" i="6"/>
  <c r="AA50" i="6" s="1"/>
  <c r="AB50" i="6" s="1"/>
  <c r="AN50" i="8"/>
  <c r="T49" i="3" s="1"/>
  <c r="R49" i="3" s="1"/>
  <c r="AM104" i="8"/>
  <c r="I107" i="6"/>
  <c r="Q62" i="4"/>
  <c r="R73" i="5"/>
  <c r="R66" i="4"/>
  <c r="O61" i="4"/>
  <c r="Z109" i="6"/>
  <c r="AA109" i="6" s="1"/>
  <c r="AB109" i="6" s="1"/>
  <c r="B124" i="11"/>
  <c r="R39" i="6"/>
  <c r="R48" i="4"/>
  <c r="M19" i="6"/>
  <c r="O43" i="5"/>
  <c r="I11" i="6"/>
  <c r="I10" i="6"/>
  <c r="M30" i="6"/>
  <c r="N30" i="6" s="1"/>
  <c r="I117" i="6"/>
  <c r="N117" i="6" s="1"/>
  <c r="M116" i="3" s="1"/>
  <c r="W99" i="8"/>
  <c r="R54" i="4"/>
  <c r="R128" i="6"/>
  <c r="R92" i="8"/>
  <c r="M38" i="6"/>
  <c r="Q99" i="7"/>
  <c r="M134" i="6"/>
  <c r="Z134" i="6"/>
  <c r="O9" i="8"/>
  <c r="X9" i="8" s="1"/>
  <c r="R8" i="4" s="1"/>
  <c r="O8" i="8"/>
  <c r="X8" i="8" s="1"/>
  <c r="R7" i="5" s="1"/>
  <c r="S72" i="4"/>
  <c r="Q72" i="4" s="1"/>
  <c r="B80" i="14"/>
  <c r="F80" i="11" s="1"/>
  <c r="C80" i="11" s="1"/>
  <c r="AM44" i="8"/>
  <c r="I77" i="6"/>
  <c r="N77" i="6" s="1"/>
  <c r="R51" i="4"/>
  <c r="O28" i="4"/>
  <c r="M16" i="4"/>
  <c r="M69" i="6"/>
  <c r="R38" i="6"/>
  <c r="AM118" i="8"/>
  <c r="I79" i="6"/>
  <c r="N79" i="6" s="1"/>
  <c r="M86" i="6"/>
  <c r="M21" i="4"/>
  <c r="R132" i="6"/>
  <c r="I116" i="6"/>
  <c r="N116" i="6" s="1"/>
  <c r="R67" i="6"/>
  <c r="AB67" i="6" s="1"/>
  <c r="R33" i="6"/>
  <c r="H99" i="8"/>
  <c r="AM51" i="8"/>
  <c r="AN51" i="8" s="1"/>
  <c r="AM25" i="8"/>
  <c r="R117" i="6"/>
  <c r="R107" i="3"/>
  <c r="V99" i="6"/>
  <c r="AA99" i="6" s="1"/>
  <c r="L60" i="4"/>
  <c r="Z104" i="6"/>
  <c r="B81" i="11"/>
  <c r="AB22" i="14"/>
  <c r="Z22" i="14" s="1"/>
  <c r="S22" i="14" s="1"/>
  <c r="B44" i="14"/>
  <c r="F44" i="11" s="1"/>
  <c r="C44" i="11" s="1"/>
  <c r="B44" i="11" s="1"/>
  <c r="O84" i="4"/>
  <c r="R31" i="6"/>
  <c r="Q49" i="5"/>
  <c r="AA38" i="6"/>
  <c r="O76" i="5"/>
  <c r="L54" i="4"/>
  <c r="AB124" i="6"/>
  <c r="N123" i="3" s="1"/>
  <c r="AM92" i="8"/>
  <c r="I84" i="6"/>
  <c r="R48" i="6"/>
  <c r="B51" i="14"/>
  <c r="F51" i="11" s="1"/>
  <c r="C51" i="11" s="1"/>
  <c r="R20" i="4"/>
  <c r="M48" i="5"/>
  <c r="AM43" i="8"/>
  <c r="B49" i="14"/>
  <c r="F49" i="11" s="1"/>
  <c r="C49" i="11" s="1"/>
  <c r="M102" i="6"/>
  <c r="N102" i="6" s="1"/>
  <c r="AB34" i="6"/>
  <c r="R93" i="3"/>
  <c r="Q66" i="7"/>
  <c r="P58" i="4" s="1"/>
  <c r="AM19" i="8"/>
  <c r="AN19" i="8" s="1"/>
  <c r="I128" i="6"/>
  <c r="M91" i="6"/>
  <c r="N91" i="6" s="1"/>
  <c r="O48" i="4"/>
  <c r="N112" i="6"/>
  <c r="M111" i="3" s="1"/>
  <c r="C105" i="14"/>
  <c r="H105" i="11" s="1"/>
  <c r="E105" i="11" s="1"/>
  <c r="R6" i="8"/>
  <c r="O102" i="4"/>
  <c r="M95" i="6"/>
  <c r="N95" i="6" s="1"/>
  <c r="M94" i="3" s="1"/>
  <c r="M82" i="6"/>
  <c r="N82" i="6" s="1"/>
  <c r="AM35" i="8"/>
  <c r="L64" i="3"/>
  <c r="AM136" i="8"/>
  <c r="AN41" i="8"/>
  <c r="M48" i="6"/>
  <c r="K6" i="8"/>
  <c r="B23" i="11"/>
  <c r="I23" i="11" s="1"/>
  <c r="J23" i="4" s="1"/>
  <c r="R15" i="6"/>
  <c r="AB15" i="6" s="1"/>
  <c r="N14" i="3" s="1"/>
  <c r="L14" i="3" s="1"/>
  <c r="Q93" i="7"/>
  <c r="P84" i="4" s="1"/>
  <c r="D74" i="14"/>
  <c r="B105" i="14"/>
  <c r="F105" i="11" s="1"/>
  <c r="C105" i="11" s="1"/>
  <c r="B105" i="11" s="1"/>
  <c r="AB90" i="14"/>
  <c r="Z90" i="14" s="1"/>
  <c r="B20" i="14"/>
  <c r="F20" i="11" s="1"/>
  <c r="C20" i="11" s="1"/>
  <c r="AB115" i="14"/>
  <c r="Z115" i="14" s="1"/>
  <c r="S115" i="14" s="1"/>
  <c r="M54" i="6"/>
  <c r="N54" i="6" s="1"/>
  <c r="M53" i="3" s="1"/>
  <c r="Z9" i="6"/>
  <c r="AM97" i="8"/>
  <c r="AN97" i="8" s="1"/>
  <c r="R121" i="4"/>
  <c r="B50" i="11"/>
  <c r="N94" i="6"/>
  <c r="AM61" i="8"/>
  <c r="AM60" i="8"/>
  <c r="N37" i="6"/>
  <c r="B101" i="14"/>
  <c r="F101" i="11" s="1"/>
  <c r="C101" i="11" s="1"/>
  <c r="C101" i="14"/>
  <c r="H101" i="11" s="1"/>
  <c r="E101" i="11" s="1"/>
  <c r="S19" i="14"/>
  <c r="C19" i="14"/>
  <c r="H19" i="11" s="1"/>
  <c r="E19" i="11" s="1"/>
  <c r="I85" i="11"/>
  <c r="K87" i="3"/>
  <c r="N105" i="3"/>
  <c r="M96" i="4"/>
  <c r="B22" i="14"/>
  <c r="F22" i="11" s="1"/>
  <c r="C22" i="11" s="1"/>
  <c r="C22" i="14"/>
  <c r="H22" i="11" s="1"/>
  <c r="E22" i="11" s="1"/>
  <c r="B32" i="14"/>
  <c r="F32" i="11" s="1"/>
  <c r="C32" i="11" s="1"/>
  <c r="C32" i="14"/>
  <c r="H32" i="11" s="1"/>
  <c r="E32" i="11" s="1"/>
  <c r="S14" i="14"/>
  <c r="C14" i="14"/>
  <c r="H14" i="11" s="1"/>
  <c r="E14" i="11" s="1"/>
  <c r="S45" i="14"/>
  <c r="B45" i="14" s="1"/>
  <c r="F45" i="11" s="1"/>
  <c r="C45" i="11" s="1"/>
  <c r="C45" i="14"/>
  <c r="H45" i="11" s="1"/>
  <c r="E45" i="11" s="1"/>
  <c r="I109" i="11"/>
  <c r="J102" i="4" s="1"/>
  <c r="K111" i="3"/>
  <c r="T94" i="3"/>
  <c r="S86" i="4"/>
  <c r="T121" i="3"/>
  <c r="R121" i="3" s="1"/>
  <c r="S110" i="4"/>
  <c r="Q110" i="4" s="1"/>
  <c r="B103" i="14"/>
  <c r="F103" i="11" s="1"/>
  <c r="C103" i="11" s="1"/>
  <c r="C103" i="14"/>
  <c r="H103" i="11" s="1"/>
  <c r="E103" i="11" s="1"/>
  <c r="B74" i="14"/>
  <c r="F74" i="11" s="1"/>
  <c r="C74" i="11" s="1"/>
  <c r="C74" i="14"/>
  <c r="H74" i="11" s="1"/>
  <c r="E74" i="11" s="1"/>
  <c r="B28" i="14"/>
  <c r="F28" i="11" s="1"/>
  <c r="C28" i="11" s="1"/>
  <c r="C28" i="14"/>
  <c r="H28" i="11" s="1"/>
  <c r="E28" i="11" s="1"/>
  <c r="S90" i="14"/>
  <c r="C90" i="14"/>
  <c r="H90" i="11" s="1"/>
  <c r="E90" i="11" s="1"/>
  <c r="I44" i="11"/>
  <c r="K46" i="3"/>
  <c r="N129" i="3"/>
  <c r="M117" i="4"/>
  <c r="S104" i="3"/>
  <c r="R104" i="3" s="1"/>
  <c r="R95" i="4"/>
  <c r="B10" i="14"/>
  <c r="F10" i="11" s="1"/>
  <c r="C10" i="11" s="1"/>
  <c r="C10" i="14"/>
  <c r="H10" i="11" s="1"/>
  <c r="E10" i="11" s="1"/>
  <c r="B35" i="14"/>
  <c r="F35" i="11" s="1"/>
  <c r="C35" i="11" s="1"/>
  <c r="C35" i="14"/>
  <c r="H35" i="11" s="1"/>
  <c r="E35" i="11" s="1"/>
  <c r="T119" i="3"/>
  <c r="R119" i="3" s="1"/>
  <c r="S109" i="4"/>
  <c r="Q109" i="4" s="1"/>
  <c r="S43" i="14"/>
  <c r="C43" i="14"/>
  <c r="H43" i="11" s="1"/>
  <c r="E43" i="11" s="1"/>
  <c r="I54" i="11"/>
  <c r="J51" i="4" s="1"/>
  <c r="K56" i="3"/>
  <c r="T63" i="3"/>
  <c r="R63" i="3" s="1"/>
  <c r="S42" i="5"/>
  <c r="Q42" i="5" s="1"/>
  <c r="S57" i="4"/>
  <c r="I102" i="11"/>
  <c r="J95" i="4" s="1"/>
  <c r="K104" i="3"/>
  <c r="S102" i="3"/>
  <c r="R58" i="5"/>
  <c r="B118" i="14"/>
  <c r="F118" i="11" s="1"/>
  <c r="C118" i="11" s="1"/>
  <c r="C118" i="14"/>
  <c r="H118" i="11" s="1"/>
  <c r="E118" i="11" s="1"/>
  <c r="T131" i="3"/>
  <c r="R131" i="3" s="1"/>
  <c r="S119" i="4"/>
  <c r="Q119" i="4" s="1"/>
  <c r="S71" i="5"/>
  <c r="Q71" i="5" s="1"/>
  <c r="S116" i="14"/>
  <c r="C116" i="14"/>
  <c r="H116" i="11" s="1"/>
  <c r="E116" i="11" s="1"/>
  <c r="S60" i="14"/>
  <c r="C60" i="14"/>
  <c r="H60" i="11" s="1"/>
  <c r="E60" i="11" s="1"/>
  <c r="B60" i="11" s="1"/>
  <c r="M76" i="3"/>
  <c r="L68" i="4"/>
  <c r="N49" i="3"/>
  <c r="M45" i="4"/>
  <c r="T83" i="3"/>
  <c r="S75" i="4"/>
  <c r="S51" i="5"/>
  <c r="S58" i="14"/>
  <c r="C58" i="14"/>
  <c r="H58" i="11" s="1"/>
  <c r="E58" i="11" s="1"/>
  <c r="B58" i="11" s="1"/>
  <c r="B113" i="14"/>
  <c r="F113" i="11" s="1"/>
  <c r="C113" i="11" s="1"/>
  <c r="C113" i="14"/>
  <c r="H113" i="11" s="1"/>
  <c r="E113" i="11" s="1"/>
  <c r="B129" i="14"/>
  <c r="F129" i="11" s="1"/>
  <c r="C129" i="11" s="1"/>
  <c r="C129" i="14"/>
  <c r="H129" i="11" s="1"/>
  <c r="E129" i="11" s="1"/>
  <c r="T123" i="3"/>
  <c r="R123" i="3" s="1"/>
  <c r="S112" i="4"/>
  <c r="Q112" i="4" s="1"/>
  <c r="T22" i="3"/>
  <c r="R22" i="3" s="1"/>
  <c r="S21" i="4"/>
  <c r="Q21" i="4" s="1"/>
  <c r="S17" i="5"/>
  <c r="Q17" i="5" s="1"/>
  <c r="C106" i="14"/>
  <c r="H106" i="11" s="1"/>
  <c r="E106" i="11" s="1"/>
  <c r="B71" i="14"/>
  <c r="F71" i="11" s="1"/>
  <c r="C71" i="11" s="1"/>
  <c r="M72" i="3"/>
  <c r="L65" i="4"/>
  <c r="L47" i="5"/>
  <c r="T27" i="3"/>
  <c r="S25" i="4"/>
  <c r="C38" i="14"/>
  <c r="H38" i="11" s="1"/>
  <c r="E38" i="11" s="1"/>
  <c r="S118" i="3"/>
  <c r="R108" i="4"/>
  <c r="S83" i="14"/>
  <c r="C83" i="14"/>
  <c r="H83" i="11" s="1"/>
  <c r="E83" i="11" s="1"/>
  <c r="S71" i="14"/>
  <c r="C71" i="14"/>
  <c r="H71" i="11" s="1"/>
  <c r="E71" i="11" s="1"/>
  <c r="N34" i="3"/>
  <c r="M31" i="4"/>
  <c r="N84" i="3"/>
  <c r="M76" i="4"/>
  <c r="N115" i="3"/>
  <c r="M65" i="5"/>
  <c r="B7" i="14"/>
  <c r="F7" i="11" s="1"/>
  <c r="C7" i="11" s="1"/>
  <c r="C7" i="14"/>
  <c r="H7" i="11" s="1"/>
  <c r="E7" i="11" s="1"/>
  <c r="S65" i="3"/>
  <c r="R65" i="3" s="1"/>
  <c r="R58" i="4"/>
  <c r="N108" i="3"/>
  <c r="L108" i="3" s="1"/>
  <c r="M60" i="5"/>
  <c r="K60" i="5" s="1"/>
  <c r="M99" i="4"/>
  <c r="T14" i="3"/>
  <c r="R14" i="3" s="1"/>
  <c r="S13" i="5"/>
  <c r="Q13" i="5" s="1"/>
  <c r="N13" i="3"/>
  <c r="M13" i="4"/>
  <c r="T50" i="3"/>
  <c r="R50" i="3" s="1"/>
  <c r="S33" i="5"/>
  <c r="Q33" i="5" s="1"/>
  <c r="S46" i="4"/>
  <c r="Q46" i="4" s="1"/>
  <c r="T72" i="3"/>
  <c r="R72" i="3" s="1"/>
  <c r="S65" i="4"/>
  <c r="Q65" i="4" s="1"/>
  <c r="S47" i="5"/>
  <c r="Q47" i="5" s="1"/>
  <c r="R92" i="7"/>
  <c r="Q91" i="3"/>
  <c r="P83" i="4"/>
  <c r="T126" i="3"/>
  <c r="R126" i="3" s="1"/>
  <c r="S69" i="5"/>
  <c r="S37" i="14"/>
  <c r="B37" i="14" s="1"/>
  <c r="F37" i="11" s="1"/>
  <c r="C37" i="11" s="1"/>
  <c r="C37" i="14"/>
  <c r="H37" i="11" s="1"/>
  <c r="E37" i="11" s="1"/>
  <c r="T109" i="3"/>
  <c r="R109" i="3" s="1"/>
  <c r="S100" i="4"/>
  <c r="S61" i="5"/>
  <c r="Q61" i="5" s="1"/>
  <c r="M49" i="3"/>
  <c r="L45" i="4"/>
  <c r="T111" i="3"/>
  <c r="R111" i="3" s="1"/>
  <c r="S102" i="4"/>
  <c r="I82" i="11"/>
  <c r="J76" i="4" s="1"/>
  <c r="K84" i="3"/>
  <c r="S64" i="3"/>
  <c r="R43" i="5"/>
  <c r="S43" i="3"/>
  <c r="R40" i="4"/>
  <c r="N92" i="3"/>
  <c r="L92" i="3" s="1"/>
  <c r="M84" i="4"/>
  <c r="S73" i="14"/>
  <c r="B73" i="14" s="1"/>
  <c r="F73" i="11" s="1"/>
  <c r="C73" i="11" s="1"/>
  <c r="C73" i="14"/>
  <c r="H73" i="11" s="1"/>
  <c r="E73" i="11" s="1"/>
  <c r="T87" i="3"/>
  <c r="R87" i="3" s="1"/>
  <c r="S53" i="5"/>
  <c r="Q53" i="5" s="1"/>
  <c r="S79" i="4"/>
  <c r="Q79" i="4" s="1"/>
  <c r="B6" i="14"/>
  <c r="F6" i="11" s="1"/>
  <c r="C6" i="11" s="1"/>
  <c r="C6" i="14"/>
  <c r="H6" i="11" s="1"/>
  <c r="E6" i="11" s="1"/>
  <c r="T92" i="3"/>
  <c r="S84" i="4"/>
  <c r="B127" i="14"/>
  <c r="F127" i="11" s="1"/>
  <c r="C127" i="11" s="1"/>
  <c r="C127" i="14"/>
  <c r="H127" i="11" s="1"/>
  <c r="E127" i="11" s="1"/>
  <c r="S112" i="14"/>
  <c r="C112" i="14"/>
  <c r="H112" i="11" s="1"/>
  <c r="E112" i="11" s="1"/>
  <c r="T134" i="3"/>
  <c r="R134" i="3" s="1"/>
  <c r="S122" i="4"/>
  <c r="Q122" i="4" s="1"/>
  <c r="S74" i="5"/>
  <c r="Q74" i="5" s="1"/>
  <c r="S114" i="14"/>
  <c r="B114" i="14" s="1"/>
  <c r="F114" i="11" s="1"/>
  <c r="C114" i="11" s="1"/>
  <c r="C114" i="14"/>
  <c r="H114" i="11" s="1"/>
  <c r="E114" i="11" s="1"/>
  <c r="C123" i="14"/>
  <c r="H123" i="11" s="1"/>
  <c r="E123" i="11" s="1"/>
  <c r="S97" i="14"/>
  <c r="C97" i="14"/>
  <c r="H97" i="11" s="1"/>
  <c r="E97" i="11" s="1"/>
  <c r="S85" i="3"/>
  <c r="R77" i="4"/>
  <c r="R52" i="5"/>
  <c r="B40" i="14"/>
  <c r="F40" i="11" s="1"/>
  <c r="C40" i="11" s="1"/>
  <c r="C40" i="14"/>
  <c r="H40" i="11" s="1"/>
  <c r="E40" i="11" s="1"/>
  <c r="B108" i="14"/>
  <c r="F108" i="11" s="1"/>
  <c r="C108" i="11" s="1"/>
  <c r="C108" i="14"/>
  <c r="H108" i="11" s="1"/>
  <c r="E108" i="11" s="1"/>
  <c r="S66" i="3"/>
  <c r="R66" i="3" s="1"/>
  <c r="R59" i="4"/>
  <c r="Q59" i="4" s="1"/>
  <c r="S106" i="3"/>
  <c r="R97" i="4"/>
  <c r="I50" i="11"/>
  <c r="K52" i="3"/>
  <c r="B107" i="14"/>
  <c r="F107" i="11" s="1"/>
  <c r="C107" i="11" s="1"/>
  <c r="C107" i="14"/>
  <c r="H107" i="11" s="1"/>
  <c r="E107" i="11" s="1"/>
  <c r="S60" i="3"/>
  <c r="R41" i="5"/>
  <c r="S26" i="3"/>
  <c r="R24" i="4"/>
  <c r="S79" i="14"/>
  <c r="B79" i="14" s="1"/>
  <c r="F79" i="11" s="1"/>
  <c r="C79" i="11" s="1"/>
  <c r="B79" i="11" s="1"/>
  <c r="C79" i="14"/>
  <c r="H79" i="11" s="1"/>
  <c r="E79" i="11" s="1"/>
  <c r="B65" i="14"/>
  <c r="F65" i="11" s="1"/>
  <c r="C65" i="11" s="1"/>
  <c r="C65" i="14"/>
  <c r="H65" i="11" s="1"/>
  <c r="E65" i="11" s="1"/>
  <c r="C69" i="14"/>
  <c r="H69" i="11" s="1"/>
  <c r="E69" i="11" s="1"/>
  <c r="S110" i="3"/>
  <c r="R110" i="3" s="1"/>
  <c r="R101" i="4"/>
  <c r="T56" i="3"/>
  <c r="R56" i="3" s="1"/>
  <c r="S51" i="4"/>
  <c r="Q51" i="4" s="1"/>
  <c r="S40" i="3"/>
  <c r="R27" i="5"/>
  <c r="R37" i="4"/>
  <c r="B61" i="14"/>
  <c r="F61" i="11" s="1"/>
  <c r="C61" i="11" s="1"/>
  <c r="C61" i="14"/>
  <c r="H61" i="11" s="1"/>
  <c r="E61" i="11" s="1"/>
  <c r="M51" i="3"/>
  <c r="L34" i="5"/>
  <c r="L47" i="4"/>
  <c r="S110" i="14"/>
  <c r="B110" i="14" s="1"/>
  <c r="F110" i="11" s="1"/>
  <c r="C110" i="11" s="1"/>
  <c r="C110" i="14"/>
  <c r="H110" i="11" s="1"/>
  <c r="E110" i="11" s="1"/>
  <c r="S56" i="14"/>
  <c r="C56" i="14"/>
  <c r="H56" i="11" s="1"/>
  <c r="E56" i="11" s="1"/>
  <c r="S67" i="3"/>
  <c r="R60" i="4"/>
  <c r="B112" i="14"/>
  <c r="F112" i="11" s="1"/>
  <c r="C112" i="11" s="1"/>
  <c r="B112" i="11" s="1"/>
  <c r="S61" i="3"/>
  <c r="R55" i="4"/>
  <c r="S27" i="3"/>
  <c r="R25" i="4"/>
  <c r="N63" i="3"/>
  <c r="L63" i="3" s="1"/>
  <c r="M57" i="4"/>
  <c r="M42" i="5"/>
  <c r="K42" i="5" s="1"/>
  <c r="T102" i="3"/>
  <c r="S58" i="5"/>
  <c r="Q58" i="5" s="1"/>
  <c r="B116" i="14"/>
  <c r="F116" i="11" s="1"/>
  <c r="C116" i="11" s="1"/>
  <c r="B116" i="11" s="1"/>
  <c r="I21" i="11"/>
  <c r="J18" i="5" s="1"/>
  <c r="K23" i="3"/>
  <c r="S100" i="14"/>
  <c r="C100" i="14"/>
  <c r="H100" i="11" s="1"/>
  <c r="E100" i="11" s="1"/>
  <c r="B136" i="14"/>
  <c r="F136" i="11" s="1"/>
  <c r="C136" i="11" s="1"/>
  <c r="C136" i="14"/>
  <c r="H136" i="11" s="1"/>
  <c r="E136" i="11" s="1"/>
  <c r="T30" i="3"/>
  <c r="R30" i="3" s="1"/>
  <c r="S27" i="4"/>
  <c r="Q27" i="4" s="1"/>
  <c r="S21" i="5"/>
  <c r="Q21" i="5" s="1"/>
  <c r="S41" i="3"/>
  <c r="R38" i="4"/>
  <c r="B92" i="14"/>
  <c r="F92" i="11" s="1"/>
  <c r="C92" i="11" s="1"/>
  <c r="C92" i="14"/>
  <c r="H92" i="11" s="1"/>
  <c r="E92" i="11" s="1"/>
  <c r="I66" i="11"/>
  <c r="K68" i="3"/>
  <c r="I81" i="11"/>
  <c r="K83" i="3"/>
  <c r="B36" i="14"/>
  <c r="F36" i="11" s="1"/>
  <c r="C36" i="11" s="1"/>
  <c r="C36" i="14"/>
  <c r="H36" i="11" s="1"/>
  <c r="E36" i="11" s="1"/>
  <c r="I105" i="11"/>
  <c r="K107" i="3"/>
  <c r="S103" i="3"/>
  <c r="R94" i="4"/>
  <c r="S96" i="14"/>
  <c r="B96" i="14" s="1"/>
  <c r="F96" i="11" s="1"/>
  <c r="C96" i="11" s="1"/>
  <c r="C96" i="14"/>
  <c r="H96" i="11" s="1"/>
  <c r="E96" i="11" s="1"/>
  <c r="S24" i="14"/>
  <c r="C24" i="14"/>
  <c r="H24" i="11" s="1"/>
  <c r="E24" i="11" s="1"/>
  <c r="M78" i="3"/>
  <c r="L50" i="5"/>
  <c r="L70" i="4"/>
  <c r="T96" i="3"/>
  <c r="S88" i="4"/>
  <c r="M93" i="3"/>
  <c r="L85" i="4"/>
  <c r="T31" i="3"/>
  <c r="R31" i="3" s="1"/>
  <c r="S28" i="4"/>
  <c r="S22" i="5"/>
  <c r="N77" i="3"/>
  <c r="L77" i="3" s="1"/>
  <c r="M69" i="4"/>
  <c r="K69" i="4" s="1"/>
  <c r="T137" i="3"/>
  <c r="R137" i="3" s="1"/>
  <c r="S125" i="4"/>
  <c r="Q125" i="4" s="1"/>
  <c r="S76" i="5"/>
  <c r="Q76" i="5" s="1"/>
  <c r="S84" i="3"/>
  <c r="R84" i="3" s="1"/>
  <c r="R76" i="4"/>
  <c r="B76" i="14"/>
  <c r="F76" i="11" s="1"/>
  <c r="C76" i="11" s="1"/>
  <c r="C76" i="14"/>
  <c r="H76" i="11" s="1"/>
  <c r="E76" i="11" s="1"/>
  <c r="S5" i="14"/>
  <c r="C5" i="14"/>
  <c r="H5" i="11" s="1"/>
  <c r="E5" i="11" s="1"/>
  <c r="Z107" i="6"/>
  <c r="AA107" i="6" s="1"/>
  <c r="O12" i="8"/>
  <c r="X12" i="8" s="1"/>
  <c r="M132" i="6"/>
  <c r="N132" i="6" s="1"/>
  <c r="I113" i="6"/>
  <c r="Q88" i="7"/>
  <c r="AN59" i="8"/>
  <c r="R40" i="6"/>
  <c r="AB40" i="6" s="1"/>
  <c r="R15" i="7"/>
  <c r="Q14" i="3"/>
  <c r="P108" i="7"/>
  <c r="Q108" i="7" s="1"/>
  <c r="K108" i="7"/>
  <c r="I133" i="6"/>
  <c r="S98" i="4"/>
  <c r="Q45" i="5"/>
  <c r="S12" i="3"/>
  <c r="R12" i="4"/>
  <c r="R61" i="4"/>
  <c r="B117" i="14"/>
  <c r="F117" i="11" s="1"/>
  <c r="C117" i="11" s="1"/>
  <c r="C117" i="14"/>
  <c r="H117" i="11" s="1"/>
  <c r="E117" i="11" s="1"/>
  <c r="B97" i="14"/>
  <c r="F97" i="11" s="1"/>
  <c r="C97" i="11" s="1"/>
  <c r="B97" i="11" s="1"/>
  <c r="Q58" i="7"/>
  <c r="P125" i="4"/>
  <c r="I124" i="11"/>
  <c r="J69" i="5" s="1"/>
  <c r="K126" i="3"/>
  <c r="C104" i="14"/>
  <c r="H104" i="11" s="1"/>
  <c r="E104" i="11" s="1"/>
  <c r="B27" i="14"/>
  <c r="F27" i="11" s="1"/>
  <c r="C27" i="11" s="1"/>
  <c r="N64" i="7"/>
  <c r="Q64" i="7" s="1"/>
  <c r="K64" i="7"/>
  <c r="H6" i="8"/>
  <c r="S64" i="5"/>
  <c r="Q64" i="5" s="1"/>
  <c r="Z133" i="6"/>
  <c r="R17" i="6"/>
  <c r="AB17" i="6" s="1"/>
  <c r="I14" i="6"/>
  <c r="S111" i="4"/>
  <c r="Q111" i="4" s="1"/>
  <c r="R107" i="4"/>
  <c r="M109" i="4"/>
  <c r="K109" i="4" s="1"/>
  <c r="Z102" i="6"/>
  <c r="I87" i="11"/>
  <c r="K89" i="3"/>
  <c r="C51" i="14"/>
  <c r="H51" i="11" s="1"/>
  <c r="E51" i="11" s="1"/>
  <c r="B51" i="11" s="1"/>
  <c r="K51" i="7"/>
  <c r="N51" i="7"/>
  <c r="Q51" i="7" s="1"/>
  <c r="AN136" i="8"/>
  <c r="AN102" i="8"/>
  <c r="AA111" i="6"/>
  <c r="B72" i="11"/>
  <c r="R89" i="6"/>
  <c r="AB89" i="6" s="1"/>
  <c r="Z21" i="6"/>
  <c r="AA21" i="6" s="1"/>
  <c r="AB21" i="6" s="1"/>
  <c r="O26" i="4"/>
  <c r="U28" i="5"/>
  <c r="AN78" i="8"/>
  <c r="Z70" i="6"/>
  <c r="N66" i="6"/>
  <c r="AB125" i="14"/>
  <c r="Z125" i="14" s="1"/>
  <c r="AN65" i="8"/>
  <c r="AA24" i="6"/>
  <c r="Z59" i="6"/>
  <c r="AA59" i="6" s="1"/>
  <c r="AB59" i="6" s="1"/>
  <c r="I40" i="6"/>
  <c r="N40" i="6" s="1"/>
  <c r="R86" i="6"/>
  <c r="L23" i="5"/>
  <c r="O30" i="5"/>
  <c r="AA75" i="6"/>
  <c r="AN68" i="8"/>
  <c r="R16" i="5"/>
  <c r="Q60" i="7"/>
  <c r="Q76" i="7"/>
  <c r="M82" i="4"/>
  <c r="M14" i="4"/>
  <c r="L17" i="5"/>
  <c r="L14" i="4"/>
  <c r="R47" i="7"/>
  <c r="Q46" i="3"/>
  <c r="P43" i="4"/>
  <c r="D19" i="14"/>
  <c r="N131" i="7"/>
  <c r="Q131" i="7" s="1"/>
  <c r="K131" i="7"/>
  <c r="B135" i="14"/>
  <c r="F135" i="11" s="1"/>
  <c r="C135" i="11" s="1"/>
  <c r="B135" i="11" s="1"/>
  <c r="C80" i="14"/>
  <c r="H80" i="11" s="1"/>
  <c r="E80" i="11" s="1"/>
  <c r="N11" i="7"/>
  <c r="Q11" i="7" s="1"/>
  <c r="K11" i="7"/>
  <c r="N68" i="7"/>
  <c r="Q68" i="7" s="1"/>
  <c r="K68" i="7"/>
  <c r="S23" i="5"/>
  <c r="Q23" i="5" s="1"/>
  <c r="R70" i="5"/>
  <c r="K52" i="7"/>
  <c r="N52" i="7"/>
  <c r="Q52" i="7" s="1"/>
  <c r="P85" i="7"/>
  <c r="Q85" i="7" s="1"/>
  <c r="K85" i="7"/>
  <c r="U6" i="4"/>
  <c r="U61" i="5"/>
  <c r="U73" i="5"/>
  <c r="Q126" i="3"/>
  <c r="R127" i="7"/>
  <c r="AA73" i="6"/>
  <c r="B64" i="14"/>
  <c r="F64" i="11" s="1"/>
  <c r="C64" i="11" s="1"/>
  <c r="C64" i="14"/>
  <c r="H64" i="11" s="1"/>
  <c r="E64" i="11" s="1"/>
  <c r="N8" i="7"/>
  <c r="Q8" i="7" s="1"/>
  <c r="K8" i="7"/>
  <c r="R53" i="7"/>
  <c r="Q52" i="3"/>
  <c r="L59" i="5"/>
  <c r="AA9" i="6"/>
  <c r="N134" i="7"/>
  <c r="Q134" i="7" s="1"/>
  <c r="K134" i="7"/>
  <c r="R66" i="6"/>
  <c r="AB66" i="6" s="1"/>
  <c r="AN9" i="8"/>
  <c r="I125" i="6"/>
  <c r="K100" i="8"/>
  <c r="O100" i="8"/>
  <c r="K71" i="7"/>
  <c r="N71" i="7"/>
  <c r="Q71" i="7" s="1"/>
  <c r="R49" i="6"/>
  <c r="B18" i="14"/>
  <c r="F18" i="11" s="1"/>
  <c r="C18" i="11" s="1"/>
  <c r="B18" i="11" s="1"/>
  <c r="C18" i="14"/>
  <c r="H18" i="11" s="1"/>
  <c r="E18" i="11" s="1"/>
  <c r="S76" i="4"/>
  <c r="M59" i="6"/>
  <c r="N59" i="6" s="1"/>
  <c r="C26" i="14"/>
  <c r="H26" i="11" s="1"/>
  <c r="E26" i="11" s="1"/>
  <c r="R32" i="7"/>
  <c r="Q31" i="3"/>
  <c r="Q61" i="4"/>
  <c r="Z10" i="6"/>
  <c r="AA10" i="6" s="1"/>
  <c r="U20" i="5"/>
  <c r="L29" i="4"/>
  <c r="B126" i="14"/>
  <c r="F126" i="11" s="1"/>
  <c r="C126" i="11" s="1"/>
  <c r="R97" i="8"/>
  <c r="AN40" i="8"/>
  <c r="U103" i="4"/>
  <c r="R100" i="7"/>
  <c r="Q99" i="3"/>
  <c r="M28" i="3"/>
  <c r="L19" i="5"/>
  <c r="Q73" i="3"/>
  <c r="R74" i="7"/>
  <c r="U46" i="5"/>
  <c r="R106" i="3"/>
  <c r="R51" i="6"/>
  <c r="AB51" i="6" s="1"/>
  <c r="B130" i="14"/>
  <c r="F130" i="11" s="1"/>
  <c r="C130" i="11" s="1"/>
  <c r="Z86" i="6"/>
  <c r="R60" i="6"/>
  <c r="M61" i="6"/>
  <c r="N61" i="6" s="1"/>
  <c r="R69" i="7"/>
  <c r="Q68" i="3"/>
  <c r="Q26" i="4"/>
  <c r="Z114" i="6"/>
  <c r="O36" i="4"/>
  <c r="N77" i="7"/>
  <c r="Q77" i="7" s="1"/>
  <c r="K77" i="7"/>
  <c r="M22" i="6"/>
  <c r="N22" i="6" s="1"/>
  <c r="R12" i="5"/>
  <c r="Q12" i="5" s="1"/>
  <c r="AN137" i="8"/>
  <c r="R83" i="6"/>
  <c r="AB83" i="6" s="1"/>
  <c r="Z41" i="6"/>
  <c r="AN11" i="8"/>
  <c r="I17" i="6"/>
  <c r="N113" i="6"/>
  <c r="R94" i="6"/>
  <c r="N78" i="7"/>
  <c r="Q78" i="7" s="1"/>
  <c r="K78" i="7"/>
  <c r="R124" i="4"/>
  <c r="AN100" i="8"/>
  <c r="AA82" i="6"/>
  <c r="AB82" i="6" s="1"/>
  <c r="N63" i="7"/>
  <c r="Q63" i="7" s="1"/>
  <c r="K63" i="7"/>
  <c r="B24" i="11"/>
  <c r="AB112" i="6"/>
  <c r="AN36" i="8"/>
  <c r="L35" i="5"/>
  <c r="U79" i="4"/>
  <c r="L40" i="5"/>
  <c r="N109" i="7"/>
  <c r="Q109" i="7" s="1"/>
  <c r="K109" i="7"/>
  <c r="M110" i="4"/>
  <c r="O123" i="7"/>
  <c r="K123" i="7"/>
  <c r="AN134" i="8"/>
  <c r="R104" i="6"/>
  <c r="S92" i="4"/>
  <c r="Q92" i="4" s="1"/>
  <c r="O15" i="4"/>
  <c r="Z20" i="6"/>
  <c r="M6" i="6"/>
  <c r="N6" i="6" s="1"/>
  <c r="K139" i="7"/>
  <c r="N139" i="7"/>
  <c r="Q139" i="7" s="1"/>
  <c r="C121" i="14"/>
  <c r="H121" i="11" s="1"/>
  <c r="E121" i="11" s="1"/>
  <c r="Q134" i="3"/>
  <c r="R135" i="7"/>
  <c r="AN87" i="8"/>
  <c r="M112" i="4"/>
  <c r="R113" i="7"/>
  <c r="Q112" i="3"/>
  <c r="Q48" i="7"/>
  <c r="U57" i="5"/>
  <c r="O119" i="7"/>
  <c r="K119" i="7"/>
  <c r="AA128" i="6"/>
  <c r="AB128" i="6" s="1"/>
  <c r="N104" i="7"/>
  <c r="Q104" i="7" s="1"/>
  <c r="K104" i="7"/>
  <c r="AB73" i="6"/>
  <c r="L111" i="4"/>
  <c r="Q112" i="7"/>
  <c r="AB131" i="14"/>
  <c r="Z131" i="14" s="1"/>
  <c r="S131" i="14" s="1"/>
  <c r="B131" i="14" s="1"/>
  <c r="F131" i="11" s="1"/>
  <c r="C131" i="11" s="1"/>
  <c r="Z121" i="6"/>
  <c r="AA121" i="6" s="1"/>
  <c r="R63" i="6"/>
  <c r="R9" i="6"/>
  <c r="AB9" i="6" s="1"/>
  <c r="AA66" i="6"/>
  <c r="AN48" i="8"/>
  <c r="O124" i="4"/>
  <c r="Q89" i="4"/>
  <c r="B39" i="14"/>
  <c r="F39" i="11" s="1"/>
  <c r="C39" i="11" s="1"/>
  <c r="L59" i="4"/>
  <c r="I92" i="6"/>
  <c r="R113" i="6"/>
  <c r="R78" i="4"/>
  <c r="R84" i="7"/>
  <c r="Q83" i="3"/>
  <c r="P51" i="5"/>
  <c r="M63" i="6"/>
  <c r="M56" i="5"/>
  <c r="R137" i="7"/>
  <c r="Q136" i="3"/>
  <c r="AN92" i="8"/>
  <c r="S7" i="3"/>
  <c r="R7" i="4"/>
  <c r="Z13" i="6"/>
  <c r="N67" i="7"/>
  <c r="Q67" i="7" s="1"/>
  <c r="K67" i="7"/>
  <c r="M51" i="4"/>
  <c r="P75" i="4"/>
  <c r="K72" i="7"/>
  <c r="N72" i="7"/>
  <c r="Q72" i="7" s="1"/>
  <c r="R58" i="6"/>
  <c r="T48" i="3"/>
  <c r="R48" i="3" s="1"/>
  <c r="S44" i="4"/>
  <c r="Q44" i="4" s="1"/>
  <c r="R23" i="7"/>
  <c r="Q22" i="3"/>
  <c r="R115" i="6"/>
  <c r="M72" i="6"/>
  <c r="N72" i="6" s="1"/>
  <c r="Z22" i="6"/>
  <c r="AA22" i="6" s="1"/>
  <c r="AB22" i="6" s="1"/>
  <c r="B128" i="14"/>
  <c r="F128" i="11" s="1"/>
  <c r="C128" i="11" s="1"/>
  <c r="AN114" i="8"/>
  <c r="B121" i="11"/>
  <c r="M118" i="6"/>
  <c r="R25" i="6"/>
  <c r="AB25" i="6" s="1"/>
  <c r="P83" i="3"/>
  <c r="O51" i="5"/>
  <c r="P18" i="7"/>
  <c r="Q18" i="7" s="1"/>
  <c r="K18" i="7"/>
  <c r="S59" i="5"/>
  <c r="N135" i="6"/>
  <c r="R129" i="6"/>
  <c r="AB129" i="6" s="1"/>
  <c r="I95" i="11"/>
  <c r="J89" i="4" s="1"/>
  <c r="K97" i="3"/>
  <c r="Z69" i="6"/>
  <c r="AA69" i="6" s="1"/>
  <c r="M42" i="6"/>
  <c r="I87" i="6"/>
  <c r="I47" i="6"/>
  <c r="N47" i="6" s="1"/>
  <c r="R135" i="6"/>
  <c r="AB135" i="6" s="1"/>
  <c r="W100" i="8"/>
  <c r="R52" i="6"/>
  <c r="AB52" i="6" s="1"/>
  <c r="Z42" i="6"/>
  <c r="Z131" i="6"/>
  <c r="I85" i="6"/>
  <c r="M46" i="6"/>
  <c r="N46" i="6" s="1"/>
  <c r="U27" i="5"/>
  <c r="AA134" i="6"/>
  <c r="AN86" i="8"/>
  <c r="AB133" i="14"/>
  <c r="Z133" i="14" s="1"/>
  <c r="D68" i="14"/>
  <c r="AN125" i="8"/>
  <c r="N100" i="6"/>
  <c r="M39" i="6"/>
  <c r="N39" i="6" s="1"/>
  <c r="S20" i="4"/>
  <c r="R131" i="6"/>
  <c r="N97" i="8"/>
  <c r="O97" i="8" s="1"/>
  <c r="Q48" i="4"/>
  <c r="L95" i="4"/>
  <c r="N44" i="7"/>
  <c r="Q44" i="7" s="1"/>
  <c r="K44" i="7"/>
  <c r="Q24" i="7"/>
  <c r="N7" i="7"/>
  <c r="Q7" i="7" s="1"/>
  <c r="K7" i="7"/>
  <c r="AA118" i="6"/>
  <c r="AN79" i="8"/>
  <c r="R96" i="4"/>
  <c r="Q81" i="4"/>
  <c r="M128" i="6"/>
  <c r="N128" i="6" s="1"/>
  <c r="N87" i="7"/>
  <c r="Q87" i="7" s="1"/>
  <c r="K87" i="7"/>
  <c r="I118" i="6"/>
  <c r="R97" i="6"/>
  <c r="B53" i="14"/>
  <c r="F53" i="11" s="1"/>
  <c r="C53" i="11" s="1"/>
  <c r="M137" i="6"/>
  <c r="AA60" i="6"/>
  <c r="B25" i="14"/>
  <c r="F25" i="11" s="1"/>
  <c r="C25" i="11" s="1"/>
  <c r="B25" i="11" s="1"/>
  <c r="R59" i="5"/>
  <c r="I129" i="6"/>
  <c r="N129" i="6" s="1"/>
  <c r="N110" i="7"/>
  <c r="Q110" i="7" s="1"/>
  <c r="K110" i="7"/>
  <c r="R69" i="5"/>
  <c r="S106" i="4"/>
  <c r="Q106" i="4" s="1"/>
  <c r="S82" i="4"/>
  <c r="Q82" i="4" s="1"/>
  <c r="U15" i="5"/>
  <c r="B99" i="14"/>
  <c r="F99" i="11" s="1"/>
  <c r="C99" i="11" s="1"/>
  <c r="M35" i="6"/>
  <c r="N35" i="6" s="1"/>
  <c r="R94" i="7"/>
  <c r="Q93" i="3"/>
  <c r="O79" i="4"/>
  <c r="AA101" i="6"/>
  <c r="AB101" i="6" s="1"/>
  <c r="P21" i="4"/>
  <c r="I124" i="6"/>
  <c r="N124" i="6" s="1"/>
  <c r="Z132" i="6"/>
  <c r="M91" i="4"/>
  <c r="Z43" i="6"/>
  <c r="AA43" i="6" s="1"/>
  <c r="AB43" i="6" s="1"/>
  <c r="B52" i="14"/>
  <c r="F52" i="11" s="1"/>
  <c r="C52" i="11" s="1"/>
  <c r="B52" i="11" s="1"/>
  <c r="N36" i="7"/>
  <c r="Q36" i="7" s="1"/>
  <c r="K36" i="7"/>
  <c r="B83" i="14"/>
  <c r="F83" i="11" s="1"/>
  <c r="C83" i="11" s="1"/>
  <c r="B83" i="11" s="1"/>
  <c r="I69" i="6"/>
  <c r="N69" i="6" s="1"/>
  <c r="C47" i="14"/>
  <c r="H47" i="11" s="1"/>
  <c r="E47" i="11" s="1"/>
  <c r="B47" i="11" s="1"/>
  <c r="R10" i="6"/>
  <c r="N41" i="7"/>
  <c r="Q41" i="7" s="1"/>
  <c r="K41" i="7"/>
  <c r="L57" i="4"/>
  <c r="R69" i="6"/>
  <c r="L21" i="4"/>
  <c r="K21" i="4" s="1"/>
  <c r="K125" i="7"/>
  <c r="N125" i="7"/>
  <c r="Q125" i="7" s="1"/>
  <c r="R111" i="6"/>
  <c r="AN14" i="8"/>
  <c r="I12" i="6"/>
  <c r="N12" i="6" s="1"/>
  <c r="K55" i="7"/>
  <c r="N55" i="7"/>
  <c r="Q55" i="7" s="1"/>
  <c r="P13" i="5"/>
  <c r="O29" i="5"/>
  <c r="O90" i="4"/>
  <c r="M96" i="6"/>
  <c r="N96" i="6" s="1"/>
  <c r="Z72" i="6"/>
  <c r="AA72" i="6" s="1"/>
  <c r="B62" i="14"/>
  <c r="F62" i="11" s="1"/>
  <c r="C62" i="11" s="1"/>
  <c r="C62" i="14"/>
  <c r="H62" i="11" s="1"/>
  <c r="E62" i="11" s="1"/>
  <c r="R33" i="7"/>
  <c r="Q32" i="3"/>
  <c r="B14" i="14"/>
  <c r="F14" i="11" s="1"/>
  <c r="C14" i="11" s="1"/>
  <c r="B14" i="11" s="1"/>
  <c r="B11" i="14"/>
  <c r="F11" i="11" s="1"/>
  <c r="C11" i="11" s="1"/>
  <c r="N59" i="7"/>
  <c r="Q59" i="7" s="1"/>
  <c r="K59" i="7"/>
  <c r="U120" i="4"/>
  <c r="M10" i="6"/>
  <c r="N10" i="6" s="1"/>
  <c r="I130" i="6"/>
  <c r="N130" i="6" s="1"/>
  <c r="AN118" i="8"/>
  <c r="R92" i="6"/>
  <c r="AA86" i="6"/>
  <c r="R75" i="6"/>
  <c r="AB75" i="6" s="1"/>
  <c r="L89" i="4"/>
  <c r="M20" i="6"/>
  <c r="N20" i="6" s="1"/>
  <c r="M69" i="5"/>
  <c r="K69" i="5" s="1"/>
  <c r="Z61" i="6"/>
  <c r="AA61" i="6" s="1"/>
  <c r="AB61" i="6" s="1"/>
  <c r="U11" i="5"/>
  <c r="R73" i="7"/>
  <c r="Q72" i="3"/>
  <c r="AA33" i="6"/>
  <c r="L99" i="4"/>
  <c r="U53" i="4"/>
  <c r="Z139" i="6"/>
  <c r="O29" i="4"/>
  <c r="M79" i="4"/>
  <c r="B100" i="14"/>
  <c r="F100" i="11" s="1"/>
  <c r="C100" i="11" s="1"/>
  <c r="B100" i="11" s="1"/>
  <c r="O13" i="4"/>
  <c r="M125" i="6"/>
  <c r="N125" i="6" s="1"/>
  <c r="P112" i="3"/>
  <c r="O62" i="5"/>
  <c r="U77" i="5"/>
  <c r="AN56" i="8"/>
  <c r="N55" i="4"/>
  <c r="Q123" i="7"/>
  <c r="AN113" i="8"/>
  <c r="AN104" i="8"/>
  <c r="R57" i="4"/>
  <c r="AN21" i="8"/>
  <c r="K79" i="7"/>
  <c r="N79" i="7"/>
  <c r="Q79" i="7" s="1"/>
  <c r="R26" i="7"/>
  <c r="Q25" i="3"/>
  <c r="AN10" i="8"/>
  <c r="P91" i="4"/>
  <c r="R97" i="3"/>
  <c r="R99" i="7"/>
  <c r="Q98" i="3"/>
  <c r="N111" i="7"/>
  <c r="Q111" i="7" s="1"/>
  <c r="K111" i="7"/>
  <c r="AN121" i="8"/>
  <c r="N27" i="7"/>
  <c r="Q27" i="7" s="1"/>
  <c r="K27" i="7"/>
  <c r="S8" i="3"/>
  <c r="R8" i="5"/>
  <c r="B26" i="11"/>
  <c r="U60" i="5"/>
  <c r="W93" i="8"/>
  <c r="AB36" i="6"/>
  <c r="R98" i="4"/>
  <c r="AN99" i="8"/>
  <c r="AN130" i="8"/>
  <c r="S132" i="14"/>
  <c r="B132" i="14" s="1"/>
  <c r="F132" i="11" s="1"/>
  <c r="C132" i="11" s="1"/>
  <c r="C132" i="14"/>
  <c r="H132" i="11" s="1"/>
  <c r="E132" i="11" s="1"/>
  <c r="Z96" i="6"/>
  <c r="AA96" i="6" s="1"/>
  <c r="AB96" i="6" s="1"/>
  <c r="C20" i="14"/>
  <c r="H20" i="11" s="1"/>
  <c r="E20" i="11" s="1"/>
  <c r="B84" i="14"/>
  <c r="F84" i="11" s="1"/>
  <c r="C84" i="11" s="1"/>
  <c r="N18" i="6"/>
  <c r="B90" i="14"/>
  <c r="F90" i="11" s="1"/>
  <c r="C90" i="11" s="1"/>
  <c r="B90" i="11" s="1"/>
  <c r="AN38" i="8"/>
  <c r="AN7" i="8"/>
  <c r="K80" i="7"/>
  <c r="N80" i="7"/>
  <c r="Q80" i="7" s="1"/>
  <c r="S70" i="5"/>
  <c r="Q70" i="5" s="1"/>
  <c r="R79" i="6"/>
  <c r="AN80" i="8"/>
  <c r="O13" i="5"/>
  <c r="R97" i="7"/>
  <c r="Q96" i="3"/>
  <c r="Q128" i="7"/>
  <c r="AN109" i="8"/>
  <c r="B68" i="14"/>
  <c r="F68" i="11" s="1"/>
  <c r="C68" i="11" s="1"/>
  <c r="AB17" i="14"/>
  <c r="Z17" i="14" s="1"/>
  <c r="S17" i="14" s="1"/>
  <c r="B17" i="14" s="1"/>
  <c r="F17" i="11" s="1"/>
  <c r="C17" i="11" s="1"/>
  <c r="N95" i="7"/>
  <c r="Q95" i="7" s="1"/>
  <c r="K95" i="7"/>
  <c r="AA71" i="6"/>
  <c r="O38" i="5"/>
  <c r="AA92" i="6"/>
  <c r="S80" i="4"/>
  <c r="Q80" i="4" s="1"/>
  <c r="R66" i="7"/>
  <c r="Q65" i="3"/>
  <c r="N10" i="7"/>
  <c r="Q10" i="7" s="1"/>
  <c r="K10" i="7"/>
  <c r="C84" i="14"/>
  <c r="H84" i="11" s="1"/>
  <c r="E84" i="11" s="1"/>
  <c r="Q119" i="7"/>
  <c r="AB33" i="6"/>
  <c r="R28" i="4"/>
  <c r="R89" i="7"/>
  <c r="Q88" i="3"/>
  <c r="AN61" i="8"/>
  <c r="AB48" i="14"/>
  <c r="Z48" i="14" s="1"/>
  <c r="S48" i="14" s="1"/>
  <c r="N22" i="7"/>
  <c r="Q22" i="7" s="1"/>
  <c r="K22" i="7"/>
  <c r="S105" i="4"/>
  <c r="Q105" i="4" s="1"/>
  <c r="O52" i="4"/>
  <c r="S18" i="5"/>
  <c r="Q18" i="5" s="1"/>
  <c r="AA136" i="6"/>
  <c r="N43" i="7"/>
  <c r="Q43" i="7" s="1"/>
  <c r="K43" i="7"/>
  <c r="N31" i="7"/>
  <c r="Q31" i="7" s="1"/>
  <c r="K31" i="7"/>
  <c r="C39" i="14"/>
  <c r="H39" i="11" s="1"/>
  <c r="E39" i="11" s="1"/>
  <c r="S118" i="4"/>
  <c r="Q118" i="4" s="1"/>
  <c r="R68" i="3"/>
  <c r="N38" i="6"/>
  <c r="AB28" i="6"/>
  <c r="AA117" i="6"/>
  <c r="M55" i="5"/>
  <c r="K55" i="5" s="1"/>
  <c r="AN96" i="8"/>
  <c r="C119" i="14"/>
  <c r="H119" i="11" s="1"/>
  <c r="E119" i="11" s="1"/>
  <c r="AA97" i="6"/>
  <c r="AN72" i="8"/>
  <c r="K56" i="7"/>
  <c r="N56" i="7"/>
  <c r="Q56" i="7" s="1"/>
  <c r="R80" i="6"/>
  <c r="B80" i="11"/>
  <c r="R39" i="4"/>
  <c r="R121" i="6"/>
  <c r="AA105" i="6"/>
  <c r="I61" i="3"/>
  <c r="O48" i="5"/>
  <c r="R93" i="7"/>
  <c r="Q92" i="3"/>
  <c r="M120" i="3"/>
  <c r="L66" i="5"/>
  <c r="AB99" i="6"/>
  <c r="N9" i="7"/>
  <c r="Q9" i="7" s="1"/>
  <c r="K9" i="7"/>
  <c r="S74" i="4"/>
  <c r="Q74" i="4" s="1"/>
  <c r="R114" i="4"/>
  <c r="N116" i="7"/>
  <c r="Q116" i="7" s="1"/>
  <c r="K116" i="7"/>
  <c r="R108" i="6"/>
  <c r="S6" i="3"/>
  <c r="R6" i="5"/>
  <c r="I100" i="3"/>
  <c r="I25" i="6"/>
  <c r="O115" i="7"/>
  <c r="Q115" i="7" s="1"/>
  <c r="K115" i="7"/>
  <c r="S56" i="5"/>
  <c r="Q56" i="5" s="1"/>
  <c r="R115" i="3"/>
  <c r="B134" i="14"/>
  <c r="F134" i="11" s="1"/>
  <c r="C134" i="11" s="1"/>
  <c r="Z39" i="6"/>
  <c r="AA39" i="6" s="1"/>
  <c r="AB39" i="6" s="1"/>
  <c r="AN25" i="8"/>
  <c r="AA48" i="6"/>
  <c r="AB48" i="6" s="1"/>
  <c r="U47" i="4"/>
  <c r="R84" i="6"/>
  <c r="R55" i="6"/>
  <c r="C55" i="14"/>
  <c r="H55" i="11" s="1"/>
  <c r="E55" i="11" s="1"/>
  <c r="B55" i="11" s="1"/>
  <c r="C126" i="14"/>
  <c r="H126" i="11" s="1"/>
  <c r="E126" i="11" s="1"/>
  <c r="N96" i="7"/>
  <c r="Q96" i="7" s="1"/>
  <c r="K96" i="7"/>
  <c r="AB93" i="14"/>
  <c r="Z93" i="14" s="1"/>
  <c r="N50" i="7"/>
  <c r="Q50" i="7" s="1"/>
  <c r="K50" i="7"/>
  <c r="O66" i="4"/>
  <c r="AA132" i="6"/>
  <c r="AB132" i="6" s="1"/>
  <c r="B38" i="14"/>
  <c r="F38" i="11" s="1"/>
  <c r="C38" i="11" s="1"/>
  <c r="B38" i="11" s="1"/>
  <c r="Z7" i="6"/>
  <c r="AN128" i="8"/>
  <c r="AA137" i="6"/>
  <c r="R71" i="6"/>
  <c r="AB71" i="6" s="1"/>
  <c r="M106" i="6"/>
  <c r="N106" i="6" s="1"/>
  <c r="AA41" i="6"/>
  <c r="B119" i="11"/>
  <c r="Q82" i="7"/>
  <c r="M13" i="5"/>
  <c r="K13" i="5" s="1"/>
  <c r="M17" i="5"/>
  <c r="L74" i="4"/>
  <c r="AA29" i="6"/>
  <c r="I44" i="6"/>
  <c r="N44" i="6" s="1"/>
  <c r="I13" i="11"/>
  <c r="J14" i="4" s="1"/>
  <c r="K15" i="3"/>
  <c r="D5" i="14"/>
  <c r="B5" i="14" s="1"/>
  <c r="F5" i="11" s="1"/>
  <c r="C5" i="11" s="1"/>
  <c r="B5" i="11" s="1"/>
  <c r="P44" i="5"/>
  <c r="C134" i="14"/>
  <c r="H134" i="11" s="1"/>
  <c r="E134" i="11" s="1"/>
  <c r="R99" i="8"/>
  <c r="I57" i="6"/>
  <c r="N57" i="6" s="1"/>
  <c r="U67" i="5"/>
  <c r="AB16" i="14"/>
  <c r="Z16" i="14" s="1"/>
  <c r="S16" i="14" s="1"/>
  <c r="B16" i="14" s="1"/>
  <c r="F16" i="11" s="1"/>
  <c r="C16" i="11" s="1"/>
  <c r="O54" i="4"/>
  <c r="D123" i="14"/>
  <c r="B123" i="14" s="1"/>
  <c r="F123" i="11" s="1"/>
  <c r="C123" i="11" s="1"/>
  <c r="B123" i="11" s="1"/>
  <c r="M114" i="6"/>
  <c r="R29" i="7"/>
  <c r="Q28" i="3"/>
  <c r="P19" i="5"/>
  <c r="Q95" i="4"/>
  <c r="N114" i="7"/>
  <c r="Q114" i="7" s="1"/>
  <c r="K114" i="7"/>
  <c r="C53" i="14"/>
  <c r="H53" i="11" s="1"/>
  <c r="E53" i="11" s="1"/>
  <c r="AA68" i="6"/>
  <c r="AB68" i="6" s="1"/>
  <c r="AB33" i="14"/>
  <c r="Z33" i="14" s="1"/>
  <c r="S33" i="14" s="1"/>
  <c r="B33" i="14" s="1"/>
  <c r="F33" i="11" s="1"/>
  <c r="C33" i="11" s="1"/>
  <c r="M14" i="6"/>
  <c r="N14" i="6" s="1"/>
  <c r="U9" i="5"/>
  <c r="U45" i="5"/>
  <c r="R104" i="4"/>
  <c r="P54" i="5"/>
  <c r="B70" i="14"/>
  <c r="F70" i="11" s="1"/>
  <c r="C70" i="11" s="1"/>
  <c r="B70" i="11" s="1"/>
  <c r="S97" i="4"/>
  <c r="Q97" i="4" s="1"/>
  <c r="R10" i="5"/>
  <c r="N92" i="8"/>
  <c r="AA28" i="6"/>
  <c r="N116" i="4"/>
  <c r="AB46" i="6"/>
  <c r="I56" i="6"/>
  <c r="P37" i="7"/>
  <c r="Q37" i="7" s="1"/>
  <c r="K37" i="7"/>
  <c r="T12" i="3"/>
  <c r="R12" i="3" s="1"/>
  <c r="S12" i="4"/>
  <c r="N21" i="7"/>
  <c r="Q21" i="7" s="1"/>
  <c r="K21" i="7"/>
  <c r="B63" i="14"/>
  <c r="F63" i="11" s="1"/>
  <c r="C63" i="11" s="1"/>
  <c r="AN106" i="8"/>
  <c r="R102" i="7"/>
  <c r="Q101" i="3"/>
  <c r="P93" i="4"/>
  <c r="R46" i="7"/>
  <c r="Q45" i="3"/>
  <c r="N106" i="7"/>
  <c r="Q106" i="7" s="1"/>
  <c r="K106" i="7"/>
  <c r="B41" i="14"/>
  <c r="F41" i="11" s="1"/>
  <c r="C41" i="11" s="1"/>
  <c r="N13" i="7"/>
  <c r="Q13" i="7" s="1"/>
  <c r="K13" i="7"/>
  <c r="B4" i="14"/>
  <c r="F4" i="11" s="1"/>
  <c r="C4" i="11" s="1"/>
  <c r="AN126" i="8"/>
  <c r="I98" i="11"/>
  <c r="J92" i="4" s="1"/>
  <c r="K100" i="3"/>
  <c r="K25" i="7"/>
  <c r="N25" i="7"/>
  <c r="Q25" i="7" s="1"/>
  <c r="AN12" i="8"/>
  <c r="N122" i="7"/>
  <c r="Q122" i="7" s="1"/>
  <c r="K122" i="7"/>
  <c r="R105" i="7"/>
  <c r="Q104" i="3"/>
  <c r="AB81" i="6"/>
  <c r="R8" i="6"/>
  <c r="AA139" i="6"/>
  <c r="AB139" i="6" s="1"/>
  <c r="AN35" i="8"/>
  <c r="Z115" i="6"/>
  <c r="AA115" i="6" s="1"/>
  <c r="Z63" i="6"/>
  <c r="AA63" i="6" s="1"/>
  <c r="R134" i="6"/>
  <c r="AB134" i="6" s="1"/>
  <c r="T5" i="3"/>
  <c r="S5" i="4"/>
  <c r="AB62" i="6"/>
  <c r="H89" i="4"/>
  <c r="M17" i="6"/>
  <c r="N17" i="6" s="1"/>
  <c r="R118" i="6"/>
  <c r="B20" i="11"/>
  <c r="Z79" i="6"/>
  <c r="AA79" i="6" s="1"/>
  <c r="L102" i="4"/>
  <c r="Z12" i="6"/>
  <c r="AA12" i="6" s="1"/>
  <c r="AB12" i="6" s="1"/>
  <c r="Z19" i="6"/>
  <c r="K107" i="7"/>
  <c r="N107" i="7"/>
  <c r="Q107" i="7" s="1"/>
  <c r="M97" i="6"/>
  <c r="N97" i="6" s="1"/>
  <c r="N86" i="7"/>
  <c r="Q86" i="7" s="1"/>
  <c r="K86" i="7"/>
  <c r="I63" i="6"/>
  <c r="B122" i="11"/>
  <c r="D48" i="14"/>
  <c r="AA8" i="6"/>
  <c r="R56" i="6"/>
  <c r="U54" i="4"/>
  <c r="O54" i="7"/>
  <c r="K54" i="7"/>
  <c r="AA7" i="6"/>
  <c r="AB7" i="6" s="1"/>
  <c r="S45" i="4"/>
  <c r="Q45" i="4" s="1"/>
  <c r="AA80" i="6"/>
  <c r="AN27" i="8"/>
  <c r="C68" i="14"/>
  <c r="H68" i="11" s="1"/>
  <c r="E68" i="11" s="1"/>
  <c r="R42" i="6"/>
  <c r="O22" i="5"/>
  <c r="M8" i="6"/>
  <c r="N8" i="6" s="1"/>
  <c r="M92" i="6"/>
  <c r="N92" i="6" s="1"/>
  <c r="Z31" i="6"/>
  <c r="AA31" i="6" s="1"/>
  <c r="AB31" i="6" s="1"/>
  <c r="R16" i="7"/>
  <c r="Q15" i="3"/>
  <c r="R44" i="6"/>
  <c r="AB44" i="6" s="1"/>
  <c r="Z30" i="6"/>
  <c r="AA30" i="6" s="1"/>
  <c r="AB30" i="6" s="1"/>
  <c r="R48" i="5"/>
  <c r="W97" i="8"/>
  <c r="R90" i="7"/>
  <c r="Q89" i="3"/>
  <c r="I51" i="6"/>
  <c r="N51" i="6" s="1"/>
  <c r="AB8" i="14"/>
  <c r="Z8" i="14" s="1"/>
  <c r="S8" i="14" s="1"/>
  <c r="B8" i="14" s="1"/>
  <c r="F8" i="11" s="1"/>
  <c r="C8" i="11" s="1"/>
  <c r="M104" i="6"/>
  <c r="N104" i="6" s="1"/>
  <c r="S54" i="5"/>
  <c r="Q54" i="5" s="1"/>
  <c r="AB69" i="14"/>
  <c r="Z69" i="14" s="1"/>
  <c r="S69" i="14" s="1"/>
  <c r="B69" i="14" s="1"/>
  <c r="F69" i="11" s="1"/>
  <c r="C69" i="11" s="1"/>
  <c r="B46" i="14"/>
  <c r="F46" i="11" s="1"/>
  <c r="C46" i="11" s="1"/>
  <c r="B46" i="11" s="1"/>
  <c r="Z58" i="6"/>
  <c r="AA58" i="6" s="1"/>
  <c r="I126" i="6"/>
  <c r="AA138" i="6"/>
  <c r="AB138" i="6" s="1"/>
  <c r="L123" i="4"/>
  <c r="C86" i="14"/>
  <c r="H86" i="11" s="1"/>
  <c r="E86" i="11" s="1"/>
  <c r="B86" i="11" s="1"/>
  <c r="R40" i="7"/>
  <c r="Q39" i="3"/>
  <c r="M49" i="6"/>
  <c r="M99" i="6"/>
  <c r="N99" i="6" s="1"/>
  <c r="R93" i="8"/>
  <c r="R77" i="5"/>
  <c r="R65" i="5"/>
  <c r="Q65" i="5" s="1"/>
  <c r="S5" i="5"/>
  <c r="Z11" i="6"/>
  <c r="AA11" i="6" s="1"/>
  <c r="AB11" i="6" s="1"/>
  <c r="O41" i="4"/>
  <c r="O115" i="4"/>
  <c r="AA108" i="6"/>
  <c r="AN60" i="8"/>
  <c r="U7" i="5"/>
  <c r="C67" i="14"/>
  <c r="H67" i="11" s="1"/>
  <c r="E67" i="11" s="1"/>
  <c r="B67" i="11" s="1"/>
  <c r="D56" i="14"/>
  <c r="B56" i="14" s="1"/>
  <c r="F56" i="11" s="1"/>
  <c r="C56" i="11" s="1"/>
  <c r="AN52" i="8"/>
  <c r="AA114" i="6"/>
  <c r="I138" i="6"/>
  <c r="N138" i="6" s="1"/>
  <c r="AN44" i="8"/>
  <c r="O73" i="4"/>
  <c r="Z55" i="6"/>
  <c r="AA55" i="6" s="1"/>
  <c r="I88" i="6"/>
  <c r="N88" i="6" s="1"/>
  <c r="B43" i="14"/>
  <c r="F43" i="11" s="1"/>
  <c r="C43" i="11" s="1"/>
  <c r="B43" i="11" s="1"/>
  <c r="B19" i="14"/>
  <c r="F19" i="11" s="1"/>
  <c r="C19" i="11" s="1"/>
  <c r="B19" i="11" s="1"/>
  <c r="AA84" i="6"/>
  <c r="AA70" i="6"/>
  <c r="AB70" i="6" s="1"/>
  <c r="C12" i="14"/>
  <c r="H12" i="11" s="1"/>
  <c r="E12" i="11" s="1"/>
  <c r="B12" i="11" s="1"/>
  <c r="O18" i="5"/>
  <c r="C130" i="14"/>
  <c r="H130" i="11" s="1"/>
  <c r="E130" i="11" s="1"/>
  <c r="S83" i="3"/>
  <c r="R51" i="5"/>
  <c r="O23" i="5"/>
  <c r="B59" i="11"/>
  <c r="Q14" i="7"/>
  <c r="I28" i="6"/>
  <c r="N28" i="6" s="1"/>
  <c r="O53" i="5"/>
  <c r="P69" i="5"/>
  <c r="P29" i="5"/>
  <c r="M36" i="6"/>
  <c r="N36" i="6" s="1"/>
  <c r="R22" i="5"/>
  <c r="Z125" i="6"/>
  <c r="AA125" i="6" s="1"/>
  <c r="AB125" i="6" s="1"/>
  <c r="U12" i="5"/>
  <c r="R24" i="6"/>
  <c r="AB24" i="6" s="1"/>
  <c r="N92" i="4"/>
  <c r="U10" i="5"/>
  <c r="R137" i="6"/>
  <c r="AB137" i="6" s="1"/>
  <c r="I89" i="6"/>
  <c r="N89" i="6" s="1"/>
  <c r="AB114" i="6"/>
  <c r="M76" i="6"/>
  <c r="N76" i="6" s="1"/>
  <c r="R41" i="6"/>
  <c r="AB41" i="6" s="1"/>
  <c r="I119" i="6"/>
  <c r="H95" i="8"/>
  <c r="O95" i="8" s="1"/>
  <c r="X95" i="8" s="1"/>
  <c r="K95" i="8"/>
  <c r="M84" i="6"/>
  <c r="N84" i="6" s="1"/>
  <c r="R16" i="4"/>
  <c r="K39" i="7"/>
  <c r="N39" i="7"/>
  <c r="Q39" i="7" s="1"/>
  <c r="M74" i="6"/>
  <c r="M66" i="4"/>
  <c r="L57" i="5"/>
  <c r="L106" i="4"/>
  <c r="M30" i="4"/>
  <c r="K30" i="4" s="1"/>
  <c r="R17" i="4"/>
  <c r="N6" i="8"/>
  <c r="C11" i="14"/>
  <c r="H11" i="11" s="1"/>
  <c r="E11" i="11" s="1"/>
  <c r="O51" i="4"/>
  <c r="AN139" i="8"/>
  <c r="N99" i="8"/>
  <c r="O99" i="8" s="1"/>
  <c r="X99" i="8" s="1"/>
  <c r="R52" i="3"/>
  <c r="Q17" i="7"/>
  <c r="S35" i="5"/>
  <c r="Q35" i="5" s="1"/>
  <c r="B57" i="14"/>
  <c r="F57" i="11" s="1"/>
  <c r="C57" i="11" s="1"/>
  <c r="C57" i="14"/>
  <c r="H57" i="11" s="1"/>
  <c r="E57" i="11" s="1"/>
  <c r="B30" i="14"/>
  <c r="F30" i="11" s="1"/>
  <c r="C30" i="11" s="1"/>
  <c r="C30" i="14"/>
  <c r="H30" i="11" s="1"/>
  <c r="E30" i="11" s="1"/>
  <c r="R136" i="6"/>
  <c r="AB136" i="6" s="1"/>
  <c r="R72" i="6"/>
  <c r="I41" i="6"/>
  <c r="N41" i="6" s="1"/>
  <c r="P28" i="3"/>
  <c r="O19" i="5"/>
  <c r="R133" i="6"/>
  <c r="C27" i="14"/>
  <c r="H27" i="11" s="1"/>
  <c r="E27" i="11" s="1"/>
  <c r="U50" i="4"/>
  <c r="O72" i="4"/>
  <c r="L71" i="4"/>
  <c r="AA37" i="6"/>
  <c r="R6" i="6"/>
  <c r="O44" i="5"/>
  <c r="S30" i="5"/>
  <c r="Q30" i="5" s="1"/>
  <c r="S116" i="4"/>
  <c r="Q116" i="4" s="1"/>
  <c r="C63" i="14"/>
  <c r="H63" i="11" s="1"/>
  <c r="E63" i="11" s="1"/>
  <c r="C120" i="14"/>
  <c r="H120" i="11" s="1"/>
  <c r="E120" i="11" s="1"/>
  <c r="B120" i="11" s="1"/>
  <c r="AB107" i="6"/>
  <c r="R30" i="7"/>
  <c r="Q29" i="3"/>
  <c r="AN39" i="8"/>
  <c r="N85" i="6"/>
  <c r="AA131" i="6"/>
  <c r="AN63" i="8"/>
  <c r="AA102" i="6"/>
  <c r="AB102" i="6" s="1"/>
  <c r="N12" i="7"/>
  <c r="Q12" i="7" s="1"/>
  <c r="K12" i="7"/>
  <c r="Z56" i="6"/>
  <c r="AA56" i="6" s="1"/>
  <c r="Q55" i="4"/>
  <c r="N126" i="7"/>
  <c r="Q126" i="7" s="1"/>
  <c r="K126" i="7"/>
  <c r="AB95" i="6"/>
  <c r="B77" i="14"/>
  <c r="F77" i="11" s="1"/>
  <c r="C77" i="11" s="1"/>
  <c r="B77" i="11" s="1"/>
  <c r="C77" i="14"/>
  <c r="H77" i="11" s="1"/>
  <c r="E77" i="11" s="1"/>
  <c r="R100" i="8"/>
  <c r="N91" i="7"/>
  <c r="Q91" i="7" s="1"/>
  <c r="K91" i="7"/>
  <c r="R75" i="7"/>
  <c r="Q74" i="3"/>
  <c r="N49" i="7"/>
  <c r="Q49" i="7" s="1"/>
  <c r="K49" i="7"/>
  <c r="N118" i="7"/>
  <c r="Q118" i="7" s="1"/>
  <c r="K118" i="7"/>
  <c r="Z113" i="6"/>
  <c r="AA113" i="6" s="1"/>
  <c r="M121" i="3"/>
  <c r="L121" i="3" s="1"/>
  <c r="L110" i="4"/>
  <c r="N133" i="7"/>
  <c r="Q133" i="7" s="1"/>
  <c r="K133" i="7"/>
  <c r="AA42" i="6"/>
  <c r="N126" i="6"/>
  <c r="AN74" i="8"/>
  <c r="U46" i="4"/>
  <c r="AB105" i="6"/>
  <c r="I42" i="11"/>
  <c r="K44" i="3"/>
  <c r="P101" i="3"/>
  <c r="O93" i="4"/>
  <c r="AA20" i="6"/>
  <c r="AB20" i="6" s="1"/>
  <c r="I134" i="6"/>
  <c r="N134" i="6" s="1"/>
  <c r="C41" i="14"/>
  <c r="H41" i="11" s="1"/>
  <c r="E41" i="11" s="1"/>
  <c r="R138" i="7"/>
  <c r="Q137" i="3"/>
  <c r="I110" i="6"/>
  <c r="N110" i="6" s="1"/>
  <c r="B75" i="14"/>
  <c r="F75" i="11" s="1"/>
  <c r="C75" i="11" s="1"/>
  <c r="T54" i="3"/>
  <c r="R54" i="3" s="1"/>
  <c r="S36" i="5"/>
  <c r="Q36" i="5" s="1"/>
  <c r="N28" i="7"/>
  <c r="Q28" i="7" s="1"/>
  <c r="K28" i="7"/>
  <c r="Q54" i="7"/>
  <c r="AN82" i="8"/>
  <c r="AB54" i="6"/>
  <c r="N42" i="7"/>
  <c r="Q42" i="7" s="1"/>
  <c r="K42" i="7"/>
  <c r="B29" i="11"/>
  <c r="N46" i="3"/>
  <c r="M43" i="4"/>
  <c r="R37" i="5"/>
  <c r="Q29" i="5"/>
  <c r="M78" i="4"/>
  <c r="N132" i="7"/>
  <c r="Q132" i="7" s="1"/>
  <c r="K132" i="7"/>
  <c r="R34" i="7"/>
  <c r="Q33" i="3"/>
  <c r="P24" i="5"/>
  <c r="M6" i="3"/>
  <c r="L6" i="5"/>
  <c r="B115" i="14"/>
  <c r="F115" i="11" s="1"/>
  <c r="C115" i="11" s="1"/>
  <c r="N103" i="7"/>
  <c r="Q103" i="7" s="1"/>
  <c r="K103" i="7"/>
  <c r="T118" i="3"/>
  <c r="R118" i="3" s="1"/>
  <c r="S108" i="4"/>
  <c r="C75" i="14"/>
  <c r="H75" i="11" s="1"/>
  <c r="E75" i="11" s="1"/>
  <c r="N20" i="7"/>
  <c r="Q20" i="7" s="1"/>
  <c r="K20" i="7"/>
  <c r="D111" i="14"/>
  <c r="B111" i="14" s="1"/>
  <c r="F111" i="11" s="1"/>
  <c r="C111" i="11" s="1"/>
  <c r="B111" i="11" s="1"/>
  <c r="R65" i="7"/>
  <c r="Q64" i="3"/>
  <c r="N19" i="6"/>
  <c r="O81" i="4"/>
  <c r="D106" i="14"/>
  <c r="B106" i="14" s="1"/>
  <c r="F106" i="11" s="1"/>
  <c r="C106" i="11" s="1"/>
  <c r="B106" i="11" s="1"/>
  <c r="AA98" i="6"/>
  <c r="AB98" i="6" s="1"/>
  <c r="R103" i="6"/>
  <c r="C9" i="14"/>
  <c r="H9" i="11" s="1"/>
  <c r="E9" i="11" s="1"/>
  <c r="C15" i="14"/>
  <c r="H15" i="11" s="1"/>
  <c r="E15" i="11" s="1"/>
  <c r="K124" i="7"/>
  <c r="N124" i="7"/>
  <c r="Q124" i="7" s="1"/>
  <c r="O17" i="5"/>
  <c r="AN8" i="8"/>
  <c r="C128" i="14"/>
  <c r="H128" i="11" s="1"/>
  <c r="E128" i="11" s="1"/>
  <c r="L22" i="3"/>
  <c r="M111" i="4"/>
  <c r="K111" i="4" s="1"/>
  <c r="AA19" i="6"/>
  <c r="AB19" i="6" s="1"/>
  <c r="R70" i="7"/>
  <c r="Q69" i="3"/>
  <c r="N38" i="7"/>
  <c r="Q38" i="7" s="1"/>
  <c r="K38" i="7"/>
  <c r="N35" i="7"/>
  <c r="Q35" i="7" s="1"/>
  <c r="K35" i="7"/>
  <c r="L21" i="5"/>
  <c r="M53" i="5"/>
  <c r="L98" i="4"/>
  <c r="AB29" i="6"/>
  <c r="C115" i="14"/>
  <c r="H115" i="11" s="1"/>
  <c r="E115" i="11" s="1"/>
  <c r="AN20" i="8"/>
  <c r="AA53" i="6"/>
  <c r="AB53" i="6" s="1"/>
  <c r="Q23" i="4"/>
  <c r="AA133" i="6"/>
  <c r="AA6" i="6"/>
  <c r="C49" i="14"/>
  <c r="H49" i="11" s="1"/>
  <c r="E49" i="11" s="1"/>
  <c r="B49" i="11" s="1"/>
  <c r="R44" i="5"/>
  <c r="Q44" i="5" s="1"/>
  <c r="M81" i="4"/>
  <c r="K81" i="4" s="1"/>
  <c r="M12" i="3"/>
  <c r="L12" i="4"/>
  <c r="M11" i="6"/>
  <c r="N11" i="6" s="1"/>
  <c r="O20" i="5"/>
  <c r="H92" i="8"/>
  <c r="O92" i="8" s="1"/>
  <c r="R32" i="6"/>
  <c r="AA126" i="6"/>
  <c r="AB126" i="6" s="1"/>
  <c r="M56" i="6"/>
  <c r="I27" i="6"/>
  <c r="N27" i="6" s="1"/>
  <c r="AB117" i="6"/>
  <c r="R76" i="6"/>
  <c r="X40" i="8"/>
  <c r="AN76" i="8"/>
  <c r="B34" i="11"/>
  <c r="N25" i="6"/>
  <c r="AN17" i="8"/>
  <c r="AN133" i="8"/>
  <c r="Q58" i="4"/>
  <c r="R28" i="5"/>
  <c r="I91" i="11"/>
  <c r="J85" i="4" s="1"/>
  <c r="K93" i="3"/>
  <c r="R45" i="7"/>
  <c r="Q44" i="3"/>
  <c r="O83" i="4"/>
  <c r="M139" i="6"/>
  <c r="N139" i="6" s="1"/>
  <c r="N19" i="7"/>
  <c r="Q19" i="7" s="1"/>
  <c r="K19" i="7"/>
  <c r="B104" i="11"/>
  <c r="L84" i="4"/>
  <c r="I114" i="6"/>
  <c r="I97" i="3"/>
  <c r="Z77" i="6"/>
  <c r="AA77" i="6" s="1"/>
  <c r="AB77" i="6" s="1"/>
  <c r="I42" i="6"/>
  <c r="AA94" i="6"/>
  <c r="I131" i="6"/>
  <c r="N131" i="6" s="1"/>
  <c r="I74" i="6"/>
  <c r="I137" i="6"/>
  <c r="B88" i="14"/>
  <c r="F88" i="11" s="1"/>
  <c r="C88" i="11" s="1"/>
  <c r="B88" i="11" s="1"/>
  <c r="I49" i="6"/>
  <c r="M87" i="6"/>
  <c r="N87" i="6" s="1"/>
  <c r="C4" i="14"/>
  <c r="H4" i="11" s="1"/>
  <c r="E4" i="11" s="1"/>
  <c r="W96" i="8"/>
  <c r="K61" i="7"/>
  <c r="N61" i="7"/>
  <c r="Q61" i="7" s="1"/>
  <c r="N119" i="6"/>
  <c r="I55" i="6"/>
  <c r="N55" i="6" s="1"/>
  <c r="P30" i="5"/>
  <c r="Z119" i="6"/>
  <c r="AA119" i="6" s="1"/>
  <c r="AB119" i="6" s="1"/>
  <c r="AA103" i="6"/>
  <c r="P90" i="4"/>
  <c r="P49" i="5"/>
  <c r="O42" i="4"/>
  <c r="P66" i="4"/>
  <c r="P26" i="4"/>
  <c r="R81" i="7"/>
  <c r="Q80" i="3"/>
  <c r="B15" i="14"/>
  <c r="F15" i="11" s="1"/>
  <c r="C15" i="11" s="1"/>
  <c r="B15" i="11" s="1"/>
  <c r="N83" i="7"/>
  <c r="Q83" i="7" s="1"/>
  <c r="K83" i="7"/>
  <c r="R102" i="4"/>
  <c r="K120" i="7"/>
  <c r="N120" i="7"/>
  <c r="Q120" i="7" s="1"/>
  <c r="AA45" i="6"/>
  <c r="AB45" i="6" s="1"/>
  <c r="I31" i="11"/>
  <c r="K33" i="3"/>
  <c r="M133" i="6"/>
  <c r="N133" i="6" s="1"/>
  <c r="R61" i="3"/>
  <c r="AA13" i="6"/>
  <c r="AB13" i="6" s="1"/>
  <c r="M9" i="6"/>
  <c r="N9" i="6" s="1"/>
  <c r="Q101" i="4"/>
  <c r="N121" i="7"/>
  <c r="Q121" i="7" s="1"/>
  <c r="K121" i="7"/>
  <c r="L62" i="4"/>
  <c r="L26" i="4"/>
  <c r="B3" i="14"/>
  <c r="F3" i="11" s="1"/>
  <c r="C3" i="11" s="1"/>
  <c r="B3" i="11" s="1"/>
  <c r="R68" i="5"/>
  <c r="I48" i="6"/>
  <c r="N48" i="6" s="1"/>
  <c r="P46" i="3"/>
  <c r="O43" i="4"/>
  <c r="N130" i="7"/>
  <c r="Q130" i="7" s="1"/>
  <c r="K130" i="7"/>
  <c r="I78" i="11"/>
  <c r="J72" i="4" s="1"/>
  <c r="K80" i="3"/>
  <c r="P6" i="7"/>
  <c r="Q6" i="7" s="1"/>
  <c r="K6" i="7"/>
  <c r="AA104" i="6"/>
  <c r="AB89" i="14"/>
  <c r="Z89" i="14" s="1"/>
  <c r="D9" i="14"/>
  <c r="B9" i="14" s="1"/>
  <c r="F9" i="11" s="1"/>
  <c r="C9" i="11" s="1"/>
  <c r="S33" i="3"/>
  <c r="R33" i="3" s="1"/>
  <c r="R24" i="5"/>
  <c r="Q24" i="5" s="1"/>
  <c r="AN43" i="8"/>
  <c r="R75" i="4"/>
  <c r="R136" i="7"/>
  <c r="Q135" i="3"/>
  <c r="AN42" i="8"/>
  <c r="Q57" i="7"/>
  <c r="U5" i="5"/>
  <c r="I86" i="6"/>
  <c r="N86" i="6" s="1"/>
  <c r="M71" i="6"/>
  <c r="N71" i="6" s="1"/>
  <c r="R37" i="6"/>
  <c r="AB37" i="6" s="1"/>
  <c r="R100" i="4"/>
  <c r="C99" i="14"/>
  <c r="H99" i="11" s="1"/>
  <c r="E99" i="11" s="1"/>
  <c r="P81" i="4"/>
  <c r="Z49" i="6"/>
  <c r="AA49" i="6" s="1"/>
  <c r="Q117" i="7"/>
  <c r="K92" i="8"/>
  <c r="W92" i="8"/>
  <c r="AA32" i="6"/>
  <c r="AN18" i="8"/>
  <c r="AA76" i="6"/>
  <c r="I58" i="6"/>
  <c r="N58" i="6" s="1"/>
  <c r="AA26" i="6"/>
  <c r="AB26" i="6" s="1"/>
  <c r="O103" i="4"/>
  <c r="N107" i="6"/>
  <c r="M115" i="3" l="1"/>
  <c r="L65" i="5"/>
  <c r="K25" i="3"/>
  <c r="K14" i="4"/>
  <c r="Q28" i="4"/>
  <c r="I94" i="11"/>
  <c r="J88" i="4" s="1"/>
  <c r="M90" i="3"/>
  <c r="L90" i="3" s="1"/>
  <c r="L82" i="4"/>
  <c r="K82" i="4" s="1"/>
  <c r="L56" i="5"/>
  <c r="K56" i="5" s="1"/>
  <c r="M135" i="3"/>
  <c r="L75" i="5"/>
  <c r="X92" i="8"/>
  <c r="B9" i="11"/>
  <c r="B69" i="11"/>
  <c r="I69" i="11" s="1"/>
  <c r="L49" i="4"/>
  <c r="B62" i="11"/>
  <c r="B73" i="11"/>
  <c r="B74" i="11"/>
  <c r="I74" i="11" s="1"/>
  <c r="J68" i="4" s="1"/>
  <c r="M81" i="3"/>
  <c r="L73" i="4"/>
  <c r="M30" i="3"/>
  <c r="L27" i="4"/>
  <c r="B56" i="11"/>
  <c r="AB131" i="6"/>
  <c r="B35" i="11"/>
  <c r="I35" i="11" s="1"/>
  <c r="B103" i="11"/>
  <c r="B84" i="11"/>
  <c r="Q20" i="4"/>
  <c r="B96" i="11"/>
  <c r="I96" i="11" s="1"/>
  <c r="J90" i="4" s="1"/>
  <c r="Q27" i="5"/>
  <c r="Q102" i="4"/>
  <c r="B37" i="11"/>
  <c r="K39" i="3" s="1"/>
  <c r="L115" i="3"/>
  <c r="Q75" i="4"/>
  <c r="N56" i="6"/>
  <c r="AB72" i="6"/>
  <c r="M46" i="5" s="1"/>
  <c r="B110" i="11"/>
  <c r="I110" i="11" s="1"/>
  <c r="T40" i="3"/>
  <c r="R40" i="3" s="1"/>
  <c r="S27" i="5"/>
  <c r="S37" i="4"/>
  <c r="Q37" i="4" s="1"/>
  <c r="N33" i="3"/>
  <c r="L33" i="3" s="1"/>
  <c r="M24" i="5"/>
  <c r="K24" i="5" s="1"/>
  <c r="N118" i="6"/>
  <c r="M36" i="3"/>
  <c r="L33" i="4"/>
  <c r="AB38" i="6"/>
  <c r="L86" i="4"/>
  <c r="AB118" i="6"/>
  <c r="AB84" i="6"/>
  <c r="N83" i="3" s="1"/>
  <c r="L83" i="3" s="1"/>
  <c r="L58" i="5"/>
  <c r="B71" i="11"/>
  <c r="M101" i="3"/>
  <c r="L93" i="4"/>
  <c r="B48" i="14"/>
  <c r="F48" i="11" s="1"/>
  <c r="C48" i="11" s="1"/>
  <c r="AB94" i="6"/>
  <c r="M29" i="3"/>
  <c r="L20" i="5"/>
  <c r="N10" i="3"/>
  <c r="M10" i="5"/>
  <c r="M10" i="4"/>
  <c r="I86" i="11"/>
  <c r="K88" i="3"/>
  <c r="I111" i="11"/>
  <c r="K113" i="3"/>
  <c r="I67" i="11"/>
  <c r="J62" i="4" s="1"/>
  <c r="K69" i="3"/>
  <c r="N42" i="3"/>
  <c r="L42" i="3" s="1"/>
  <c r="M28" i="5"/>
  <c r="K28" i="5" s="1"/>
  <c r="M39" i="4"/>
  <c r="K39" i="4" s="1"/>
  <c r="I55" i="11"/>
  <c r="K57" i="3"/>
  <c r="I47" i="11"/>
  <c r="J45" i="4" s="1"/>
  <c r="K49" i="3"/>
  <c r="R85" i="7"/>
  <c r="Q84" i="3"/>
  <c r="P76" i="4"/>
  <c r="I51" i="11"/>
  <c r="J49" i="4" s="1"/>
  <c r="K53" i="3"/>
  <c r="I37" i="11"/>
  <c r="J36" i="4" s="1"/>
  <c r="N101" i="3"/>
  <c r="M93" i="4"/>
  <c r="M57" i="5"/>
  <c r="K57" i="5" s="1"/>
  <c r="N52" i="3"/>
  <c r="L52" i="3" s="1"/>
  <c r="M48" i="4"/>
  <c r="K48" i="4" s="1"/>
  <c r="M35" i="5"/>
  <c r="K35" i="5" s="1"/>
  <c r="N97" i="3"/>
  <c r="L97" i="3" s="1"/>
  <c r="G97" i="3" s="1"/>
  <c r="M89" i="4"/>
  <c r="K89" i="4" s="1"/>
  <c r="F89" i="4" s="1"/>
  <c r="G89" i="4" s="1"/>
  <c r="I120" i="11"/>
  <c r="J111" i="4" s="1"/>
  <c r="K122" i="3"/>
  <c r="N137" i="3"/>
  <c r="M125" i="4"/>
  <c r="M76" i="5"/>
  <c r="M68" i="3"/>
  <c r="L44" i="5"/>
  <c r="L61" i="4"/>
  <c r="N11" i="3"/>
  <c r="M11" i="5"/>
  <c r="M11" i="4"/>
  <c r="N38" i="3"/>
  <c r="M26" i="5"/>
  <c r="M35" i="4"/>
  <c r="M26" i="3"/>
  <c r="L26" i="3" s="1"/>
  <c r="L24" i="4"/>
  <c r="K24" i="4" s="1"/>
  <c r="M47" i="3"/>
  <c r="L32" i="5"/>
  <c r="N44" i="3"/>
  <c r="L44" i="3" s="1"/>
  <c r="M41" i="4"/>
  <c r="K41" i="4" s="1"/>
  <c r="M29" i="5"/>
  <c r="K29" i="5" s="1"/>
  <c r="S98" i="3"/>
  <c r="R90" i="4"/>
  <c r="N30" i="3"/>
  <c r="L30" i="3" s="1"/>
  <c r="M27" i="4"/>
  <c r="K27" i="4" s="1"/>
  <c r="M21" i="5"/>
  <c r="K21" i="5" s="1"/>
  <c r="N95" i="3"/>
  <c r="M87" i="4"/>
  <c r="N21" i="3"/>
  <c r="M20" i="4"/>
  <c r="I79" i="11"/>
  <c r="J73" i="4" s="1"/>
  <c r="K81" i="3"/>
  <c r="N118" i="3"/>
  <c r="M108" i="4"/>
  <c r="I106" i="11"/>
  <c r="K108" i="3"/>
  <c r="I12" i="11"/>
  <c r="J13" i="5" s="1"/>
  <c r="K14" i="3"/>
  <c r="N60" i="3"/>
  <c r="M41" i="5"/>
  <c r="M129" i="3"/>
  <c r="L129" i="3" s="1"/>
  <c r="L117" i="4"/>
  <c r="K117" i="4" s="1"/>
  <c r="N100" i="3"/>
  <c r="L100" i="3" s="1"/>
  <c r="G100" i="3" s="1"/>
  <c r="M92" i="4"/>
  <c r="K92" i="4" s="1"/>
  <c r="N6" i="3"/>
  <c r="L6" i="3" s="1"/>
  <c r="M6" i="5"/>
  <c r="K6" i="5" s="1"/>
  <c r="M6" i="4"/>
  <c r="K6" i="4" s="1"/>
  <c r="M128" i="3"/>
  <c r="L116" i="4"/>
  <c r="I49" i="11"/>
  <c r="K51" i="3"/>
  <c r="N25" i="3"/>
  <c r="L25" i="3" s="1"/>
  <c r="M23" i="4"/>
  <c r="K23" i="4" s="1"/>
  <c r="N12" i="3"/>
  <c r="L12" i="3" s="1"/>
  <c r="M12" i="4"/>
  <c r="K12" i="4" s="1"/>
  <c r="M12" i="5"/>
  <c r="K12" i="5" s="1"/>
  <c r="M133" i="3"/>
  <c r="L121" i="4"/>
  <c r="L73" i="5"/>
  <c r="N69" i="3"/>
  <c r="L69" i="3" s="1"/>
  <c r="M62" i="4"/>
  <c r="K62" i="4" s="1"/>
  <c r="N76" i="3"/>
  <c r="L76" i="3" s="1"/>
  <c r="M68" i="4"/>
  <c r="K68" i="4" s="1"/>
  <c r="N67" i="3"/>
  <c r="L67" i="3" s="1"/>
  <c r="M60" i="4"/>
  <c r="K60" i="4" s="1"/>
  <c r="R115" i="7"/>
  <c r="Q114" i="3"/>
  <c r="P105" i="4"/>
  <c r="P64" i="5"/>
  <c r="N81" i="3"/>
  <c r="L81" i="3" s="1"/>
  <c r="M73" i="4"/>
  <c r="K73" i="4" s="1"/>
  <c r="M57" i="3"/>
  <c r="L52" i="4"/>
  <c r="L38" i="5"/>
  <c r="I9" i="11"/>
  <c r="K11" i="3"/>
  <c r="N18" i="3"/>
  <c r="M17" i="4"/>
  <c r="M14" i="5"/>
  <c r="N19" i="3"/>
  <c r="M15" i="5"/>
  <c r="M18" i="4"/>
  <c r="N124" i="3"/>
  <c r="M113" i="4"/>
  <c r="M67" i="5"/>
  <c r="I123" i="11"/>
  <c r="K125" i="3"/>
  <c r="N47" i="3"/>
  <c r="M32" i="5"/>
  <c r="K32" i="5" s="1"/>
  <c r="N127" i="3"/>
  <c r="M115" i="4"/>
  <c r="I58" i="11"/>
  <c r="J41" i="5" s="1"/>
  <c r="K60" i="3"/>
  <c r="R117" i="7"/>
  <c r="Q116" i="3"/>
  <c r="P106" i="4"/>
  <c r="I43" i="11"/>
  <c r="K45" i="3"/>
  <c r="P55" i="3"/>
  <c r="O37" i="5"/>
  <c r="I84" i="11"/>
  <c r="J78" i="4" s="1"/>
  <c r="K86" i="3"/>
  <c r="M34" i="3"/>
  <c r="L34" i="3" s="1"/>
  <c r="L31" i="4"/>
  <c r="C16" i="14"/>
  <c r="H16" i="11" s="1"/>
  <c r="E16" i="11" s="1"/>
  <c r="B16" i="11" s="1"/>
  <c r="P119" i="3"/>
  <c r="O109" i="4"/>
  <c r="M118" i="3"/>
  <c r="L108" i="4"/>
  <c r="T132" i="3"/>
  <c r="R132" i="3" s="1"/>
  <c r="S72" i="5"/>
  <c r="Q72" i="5" s="1"/>
  <c r="S120" i="4"/>
  <c r="Q120" i="4" s="1"/>
  <c r="AB76" i="6"/>
  <c r="N28" i="3"/>
  <c r="L28" i="3" s="1"/>
  <c r="M19" i="5"/>
  <c r="K19" i="5" s="1"/>
  <c r="R124" i="7"/>
  <c r="Q123" i="3"/>
  <c r="P112" i="4"/>
  <c r="P41" i="3"/>
  <c r="O38" i="4"/>
  <c r="T73" i="3"/>
  <c r="R73" i="3" s="1"/>
  <c r="S48" i="5"/>
  <c r="Q48" i="5" s="1"/>
  <c r="S66" i="4"/>
  <c r="Q66" i="4" s="1"/>
  <c r="P117" i="3"/>
  <c r="O107" i="4"/>
  <c r="R91" i="7"/>
  <c r="Q90" i="3"/>
  <c r="P56" i="5"/>
  <c r="P82" i="4"/>
  <c r="T38" i="3"/>
  <c r="R38" i="3" s="1"/>
  <c r="S26" i="5"/>
  <c r="Q26" i="5" s="1"/>
  <c r="S35" i="4"/>
  <c r="Q35" i="4" s="1"/>
  <c r="N135" i="3"/>
  <c r="L135" i="3" s="1"/>
  <c r="M75" i="5"/>
  <c r="K75" i="5" s="1"/>
  <c r="M123" i="4"/>
  <c r="K123" i="4" s="1"/>
  <c r="M87" i="3"/>
  <c r="L87" i="3" s="1"/>
  <c r="L79" i="4"/>
  <c r="L53" i="5"/>
  <c r="M16" i="3"/>
  <c r="L15" i="4"/>
  <c r="R122" i="7"/>
  <c r="Q121" i="3"/>
  <c r="P110" i="4"/>
  <c r="N138" i="3"/>
  <c r="M126" i="4"/>
  <c r="M77" i="5"/>
  <c r="P20" i="3"/>
  <c r="O16" i="5"/>
  <c r="O19" i="4"/>
  <c r="R82" i="7"/>
  <c r="Q81" i="3"/>
  <c r="P73" i="4"/>
  <c r="P95" i="3"/>
  <c r="O87" i="4"/>
  <c r="X96" i="8"/>
  <c r="N98" i="3"/>
  <c r="M90" i="4"/>
  <c r="M37" i="3"/>
  <c r="L34" i="4"/>
  <c r="L25" i="5"/>
  <c r="R43" i="7"/>
  <c r="Q42" i="3"/>
  <c r="P39" i="4"/>
  <c r="P28" i="5"/>
  <c r="T60" i="3"/>
  <c r="R60" i="3" s="1"/>
  <c r="S41" i="5"/>
  <c r="Q41" i="5" s="1"/>
  <c r="R10" i="7"/>
  <c r="Q9" i="3"/>
  <c r="P9" i="4"/>
  <c r="P9" i="5"/>
  <c r="R95" i="7"/>
  <c r="Q94" i="3"/>
  <c r="P86" i="4"/>
  <c r="P26" i="3"/>
  <c r="O24" i="4"/>
  <c r="P78" i="3"/>
  <c r="O70" i="4"/>
  <c r="O50" i="5"/>
  <c r="M9" i="3"/>
  <c r="L9" i="5"/>
  <c r="L9" i="4"/>
  <c r="P54" i="3"/>
  <c r="O36" i="5"/>
  <c r="O50" i="4"/>
  <c r="B99" i="11"/>
  <c r="P86" i="3"/>
  <c r="O78" i="4"/>
  <c r="R7" i="7"/>
  <c r="Q6" i="3"/>
  <c r="P6" i="5"/>
  <c r="P6" i="4"/>
  <c r="N134" i="3"/>
  <c r="M74" i="5"/>
  <c r="M122" i="4"/>
  <c r="M134" i="3"/>
  <c r="L74" i="5"/>
  <c r="L122" i="4"/>
  <c r="O22" i="3"/>
  <c r="N21" i="4"/>
  <c r="N17" i="5"/>
  <c r="T91" i="3"/>
  <c r="S83" i="4"/>
  <c r="O83" i="3"/>
  <c r="N51" i="5"/>
  <c r="N75" i="4"/>
  <c r="B39" i="11"/>
  <c r="AB104" i="6"/>
  <c r="Q108" i="3"/>
  <c r="R109" i="7"/>
  <c r="P60" i="5"/>
  <c r="P99" i="4"/>
  <c r="P62" i="3"/>
  <c r="O56" i="4"/>
  <c r="M112" i="3"/>
  <c r="L62" i="5"/>
  <c r="L103" i="4"/>
  <c r="O68" i="3"/>
  <c r="N44" i="5"/>
  <c r="N61" i="4"/>
  <c r="O99" i="3"/>
  <c r="N91" i="4"/>
  <c r="AB49" i="6"/>
  <c r="P133" i="3"/>
  <c r="O73" i="5"/>
  <c r="O121" i="4"/>
  <c r="R8" i="7"/>
  <c r="Q7" i="3"/>
  <c r="P7" i="4"/>
  <c r="P7" i="5"/>
  <c r="P67" i="3"/>
  <c r="O60" i="4"/>
  <c r="R131" i="7"/>
  <c r="Q130" i="3"/>
  <c r="P118" i="4"/>
  <c r="P70" i="5"/>
  <c r="J81" i="4"/>
  <c r="J55" i="5"/>
  <c r="R108" i="7"/>
  <c r="Q107" i="3"/>
  <c r="P98" i="4"/>
  <c r="P59" i="5"/>
  <c r="S11" i="3"/>
  <c r="R11" i="5"/>
  <c r="R11" i="4"/>
  <c r="C8" i="14"/>
  <c r="H8" i="11" s="1"/>
  <c r="E8" i="11" s="1"/>
  <c r="B8" i="11" s="1"/>
  <c r="K31" i="4"/>
  <c r="B129" i="11"/>
  <c r="R83" i="3"/>
  <c r="B45" i="11"/>
  <c r="I88" i="11"/>
  <c r="K90" i="3"/>
  <c r="S92" i="3"/>
  <c r="R84" i="4"/>
  <c r="Q84" i="4" s="1"/>
  <c r="M84" i="3"/>
  <c r="L76" i="4"/>
  <c r="R79" i="7"/>
  <c r="Q78" i="3"/>
  <c r="P70" i="4"/>
  <c r="P50" i="5"/>
  <c r="O32" i="3"/>
  <c r="N23" i="5"/>
  <c r="N29" i="4"/>
  <c r="N130" i="3"/>
  <c r="M70" i="5"/>
  <c r="M118" i="4"/>
  <c r="I18" i="11"/>
  <c r="K20" i="3"/>
  <c r="M132" i="3"/>
  <c r="L72" i="5"/>
  <c r="L120" i="4"/>
  <c r="Q108" i="4"/>
  <c r="R42" i="7"/>
  <c r="Q41" i="3"/>
  <c r="P38" i="4"/>
  <c r="B75" i="11"/>
  <c r="M125" i="3"/>
  <c r="L114" i="4"/>
  <c r="L68" i="5"/>
  <c r="R118" i="7"/>
  <c r="Q117" i="3"/>
  <c r="P107" i="4"/>
  <c r="P11" i="3"/>
  <c r="O11" i="5"/>
  <c r="O11" i="4"/>
  <c r="T138" i="3"/>
  <c r="R138" i="3" s="1"/>
  <c r="S126" i="4"/>
  <c r="Q126" i="4" s="1"/>
  <c r="S77" i="5"/>
  <c r="Q77" i="5" s="1"/>
  <c r="S94" i="3"/>
  <c r="R86" i="4"/>
  <c r="H92" i="4"/>
  <c r="F92" i="4"/>
  <c r="G92" i="4" s="1"/>
  <c r="O39" i="3"/>
  <c r="N36" i="4"/>
  <c r="N29" i="3"/>
  <c r="L29" i="3" s="1"/>
  <c r="M26" i="4"/>
  <c r="K26" i="4" s="1"/>
  <c r="M20" i="5"/>
  <c r="M7" i="3"/>
  <c r="L7" i="5"/>
  <c r="L7" i="4"/>
  <c r="I122" i="11"/>
  <c r="K124" i="3"/>
  <c r="T34" i="3"/>
  <c r="R34" i="3" s="1"/>
  <c r="S31" i="4"/>
  <c r="Q31" i="4" s="1"/>
  <c r="B4" i="11"/>
  <c r="O45" i="3"/>
  <c r="N42" i="4"/>
  <c r="N30" i="5"/>
  <c r="R21" i="7"/>
  <c r="Q20" i="3"/>
  <c r="P16" i="5"/>
  <c r="P19" i="4"/>
  <c r="M56" i="3"/>
  <c r="L56" i="3" s="1"/>
  <c r="L51" i="4"/>
  <c r="K51" i="4" s="1"/>
  <c r="M43" i="3"/>
  <c r="L40" i="4"/>
  <c r="I119" i="11"/>
  <c r="J110" i="4" s="1"/>
  <c r="K121" i="3"/>
  <c r="I38" i="11"/>
  <c r="K40" i="3"/>
  <c r="R96" i="7"/>
  <c r="Q95" i="3"/>
  <c r="P87" i="4"/>
  <c r="AB108" i="6"/>
  <c r="T71" i="3"/>
  <c r="R71" i="3" s="1"/>
  <c r="S64" i="4"/>
  <c r="Q64" i="4" s="1"/>
  <c r="S46" i="5"/>
  <c r="Q46" i="5" s="1"/>
  <c r="T79" i="3"/>
  <c r="R79" i="3" s="1"/>
  <c r="S71" i="4"/>
  <c r="Q71" i="4" s="1"/>
  <c r="B132" i="11"/>
  <c r="R27" i="7"/>
  <c r="Q26" i="3"/>
  <c r="P24" i="4"/>
  <c r="T20" i="3"/>
  <c r="R20" i="3" s="1"/>
  <c r="S16" i="5"/>
  <c r="Q16" i="5" s="1"/>
  <c r="S19" i="4"/>
  <c r="Q19" i="4" s="1"/>
  <c r="M19" i="3"/>
  <c r="L18" i="4"/>
  <c r="L15" i="5"/>
  <c r="I62" i="11"/>
  <c r="J43" i="5" s="1"/>
  <c r="K64" i="3"/>
  <c r="M11" i="3"/>
  <c r="L11" i="5"/>
  <c r="L11" i="4"/>
  <c r="I83" i="11"/>
  <c r="K85" i="3"/>
  <c r="M123" i="3"/>
  <c r="L123" i="3" s="1"/>
  <c r="L112" i="4"/>
  <c r="I25" i="11"/>
  <c r="J25" i="4" s="1"/>
  <c r="K27" i="3"/>
  <c r="R87" i="7"/>
  <c r="Q86" i="3"/>
  <c r="P78" i="4"/>
  <c r="R24" i="7"/>
  <c r="Q23" i="3"/>
  <c r="P18" i="5"/>
  <c r="M38" i="3"/>
  <c r="L26" i="5"/>
  <c r="L35" i="4"/>
  <c r="M46" i="3"/>
  <c r="L46" i="3" s="1"/>
  <c r="L43" i="4"/>
  <c r="K43" i="4" s="1"/>
  <c r="L31" i="5"/>
  <c r="K31" i="5" s="1"/>
  <c r="Q59" i="5"/>
  <c r="I121" i="11"/>
  <c r="J112" i="4" s="1"/>
  <c r="K123" i="3"/>
  <c r="R112" i="7"/>
  <c r="Q111" i="3"/>
  <c r="P102" i="4"/>
  <c r="T133" i="3"/>
  <c r="R133" i="3" s="1"/>
  <c r="S73" i="5"/>
  <c r="Q73" i="5" s="1"/>
  <c r="S121" i="4"/>
  <c r="Q121" i="4" s="1"/>
  <c r="R63" i="7"/>
  <c r="Q62" i="3"/>
  <c r="P56" i="4"/>
  <c r="M21" i="3"/>
  <c r="L20" i="4"/>
  <c r="R71" i="7"/>
  <c r="Q70" i="3"/>
  <c r="P63" i="4"/>
  <c r="P45" i="5"/>
  <c r="R134" i="7"/>
  <c r="Q133" i="3"/>
  <c r="P121" i="4"/>
  <c r="P73" i="5"/>
  <c r="R68" i="7"/>
  <c r="Q67" i="3"/>
  <c r="P60" i="4"/>
  <c r="AB86" i="6"/>
  <c r="T77" i="3"/>
  <c r="R77" i="3" s="1"/>
  <c r="S69" i="4"/>
  <c r="Q69" i="4" s="1"/>
  <c r="T101" i="3"/>
  <c r="R101" i="3" s="1"/>
  <c r="S93" i="4"/>
  <c r="Q93" i="4" s="1"/>
  <c r="S57" i="5"/>
  <c r="Q57" i="5" s="1"/>
  <c r="B36" i="11"/>
  <c r="B92" i="11"/>
  <c r="B136" i="11"/>
  <c r="R102" i="3"/>
  <c r="I60" i="11"/>
  <c r="J56" i="4" s="1"/>
  <c r="K62" i="3"/>
  <c r="B65" i="11"/>
  <c r="B127" i="11"/>
  <c r="B7" i="11"/>
  <c r="K45" i="4"/>
  <c r="B10" i="11"/>
  <c r="R120" i="7"/>
  <c r="Q119" i="3"/>
  <c r="P109" i="4"/>
  <c r="S91" i="3"/>
  <c r="R83" i="4"/>
  <c r="M83" i="3"/>
  <c r="L51" i="5"/>
  <c r="L75" i="4"/>
  <c r="P106" i="3"/>
  <c r="O97" i="4"/>
  <c r="P121" i="3"/>
  <c r="O110" i="4"/>
  <c r="N45" i="3"/>
  <c r="M30" i="5"/>
  <c r="M42" i="4"/>
  <c r="T18" i="3"/>
  <c r="R18" i="3" s="1"/>
  <c r="S17" i="4"/>
  <c r="Q17" i="4" s="1"/>
  <c r="S14" i="5"/>
  <c r="Q14" i="5" s="1"/>
  <c r="O98" i="3"/>
  <c r="N90" i="4"/>
  <c r="T55" i="3"/>
  <c r="R55" i="3" s="1"/>
  <c r="S37" i="5"/>
  <c r="Q37" i="5" s="1"/>
  <c r="P6" i="3"/>
  <c r="O6" i="5"/>
  <c r="O6" i="4"/>
  <c r="N128" i="3"/>
  <c r="L128" i="3" s="1"/>
  <c r="M116" i="4"/>
  <c r="K116" i="4" s="1"/>
  <c r="P118" i="3"/>
  <c r="O108" i="4"/>
  <c r="I24" i="11"/>
  <c r="J24" i="4" s="1"/>
  <c r="K26" i="3"/>
  <c r="N65" i="3"/>
  <c r="M58" i="4"/>
  <c r="J98" i="4"/>
  <c r="J59" i="5"/>
  <c r="J43" i="4"/>
  <c r="J31" i="5"/>
  <c r="S89" i="14"/>
  <c r="B89" i="14" s="1"/>
  <c r="F89" i="11" s="1"/>
  <c r="C89" i="11" s="1"/>
  <c r="C89" i="14"/>
  <c r="H89" i="11" s="1"/>
  <c r="E89" i="11" s="1"/>
  <c r="R61" i="7"/>
  <c r="Q60" i="3"/>
  <c r="P41" i="5"/>
  <c r="P82" i="3"/>
  <c r="O74" i="4"/>
  <c r="P60" i="3"/>
  <c r="O41" i="5"/>
  <c r="M130" i="3"/>
  <c r="L118" i="4"/>
  <c r="L70" i="5"/>
  <c r="I104" i="11"/>
  <c r="J97" i="4" s="1"/>
  <c r="K106" i="3"/>
  <c r="O44" i="3"/>
  <c r="N29" i="5"/>
  <c r="N41" i="4"/>
  <c r="T16" i="3"/>
  <c r="R16" i="3" s="1"/>
  <c r="S15" i="4"/>
  <c r="Q15" i="4" s="1"/>
  <c r="N116" i="3"/>
  <c r="L116" i="3" s="1"/>
  <c r="M106" i="4"/>
  <c r="K106" i="4" s="1"/>
  <c r="K53" i="5"/>
  <c r="M18" i="3"/>
  <c r="L17" i="4"/>
  <c r="L14" i="5"/>
  <c r="O33" i="3"/>
  <c r="N24" i="5"/>
  <c r="N30" i="4"/>
  <c r="N53" i="3"/>
  <c r="L53" i="3" s="1"/>
  <c r="M49" i="4"/>
  <c r="K49" i="4" s="1"/>
  <c r="M109" i="3"/>
  <c r="L109" i="3" s="1"/>
  <c r="L61" i="5"/>
  <c r="K61" i="5" s="1"/>
  <c r="L100" i="4"/>
  <c r="K100" i="4" s="1"/>
  <c r="P48" i="3"/>
  <c r="O44" i="4"/>
  <c r="R12" i="7"/>
  <c r="Q11" i="3"/>
  <c r="P11" i="5"/>
  <c r="P11" i="4"/>
  <c r="B30" i="11"/>
  <c r="N74" i="6"/>
  <c r="N23" i="3"/>
  <c r="L23" i="3" s="1"/>
  <c r="M18" i="5"/>
  <c r="K18" i="5" s="1"/>
  <c r="M27" i="3"/>
  <c r="L25" i="4"/>
  <c r="M103" i="3"/>
  <c r="L94" i="4"/>
  <c r="N43" i="3"/>
  <c r="M40" i="4"/>
  <c r="K40" i="4" s="1"/>
  <c r="P53" i="3"/>
  <c r="O49" i="4"/>
  <c r="T11" i="3"/>
  <c r="S11" i="4"/>
  <c r="Q11" i="4" s="1"/>
  <c r="S11" i="5"/>
  <c r="Q11" i="5" s="1"/>
  <c r="P12" i="3"/>
  <c r="O12" i="4"/>
  <c r="O12" i="5"/>
  <c r="Q12" i="4"/>
  <c r="M13" i="3"/>
  <c r="L13" i="3" s="1"/>
  <c r="L13" i="4"/>
  <c r="P114" i="3"/>
  <c r="O64" i="5"/>
  <c r="O105" i="4"/>
  <c r="P115" i="3"/>
  <c r="O65" i="5"/>
  <c r="AB121" i="6"/>
  <c r="O88" i="3"/>
  <c r="N54" i="5"/>
  <c r="N80" i="4"/>
  <c r="O65" i="3"/>
  <c r="N58" i="4"/>
  <c r="B68" i="11"/>
  <c r="AB79" i="6"/>
  <c r="T6" i="3"/>
  <c r="R6" i="3" s="1"/>
  <c r="S6" i="5"/>
  <c r="Q6" i="5" s="1"/>
  <c r="S6" i="4"/>
  <c r="Q6" i="4" s="1"/>
  <c r="T129" i="3"/>
  <c r="R129" i="3" s="1"/>
  <c r="S117" i="4"/>
  <c r="Q117" i="4" s="1"/>
  <c r="I26" i="11"/>
  <c r="J19" i="5" s="1"/>
  <c r="K28" i="3"/>
  <c r="T120" i="3"/>
  <c r="R120" i="3" s="1"/>
  <c r="S66" i="5"/>
  <c r="Q66" i="5" s="1"/>
  <c r="P58" i="3"/>
  <c r="O39" i="5"/>
  <c r="O53" i="4"/>
  <c r="T13" i="3"/>
  <c r="R13" i="3" s="1"/>
  <c r="S13" i="4"/>
  <c r="Q13" i="4" s="1"/>
  <c r="AB69" i="6"/>
  <c r="M127" i="3"/>
  <c r="L115" i="4"/>
  <c r="P43" i="3"/>
  <c r="O40" i="4"/>
  <c r="M99" i="3"/>
  <c r="L99" i="3" s="1"/>
  <c r="L91" i="4"/>
  <c r="K91" i="4" s="1"/>
  <c r="M45" i="3"/>
  <c r="L42" i="4"/>
  <c r="L30" i="5"/>
  <c r="P17" i="3"/>
  <c r="O16" i="4"/>
  <c r="T113" i="3"/>
  <c r="R113" i="3" s="1"/>
  <c r="S104" i="4"/>
  <c r="Q104" i="4" s="1"/>
  <c r="S63" i="5"/>
  <c r="Q63" i="5" s="1"/>
  <c r="P66" i="3"/>
  <c r="O59" i="4"/>
  <c r="O136" i="3"/>
  <c r="N124" i="4"/>
  <c r="AB113" i="6"/>
  <c r="R48" i="7"/>
  <c r="Q47" i="3"/>
  <c r="P32" i="5"/>
  <c r="R139" i="7"/>
  <c r="Q138" i="3"/>
  <c r="P126" i="4"/>
  <c r="P77" i="5"/>
  <c r="P122" i="3"/>
  <c r="O111" i="4"/>
  <c r="P76" i="3"/>
  <c r="O68" i="4"/>
  <c r="M60" i="3"/>
  <c r="L41" i="5"/>
  <c r="O73" i="3"/>
  <c r="N48" i="5"/>
  <c r="N66" i="4"/>
  <c r="T39" i="3"/>
  <c r="S36" i="4"/>
  <c r="O31" i="3"/>
  <c r="N28" i="4"/>
  <c r="N22" i="5"/>
  <c r="P70" i="3"/>
  <c r="O63" i="4"/>
  <c r="O45" i="5"/>
  <c r="B64" i="11"/>
  <c r="P84" i="3"/>
  <c r="O76" i="4"/>
  <c r="P10" i="3"/>
  <c r="O10" i="5"/>
  <c r="O10" i="4"/>
  <c r="R76" i="7"/>
  <c r="Q75" i="3"/>
  <c r="P67" i="4"/>
  <c r="O6" i="8"/>
  <c r="X6" i="8" s="1"/>
  <c r="R58" i="7"/>
  <c r="Q57" i="3"/>
  <c r="P52" i="4"/>
  <c r="P38" i="5"/>
  <c r="Q98" i="4"/>
  <c r="O14" i="3"/>
  <c r="N13" i="5"/>
  <c r="I112" i="11"/>
  <c r="K114" i="3"/>
  <c r="B107" i="11"/>
  <c r="B108" i="11"/>
  <c r="Q69" i="5"/>
  <c r="K65" i="5"/>
  <c r="Q25" i="4"/>
  <c r="L49" i="3"/>
  <c r="Q86" i="4"/>
  <c r="J53" i="5"/>
  <c r="J79" i="4"/>
  <c r="N93" i="3"/>
  <c r="L93" i="3" s="1"/>
  <c r="M85" i="4"/>
  <c r="K85" i="4" s="1"/>
  <c r="P130" i="3"/>
  <c r="O118" i="4"/>
  <c r="O70" i="5"/>
  <c r="I71" i="11"/>
  <c r="K73" i="3"/>
  <c r="T41" i="3"/>
  <c r="R41" i="3" s="1"/>
  <c r="S38" i="4"/>
  <c r="Q38" i="4" s="1"/>
  <c r="M10" i="3"/>
  <c r="L10" i="5"/>
  <c r="L10" i="4"/>
  <c r="O135" i="3"/>
  <c r="N123" i="4"/>
  <c r="N75" i="5"/>
  <c r="J30" i="4"/>
  <c r="J24" i="5"/>
  <c r="P102" i="3"/>
  <c r="O58" i="5"/>
  <c r="P131" i="3"/>
  <c r="O119" i="4"/>
  <c r="O71" i="5"/>
  <c r="T81" i="3"/>
  <c r="R81" i="3" s="1"/>
  <c r="S73" i="4"/>
  <c r="Q73" i="4" s="1"/>
  <c r="P132" i="3"/>
  <c r="O72" i="5"/>
  <c r="O120" i="4"/>
  <c r="R49" i="7"/>
  <c r="Q48" i="3"/>
  <c r="P44" i="4"/>
  <c r="I77" i="11"/>
  <c r="J71" i="4" s="1"/>
  <c r="K79" i="3"/>
  <c r="N125" i="3"/>
  <c r="L125" i="3" s="1"/>
  <c r="M68" i="5"/>
  <c r="M114" i="4"/>
  <c r="K114" i="4" s="1"/>
  <c r="AB133" i="6"/>
  <c r="N40" i="3"/>
  <c r="M37" i="4"/>
  <c r="M27" i="5"/>
  <c r="R14" i="7"/>
  <c r="Q13" i="3"/>
  <c r="P13" i="4"/>
  <c r="T43" i="3"/>
  <c r="R43" i="3" s="1"/>
  <c r="S40" i="4"/>
  <c r="Q40" i="4" s="1"/>
  <c r="T59" i="3"/>
  <c r="R59" i="3" s="1"/>
  <c r="S54" i="4"/>
  <c r="Q54" i="4" s="1"/>
  <c r="S40" i="5"/>
  <c r="Q40" i="5" s="1"/>
  <c r="AB42" i="6"/>
  <c r="P85" i="3"/>
  <c r="O77" i="4"/>
  <c r="O52" i="5"/>
  <c r="N61" i="3"/>
  <c r="L61" i="3" s="1"/>
  <c r="G61" i="3" s="1"/>
  <c r="M55" i="4"/>
  <c r="K55" i="4" s="1"/>
  <c r="AB8" i="6"/>
  <c r="R25" i="7"/>
  <c r="Q24" i="3"/>
  <c r="P22" i="4"/>
  <c r="R13" i="7"/>
  <c r="Q12" i="3"/>
  <c r="P12" i="4"/>
  <c r="P12" i="5"/>
  <c r="O28" i="3"/>
  <c r="N19" i="5"/>
  <c r="M105" i="3"/>
  <c r="L105" i="3" s="1"/>
  <c r="L96" i="4"/>
  <c r="K96" i="4" s="1"/>
  <c r="T24" i="3"/>
  <c r="R24" i="3" s="1"/>
  <c r="S22" i="4"/>
  <c r="Q22" i="4" s="1"/>
  <c r="R116" i="7"/>
  <c r="Q115" i="3"/>
  <c r="P65" i="5"/>
  <c r="T108" i="3"/>
  <c r="R108" i="3" s="1"/>
  <c r="S60" i="5"/>
  <c r="Q60" i="5" s="1"/>
  <c r="S99" i="4"/>
  <c r="Q99" i="4" s="1"/>
  <c r="T37" i="3"/>
  <c r="R37" i="3" s="1"/>
  <c r="S34" i="4"/>
  <c r="Q34" i="4" s="1"/>
  <c r="S25" i="5"/>
  <c r="Q25" i="5" s="1"/>
  <c r="T98" i="3"/>
  <c r="R98" i="3" s="1"/>
  <c r="S90" i="4"/>
  <c r="Q90" i="4" s="1"/>
  <c r="T9" i="3"/>
  <c r="R9" i="3" s="1"/>
  <c r="S9" i="4"/>
  <c r="Q9" i="4" s="1"/>
  <c r="S9" i="5"/>
  <c r="Q9" i="5" s="1"/>
  <c r="T103" i="3"/>
  <c r="R103" i="3" s="1"/>
  <c r="S94" i="4"/>
  <c r="Q94" i="4" s="1"/>
  <c r="M124" i="3"/>
  <c r="L67" i="5"/>
  <c r="L113" i="4"/>
  <c r="N74" i="3"/>
  <c r="L74" i="3" s="1"/>
  <c r="M49" i="5"/>
  <c r="K49" i="5" s="1"/>
  <c r="R59" i="7"/>
  <c r="Q58" i="3"/>
  <c r="P53" i="4"/>
  <c r="P39" i="5"/>
  <c r="M95" i="3"/>
  <c r="L87" i="4"/>
  <c r="P35" i="3"/>
  <c r="O32" i="4"/>
  <c r="N137" i="6"/>
  <c r="R44" i="7"/>
  <c r="Q43" i="3"/>
  <c r="P40" i="4"/>
  <c r="T124" i="3"/>
  <c r="R124" i="3" s="1"/>
  <c r="S67" i="5"/>
  <c r="Q67" i="5" s="1"/>
  <c r="S113" i="4"/>
  <c r="Q113" i="4" s="1"/>
  <c r="N42" i="6"/>
  <c r="R18" i="7"/>
  <c r="Q17" i="3"/>
  <c r="P16" i="4"/>
  <c r="B128" i="11"/>
  <c r="R67" i="7"/>
  <c r="Q66" i="3"/>
  <c r="P59" i="4"/>
  <c r="T47" i="3"/>
  <c r="R47" i="3" s="1"/>
  <c r="S32" i="5"/>
  <c r="Q32" i="5" s="1"/>
  <c r="N72" i="3"/>
  <c r="L72" i="3" s="1"/>
  <c r="M65" i="4"/>
  <c r="K65" i="4" s="1"/>
  <c r="M47" i="5"/>
  <c r="K47" i="5" s="1"/>
  <c r="P138" i="3"/>
  <c r="O77" i="5"/>
  <c r="O126" i="4"/>
  <c r="T99" i="3"/>
  <c r="S91" i="4"/>
  <c r="T10" i="3"/>
  <c r="R10" i="3" s="1"/>
  <c r="S10" i="5"/>
  <c r="Q10" i="5" s="1"/>
  <c r="S10" i="4"/>
  <c r="Q10" i="4" s="1"/>
  <c r="R77" i="7"/>
  <c r="Q76" i="3"/>
  <c r="P68" i="4"/>
  <c r="AB60" i="6"/>
  <c r="X100" i="8"/>
  <c r="R11" i="7"/>
  <c r="Q10" i="3"/>
  <c r="P10" i="5"/>
  <c r="P10" i="4"/>
  <c r="R60" i="7"/>
  <c r="Q59" i="3"/>
  <c r="P40" i="5"/>
  <c r="P54" i="4"/>
  <c r="N58" i="3"/>
  <c r="M53" i="4"/>
  <c r="M39" i="5"/>
  <c r="T135" i="3"/>
  <c r="R135" i="3" s="1"/>
  <c r="S75" i="5"/>
  <c r="Q75" i="5" s="1"/>
  <c r="S123" i="4"/>
  <c r="Q123" i="4" s="1"/>
  <c r="P63" i="3"/>
  <c r="O42" i="5"/>
  <c r="O57" i="4"/>
  <c r="I97" i="11"/>
  <c r="J91" i="4" s="1"/>
  <c r="K99" i="3"/>
  <c r="N39" i="3"/>
  <c r="M36" i="4"/>
  <c r="J51" i="5"/>
  <c r="J75" i="4"/>
  <c r="K57" i="4"/>
  <c r="B114" i="11"/>
  <c r="R92" i="3"/>
  <c r="K99" i="4"/>
  <c r="R27" i="3"/>
  <c r="B113" i="11"/>
  <c r="B28" i="11"/>
  <c r="R94" i="3"/>
  <c r="P90" i="3"/>
  <c r="O56" i="5"/>
  <c r="O82" i="4"/>
  <c r="N71" i="3"/>
  <c r="N136" i="3"/>
  <c r="M124" i="4"/>
  <c r="I46" i="11"/>
  <c r="J44" i="4" s="1"/>
  <c r="K48" i="3"/>
  <c r="T125" i="3"/>
  <c r="R125" i="3" s="1"/>
  <c r="S68" i="5"/>
  <c r="Q68" i="5" s="1"/>
  <c r="S114" i="4"/>
  <c r="Q114" i="4" s="1"/>
  <c r="N27" i="3"/>
  <c r="L27" i="3" s="1"/>
  <c r="M25" i="4"/>
  <c r="N131" i="3"/>
  <c r="L131" i="3" s="1"/>
  <c r="M119" i="4"/>
  <c r="M71" i="5"/>
  <c r="R55" i="7"/>
  <c r="Q54" i="3"/>
  <c r="P36" i="5"/>
  <c r="P50" i="4"/>
  <c r="O134" i="3"/>
  <c r="N74" i="5"/>
  <c r="N122" i="4"/>
  <c r="P107" i="3"/>
  <c r="O98" i="4"/>
  <c r="O59" i="5"/>
  <c r="I116" i="11"/>
  <c r="J108" i="4" s="1"/>
  <c r="K118" i="3"/>
  <c r="R130" i="7"/>
  <c r="Q129" i="3"/>
  <c r="P117" i="4"/>
  <c r="O69" i="3"/>
  <c r="N62" i="4"/>
  <c r="P120" i="3"/>
  <c r="O66" i="5"/>
  <c r="M24" i="3"/>
  <c r="L22" i="4"/>
  <c r="N36" i="3"/>
  <c r="L36" i="3" s="1"/>
  <c r="M33" i="4"/>
  <c r="P5" i="3"/>
  <c r="O5" i="4"/>
  <c r="O5" i="5"/>
  <c r="I15" i="11"/>
  <c r="J16" i="4" s="1"/>
  <c r="K17" i="3"/>
  <c r="R19" i="7"/>
  <c r="Q18" i="3"/>
  <c r="P14" i="5"/>
  <c r="P17" i="4"/>
  <c r="M55" i="3"/>
  <c r="L37" i="5"/>
  <c r="R103" i="7"/>
  <c r="Q102" i="3"/>
  <c r="P58" i="5"/>
  <c r="R132" i="7"/>
  <c r="Q131" i="3"/>
  <c r="P119" i="4"/>
  <c r="P71" i="5"/>
  <c r="R54" i="7"/>
  <c r="Q53" i="3"/>
  <c r="P49" i="4"/>
  <c r="O137" i="3"/>
  <c r="N76" i="5"/>
  <c r="N125" i="4"/>
  <c r="R133" i="7"/>
  <c r="Q132" i="3"/>
  <c r="P120" i="4"/>
  <c r="P72" i="5"/>
  <c r="N94" i="3"/>
  <c r="L94" i="3" s="1"/>
  <c r="M86" i="4"/>
  <c r="K86" i="4" s="1"/>
  <c r="T62" i="3"/>
  <c r="R62" i="3" s="1"/>
  <c r="S56" i="4"/>
  <c r="Q56" i="4" s="1"/>
  <c r="O29" i="3"/>
  <c r="N20" i="5"/>
  <c r="N26" i="4"/>
  <c r="B57" i="11"/>
  <c r="R39" i="7"/>
  <c r="Q38" i="3"/>
  <c r="P26" i="5"/>
  <c r="P35" i="4"/>
  <c r="M75" i="3"/>
  <c r="L67" i="4"/>
  <c r="C48" i="14"/>
  <c r="H48" i="11" s="1"/>
  <c r="E48" i="11" s="1"/>
  <c r="B48" i="11" s="1"/>
  <c r="M137" i="3"/>
  <c r="L76" i="5"/>
  <c r="L125" i="4"/>
  <c r="M98" i="3"/>
  <c r="L90" i="4"/>
  <c r="M50" i="3"/>
  <c r="L46" i="4"/>
  <c r="L33" i="5"/>
  <c r="O15" i="3"/>
  <c r="N14" i="4"/>
  <c r="R86" i="7"/>
  <c r="Q85" i="3"/>
  <c r="P77" i="4"/>
  <c r="P52" i="5"/>
  <c r="N80" i="3"/>
  <c r="L80" i="3" s="1"/>
  <c r="M72" i="4"/>
  <c r="K72" i="4" s="1"/>
  <c r="P24" i="3"/>
  <c r="O22" i="4"/>
  <c r="B41" i="11"/>
  <c r="O101" i="3"/>
  <c r="N93" i="4"/>
  <c r="N57" i="5"/>
  <c r="P36" i="3"/>
  <c r="O33" i="4"/>
  <c r="N114" i="6"/>
  <c r="K17" i="5"/>
  <c r="N70" i="3"/>
  <c r="M63" i="4"/>
  <c r="M45" i="5"/>
  <c r="P49" i="3"/>
  <c r="O45" i="4"/>
  <c r="I80" i="11"/>
  <c r="J74" i="4" s="1"/>
  <c r="K82" i="3"/>
  <c r="T95" i="3"/>
  <c r="S87" i="4"/>
  <c r="N32" i="3"/>
  <c r="L32" i="3" s="1"/>
  <c r="M23" i="5"/>
  <c r="K23" i="5" s="1"/>
  <c r="M29" i="4"/>
  <c r="K29" i="4" s="1"/>
  <c r="R128" i="7"/>
  <c r="Q127" i="3"/>
  <c r="P115" i="4"/>
  <c r="M39" i="3"/>
  <c r="L36" i="4"/>
  <c r="P110" i="3"/>
  <c r="O101" i="4"/>
  <c r="T112" i="3"/>
  <c r="R112" i="3" s="1"/>
  <c r="S103" i="4"/>
  <c r="Q103" i="4" s="1"/>
  <c r="S62" i="5"/>
  <c r="Q62" i="5" s="1"/>
  <c r="B11" i="11"/>
  <c r="AB111" i="6"/>
  <c r="P40" i="3"/>
  <c r="O37" i="4"/>
  <c r="O27" i="5"/>
  <c r="R36" i="7"/>
  <c r="Q35" i="3"/>
  <c r="P32" i="4"/>
  <c r="B53" i="11"/>
  <c r="AB58" i="6"/>
  <c r="N63" i="6"/>
  <c r="P103" i="3"/>
  <c r="O94" i="4"/>
  <c r="O112" i="3"/>
  <c r="N62" i="5"/>
  <c r="N103" i="4"/>
  <c r="M5" i="3"/>
  <c r="L5" i="4"/>
  <c r="L5" i="5"/>
  <c r="K110" i="4"/>
  <c r="T35" i="3"/>
  <c r="R35" i="3" s="1"/>
  <c r="S32" i="4"/>
  <c r="Q32" i="4" s="1"/>
  <c r="B126" i="11"/>
  <c r="M58" i="3"/>
  <c r="L39" i="5"/>
  <c r="L53" i="4"/>
  <c r="R52" i="7"/>
  <c r="Q51" i="3"/>
  <c r="P34" i="5"/>
  <c r="P47" i="4"/>
  <c r="O46" i="3"/>
  <c r="N43" i="4"/>
  <c r="N31" i="5"/>
  <c r="N20" i="3"/>
  <c r="L20" i="3" s="1"/>
  <c r="M16" i="5"/>
  <c r="K16" i="5" s="1"/>
  <c r="M19" i="4"/>
  <c r="K19" i="4" s="1"/>
  <c r="R51" i="7"/>
  <c r="Q50" i="3"/>
  <c r="P46" i="4"/>
  <c r="P33" i="5"/>
  <c r="R64" i="7"/>
  <c r="Q63" i="3"/>
  <c r="P42" i="5"/>
  <c r="P57" i="4"/>
  <c r="T58" i="3"/>
  <c r="R58" i="3" s="1"/>
  <c r="S39" i="5"/>
  <c r="Q39" i="5" s="1"/>
  <c r="S53" i="4"/>
  <c r="Q53" i="4" s="1"/>
  <c r="J35" i="5"/>
  <c r="J48" i="4"/>
  <c r="I73" i="11"/>
  <c r="J67" i="4" s="1"/>
  <c r="K75" i="3"/>
  <c r="Q100" i="4"/>
  <c r="K76" i="4"/>
  <c r="Q57" i="4"/>
  <c r="B32" i="11"/>
  <c r="M54" i="3"/>
  <c r="L36" i="5"/>
  <c r="L50" i="4"/>
  <c r="R38" i="7"/>
  <c r="Q37" i="3"/>
  <c r="P34" i="4"/>
  <c r="P25" i="5"/>
  <c r="I56" i="11"/>
  <c r="K58" i="3"/>
  <c r="N117" i="3"/>
  <c r="M107" i="4"/>
  <c r="M51" i="5"/>
  <c r="K51" i="5" s="1"/>
  <c r="P42" i="3"/>
  <c r="O28" i="5"/>
  <c r="O39" i="4"/>
  <c r="P94" i="3"/>
  <c r="O86" i="4"/>
  <c r="R6" i="7"/>
  <c r="Q5" i="3"/>
  <c r="P5" i="4"/>
  <c r="P5" i="5"/>
  <c r="T85" i="3"/>
  <c r="R85" i="3" s="1"/>
  <c r="S77" i="4"/>
  <c r="Q77" i="4" s="1"/>
  <c r="S52" i="5"/>
  <c r="Q52" i="5" s="1"/>
  <c r="M117" i="3"/>
  <c r="L107" i="4"/>
  <c r="P108" i="3"/>
  <c r="O60" i="5"/>
  <c r="O99" i="4"/>
  <c r="P7" i="3"/>
  <c r="O7" i="4"/>
  <c r="O7" i="5"/>
  <c r="N16" i="3"/>
  <c r="M15" i="4"/>
  <c r="K15" i="4" s="1"/>
  <c r="I103" i="11"/>
  <c r="J96" i="4" s="1"/>
  <c r="K105" i="3"/>
  <c r="T17" i="3"/>
  <c r="R17" i="3" s="1"/>
  <c r="S16" i="4"/>
  <c r="Q16" i="4" s="1"/>
  <c r="R121" i="7"/>
  <c r="Q120" i="3"/>
  <c r="P66" i="5"/>
  <c r="I34" i="11"/>
  <c r="J33" i="4" s="1"/>
  <c r="K36" i="3"/>
  <c r="M106" i="3"/>
  <c r="L97" i="4"/>
  <c r="T75" i="3"/>
  <c r="R75" i="3" s="1"/>
  <c r="S67" i="4"/>
  <c r="Q67" i="4" s="1"/>
  <c r="R35" i="7"/>
  <c r="Q34" i="3"/>
  <c r="P31" i="4"/>
  <c r="B115" i="11"/>
  <c r="I29" i="11"/>
  <c r="K31" i="3"/>
  <c r="P27" i="3"/>
  <c r="O25" i="4"/>
  <c r="J29" i="5"/>
  <c r="J41" i="4"/>
  <c r="O74" i="3"/>
  <c r="N49" i="5"/>
  <c r="P125" i="3"/>
  <c r="O68" i="5"/>
  <c r="O114" i="4"/>
  <c r="X97" i="8"/>
  <c r="AB6" i="6"/>
  <c r="P38" i="3"/>
  <c r="O35" i="4"/>
  <c r="O26" i="5"/>
  <c r="N113" i="3"/>
  <c r="M63" i="5"/>
  <c r="M104" i="4"/>
  <c r="I59" i="11"/>
  <c r="J55" i="4" s="1"/>
  <c r="K61" i="3"/>
  <c r="N49" i="6"/>
  <c r="T26" i="3"/>
  <c r="R26" i="3" s="1"/>
  <c r="S24" i="4"/>
  <c r="Q24" i="4" s="1"/>
  <c r="M96" i="3"/>
  <c r="L88" i="4"/>
  <c r="I20" i="11"/>
  <c r="K22" i="3"/>
  <c r="P105" i="3"/>
  <c r="O96" i="4"/>
  <c r="T105" i="3"/>
  <c r="R105" i="3" s="1"/>
  <c r="S96" i="4"/>
  <c r="Q96" i="4" s="1"/>
  <c r="R37" i="7"/>
  <c r="Q36" i="3"/>
  <c r="P33" i="4"/>
  <c r="I70" i="11"/>
  <c r="K72" i="3"/>
  <c r="R50" i="7"/>
  <c r="Q49" i="3"/>
  <c r="P45" i="4"/>
  <c r="O92" i="3"/>
  <c r="N84" i="4"/>
  <c r="AB80" i="6"/>
  <c r="P30" i="3"/>
  <c r="O21" i="5"/>
  <c r="O27" i="4"/>
  <c r="P21" i="3"/>
  <c r="O20" i="4"/>
  <c r="R119" i="7"/>
  <c r="Q118" i="3"/>
  <c r="P108" i="4"/>
  <c r="R80" i="7"/>
  <c r="Q79" i="3"/>
  <c r="P71" i="4"/>
  <c r="I90" i="11"/>
  <c r="J84" i="4" s="1"/>
  <c r="K92" i="3"/>
  <c r="N35" i="3"/>
  <c r="M32" i="4"/>
  <c r="R111" i="7"/>
  <c r="Q110" i="3"/>
  <c r="P101" i="4"/>
  <c r="R123" i="7"/>
  <c r="Q122" i="3"/>
  <c r="P111" i="4"/>
  <c r="I100" i="11"/>
  <c r="J58" i="5" s="1"/>
  <c r="K102" i="3"/>
  <c r="O72" i="3"/>
  <c r="N65" i="4"/>
  <c r="N47" i="5"/>
  <c r="AB92" i="6"/>
  <c r="I14" i="11"/>
  <c r="J15" i="4" s="1"/>
  <c r="K16" i="3"/>
  <c r="Q124" i="3"/>
  <c r="R125" i="7"/>
  <c r="P113" i="4"/>
  <c r="P67" i="5"/>
  <c r="R41" i="7"/>
  <c r="Q40" i="3"/>
  <c r="P37" i="4"/>
  <c r="P27" i="5"/>
  <c r="I52" i="11"/>
  <c r="K54" i="3"/>
  <c r="P109" i="3"/>
  <c r="O100" i="4"/>
  <c r="O61" i="5"/>
  <c r="AB97" i="6"/>
  <c r="T78" i="3"/>
  <c r="R78" i="3" s="1"/>
  <c r="S50" i="5"/>
  <c r="Q50" i="5" s="1"/>
  <c r="S70" i="4"/>
  <c r="Q70" i="4" s="1"/>
  <c r="S133" i="14"/>
  <c r="B133" i="14" s="1"/>
  <c r="F133" i="11" s="1"/>
  <c r="C133" i="11" s="1"/>
  <c r="C133" i="14"/>
  <c r="H133" i="11" s="1"/>
  <c r="E133" i="11" s="1"/>
  <c r="M71" i="3"/>
  <c r="L64" i="4"/>
  <c r="L46" i="5"/>
  <c r="R72" i="7"/>
  <c r="Q71" i="3"/>
  <c r="P46" i="5"/>
  <c r="P64" i="4"/>
  <c r="N8" i="3"/>
  <c r="L8" i="3" s="1"/>
  <c r="M8" i="4"/>
  <c r="M8" i="5"/>
  <c r="R104" i="7"/>
  <c r="Q103" i="3"/>
  <c r="P94" i="4"/>
  <c r="K112" i="4"/>
  <c r="P77" i="3"/>
  <c r="O69" i="4"/>
  <c r="N82" i="3"/>
  <c r="L82" i="3" s="1"/>
  <c r="M74" i="4"/>
  <c r="K74" i="4" s="1"/>
  <c r="B130" i="11"/>
  <c r="Q76" i="4"/>
  <c r="O126" i="3"/>
  <c r="N69" i="5"/>
  <c r="P51" i="3"/>
  <c r="O34" i="5"/>
  <c r="O47" i="4"/>
  <c r="N66" i="3"/>
  <c r="L66" i="3" s="1"/>
  <c r="M59" i="4"/>
  <c r="K59" i="4" s="1"/>
  <c r="T67" i="3"/>
  <c r="R67" i="3" s="1"/>
  <c r="S60" i="4"/>
  <c r="Q60" i="4" s="1"/>
  <c r="T64" i="3"/>
  <c r="R64" i="3" s="1"/>
  <c r="S43" i="5"/>
  <c r="Q43" i="5" s="1"/>
  <c r="N88" i="3"/>
  <c r="L88" i="3" s="1"/>
  <c r="M80" i="4"/>
  <c r="M54" i="5"/>
  <c r="P50" i="3"/>
  <c r="O46" i="4"/>
  <c r="O33" i="5"/>
  <c r="B27" i="11"/>
  <c r="B117" i="11"/>
  <c r="R88" i="7"/>
  <c r="Q87" i="3"/>
  <c r="P53" i="5"/>
  <c r="P79" i="4"/>
  <c r="B61" i="11"/>
  <c r="B40" i="11"/>
  <c r="B6" i="11"/>
  <c r="K84" i="4"/>
  <c r="L84" i="3"/>
  <c r="B118" i="11"/>
  <c r="K76" i="3"/>
  <c r="R20" i="7"/>
  <c r="Q19" i="3"/>
  <c r="P18" i="4"/>
  <c r="P15" i="5"/>
  <c r="R114" i="7"/>
  <c r="Q113" i="3"/>
  <c r="P63" i="5"/>
  <c r="P104" i="4"/>
  <c r="R9" i="7"/>
  <c r="Q8" i="3"/>
  <c r="P8" i="5"/>
  <c r="P8" i="4"/>
  <c r="P9" i="3"/>
  <c r="O9" i="4"/>
  <c r="O9" i="5"/>
  <c r="M85" i="3"/>
  <c r="L52" i="5"/>
  <c r="L77" i="4"/>
  <c r="M65" i="3"/>
  <c r="L58" i="4"/>
  <c r="M131" i="3"/>
  <c r="L119" i="4"/>
  <c r="L71" i="5"/>
  <c r="R57" i="7"/>
  <c r="Q56" i="3"/>
  <c r="P51" i="4"/>
  <c r="P129" i="3"/>
  <c r="O117" i="4"/>
  <c r="P123" i="3"/>
  <c r="O112" i="4"/>
  <c r="R83" i="7"/>
  <c r="Q82" i="3"/>
  <c r="P74" i="4"/>
  <c r="P18" i="3"/>
  <c r="O14" i="5"/>
  <c r="O17" i="4"/>
  <c r="P34" i="3"/>
  <c r="O31" i="4"/>
  <c r="AB103" i="6"/>
  <c r="O64" i="3"/>
  <c r="N43" i="5"/>
  <c r="M70" i="3"/>
  <c r="L63" i="4"/>
  <c r="L45" i="5"/>
  <c r="T42" i="3"/>
  <c r="R42" i="3" s="1"/>
  <c r="S39" i="4"/>
  <c r="Q39" i="4" s="1"/>
  <c r="S28" i="5"/>
  <c r="Q28" i="5" s="1"/>
  <c r="M86" i="3"/>
  <c r="L86" i="3" s="1"/>
  <c r="L78" i="4"/>
  <c r="K78" i="4" s="1"/>
  <c r="M138" i="3"/>
  <c r="L77" i="5"/>
  <c r="L126" i="4"/>
  <c r="I3" i="11"/>
  <c r="K5" i="3"/>
  <c r="M8" i="3"/>
  <c r="L8" i="5"/>
  <c r="L8" i="4"/>
  <c r="O80" i="3"/>
  <c r="N72" i="4"/>
  <c r="S39" i="3"/>
  <c r="R36" i="4"/>
  <c r="AB32" i="6"/>
  <c r="T19" i="3"/>
  <c r="R19" i="3" s="1"/>
  <c r="S18" i="4"/>
  <c r="Q18" i="4" s="1"/>
  <c r="S15" i="5"/>
  <c r="Q15" i="5" s="1"/>
  <c r="P37" i="3"/>
  <c r="O34" i="4"/>
  <c r="O25" i="5"/>
  <c r="T7" i="3"/>
  <c r="R7" i="3" s="1"/>
  <c r="S7" i="4"/>
  <c r="Q7" i="4" s="1"/>
  <c r="S7" i="5"/>
  <c r="Q7" i="5" s="1"/>
  <c r="P19" i="3"/>
  <c r="O18" i="4"/>
  <c r="O15" i="5"/>
  <c r="R28" i="7"/>
  <c r="Q27" i="3"/>
  <c r="P25" i="4"/>
  <c r="N104" i="3"/>
  <c r="L104" i="3" s="1"/>
  <c r="M95" i="4"/>
  <c r="K95" i="4" s="1"/>
  <c r="R126" i="7"/>
  <c r="Q125" i="3"/>
  <c r="P114" i="4"/>
  <c r="P68" i="5"/>
  <c r="N106" i="3"/>
  <c r="L106" i="3" s="1"/>
  <c r="M97" i="4"/>
  <c r="M40" i="3"/>
  <c r="L27" i="5"/>
  <c r="L37" i="4"/>
  <c r="R17" i="7"/>
  <c r="Q16" i="3"/>
  <c r="P15" i="4"/>
  <c r="M88" i="3"/>
  <c r="L54" i="5"/>
  <c r="L80" i="4"/>
  <c r="M35" i="3"/>
  <c r="L32" i="4"/>
  <c r="I19" i="11"/>
  <c r="J20" i="4" s="1"/>
  <c r="K21" i="3"/>
  <c r="T51" i="3"/>
  <c r="R51" i="3" s="1"/>
  <c r="S34" i="5"/>
  <c r="Q34" i="5" s="1"/>
  <c r="S47" i="4"/>
  <c r="Q47" i="4" s="1"/>
  <c r="O89" i="3"/>
  <c r="N55" i="5"/>
  <c r="N81" i="4"/>
  <c r="M91" i="3"/>
  <c r="L83" i="4"/>
  <c r="AB56" i="6"/>
  <c r="R107" i="7"/>
  <c r="Q106" i="3"/>
  <c r="P97" i="4"/>
  <c r="N133" i="3"/>
  <c r="M73" i="5"/>
  <c r="K73" i="5" s="1"/>
  <c r="M121" i="4"/>
  <c r="O104" i="3"/>
  <c r="N95" i="4"/>
  <c r="R106" i="7"/>
  <c r="Q105" i="3"/>
  <c r="P96" i="4"/>
  <c r="B63" i="11"/>
  <c r="P113" i="3"/>
  <c r="O104" i="4"/>
  <c r="O63" i="5"/>
  <c r="I5" i="11"/>
  <c r="K7" i="3"/>
  <c r="T127" i="3"/>
  <c r="R127" i="3" s="1"/>
  <c r="S115" i="4"/>
  <c r="Q115" i="4" s="1"/>
  <c r="S93" i="14"/>
  <c r="C93" i="14"/>
  <c r="H93" i="11" s="1"/>
  <c r="E93" i="11" s="1"/>
  <c r="B93" i="11" s="1"/>
  <c r="AB55" i="6"/>
  <c r="B134" i="11"/>
  <c r="P8" i="3"/>
  <c r="O8" i="5"/>
  <c r="O8" i="4"/>
  <c r="R56" i="7"/>
  <c r="Q55" i="3"/>
  <c r="P37" i="5"/>
  <c r="R31" i="7"/>
  <c r="Q30" i="3"/>
  <c r="P21" i="5"/>
  <c r="P27" i="4"/>
  <c r="R22" i="7"/>
  <c r="Q21" i="3"/>
  <c r="P20" i="4"/>
  <c r="O96" i="3"/>
  <c r="N88" i="4"/>
  <c r="P79" i="3"/>
  <c r="O71" i="4"/>
  <c r="M17" i="3"/>
  <c r="L17" i="3" s="1"/>
  <c r="L16" i="4"/>
  <c r="K16" i="4" s="1"/>
  <c r="O25" i="3"/>
  <c r="N23" i="4"/>
  <c r="H55" i="4"/>
  <c r="F55" i="4"/>
  <c r="G55" i="4" s="1"/>
  <c r="K79" i="4"/>
  <c r="T117" i="3"/>
  <c r="R117" i="3" s="1"/>
  <c r="S107" i="4"/>
  <c r="Q107" i="4" s="1"/>
  <c r="P124" i="3"/>
  <c r="O67" i="5"/>
  <c r="O113" i="4"/>
  <c r="AB10" i="6"/>
  <c r="O93" i="3"/>
  <c r="N85" i="4"/>
  <c r="R110" i="7"/>
  <c r="Q109" i="3"/>
  <c r="P100" i="4"/>
  <c r="P61" i="5"/>
  <c r="N51" i="3"/>
  <c r="L51" i="3" s="1"/>
  <c r="M34" i="5"/>
  <c r="K34" i="5" s="1"/>
  <c r="M47" i="4"/>
  <c r="K47" i="4" s="1"/>
  <c r="N24" i="3"/>
  <c r="L24" i="3" s="1"/>
  <c r="M22" i="4"/>
  <c r="AB115" i="6"/>
  <c r="P71" i="3"/>
  <c r="O64" i="4"/>
  <c r="O46" i="5"/>
  <c r="AB63" i="6"/>
  <c r="T86" i="3"/>
  <c r="R86" i="3" s="1"/>
  <c r="S78" i="4"/>
  <c r="Q78" i="4" s="1"/>
  <c r="N111" i="3"/>
  <c r="L111" i="3" s="1"/>
  <c r="M102" i="4"/>
  <c r="K102" i="4" s="1"/>
  <c r="R78" i="7"/>
  <c r="Q77" i="3"/>
  <c r="P69" i="4"/>
  <c r="T136" i="3"/>
  <c r="R136" i="3" s="1"/>
  <c r="S124" i="4"/>
  <c r="Q124" i="4" s="1"/>
  <c r="N50" i="3"/>
  <c r="L50" i="3" s="1"/>
  <c r="M46" i="4"/>
  <c r="K46" i="4" s="1"/>
  <c r="M33" i="5"/>
  <c r="T8" i="3"/>
  <c r="R8" i="3" s="1"/>
  <c r="S8" i="5"/>
  <c r="Q8" i="5" s="1"/>
  <c r="S8" i="4"/>
  <c r="Q8" i="4" s="1"/>
  <c r="O52" i="3"/>
  <c r="N35" i="5"/>
  <c r="N48" i="4"/>
  <c r="I135" i="11"/>
  <c r="K137" i="3"/>
  <c r="S125" i="14"/>
  <c r="B125" i="14" s="1"/>
  <c r="F125" i="11" s="1"/>
  <c r="C125" i="11" s="1"/>
  <c r="C125" i="14"/>
  <c r="H125" i="11" s="1"/>
  <c r="E125" i="11" s="1"/>
  <c r="I72" i="11"/>
  <c r="J49" i="5" s="1"/>
  <c r="K74" i="3"/>
  <c r="B76" i="11"/>
  <c r="Q22" i="5"/>
  <c r="J44" i="5"/>
  <c r="J61" i="4"/>
  <c r="C17" i="14"/>
  <c r="H17" i="11" s="1"/>
  <c r="E17" i="11" s="1"/>
  <c r="B17" i="11" s="1"/>
  <c r="C131" i="14"/>
  <c r="H131" i="11" s="1"/>
  <c r="E131" i="11" s="1"/>
  <c r="B131" i="11" s="1"/>
  <c r="O91" i="3"/>
  <c r="N83" i="4"/>
  <c r="K13" i="4"/>
  <c r="C33" i="14"/>
  <c r="H33" i="11" s="1"/>
  <c r="E33" i="11" s="1"/>
  <c r="B33" i="11" s="1"/>
  <c r="Q51" i="5"/>
  <c r="B22" i="11"/>
  <c r="B101" i="11"/>
  <c r="K107" i="4" l="1"/>
  <c r="K112" i="3"/>
  <c r="K93" i="4"/>
  <c r="L35" i="3"/>
  <c r="K71" i="5"/>
  <c r="K58" i="4"/>
  <c r="K71" i="3"/>
  <c r="L101" i="3"/>
  <c r="M75" i="4"/>
  <c r="K75" i="4" s="1"/>
  <c r="K33" i="4"/>
  <c r="L133" i="3"/>
  <c r="K63" i="4"/>
  <c r="K37" i="3"/>
  <c r="B89" i="11"/>
  <c r="K118" i="4"/>
  <c r="Q83" i="4"/>
  <c r="K98" i="3"/>
  <c r="K97" i="4"/>
  <c r="L16" i="3"/>
  <c r="M64" i="4"/>
  <c r="K64" i="4" s="1"/>
  <c r="K36" i="4"/>
  <c r="L43" i="3"/>
  <c r="K20" i="5"/>
  <c r="L95" i="3"/>
  <c r="K11" i="4"/>
  <c r="K76" i="5"/>
  <c r="B125" i="11"/>
  <c r="K33" i="5"/>
  <c r="L47" i="3"/>
  <c r="K18" i="4"/>
  <c r="N37" i="3"/>
  <c r="L37" i="3" s="1"/>
  <c r="M34" i="4"/>
  <c r="K34" i="4" s="1"/>
  <c r="M25" i="5"/>
  <c r="K25" i="5" s="1"/>
  <c r="I131" i="11"/>
  <c r="K133" i="3"/>
  <c r="I17" i="11"/>
  <c r="K19" i="3"/>
  <c r="I16" i="11"/>
  <c r="K18" i="3"/>
  <c r="I48" i="11"/>
  <c r="K50" i="3"/>
  <c r="I33" i="11"/>
  <c r="J32" i="4" s="1"/>
  <c r="K35" i="3"/>
  <c r="I8" i="11"/>
  <c r="K10" i="3"/>
  <c r="I93" i="11"/>
  <c r="J87" i="4" s="1"/>
  <c r="K95" i="3"/>
  <c r="G88" i="3"/>
  <c r="F30" i="4"/>
  <c r="G30" i="4" s="1"/>
  <c r="H30" i="4" s="1"/>
  <c r="O111" i="3"/>
  <c r="N102" i="4"/>
  <c r="F23" i="4"/>
  <c r="G23" i="4" s="1"/>
  <c r="H23" i="4" s="1"/>
  <c r="I63" i="11"/>
  <c r="J58" i="4" s="1"/>
  <c r="K65" i="3"/>
  <c r="F55" i="5"/>
  <c r="G55" i="5" s="1"/>
  <c r="H55" i="5" s="1"/>
  <c r="N102" i="3"/>
  <c r="L102" i="3" s="1"/>
  <c r="M58" i="5"/>
  <c r="K58" i="5" s="1"/>
  <c r="O82" i="3"/>
  <c r="N74" i="4"/>
  <c r="O8" i="3"/>
  <c r="N8" i="5"/>
  <c r="N8" i="4"/>
  <c r="O19" i="3"/>
  <c r="N18" i="4"/>
  <c r="N15" i="5"/>
  <c r="I40" i="11"/>
  <c r="K42" i="3"/>
  <c r="G126" i="3"/>
  <c r="J22" i="5"/>
  <c r="J28" i="4"/>
  <c r="J53" i="4"/>
  <c r="J39" i="5"/>
  <c r="I32" i="11"/>
  <c r="J31" i="4" s="1"/>
  <c r="K34" i="3"/>
  <c r="O63" i="3"/>
  <c r="N57" i="4"/>
  <c r="N42" i="5"/>
  <c r="F31" i="5"/>
  <c r="G31" i="5" s="1"/>
  <c r="H31" i="5" s="1"/>
  <c r="I53" i="11"/>
  <c r="J37" i="5" s="1"/>
  <c r="K55" i="3"/>
  <c r="I11" i="11"/>
  <c r="J13" i="4" s="1"/>
  <c r="K13" i="3"/>
  <c r="M113" i="3"/>
  <c r="L113" i="3" s="1"/>
  <c r="L63" i="5"/>
  <c r="K63" i="5" s="1"/>
  <c r="L104" i="4"/>
  <c r="F14" i="4"/>
  <c r="G14" i="4" s="1"/>
  <c r="H14" i="4" s="1"/>
  <c r="O38" i="3"/>
  <c r="N26" i="5"/>
  <c r="N35" i="4"/>
  <c r="G134" i="3"/>
  <c r="K25" i="4"/>
  <c r="I28" i="11"/>
  <c r="K30" i="3"/>
  <c r="N59" i="3"/>
  <c r="L59" i="3" s="1"/>
  <c r="M54" i="4"/>
  <c r="K54" i="4" s="1"/>
  <c r="M40" i="5"/>
  <c r="K40" i="5" s="1"/>
  <c r="M41" i="3"/>
  <c r="L38" i="4"/>
  <c r="N41" i="3"/>
  <c r="M38" i="4"/>
  <c r="O13" i="3"/>
  <c r="N13" i="4"/>
  <c r="O75" i="3"/>
  <c r="N67" i="4"/>
  <c r="N120" i="3"/>
  <c r="L120" i="3" s="1"/>
  <c r="M66" i="5"/>
  <c r="K66" i="5" s="1"/>
  <c r="F24" i="5"/>
  <c r="G24" i="5" s="1"/>
  <c r="H24" i="5" s="1"/>
  <c r="O60" i="3"/>
  <c r="N41" i="5"/>
  <c r="L65" i="3"/>
  <c r="I10" i="11"/>
  <c r="K12" i="3"/>
  <c r="O133" i="3"/>
  <c r="N73" i="5"/>
  <c r="N121" i="4"/>
  <c r="O20" i="3"/>
  <c r="N16" i="5"/>
  <c r="N19" i="4"/>
  <c r="J113" i="4"/>
  <c r="J67" i="5"/>
  <c r="K70" i="5"/>
  <c r="O78" i="3"/>
  <c r="N70" i="4"/>
  <c r="N50" i="5"/>
  <c r="I45" i="11"/>
  <c r="J32" i="5" s="1"/>
  <c r="K47" i="3"/>
  <c r="O108" i="3"/>
  <c r="N99" i="4"/>
  <c r="N60" i="5"/>
  <c r="R91" i="3"/>
  <c r="K122" i="4"/>
  <c r="K15" i="5"/>
  <c r="K108" i="4"/>
  <c r="K11" i="5"/>
  <c r="K125" i="4"/>
  <c r="F125" i="4" s="1"/>
  <c r="G125" i="4" s="1"/>
  <c r="O56" i="3"/>
  <c r="N51" i="4"/>
  <c r="I6" i="11"/>
  <c r="K8" i="3"/>
  <c r="J50" i="4"/>
  <c r="J36" i="5"/>
  <c r="O118" i="3"/>
  <c r="N108" i="4"/>
  <c r="O18" i="3"/>
  <c r="N14" i="5"/>
  <c r="N17" i="4"/>
  <c r="O129" i="3"/>
  <c r="N117" i="4"/>
  <c r="O17" i="3"/>
  <c r="N16" i="4"/>
  <c r="O58" i="3"/>
  <c r="N39" i="5"/>
  <c r="N53" i="4"/>
  <c r="S95" i="3"/>
  <c r="R87" i="4"/>
  <c r="O121" i="3"/>
  <c r="N110" i="4"/>
  <c r="O114" i="3"/>
  <c r="N105" i="4"/>
  <c r="N64" i="5"/>
  <c r="J60" i="5"/>
  <c r="J99" i="4"/>
  <c r="G25" i="3"/>
  <c r="O55" i="3"/>
  <c r="N37" i="5"/>
  <c r="G89" i="3"/>
  <c r="N31" i="3"/>
  <c r="L31" i="3" s="1"/>
  <c r="M28" i="4"/>
  <c r="K28" i="4" s="1"/>
  <c r="F28" i="4" s="1"/>
  <c r="G28" i="4" s="1"/>
  <c r="H28" i="4" s="1"/>
  <c r="M22" i="5"/>
  <c r="K22" i="5" s="1"/>
  <c r="F22" i="5" s="1"/>
  <c r="G22" i="5" s="1"/>
  <c r="I61" i="11"/>
  <c r="K63" i="3"/>
  <c r="O71" i="3"/>
  <c r="N46" i="5"/>
  <c r="N64" i="4"/>
  <c r="F49" i="5"/>
  <c r="G49" i="5" s="1"/>
  <c r="H49" i="5" s="1"/>
  <c r="F43" i="4"/>
  <c r="G43" i="4" s="1"/>
  <c r="H43" i="4" s="1"/>
  <c r="G15" i="3"/>
  <c r="I57" i="11"/>
  <c r="K59" i="3"/>
  <c r="O102" i="3"/>
  <c r="N58" i="5"/>
  <c r="I113" i="11"/>
  <c r="J65" i="5" s="1"/>
  <c r="K115" i="3"/>
  <c r="F19" i="5"/>
  <c r="G19" i="5" s="1"/>
  <c r="H19" i="5"/>
  <c r="O24" i="3"/>
  <c r="N22" i="4"/>
  <c r="K27" i="5"/>
  <c r="F75" i="5"/>
  <c r="G75" i="5" s="1"/>
  <c r="H75" i="5" s="1"/>
  <c r="N78" i="3"/>
  <c r="L78" i="3" s="1"/>
  <c r="M70" i="4"/>
  <c r="K70" i="4" s="1"/>
  <c r="M50" i="5"/>
  <c r="K50" i="5" s="1"/>
  <c r="M73" i="3"/>
  <c r="L73" i="3" s="1"/>
  <c r="G73" i="3" s="1"/>
  <c r="L66" i="4"/>
  <c r="K66" i="4" s="1"/>
  <c r="L48" i="5"/>
  <c r="K48" i="5" s="1"/>
  <c r="G33" i="3"/>
  <c r="K42" i="4"/>
  <c r="F42" i="4" s="1"/>
  <c r="G42" i="4" s="1"/>
  <c r="I136" i="11"/>
  <c r="K138" i="3"/>
  <c r="N85" i="3"/>
  <c r="L85" i="3" s="1"/>
  <c r="M77" i="4"/>
  <c r="K77" i="4" s="1"/>
  <c r="M52" i="5"/>
  <c r="K52" i="5" s="1"/>
  <c r="O62" i="3"/>
  <c r="N56" i="4"/>
  <c r="N107" i="3"/>
  <c r="L107" i="3" s="1"/>
  <c r="M98" i="4"/>
  <c r="K98" i="4" s="1"/>
  <c r="M59" i="5"/>
  <c r="K59" i="5" s="1"/>
  <c r="H30" i="5"/>
  <c r="L130" i="3"/>
  <c r="O130" i="3"/>
  <c r="N118" i="4"/>
  <c r="N70" i="5"/>
  <c r="K74" i="5"/>
  <c r="I99" i="11"/>
  <c r="K101" i="3"/>
  <c r="O42" i="3"/>
  <c r="N39" i="4"/>
  <c r="N28" i="5"/>
  <c r="O123" i="3"/>
  <c r="N112" i="4"/>
  <c r="O116" i="3"/>
  <c r="N106" i="4"/>
  <c r="J114" i="4"/>
  <c r="J68" i="5"/>
  <c r="L19" i="3"/>
  <c r="K41" i="5"/>
  <c r="L118" i="3"/>
  <c r="L11" i="3"/>
  <c r="L137" i="3"/>
  <c r="J38" i="5"/>
  <c r="J52" i="4"/>
  <c r="J104" i="4"/>
  <c r="J63" i="5"/>
  <c r="N62" i="3"/>
  <c r="M56" i="4"/>
  <c r="I27" i="11"/>
  <c r="K29" i="3"/>
  <c r="S99" i="3"/>
  <c r="R99" i="3" s="1"/>
  <c r="G99" i="3" s="1"/>
  <c r="R91" i="4"/>
  <c r="Q91" i="4" s="1"/>
  <c r="F91" i="4" s="1"/>
  <c r="G91" i="4" s="1"/>
  <c r="H91" i="4" s="1"/>
  <c r="M136" i="3"/>
  <c r="L136" i="3" s="1"/>
  <c r="L124" i="4"/>
  <c r="N112" i="3"/>
  <c r="L112" i="3" s="1"/>
  <c r="M62" i="5"/>
  <c r="K62" i="5" s="1"/>
  <c r="F62" i="5" s="1"/>
  <c r="G62" i="5" s="1"/>
  <c r="H62" i="5" s="1"/>
  <c r="M103" i="4"/>
  <c r="K103" i="4" s="1"/>
  <c r="F103" i="4" s="1"/>
  <c r="G103" i="4" s="1"/>
  <c r="H103" i="4" s="1"/>
  <c r="O94" i="3"/>
  <c r="N86" i="4"/>
  <c r="I101" i="11"/>
  <c r="J94" i="4" s="1"/>
  <c r="K103" i="3"/>
  <c r="O21" i="3"/>
  <c r="N20" i="4"/>
  <c r="I130" i="11"/>
  <c r="K132" i="3"/>
  <c r="O103" i="3"/>
  <c r="N94" i="4"/>
  <c r="N96" i="3"/>
  <c r="L96" i="3" s="1"/>
  <c r="G96" i="3" s="1"/>
  <c r="M88" i="4"/>
  <c r="K88" i="4" s="1"/>
  <c r="N91" i="3"/>
  <c r="L91" i="3" s="1"/>
  <c r="G91" i="3" s="1"/>
  <c r="M83" i="4"/>
  <c r="K83" i="4" s="1"/>
  <c r="O122" i="3"/>
  <c r="N111" i="4"/>
  <c r="O49" i="3"/>
  <c r="N45" i="4"/>
  <c r="G74" i="3"/>
  <c r="I115" i="11"/>
  <c r="J107" i="4" s="1"/>
  <c r="K117" i="3"/>
  <c r="G46" i="3"/>
  <c r="I126" i="11"/>
  <c r="J116" i="4" s="1"/>
  <c r="K128" i="3"/>
  <c r="O127" i="3"/>
  <c r="N115" i="4"/>
  <c r="F26" i="4"/>
  <c r="G26" i="4" s="1"/>
  <c r="H26" i="4" s="1"/>
  <c r="O53" i="3"/>
  <c r="N49" i="4"/>
  <c r="K46" i="5"/>
  <c r="O59" i="3"/>
  <c r="N54" i="4"/>
  <c r="N40" i="5"/>
  <c r="I28" i="3"/>
  <c r="G28" i="3"/>
  <c r="N7" i="3"/>
  <c r="L7" i="3" s="1"/>
  <c r="M7" i="5"/>
  <c r="K7" i="5" s="1"/>
  <c r="M7" i="4"/>
  <c r="K7" i="4" s="1"/>
  <c r="K37" i="4"/>
  <c r="F123" i="4"/>
  <c r="G123" i="4" s="1"/>
  <c r="H123" i="4" s="1"/>
  <c r="J25" i="5"/>
  <c r="J34" i="4"/>
  <c r="I108" i="11"/>
  <c r="J101" i="4" s="1"/>
  <c r="K110" i="3"/>
  <c r="N68" i="3"/>
  <c r="L68" i="3" s="1"/>
  <c r="G68" i="3" s="1"/>
  <c r="M61" i="4"/>
  <c r="K61" i="4" s="1"/>
  <c r="M44" i="5"/>
  <c r="K44" i="5" s="1"/>
  <c r="I68" i="11"/>
  <c r="K70" i="3"/>
  <c r="I30" i="11"/>
  <c r="K32" i="3"/>
  <c r="F41" i="4"/>
  <c r="G41" i="4" s="1"/>
  <c r="H41" i="4"/>
  <c r="I89" i="11"/>
  <c r="J83" i="4" s="1"/>
  <c r="K91" i="3"/>
  <c r="K30" i="5"/>
  <c r="F30" i="5" s="1"/>
  <c r="G30" i="5" s="1"/>
  <c r="I92" i="11"/>
  <c r="J86" i="4" s="1"/>
  <c r="K94" i="3"/>
  <c r="O26" i="3"/>
  <c r="N24" i="4"/>
  <c r="H42" i="4"/>
  <c r="I75" i="11"/>
  <c r="J69" i="4" s="1"/>
  <c r="K77" i="3"/>
  <c r="F29" i="4"/>
  <c r="G29" i="4" s="1"/>
  <c r="H29" i="4" s="1"/>
  <c r="I129" i="11"/>
  <c r="K131" i="3"/>
  <c r="N103" i="3"/>
  <c r="L103" i="3" s="1"/>
  <c r="M94" i="4"/>
  <c r="K94" i="4" s="1"/>
  <c r="F17" i="5"/>
  <c r="G17" i="5" s="1"/>
  <c r="H17" i="5" s="1"/>
  <c r="L134" i="3"/>
  <c r="K77" i="5"/>
  <c r="K14" i="5"/>
  <c r="L60" i="3"/>
  <c r="F83" i="4"/>
  <c r="G83" i="4" s="1"/>
  <c r="H83" i="4" s="1"/>
  <c r="G52" i="3"/>
  <c r="N9" i="3"/>
  <c r="L9" i="3" s="1"/>
  <c r="M9" i="5"/>
  <c r="K9" i="5" s="1"/>
  <c r="M9" i="4"/>
  <c r="K9" i="4" s="1"/>
  <c r="F69" i="5"/>
  <c r="G69" i="5" s="1"/>
  <c r="H69" i="5" s="1"/>
  <c r="N57" i="3"/>
  <c r="L57" i="3" s="1"/>
  <c r="M38" i="5"/>
  <c r="K38" i="5" s="1"/>
  <c r="M52" i="4"/>
  <c r="K52" i="4" s="1"/>
  <c r="G14" i="3"/>
  <c r="O7" i="3"/>
  <c r="N7" i="4"/>
  <c r="N7" i="5"/>
  <c r="J34" i="5"/>
  <c r="J47" i="4"/>
  <c r="I125" i="11"/>
  <c r="J115" i="4" s="1"/>
  <c r="K127" i="3"/>
  <c r="J5" i="5"/>
  <c r="J5" i="4"/>
  <c r="I22" i="11"/>
  <c r="J22" i="4" s="1"/>
  <c r="K24" i="3"/>
  <c r="N114" i="3"/>
  <c r="L114" i="3" s="1"/>
  <c r="M105" i="4"/>
  <c r="K105" i="4" s="1"/>
  <c r="M64" i="5"/>
  <c r="K64" i="5" s="1"/>
  <c r="O105" i="3"/>
  <c r="N96" i="4"/>
  <c r="O106" i="3"/>
  <c r="N97" i="4"/>
  <c r="K54" i="5"/>
  <c r="F54" i="5" s="1"/>
  <c r="G54" i="5" s="1"/>
  <c r="K8" i="5"/>
  <c r="O40" i="3"/>
  <c r="N27" i="5"/>
  <c r="N37" i="4"/>
  <c r="F47" i="5"/>
  <c r="G47" i="5" s="1"/>
  <c r="H47" i="5" s="1"/>
  <c r="M48" i="3"/>
  <c r="L44" i="4"/>
  <c r="G112" i="3"/>
  <c r="O35" i="3"/>
  <c r="N32" i="4"/>
  <c r="F57" i="5"/>
  <c r="G57" i="5" s="1"/>
  <c r="H57" i="5" s="1"/>
  <c r="F20" i="5"/>
  <c r="G20" i="5" s="1"/>
  <c r="H20" i="5" s="1"/>
  <c r="F62" i="4"/>
  <c r="G62" i="4" s="1"/>
  <c r="H62" i="4" s="1"/>
  <c r="L71" i="3"/>
  <c r="L39" i="3"/>
  <c r="G39" i="3" s="1"/>
  <c r="O76" i="3"/>
  <c r="N68" i="4"/>
  <c r="O66" i="3"/>
  <c r="N59" i="4"/>
  <c r="L40" i="3"/>
  <c r="G135" i="3"/>
  <c r="I107" i="11"/>
  <c r="K109" i="3"/>
  <c r="O138" i="3"/>
  <c r="N126" i="4"/>
  <c r="N77" i="5"/>
  <c r="H29" i="5"/>
  <c r="F29" i="5"/>
  <c r="G29" i="5" s="1"/>
  <c r="L45" i="3"/>
  <c r="G45" i="3" s="1"/>
  <c r="I7" i="11"/>
  <c r="K9" i="3"/>
  <c r="I36" i="11"/>
  <c r="K38" i="3"/>
  <c r="O23" i="3"/>
  <c r="N18" i="5"/>
  <c r="I132" i="11"/>
  <c r="K134" i="3"/>
  <c r="I45" i="3"/>
  <c r="F23" i="5"/>
  <c r="G23" i="5" s="1"/>
  <c r="H23" i="5" s="1"/>
  <c r="O107" i="3"/>
  <c r="N98" i="4"/>
  <c r="N59" i="5"/>
  <c r="N48" i="3"/>
  <c r="L48" i="3" s="1"/>
  <c r="M44" i="4"/>
  <c r="K44" i="4" s="1"/>
  <c r="I39" i="11"/>
  <c r="J38" i="4" s="1"/>
  <c r="K41" i="3"/>
  <c r="F21" i="4"/>
  <c r="G21" i="4" s="1"/>
  <c r="H21" i="4" s="1"/>
  <c r="O9" i="3"/>
  <c r="N9" i="4"/>
  <c r="N9" i="5"/>
  <c r="K126" i="4"/>
  <c r="J46" i="5"/>
  <c r="J64" i="4"/>
  <c r="K17" i="4"/>
  <c r="J62" i="5"/>
  <c r="J103" i="4"/>
  <c r="J80" i="4"/>
  <c r="J54" i="5"/>
  <c r="O125" i="3"/>
  <c r="N114" i="4"/>
  <c r="N68" i="5"/>
  <c r="G92" i="3"/>
  <c r="N110" i="3"/>
  <c r="L110" i="3" s="1"/>
  <c r="M101" i="4"/>
  <c r="K101" i="4" s="1"/>
  <c r="R95" i="3"/>
  <c r="O85" i="3"/>
  <c r="N52" i="5"/>
  <c r="N77" i="4"/>
  <c r="H66" i="4"/>
  <c r="F66" i="4"/>
  <c r="G66" i="4" s="1"/>
  <c r="O119" i="3"/>
  <c r="N109" i="4"/>
  <c r="O90" i="3"/>
  <c r="N82" i="4"/>
  <c r="N56" i="5"/>
  <c r="O77" i="3"/>
  <c r="N69" i="4"/>
  <c r="J125" i="4"/>
  <c r="J76" i="5"/>
  <c r="K22" i="4"/>
  <c r="O109" i="3"/>
  <c r="N100" i="4"/>
  <c r="N61" i="5"/>
  <c r="J7" i="5"/>
  <c r="J7" i="4"/>
  <c r="F95" i="4"/>
  <c r="G95" i="4" s="1"/>
  <c r="H95" i="4" s="1"/>
  <c r="N55" i="3"/>
  <c r="L55" i="3" s="1"/>
  <c r="M37" i="5"/>
  <c r="K37" i="5" s="1"/>
  <c r="O27" i="3"/>
  <c r="N25" i="4"/>
  <c r="F72" i="4"/>
  <c r="G72" i="4" s="1"/>
  <c r="H72" i="4" s="1"/>
  <c r="O113" i="3"/>
  <c r="N104" i="4"/>
  <c r="N63" i="5"/>
  <c r="I118" i="11"/>
  <c r="J66" i="5" s="1"/>
  <c r="K120" i="3"/>
  <c r="K80" i="4"/>
  <c r="K8" i="4"/>
  <c r="F65" i="4"/>
  <c r="G65" i="4" s="1"/>
  <c r="H65" i="4" s="1"/>
  <c r="O79" i="3"/>
  <c r="N71" i="4"/>
  <c r="J65" i="4"/>
  <c r="J47" i="5"/>
  <c r="N5" i="3"/>
  <c r="L5" i="3" s="1"/>
  <c r="M5" i="4"/>
  <c r="K5" i="4" s="1"/>
  <c r="M5" i="5"/>
  <c r="K5" i="5" s="1"/>
  <c r="O5" i="3"/>
  <c r="N5" i="4"/>
  <c r="N5" i="5"/>
  <c r="O37" i="3"/>
  <c r="N25" i="5"/>
  <c r="N34" i="4"/>
  <c r="O50" i="3"/>
  <c r="N46" i="4"/>
  <c r="N33" i="5"/>
  <c r="K45" i="5"/>
  <c r="F93" i="4"/>
  <c r="G93" i="4" s="1"/>
  <c r="H93" i="4" s="1"/>
  <c r="G29" i="3"/>
  <c r="O132" i="3"/>
  <c r="N72" i="5"/>
  <c r="N120" i="4"/>
  <c r="G69" i="3"/>
  <c r="O54" i="3"/>
  <c r="N36" i="5"/>
  <c r="N50" i="4"/>
  <c r="K39" i="5"/>
  <c r="I128" i="11"/>
  <c r="K130" i="3"/>
  <c r="O115" i="3"/>
  <c r="N65" i="5"/>
  <c r="H61" i="3"/>
  <c r="AJ108" i="17"/>
  <c r="D108" i="17" s="1"/>
  <c r="N132" i="3"/>
  <c r="L132" i="3" s="1"/>
  <c r="M72" i="5"/>
  <c r="K72" i="5" s="1"/>
  <c r="M120" i="4"/>
  <c r="K120" i="4" s="1"/>
  <c r="O48" i="3"/>
  <c r="N44" i="4"/>
  <c r="J66" i="4"/>
  <c r="J48" i="5"/>
  <c r="O57" i="3"/>
  <c r="N52" i="4"/>
  <c r="N38" i="5"/>
  <c r="G31" i="3"/>
  <c r="G65" i="3"/>
  <c r="I44" i="3"/>
  <c r="G44" i="3"/>
  <c r="I127" i="11"/>
  <c r="J117" i="4" s="1"/>
  <c r="K129" i="3"/>
  <c r="O67" i="3"/>
  <c r="N60" i="4"/>
  <c r="O70" i="3"/>
  <c r="N45" i="5"/>
  <c r="N63" i="4"/>
  <c r="J77" i="4"/>
  <c r="J52" i="5"/>
  <c r="O95" i="3"/>
  <c r="N87" i="4"/>
  <c r="I4" i="11"/>
  <c r="K6" i="3"/>
  <c r="G32" i="3"/>
  <c r="H75" i="4"/>
  <c r="F75" i="4"/>
  <c r="G75" i="4" s="1"/>
  <c r="G22" i="3"/>
  <c r="O81" i="3"/>
  <c r="N73" i="4"/>
  <c r="L138" i="3"/>
  <c r="N75" i="3"/>
  <c r="L75" i="3" s="1"/>
  <c r="M67" i="4"/>
  <c r="K67" i="4" s="1"/>
  <c r="K115" i="4"/>
  <c r="K67" i="5"/>
  <c r="L18" i="3"/>
  <c r="K20" i="4"/>
  <c r="K35" i="4"/>
  <c r="K10" i="4"/>
  <c r="F81" i="4"/>
  <c r="G81" i="4" s="1"/>
  <c r="H81" i="4" s="1"/>
  <c r="O36" i="3"/>
  <c r="N33" i="4"/>
  <c r="K124" i="4"/>
  <c r="F48" i="4"/>
  <c r="G48" i="4" s="1"/>
  <c r="H48" i="4" s="1"/>
  <c r="F85" i="4"/>
  <c r="G85" i="4" s="1"/>
  <c r="H85" i="4"/>
  <c r="I134" i="11"/>
  <c r="J124" i="4" s="1"/>
  <c r="K136" i="3"/>
  <c r="G80" i="3"/>
  <c r="O87" i="3"/>
  <c r="N53" i="5"/>
  <c r="N79" i="4"/>
  <c r="G72" i="3"/>
  <c r="O110" i="3"/>
  <c r="N101" i="4"/>
  <c r="N79" i="3"/>
  <c r="L79" i="3" s="1"/>
  <c r="M71" i="4"/>
  <c r="K71" i="4" s="1"/>
  <c r="G101" i="3"/>
  <c r="I114" i="11"/>
  <c r="J106" i="4" s="1"/>
  <c r="K116" i="3"/>
  <c r="K53" i="4"/>
  <c r="J105" i="4"/>
  <c r="J64" i="5"/>
  <c r="S5" i="3"/>
  <c r="R5" i="3" s="1"/>
  <c r="R5" i="4"/>
  <c r="Q5" i="4" s="1"/>
  <c r="R5" i="5"/>
  <c r="Q5" i="5" s="1"/>
  <c r="Q36" i="4"/>
  <c r="F80" i="4"/>
  <c r="G80" i="4" s="1"/>
  <c r="H80" i="4" s="1"/>
  <c r="I65" i="11"/>
  <c r="J60" i="4" s="1"/>
  <c r="K67" i="3"/>
  <c r="O41" i="3"/>
  <c r="N38" i="4"/>
  <c r="F51" i="5"/>
  <c r="G51" i="5" s="1"/>
  <c r="H51" i="5"/>
  <c r="K90" i="4"/>
  <c r="F116" i="4"/>
  <c r="G116" i="4" s="1"/>
  <c r="H116" i="4" s="1"/>
  <c r="J42" i="4"/>
  <c r="J30" i="5"/>
  <c r="L127" i="3"/>
  <c r="K113" i="4"/>
  <c r="L21" i="3"/>
  <c r="K26" i="5"/>
  <c r="H97" i="3"/>
  <c r="AJ168" i="17"/>
  <c r="D168" i="17" s="1"/>
  <c r="O84" i="3"/>
  <c r="N76" i="4"/>
  <c r="K10" i="5"/>
  <c r="I96" i="3"/>
  <c r="G64" i="3"/>
  <c r="G104" i="3"/>
  <c r="S96" i="3"/>
  <c r="R96" i="3" s="1"/>
  <c r="R88" i="4"/>
  <c r="Q88" i="4" s="1"/>
  <c r="O34" i="3"/>
  <c r="N31" i="4"/>
  <c r="I76" i="11"/>
  <c r="K78" i="3"/>
  <c r="F35" i="5"/>
  <c r="G35" i="5" s="1"/>
  <c r="H35" i="5" s="1"/>
  <c r="I93" i="3"/>
  <c r="G93" i="3"/>
  <c r="H88" i="4"/>
  <c r="F88" i="4"/>
  <c r="G88" i="4" s="1"/>
  <c r="O30" i="3"/>
  <c r="N21" i="5"/>
  <c r="N27" i="4"/>
  <c r="N54" i="3"/>
  <c r="L54" i="3" s="1"/>
  <c r="M36" i="5"/>
  <c r="K36" i="5" s="1"/>
  <c r="M50" i="4"/>
  <c r="K50" i="4" s="1"/>
  <c r="K121" i="4"/>
  <c r="O16" i="3"/>
  <c r="N15" i="4"/>
  <c r="F43" i="5"/>
  <c r="G43" i="5" s="1"/>
  <c r="H43" i="5" s="1"/>
  <c r="I117" i="11"/>
  <c r="J109" i="4" s="1"/>
  <c r="K119" i="3"/>
  <c r="B133" i="11"/>
  <c r="O124" i="3"/>
  <c r="N113" i="4"/>
  <c r="N67" i="5"/>
  <c r="K32" i="4"/>
  <c r="F84" i="4"/>
  <c r="G84" i="4" s="1"/>
  <c r="H84" i="4" s="1"/>
  <c r="J17" i="5"/>
  <c r="J21" i="4"/>
  <c r="K104" i="4"/>
  <c r="O120" i="3"/>
  <c r="N66" i="5"/>
  <c r="L117" i="3"/>
  <c r="O51" i="3"/>
  <c r="N47" i="4"/>
  <c r="N34" i="5"/>
  <c r="M62" i="3"/>
  <c r="L56" i="4"/>
  <c r="Q87" i="4"/>
  <c r="L70" i="3"/>
  <c r="I41" i="11"/>
  <c r="J40" i="4" s="1"/>
  <c r="K43" i="3"/>
  <c r="F76" i="5"/>
  <c r="G76" i="5" s="1"/>
  <c r="H76" i="5" s="1"/>
  <c r="O131" i="3"/>
  <c r="N119" i="4"/>
  <c r="N71" i="5"/>
  <c r="F122" i="4"/>
  <c r="G122" i="4" s="1"/>
  <c r="H122" i="4" s="1"/>
  <c r="K119" i="4"/>
  <c r="L58" i="3"/>
  <c r="O10" i="3"/>
  <c r="N10" i="5"/>
  <c r="N10" i="4"/>
  <c r="O43" i="3"/>
  <c r="N40" i="4"/>
  <c r="O12" i="3"/>
  <c r="N12" i="4"/>
  <c r="N12" i="5"/>
  <c r="K68" i="5"/>
  <c r="F13" i="5"/>
  <c r="G13" i="5" s="1"/>
  <c r="H13" i="5" s="1"/>
  <c r="I64" i="11"/>
  <c r="J59" i="4" s="1"/>
  <c r="K66" i="3"/>
  <c r="R39" i="3"/>
  <c r="O47" i="3"/>
  <c r="N32" i="5"/>
  <c r="R11" i="3"/>
  <c r="O11" i="3"/>
  <c r="N11" i="4"/>
  <c r="N11" i="5"/>
  <c r="G128" i="3"/>
  <c r="O86" i="3"/>
  <c r="N78" i="4"/>
  <c r="J37" i="4"/>
  <c r="J27" i="5"/>
  <c r="O117" i="3"/>
  <c r="N107" i="4"/>
  <c r="J19" i="4"/>
  <c r="J16" i="5"/>
  <c r="J82" i="4"/>
  <c r="J56" i="5"/>
  <c r="F61" i="4"/>
  <c r="G61" i="4" s="1"/>
  <c r="H61" i="4" s="1"/>
  <c r="G83" i="3"/>
  <c r="I83" i="3"/>
  <c r="O6" i="3"/>
  <c r="N6" i="5"/>
  <c r="N6" i="4"/>
  <c r="L98" i="3"/>
  <c r="G98" i="3" s="1"/>
  <c r="L124" i="3"/>
  <c r="J11" i="4"/>
  <c r="J11" i="5"/>
  <c r="H100" i="3"/>
  <c r="AJ171" i="17"/>
  <c r="D171" i="17" s="1"/>
  <c r="K87" i="4"/>
  <c r="L38" i="3"/>
  <c r="L10" i="3"/>
  <c r="F36" i="4" l="1"/>
  <c r="G36" i="4" s="1"/>
  <c r="H36" i="4" s="1"/>
  <c r="H22" i="5"/>
  <c r="K38" i="4"/>
  <c r="F58" i="4"/>
  <c r="G58" i="4" s="1"/>
  <c r="H58" i="4" s="1"/>
  <c r="H45" i="3"/>
  <c r="AJ73" i="17"/>
  <c r="D73" i="17" s="1"/>
  <c r="H73" i="3"/>
  <c r="I73" i="3" s="1"/>
  <c r="AJ129" i="17"/>
  <c r="D129" i="17" s="1"/>
  <c r="G136" i="3"/>
  <c r="H39" i="3"/>
  <c r="I39" i="3" s="1"/>
  <c r="AJ61" i="17"/>
  <c r="D61" i="17" s="1"/>
  <c r="H99" i="3"/>
  <c r="I99" i="3" s="1"/>
  <c r="AJ170" i="17"/>
  <c r="D170" i="17" s="1"/>
  <c r="H91" i="3"/>
  <c r="I91" i="3" s="1"/>
  <c r="AJ162" i="17"/>
  <c r="D162" i="17" s="1"/>
  <c r="F71" i="5"/>
  <c r="G71" i="5" s="1"/>
  <c r="H71" i="5" s="1"/>
  <c r="G120" i="3"/>
  <c r="G16" i="3"/>
  <c r="G87" i="3"/>
  <c r="G81" i="3"/>
  <c r="H44" i="3"/>
  <c r="AJ67" i="17"/>
  <c r="D67" i="17" s="1"/>
  <c r="G57" i="3"/>
  <c r="F82" i="4"/>
  <c r="G82" i="4" s="1"/>
  <c r="H82" i="4" s="1"/>
  <c r="G125" i="3"/>
  <c r="I125" i="3"/>
  <c r="J9" i="5"/>
  <c r="J9" i="4"/>
  <c r="G55" i="3"/>
  <c r="F42" i="5"/>
  <c r="G42" i="5" s="1"/>
  <c r="H42" i="5" s="1"/>
  <c r="F9" i="5"/>
  <c r="G9" i="5" s="1"/>
  <c r="H9" i="5" s="1"/>
  <c r="G122" i="3"/>
  <c r="F58" i="5"/>
  <c r="G58" i="5" s="1"/>
  <c r="H58" i="5" s="1"/>
  <c r="H68" i="3"/>
  <c r="I68" i="3" s="1"/>
  <c r="AJ119" i="17"/>
  <c r="D119" i="17" s="1"/>
  <c r="F57" i="4"/>
  <c r="G57" i="4" s="1"/>
  <c r="H57" i="4" s="1"/>
  <c r="F8" i="4"/>
  <c r="G8" i="4" s="1"/>
  <c r="H8" i="4" s="1"/>
  <c r="G111" i="3"/>
  <c r="F33" i="4"/>
  <c r="G33" i="4" s="1"/>
  <c r="H33" i="4" s="1"/>
  <c r="H22" i="3"/>
  <c r="I22" i="3" s="1"/>
  <c r="AJ42" i="17"/>
  <c r="D42" i="17" s="1"/>
  <c r="F60" i="4"/>
  <c r="G60" i="4" s="1"/>
  <c r="H60" i="4" s="1"/>
  <c r="H65" i="3"/>
  <c r="I65" i="3" s="1"/>
  <c r="AJ113" i="17"/>
  <c r="D113" i="17" s="1"/>
  <c r="F65" i="5"/>
  <c r="G65" i="5" s="1"/>
  <c r="H65" i="5" s="1"/>
  <c r="H69" i="3"/>
  <c r="I69" i="3" s="1"/>
  <c r="AJ124" i="17"/>
  <c r="D124" i="17" s="1"/>
  <c r="F5" i="5"/>
  <c r="G5" i="5" s="1"/>
  <c r="H5" i="5" s="1"/>
  <c r="F71" i="4"/>
  <c r="G71" i="4" s="1"/>
  <c r="H71" i="4" s="1"/>
  <c r="F63" i="5"/>
  <c r="G63" i="5" s="1"/>
  <c r="H63" i="5" s="1"/>
  <c r="F109" i="4"/>
  <c r="G109" i="4" s="1"/>
  <c r="H109" i="4" s="1"/>
  <c r="F9" i="4"/>
  <c r="G9" i="4" s="1"/>
  <c r="H9" i="4" s="1"/>
  <c r="F59" i="5"/>
  <c r="G59" i="5" s="1"/>
  <c r="H59" i="5"/>
  <c r="J122" i="4"/>
  <c r="J74" i="5"/>
  <c r="F68" i="4"/>
  <c r="G68" i="4" s="1"/>
  <c r="H68" i="4" s="1"/>
  <c r="G106" i="3"/>
  <c r="G7" i="3"/>
  <c r="I7" i="3"/>
  <c r="F40" i="5"/>
  <c r="G40" i="5" s="1"/>
  <c r="H40" i="5" s="1"/>
  <c r="F115" i="4"/>
  <c r="G115" i="4" s="1"/>
  <c r="H115" i="4" s="1"/>
  <c r="F20" i="4"/>
  <c r="G20" i="4" s="1"/>
  <c r="H20" i="4" s="1"/>
  <c r="J26" i="4"/>
  <c r="J20" i="5"/>
  <c r="F112" i="4"/>
  <c r="G112" i="4" s="1"/>
  <c r="H112" i="4" s="1"/>
  <c r="F70" i="5"/>
  <c r="G70" i="5" s="1"/>
  <c r="H70" i="5" s="1"/>
  <c r="F22" i="4"/>
  <c r="G22" i="4" s="1"/>
  <c r="H22" i="4" s="1"/>
  <c r="G102" i="3"/>
  <c r="G17" i="3"/>
  <c r="G133" i="3"/>
  <c r="F13" i="4"/>
  <c r="G13" i="4" s="1"/>
  <c r="H13" i="4" s="1"/>
  <c r="F35" i="4"/>
  <c r="G35" i="4" s="1"/>
  <c r="H35" i="4" s="1"/>
  <c r="G63" i="3"/>
  <c r="H126" i="3"/>
  <c r="I126" i="3" s="1"/>
  <c r="AJ203" i="17"/>
  <c r="D203" i="17" s="1"/>
  <c r="F8" i="5"/>
  <c r="G8" i="5" s="1"/>
  <c r="H8" i="5" s="1"/>
  <c r="G43" i="3"/>
  <c r="F31" i="4"/>
  <c r="G31" i="4" s="1"/>
  <c r="H31" i="4" s="1"/>
  <c r="F36" i="5"/>
  <c r="G36" i="5" s="1"/>
  <c r="H36" i="5" s="1"/>
  <c r="F100" i="4"/>
  <c r="G100" i="4" s="1"/>
  <c r="H100" i="4" s="1"/>
  <c r="G138" i="3"/>
  <c r="H28" i="3"/>
  <c r="AJ49" i="17"/>
  <c r="D49" i="17" s="1"/>
  <c r="F106" i="4"/>
  <c r="G106" i="4" s="1"/>
  <c r="H106" i="4" s="1"/>
  <c r="G58" i="3"/>
  <c r="I58" i="3"/>
  <c r="G19" i="3"/>
  <c r="F119" i="4"/>
  <c r="G119" i="4" s="1"/>
  <c r="H119" i="4" s="1"/>
  <c r="G90" i="3"/>
  <c r="J72" i="5"/>
  <c r="J120" i="4"/>
  <c r="J33" i="5"/>
  <c r="J46" i="4"/>
  <c r="F10" i="5"/>
  <c r="G10" i="5" s="1"/>
  <c r="H10" i="5" s="1"/>
  <c r="H93" i="3"/>
  <c r="AJ164" i="17"/>
  <c r="D164" i="17" s="1"/>
  <c r="J6" i="4"/>
  <c r="J6" i="5"/>
  <c r="F6" i="4"/>
  <c r="G6" i="4" s="1"/>
  <c r="H6" i="4" s="1"/>
  <c r="I86" i="3"/>
  <c r="G86" i="3"/>
  <c r="H54" i="5"/>
  <c r="F76" i="4"/>
  <c r="G76" i="4" s="1"/>
  <c r="H76" i="4" s="1"/>
  <c r="F38" i="4"/>
  <c r="G38" i="4" s="1"/>
  <c r="H38" i="4" s="1"/>
  <c r="G110" i="3"/>
  <c r="G36" i="3"/>
  <c r="H87" i="4"/>
  <c r="F87" i="4"/>
  <c r="G87" i="4" s="1"/>
  <c r="G67" i="3"/>
  <c r="F44" i="4"/>
  <c r="G44" i="4" s="1"/>
  <c r="H44" i="4" s="1"/>
  <c r="G115" i="3"/>
  <c r="F5" i="4"/>
  <c r="G5" i="4" s="1"/>
  <c r="H5" i="4" s="1"/>
  <c r="G79" i="3"/>
  <c r="F104" i="4"/>
  <c r="G104" i="4" s="1"/>
  <c r="H104" i="4" s="1"/>
  <c r="G119" i="3"/>
  <c r="G9" i="3"/>
  <c r="F98" i="4"/>
  <c r="G98" i="4" s="1"/>
  <c r="H98" i="4" s="1"/>
  <c r="F18" i="5"/>
  <c r="G18" i="5" s="1"/>
  <c r="H18" i="5" s="1"/>
  <c r="G76" i="3"/>
  <c r="F96" i="4"/>
  <c r="G96" i="4" s="1"/>
  <c r="H96" i="4" s="1"/>
  <c r="F54" i="4"/>
  <c r="G54" i="4" s="1"/>
  <c r="H54" i="4" s="1"/>
  <c r="G127" i="3"/>
  <c r="G21" i="3"/>
  <c r="K56" i="4"/>
  <c r="F56" i="4" s="1"/>
  <c r="G56" i="4" s="1"/>
  <c r="G123" i="3"/>
  <c r="F118" i="4"/>
  <c r="G118" i="4" s="1"/>
  <c r="H118" i="4" s="1"/>
  <c r="H56" i="4"/>
  <c r="H33" i="3"/>
  <c r="I33" i="3" s="1"/>
  <c r="AJ54" i="17"/>
  <c r="D54" i="17" s="1"/>
  <c r="G24" i="3"/>
  <c r="F117" i="4"/>
  <c r="G117" i="4" s="1"/>
  <c r="H117" i="4"/>
  <c r="G13" i="3"/>
  <c r="F26" i="5"/>
  <c r="G26" i="5" s="1"/>
  <c r="H26" i="5" s="1"/>
  <c r="G8" i="3"/>
  <c r="J14" i="5"/>
  <c r="J17" i="4"/>
  <c r="G11" i="3"/>
  <c r="H98" i="3"/>
  <c r="I98" i="3" s="1"/>
  <c r="AJ169" i="17"/>
  <c r="D169" i="17" s="1"/>
  <c r="F45" i="5"/>
  <c r="G45" i="5" s="1"/>
  <c r="H45" i="5" s="1"/>
  <c r="F111" i="4"/>
  <c r="G111" i="4" s="1"/>
  <c r="H111" i="4" s="1"/>
  <c r="F121" i="4"/>
  <c r="G121" i="4" s="1"/>
  <c r="H121" i="4" s="1"/>
  <c r="F102" i="4"/>
  <c r="G102" i="4" s="1"/>
  <c r="H102" i="4" s="1"/>
  <c r="G124" i="3"/>
  <c r="F73" i="5"/>
  <c r="G73" i="5" s="1"/>
  <c r="H73" i="5" s="1"/>
  <c r="G75" i="3"/>
  <c r="H78" i="4"/>
  <c r="F78" i="4"/>
  <c r="G78" i="4" s="1"/>
  <c r="G131" i="3"/>
  <c r="I133" i="11"/>
  <c r="K135" i="3"/>
  <c r="F101" i="4"/>
  <c r="G101" i="4" s="1"/>
  <c r="H101" i="4" s="1"/>
  <c r="G10" i="3"/>
  <c r="F34" i="5"/>
  <c r="G34" i="5" s="1"/>
  <c r="H34" i="5" s="1"/>
  <c r="F6" i="5"/>
  <c r="G6" i="5" s="1"/>
  <c r="H6" i="5" s="1"/>
  <c r="F32" i="5"/>
  <c r="G32" i="5" s="1"/>
  <c r="H32" i="5" s="1"/>
  <c r="F12" i="5"/>
  <c r="G12" i="5" s="1"/>
  <c r="H12" i="5" s="1"/>
  <c r="F47" i="4"/>
  <c r="G47" i="4" s="1"/>
  <c r="H47" i="4" s="1"/>
  <c r="H104" i="3"/>
  <c r="I104" i="3" s="1"/>
  <c r="AJ178" i="17"/>
  <c r="D178" i="17" s="1"/>
  <c r="G84" i="3"/>
  <c r="H125" i="4"/>
  <c r="H72" i="3"/>
  <c r="I72" i="3" s="1"/>
  <c r="AJ128" i="17"/>
  <c r="D128" i="17" s="1"/>
  <c r="I95" i="3"/>
  <c r="G95" i="3"/>
  <c r="H31" i="3"/>
  <c r="I31" i="3" s="1"/>
  <c r="AJ52" i="17"/>
  <c r="D52" i="17" s="1"/>
  <c r="G48" i="3"/>
  <c r="F120" i="4"/>
  <c r="G120" i="4" s="1"/>
  <c r="H120" i="4" s="1"/>
  <c r="H33" i="5"/>
  <c r="F33" i="5"/>
  <c r="G33" i="5" s="1"/>
  <c r="G5" i="3"/>
  <c r="G113" i="3"/>
  <c r="H92" i="3"/>
  <c r="I92" i="3" s="1"/>
  <c r="AJ163" i="17"/>
  <c r="D163" i="17" s="1"/>
  <c r="G107" i="3"/>
  <c r="G23" i="3"/>
  <c r="J61" i="5"/>
  <c r="J100" i="4"/>
  <c r="F32" i="4"/>
  <c r="G32" i="4" s="1"/>
  <c r="H32" i="4" s="1"/>
  <c r="F37" i="4"/>
  <c r="G37" i="4" s="1"/>
  <c r="H37" i="4" s="1"/>
  <c r="G105" i="3"/>
  <c r="H14" i="3"/>
  <c r="I14" i="3" s="1"/>
  <c r="AJ28" i="17"/>
  <c r="D28" i="17" s="1"/>
  <c r="H24" i="4"/>
  <c r="F24" i="4"/>
  <c r="G24" i="4" s="1"/>
  <c r="G59" i="3"/>
  <c r="L62" i="3"/>
  <c r="F28" i="5"/>
  <c r="G28" i="5" s="1"/>
  <c r="H28" i="5" s="1"/>
  <c r="G130" i="3"/>
  <c r="I62" i="3"/>
  <c r="G62" i="3"/>
  <c r="J40" i="5"/>
  <c r="J54" i="4"/>
  <c r="F44" i="5"/>
  <c r="G44" i="5" s="1"/>
  <c r="H44" i="5" s="1"/>
  <c r="I129" i="3"/>
  <c r="G129" i="3"/>
  <c r="J12" i="4"/>
  <c r="J12" i="5"/>
  <c r="F124" i="4"/>
  <c r="G124" i="4" s="1"/>
  <c r="H124" i="4" s="1"/>
  <c r="G38" i="3"/>
  <c r="F74" i="4"/>
  <c r="G74" i="4" s="1"/>
  <c r="H74" i="4" s="1"/>
  <c r="H88" i="3"/>
  <c r="I88" i="3" s="1"/>
  <c r="AJ152" i="17"/>
  <c r="D152" i="17" s="1"/>
  <c r="J10" i="5"/>
  <c r="J10" i="4"/>
  <c r="F10" i="4"/>
  <c r="G10" i="4" s="1"/>
  <c r="H10" i="4" s="1"/>
  <c r="H25" i="3"/>
  <c r="I25" i="3" s="1"/>
  <c r="AJ45" i="17"/>
  <c r="D45" i="17" s="1"/>
  <c r="I121" i="3"/>
  <c r="G121" i="3"/>
  <c r="J100" i="3"/>
  <c r="I92" i="4"/>
  <c r="G6" i="3"/>
  <c r="H128" i="3"/>
  <c r="I128" i="3" s="1"/>
  <c r="AJ205" i="17"/>
  <c r="D205" i="17" s="1"/>
  <c r="G47" i="3"/>
  <c r="F12" i="4"/>
  <c r="G12" i="4" s="1"/>
  <c r="H12" i="4" s="1"/>
  <c r="G51" i="3"/>
  <c r="F27" i="4"/>
  <c r="G27" i="4" s="1"/>
  <c r="H27" i="4" s="1"/>
  <c r="J97" i="3"/>
  <c r="I89" i="4"/>
  <c r="J118" i="4"/>
  <c r="J70" i="5"/>
  <c r="F72" i="5"/>
  <c r="G72" i="5" s="1"/>
  <c r="H72" i="5" s="1"/>
  <c r="F46" i="4"/>
  <c r="G46" i="4" s="1"/>
  <c r="H46" i="4" s="1"/>
  <c r="F69" i="4"/>
  <c r="G69" i="4" s="1"/>
  <c r="H69" i="4"/>
  <c r="H135" i="3"/>
  <c r="I135" i="3" s="1"/>
  <c r="AJ221" i="17"/>
  <c r="D221" i="17" s="1"/>
  <c r="G35" i="3"/>
  <c r="F27" i="5"/>
  <c r="G27" i="5" s="1"/>
  <c r="H27" i="5" s="1"/>
  <c r="J119" i="4"/>
  <c r="J71" i="5"/>
  <c r="G26" i="3"/>
  <c r="I26" i="3"/>
  <c r="H74" i="3"/>
  <c r="I74" i="3" s="1"/>
  <c r="AJ130" i="17"/>
  <c r="D130" i="17" s="1"/>
  <c r="F39" i="4"/>
  <c r="G39" i="4" s="1"/>
  <c r="H39" i="4" s="1"/>
  <c r="H15" i="3"/>
  <c r="I15" i="3" s="1"/>
  <c r="AJ29" i="17"/>
  <c r="D29" i="17" s="1"/>
  <c r="F64" i="4"/>
  <c r="G64" i="4" s="1"/>
  <c r="H64" i="4" s="1"/>
  <c r="H89" i="3"/>
  <c r="I89" i="3" s="1"/>
  <c r="AJ160" i="17"/>
  <c r="D160" i="17" s="1"/>
  <c r="F64" i="5"/>
  <c r="G64" i="5" s="1"/>
  <c r="H64" i="5" s="1"/>
  <c r="F17" i="4"/>
  <c r="G17" i="4" s="1"/>
  <c r="H17" i="4" s="1"/>
  <c r="J8" i="4"/>
  <c r="J8" i="5"/>
  <c r="F50" i="5"/>
  <c r="G50" i="5" s="1"/>
  <c r="H50" i="5" s="1"/>
  <c r="F19" i="4"/>
  <c r="G19" i="4" s="1"/>
  <c r="H19" i="4" s="1"/>
  <c r="L41" i="3"/>
  <c r="G41" i="3" s="1"/>
  <c r="J21" i="5"/>
  <c r="J27" i="4"/>
  <c r="J39" i="4"/>
  <c r="J28" i="5"/>
  <c r="G82" i="3"/>
  <c r="J15" i="5"/>
  <c r="J18" i="4"/>
  <c r="F113" i="4"/>
  <c r="G113" i="4" s="1"/>
  <c r="H113" i="4" s="1"/>
  <c r="H96" i="3"/>
  <c r="AJ167" i="17"/>
  <c r="D167" i="17" s="1"/>
  <c r="J61" i="3"/>
  <c r="I55" i="4"/>
  <c r="F25" i="5"/>
  <c r="G25" i="5" s="1"/>
  <c r="H25" i="5" s="1"/>
  <c r="G27" i="3"/>
  <c r="G85" i="3"/>
  <c r="F59" i="4"/>
  <c r="G59" i="4" s="1"/>
  <c r="H59" i="4" s="1"/>
  <c r="F7" i="5"/>
  <c r="G7" i="5" s="1"/>
  <c r="H7" i="5"/>
  <c r="F108" i="4"/>
  <c r="G108" i="4" s="1"/>
  <c r="H108" i="4" s="1"/>
  <c r="G108" i="3"/>
  <c r="G34" i="3"/>
  <c r="G70" i="3"/>
  <c r="G54" i="3"/>
  <c r="G37" i="3"/>
  <c r="F97" i="4"/>
  <c r="G97" i="4" s="1"/>
  <c r="H97" i="4" s="1"/>
  <c r="F16" i="4"/>
  <c r="G16" i="4" s="1"/>
  <c r="H16" i="4" s="1"/>
  <c r="G118" i="3"/>
  <c r="F107" i="4"/>
  <c r="G107" i="4" s="1"/>
  <c r="H107" i="4" s="1"/>
  <c r="G12" i="3"/>
  <c r="F21" i="5"/>
  <c r="G21" i="5" s="1"/>
  <c r="H21" i="5" s="1"/>
  <c r="H64" i="3"/>
  <c r="I64" i="3" s="1"/>
  <c r="AJ112" i="17"/>
  <c r="D112" i="17" s="1"/>
  <c r="F79" i="4"/>
  <c r="G79" i="4" s="1"/>
  <c r="H79" i="4" s="1"/>
  <c r="F90" i="4"/>
  <c r="G90" i="4" s="1"/>
  <c r="H90" i="4" s="1"/>
  <c r="F38" i="5"/>
  <c r="G38" i="5" s="1"/>
  <c r="H38" i="5" s="1"/>
  <c r="G132" i="3"/>
  <c r="G50" i="3"/>
  <c r="G77" i="3"/>
  <c r="F77" i="4"/>
  <c r="G77" i="4" s="1"/>
  <c r="H77" i="4"/>
  <c r="H68" i="5"/>
  <c r="F68" i="5"/>
  <c r="G68" i="5" s="1"/>
  <c r="J35" i="4"/>
  <c r="J26" i="5"/>
  <c r="F77" i="5"/>
  <c r="G77" i="5" s="1"/>
  <c r="H77" i="5" s="1"/>
  <c r="H112" i="3"/>
  <c r="I112" i="3" s="1"/>
  <c r="AJ186" i="17"/>
  <c r="D186" i="17" s="1"/>
  <c r="G40" i="3"/>
  <c r="F74" i="5"/>
  <c r="G74" i="5" s="1"/>
  <c r="H74" i="5" s="1"/>
  <c r="J23" i="5"/>
  <c r="J29" i="4"/>
  <c r="F49" i="4"/>
  <c r="G49" i="4" s="1"/>
  <c r="H49" i="4" s="1"/>
  <c r="F45" i="4"/>
  <c r="G45" i="4" s="1"/>
  <c r="H45" i="4" s="1"/>
  <c r="F94" i="4"/>
  <c r="G94" i="4" s="1"/>
  <c r="H94" i="4" s="1"/>
  <c r="F86" i="4"/>
  <c r="G86" i="4" s="1"/>
  <c r="H86" i="4" s="1"/>
  <c r="G42" i="3"/>
  <c r="F46" i="5"/>
  <c r="G46" i="5" s="1"/>
  <c r="H46" i="5" s="1"/>
  <c r="F105" i="4"/>
  <c r="G105" i="4" s="1"/>
  <c r="H105" i="4" s="1"/>
  <c r="F53" i="4"/>
  <c r="G53" i="4" s="1"/>
  <c r="H53" i="4"/>
  <c r="F14" i="5"/>
  <c r="G14" i="5" s="1"/>
  <c r="H14" i="5" s="1"/>
  <c r="F51" i="4"/>
  <c r="G51" i="4" s="1"/>
  <c r="H51" i="4" s="1"/>
  <c r="F60" i="5"/>
  <c r="G60" i="5" s="1"/>
  <c r="H60" i="5" s="1"/>
  <c r="F70" i="4"/>
  <c r="G70" i="4" s="1"/>
  <c r="H70" i="4" s="1"/>
  <c r="F16" i="5"/>
  <c r="G16" i="5" s="1"/>
  <c r="H16" i="5" s="1"/>
  <c r="H41" i="5"/>
  <c r="F41" i="5"/>
  <c r="G41" i="5" s="1"/>
  <c r="F48" i="5"/>
  <c r="G48" i="5" s="1"/>
  <c r="H48" i="5" s="1"/>
  <c r="F15" i="5"/>
  <c r="G15" i="5" s="1"/>
  <c r="H15" i="5" s="1"/>
  <c r="G137" i="3"/>
  <c r="H52" i="3"/>
  <c r="I52" i="3" s="1"/>
  <c r="AJ88" i="17"/>
  <c r="D88" i="17" s="1"/>
  <c r="J45" i="5"/>
  <c r="J63" i="4"/>
  <c r="H46" i="3"/>
  <c r="I46" i="3" s="1"/>
  <c r="AJ79" i="17"/>
  <c r="D79" i="17" s="1"/>
  <c r="J57" i="5"/>
  <c r="J93" i="4"/>
  <c r="H110" i="4"/>
  <c r="F110" i="4"/>
  <c r="G110" i="4" s="1"/>
  <c r="F67" i="4"/>
  <c r="G67" i="4" s="1"/>
  <c r="H67" i="4" s="1"/>
  <c r="H134" i="3"/>
  <c r="I134" i="3" s="1"/>
  <c r="AJ216" i="17"/>
  <c r="D216" i="17" s="1"/>
  <c r="H80" i="3"/>
  <c r="I80" i="3" s="1"/>
  <c r="AJ138" i="17"/>
  <c r="D138" i="17" s="1"/>
  <c r="G109" i="3"/>
  <c r="G66" i="3"/>
  <c r="H7" i="4"/>
  <c r="F7" i="4"/>
  <c r="G7" i="4" s="1"/>
  <c r="G116" i="3"/>
  <c r="J126" i="4"/>
  <c r="J77" i="5"/>
  <c r="J57" i="4"/>
  <c r="J42" i="5"/>
  <c r="F11" i="5"/>
  <c r="G11" i="5" s="1"/>
  <c r="H11" i="5" s="1"/>
  <c r="H83" i="3"/>
  <c r="AJ142" i="17"/>
  <c r="D142" i="17" s="1"/>
  <c r="G117" i="3"/>
  <c r="F11" i="4"/>
  <c r="G11" i="4" s="1"/>
  <c r="H11" i="4" s="1"/>
  <c r="F40" i="4"/>
  <c r="G40" i="4" s="1"/>
  <c r="H40" i="4" s="1"/>
  <c r="F66" i="5"/>
  <c r="G66" i="5" s="1"/>
  <c r="H66" i="5" s="1"/>
  <c r="F67" i="5"/>
  <c r="G67" i="5" s="1"/>
  <c r="H67" i="5" s="1"/>
  <c r="F15" i="4"/>
  <c r="G15" i="4" s="1"/>
  <c r="H15" i="4" s="1"/>
  <c r="G30" i="3"/>
  <c r="J50" i="5"/>
  <c r="J70" i="4"/>
  <c r="H101" i="3"/>
  <c r="I101" i="3" s="1"/>
  <c r="AJ172" i="17"/>
  <c r="D172" i="17" s="1"/>
  <c r="F53" i="5"/>
  <c r="G53" i="5" s="1"/>
  <c r="H53" i="5" s="1"/>
  <c r="F73" i="4"/>
  <c r="G73" i="4" s="1"/>
  <c r="H73" i="4"/>
  <c r="H32" i="3"/>
  <c r="I32" i="3" s="1"/>
  <c r="AJ53" i="17"/>
  <c r="D53" i="17" s="1"/>
  <c r="F63" i="4"/>
  <c r="G63" i="4" s="1"/>
  <c r="H63" i="4" s="1"/>
  <c r="F52" i="4"/>
  <c r="G52" i="4" s="1"/>
  <c r="H52" i="4" s="1"/>
  <c r="F50" i="4"/>
  <c r="G50" i="4" s="1"/>
  <c r="H50" i="4" s="1"/>
  <c r="H29" i="3"/>
  <c r="I29" i="3" s="1"/>
  <c r="AJ50" i="17"/>
  <c r="D50" i="17" s="1"/>
  <c r="F34" i="4"/>
  <c r="G34" i="4" s="1"/>
  <c r="H34" i="4" s="1"/>
  <c r="F25" i="4"/>
  <c r="G25" i="4" s="1"/>
  <c r="H25" i="4" s="1"/>
  <c r="F61" i="5"/>
  <c r="G61" i="5" s="1"/>
  <c r="H61" i="5" s="1"/>
  <c r="F56" i="5"/>
  <c r="G56" i="5" s="1"/>
  <c r="H56" i="5" s="1"/>
  <c r="F52" i="5"/>
  <c r="G52" i="5" s="1"/>
  <c r="H52" i="5" s="1"/>
  <c r="H114" i="4"/>
  <c r="F114" i="4"/>
  <c r="G114" i="4" s="1"/>
  <c r="F126" i="4"/>
  <c r="G126" i="4" s="1"/>
  <c r="H126" i="4" s="1"/>
  <c r="G53" i="3"/>
  <c r="G49" i="3"/>
  <c r="G103" i="3"/>
  <c r="G94" i="3"/>
  <c r="G71" i="3"/>
  <c r="F37" i="5"/>
  <c r="G37" i="5" s="1"/>
  <c r="H37" i="5" s="1"/>
  <c r="G114" i="3"/>
  <c r="F39" i="5"/>
  <c r="G39" i="5" s="1"/>
  <c r="H39" i="5"/>
  <c r="G18" i="3"/>
  <c r="G56" i="3"/>
  <c r="F99" i="4"/>
  <c r="G99" i="4" s="1"/>
  <c r="H99" i="4" s="1"/>
  <c r="G78" i="3"/>
  <c r="G20" i="3"/>
  <c r="I60" i="3"/>
  <c r="G60" i="3"/>
  <c r="F18" i="4"/>
  <c r="G18" i="4" s="1"/>
  <c r="H18" i="4" s="1"/>
  <c r="J73" i="5"/>
  <c r="J121" i="4"/>
  <c r="H56" i="3" l="1"/>
  <c r="I56" i="3" s="1"/>
  <c r="AJ99" i="17"/>
  <c r="D99" i="17" s="1"/>
  <c r="J128" i="3"/>
  <c r="I116" i="4"/>
  <c r="H94" i="3"/>
  <c r="I94" i="3" s="1"/>
  <c r="AJ165" i="17"/>
  <c r="D165" i="17" s="1"/>
  <c r="H40" i="3"/>
  <c r="I40" i="3" s="1"/>
  <c r="AJ62" i="17"/>
  <c r="D62" i="17" s="1"/>
  <c r="H27" i="3"/>
  <c r="I27" i="3" s="1"/>
  <c r="AJ48" i="17"/>
  <c r="D48" i="17" s="1"/>
  <c r="J15" i="3"/>
  <c r="I14" i="4"/>
  <c r="H47" i="3"/>
  <c r="I47" i="3" s="1"/>
  <c r="AJ80" i="17"/>
  <c r="D80" i="17" s="1"/>
  <c r="H121" i="3"/>
  <c r="AJ198" i="17"/>
  <c r="D198" i="17" s="1"/>
  <c r="I80" i="4"/>
  <c r="I54" i="5"/>
  <c r="J88" i="3"/>
  <c r="H131" i="3"/>
  <c r="I131" i="3" s="1"/>
  <c r="AJ212" i="17"/>
  <c r="D212" i="17" s="1"/>
  <c r="H124" i="3"/>
  <c r="I124" i="3" s="1"/>
  <c r="AJ201" i="17"/>
  <c r="D201" i="17" s="1"/>
  <c r="H8" i="3"/>
  <c r="I8" i="3" s="1"/>
  <c r="AJ10" i="17"/>
  <c r="D10" i="17" s="1"/>
  <c r="H24" i="3"/>
  <c r="I24" i="3" s="1"/>
  <c r="AJ44" i="17"/>
  <c r="D44" i="17" s="1"/>
  <c r="H123" i="3"/>
  <c r="I123" i="3" s="1"/>
  <c r="AJ200" i="17"/>
  <c r="D200" i="17" s="1"/>
  <c r="H67" i="3"/>
  <c r="I67" i="3" s="1"/>
  <c r="AJ115" i="17"/>
  <c r="D115" i="17" s="1"/>
  <c r="H106" i="3"/>
  <c r="I106" i="3" s="1"/>
  <c r="AJ180" i="17"/>
  <c r="D180" i="17" s="1"/>
  <c r="J44" i="3"/>
  <c r="I29" i="5"/>
  <c r="I41" i="4"/>
  <c r="H120" i="3"/>
  <c r="I120" i="3" s="1"/>
  <c r="AJ197" i="17"/>
  <c r="D197" i="17" s="1"/>
  <c r="I91" i="4"/>
  <c r="J99" i="3"/>
  <c r="H60" i="3"/>
  <c r="AJ107" i="17"/>
  <c r="D107" i="17" s="1"/>
  <c r="J52" i="3"/>
  <c r="I35" i="5"/>
  <c r="I48" i="4"/>
  <c r="H9" i="3"/>
  <c r="I9" i="3" s="1"/>
  <c r="AJ13" i="17"/>
  <c r="D13" i="17" s="1"/>
  <c r="H78" i="3"/>
  <c r="I78" i="3" s="1"/>
  <c r="AJ135" i="17"/>
  <c r="D135" i="17" s="1"/>
  <c r="H30" i="3"/>
  <c r="I30" i="3" s="1"/>
  <c r="AJ51" i="17"/>
  <c r="D51" i="17" s="1"/>
  <c r="H103" i="3"/>
  <c r="I103" i="3" s="1"/>
  <c r="AJ177" i="17"/>
  <c r="D177" i="17" s="1"/>
  <c r="H132" i="3"/>
  <c r="I132" i="3" s="1"/>
  <c r="AJ214" i="17"/>
  <c r="D214" i="17" s="1"/>
  <c r="H114" i="3"/>
  <c r="I114" i="3" s="1"/>
  <c r="AJ189" i="17"/>
  <c r="D189" i="17" s="1"/>
  <c r="H66" i="3"/>
  <c r="I66" i="3" s="1"/>
  <c r="AJ114" i="17"/>
  <c r="D114" i="17" s="1"/>
  <c r="H70" i="3"/>
  <c r="I70" i="3" s="1"/>
  <c r="AJ125" i="17"/>
  <c r="D125" i="17" s="1"/>
  <c r="H129" i="3"/>
  <c r="AJ206" i="17"/>
  <c r="D206" i="17" s="1"/>
  <c r="H130" i="3"/>
  <c r="I130" i="3" s="1"/>
  <c r="AJ207" i="17"/>
  <c r="D207" i="17" s="1"/>
  <c r="J14" i="3"/>
  <c r="I13" i="5"/>
  <c r="H113" i="3"/>
  <c r="I113" i="3" s="1"/>
  <c r="AJ188" i="17"/>
  <c r="D188" i="17" s="1"/>
  <c r="H48" i="3"/>
  <c r="I48" i="3" s="1"/>
  <c r="AJ81" i="17"/>
  <c r="D81" i="17" s="1"/>
  <c r="H58" i="3"/>
  <c r="AJ101" i="17"/>
  <c r="D101" i="17" s="1"/>
  <c r="H122" i="3"/>
  <c r="I122" i="3" s="1"/>
  <c r="AJ199" i="17"/>
  <c r="D199" i="17" s="1"/>
  <c r="H136" i="3"/>
  <c r="I136" i="3" s="1"/>
  <c r="AJ222" i="17"/>
  <c r="D222" i="17" s="1"/>
  <c r="I90" i="4"/>
  <c r="J98" i="3"/>
  <c r="J126" i="3"/>
  <c r="I69" i="5"/>
  <c r="J22" i="3"/>
  <c r="I17" i="5"/>
  <c r="I21" i="4"/>
  <c r="H81" i="3"/>
  <c r="I81" i="3" s="1"/>
  <c r="AJ140" i="17"/>
  <c r="D140" i="17" s="1"/>
  <c r="H117" i="3"/>
  <c r="I117" i="3" s="1"/>
  <c r="AJ193" i="17"/>
  <c r="D193" i="17" s="1"/>
  <c r="H109" i="3"/>
  <c r="I109" i="3" s="1"/>
  <c r="AJ183" i="17"/>
  <c r="D183" i="17" s="1"/>
  <c r="H12" i="3"/>
  <c r="I12" i="3" s="1"/>
  <c r="AJ24" i="17"/>
  <c r="D24" i="17" s="1"/>
  <c r="H82" i="3"/>
  <c r="I82" i="3" s="1"/>
  <c r="AJ141" i="17"/>
  <c r="D141" i="17" s="1"/>
  <c r="H105" i="3"/>
  <c r="I105" i="3" s="1"/>
  <c r="AJ179" i="17"/>
  <c r="D179" i="17" s="1"/>
  <c r="H23" i="3"/>
  <c r="I23" i="3" s="1"/>
  <c r="AJ43" i="17"/>
  <c r="D43" i="17" s="1"/>
  <c r="H5" i="3"/>
  <c r="I5" i="3" s="1"/>
  <c r="AJ3" i="17"/>
  <c r="D3" i="17" s="1"/>
  <c r="J31" i="3"/>
  <c r="I28" i="4"/>
  <c r="I22" i="5"/>
  <c r="H10" i="3"/>
  <c r="I10" i="3" s="1"/>
  <c r="AJ17" i="17"/>
  <c r="D17" i="17" s="1"/>
  <c r="H21" i="3"/>
  <c r="I21" i="3" s="1"/>
  <c r="AJ39" i="17"/>
  <c r="D39" i="17" s="1"/>
  <c r="H119" i="3"/>
  <c r="I119" i="3" s="1"/>
  <c r="AJ195" i="17"/>
  <c r="D195" i="17" s="1"/>
  <c r="H115" i="3"/>
  <c r="I115" i="3" s="1"/>
  <c r="AJ190" i="17"/>
  <c r="D190" i="17" s="1"/>
  <c r="H90" i="3"/>
  <c r="I90" i="3" s="1"/>
  <c r="AJ161" i="17"/>
  <c r="D161" i="17" s="1"/>
  <c r="H133" i="3"/>
  <c r="I133" i="3" s="1"/>
  <c r="AJ215" i="17"/>
  <c r="D215" i="17" s="1"/>
  <c r="H125" i="3"/>
  <c r="AJ202" i="17"/>
  <c r="D202" i="17" s="1"/>
  <c r="I66" i="4"/>
  <c r="I48" i="5"/>
  <c r="J73" i="3"/>
  <c r="I57" i="5"/>
  <c r="I93" i="4"/>
  <c r="J101" i="3"/>
  <c r="J25" i="3"/>
  <c r="I23" i="4"/>
  <c r="H41" i="3"/>
  <c r="I41" i="3" s="1"/>
  <c r="AJ63" i="17"/>
  <c r="D63" i="17" s="1"/>
  <c r="I30" i="4"/>
  <c r="J33" i="3"/>
  <c r="I24" i="5"/>
  <c r="J93" i="3"/>
  <c r="I85" i="4"/>
  <c r="H20" i="3"/>
  <c r="I20" i="3" s="1"/>
  <c r="AJ38" i="17"/>
  <c r="D38" i="17" s="1"/>
  <c r="H71" i="3"/>
  <c r="I71" i="3" s="1"/>
  <c r="AJ126" i="17"/>
  <c r="D126" i="17" s="1"/>
  <c r="H53" i="3"/>
  <c r="I53" i="3" s="1"/>
  <c r="AJ94" i="17"/>
  <c r="D94" i="17" s="1"/>
  <c r="J32" i="3"/>
  <c r="I23" i="5"/>
  <c r="I29" i="4"/>
  <c r="I75" i="4"/>
  <c r="I51" i="5"/>
  <c r="J83" i="3"/>
  <c r="J80" i="3"/>
  <c r="I72" i="4"/>
  <c r="H137" i="3"/>
  <c r="I137" i="3" s="1"/>
  <c r="AJ223" i="17"/>
  <c r="D223" i="17" s="1"/>
  <c r="H42" i="3"/>
  <c r="I42" i="3" s="1"/>
  <c r="AJ64" i="17"/>
  <c r="D64" i="17" s="1"/>
  <c r="H77" i="3"/>
  <c r="I77" i="3" s="1"/>
  <c r="AJ133" i="17"/>
  <c r="D133" i="17" s="1"/>
  <c r="H34" i="3"/>
  <c r="I34" i="3" s="1"/>
  <c r="AJ55" i="17"/>
  <c r="D55" i="17" s="1"/>
  <c r="J89" i="3"/>
  <c r="I81" i="4"/>
  <c r="I55" i="5"/>
  <c r="J74" i="3"/>
  <c r="I49" i="5"/>
  <c r="H38" i="3"/>
  <c r="I38" i="3" s="1"/>
  <c r="AJ60" i="17"/>
  <c r="D60" i="17" s="1"/>
  <c r="H84" i="3"/>
  <c r="I84" i="3" s="1"/>
  <c r="AJ143" i="17"/>
  <c r="D143" i="17" s="1"/>
  <c r="H13" i="3"/>
  <c r="I13" i="3" s="1"/>
  <c r="AJ27" i="17"/>
  <c r="D27" i="17" s="1"/>
  <c r="H76" i="3"/>
  <c r="I76" i="3" s="1"/>
  <c r="AJ132" i="17"/>
  <c r="D132" i="17" s="1"/>
  <c r="H36" i="3"/>
  <c r="I36" i="3" s="1"/>
  <c r="AJ57" i="17"/>
  <c r="D57" i="17" s="1"/>
  <c r="H86" i="3"/>
  <c r="AJ148" i="17"/>
  <c r="D148" i="17" s="1"/>
  <c r="J28" i="3"/>
  <c r="I19" i="5"/>
  <c r="H63" i="3"/>
  <c r="I63" i="3" s="1"/>
  <c r="AJ111" i="17"/>
  <c r="D111" i="17" s="1"/>
  <c r="H17" i="3"/>
  <c r="I17" i="3" s="1"/>
  <c r="AJ31" i="17"/>
  <c r="D31" i="17" s="1"/>
  <c r="I44" i="5"/>
  <c r="I61" i="4"/>
  <c r="J68" i="3"/>
  <c r="H87" i="3"/>
  <c r="I87" i="3" s="1"/>
  <c r="AJ150" i="17"/>
  <c r="D150" i="17" s="1"/>
  <c r="I62" i="4"/>
  <c r="J69" i="3"/>
  <c r="I26" i="4"/>
  <c r="I20" i="5"/>
  <c r="J29" i="3"/>
  <c r="H116" i="3"/>
  <c r="I116" i="3" s="1"/>
  <c r="AJ192" i="17"/>
  <c r="D192" i="17" s="1"/>
  <c r="H18" i="3"/>
  <c r="I18" i="3" s="1"/>
  <c r="AJ32" i="17"/>
  <c r="H37" i="3"/>
  <c r="I37" i="3" s="1"/>
  <c r="AJ59" i="17"/>
  <c r="D59" i="17" s="1"/>
  <c r="H108" i="3"/>
  <c r="I108" i="3" s="1"/>
  <c r="AJ182" i="17"/>
  <c r="D182" i="17" s="1"/>
  <c r="H85" i="3"/>
  <c r="I85" i="3" s="1"/>
  <c r="AJ145" i="17"/>
  <c r="D145" i="17" s="1"/>
  <c r="I88" i="4"/>
  <c r="J96" i="3"/>
  <c r="H35" i="3"/>
  <c r="I35" i="3" s="1"/>
  <c r="AJ56" i="17"/>
  <c r="D56" i="17" s="1"/>
  <c r="H51" i="3"/>
  <c r="I51" i="3" s="1"/>
  <c r="AJ85" i="17"/>
  <c r="D85" i="17" s="1"/>
  <c r="H6" i="3"/>
  <c r="I6" i="3" s="1"/>
  <c r="AJ8" i="17"/>
  <c r="D8" i="17" s="1"/>
  <c r="H107" i="3"/>
  <c r="I107" i="3" s="1"/>
  <c r="AJ181" i="17"/>
  <c r="D181" i="17" s="1"/>
  <c r="H95" i="3"/>
  <c r="AJ166" i="17"/>
  <c r="D166" i="17" s="1"/>
  <c r="H75" i="3"/>
  <c r="I75" i="3" s="1"/>
  <c r="AJ131" i="17"/>
  <c r="D131" i="17" s="1"/>
  <c r="H11" i="3"/>
  <c r="I11" i="3" s="1"/>
  <c r="AJ23" i="17"/>
  <c r="D23" i="17" s="1"/>
  <c r="H127" i="3"/>
  <c r="I127" i="3" s="1"/>
  <c r="AJ204" i="17"/>
  <c r="D204" i="17" s="1"/>
  <c r="H110" i="3"/>
  <c r="I110" i="3" s="1"/>
  <c r="AJ184" i="17"/>
  <c r="D184" i="17" s="1"/>
  <c r="J45" i="3"/>
  <c r="I42" i="4"/>
  <c r="I30" i="5"/>
  <c r="I62" i="5"/>
  <c r="I103" i="4"/>
  <c r="J112" i="3"/>
  <c r="J46" i="3"/>
  <c r="I31" i="5"/>
  <c r="I43" i="4"/>
  <c r="J135" i="3"/>
  <c r="I123" i="4"/>
  <c r="I75" i="5"/>
  <c r="H62" i="3"/>
  <c r="AJ109" i="17"/>
  <c r="D109" i="17" s="1"/>
  <c r="H59" i="3"/>
  <c r="I59" i="3" s="1"/>
  <c r="AJ103" i="17"/>
  <c r="D103" i="17" s="1"/>
  <c r="J104" i="3"/>
  <c r="I95" i="4"/>
  <c r="H102" i="3"/>
  <c r="I102" i="3" s="1"/>
  <c r="AJ173" i="17"/>
  <c r="D173" i="17" s="1"/>
  <c r="I58" i="4"/>
  <c r="J65" i="3"/>
  <c r="H111" i="3"/>
  <c r="I111" i="3" s="1"/>
  <c r="AJ185" i="17"/>
  <c r="D185" i="17" s="1"/>
  <c r="H55" i="3"/>
  <c r="I55" i="3" s="1"/>
  <c r="AJ98" i="17"/>
  <c r="D98" i="17" s="1"/>
  <c r="H57" i="3"/>
  <c r="I57" i="3" s="1"/>
  <c r="AJ100" i="17"/>
  <c r="D100" i="17" s="1"/>
  <c r="H16" i="3"/>
  <c r="I16" i="3" s="1"/>
  <c r="AJ30" i="17"/>
  <c r="D30" i="17" s="1"/>
  <c r="I83" i="4"/>
  <c r="J91" i="3"/>
  <c r="I36" i="4"/>
  <c r="J39" i="3"/>
  <c r="H49" i="3"/>
  <c r="I49" i="3" s="1"/>
  <c r="AJ82" i="17"/>
  <c r="D82" i="17" s="1"/>
  <c r="J134" i="3"/>
  <c r="I122" i="4"/>
  <c r="I74" i="5"/>
  <c r="H50" i="3"/>
  <c r="I50" i="3" s="1"/>
  <c r="AJ83" i="17"/>
  <c r="D83" i="17" s="1"/>
  <c r="I43" i="5"/>
  <c r="J64" i="3"/>
  <c r="H118" i="3"/>
  <c r="I118" i="3" s="1"/>
  <c r="AJ194" i="17"/>
  <c r="D194" i="17" s="1"/>
  <c r="H54" i="3"/>
  <c r="I54" i="3" s="1"/>
  <c r="AJ96" i="17"/>
  <c r="D96" i="17" s="1"/>
  <c r="H26" i="3"/>
  <c r="AJ47" i="17"/>
  <c r="D47" i="17" s="1"/>
  <c r="I84" i="4"/>
  <c r="J92" i="3"/>
  <c r="J72" i="3"/>
  <c r="I65" i="4"/>
  <c r="I47" i="5"/>
  <c r="J123" i="4"/>
  <c r="J75" i="5"/>
  <c r="H79" i="3"/>
  <c r="I79" i="3" s="1"/>
  <c r="AJ137" i="17"/>
  <c r="D137" i="17" s="1"/>
  <c r="H19" i="3"/>
  <c r="I19" i="3" s="1"/>
  <c r="AJ35" i="17"/>
  <c r="D35" i="17" s="1"/>
  <c r="H138" i="3"/>
  <c r="I138" i="3" s="1"/>
  <c r="AJ224" i="17"/>
  <c r="D224" i="17" s="1"/>
  <c r="H43" i="3"/>
  <c r="I43" i="3" s="1"/>
  <c r="AJ65" i="17"/>
  <c r="D65" i="17" s="1"/>
  <c r="H7" i="3"/>
  <c r="AJ9" i="17"/>
  <c r="D9" i="17" s="1"/>
  <c r="J16" i="3" l="1"/>
  <c r="I15" i="4"/>
  <c r="I56" i="4"/>
  <c r="J62" i="3"/>
  <c r="I115" i="4"/>
  <c r="J127" i="3"/>
  <c r="I68" i="4"/>
  <c r="J76" i="3"/>
  <c r="I38" i="4"/>
  <c r="J41" i="3"/>
  <c r="I65" i="5"/>
  <c r="J115" i="3"/>
  <c r="I44" i="4"/>
  <c r="J48" i="3"/>
  <c r="I117" i="4"/>
  <c r="J129" i="3"/>
  <c r="I72" i="5"/>
  <c r="I120" i="4"/>
  <c r="J132" i="3"/>
  <c r="I9" i="5"/>
  <c r="I9" i="4"/>
  <c r="J9" i="3"/>
  <c r="I60" i="4"/>
  <c r="J67" i="3"/>
  <c r="I113" i="4"/>
  <c r="I67" i="5"/>
  <c r="J124" i="3"/>
  <c r="J107" i="3"/>
  <c r="I98" i="4"/>
  <c r="I59" i="5"/>
  <c r="I17" i="4"/>
  <c r="I14" i="5"/>
  <c r="J18" i="3"/>
  <c r="I57" i="4"/>
  <c r="I42" i="5"/>
  <c r="J63" i="3"/>
  <c r="I108" i="4"/>
  <c r="J118" i="3"/>
  <c r="I53" i="5"/>
  <c r="I79" i="4"/>
  <c r="J87" i="3"/>
  <c r="I39" i="4"/>
  <c r="I28" i="5"/>
  <c r="J42" i="3"/>
  <c r="I16" i="5"/>
  <c r="I19" i="4"/>
  <c r="J20" i="3"/>
  <c r="I74" i="4"/>
  <c r="J82" i="3"/>
  <c r="J81" i="3"/>
  <c r="I73" i="4"/>
  <c r="I66" i="5"/>
  <c r="J120" i="3"/>
  <c r="I32" i="5"/>
  <c r="J47" i="3"/>
  <c r="I86" i="4"/>
  <c r="J94" i="3"/>
  <c r="I126" i="4"/>
  <c r="I77" i="5"/>
  <c r="J138" i="3"/>
  <c r="I38" i="5"/>
  <c r="I52" i="4"/>
  <c r="J57" i="3"/>
  <c r="I77" i="4"/>
  <c r="I52" i="5"/>
  <c r="J85" i="3"/>
  <c r="I109" i="4"/>
  <c r="J119" i="3"/>
  <c r="I45" i="5"/>
  <c r="I63" i="4"/>
  <c r="J70" i="3"/>
  <c r="I112" i="4"/>
  <c r="J123" i="3"/>
  <c r="I119" i="4"/>
  <c r="I71" i="5"/>
  <c r="J131" i="3"/>
  <c r="J137" i="3"/>
  <c r="I125" i="4"/>
  <c r="I76" i="5"/>
  <c r="I5" i="5"/>
  <c r="I5" i="4"/>
  <c r="J5" i="3"/>
  <c r="I12" i="4"/>
  <c r="I12" i="5"/>
  <c r="J12" i="3"/>
  <c r="I15" i="5"/>
  <c r="I18" i="4"/>
  <c r="J19" i="3"/>
  <c r="I6" i="4"/>
  <c r="I6" i="5"/>
  <c r="J6" i="3"/>
  <c r="J136" i="3"/>
  <c r="I124" i="4"/>
  <c r="I37" i="5"/>
  <c r="J55" i="3"/>
  <c r="I67" i="4"/>
  <c r="J75" i="3"/>
  <c r="I47" i="4"/>
  <c r="I34" i="5"/>
  <c r="J51" i="3"/>
  <c r="I78" i="4"/>
  <c r="J86" i="3"/>
  <c r="I76" i="4"/>
  <c r="J84" i="3"/>
  <c r="I73" i="5"/>
  <c r="I121" i="4"/>
  <c r="J133" i="3"/>
  <c r="I20" i="4"/>
  <c r="J21" i="3"/>
  <c r="I111" i="4"/>
  <c r="J122" i="3"/>
  <c r="J66" i="3"/>
  <c r="I59" i="4"/>
  <c r="I21" i="5"/>
  <c r="I27" i="4"/>
  <c r="J30" i="3"/>
  <c r="I22" i="4"/>
  <c r="J24" i="3"/>
  <c r="I58" i="5"/>
  <c r="J102" i="3"/>
  <c r="I11" i="4"/>
  <c r="I11" i="5"/>
  <c r="J11" i="3"/>
  <c r="I13" i="4"/>
  <c r="J13" i="3"/>
  <c r="I104" i="4"/>
  <c r="I63" i="5"/>
  <c r="J113" i="3"/>
  <c r="I7" i="5"/>
  <c r="I7" i="4"/>
  <c r="J7" i="3"/>
  <c r="I99" i="4"/>
  <c r="I60" i="5"/>
  <c r="J108" i="3"/>
  <c r="I24" i="4"/>
  <c r="J26" i="3"/>
  <c r="I33" i="5"/>
  <c r="I46" i="4"/>
  <c r="J50" i="3"/>
  <c r="I31" i="4"/>
  <c r="J34" i="3"/>
  <c r="I49" i="4"/>
  <c r="J53" i="3"/>
  <c r="I18" i="5"/>
  <c r="J23" i="3"/>
  <c r="I61" i="5"/>
  <c r="I100" i="4"/>
  <c r="J109" i="3"/>
  <c r="I41" i="5"/>
  <c r="J60" i="3"/>
  <c r="I25" i="4"/>
  <c r="J27" i="3"/>
  <c r="I51" i="4"/>
  <c r="J56" i="3"/>
  <c r="I45" i="4"/>
  <c r="J49" i="3"/>
  <c r="I106" i="4"/>
  <c r="J116" i="3"/>
  <c r="I114" i="4"/>
  <c r="I68" i="5"/>
  <c r="J125" i="3"/>
  <c r="I94" i="4"/>
  <c r="J103" i="3"/>
  <c r="I102" i="4"/>
  <c r="J111" i="3"/>
  <c r="I101" i="4"/>
  <c r="J110" i="3"/>
  <c r="I87" i="4"/>
  <c r="J95" i="3"/>
  <c r="I32" i="4"/>
  <c r="J35" i="3"/>
  <c r="I25" i="5"/>
  <c r="I34" i="4"/>
  <c r="J37" i="3"/>
  <c r="I16" i="4"/>
  <c r="J17" i="3"/>
  <c r="J36" i="3"/>
  <c r="I33" i="4"/>
  <c r="I35" i="4"/>
  <c r="I26" i="5"/>
  <c r="J38" i="3"/>
  <c r="J90" i="3"/>
  <c r="I82" i="4"/>
  <c r="I56" i="5"/>
  <c r="I10" i="5"/>
  <c r="I10" i="4"/>
  <c r="J10" i="3"/>
  <c r="I53" i="4"/>
  <c r="I39" i="5"/>
  <c r="J58" i="3"/>
  <c r="J130" i="3"/>
  <c r="I70" i="5"/>
  <c r="I118" i="4"/>
  <c r="I64" i="5"/>
  <c r="I105" i="4"/>
  <c r="J114" i="3"/>
  <c r="I70" i="4"/>
  <c r="I50" i="5"/>
  <c r="J78" i="3"/>
  <c r="I97" i="4"/>
  <c r="J106" i="3"/>
  <c r="I8" i="5"/>
  <c r="I8" i="4"/>
  <c r="J8" i="3"/>
  <c r="I71" i="4"/>
  <c r="J79" i="3"/>
  <c r="I40" i="4"/>
  <c r="J43" i="3"/>
  <c r="I40" i="5"/>
  <c r="I54" i="4"/>
  <c r="J59" i="3"/>
  <c r="I50" i="4"/>
  <c r="I36" i="5"/>
  <c r="J54" i="3"/>
  <c r="I69" i="4"/>
  <c r="J77" i="3"/>
  <c r="I64" i="4"/>
  <c r="I46" i="5"/>
  <c r="J71" i="3"/>
  <c r="I96" i="4"/>
  <c r="J105" i="3"/>
  <c r="I107" i="4"/>
  <c r="J117" i="3"/>
  <c r="I110" i="4"/>
  <c r="J121" i="3"/>
  <c r="I27" i="5"/>
  <c r="I37" i="4"/>
  <c r="J4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<sst xmlns="http://schemas.openxmlformats.org/spreadsheetml/2006/main" count="31372" uniqueCount="8159">
  <si>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</si>
  <si>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</si>
  <si>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</si>
  <si>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</si>
  <si>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</si>
  <si>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</si>
  <si>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</si>
  <si>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</si>
  <si>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</si>
  <si>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</si>
  <si>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</si>
  <si>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</si>
  <si>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</si>
  <si>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</si>
  <si>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</si>
  <si>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</si>
  <si>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</si>
  <si>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</si>
  <si>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</si>
  <si>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MLI001Buildings destroyed</t>
  </si>
  <si>
    <t>Crisis affected groups</t>
  </si>
  <si>
    <t>Medium</t>
  </si>
  <si>
    <t>IDPs, refugees, returnees, host and non-host are all affected by the complex crisis</t>
  </si>
  <si>
    <t>MLI001Crisis affected groups</t>
  </si>
  <si>
    <t>Economic Losses</t>
  </si>
  <si>
    <t>MLI001Economic Losses</t>
  </si>
  <si>
    <t>People facing limited access constraints</t>
  </si>
  <si>
    <t>MLI001People facing limited access constraints</t>
  </si>
  <si>
    <t>People facing restricted access constraints</t>
  </si>
  <si>
    <t>MLI001People facing restricted access constraints</t>
  </si>
  <si>
    <t>Socioeconomic crisis in Nicaragua</t>
  </si>
  <si>
    <t>NIC001</t>
  </si>
  <si>
    <t>Nicaragua</t>
  </si>
  <si>
    <t>NIC001Buildings damaged</t>
  </si>
  <si>
    <t>NIC001Buildings destroyed</t>
  </si>
  <si>
    <t>NIC001Crisis affected groups</t>
  </si>
  <si>
    <t>FUNIDES 11/11/2018</t>
  </si>
  <si>
    <t>http://funides.com/media/attachment/nota_prensa_segundo_monitoreo_actividades_economicas.pdf</t>
  </si>
  <si>
    <t>Economic losses as of October 2018. The number is now most likely higher, but FUNIDES stopped providing updates</t>
  </si>
  <si>
    <t>NIC001Economic Losses</t>
  </si>
  <si>
    <t>Extreme humanitarian conditions - Level 5</t>
  </si>
  <si>
    <t>High</t>
  </si>
  <si>
    <t>NIC001Extreme humanitarian conditions - Level 5</t>
  </si>
  <si>
    <t>People affected</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</si>
  <si>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</si>
  <si>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</si>
  <si>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</si>
  <si>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NIC001People affected</t>
  </si>
  <si>
    <t>NIC001People facing limited access constraints</t>
  </si>
  <si>
    <t>NIC001People facing restricted access constraints</t>
  </si>
  <si>
    <t>Severe humanitarian conditions - Level 4</t>
  </si>
  <si>
    <t>NIC001Severe humanitarian conditions - Level 4</t>
  </si>
  <si>
    <t>Drought in Senegal</t>
  </si>
  <si>
    <t>SEN002</t>
  </si>
  <si>
    <t>Senegal</t>
  </si>
  <si>
    <t>SEN002Buildings damaged</t>
  </si>
  <si>
    <t>SEN002Buildings destroyed</t>
  </si>
  <si>
    <t>IDPs, refugees, host and non-host</t>
  </si>
  <si>
    <t>SEN002Crisis affected groups</t>
  </si>
  <si>
    <t>Low</t>
  </si>
  <si>
    <t>No recent number reflecting agricultural losses, or the impact of the drought on smallholder agricutlure and transhumance patterns disrupting rural economies</t>
  </si>
  <si>
    <t>SEN002Economic Losses</t>
  </si>
  <si>
    <t>Fatalities in all crises</t>
  </si>
  <si>
    <t>SEN002Fatalities in all crises</t>
  </si>
  <si>
    <t>Fatalities reported</t>
  </si>
  <si>
    <t>SEN002Fatalities reported</t>
  </si>
  <si>
    <t>Illness cases reported</t>
  </si>
  <si>
    <t>SEN002Illness cases reported</t>
  </si>
  <si>
    <t>Injuries reported</t>
  </si>
  <si>
    <t>SEN002Injuries reported</t>
  </si>
  <si>
    <t>Complex crisis in Haiti</t>
  </si>
  <si>
    <t>HTI001</t>
  </si>
  <si>
    <t>Haiti</t>
  </si>
  <si>
    <t>HTI001Economic Losses</t>
  </si>
  <si>
    <t>Landmass affected</t>
  </si>
  <si>
    <t>OCHA 2015</t>
  </si>
  <si>
    <t>https://data.humdata.org/dataset/estimated-population-of-haiti-2015</t>
  </si>
  <si>
    <t>All country is considered to be affected</t>
  </si>
  <si>
    <t>HTI001Landmass affected</t>
  </si>
  <si>
    <t>Complex crisis in DPRK</t>
  </si>
  <si>
    <t>PRK001</t>
  </si>
  <si>
    <t>DPRK</t>
  </si>
  <si>
    <t>PRK001Buildings damaged</t>
  </si>
  <si>
    <t>PRK001Buildings destroyed</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</si>
  <si>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</si>
  <si>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</si>
  <si>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</si>
  <si>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</si>
  <si>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</si>
  <si>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</si>
  <si>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</si>
  <si>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</si>
  <si>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</si>
  <si>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</si>
  <si>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</si>
  <si>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</si>
  <si>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All groups are affected</t>
  </si>
  <si>
    <t>YEM001Crisis affected groups</t>
  </si>
  <si>
    <t>YEM001Economic Losses</t>
  </si>
  <si>
    <t>YEM001People facing limited access constraints</t>
  </si>
  <si>
    <t>YEM001People facing restricted access constraints</t>
  </si>
  <si>
    <t>Complex crisis in Venezuela</t>
  </si>
  <si>
    <t>VEN001</t>
  </si>
  <si>
    <t>Venezuela</t>
  </si>
  <si>
    <t>People reportedly abandoning their houses + basic services infrastructures stopping working</t>
  </si>
  <si>
    <t>VEN001Buildings damaged</t>
  </si>
  <si>
    <t>VEN001Buildings destroyed</t>
  </si>
  <si>
    <t>IMF Accessed 25/01/2019</t>
  </si>
  <si>
    <t>https://www.imf.org/external/datamapper/PPPGDP@WEO/OEMDC/ADVEC/WEOWORLD/VEN</t>
  </si>
  <si>
    <t>Substraction from pre-crisis GDP in 2014 (543 and forecasted 2018 GDP (320.140 billion dollars)</t>
  </si>
  <si>
    <t>VEN001Economic Losses</t>
  </si>
  <si>
    <t>Injuries during protests or from police and military brutality are likely to occur, but lack of data to give a real estimation</t>
  </si>
  <si>
    <t>VEN001Injuries reported</t>
  </si>
  <si>
    <t>VEN001People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</si>
  <si>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</si>
  <si>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</si>
  <si>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</si>
  <si>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</si>
  <si>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</si>
  <si>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</si>
  <si>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</si>
  <si>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</si>
  <si>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</si>
  <si>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CSO Afghanistan</t>
  </si>
  <si>
    <t>http://cso.gov.af/en/page/1500/4722/1396</t>
  </si>
  <si>
    <t>Same as total population and exposed population. Given the complexity and protracted nature of the conflict and natural hazards which also drive needs across the country, it is assumed that the entire population is directly affected to a certain degree.</t>
  </si>
  <si>
    <t>AFG001Landmass affected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</si>
  <si>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</si>
  <si>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</si>
  <si>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</si>
  <si>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</si>
  <si>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</si>
  <si>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</si>
  <si>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</si>
  <si>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</si>
  <si>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LSO002Economic Losses</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</si>
  <si>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</si>
  <si>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</si>
  <si>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</si>
  <si>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</si>
  <si>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</si>
  <si>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</si>
  <si>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</si>
  <si>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</si>
  <si>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</si>
  <si>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</si>
  <si>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</si>
  <si>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</si>
  <si>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</si>
  <si>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</si>
  <si>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</si>
  <si>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</si>
  <si>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</si>
  <si>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</si>
  <si>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</si>
  <si>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</si>
  <si>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</si>
  <si>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</si>
  <si>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</si>
  <si>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</si>
  <si>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TZA002Buildings destroyed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</si>
  <si>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</si>
  <si>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</si>
  <si>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</si>
  <si>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</si>
  <si>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</si>
  <si>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</si>
  <si>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</si>
  <si>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</si>
  <si>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</si>
  <si>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</si>
  <si>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</si>
  <si>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</si>
  <si>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</si>
  <si>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</si>
  <si>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</si>
  <si>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</si>
  <si>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</si>
  <si>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</si>
  <si>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</si>
  <si>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</si>
  <si>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</si>
  <si>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</si>
  <si>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</si>
  <si>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</si>
  <si>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</si>
  <si>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</si>
  <si>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</si>
  <si>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</si>
  <si>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</si>
  <si>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</si>
  <si>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</si>
  <si>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</si>
  <si>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</si>
  <si>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</si>
  <si>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</si>
  <si>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</si>
  <si>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</si>
  <si>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</si>
  <si>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</si>
  <si>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</si>
  <si>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</si>
  <si>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</si>
  <si>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</si>
  <si>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</si>
  <si>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</si>
  <si>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</si>
  <si>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</si>
  <si>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</si>
  <si>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</si>
  <si>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</si>
  <si>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</si>
  <si>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</si>
  <si>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</si>
  <si>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</si>
  <si>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</si>
  <si>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</si>
  <si>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</si>
  <si>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</si>
  <si>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</si>
  <si>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No data on crisis related damages</t>
  </si>
  <si>
    <t>PAK001Buildings damaged</t>
  </si>
  <si>
    <t>PAK001Buildings destroyed</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</si>
  <si>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</si>
  <si>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</si>
  <si>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</si>
  <si>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</si>
  <si>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</si>
  <si>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</si>
  <si>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</si>
  <si>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</si>
  <si>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</si>
  <si>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</si>
  <si>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</si>
  <si>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</si>
  <si>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</si>
  <si>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</si>
  <si>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</si>
  <si>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</si>
  <si>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</si>
  <si>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</si>
  <si>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</si>
  <si>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</si>
  <si>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</si>
  <si>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</si>
  <si>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</si>
  <si>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</si>
  <si>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</si>
  <si>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Refugees, asylum seekers and others of concern + host</t>
  </si>
  <si>
    <t>EGY002Crisis affected groups</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</si>
  <si>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</si>
  <si>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</si>
  <si>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</si>
  <si>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</si>
  <si>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</si>
  <si>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</si>
  <si>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</si>
  <si>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</si>
  <si>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</si>
  <si>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</si>
  <si>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</si>
  <si>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</si>
  <si>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</si>
  <si>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</si>
  <si>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</si>
  <si>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</si>
  <si>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</si>
  <si>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</si>
  <si>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</si>
  <si>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</si>
  <si>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</si>
  <si>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OCHA 01/2019</t>
  </si>
  <si>
    <t>https://reliefweb.int/sites/reliefweb.int/files/resources/ner_hno_2019.pdf</t>
  </si>
  <si>
    <t>Refugees, returnees, IDPs, host and non host populations affected by the conflict</t>
  </si>
  <si>
    <t>NER001Crisis affected groups</t>
  </si>
  <si>
    <t>NER001Economic Losses</t>
  </si>
  <si>
    <t>NER001Illness cases reported</t>
  </si>
  <si>
    <t>NER001Injuries reported</t>
  </si>
  <si>
    <t>Government of Niger 2016</t>
  </si>
  <si>
    <t>http://www.stat-niger.org/statistique/file/DSEDS/TBS_2016.pdf</t>
  </si>
  <si>
    <t>The whole country shows protection, food, and/or WASH need even outside of the two identified crisis</t>
  </si>
  <si>
    <t>NER001Landmass affected</t>
  </si>
  <si>
    <t>NER001People facing limited access constraints</t>
  </si>
  <si>
    <t>NER001People facing restricted access constraints</t>
  </si>
  <si>
    <t>Boko Haram in Niger</t>
  </si>
  <si>
    <t>NER002</t>
  </si>
  <si>
    <t>NER002Crisis affected groups</t>
  </si>
  <si>
    <t>NER002Economic Losses</t>
  </si>
  <si>
    <t>NER002Illness cases reported</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</si>
  <si>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</si>
  <si>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</si>
  <si>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</si>
  <si>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</si>
  <si>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</si>
  <si>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</si>
  <si>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</si>
  <si>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</si>
  <si>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</si>
  <si>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</si>
  <si>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</si>
  <si>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</si>
  <si>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</si>
  <si>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</si>
  <si>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</si>
  <si>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</si>
  <si>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</si>
  <si>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</si>
  <si>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</si>
  <si>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</si>
  <si>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</si>
  <si>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IDPS, refugees, returnees (from Libya), host, and non-host</t>
  </si>
  <si>
    <t>CMR001Crisis affected groups</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</si>
  <si>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</si>
  <si>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</si>
  <si>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</si>
  <si>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</si>
  <si>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</si>
  <si>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</si>
  <si>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</si>
  <si>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</si>
  <si>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</si>
  <si>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</si>
  <si>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</si>
  <si>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</si>
  <si>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</si>
  <si>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BUCREP 2010</t>
  </si>
  <si>
    <t>http://www.statistics-cameroon.org/downloads/Rapport_de_presentation_3_RGPH.pdf</t>
  </si>
  <si>
    <t>Sud-Ouest, Nord-Ouest, Ouest, and Littoral regions</t>
  </si>
  <si>
    <t>CMR003Landmass affected</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</si>
  <si>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</si>
  <si>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</si>
  <si>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</si>
  <si>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</si>
  <si>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</si>
  <si>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</si>
  <si>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</si>
  <si>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</si>
  <si>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</si>
  <si>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</si>
  <si>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</si>
  <si>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</si>
  <si>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Adamaoua and Est regions</t>
  </si>
  <si>
    <t>CMR004Landmass affected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</si>
  <si>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</si>
  <si>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</si>
  <si>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</si>
  <si>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</si>
  <si>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</si>
  <si>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</si>
  <si>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</si>
  <si>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</si>
  <si>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</si>
  <si>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</si>
  <si>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</si>
  <si>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</si>
  <si>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</si>
  <si>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</si>
  <si>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</si>
  <si>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</si>
  <si>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</si>
  <si>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</si>
  <si>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IDPS + refugees, asylum seekers and others of concern + returnees + host + non-host</t>
  </si>
  <si>
    <t>ERI001Crisis affected groups</t>
  </si>
  <si>
    <t>ERI001Illness cases reported</t>
  </si>
  <si>
    <t>ERI001Injuries reported</t>
  </si>
  <si>
    <t>ERI001People facing limited access constraints</t>
  </si>
  <si>
    <t>ERI001People facing restricted access constraints</t>
  </si>
  <si>
    <t>Complex crisis in Honduras</t>
  </si>
  <si>
    <t>HND001</t>
  </si>
  <si>
    <t>Honduras</t>
  </si>
  <si>
    <t>HND001Buildings damaged</t>
  </si>
  <si>
    <t>HND001Buildings destroyed</t>
  </si>
  <si>
    <t>IDPs, host, and non-host</t>
  </si>
  <si>
    <t>HND001Crisis affected groups</t>
  </si>
  <si>
    <t>IMF accessed 12/02/2019
Institute for Economics and Peace 11/2018</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</si>
  <si>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</si>
  <si>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</si>
  <si>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HND001Economic Losses</t>
  </si>
  <si>
    <t>HND001People facing limited access constraints</t>
  </si>
  <si>
    <t>HND001People facing restricted access constraints</t>
  </si>
  <si>
    <t>Complex crisis in El Salvador</t>
  </si>
  <si>
    <t>SLV001</t>
  </si>
  <si>
    <t>El Salvador</t>
  </si>
  <si>
    <t>SLV001Buildings damaged</t>
  </si>
  <si>
    <t>SLV001Buildings destroyed</t>
  </si>
  <si>
    <t>SLV001Crisis affected groups</t>
  </si>
  <si>
    <t>SLV001Injuries reported</t>
  </si>
  <si>
    <t>SLV001People facing limited access constraints</t>
  </si>
  <si>
    <t>SLV001People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</si>
  <si>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</si>
  <si>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</si>
  <si>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</si>
  <si>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</si>
  <si>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</si>
  <si>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</si>
  <si>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</si>
  <si>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</si>
  <si>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</si>
  <si>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</si>
  <si>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</si>
  <si>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</si>
  <si>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</si>
  <si>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</si>
  <si>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</si>
  <si>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</si>
  <si>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</si>
  <si>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</si>
  <si>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</si>
  <si>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</si>
  <si>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</si>
  <si>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</si>
  <si>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</si>
  <si>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</si>
  <si>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</si>
  <si>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</si>
  <si>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</si>
  <si>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</si>
  <si>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</si>
  <si>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</si>
  <si>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</si>
  <si>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</si>
  <si>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</si>
  <si>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</si>
  <si>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</si>
  <si>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</si>
  <si>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</si>
  <si>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</si>
  <si>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</si>
  <si>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Complex crisis in Colombia</t>
  </si>
  <si>
    <t>COL001</t>
  </si>
  <si>
    <t>Colombia</t>
  </si>
  <si>
    <t>COL001Buildings damaged</t>
  </si>
  <si>
    <t>COL001Buildings destroyed</t>
  </si>
  <si>
    <t>COL001Crisis affected groups</t>
  </si>
  <si>
    <t>COL001Economic Losses</t>
  </si>
  <si>
    <t>No availability of data disaggregated for the last 6 months; not sure which diseases to take into account as related to crisis</t>
  </si>
  <si>
    <t>COL001Illness cases reported</t>
  </si>
  <si>
    <t>OCHA HNO 15/01/2023</t>
  </si>
  <si>
    <t>https://reliefweb.int/sites/reliefweb.int/files/resources/14012019_hno_2019_es.pdf</t>
  </si>
  <si>
    <t>COL001People facing limited access constraints</t>
  </si>
  <si>
    <t>COL001People facing restricted access constraints</t>
  </si>
  <si>
    <t>Venezuela displacement in Colombia</t>
  </si>
  <si>
    <t>COL002</t>
  </si>
  <si>
    <t>COL002Buildings damaged</t>
  </si>
  <si>
    <t>COL002Buildings destroyed</t>
  </si>
  <si>
    <t>Refugees, returnees, host</t>
  </si>
  <si>
    <t>COL002Crisis affected groups</t>
  </si>
  <si>
    <t>COL002Economic Losses</t>
  </si>
  <si>
    <t>COL002People facing limited access constraints</t>
  </si>
  <si>
    <t>COL002People facing restricted access constraints</t>
  </si>
  <si>
    <t>Mixed migration in Djibouti</t>
  </si>
  <si>
    <t>DJI002</t>
  </si>
  <si>
    <t>Djibouti</t>
  </si>
  <si>
    <t>DJI002Buildings damaged</t>
  </si>
  <si>
    <t>DJI002Buildings destroyed</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</si>
  <si>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</si>
  <si>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</si>
  <si>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</si>
  <si>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</si>
  <si>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</si>
  <si>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</si>
  <si>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</si>
  <si>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</si>
  <si>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</si>
  <si>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</si>
  <si>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</si>
  <si>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</si>
  <si>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Venezuela displacement in Ecuador</t>
  </si>
  <si>
    <t>ECU002</t>
  </si>
  <si>
    <t>Ecuador</t>
  </si>
  <si>
    <t>ECU002Buildings damaged</t>
  </si>
  <si>
    <t>ECU002Buildings destroyed</t>
  </si>
  <si>
    <t>Host, refs</t>
  </si>
  <si>
    <t>ECU002Crisis affected groups</t>
  </si>
  <si>
    <t>ECU002People facing limited access constraints</t>
  </si>
  <si>
    <t>Mixed migration flows in spain</t>
  </si>
  <si>
    <t>ESP002</t>
  </si>
  <si>
    <t>Spain</t>
  </si>
  <si>
    <t>ESP002Buildings damaged</t>
  </si>
  <si>
    <t>ESP002Buildings destroyed</t>
  </si>
  <si>
    <t>Host and refugees/asylum seekers are the only affected groups</t>
  </si>
  <si>
    <t>ESP002Crisis affected groups</t>
  </si>
  <si>
    <t>ESP002Economic Losses</t>
  </si>
  <si>
    <t>ESP002Illness cases reported</t>
  </si>
  <si>
    <t>ESP002Injuries reported</t>
  </si>
  <si>
    <t>ESP002People facing limited access constraints</t>
  </si>
  <si>
    <t>ESP002People facing restricted access constraints</t>
  </si>
  <si>
    <t>Complex crisis in Guatemala</t>
  </si>
  <si>
    <t>GTM001</t>
  </si>
  <si>
    <t>Guatemala</t>
  </si>
  <si>
    <t>GTM001Buildings damaged</t>
  </si>
  <si>
    <t>GTM001Buildings destroyed</t>
  </si>
  <si>
    <t>GTM001Economic Losses</t>
  </si>
  <si>
    <t>GTM001Injuries reported</t>
  </si>
  <si>
    <t>GTM001People facing limited access constraints</t>
  </si>
  <si>
    <t>GTM001People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</si>
  <si>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</si>
  <si>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</si>
  <si>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</si>
  <si>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</si>
  <si>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</si>
  <si>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</si>
  <si>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</si>
  <si>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</si>
  <si>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</si>
  <si>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</si>
  <si>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</si>
  <si>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</si>
  <si>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</si>
  <si>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</si>
  <si>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</si>
  <si>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</si>
  <si>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</si>
  <si>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</si>
  <si>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</si>
  <si>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</si>
  <si>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MRT002Crisis affected groups</t>
  </si>
  <si>
    <t>MRT002Economic Losses</t>
  </si>
  <si>
    <t>MRT002Illness cases reported</t>
  </si>
  <si>
    <t>UNFPA, UNHCR</t>
  </si>
  <si>
    <t>Bassikounou commune, next to which the Mbera camp is located</t>
  </si>
  <si>
    <t>MRT002Landmass affected</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</si>
  <si>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</si>
  <si>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</si>
  <si>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</si>
  <si>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</si>
  <si>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</si>
  <si>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</si>
  <si>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</si>
  <si>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</si>
  <si>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</si>
  <si>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</si>
  <si>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</si>
  <si>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</si>
  <si>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</si>
  <si>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</si>
  <si>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</si>
  <si>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</si>
  <si>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</si>
  <si>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</si>
  <si>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</si>
  <si>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</si>
  <si>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</si>
  <si>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</si>
  <si>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</si>
  <si>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</si>
  <si>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</si>
  <si>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</si>
  <si>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Venezuela displacement in Brazil</t>
  </si>
  <si>
    <t>BRA002</t>
  </si>
  <si>
    <t>Brazil</t>
  </si>
  <si>
    <t>Refugee, host</t>
  </si>
  <si>
    <t>BRA002Crisis affected groups</t>
  </si>
  <si>
    <t>No comprehensive data available.</t>
  </si>
  <si>
    <t>BRA002Illness cases reported</t>
  </si>
  <si>
    <t>BRA002Injuries reported</t>
  </si>
  <si>
    <t>BRA002People facing limited access constraints</t>
  </si>
  <si>
    <t>BRA002People facing restricted access constraints</t>
  </si>
  <si>
    <t>Mixed migration flows in Algeria</t>
  </si>
  <si>
    <t>DZA002</t>
  </si>
  <si>
    <t>Algeria</t>
  </si>
  <si>
    <t>No cases of damages reported</t>
  </si>
  <si>
    <t>DZA002Buildings damaged</t>
  </si>
  <si>
    <t>DZA002Buildings destroyed</t>
  </si>
  <si>
    <t>DZA002Economic Losses</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</si>
  <si>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</si>
  <si>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</si>
  <si>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</si>
  <si>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</si>
  <si>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</si>
  <si>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Refugees</t>
  </si>
  <si>
    <t>DZA003Crisis affected groups</t>
  </si>
  <si>
    <t>People exposed</t>
  </si>
  <si>
    <t>Government of Algeria 2008, UNHCR 01/2019</t>
  </si>
  <si>
    <t>http://www.ons.dz/IMG/pdf/pop3_national.pdf http://reporting.unhcr.org/sites/default/files/UNHCR%20Algeria%20Operational%20Update%20-%20October-December%202018.pdf</t>
  </si>
  <si>
    <t>Population of Tindouf (49,149) + sahrawi refugees population (173,600)</t>
  </si>
  <si>
    <t>DZA003People exposed</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</si>
  <si>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</si>
  <si>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</si>
  <si>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</si>
  <si>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</si>
  <si>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</si>
  <si>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</si>
  <si>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</si>
  <si>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</si>
  <si>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</si>
  <si>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</si>
  <si>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</si>
  <si>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No reliable data exists concerning the economic impact of the complex crisis in ethiopia.</t>
  </si>
  <si>
    <t>ETH001Economic Losses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</si>
  <si>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</si>
  <si>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</si>
  <si>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</si>
  <si>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</si>
  <si>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</si>
  <si>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</si>
  <si>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</si>
  <si>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</si>
  <si>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</si>
  <si>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</si>
  <si>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</si>
  <si>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</si>
  <si>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</si>
  <si>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</si>
  <si>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</si>
  <si>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</si>
  <si>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</si>
  <si>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</si>
  <si>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</si>
  <si>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</si>
  <si>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</si>
  <si>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</si>
  <si>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</si>
  <si>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</si>
  <si>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Host communities and refugees</t>
  </si>
  <si>
    <t>ITA002Crisis affected groups</t>
  </si>
  <si>
    <t>ITA002Economic Losses</t>
  </si>
  <si>
    <t>ITA002Illness cases reported</t>
  </si>
  <si>
    <t>ITA002Injuries reported</t>
  </si>
  <si>
    <t>https://data2.unhcr.org/en/situations/mediterranean/location/5205</t>
  </si>
  <si>
    <t>Hot spots in Sicily and Calabria</t>
  </si>
  <si>
    <t>ITA002Landmass affected</t>
  </si>
  <si>
    <t>ITA002People facing limited access constraints</t>
  </si>
  <si>
    <t>ITA002People facing restricted access constraints</t>
  </si>
  <si>
    <t>Refugee situation in Kenya</t>
  </si>
  <si>
    <t>KEN002</t>
  </si>
  <si>
    <t>Kenya</t>
  </si>
  <si>
    <t>UNHCR 2019</t>
  </si>
  <si>
    <t>https://www.unhcr.org/ke/</t>
  </si>
  <si>
    <t>Refugee and host</t>
  </si>
  <si>
    <t>KEN002Crisis affected groups</t>
  </si>
  <si>
    <t>KEN002Economic Losses</t>
  </si>
  <si>
    <t>KEN002Fatalities reported</t>
  </si>
  <si>
    <t>KEN002Illness cases reported</t>
  </si>
  <si>
    <t>KEN002People facing limited access constraints</t>
  </si>
  <si>
    <t>KEN002People facing restricted access constraints</t>
  </si>
  <si>
    <t>Mixed migration flows in Morocco</t>
  </si>
  <si>
    <t>MAR002</t>
  </si>
  <si>
    <t>Morocco</t>
  </si>
  <si>
    <t>No damages expected due to mixed migration.</t>
  </si>
  <si>
    <t>MAR002Buildings damaged</t>
  </si>
  <si>
    <t>MAR002Buildings destroyed</t>
  </si>
  <si>
    <t>MAR002Crisis affected groups</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</si>
  <si>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</si>
  <si>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</si>
  <si>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</si>
  <si>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</si>
  <si>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</si>
  <si>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</si>
  <si>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</si>
  <si>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</si>
  <si>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limited access constraints</t>
  </si>
  <si>
    <t>MWI002People facing restricted access constraints</t>
  </si>
  <si>
    <t>Venezuela displacement in Peru</t>
  </si>
  <si>
    <t>PER002</t>
  </si>
  <si>
    <t>Peru</t>
  </si>
  <si>
    <t>PER002Buildings damaged</t>
  </si>
  <si>
    <t>PER002Buildings destroyed</t>
  </si>
  <si>
    <t>PER002Crisis affected groups</t>
  </si>
  <si>
    <t>There is certainly a cost of answering to the influx but unclear what could be considered economic losses due to international displacement.</t>
  </si>
  <si>
    <t>PER002Economic Losses</t>
  </si>
  <si>
    <t>IFRC 01/02/2019</t>
  </si>
  <si>
    <t>https://reliefweb.int/sites/reliefweb.int/files/resources/MDR42004eu1.pdf</t>
  </si>
  <si>
    <t>During 2018, migrants from Venezuela constituted 96% of imported malaria cases along the Ecuador Peru border. Plasmodium vivax dominated. Autochthonous malaria cases emerged in areas previously malaria-free.</t>
  </si>
  <si>
    <t>PER002Illness cases reported</t>
  </si>
  <si>
    <t>No reporting on this as far as I can tell.</t>
  </si>
  <si>
    <t>PER002Injuries reported</t>
  </si>
  <si>
    <t>No indication of PinN with restricted access</t>
  </si>
  <si>
    <t>PER002People facing restricted access constraints</t>
  </si>
  <si>
    <t>Burundi and DRC refugees in Rwanda</t>
  </si>
  <si>
    <t>RWA002</t>
  </si>
  <si>
    <t>Rwanda</t>
  </si>
  <si>
    <t>No indication of (recent) damages due to international displacement.</t>
  </si>
  <si>
    <t>RWA002Buildings damaged</t>
  </si>
  <si>
    <t>RWA002Buildings destroyed</t>
  </si>
  <si>
    <t>RWA002Crisis affected groups</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</si>
  <si>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</si>
  <si>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</si>
  <si>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</si>
  <si>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</si>
  <si>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</si>
  <si>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</si>
  <si>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</si>
  <si>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</si>
  <si>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UNHCR 31/01/2019</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</si>
  <si>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</si>
  <si>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</si>
  <si>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RWA002Landmass affected</t>
  </si>
  <si>
    <t>No (significant) access constraints.</t>
  </si>
  <si>
    <t>RWA002People facing limited access constraints</t>
  </si>
  <si>
    <t>RWA002People facing restricted access constraints</t>
  </si>
  <si>
    <t>Total population</t>
  </si>
  <si>
    <t>OCHA 21/09/2018; UNHCR last updated 07/02/2019</t>
  </si>
  <si>
    <t>https://data.humdata.org/dataset/rwanda-population-statistics https://data.humdata.org/dataset/94b26815-cd91-4553-b64d-7a6f153400bc/resource/af21db64-6274-4c14-889f-3df5e608382f/download/rphc_4_publication_tables.pdf  https://data.humdata.org/dataset/refugees-originating-rwa</t>
  </si>
  <si>
    <t>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t>
  </si>
  <si>
    <t>RWA002Total population</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</si>
  <si>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</si>
  <si>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</si>
  <si>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</si>
  <si>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</si>
  <si>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</si>
  <si>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</si>
  <si>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</si>
  <si>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</si>
  <si>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</si>
  <si>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</si>
  <si>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</si>
  <si>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</si>
  <si>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</si>
  <si>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</si>
  <si>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</si>
  <si>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</si>
  <si>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</si>
  <si>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</si>
  <si>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</si>
  <si>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</si>
  <si>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</si>
  <si>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</si>
  <si>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</si>
  <si>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</si>
  <si>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</si>
  <si>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</si>
  <si>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</si>
  <si>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</si>
  <si>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</si>
  <si>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</si>
  <si>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</si>
  <si>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TCD004Fatalities reported</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</si>
  <si>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</si>
  <si>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</si>
  <si>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</si>
  <si>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</si>
  <si>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</si>
  <si>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</si>
  <si>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</si>
  <si>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</si>
  <si>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</si>
  <si>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Refugees, host communities</t>
  </si>
  <si>
    <t>TCD005Crisis affected groups</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</si>
  <si>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</si>
  <si>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</si>
  <si>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</si>
  <si>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</si>
  <si>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</si>
  <si>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</si>
  <si>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</si>
  <si>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</si>
  <si>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</si>
  <si>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</si>
  <si>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</si>
  <si>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</si>
  <si>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</si>
  <si>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</si>
  <si>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</si>
  <si>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</si>
  <si>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</si>
  <si>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</si>
  <si>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</si>
  <si>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</si>
  <si>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</si>
  <si>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</si>
  <si>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</si>
  <si>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AS and refs</t>
  </si>
  <si>
    <t>TUN002Crisis affected groups</t>
  </si>
  <si>
    <t>TUN002Economic Losses</t>
  </si>
  <si>
    <t>TUN002Extreme humanitarian conditions - Level 5</t>
  </si>
  <si>
    <t>TUN002Illness cases reported</t>
  </si>
  <si>
    <t>TUN002Injuries reported</t>
  </si>
  <si>
    <t>Minimal humanitarian conditions - Level 1</t>
  </si>
  <si>
    <t>TUN002Minimal humanitarian conditions - Level 1</t>
  </si>
  <si>
    <t>Moderate humanitarian conditions - Level 3</t>
  </si>
  <si>
    <t>TUN002Moderate humanitarian conditions - Level 3</t>
  </si>
  <si>
    <t>TUN002People facing limited access constraints</t>
  </si>
  <si>
    <t>TUN002People facing restricted access constraints</t>
  </si>
  <si>
    <t>People in Need</t>
  </si>
  <si>
    <t>TUN002People in Need</t>
  </si>
  <si>
    <t>TUN002Severe humanitarian conditions - Level 4</t>
  </si>
  <si>
    <t>Stressed humanitarian conditions - Level 2</t>
  </si>
  <si>
    <t>TUN002Stressed humanitarian conditions - Level 2</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</si>
  <si>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</si>
  <si>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</si>
  <si>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</si>
  <si>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</si>
  <si>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</si>
  <si>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</si>
  <si>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</si>
  <si>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</si>
  <si>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</si>
  <si>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</si>
  <si>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</si>
  <si>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</si>
  <si>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</si>
  <si>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</si>
  <si>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</si>
  <si>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</si>
  <si>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Province population: GoT</t>
  </si>
  <si>
    <t>http://web.turkstat.gov.tr/UstMenu.do?metod=temelist</t>
  </si>
  <si>
    <t>Represents the total population of provinces affected by one or more crisis.</t>
  </si>
  <si>
    <t>TUR001People exposed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</si>
  <si>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</si>
  <si>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</si>
  <si>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</si>
  <si>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</si>
  <si>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</si>
  <si>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</si>
  <si>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</si>
  <si>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</si>
  <si>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</si>
  <si>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</si>
  <si>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</si>
  <si>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</si>
  <si>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fatalities among Syrian refugees</t>
  </si>
  <si>
    <t>TUR002Fatalities reported</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</si>
  <si>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</si>
  <si>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</si>
  <si>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</si>
  <si>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</si>
  <si>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</si>
  <si>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</si>
  <si>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</si>
  <si>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</si>
  <si>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</si>
  <si>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</si>
  <si>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</si>
  <si>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</si>
  <si>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</si>
  <si>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</si>
  <si>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</si>
  <si>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</si>
  <si>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</si>
  <si>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</si>
  <si>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</si>
  <si>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</si>
  <si>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</si>
  <si>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</si>
  <si>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</si>
  <si>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Province population: GoT
Affected provinces: IOM</t>
  </si>
  <si>
    <t>https://en.wikipedia.org/wiki/Provinces_of_Turkey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</si>
  <si>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</si>
  <si>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</si>
  <si>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</si>
  <si>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</si>
  <si>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</si>
  <si>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</si>
  <si>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</si>
  <si>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</si>
  <si>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</si>
  <si>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</si>
  <si>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</si>
  <si>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</si>
  <si>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</si>
  <si>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</si>
  <si>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</si>
  <si>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</si>
  <si>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</si>
  <si>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</si>
  <si>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</si>
  <si>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No data available.</t>
  </si>
  <si>
    <t>TUR004Minimal humanitarian conditions - Level 1</t>
  </si>
  <si>
    <t>TUR004Moderate humanitarian conditions - Level 3</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</si>
  <si>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</si>
  <si>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</si>
  <si>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</si>
  <si>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</si>
  <si>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</si>
  <si>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</si>
  <si>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</si>
  <si>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</si>
  <si>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</si>
  <si>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</si>
  <si>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TUR004People in Need</t>
  </si>
  <si>
    <t>TUR004Severe humanitarian conditions - Level 4</t>
  </si>
  <si>
    <t>TUR004Stressed humanitarian conditions - Level 2</t>
  </si>
  <si>
    <t>Conflict in Ukraine</t>
  </si>
  <si>
    <t>UKR002</t>
  </si>
  <si>
    <t>Ukraine</t>
  </si>
  <si>
    <t>UKR002Buildings damaged</t>
  </si>
  <si>
    <t>UKR002Buildings destroyed</t>
  </si>
  <si>
    <t>Ministry of Foreign Affairs, last accessed 05/02/2019</t>
  </si>
  <si>
    <t>https://mfa.gov.ua/en/about-ukraine/info/regions/26-lugansk https://mfa.gov.ua/en/about-ukraine/info/regions/25-doneck</t>
  </si>
  <si>
    <t>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t>
  </si>
  <si>
    <t>UKR002Landmass affected</t>
  </si>
  <si>
    <t>UKR002People facing restricted access constraints</t>
  </si>
  <si>
    <t>Ukraine Statistical Service, November 2018 UNHCR, December 2018 Update</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</si>
  <si>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</si>
  <si>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</si>
  <si>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UKR002Total population</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</si>
  <si>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</si>
  <si>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</si>
  <si>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</si>
  <si>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</si>
  <si>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</si>
  <si>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</si>
  <si>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</si>
  <si>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</si>
  <si>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</si>
  <si>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all groups</t>
  </si>
  <si>
    <t>BDI001Crisis affected groups</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</si>
  <si>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</si>
  <si>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</si>
  <si>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</si>
  <si>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</si>
  <si>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OCHA as of 03/02/2019; Government of Burundi as of 17/02/2019; UNICEF January 2019</t>
  </si>
  <si>
    <t>https://reliefweb.int/sites/reliefweb.int/files/resources/Situation%20Report%20-%20Burundi%20-%2031%20Jan%202019.pdf https://reliefweb.int/report/burundi/rapport-de-situation-n-13-sur-la-flamb-e-de-chol-ra-au-burundi-18-f-vrier-2019-donn https://reliefweb.int/sites/reliefweb.int/files/resources/2019-HAC-Burundi.pdf</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</si>
  <si>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</si>
  <si>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BDI001Illness cases reported</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</si>
  <si>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</si>
  <si>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</si>
  <si>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</si>
  <si>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</si>
  <si>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</si>
  <si>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</si>
  <si>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</si>
  <si>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</si>
  <si>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</si>
  <si>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</si>
  <si>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</si>
  <si>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</si>
  <si>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</si>
  <si>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</si>
  <si>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t>
  </si>
  <si>
    <t>PAK004Extreme humanitarian conditions - Level 5</t>
  </si>
  <si>
    <t>No data for the amount of illnesses as a direct result of increased insecurity in Azad Kashmir.</t>
  </si>
  <si>
    <t>PAK004Illness cases reported</t>
  </si>
  <si>
    <t>No data for the amount of injuries due to the increased insecurity in Azad Kashmir.</t>
  </si>
  <si>
    <t>PAK004Injuries reported</t>
  </si>
  <si>
    <t>PAK004Moderate humanitarian conditions - Level 3</t>
  </si>
  <si>
    <t>No data for the amount of people affected due to the increased insecurity in Azad Kashmir.</t>
  </si>
  <si>
    <t>PAK004People affected</t>
  </si>
  <si>
    <t>PAK004People in Need</t>
  </si>
  <si>
    <t>PAK004Severe humanitarian conditions - Level 4</t>
  </si>
  <si>
    <t>PAK004Stressed humanitarian conditions - Level 2</t>
  </si>
  <si>
    <t>Mixed migration flows in Yemen</t>
  </si>
  <si>
    <t>YEM002</t>
  </si>
  <si>
    <t>Refs, host</t>
  </si>
  <si>
    <t>YEM002Crisis affected groups</t>
  </si>
  <si>
    <t>YEM002People facing limited access constraints</t>
  </si>
  <si>
    <t>YEM002People facing restricted access constraints</t>
  </si>
  <si>
    <t>as UNAMI is not publishing the injuries numbers anymore from Jan 2019 onwards, there is no data available</t>
  </si>
  <si>
    <t>IRQ002Injuries reported</t>
  </si>
  <si>
    <t>Venezuelan refugees in Trinidad and Tobago</t>
  </si>
  <si>
    <t>TTO002</t>
  </si>
  <si>
    <t>Trinidad and Tobago</t>
  </si>
  <si>
    <t>TTO002Buildings damaged</t>
  </si>
  <si>
    <t>TTO002Buildings destroyed</t>
  </si>
  <si>
    <t>TTO002Economic Losses</t>
  </si>
  <si>
    <t>TTO002Illness cases reported</t>
  </si>
  <si>
    <t>Wolrd Bank</t>
  </si>
  <si>
    <t>https://databank.worldbank.org/data/reports.aspx?source=2&amp;country=TTO</t>
  </si>
  <si>
    <t>Total surface of the country</t>
  </si>
  <si>
    <t>TTO002Landmass affected</t>
  </si>
  <si>
    <t>Due to lack of legal status many Venezuelans tend to hide and also lack access to basic services</t>
  </si>
  <si>
    <t>TTO002People facing limited access constraints</t>
  </si>
  <si>
    <t>TTO002People facing restricted access constraints</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</si>
  <si>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</si>
  <si>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</si>
  <si>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</si>
  <si>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</si>
  <si>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</si>
  <si>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</si>
  <si>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</si>
  <si>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</si>
  <si>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</si>
  <si>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</si>
  <si>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</si>
  <si>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</si>
  <si>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</si>
  <si>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</si>
  <si>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</si>
  <si>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</si>
  <si>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</si>
  <si>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</si>
  <si>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</si>
  <si>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</si>
  <si>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</si>
  <si>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INE 2018</t>
  </si>
  <si>
    <t>http://www.ine.gov.mz/operacoes-estatisticas/censos/censo-2007/censo-2017</t>
  </si>
  <si>
    <t>Based on 2017 census</t>
  </si>
  <si>
    <t>MOZ004Total population</t>
  </si>
  <si>
    <t>Province population: GoT
Most affected provinces: UNHCR 12/2018</t>
  </si>
  <si>
    <t>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</si>
  <si>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</si>
  <si>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</si>
  <si>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Change in the data/methodology</t>
  </si>
  <si>
    <t>Burnt shelters have been reported during Boko Haram attacks</t>
  </si>
  <si>
    <t>NER002Buildings damaged</t>
  </si>
  <si>
    <t>NER002Buildings destroyed</t>
  </si>
  <si>
    <t>Conflict in Jammu and Kashmir</t>
  </si>
  <si>
    <t>IND002</t>
  </si>
  <si>
    <t>India</t>
  </si>
  <si>
    <t>IND002Buildings damaged</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</si>
  <si>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</si>
  <si>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</si>
  <si>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</si>
  <si>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</si>
  <si>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</si>
  <si>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</si>
  <si>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</si>
  <si>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UNICEF 27/03/2019 R4V December 2018 NRC 18/12/2018</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</si>
  <si>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</si>
  <si>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</si>
  <si>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TTO002People affected</t>
  </si>
  <si>
    <t>Most sources put the number of Venezuelans at 40,000 but others estimate the actual number to be higher, at 60,000.</t>
  </si>
  <si>
    <t>TTO002People displaced</t>
  </si>
  <si>
    <t>Nicaraguan refugees in Costa Rica</t>
  </si>
  <si>
    <t>CRI002</t>
  </si>
  <si>
    <t>Costa Rica</t>
  </si>
  <si>
    <t>CRI002Buildings damaged</t>
  </si>
  <si>
    <t>CRI002Buildings destroyed</t>
  </si>
  <si>
    <t>refugees and host community is affected</t>
  </si>
  <si>
    <t>CRI002Crisis affected groups</t>
  </si>
  <si>
    <t>CRI002Economic Losses</t>
  </si>
  <si>
    <t>CRI002Illness cases reported</t>
  </si>
  <si>
    <t>CRI002Injuries reported</t>
  </si>
  <si>
    <t>Humanitarian Access Overview ACAPS 04/2019</t>
  </si>
  <si>
    <t>CRI002People facing limited access constraints</t>
  </si>
  <si>
    <t>ACAPS ACCESS MAP</t>
  </si>
  <si>
    <t>http://humanitarianaccess.acaps.org/</t>
  </si>
  <si>
    <t>HTI001People facing limited access constraints</t>
  </si>
  <si>
    <t>HTI001People facing restricted access constraints</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</si>
  <si>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</si>
  <si>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</si>
  <si>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</si>
  <si>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</si>
  <si>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</si>
  <si>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</si>
  <si>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</si>
  <si>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</si>
  <si>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</si>
  <si>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</si>
  <si>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</si>
  <si>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</si>
  <si>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</si>
  <si>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</si>
  <si>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YEM001People in Need</t>
  </si>
  <si>
    <t>YEM002Injuries reported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</si>
  <si>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</si>
  <si>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</si>
  <si>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</si>
  <si>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</si>
  <si>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</si>
  <si>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</si>
  <si>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</si>
  <si>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</si>
  <si>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</si>
  <si>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</si>
  <si>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</si>
  <si>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</si>
  <si>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</si>
  <si>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</si>
  <si>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</si>
  <si>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</si>
  <si>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</si>
  <si>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UNHCR 18/10/2018
UNHCR 12/31/2018
PBS 2017  GoI 2011, india Population 2018</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</si>
  <si>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</si>
  <si>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Pakistan: The total population according to census data in addition to undocumented Afghans in Pakistan, Afghan PoR cardholders minus the Pakistani refugees in Afghanistan.  India; Based on 2011 Census, plus excluded information on Telangana. Outdated data.</t>
  </si>
  <si>
    <t>REG003Total population</t>
  </si>
  <si>
    <t>SEN002People facing limited access constraints</t>
  </si>
  <si>
    <t>SEN002People facing restricted access constraints</t>
  </si>
  <si>
    <t>Central Mediterranean Route</t>
  </si>
  <si>
    <t>REG007</t>
  </si>
  <si>
    <t>Algeria,Tunisia,Libya,Italy</t>
  </si>
  <si>
    <t>REG007Buildings damaged</t>
  </si>
  <si>
    <t>REG007Buildings destroyed</t>
  </si>
  <si>
    <t>REG007Crisis affected groups</t>
  </si>
  <si>
    <t>REG007Economic Losses</t>
  </si>
  <si>
    <t>REG007Extreme humanitarian conditions - Level 5</t>
  </si>
  <si>
    <t>REG007Illness cases reported</t>
  </si>
  <si>
    <t>REG007Injuries reported</t>
  </si>
  <si>
    <t>REG007Landmass affected</t>
  </si>
  <si>
    <t>REG007Minimal humanitarian conditions - Level 1</t>
  </si>
  <si>
    <t>REG007Moderate humanitarian conditions - Level 3</t>
  </si>
  <si>
    <t>REG007People affected</t>
  </si>
  <si>
    <t>REG007People displaced</t>
  </si>
  <si>
    <t>REG007People exposed</t>
  </si>
  <si>
    <t>REG007People facing limited access constraints</t>
  </si>
  <si>
    <t>REG007People facing restricted access constraints</t>
  </si>
  <si>
    <t>REG007People in Need</t>
  </si>
  <si>
    <t>REG007Severe humanitarian conditions - Level 4</t>
  </si>
  <si>
    <t>REG007Stressed humanitarian conditions - Level 2</t>
  </si>
  <si>
    <t>Western Mediterranean Route</t>
  </si>
  <si>
    <t>REG008</t>
  </si>
  <si>
    <t>Algeria,Morocco,Spain</t>
  </si>
  <si>
    <t>REG008Buildings damaged</t>
  </si>
  <si>
    <t>REG008Buildings destroyed</t>
  </si>
  <si>
    <t>REG008Crisis affected groups</t>
  </si>
  <si>
    <t>REG008Economic Losses</t>
  </si>
  <si>
    <t>REG008Extreme humanitarian conditions - Level 5</t>
  </si>
  <si>
    <t>REG008Illness cases reported</t>
  </si>
  <si>
    <t>REG008Injuries reported</t>
  </si>
  <si>
    <t>REG008Landmass affected</t>
  </si>
  <si>
    <t>REG008Minimal humanitarian conditions - Level 1</t>
  </si>
  <si>
    <t>REG008Moderate humanitarian conditions - Level 3</t>
  </si>
  <si>
    <t>REG008People affected</t>
  </si>
  <si>
    <t>REG008People displaced</t>
  </si>
  <si>
    <t>REG008People exposed</t>
  </si>
  <si>
    <t>REG008People facing limited access constraints</t>
  </si>
  <si>
    <t>REG008People facing restricted access constraints</t>
  </si>
  <si>
    <t>REG008People in Need</t>
  </si>
  <si>
    <t>REG008Severe humanitarian conditions - Level 4</t>
  </si>
  <si>
    <t>REG008Stressed humanitarian conditions - Level 2</t>
  </si>
  <si>
    <t>ACLED</t>
  </si>
  <si>
    <t>01/10/2018-31/03/2019</t>
  </si>
  <si>
    <t>CMR001Injuries reported</t>
  </si>
  <si>
    <t>IDPs, Refugees, Host, Non-Host, Returnees</t>
  </si>
  <si>
    <t>CMR002Crisis affected groups</t>
  </si>
  <si>
    <t>Mixed Migration Flows in Somalia</t>
  </si>
  <si>
    <t>SOM002</t>
  </si>
  <si>
    <t>SOM002Buildings damaged</t>
  </si>
  <si>
    <t>SOM002Buildings destroyed</t>
  </si>
  <si>
    <t>SOM002Economic Losses</t>
  </si>
  <si>
    <t>SOM002Illness cases reported</t>
  </si>
  <si>
    <t>SOM002Injuries reported</t>
  </si>
  <si>
    <t>SOM002People facing limited access constraints</t>
  </si>
  <si>
    <t>SOM002People facing restricted access constraints</t>
  </si>
  <si>
    <t>GRC002Injuries reported</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</si>
  <si>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</si>
  <si>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</si>
  <si>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</si>
  <si>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</si>
  <si>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</si>
  <si>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</si>
  <si>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</si>
  <si>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</si>
  <si>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</si>
  <si>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</si>
  <si>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t>
  </si>
  <si>
    <t>REG002Buildings damaged</t>
  </si>
  <si>
    <t>REG002Buildings destroyed</t>
  </si>
  <si>
    <t>Non-host, host, refugees, returnees</t>
  </si>
  <si>
    <t>REG002Crisis affected groups</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</si>
  <si>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</si>
  <si>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</si>
  <si>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</si>
  <si>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</si>
  <si>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</si>
  <si>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</si>
  <si>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</si>
  <si>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</si>
  <si>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</si>
  <si>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</si>
  <si>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</si>
  <si>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The population faces limited access to assistance, only few humanitarian organizations are allowed to operate. However it is hard to do an estimation.</t>
  </si>
  <si>
    <t>VEN001People facing limited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</si>
  <si>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</si>
  <si>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</si>
  <si>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</si>
  <si>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</si>
  <si>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</si>
  <si>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</si>
  <si>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</si>
  <si>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</si>
  <si>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</si>
  <si>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</si>
  <si>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</si>
  <si>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</si>
  <si>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</si>
  <si>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</si>
  <si>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REG006Extreme humanitarian conditions - Level 5</t>
  </si>
  <si>
    <t>REG006Illness cases reported</t>
  </si>
  <si>
    <t>REG006Injuries reported</t>
  </si>
  <si>
    <t>REG006Landmass affected</t>
  </si>
  <si>
    <t>REG006Minimal humanitarian conditions - Level 1</t>
  </si>
  <si>
    <t>REG006Moderate humanitarian conditions - Level 3</t>
  </si>
  <si>
    <t>REG006People affected</t>
  </si>
  <si>
    <t>REG006People displaced</t>
  </si>
  <si>
    <t>REG006People exposed</t>
  </si>
  <si>
    <t>REG006People facing limited access constraints</t>
  </si>
  <si>
    <t>REG006People facing restricted access constraints</t>
  </si>
  <si>
    <t>REG006People in Need</t>
  </si>
  <si>
    <t>REG006Severe humanitarian conditions - Level 4</t>
  </si>
  <si>
    <t>REG006Stressed humanitarian conditions - Level 2</t>
  </si>
  <si>
    <t>PBS 2017</t>
  </si>
  <si>
    <t>http://www.pbs.gov.pk/sites/default/files/PAKISTAN%20TEHSIL%20WISE%20FOR%20WEB%20CENSUS_2017.pdf</t>
  </si>
  <si>
    <t>Total area exposed to the ongoing insecurity - which is the total area of Azad Jammu and Kashmir.</t>
  </si>
  <si>
    <t>PAK004Landmass affected</t>
  </si>
  <si>
    <t>The total number of people living in the affected area (AJK). People are likely to be affected to different extents.</t>
  </si>
  <si>
    <t>PAK004People exposed</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</si>
  <si>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</si>
  <si>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</si>
  <si>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</si>
  <si>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</si>
  <si>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</si>
  <si>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</si>
  <si>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</si>
  <si>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</si>
  <si>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</si>
  <si>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</si>
  <si>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</si>
  <si>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</si>
  <si>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</si>
  <si>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</si>
  <si>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UNICEF</t>
  </si>
  <si>
    <t>https://reliefweb.int/sites/reliefweb.int/files/resources/UNICEF%20Djibouti%20Situation%20Report_Year%20End%202018.pdf</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</si>
  <si>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</si>
  <si>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DJI003Illness cases reported</t>
  </si>
  <si>
    <t>UNSOM 05/2019</t>
  </si>
  <si>
    <t>https://unsom.unmissions.org/documents</t>
  </si>
  <si>
    <t>Limited information available. Last report in December 2018.</t>
  </si>
  <si>
    <t>SOM001Injuries reported</t>
  </si>
  <si>
    <t>We assume there are no damages</t>
  </si>
  <si>
    <t>KEN002Buildings damaged</t>
  </si>
  <si>
    <t>KEN002Buildings destroyed</t>
  </si>
  <si>
    <t>We assume there are no injuries caused by the crisis</t>
  </si>
  <si>
    <t>KEN002Injuries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</si>
  <si>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</si>
  <si>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</si>
  <si>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</si>
  <si>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</si>
  <si>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</si>
  <si>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</si>
  <si>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</si>
  <si>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</si>
  <si>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</si>
  <si>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ECU002Economic Losses</t>
  </si>
  <si>
    <t>ECU002People facing restricted access constraints</t>
  </si>
  <si>
    <t>Non-host, IDPs, returnees</t>
  </si>
  <si>
    <t>GTM001Crisis affected groups</t>
  </si>
  <si>
    <t>MRT002Buildings damaged</t>
  </si>
  <si>
    <t>MRT002Buildings destroyed</t>
  </si>
  <si>
    <t>MRT002Injuries reported</t>
  </si>
  <si>
    <t>Host, Non-host, IDPs, Refugees, Returnees</t>
  </si>
  <si>
    <t>SSD001Crisis affected groups</t>
  </si>
  <si>
    <t>CIA</t>
  </si>
  <si>
    <t>https://www.cia.gov/library/publications/the-world-factbook/geos/od.html</t>
  </si>
  <si>
    <t>Th ehwole country is considered affected</t>
  </si>
  <si>
    <t>SSD001Landmass affected</t>
  </si>
  <si>
    <t>Non-host community and IDPs (despite a lack of information on displaced population figure, they have to be taken into account)</t>
  </si>
  <si>
    <t>VEN001Crisis affected groups</t>
  </si>
  <si>
    <t>Boko Haram crisis in Nigeria</t>
  </si>
  <si>
    <t>NGA004</t>
  </si>
  <si>
    <t>Nigeria</t>
  </si>
  <si>
    <t>Limited information available</t>
  </si>
  <si>
    <t>NGA004Buildings damaged</t>
  </si>
  <si>
    <t>https://www.humanitarianresponse.info/sites/www.humanitarianresponse.info/files/documents/files/13022018_ocha_humanitarian_needs_overview.pdf</t>
  </si>
  <si>
    <t>700 public buildings, 1,200 schools, 800 health facilities and 1,600 water supply sources have been destroyed in the conflict</t>
  </si>
  <si>
    <t>NGA004Buildings destroyed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</si>
  <si>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</si>
  <si>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</si>
  <si>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</si>
  <si>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</si>
  <si>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</si>
  <si>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</si>
  <si>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National Bureau of Statistics 2011
OCHA 01/02/2019</t>
  </si>
  <si>
    <t>http://istmat.info/files/uploads/53129/annual_abstract_of_statistics_2011.pdf https://reliefweb.int/sites/reliefweb.int/files/resources/01022019_ocha_nigeria_humanitarian_needs_overview.pdf</t>
  </si>
  <si>
    <t>The total square kilometers of Adamawa, Borno, and Yobe states</t>
  </si>
  <si>
    <t>NGA004Landmass affected</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</si>
  <si>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</si>
  <si>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</si>
  <si>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</si>
  <si>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</si>
  <si>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</si>
  <si>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</si>
  <si>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</si>
  <si>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</si>
  <si>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NGA003Buildings destroyed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</si>
  <si>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</si>
  <si>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</si>
  <si>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</si>
  <si>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</si>
  <si>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</si>
  <si>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</si>
  <si>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</si>
  <si>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</si>
  <si>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</si>
  <si>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</si>
  <si>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700 public buildings, 1,200 schools, 800 health facilities and 1,600 water supply sources have been destroyed in the Boko Haram conflict</t>
  </si>
  <si>
    <t>NGA001Buildings destroyed</t>
  </si>
  <si>
    <t>IDPs, refugees from Cameroon, returnees, host and non-host.</t>
  </si>
  <si>
    <t>NGA001Crisis affected groups</t>
  </si>
  <si>
    <t>The economic impact of Boko Haram activities in the North East is estimated at $9 billion</t>
  </si>
  <si>
    <t>NGA001Economic Losses</t>
  </si>
  <si>
    <t>UNHCR 20/12/2018 11/01/2019 National Bureau of Statistics 2011</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</si>
  <si>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</si>
  <si>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</si>
  <si>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NGA001Landmass affected</t>
  </si>
  <si>
    <t>NGA001People facing limited access constraints</t>
  </si>
  <si>
    <t>NGA001People facing restricted access constraints</t>
  </si>
  <si>
    <t>Drought in Madagascar</t>
  </si>
  <si>
    <t>MDG002</t>
  </si>
  <si>
    <t>Madagascar</t>
  </si>
  <si>
    <t>No/limited available data/information</t>
  </si>
  <si>
    <t>MDG002Buildings damaged</t>
  </si>
  <si>
    <t>MDG002Buildings destroyed</t>
  </si>
  <si>
    <t>MDG002Economic Losses</t>
  </si>
  <si>
    <t>MDG002Illness cases reported</t>
  </si>
  <si>
    <t>MDG002Injuries reported</t>
  </si>
  <si>
    <t>MDG002People facing limited access constraints</t>
  </si>
  <si>
    <t>MDG002People facing restricted access constraints</t>
  </si>
  <si>
    <t>TZA002Injuries reported</t>
  </si>
  <si>
    <t>No/limited data/information available</t>
  </si>
  <si>
    <t>NGA001Illness cases reported</t>
  </si>
  <si>
    <t>NGA001Injuries reported</t>
  </si>
  <si>
    <t>NGA003Illness cases reported</t>
  </si>
  <si>
    <t>NGA003Injuries reported</t>
  </si>
  <si>
    <t>NGA004Illness cases reported</t>
  </si>
  <si>
    <t>NGA004Injuries reported</t>
  </si>
  <si>
    <t>DJI002Illness cases reported</t>
  </si>
  <si>
    <t>No reliable data available</t>
  </si>
  <si>
    <t>BDI001Injuries reported</t>
  </si>
  <si>
    <t>ECU002Illness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</si>
  <si>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</si>
  <si>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</si>
  <si>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</si>
  <si>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</si>
  <si>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</si>
  <si>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</si>
  <si>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</si>
  <si>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</si>
  <si>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</si>
  <si>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</si>
  <si>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</si>
  <si>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</si>
  <si>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IDN002People in Need</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</si>
  <si>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</si>
  <si>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</si>
  <si>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</si>
  <si>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</si>
  <si>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</si>
  <si>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OCHA 12/2018
South Sudan National Bureau of Statistics 15/08/2018
IPC 01/2020</t>
  </si>
  <si>
    <t>https://data.humdata.org/dataset/south-sudan-population-statistics https://reliefweb.int/sites/reliefweb.int/files/resources/South_Sudan_2019_Humanitarian_Needs_Overview.pdf http://www.ipcinfo.org/ipc-country-analysis/details-map/en/c/1151975/?iso3=SSD</t>
  </si>
  <si>
    <t>11,385,139 total population estimate for mid-2019 + 300,000 refugees.</t>
  </si>
  <si>
    <t>SSD001People affected</t>
  </si>
  <si>
    <t>SSD001People exposed</t>
  </si>
  <si>
    <t>SSD001Total population</t>
  </si>
  <si>
    <t>Government of Thailand, 2010</t>
  </si>
  <si>
    <t>https://www.ilo.org/surveydata/index.php/catalog/1127</t>
  </si>
  <si>
    <t>Area affected by the conflict in the south and the refugees crisis at the border with Myanmar</t>
  </si>
  <si>
    <t>THA001Landmass affected</t>
  </si>
  <si>
    <t>Total population in country (the census include all thai and non thai residing in the country at least 3 months prior to the census)</t>
  </si>
  <si>
    <t>THA001Total population</t>
  </si>
  <si>
    <t>Areas affected by the South Thailand insurgency: Songkla (7,394) Pattani (1.940), Yala (4,521), and Narathiwat (4,475)</t>
  </si>
  <si>
    <t>THA002Landmass affected</t>
  </si>
  <si>
    <t>The whole population living in the affected area is affected by the conflict</t>
  </si>
  <si>
    <t>THA002People affected</t>
  </si>
  <si>
    <t>THA002People displaced</t>
  </si>
  <si>
    <t>Areas affected by the South Thailand insurgency: Songkla (1,424,230) Pattani (709,796), Yala (527,295), and Narathiwat (796,239)</t>
  </si>
  <si>
    <t>THA002People exposed</t>
  </si>
  <si>
    <t>X</t>
  </si>
  <si>
    <t>THA002People in Need</t>
  </si>
  <si>
    <t>THA002Total population</t>
  </si>
  <si>
    <t>No reliable data is available. However, we assume that the total # crisis related injuries is zero or negligible.</t>
  </si>
  <si>
    <t>THA003Injuries reported</t>
  </si>
  <si>
    <t>THA003Total population</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</si>
  <si>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</si>
  <si>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</si>
  <si>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</si>
  <si>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</si>
  <si>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</si>
  <si>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</si>
  <si>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</si>
  <si>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</si>
  <si>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</si>
  <si>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</si>
  <si>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Total square km of the Extreme-Nord region of Cameroon</t>
  </si>
  <si>
    <t>CMR002Landmass affected</t>
  </si>
  <si>
    <t>Not enough information available.</t>
  </si>
  <si>
    <t>CMR003Buildings damaged</t>
  </si>
  <si>
    <t>CMR003Buildings destroyed</t>
  </si>
  <si>
    <t>https://reliefweb.int/sites/reliefweb.int/files/resources/OCHA-Cameroon_Situation_Report_no2_Final.pdf</t>
  </si>
  <si>
    <t>IPDs, host, non host and refugees</t>
  </si>
  <si>
    <t>CMR003Crisis affected groups</t>
  </si>
  <si>
    <t>CMR003Economic Losses</t>
  </si>
  <si>
    <t>CMR003Injuries reported</t>
  </si>
  <si>
    <t>Not enough data available (consistency across crisis)</t>
  </si>
  <si>
    <t>COD001People facing limited access constraints</t>
  </si>
  <si>
    <t>COD001People facing restricted access constraints</t>
  </si>
  <si>
    <t>WHO Weekly bulletin from 02/2019 to 07/2019</t>
  </si>
  <si>
    <t>https://www.afro.who.int/publications/south-sudan-weekly-disease-surveillance-bulletin-2019</t>
  </si>
  <si>
    <t>600,000 cases including malaria, ARI, AWD, bloody diarrhoea, AJS, measles, other. There is a lack of data for the months of May, June and July therefore the decrease in the number of casualties is not a decrease in the actual situation,</t>
  </si>
  <si>
    <t>SSD001Illness cases reported</t>
  </si>
  <si>
    <t>UNICEF 22/08/2019</t>
  </si>
  <si>
    <t>https://reliefweb.int/sites/reliefweb.int/files/resources/UNICEF%20Malawi%20Humanitarian%20Situation%20Report%20-%20July%202019.pdf</t>
  </si>
  <si>
    <t>Though Cyclone Idai resulted in significant displacement, since March the number of displaced people has decreased sinificantly. According to UNICEF, as of August, all IDPs have returned to their place of origin and are receiving humanitarian assistance.</t>
  </si>
  <si>
    <t>MWI002People displaced</t>
  </si>
  <si>
    <t>No representative data is available regarding the number of injuries from the complex emergency in Mali over the last six months.</t>
  </si>
  <si>
    <t>MLI001Injuries reported</t>
  </si>
  <si>
    <t>No indication that there has been drought related dispalcement.</t>
  </si>
  <si>
    <t>ZMB002People displaced</t>
  </si>
  <si>
    <t>Government of Honduras</t>
  </si>
  <si>
    <t>https://reliefweb.int/sites/reliefweb.int/files/resources/Informe%20dengue_SE%20%2036_07_09_2019%20%281%29.pdf</t>
  </si>
  <si>
    <t>Grave Dengue cases between week 1 and 36, 2019. There are 15,013 Grave Cases and 60,109 Cases without Alarming signs (49,326 in total).</t>
  </si>
  <si>
    <t>HND001Injuries reported</t>
  </si>
  <si>
    <t>https://www.imf.org/external/datamapper/PPPGDP@WEO/OEMDC/ADVEC/WEOWORLD/VEN/SLV</t>
  </si>
  <si>
    <t>There are figures for economic losses from 2018, but not updated ones for 2019.</t>
  </si>
  <si>
    <t>SLV001Economic Losses</t>
  </si>
  <si>
    <t>EOC Yemen 09/2019</t>
  </si>
  <si>
    <t>http://yemeneoc.org/bi/</t>
  </si>
  <si>
    <t>Total number of fatalities (conflict, cholera ) the last six months  (25 March to 26 Sep cholera -19 March to 20 Sep)</t>
  </si>
  <si>
    <t>YEM002Illness cases reported</t>
  </si>
  <si>
    <t>Data not sufficient to represent the numbers of people injured in Colombia for the last 6 months.</t>
  </si>
  <si>
    <t>COL001Injuries reported</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</si>
  <si>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</si>
  <si>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MOZ004Illness cases reported</t>
  </si>
  <si>
    <t>Cyclone Idai resulted in 672 injuries, but no longer falls under the 6 month time frame. Infuries from drought or food insecurity are assumed to be 0.</t>
  </si>
  <si>
    <t>MWI002Illness cases reported</t>
  </si>
  <si>
    <t>It is difficult to determine what illnesses can be considered a result of the crisis given the complexity of drought, conflict, and natural disasters.</t>
  </si>
  <si>
    <t>PAK001Illness cases reported</t>
  </si>
  <si>
    <t>No data on crisis related injuries</t>
  </si>
  <si>
    <t>PAK001Injuries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</si>
  <si>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</si>
  <si>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</si>
  <si>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</si>
  <si>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</si>
  <si>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</si>
  <si>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SOM001Illness cases reported</t>
  </si>
  <si>
    <t>World Bank 2018 UNHCR 2019 UNHCR 08/2019</t>
  </si>
  <si>
    <t>https://data.worldbank.org/indicator/AG.LND.TOTL.K2?locations=SO</t>
  </si>
  <si>
    <t>Total landmass as the whole country is considered affected by the complex crisis</t>
  </si>
  <si>
    <t>SOM001Landmass affected</t>
  </si>
  <si>
    <t>DODMA/ORC 25/03/2019</t>
  </si>
  <si>
    <t>https://reliefweb.int/sites/reliefweb.int/files/resources/SitrepNo2-%20Malawi%20Floods%20-%2023March2019.pdf</t>
  </si>
  <si>
    <t>MWI002Injuries reported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</si>
  <si>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</si>
  <si>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</si>
  <si>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</si>
  <si>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</si>
  <si>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</si>
  <si>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</si>
  <si>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</si>
  <si>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</si>
  <si>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inconsistency in data collection</t>
  </si>
  <si>
    <t>NIC001Minimal humanitarian conditions - Level 1</t>
  </si>
  <si>
    <t>Inconsistency in data collection</t>
  </si>
  <si>
    <t>NIC001Moderate humanitarian conditions - Level 3</t>
  </si>
  <si>
    <t>NIC001People in Need</t>
  </si>
  <si>
    <t>NIC001Stressed humanitarian conditions - Level 2</t>
  </si>
  <si>
    <t>REG001Illness cases reported</t>
  </si>
  <si>
    <t>REG001Injuries reported</t>
  </si>
  <si>
    <t>Host and displaced comunities are also present in Tibesti</t>
  </si>
  <si>
    <t>TCD006Crisis affected groups</t>
  </si>
  <si>
    <t>COD001Injuries reported</t>
  </si>
  <si>
    <t>MOZ004Injuries reported</t>
  </si>
  <si>
    <t>MOZ004People facing restricted access constraints</t>
  </si>
  <si>
    <t>ZMB002Economic Losses</t>
  </si>
  <si>
    <t>ZMB002Illness cases reported</t>
  </si>
  <si>
    <t>ZMB002Injuries reported</t>
  </si>
  <si>
    <t>PBS 2017; GoI 2011</t>
  </si>
  <si>
    <t>http://www.pbs.gov.pk/sites/default/files/PAKISTAN%20TEHSIL%20WISE%20FOR%20WEB%20CENSUS_2017.pdf  https://www.census2011.co.in/states.php</t>
  </si>
  <si>
    <t>The whole region of Kashmir is affected by ongoing insecurity.</t>
  </si>
  <si>
    <t>REG003Landmass affected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</si>
  <si>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</si>
  <si>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</si>
  <si>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</si>
  <si>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Pakistan: The total amount of people living in the affected area. People are likely to be affected to different extents.  India: Population in Jammu and Kashmir according to 2011 Census</t>
  </si>
  <si>
    <t>REG003People exposed</t>
  </si>
  <si>
    <t>UKR002Economic Losses</t>
  </si>
  <si>
    <t>ZWE001Buildings damaged</t>
  </si>
  <si>
    <t>ZWE001Buildings destroyed</t>
  </si>
  <si>
    <t>Not enough data available for assessment</t>
  </si>
  <si>
    <t>ERI001Economic Losses</t>
  </si>
  <si>
    <t>Worldometers 11/2019; UNHCR 30/09/2019</t>
  </si>
  <si>
    <t>http://www.worldometers.info/world-population/eritrea-population/ https://reliefweb.int/sites/reliefweb.int/files/resources/RB_EHGL_RefAs_190930.pdf</t>
  </si>
  <si>
    <t>The whole country is considered to be affected by drought and the political/economic crisis, therefore the total number of people living in the affected area is the total population in country</t>
  </si>
  <si>
    <t>ERI001People exposed</t>
  </si>
  <si>
    <t>3,516,283 (population according to worldometers) + 210 (refugees and asylum seekers in Eritrea) - 289,600 (Eritrean refugees and asylum seekers in neighbouring countries)</t>
  </si>
  <si>
    <t>ERI001Total population</t>
  </si>
  <si>
    <t>https://data2.unhcr.org/en/situations/thailand?id=1931</t>
  </si>
  <si>
    <t>The camps cover an area of 8.6km2. See estimations tab for calculations and links to individual camp profiles.</t>
  </si>
  <si>
    <t>THA003Landmass affected</t>
  </si>
  <si>
    <t>There is not enough information to determine if there are IDPs, host communities, non-host communtiies, etc. affected by the Kashmir crisis.</t>
  </si>
  <si>
    <t>IND002Crisis affected groups</t>
  </si>
  <si>
    <t>PAK004Minimal humanitarian conditions - Level 1</t>
  </si>
  <si>
    <t>IBGE 2018</t>
  </si>
  <si>
    <t>https://www.ibge.gov.br/cidades-e-estados/rr.html</t>
  </si>
  <si>
    <t>Figure represents the area of Roraima state. The vast majority of Venezuelan refugees and migrants in Brazil have gone to Roraima, with a much smaller number choosing  Amazonas, specifically the city of Manaus.</t>
  </si>
  <si>
    <t>BRA002Landmass affected</t>
  </si>
  <si>
    <t>IBGE 2019</t>
  </si>
  <si>
    <t>https://www.ibge.gov.br/cidades-e-estados.html?&amp;t=destaques</t>
  </si>
  <si>
    <t>2019 population estimate, according to Brazilian government</t>
  </si>
  <si>
    <t>BRA002Total population</t>
  </si>
  <si>
    <t>No sufficient data available</t>
  </si>
  <si>
    <t>COL002Injuries reported</t>
  </si>
  <si>
    <t>Availability and quality of data is insuffient</t>
  </si>
  <si>
    <t>DZA002Extreme humanitarian conditions - Level 5</t>
  </si>
  <si>
    <t>DZA002Illness cases reported</t>
  </si>
  <si>
    <t>DZA002Injuries reported</t>
  </si>
  <si>
    <t>https://databank.worldbank.org/data/views/reports/reportwidget.aspx?Report_Name=CountryProfile&amp;Id=b450fd57&amp;tbar=y&amp;dd=y&amp;inf=n&amp;zm=n&amp;country=DZA</t>
  </si>
  <si>
    <t>Most of the migrants arriving in Algeria are looking for work and have settled in different areas of the country, while a minority are in transit on their way to Europe.  The specific locations are unclear so we considered the whole country as affected.</t>
  </si>
  <si>
    <t>DZA002Landmass affected</t>
  </si>
  <si>
    <t>DZA002Minimal humanitarian conditions - Level 1</t>
  </si>
  <si>
    <t>DZA002Moderate humanitarian conditions - Level 3</t>
  </si>
  <si>
    <t>DZA002People in Need</t>
  </si>
  <si>
    <t>DZA002Severe humanitarian conditions - Level 4</t>
  </si>
  <si>
    <t>DZA002Stressed humanitarian conditions - Level 2</t>
  </si>
  <si>
    <t>DZA003Buildings damaged</t>
  </si>
  <si>
    <t>DZA003Buildings destroyed</t>
  </si>
  <si>
    <t>DZA003Economic Losses</t>
  </si>
  <si>
    <t>UNHCR 28/09/2018, UNSC 27/04/2018</t>
  </si>
  <si>
    <t>http://www.usc.es/export9/sites/webinstitucional/gl/institutos/ceso/descargas/UNHCR_Tindouf-Total-In-Camp-Population_March-2018.pdf</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</si>
  <si>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</si>
  <si>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DZA003Extreme humanitarian conditions - Level 5</t>
  </si>
  <si>
    <t>DZA003Illness cases reported</t>
  </si>
  <si>
    <t>DZA003Minimal humanitarian conditions - Level 1</t>
  </si>
  <si>
    <t>DZA003Moderate humanitarian conditions - Level 3</t>
  </si>
  <si>
    <t>UNHCR 03/2018</t>
  </si>
  <si>
    <t>Sahrawi refugees in camps in Tindouf. Data hasn’t been updated since 31/12 2017.</t>
  </si>
  <si>
    <t>DZA003People affected</t>
  </si>
  <si>
    <t>DZA003People displaced</t>
  </si>
  <si>
    <t>DZA003People in Need</t>
  </si>
  <si>
    <t>DZA003Severe humanitarian conditions - Level 4</t>
  </si>
  <si>
    <t>DZA003Stressed humanitarian conditions - Level 2</t>
  </si>
  <si>
    <t>MAR002Extreme humanitarian conditions - Level 5</t>
  </si>
  <si>
    <t>MAR002Illness cases reported</t>
  </si>
  <si>
    <t>MAR002Injuries reported</t>
  </si>
  <si>
    <t>MAR002Minimal humanitarian conditions - Level 1</t>
  </si>
  <si>
    <t>MAR002Moderate humanitarian conditions - Level 3</t>
  </si>
  <si>
    <t>MAR002People in Need</t>
  </si>
  <si>
    <t>MAR002Severe humanitarian conditions - Level 4</t>
  </si>
  <si>
    <t>MAR002Stressed humanitarian conditions - Level 2</t>
  </si>
  <si>
    <t>Multiple crisis in Mexico</t>
  </si>
  <si>
    <t>MEX001</t>
  </si>
  <si>
    <t>Mexico</t>
  </si>
  <si>
    <t>No Information is currently available.</t>
  </si>
  <si>
    <t>MEX001Buildings damaged</t>
  </si>
  <si>
    <t>MEX001Buildings destroyed</t>
  </si>
  <si>
    <t>CEPAL 2019</t>
  </si>
  <si>
    <t>https://repositorio.cepal.org/bitstream/handle/11362/43697/1/S1800554_es.pdf</t>
  </si>
  <si>
    <t>IDPs, Refugees/asylum-seekers/migrants, Host, Non-Host</t>
  </si>
  <si>
    <t>MEX001Crisis affected groups</t>
  </si>
  <si>
    <t>No country-wide reliable Information is currently available.</t>
  </si>
  <si>
    <t>MEX001Economic Losses</t>
  </si>
  <si>
    <t>It is difficult to assess the number of people in need. Using UNHCR's figures would underestimate the extent of the country's crises, especially since violence affects host, non-host, as well as IDP populations.</t>
  </si>
  <si>
    <t>MEX001Extreme humanitarian conditions - Level 5</t>
  </si>
  <si>
    <t>MEX001Injuries reported</t>
  </si>
  <si>
    <t>World Bank, Justice in Mexico, Amnesty International 2018, 2019</t>
  </si>
  <si>
    <t>https://data.worldbank.org/indicator/AG.SRF.TOTL.K2?locations=MX https://justiceinmexico.org/wp-content/uploads/2019/04/Organized-Crime-and-Violence-in-Mexico-2019.pdf</t>
  </si>
  <si>
    <t># Sq. Kms of crisis affected states: Aguascalientes, Baja California, Mexico, Guerrero, Jalisco, Colima, Chihuahua, Sinaloa, Sonora, Mochoacan, Morelos, Quintara Roo, Chiapas, Tbasco, Veracruz, Tamaulipas, Puebla, Tlaxcala,Hidalgo, Quieretaro, Guanajuanto, San Luis Potosi, Nuevo Leon, Zacatecas,Durango, Nayarit, Oaxaca)</t>
  </si>
  <si>
    <t>MEX001Landmass affected</t>
  </si>
  <si>
    <t>It is difficult to assess the number of people in need/those affected, as many different categories of persons end up being affected by violence and there are no reliable figures on numbers of those making up Mexico's Mixed Migration.</t>
  </si>
  <si>
    <t>MEX001People affected</t>
  </si>
  <si>
    <t>MEX001People facing limited access constraints</t>
  </si>
  <si>
    <t>MEX001People facing restricted access constraints</t>
  </si>
  <si>
    <t>MEX001People in Need</t>
  </si>
  <si>
    <t>MEX001Severe humanitarian conditions - Level 4</t>
  </si>
  <si>
    <t>MEX001Stressed humanitarian conditions - Level 2</t>
  </si>
  <si>
    <t>World Bank, Government Institute of Mexicans Living Abroad 2018, 2017</t>
  </si>
  <si>
    <t>https://data.worldbank.org/indicator/AG.SRF.TOTL.K2?locations=MX http://www.ime.gob.mx/estadisticas/mundo/estadistica_poblacion_pruebas.html</t>
  </si>
  <si>
    <t>Total population figure from World Bank - # Mexican refugees living abroad (2018) and # of Mexicans living abroad (2017 figures)</t>
  </si>
  <si>
    <t>MEX001Total population</t>
  </si>
  <si>
    <t>Criminal Violence in Mexico</t>
  </si>
  <si>
    <t>MEX002</t>
  </si>
  <si>
    <t>MEX002Buildings damaged</t>
  </si>
  <si>
    <t>MEX002Buildings destroyed</t>
  </si>
  <si>
    <t>MEX002Crisis affected groups</t>
  </si>
  <si>
    <t>MEX002Economic Losses</t>
  </si>
  <si>
    <t>It is difficult to assess the number of people in need. Using UNHCR's figures would underestimate the extent of the crisis, especially since violence affects host, non-host, as well as IDP populations.</t>
  </si>
  <si>
    <t>MEX002Extreme humanitarian conditions - Level 5</t>
  </si>
  <si>
    <t>MEX002Illness cases reported</t>
  </si>
  <si>
    <t>Although figures for total criminal-related injuries are available per month and per year, it would be difficult to assess each case's relation to cartel violence.</t>
  </si>
  <si>
    <t>MEX002Injuries reported</t>
  </si>
  <si>
    <t>World Bank, Justice in Mexico 2018, 2019</t>
  </si>
  <si>
    <t># Sq. Kms of states with highest annualized intentional homicide victimization rate: Baja California, Guanajuanto, Mexico, Guerrero, Jalisco, Colima, Zacatecas, Chihuahua, Sinaloa, Sonora, Mochoacan, Morelos, Quintara Roo</t>
  </si>
  <si>
    <t>MEX002Landmass affected</t>
  </si>
  <si>
    <t>CMDPDH, World Bank 2018</t>
  </si>
  <si>
    <t>http://www.cmdpdh.org/publicaciones-pdf/cmdpdh-episodios-de-desplazamiento-interno-forzado-en-mexico-informe-2018.pdf https://data.worldbank.org/indicator/SM.POP.REFG.OR?locations=MX</t>
  </si>
  <si>
    <t>2018 figures on IDPs and Mexican refugees living abroad. The Government only officially recognized forced displacement as a phenomenon in early 2019 and no official figures are yet available. Most recent figures account for displacements in Guerrero, Michoacan, Chihuahua, Sinaloa, Tamaulipas, and Chiapa states. Analysis has indicated that homicide rates taken as a proxy for violence is high in those estates that have seen displacement. The figures are unlikely to account for recent returns. Overall they are not representative of the situation.</t>
  </si>
  <si>
    <t>MEX002People displaced</t>
  </si>
  <si>
    <t>MEX002People facing limited access constraints</t>
  </si>
  <si>
    <t>MEX002People facing restricted access constraints</t>
  </si>
  <si>
    <t>MEX002Severe humanitarian conditions - Level 4</t>
  </si>
  <si>
    <t>MEX002Stressed humanitarian conditions - Level 2</t>
  </si>
  <si>
    <t>Mexico country level: Total population figure from World Bank - # Mexican refugees living abroad (2018) and # of Mexicans living abroad (2017 figures)</t>
  </si>
  <si>
    <t>MEX002Total population</t>
  </si>
  <si>
    <t>Mixed Migration in Mexico</t>
  </si>
  <si>
    <t>MEX003</t>
  </si>
  <si>
    <t>MEX003Buildings damaged</t>
  </si>
  <si>
    <t>MEX003Buildings destroyed</t>
  </si>
  <si>
    <t>UNHCR 2019, CEPAL 2019</t>
  </si>
  <si>
    <t>https://data.humdata.org/dataset/refugees-residing-mex https://repositorio.cepal.org/bitstream/handle/11362/43697/1/S1800554_es.pdf</t>
  </si>
  <si>
    <t>Hosts, migrants/refugees, returnees</t>
  </si>
  <si>
    <t>MEX003Crisis affected groups</t>
  </si>
  <si>
    <t>MEX003Economic Losses</t>
  </si>
  <si>
    <t>No reliable/representative information is available. Have reached out to UNHCR and MSF to better assess the situation</t>
  </si>
  <si>
    <t>MEX003Extreme humanitarian conditions - Level 5</t>
  </si>
  <si>
    <t>https://www.doctorswithoutborders.org/what-we-do/news-stories/news/remain-mexico-policy-leaves-more-1500-asylum-seekers-stranded-border https://www.doctorswithoutborders.org/what-we-do/news-stories/story/kidnappings-and-extreme-violence-against-migrants-are-spiking</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</si>
  <si>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</si>
  <si>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MEX003Illness cases reported</t>
  </si>
  <si>
    <t>MEX003Injuries reported</t>
  </si>
  <si>
    <t>World Bank 2018</t>
  </si>
  <si>
    <t>https://www.amnesty.org/download/Documents/36000/amr410142010es.pdf  http://cuentame.inegi.org.mx/impresion/poblacion/densidad.asp</t>
  </si>
  <si>
    <t>Total # of square kilometers of states through which migrant routes pass (overestimation), according to migrant route map from 2010 (no recent maps available)</t>
  </si>
  <si>
    <t>MEX003Landmass affected</t>
  </si>
  <si>
    <t>MEX003People facing limited access constraints</t>
  </si>
  <si>
    <t>MEX003People facing restricted access constraints</t>
  </si>
  <si>
    <t>MEX003Severe humanitarian conditions - Level 4</t>
  </si>
  <si>
    <t>World Bank, Government Institute of Mexicans Living Abroad 2018 2017</t>
  </si>
  <si>
    <t>Mexico Mixed Migration: Total population figure from World Bank - # Mexican refugees living abroad (2018) and # of Mexicans living abroad (2017 figures)</t>
  </si>
  <si>
    <t>MEX003Total population</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</si>
  <si>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</si>
  <si>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</si>
  <si>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</si>
  <si>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</si>
  <si>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</si>
  <si>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</si>
  <si>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</si>
  <si>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</si>
  <si>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</si>
  <si>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</si>
  <si>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REG002Economic Losses</t>
  </si>
  <si>
    <t>REG002Fatalities in all crises</t>
  </si>
  <si>
    <t>REG002Fatalities reported</t>
  </si>
  <si>
    <t>REG002Illness cases reported</t>
  </si>
  <si>
    <t>REG002Injuries reported</t>
  </si>
  <si>
    <t>REG011Illness cases reported</t>
  </si>
  <si>
    <t>REG011Injuries reported</t>
  </si>
  <si>
    <t>Refugees and host communities</t>
  </si>
  <si>
    <t>TTO002Crisis affected groups</t>
  </si>
  <si>
    <t>No sufficient data available for assessment</t>
  </si>
  <si>
    <t>TTO002Injuries reported</t>
  </si>
  <si>
    <t>World Bank 2018 R4V</t>
  </si>
  <si>
    <t>https://data.worldbank.org/country/trinidad-and-tobago</t>
  </si>
  <si>
    <t>1,389,858 local population + 60,000 Venezuelan refugees (+ ? number of Cubans and other migrants)</t>
  </si>
  <si>
    <t>TTO002People exposed</t>
  </si>
  <si>
    <t>International Displacement in Uganda</t>
  </si>
  <si>
    <t>UGA005</t>
  </si>
  <si>
    <t>Uganda</t>
  </si>
  <si>
    <t>UGA005Buildings damaged</t>
  </si>
  <si>
    <t>UGA005Buildings destroyed</t>
  </si>
  <si>
    <t>UGA005Economic Losses</t>
  </si>
  <si>
    <t>UGA005Illness cases reported</t>
  </si>
  <si>
    <t>UGA005Injuries reported</t>
  </si>
  <si>
    <t>UNCHR 31/10/2019 Wikipedia 2019</t>
  </si>
  <si>
    <t>https://ugandarefugees.org/en/country/uga#category-4 https://en.wikipedia.org/wiki/Districts_of_Uganda</t>
  </si>
  <si>
    <t>The 12 main refugee hosting districts:  Adjumani, Arua, Isngiro Kampala Kamwenge, Kikuube, Kiyandongo, Koboko, Kyegegewa, Lamwo, Obongi, Yumbe. Unforunately, Obongi and Kikuube could not be included in the square km, as they are new districts with very little information.</t>
  </si>
  <si>
    <t>UGA005Landmass affected</t>
  </si>
  <si>
    <t>UNHCR population estimates 2018 based on 2014 census, sent via email to analyst UNHCR 31/10/2019</t>
  </si>
  <si>
    <t>https://data.worldbank.org/indicator/SP.POP.TOTL?locations=UG&amp;page=2 https://reliefweb.int/sites/reliefweb.int/files/resources/67906.pdf Email link to analyst</t>
  </si>
  <si>
    <t>38823100 total Ugandan population, which is a UNHCR projection 2018 based on census from 2014. The total refugee population hosted in Uganda is added here.</t>
  </si>
  <si>
    <t>UGA005Total population</t>
  </si>
  <si>
    <t>MEX001Minimal humanitarian conditions - Level 1</t>
  </si>
  <si>
    <t>MEX001Moderate humanitarian conditions - Level 3</t>
  </si>
  <si>
    <t>World Bank, Justice in Mexico 201, 2018</t>
  </si>
  <si>
    <t>https://data.humdata.org/dataset/mexican-administrative-level-0-1-and-2-and-populated-places-population-statistics  https://justiceinmexico.org/wp-content/uploads/2019/04/Organized-Crime-and-Violence-in-Mexico-2019.pdf</t>
  </si>
  <si>
    <t>Mexico country-level: Total population of states exposed to crises from World Bank + those mexicans forcebly displaced from the US (see Mixed Migration crisis figures) + Persons waiting on metering lines in Northern Mexican cities. It may be worthwhile to assess which mexican refugee and migrant populations living abroad come from these affected states, to discount them.</t>
  </si>
  <si>
    <t>MEX001People exposed</t>
  </si>
  <si>
    <t>MEX002Minimal humanitarian conditions - Level 1</t>
  </si>
  <si>
    <t>MEX002Moderate humanitarian conditions - Level 3</t>
  </si>
  <si>
    <t>It is difficult to assess the number of people in need/those affected, as many different categories of persons end up being targeted by violence. Many are likely to be living in border towns that are dangerous and have inadequate provision of services. Further, the U.S. forcefully deports Mexicans who had been living in the U.S. illegally to border towns. The number is now under consideration, and other proxies will be assessed for suitability.</t>
  </si>
  <si>
    <t>MEX002People affected</t>
  </si>
  <si>
    <t>World Bank, Justice in Mexico 2019, 2018</t>
  </si>
  <si>
    <t>Criminal Violence in Mexico crisis: Total population of affected states from World Bank, including Mexicans forcebly displaced from the US who live in affected states and including those asylum-seekers on metering waiting lists in 11 northern mexican cities. It may be worthwhile to assess which mexican refugee and migrant populations living abroad come from these affected states, to better assess this indicator.</t>
  </si>
  <si>
    <t>MEX002People exposed</t>
  </si>
  <si>
    <t>The figure is currently under consideration, and contact has been made with both UNHCR and MSF to ascertain how best to count those mixed migration persons who may be in need. UNHCR's definition of vulnerable person's in need - Venezuelan population + Asylum seekers on metering waitlists (11/2019 figures). This figure underestimates the extent of migration in Mexico, especially as apprehensions along the U.S. border and other independant figures for migrants passing through Mexico indicate much higher numbers.</t>
  </si>
  <si>
    <t>MEX003Minimal humanitarian conditions - Level 1</t>
  </si>
  <si>
    <t>MEX003Moderate humanitarian conditions - Level 3</t>
  </si>
  <si>
    <t>http://popstats.unhcr.org/en/overview#_ga=2.252830092.46455838.1573651379-1599538700.1573651379</t>
  </si>
  <si>
    <t>UNHCR figure of populations of concern - Venezuelans + Mexicans forcefully returned from USA (Those waiting on metering waitlists are not included, as there is a risk of double counting - have reached out to UNHCR to clarify what they include in their figures)</t>
  </si>
  <si>
    <t>MEX003People affected</t>
  </si>
  <si>
    <t>MEX003People displaced</t>
  </si>
  <si>
    <t>World Bank , Strauss Center, Imagen Poblana</t>
  </si>
  <si>
    <t>https://imagenpoblana.com/19/06/10/deportaciones-de-mexicanos-son-menos-con-trump-que-con-obama https://www.strausscenter.org/images/strauss/18-19/MSI/MeteringUpdate_191107.pdf https://data.humdata.org/dataset/mexican-administrative-level-0-1-and-2-and-populated-places-population-statistics</t>
  </si>
  <si>
    <t>Mixed migration: Total # of people living in the affected area + Mexicans forcefully returned from the USA in 2019 + Asylum-seekers on metering waitlists in 11 Mexican Northern Border cities</t>
  </si>
  <si>
    <t>MEX003People exposed</t>
  </si>
  <si>
    <t>MEX003Stressed humanitarian conditions - Level 2</t>
  </si>
  <si>
    <t>Refugees in neighbouring countries fled violence in Casamance. Most IDPs (22,000) were also displaced due to conflict and violence.</t>
  </si>
  <si>
    <t>SEN002People displaced</t>
  </si>
  <si>
    <t>AFG001Injuries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</si>
  <si>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</si>
  <si>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</si>
  <si>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</si>
  <si>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</si>
  <si>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</si>
  <si>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UNHCR 09/2019</t>
  </si>
  <si>
    <t>https://data2.unhcr.org/en/country/ner https://reliefweb.int/sites/reliefweb.int/files/resources/71485.pdf https://www.humanitarianresponse.info/sites/www.humanitarianresponse.info/files/documents/files/ner_hno_2019.pdf</t>
  </si>
  <si>
    <t>Displaced, and host populations.</t>
  </si>
  <si>
    <t>NER004Crisis affected groups</t>
  </si>
  <si>
    <t>NER004Economic Losses</t>
  </si>
  <si>
    <t>NER004Illness cases reported</t>
  </si>
  <si>
    <t>NER004Injuries reported</t>
  </si>
  <si>
    <t>NER004People facing limited access constraints</t>
  </si>
  <si>
    <t>NER004People facing restricted access constraints</t>
  </si>
  <si>
    <t>Northwest Banditry</t>
  </si>
  <si>
    <t>NGA007</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</si>
  <si>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</si>
  <si>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</si>
  <si>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</si>
  <si>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NGA007Buildings damaged</t>
  </si>
  <si>
    <t>GOZ 04/05/2019; Citizen 11/09/2019</t>
  </si>
  <si>
    <t>NGA007Buildings destroyed</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</si>
  <si>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</si>
  <si>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</si>
  <si>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</si>
  <si>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</si>
  <si>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</si>
  <si>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</si>
  <si>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</si>
  <si>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</si>
  <si>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</si>
  <si>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</si>
  <si>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</si>
  <si>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</si>
  <si>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</si>
  <si>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</si>
  <si>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</si>
  <si>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DJI001Buildings destroyed</t>
  </si>
  <si>
    <t>DJI001Economic Losses</t>
  </si>
  <si>
    <t>UNICEF 2018, UN Djibouti and Ministry of the Interior 05/12/2019</t>
  </si>
  <si>
    <t>DJI001Illness cases reported</t>
  </si>
  <si>
    <t>DJI001Injuries reported</t>
  </si>
  <si>
    <t>DJI001People facing limited access constraints</t>
  </si>
  <si>
    <t>DJI001People facing restricted access constraints</t>
  </si>
  <si>
    <t>ECU002Injuries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</si>
  <si>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</si>
  <si>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</si>
  <si>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</si>
  <si>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</si>
  <si>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</si>
  <si>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</si>
  <si>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</si>
  <si>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</si>
  <si>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</si>
  <si>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</si>
  <si>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</si>
  <si>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</si>
  <si>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NGA008Buildings destroyed</t>
  </si>
  <si>
    <t>NGA008Economic Losses</t>
  </si>
  <si>
    <t>NGA008Illness cases reported</t>
  </si>
  <si>
    <t>NGA008Injuries reported</t>
  </si>
  <si>
    <t>NGA008People facing limited access constraints</t>
  </si>
  <si>
    <t>NGA008People facing restricted access constraints</t>
  </si>
  <si>
    <t>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t>
  </si>
  <si>
    <t>IDN002Extreme humanitarian conditions - Level 5</t>
  </si>
  <si>
    <t>Statoids 01/2020, City Population 27/01/2019</t>
  </si>
  <si>
    <t>http://www.statoids.com/uid.html https://www.citypopulation.de/php/indonesia-papuabarat-reg-admin.php</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</si>
  <si>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</si>
  <si>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IDN002Landmass affected</t>
  </si>
  <si>
    <t>IDN002Minimal humanitarian conditions - Level 1</t>
  </si>
  <si>
    <t>IDN002Moderate humanitarian conditions - Level 3</t>
  </si>
  <si>
    <t>Agencia EFE 03/04/2019; Radio New Zealand 03/04/2019; Radio New Zealand 15/02/2019; IDMC 02/09/2019, Al Jazeera 07/10/2019, ICP 23/07/2019</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</si>
  <si>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</si>
  <si>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</si>
  <si>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IDN002People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</si>
  <si>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</si>
  <si>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IDN002People exposed</t>
  </si>
  <si>
    <t>IDN002Severe humanitarian conditions - Level 4</t>
  </si>
  <si>
    <t>IDN002Stressed humanitarian conditions - Level 2</t>
  </si>
  <si>
    <t>Government Census 2010; Statoids, ECHO 05/07/2019</t>
  </si>
  <si>
    <t>https://data.humdata.org/dataset/indonesia-province-infographic-datasets https://reliefweb.int/sites/reliefweb.int/files/resources/thailand_malaysia_and_indonesia_2019-07-10.pdf http://www.statoids.com/uid.html</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</si>
  <si>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</si>
  <si>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IDN002Total population</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</si>
  <si>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</si>
  <si>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</si>
  <si>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</si>
  <si>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</si>
  <si>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</si>
  <si>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PAK004People displaced</t>
  </si>
  <si>
    <t>THA001Injuries reported</t>
  </si>
  <si>
    <t>THA002Injuries reported</t>
  </si>
  <si>
    <t>UKR002Injuries reported</t>
  </si>
  <si>
    <t>BGD002Economic Losses</t>
  </si>
  <si>
    <t>No comprehensive data available. Anecdotal accounts suggest that refugee-hosting areas have experienced an increase in crime.</t>
  </si>
  <si>
    <t>BRA002Buildings damaged</t>
  </si>
  <si>
    <t>BRA002Buildings destroyed</t>
  </si>
  <si>
    <t>BRA002Economic Losses</t>
  </si>
  <si>
    <t>Observatorio de Violencia, 2019</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</si>
  <si>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</si>
  <si>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</si>
  <si>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COL002Fatalities reported</t>
  </si>
  <si>
    <t>UNHCR 13/08/2018; División Territorial Administrativa, Instituto Geográfico Nacional, San José, Costa Rica, Imprenta Nacional, 2001; Government of Costa Rica</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</si>
  <si>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</si>
  <si>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</si>
  <si>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CRI002Landmass affected</t>
  </si>
  <si>
    <t>UN World Population Prospects 2019</t>
  </si>
  <si>
    <t>https://population.un.org/wpp/Graphs/1_Demographic%20Profiles/Algeria.pdf https://population.un.org/wpp/Methodology/</t>
  </si>
  <si>
    <t>DZA002People exposed</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</si>
  <si>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</si>
  <si>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DZA002Total population</t>
  </si>
  <si>
    <t>DZA003Injuries reported</t>
  </si>
  <si>
    <t>Algerian Ministry of Transport 2019</t>
  </si>
  <si>
    <t>http://aaca.mtpt.gov.dz/mtpt2019/index.php/w37/</t>
  </si>
  <si>
    <t>Total surface of the Tindouf province where the camps are located</t>
  </si>
  <si>
    <t>DZA003Landmass affected</t>
  </si>
  <si>
    <t>DZA003Total population</t>
  </si>
  <si>
    <t>INEC Ecuador, 2018</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</si>
  <si>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</si>
  <si>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</si>
  <si>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ECU002Landmass affected</t>
  </si>
  <si>
    <t>OCHA 11/2019</t>
  </si>
  <si>
    <t>https://www.humanitarianresponse.info/sites/www.humanitarianresponse.info/files/documents/files/iraq_hno_2020.pdf</t>
  </si>
  <si>
    <t>All groups are affected by the impact and aftermarth of the crisis</t>
  </si>
  <si>
    <t>IRQ002Crisis affected groups</t>
  </si>
  <si>
    <t>Instituto Nicaragüense de Estudios Territoriales (INETER) - Dirección General de Ordenamiento Territorial 2017</t>
  </si>
  <si>
    <t>https://www.inide.gob.ni/Anuarios/Anuario2017.pdf</t>
  </si>
  <si>
    <t>Total land area excluding lakes and lagoons. The whole country is affected by the crisis.</t>
  </si>
  <si>
    <t>NIC001Landmass affected</t>
  </si>
  <si>
    <t>National Statistical Institute Publication; Regional Response Plan 2020</t>
  </si>
  <si>
    <t>https://www.inei.gob.pe/media/MenuRecursivo/publicaciones_digitales/Est/Lib1140/cap01.pdf https://reliefweb.int/sites/reliefweb.int/files/resources/72254.pdf</t>
  </si>
  <si>
    <t>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t>
  </si>
  <si>
    <t>PER002Landmass affected</t>
  </si>
  <si>
    <t>OCHA, July 2015</t>
  </si>
  <si>
    <t>https://data.humdata.org/dataset/proyeccion-de-poblacion-por-distrito-y-edad-de-peru</t>
  </si>
  <si>
    <t>Number of people living in 6 provinces that were included as affected by the crisis. Based on OCHA population estimation.</t>
  </si>
  <si>
    <t>PER002People exposed</t>
  </si>
  <si>
    <t>World Bank 2019</t>
  </si>
  <si>
    <t>https://data.worldbank.org/indicator/SP.POP.TOTL?locations=PE</t>
  </si>
  <si>
    <t>Population figures (31,989,256) according to World Bank's midyear estimates for 2020. Total population is based on the de facto definition of population, which counts all residents regardless of legal status or citizenship.</t>
  </si>
  <si>
    <t>PER002Total population</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</si>
  <si>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</si>
  <si>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t>
  </si>
  <si>
    <t>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t>
  </si>
  <si>
    <t>REG002Landmass affected</t>
  </si>
  <si>
    <t>MOROCCO: Centre d’Etudes et de Recherches Démographiques (CERED) 05/2017 ALGERIA: UN World Population Prospects 2019 SPAIN: INE. Instituto Nacional de Estadística 08/01/2020</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</si>
  <si>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</si>
  <si>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</si>
  <si>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REG008Total population</t>
  </si>
  <si>
    <t>World Bank 2018  R4V March 2019 Update UNICEF 27/03/2019  NPR 18/12/2018  IFRC 01/02/2019</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</si>
  <si>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</si>
  <si>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</si>
  <si>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TTO002Extreme humanitarian conditions - Level 5</t>
  </si>
  <si>
    <t>TTO002Moderate humanitarian conditions - Level 3</t>
  </si>
  <si>
    <t>TTO002People in Need</t>
  </si>
  <si>
    <t>TTO002Severe humanitarian conditions - Level 4</t>
  </si>
  <si>
    <t>TTO002Stressed humanitarian conditions - Level 2</t>
  </si>
  <si>
    <t>INS Tunisie 2014, p.32</t>
  </si>
  <si>
    <t>http://census.ins.tn/sites/default/files/projection_2014.pdf</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</si>
  <si>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</si>
  <si>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TUN002Total population</t>
  </si>
  <si>
    <t>Observatorio Venezolano de Violencia 27/12/2018</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</si>
  <si>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</si>
  <si>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</si>
  <si>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VEN001Fatalities in all crises</t>
  </si>
  <si>
    <t>VEN001Fatalities reported</t>
  </si>
  <si>
    <t>WHO/PAHO July - December 2019</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</si>
  <si>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</si>
  <si>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</si>
  <si>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VEN001Illness cases reported</t>
  </si>
  <si>
    <t>Food Security Crisis in Namibia</t>
  </si>
  <si>
    <t>NAM002</t>
  </si>
  <si>
    <t>Namibia</t>
  </si>
  <si>
    <t>NAM002People displaced</t>
  </si>
  <si>
    <t>SDN001Buildings damaged</t>
  </si>
  <si>
    <t>SDN001Buildings destroyed</t>
  </si>
  <si>
    <t>SDN001Economic Losses</t>
  </si>
  <si>
    <t>SDN001Illness cases reported</t>
  </si>
  <si>
    <t>SDN001Injuries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</si>
  <si>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</si>
  <si>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</si>
  <si>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</si>
  <si>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</si>
  <si>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</si>
  <si>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</si>
  <si>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</si>
  <si>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</si>
  <si>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</si>
  <si>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</si>
  <si>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</si>
  <si>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
  </si>
  <si>
    <t>REG012Buildings destroyed</t>
  </si>
  <si>
    <t>REG012Economic Losses</t>
  </si>
  <si>
    <t>REG012Illness cases reported</t>
  </si>
  <si>
    <t>REG012Injuries reported</t>
  </si>
  <si>
    <t>Food Security Crisis in Eswatini</t>
  </si>
  <si>
    <t>SWZ001</t>
  </si>
  <si>
    <t>Eswatini</t>
  </si>
  <si>
    <t>SWZ001Illness cases reported</t>
  </si>
  <si>
    <t>SWZ001Injuries reported</t>
  </si>
  <si>
    <t>SWZ001People displaced</t>
  </si>
  <si>
    <t>REG012Buildings damaged</t>
  </si>
  <si>
    <t>OCHA 01/2020; UNHCR 29/02/2020</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</si>
  <si>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</si>
  <si>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</si>
  <si>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TCD004Extreme humanitarian conditions - Level 5</t>
  </si>
  <si>
    <t>UNHCR 31/02/2020</t>
  </si>
  <si>
    <t>https://data2.unhcr.org/en/documents/download/74360</t>
  </si>
  <si>
    <t>Combined area of the regions identified by UNHCR as being affected. Regions included: Logone Occidental, Logone Oriental, Moyen Chari, Salamat, Mandoul.</t>
  </si>
  <si>
    <t>TCD004Landmass affected</t>
  </si>
  <si>
    <t>TCD004Minimal humanitarian conditions - Level 1</t>
  </si>
  <si>
    <t>TCD004Moderate humanitarian conditions - Level 3</t>
  </si>
  <si>
    <t>OCHA 01/2020;</t>
  </si>
  <si>
    <t>In the absence of additional data, the PIN figure has been used as an approximation of the people affected.</t>
  </si>
  <si>
    <t>TCD004People affected</t>
  </si>
  <si>
    <t>Combined population of the regions identified by UNHCR as being affected. Regions included: Logone Occidental, Logone Oriental, Moyen Chari, Salamat, Mandoul.</t>
  </si>
  <si>
    <t>TCD004People exposed</t>
  </si>
  <si>
    <t>TCD004People in Need</t>
  </si>
  <si>
    <t>TCD004Severe humanitarian conditions - Level 4</t>
  </si>
  <si>
    <t>TCD004Stressed humanitarian conditions - Level 2</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</si>
  <si>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</si>
  <si>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</si>
  <si>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TCD005Extreme humanitarian conditions - Level 5</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</si>
  <si>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</si>
  <si>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</si>
  <si>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</si>
  <si>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</si>
  <si>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TCD005Minimal humanitarian conditions - Level 1</t>
  </si>
  <si>
    <t>TCD005Moderate humanitarian conditions - Level 3</t>
  </si>
  <si>
    <t>TCD005People affected</t>
  </si>
  <si>
    <t>OCHA 01/2020; UNHCR 29/02/2020; UNHCR 31/02/2020</t>
  </si>
  <si>
    <t>Most affected regions: https://data2.unhcr.org/en/documents/download/74360 Population figures: https://www.humanitarianresponse.info/es/operations/chad/document/tchad-aper%C3%A7u-des-besoins-humanitaires-2020-hno-2020</t>
  </si>
  <si>
    <t>Combined population of the regions identified by UNHCR as being affected. Regions included: Ennedi Est, Wadi Fira, Ouaddai, Sila.</t>
  </si>
  <si>
    <t>TCD005People exposed</t>
  </si>
  <si>
    <t>TCD005People in Need</t>
  </si>
  <si>
    <t>TCD005Severe humanitarian conditions - Level 4</t>
  </si>
  <si>
    <t>TCD005Stressed humanitarian conditions - Level 2</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</si>
  <si>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</si>
  <si>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</si>
  <si>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</si>
  <si>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</si>
  <si>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</si>
  <si>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</si>
  <si>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</si>
  <si>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</si>
  <si>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</si>
  <si>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</si>
  <si>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</si>
  <si>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</si>
  <si>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COL002Illness cases reported</t>
  </si>
  <si>
    <t>Afghan Refugees in Iran</t>
  </si>
  <si>
    <t>IRN004</t>
  </si>
  <si>
    <t>Iran</t>
  </si>
  <si>
    <t>IRN004Buildings damaged</t>
  </si>
  <si>
    <t>IRN004Buildings destroyed</t>
  </si>
  <si>
    <t>IRN004Economic Losses</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</si>
  <si>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</si>
  <si>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in all crises</t>
  </si>
  <si>
    <t>IRN004Fatalities reported</t>
  </si>
  <si>
    <t>IRN004Illness cases reported</t>
  </si>
  <si>
    <t>IRN004Injuries reported</t>
  </si>
  <si>
    <t>IRN004People facing limited access constraints</t>
  </si>
  <si>
    <t>IRN004People facing restricted access constraints</t>
  </si>
  <si>
    <t>Kenya National Bureau of Statistics  2009 UNHCR 08/2019 UNHCR 01/2020</t>
  </si>
  <si>
    <t>https://www.knbs.or.ke/download/population-distribution-by-sex-number-of-households-area-and-density-by-county-and-district/ https://reliefweb.int/sites/reliefweb.int/files/resources/Kenya%20Operation%20Factsheet%20-Sept%202019.pdf https://www.unhcr.org/ke/wp-content/uploads/sites/2/2020/02/Kenya-Infographics-31-January-2020.pdf https://data.humdata.org/dataset/unhcr-time-series-originating-ken</t>
  </si>
  <si>
    <t>The total displaced population is the considered to be in need on level 1. There were no refugees considered to be on level 2 or 3 needs. All of the affected population was considered as the PIN figure. The total exposed population was those living in the affected area minus affected and the PIN.</t>
  </si>
  <si>
    <t>KEN002Extreme humanitarian conditions - Level 5</t>
  </si>
  <si>
    <t>KEN002Severe humanitarian conditions - Level 4</t>
  </si>
  <si>
    <t>KEN002Stressed humanitarian conditions - Level 2</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</si>
  <si>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</si>
  <si>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</si>
  <si>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</si>
  <si>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</si>
  <si>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</si>
  <si>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</si>
  <si>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</si>
  <si>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</si>
  <si>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</si>
  <si>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</si>
  <si>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</si>
  <si>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</si>
  <si>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</si>
  <si>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</si>
  <si>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</si>
  <si>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</si>
  <si>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</si>
  <si>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</si>
  <si>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</si>
  <si>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THA002Minimal humanitarian conditions - Level 1</t>
  </si>
  <si>
    <t>THA002Moderate humanitarian conditions - Level 3</t>
  </si>
  <si>
    <t>THA002Severe humanitarian conditions - Level 4</t>
  </si>
  <si>
    <t>THA002Stressed humanitarian conditions - Level 2</t>
  </si>
  <si>
    <t>HNO 2020</t>
  </si>
  <si>
    <t>https://www.humanitarianresponse.info/en/operations/ukraine/document/ukraine-2020-humanitarian-needs-overview-hno</t>
  </si>
  <si>
    <t>Non-host, IDPs, Host community</t>
  </si>
  <si>
    <t>UKR002Crisis affected groups</t>
  </si>
  <si>
    <t>UKR002Illness cases reported</t>
  </si>
  <si>
    <t>Estimated population living in the area along the contact line (from 0 – 20+ km). Includes non-government controlled areas and government controlled areas.</t>
  </si>
  <si>
    <t>UKR002People affected</t>
  </si>
  <si>
    <t>Ukraine Statistical Service 11/2018</t>
  </si>
  <si>
    <t>http://database.ukrcensus.gov.ua/PXWEB2007/eng/news/op_popul_e.asp http://www.ukrstat.gov.ua/operativ/operativ2018/ds/kn/kn_e/kn1118_e.html</t>
  </si>
  <si>
    <t>Resident population of Luhansk and Donetsk Oblast according to the Ukraine Statistical Office.</t>
  </si>
  <si>
    <t>UKR002People exposed</t>
  </si>
  <si>
    <t>UKR002People facing limited access constraints</t>
  </si>
  <si>
    <t>Nigeria Bureau of Statistics (NBS) 2012; OCHA 2016</t>
  </si>
  <si>
    <t>https://nigerianstat.gov.ng/elibrary   https://en.wikipedia.org/wiki/List_of_Nigerian_states_by_area   https://data.humdata.org/dataset/nigeria-2016-population-data https://reliefweb.int/sites/reliefweb.int/files/resources/Nigeria%20-%20DTM%20Round%2027%20Report%20%28May%202019%29.pdf</t>
  </si>
  <si>
    <t>Total landmass of people living in Zamfara, Sokoto, Katsina, Kaduna, Niger and Kebbi states in Northwest Nigeria are considered affected by the banditry violence in the area.</t>
  </si>
  <si>
    <t>NGA007Landmass affected</t>
  </si>
  <si>
    <t>EGY002Buildings damaged</t>
  </si>
  <si>
    <t>EGY002Buildings destroyed</t>
  </si>
  <si>
    <t>EGY002Economic Losses</t>
  </si>
  <si>
    <t>EGY002Illness cases reported</t>
  </si>
  <si>
    <t>EGY002Injuries reported</t>
  </si>
  <si>
    <t>UNHCR 10/10/2019 Government of Egypt 2007 Government of Egypt 2019 Government of Egypt 2017</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</si>
  <si>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</si>
  <si>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Only admin level 1 areas hosting over 20,000 syrian refugees are counted. Therefore: 3,085 km2 (Cairo) + 85,153 km2 (Giza)+ 2,834 km2 (Alexandria)</t>
  </si>
  <si>
    <t>EGY002Landmass affected</t>
  </si>
  <si>
    <t>UN World Population Prospects 08/2019</t>
  </si>
  <si>
    <t>https://population.un.org/wpp/Download/Standard/Population/ https://population.un.org/wpp/Methodology/</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</si>
  <si>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</si>
  <si>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EGY002Total population</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</si>
  <si>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</si>
  <si>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</si>
  <si>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</si>
  <si>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</si>
  <si>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</si>
  <si>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</si>
  <si>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</si>
  <si>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</si>
  <si>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</si>
  <si>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</si>
  <si>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</si>
  <si>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</si>
  <si>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</si>
  <si>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</si>
  <si>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</si>
  <si>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</si>
  <si>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</si>
  <si>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</si>
  <si>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</si>
  <si>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</si>
  <si>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</si>
  <si>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</si>
  <si>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</si>
  <si>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</si>
  <si>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</si>
  <si>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</si>
  <si>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</si>
  <si>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</si>
  <si>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</si>
  <si>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</si>
  <si>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</si>
  <si>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</si>
  <si>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</si>
  <si>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</si>
  <si>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</si>
  <si>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</si>
  <si>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https://www.humanitarianresponse.info/sites/www.humanitarianresponse.info/files/documents/files/libya_hno_2020-fullen_final.pdf</t>
  </si>
  <si>
    <t>All groups are affected by the complex crisis: Host, Non-Host, Migrants/Refugees, IDPs and Returnees.</t>
  </si>
  <si>
    <t>LBY001Crisis affected groups</t>
  </si>
  <si>
    <t>https://data.worldbank.org/indicator/AG.SRF.TOTL.K2?locations=LY</t>
  </si>
  <si>
    <t>The whole country is affected by the crisis.</t>
  </si>
  <si>
    <t>LBY001Landmass affected</t>
  </si>
  <si>
    <t>OCHA HNO 2020</t>
  </si>
  <si>
    <t>According tot the HNO the # affected people is 180000.</t>
  </si>
  <si>
    <t>LBY001People affected</t>
  </si>
  <si>
    <t>https://www.humanitarianresponse.info/sites/www.humanitarianresponse.info/files/documents/files/libya_hno_2020-fullen_final_0.pdf</t>
  </si>
  <si>
    <t>Host communities + refugees, asylum seekers, and migrants</t>
  </si>
  <si>
    <t>LBY002Crisis affected groups</t>
  </si>
  <si>
    <t>ALGERIA: UN World Population Prospects 2019 TUNISIA: INS Tunisie 2014, p.32 LIBYA: World Population Prospects 2019 ITALY: ISTAT 09/2019</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</si>
  <si>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</si>
  <si>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</si>
  <si>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REG007Total population</t>
  </si>
  <si>
    <t>UNHCR 30/04/2020</t>
  </si>
  <si>
    <t>https://data2.unhcr.org/en/documents/download/75574</t>
  </si>
  <si>
    <t>IDPs in Diffa + returnees in Diffa</t>
  </si>
  <si>
    <t>NER002Injuries reported</t>
  </si>
  <si>
    <t>Floods in Somalia</t>
  </si>
  <si>
    <t>SOM004</t>
  </si>
  <si>
    <t>SOM004People facing limited access constraints</t>
  </si>
  <si>
    <t>SOM004People facing restricted access constraints</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</si>
  <si>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</si>
  <si>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</si>
  <si>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all countries all countries affected by the Boko Haram crisis which are Cameroon, Chad, Niger and Cameroon.</t>
  </si>
  <si>
    <t>REG001Landmass affected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</si>
  <si>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</si>
  <si>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</si>
  <si>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</si>
  <si>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</si>
  <si>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</si>
  <si>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</si>
  <si>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</si>
  <si>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</si>
  <si>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</si>
  <si>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</si>
  <si>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</si>
  <si>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</si>
  <si>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</si>
  <si>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</si>
  <si>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</si>
  <si>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</si>
  <si>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</si>
  <si>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</si>
  <si>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</si>
  <si>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While there are deaths occuring in Uganda over the last six months, it is unclear whether they are crisis related so they were omitted.</t>
  </si>
  <si>
    <t>UGA005Fatalities reported</t>
  </si>
  <si>
    <t>https://ugandarefugees.org/en/country/uga</t>
  </si>
  <si>
    <t>The total number of Refugees and population of the host community living in the 12 districts that host the majority of the refugees.</t>
  </si>
  <si>
    <t>UGA005People exposed</t>
  </si>
  <si>
    <t>Flood Crisis in Ethiopia</t>
  </si>
  <si>
    <t>ETH002</t>
  </si>
  <si>
    <t>ETH002Buildings damaged</t>
  </si>
  <si>
    <t>ETH002Buildings destroyed</t>
  </si>
  <si>
    <t>ETH002Economic Losses</t>
  </si>
  <si>
    <t>Host population, migrants</t>
  </si>
  <si>
    <t>DZA002Crisis affected groups</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</si>
  <si>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</si>
  <si>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</si>
  <si>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</si>
  <si>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DZA002People affected</t>
  </si>
  <si>
    <t>DZA002People displaced</t>
  </si>
  <si>
    <t>UNHCR 02/2020; UN DESA 2019</t>
  </si>
  <si>
    <t>http://reporting.unhcr.org/sites/default/files/UNHCR%20Morocco%20Fact%20Sheet%20-%20February%202020.pdf;  https://migrationdataportal.org/data?cm49=504&amp;focus=profile&amp;i=stock_abs_&amp;t=2019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</si>
  <si>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</si>
  <si>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</si>
  <si>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</si>
  <si>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</si>
  <si>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displaced</t>
  </si>
  <si>
    <t>Centre d’Etudes et de Recherches Démographiques (CERED) 05/2017</t>
  </si>
  <si>
    <t>https://www.hcp.ma/Les-projections-de-la-population-et-des-menages-entre-2014-et-2050_a1920.html</t>
  </si>
  <si>
    <t>Refugees and asylum seekers are located in 52 locations throughout the country. Therefore the entire population of the country was considered. This is an overestimation.</t>
  </si>
  <si>
    <t>MAR002People exposed</t>
  </si>
  <si>
    <t>Brookings 01/2019; Ansamed 12/2018; UNHCR 30/04/2020; UN DESA 2019; The New Humanitarian 22/01/2020; Mercy Corps and REACH 10/2018</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</si>
  <si>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</si>
  <si>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</si>
  <si>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TUN002People affected</t>
  </si>
  <si>
    <t>Due to lack of info on actual number of migrants affected within the mixed migration crisis, included undocumented migrants, the indicator was xed.</t>
  </si>
  <si>
    <t>TUN002People displaced</t>
  </si>
  <si>
    <t>INS Tunisie 2014, p.32 Information about which areas are affected: REACH Initiative 20/2018; UNHCR 14/05/2020</t>
  </si>
  <si>
    <t>http://census.ins.tn/sites/default/files/projection_2014.pdf https://reliefweb.int/sites/reliefweb.int/files/resources/reach_tns_subsaharan_migration_in_tunisia_report_october_2018.pdf; https://data2.unhcr.org/en/documents/download/76297</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</si>
  <si>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</si>
  <si>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TUN002People exposed</t>
  </si>
  <si>
    <t>World Population Prospects 2019</t>
  </si>
  <si>
    <t>https://population.un.org/wpp/Download/Standard/Population/; https://population.un.org/wpp/Methodology/</t>
  </si>
  <si>
    <t>Estimated population of Morocco as of mid-2019. Mortality, fertily and migration dynamics are already taken into account in the model.</t>
  </si>
  <si>
    <t>MAR002Total population</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</si>
  <si>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</si>
  <si>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</si>
  <si>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</si>
  <si>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</si>
  <si>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</si>
  <si>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</si>
  <si>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</si>
  <si>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</si>
  <si>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UNHCR 06/2020</t>
  </si>
  <si>
    <t>https://reporting.unhcr.org/sites/default/files/UNHCR%20Algeria%20Factsheet%20June%202020.pdf</t>
  </si>
  <si>
    <t>Refugees,  migrants and host population</t>
  </si>
  <si>
    <t>DZA004Crisis affected groups</t>
  </si>
  <si>
    <t>DZA004Economic Losses</t>
  </si>
  <si>
    <t>https://www.unhcr.org/en-lk/news/press/2018/9/5bae473c4/tindouf-camps-planning-figures.html</t>
  </si>
  <si>
    <t>As PIN numbers are available only for the Sahrawi refugee crisis, but not for the mixed migration crisis, the indicator was xed.</t>
  </si>
  <si>
    <t>DZA004Extreme humanitarian conditions - Level 5</t>
  </si>
  <si>
    <t>DZA004Illness cases reported</t>
  </si>
  <si>
    <t>No data available. Detention and deportation conditions are likely to cause injuries among the migrant population.</t>
  </si>
  <si>
    <t>DZA004Injuries reported</t>
  </si>
  <si>
    <t>Data reflecting the mixed migration crisis. Sahrawi refugees are concentrated in the province of Tindouf</t>
  </si>
  <si>
    <t>DZA004Landmass affected</t>
  </si>
  <si>
    <t>DZA004Minimal humanitarian conditions - Level 1</t>
  </si>
  <si>
    <t>DZA004Moderate humanitarian conditions - Level 3</t>
  </si>
  <si>
    <t>There  is no data concerning the mixed migration crisis. There are an estimated 173,600 Sahrawi refugees in refugee camps. The indicator was xed.</t>
  </si>
  <si>
    <t>DZA004People affected</t>
  </si>
  <si>
    <t>DZA004People displaced</t>
  </si>
  <si>
    <t>UNHCR 01/2019; UN World Population Prospects 2019</t>
  </si>
  <si>
    <t>http://reporting.unhcr.org/sites/default/files/UNHCR%20Algeria%20Operational%20Update%20-%20October-December%202018.pdf; https://population.un.org/wpp/Graphs/1_Demographic%20Profiles/Algeria.pdf https://population.un.org/wpp/Methodology/</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</si>
  <si>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</si>
  <si>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DZA004People exposed</t>
  </si>
  <si>
    <t>DZA004People facing limited access constraints</t>
  </si>
  <si>
    <t>DZA004People facing restricted access constraints</t>
  </si>
  <si>
    <t>DZA004People in Need</t>
  </si>
  <si>
    <t>DZA004Severe humanitarian conditions - Level 4</t>
  </si>
  <si>
    <t>DZA004Stressed humanitarian conditions - Level 2</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</si>
  <si>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</si>
  <si>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DZA004Total population</t>
  </si>
  <si>
    <t>IOM Missing Migrants Dec-May 2020 ACLED Dec-May 2020</t>
  </si>
  <si>
    <t>https://missingmigrants.iom.int/downloads https://acleddata.com/data-export-tool/</t>
  </si>
  <si>
    <t>Crisis-related fatalities in the past six months.</t>
  </si>
  <si>
    <t>CRI002Fatalities in all crises</t>
  </si>
  <si>
    <t>CRI002Fatalities reported</t>
  </si>
  <si>
    <t>IOM Missing Migrants Project December 2019 - May 2020</t>
  </si>
  <si>
    <t>https://missingmigrants.iom.int/downloads</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</si>
  <si>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</si>
  <si>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ECU002Fatalities in all crises</t>
  </si>
  <si>
    <t>ECU002Fatalities reported</t>
  </si>
  <si>
    <t>CMDPDH 01/05/2018; World Bank 2018; Strauss Center 01/11/2019;  Gobierno de Mexico 01/01/2020</t>
  </si>
  <si>
    <t>http://www.cmdpdh.org/publicaciones-pdf/cmdpdh-episodios-de-desplazamiento-interno-forzado-en-mexico-informe-2018.pdf https://data.worldbank.org/indicator/SM.POP.REFG.OR?locations=MX https://imagenpoblana.com/19/06/10/deportaciones-de-mexicanos-son-menos-con-trump-que-con-obama https://www.strausscenter.org/images/strauss/18-19/MSI/MeteringUpdate_191107.pdf; http://portales.segob.gob.mx/work/models/PoliticaMigratoria/CEM/Estadisticas/Boletines_Estadisticos/2019/Boletin_2019.pdf</t>
  </si>
  <si>
    <t>2018 figures on IDPs + Mexican refugees living abroad + those waiting on metering waiting lists in Mexico's border cities with the US + Mexcians forcebly displaced from the US. The Mexican Government only officially recognized forced displacement as a phenomenon in early 2019 and no official figures are yet available. Most recent figures account for displacements in Guerrero, Michoacan, Chihuahua, Sinaloa, Tamaulipas, and Chiapa states. UNHCR's figures for populations of concern are much lower than this estimate, so the aggregated one above was taken to represent the combined crises displacement. However these figures need to be taken with caution, as some are outdated.</t>
  </si>
  <si>
    <t>MEX001People displaced</t>
  </si>
  <si>
    <t>International Displacement</t>
  </si>
  <si>
    <t>ETH003</t>
  </si>
  <si>
    <t>Not enough reliable data, damaged buildings as a result of the conflict, not the refugee situation.</t>
  </si>
  <si>
    <t>ETH003Buildings damaged</t>
  </si>
  <si>
    <t>ETH003Buildings destroyed</t>
  </si>
  <si>
    <t>Not enough reliable data</t>
  </si>
  <si>
    <t>ETH003Economic Losses</t>
  </si>
  <si>
    <t>World Bank 2019; UNHCR 05/2020</t>
  </si>
  <si>
    <t>https://data.worldbank.org/indicator/SP.POP.TOTL?locations=KE&amp;page=2; https://data2.unhcr.org/en/documents/download/77024</t>
  </si>
  <si>
    <t>Worldbank population figure total + registered refugees and asylum seekers in Kenya as of May 2020.</t>
  </si>
  <si>
    <t>KEN002Total population</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</si>
  <si>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</si>
  <si>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</si>
  <si>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</si>
  <si>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</si>
  <si>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</si>
  <si>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</si>
  <si>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</si>
  <si>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</si>
  <si>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</si>
  <si>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</si>
  <si>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</si>
  <si>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</si>
  <si>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</si>
  <si>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</si>
  <si>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</si>
  <si>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</si>
  <si>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</si>
  <si>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</si>
  <si>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</si>
  <si>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</si>
  <si>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</si>
  <si>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</si>
  <si>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</si>
  <si>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</si>
  <si>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</si>
  <si>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</si>
  <si>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</si>
  <si>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</si>
  <si>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</si>
  <si>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</si>
  <si>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</si>
  <si>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</si>
  <si>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</si>
  <si>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</si>
  <si>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</si>
  <si>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</si>
  <si>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</si>
  <si>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</si>
  <si>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</si>
  <si>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</si>
  <si>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</si>
  <si>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</si>
  <si>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</si>
  <si>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</si>
  <si>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</si>
  <si>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</si>
  <si>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</si>
  <si>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</si>
  <si>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</si>
  <si>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</si>
  <si>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</si>
  <si>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 xml:space="preserve">Floods in Sudan </t>
  </si>
  <si>
    <t>SDN006</t>
  </si>
  <si>
    <t>IDPs, host and, non-host. This list may not be exhaustive.</t>
  </si>
  <si>
    <t>SDN006Crisis affected groups</t>
  </si>
  <si>
    <t>SDN006Economic Losses</t>
  </si>
  <si>
    <t>SDN006Illness cases reported</t>
  </si>
  <si>
    <t>SDN006People facing limited access constraints</t>
  </si>
  <si>
    <t>SDN006People facing restricted access constraints</t>
  </si>
  <si>
    <t>https://reliefweb.int/map/sudan/sudan-floods-snapshot-12-august-2020; https://reliefweb.int/sites/reliefweb.int/files/resources/Sudan%20-%20Floods%20-%20Emergency%20Plan%20of%20Action%20%28EPoA%29%20DREF%20Operation%20n%C2%B0%20MDRSD028.pdf</t>
  </si>
  <si>
    <t>All of those who are displaced have some level of needs, particularly shelter, food, and WASH. Therefore, the total number of displaced were considered to be in need.  Although there are likely to be people in level 4 due to the flooding, no clear numbers were available, and thus the total displaced were placed on level 3. Level 2 humanitarian conditions was determined by taking the affected population minus the total PIN figure. Level 1 humanitarian conditions was the total number of exposed population minus the affected and the PIN.</t>
  </si>
  <si>
    <t>SDN006People in Need</t>
  </si>
  <si>
    <t>UN OCHA 08/01/2020</t>
  </si>
  <si>
    <t>https://reliefweb.int/report/sudan/sudan-humanitarian-needs-overview-2020-january-2020</t>
  </si>
  <si>
    <t>The total population of Sudan according to the 2020 HNO is 43 million.</t>
  </si>
  <si>
    <t>SDN006Total population</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</si>
  <si>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</si>
  <si>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</si>
  <si>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</si>
  <si>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</si>
  <si>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UNHCR 31/05/2020; FEWS NET 06/2020</t>
  </si>
  <si>
    <t>https://ugandarefugees.org/en/country/uga#category-4; https://fews.net/sites/default/files/documents/reports/UGANDA_Food_Security_Outlook_June2020_final.pdf</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</si>
  <si>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t>
  </si>
  <si>
    <t>UGA005Extreme humanitarian conditions - Level 5</t>
  </si>
  <si>
    <t>UGA005Minimal humanitarian conditions - Level 1</t>
  </si>
  <si>
    <t>UGA005Moderate humanitarian conditions - Level 3</t>
  </si>
  <si>
    <t>UGA005People in Need</t>
  </si>
  <si>
    <t>UGA005Severe humanitarian conditions - Level 4</t>
  </si>
  <si>
    <t>UGA005Stressed humanitarian conditions - Level 2</t>
  </si>
  <si>
    <t>Food Security in Mauritania</t>
  </si>
  <si>
    <t>MRT003</t>
  </si>
  <si>
    <t>MRT003Buildings damaged</t>
  </si>
  <si>
    <t>MRT003Buildings destroyed</t>
  </si>
  <si>
    <t>Refugees, Host and Non-host</t>
  </si>
  <si>
    <t>MRT003Crisis affected groups</t>
  </si>
  <si>
    <t>MRT003Economic Losses</t>
  </si>
  <si>
    <t>MRT003Illness cases reported</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</si>
  <si>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</si>
  <si>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</si>
  <si>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</si>
  <si>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</si>
  <si>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</si>
  <si>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</si>
  <si>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</si>
  <si>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</si>
  <si>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</si>
  <si>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</si>
  <si>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</si>
  <si>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 IOM DTM 23/09/2020</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</si>
  <si>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</si>
  <si>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</si>
  <si>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LBY002Landmass affected</t>
  </si>
  <si>
    <t>https://data.worldbank.org/indicator/AG.LND.TOTL.K2?locations=MR</t>
  </si>
  <si>
    <t>entire country covered</t>
  </si>
  <si>
    <t>MRT003Landmass affected</t>
  </si>
  <si>
    <t>https://data.worldbank.org/indicator/AG.LND.TOTL.K2?locations=IQ-MA</t>
  </si>
  <si>
    <t>Refugees and asylum seekers are located in 52 locations throughout the country. Therefore the entire area of the country was considered. This is an overestimation.</t>
  </si>
  <si>
    <t>MAR002Landmass affected</t>
  </si>
  <si>
    <t>https://data.worldbank.org/indicator/AG.LND.TOTL.K2?locations=TN</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</si>
  <si>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</si>
  <si>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</si>
  <si>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</si>
  <si>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</si>
  <si>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</si>
  <si>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</si>
  <si>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</si>
  <si>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</si>
  <si>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</si>
  <si>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https://www.cia.gov/library/publications/the-world-factbook/attachments/summaries/ML-summary.pdf</t>
  </si>
  <si>
    <t>Total country</t>
  </si>
  <si>
    <t>MLI001Landmass affected</t>
  </si>
  <si>
    <t>https://www.cia.gov/library/publications/the-world-factbook/attachments/summaries/SG-summary.pdf</t>
  </si>
  <si>
    <t>The whole country is affected by the drought</t>
  </si>
  <si>
    <t>SEN002Landmass affected</t>
  </si>
  <si>
    <t>CIA 06/2020</t>
  </si>
  <si>
    <t>https://www.cia.gov/library/publications/the-world-factbook/attachments/summaries/BY-summary.pdf</t>
  </si>
  <si>
    <t>Total country landmass without water area.</t>
  </si>
  <si>
    <t>BDI001Landmass affected</t>
  </si>
  <si>
    <t>IOM Missing Migrants Project April - September 2020</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</si>
  <si>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</si>
  <si>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BRA002Fatalities in all crises</t>
  </si>
  <si>
    <t>BRA002Fatalities reported</t>
  </si>
  <si>
    <t>Regional Response Plan 2020 31/12/2019; R4V Colombia 05/2020; DANE</t>
  </si>
  <si>
    <t>https://r4v.info/es/situations/platform/location/7511; https://r4v.info/en/documents/details/72254; https://data.humdata.org/dataset/colombia-admin-level-4-boundaries</t>
  </si>
  <si>
    <t>PIN number includes the number of Venezuzelans with the intention to stay (1,764,883)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t>
  </si>
  <si>
    <t>COL002Extreme humanitarian conditions - Level 5</t>
  </si>
  <si>
    <t>COL002Stressed humanitarian conditions - Level 2</t>
  </si>
  <si>
    <t>UNHCR 31/10/2019; INEC Costa Rica; Government of Costa Rica; UNHCR 28/08/2020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</si>
  <si>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</si>
  <si>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</si>
  <si>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CRI002Extreme humanitarian conditions - Level 5</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</si>
  <si>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</si>
  <si>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</si>
  <si>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CRI002People exposed</t>
  </si>
  <si>
    <t>CRI002Severe humanitarian conditions - Level 4</t>
  </si>
  <si>
    <t>OCHA HNO 2020 15/06/2020</t>
  </si>
  <si>
    <t>https://www.acaps.org/sites/acaps/files/key-documents/files/hno_centroamerica_2020.pdf</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</si>
  <si>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</si>
  <si>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GTM001Extreme humanitarian conditions - Level 5</t>
  </si>
  <si>
    <t>PAHO 09/2020</t>
  </si>
  <si>
    <t>http://www.paho.org/data/index.php/en/mnu-topics/indicadores-dengue-en/dengue-nacional-en/252-dengue-pais-ano-en.html</t>
  </si>
  <si>
    <t>Dengue cases between March - August 2020</t>
  </si>
  <si>
    <t>GTM001Illness cases reported</t>
  </si>
  <si>
    <t>Number of people affected by the crisis according to the latest HNO for the region</t>
  </si>
  <si>
    <t>GTM001People affected</t>
  </si>
  <si>
    <t>IDMC 2019</t>
  </si>
  <si>
    <t>http://www.internal-displacement.org/countries/guatemala</t>
  </si>
  <si>
    <t>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t>
  </si>
  <si>
    <t>GTM001People displaced</t>
  </si>
  <si>
    <t>The whole population is affected by the crisis</t>
  </si>
  <si>
    <t>GTM001People exposed</t>
  </si>
  <si>
    <t>GTM001People in Need</t>
  </si>
  <si>
    <t>Total population according to the latest HNO</t>
  </si>
  <si>
    <t>GTM001Total population</t>
  </si>
  <si>
    <t>PIN number has been substracted from the latest HNO for the region. People in IPC 4 have been placed in PIN Level 4</t>
  </si>
  <si>
    <t>HND001Extreme humanitarian conditions - Level 5</t>
  </si>
  <si>
    <t>Dengue reported cases between March - August 2020</t>
  </si>
  <si>
    <t>HND001Illness cases reported</t>
  </si>
  <si>
    <t>Number of people affected by the crisis according to the latest HNO published for the region</t>
  </si>
  <si>
    <t>HND001People affected</t>
  </si>
  <si>
    <t>IDMC Honduras 31/12/2019</t>
  </si>
  <si>
    <t>https://www.ine.gob.hn/V3/;https://www.cbp.gov/newsroom/stats/sw-border-migration/usbp-sw-border-apprehensions; http://www.internal-displacement.org/sites/default/files/2019-05/GRID%202019%20-%20Conflict%20Figure%20Analysis%20-%20HONDURAS.pdf; https://www.sedh.gob.hn/odh/documentos/documentos-de-interes/274-estudio-de-caracterizacion-del-desplazamiento-interno-por-la-violencia-en-honduras-2004-2018/file</t>
  </si>
  <si>
    <t>IDP estimates from Internal Displacement Monitoring Centre. Just an estimate, does not account for the whole country.</t>
  </si>
  <si>
    <t>HND001People displaced</t>
  </si>
  <si>
    <t>The whole country is exposed to the complex crisis. It was previously calculated including figures from the US CBP of Hondurans apprehended at the US border to assess the number of Hondurans who have left the country, but these figures do not include the number of asylum-seekers in the US or abroad and is not a straightforward way of measuring migration out of the country.</t>
  </si>
  <si>
    <t>HND001People exposed</t>
  </si>
  <si>
    <t>HND001People in Need</t>
  </si>
  <si>
    <t>Total population in the country according to the latest HNO</t>
  </si>
  <si>
    <t>HND001Total population</t>
  </si>
  <si>
    <t>PAHO (last accessed 05/10/2020)</t>
  </si>
  <si>
    <t>Number of confirmed cases of Dengue between April - September 2020.</t>
  </si>
  <si>
    <t>MEX001Illness cases reported</t>
  </si>
  <si>
    <t>PAHO last accessed 05/10/2019</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</si>
  <si>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</si>
  <si>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</si>
  <si>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NIC001Illness cases reported</t>
  </si>
  <si>
    <t>ACLED April - September 2020</t>
  </si>
  <si>
    <t>While several episodes of attacks against protesters, journalists, activists and politicians have emerged, no clear number of injured could be determined.</t>
  </si>
  <si>
    <t>NIC001Injuries reported</t>
  </si>
  <si>
    <t>UNCHCR 05/08/2020</t>
  </si>
  <si>
    <t>https://reliefweb.int/report/nicaragua/two-years-political-and-social-crisis-nicaragua-force-more-100000-flee</t>
  </si>
  <si>
    <t>102,000 Nicaraguans refugee and asylum seekers worldwide. Those Nicaraguans who have left the country, but are outside of any registration process are also not accounted for. This figure is thus an underestimation of the total displacement.</t>
  </si>
  <si>
    <t>NIC001People displaced</t>
  </si>
  <si>
    <t>World Bank 2019; UNCHCR 05/08/2020</t>
  </si>
  <si>
    <t>https://data.worldbank.org/country/nicaragua;https://reliefweb.int/report/nicaragua/unhcr-nicaragua-situation-fact-sheet-january-june-2020</t>
  </si>
  <si>
    <t>Total estimated population of Nicaragua according to the World Bank minus available figures for Nicaraguans abroad since April 2018 (102,000). This figure is subtracted as it constitutes an exceptional dynamic compared to previous emigration trends from Nicaragua.</t>
  </si>
  <si>
    <t>NIC001People exposed</t>
  </si>
  <si>
    <t>NIC001Total population</t>
  </si>
  <si>
    <t>IOM Missing Migrants Project 2020 last accessed 05/10/2020</t>
  </si>
  <si>
    <t>Fatalities in the last six months (April - September 2020).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</si>
  <si>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PER002Fatalities in all crises</t>
  </si>
  <si>
    <t>PER002Fatalities reported</t>
  </si>
  <si>
    <t>REG003People affected</t>
  </si>
  <si>
    <t>Aljazeera 25/09/2020</t>
  </si>
  <si>
    <t>https://www.aljazeera.com/news/2020/9/25/over-800000-affected-in-sudan-flooding-un</t>
  </si>
  <si>
    <t>Ajazeera is reporting figures of injuries, but the latest OCHA flash update is not. OCHA is where Aljazeera claims to source its information, yet it is the only portal that has any figures for injuries so far.</t>
  </si>
  <si>
    <t>SDN006Injuries reported</t>
  </si>
  <si>
    <t>City Population 2020</t>
  </si>
  <si>
    <t>https://www.citypopulation.de/Sudan.html</t>
  </si>
  <si>
    <t>Total population baseline estimated by IPC.</t>
  </si>
  <si>
    <t>SDN006Landmass affected</t>
  </si>
  <si>
    <t>IFRC Online Portal</t>
  </si>
  <si>
    <t>https://go.ifrc.org/emergencies/4651#details</t>
  </si>
  <si>
    <t>This is the total number of displaced people due to floods in the entire country according to the IFRC portal on the Sudan Floods Crisis.</t>
  </si>
  <si>
    <t>SDN006People displaced</t>
  </si>
  <si>
    <t>IPC 2019, OCHA HNO 2020 15/06/2020</t>
  </si>
  <si>
    <t>http://www.ipcinfo.org/fileadmin/user_upload/ipcinfo/docs/IPC_ElSalvador_AFI_2019AprilJuly_Projection.pdf; https://www.acaps.org/sites/acaps/files/key-documents/files/hno_centroamerica_2020.pdf</t>
  </si>
  <si>
    <t>PIN number has been retrieved from the latest OCHA HNO. As there is a lack of classification by levels, level 4 numbers represent the number of people on IPC 4 levels.</t>
  </si>
  <si>
    <t>SLV001Extreme humanitarian conditions - Level 5</t>
  </si>
  <si>
    <t>Institute of Legal Medicine, National Civil Police, and Republican General Fisical authority</t>
  </si>
  <si>
    <t>http://www.transparencia.oj.gob.sv/es/mas-recientes</t>
  </si>
  <si>
    <t>Figures for total number of homicides in the country from March until July 2020 (last available dataset), no reports found for May. National Police is no longer including figures on homicides resulting from police confrontations in its data collection which accounts for the decrease of total homicides since July 2019, for what some have been calling political reasons.</t>
  </si>
  <si>
    <t>SLV001Fatalities in all crises</t>
  </si>
  <si>
    <t>PAHO 03/09/2020</t>
  </si>
  <si>
    <t>Updated suspected Dengue cases according to PAHO in the last 6 months (March - August 2020)</t>
  </si>
  <si>
    <t>SLV001Illness cases reported</t>
  </si>
  <si>
    <t>Number of people affected by the different crises in the country (food insecurity, violence, natural hazards: drought) according to the latest OCHA HNO</t>
  </si>
  <si>
    <t>SLV001People affected</t>
  </si>
  <si>
    <t>https://www.internal-displacement.org/countries/el-salvador</t>
  </si>
  <si>
    <t>IDMC data regarding populations of concern origininating from El Salvador (refugees, asylum seekers, IDPs, returned IDPs, stateless people, and others of concern) for 2019. Threats, extorsion and assassinations perpetrated by criminal gangs are the main triggers</t>
  </si>
  <si>
    <t>SLV001People displaced</t>
  </si>
  <si>
    <t>Total population in the country is considered to be affected</t>
  </si>
  <si>
    <t>SLV001People exposed</t>
  </si>
  <si>
    <t>SLV001People in Need</t>
  </si>
  <si>
    <t>Total population in the country according to the latest OCHA HNO</t>
  </si>
  <si>
    <t>SLV001Total population</t>
  </si>
  <si>
    <t>TTO002Minimal humanitarian conditions - Level 1</t>
  </si>
  <si>
    <t>1,394,973 local population + 60,000 Venezuelan refugees</t>
  </si>
  <si>
    <t>TTO002Total population</t>
  </si>
  <si>
    <t>World Bank figures, includes refugee population</t>
  </si>
  <si>
    <t>TUR001Total population</t>
  </si>
  <si>
    <t>TUR002Total population</t>
  </si>
  <si>
    <t>TUR003Total population</t>
  </si>
  <si>
    <t>TUR004Total population</t>
  </si>
  <si>
    <t>https://databank.worldbank.org/data/views/reports/reportwidget.aspx?Report_Name=CountryProfile&amp;Id=b450fd57&amp;tbar=y&amp;dd=y&amp;inf=n&amp;zm=n&amp;country=COL</t>
  </si>
  <si>
    <t>The whole country is considered to be affected by the crisis</t>
  </si>
  <si>
    <t>COL001Landmass affected</t>
  </si>
  <si>
    <t>https://www.cia.gov/library/publications/the-world-factbook/geos/er.html</t>
  </si>
  <si>
    <t>Total landmass without water</t>
  </si>
  <si>
    <t>ERI001Landmass affected</t>
  </si>
  <si>
    <t>https://data.worldbank.org/indicator/AG.LND.TOTL.K2?view=map</t>
  </si>
  <si>
    <t>GTM001Landmass affected</t>
  </si>
  <si>
    <t>HND001Landmass affected</t>
  </si>
  <si>
    <t>World Bank accessed 27/10/2020</t>
  </si>
  <si>
    <t>https://data.worldbank.org/indicator/AG.SRF.TOTL.K2</t>
  </si>
  <si>
    <t>SLV001Landmass affected</t>
  </si>
  <si>
    <t>VEN001Landmass affected</t>
  </si>
  <si>
    <t>LSO002People displaced</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</si>
  <si>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</si>
  <si>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TCD003Extreme humanitarian conditions - Level 5</t>
  </si>
  <si>
    <t>TCD003Minimal humanitarian conditions - Level 1</t>
  </si>
  <si>
    <t>TCD003Moderate humanitarian conditions - Level 3</t>
  </si>
  <si>
    <t>TCD003People in Need</t>
  </si>
  <si>
    <t>TCD003Severe humanitarian conditions - Level 4</t>
  </si>
  <si>
    <t>TCD003Stressed humanitarian conditions - Level 2</t>
  </si>
  <si>
    <t>OCHA 13/08/2020; IFRC 14/08/2020</t>
  </si>
  <si>
    <t>SDN006Extreme humanitarian conditions - Level 5</t>
  </si>
  <si>
    <t>SDN006Minimal humanitarian conditions - Level 1</t>
  </si>
  <si>
    <t>SDN006Moderate humanitarian conditions - Level 3</t>
  </si>
  <si>
    <t>All 18 states are flooded, so technically the entire population is exposed.</t>
  </si>
  <si>
    <t>SDN006People exposed</t>
  </si>
  <si>
    <t>SDN006Severe humanitarian conditions - Level 4</t>
  </si>
  <si>
    <t>SDN006Stressed humanitarian conditions - Level 2</t>
  </si>
  <si>
    <t>OCHA 2020</t>
  </si>
  <si>
    <t>https://reliefweb.int/sites/reliefweb.int/files/resources/Extension%20Yemen%20HRP%202020_Final%20%281%29.pdf</t>
  </si>
  <si>
    <t>Refugees and asylum seekers</t>
  </si>
  <si>
    <t>YEM002People displaced</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</si>
  <si>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</si>
  <si>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</si>
  <si>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</si>
  <si>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CAF001Extreme humanitarian conditions - Level 5</t>
  </si>
  <si>
    <t>CAF001Minimal humanitarian conditions - Level 1</t>
  </si>
  <si>
    <t>CAF001Moderate humanitarian conditions - Level 3</t>
  </si>
  <si>
    <t>CAF001People in Need</t>
  </si>
  <si>
    <t>CAF001Severe humanitarian conditions - Level 4</t>
  </si>
  <si>
    <t>CAF001Stressed humanitarian conditions - Level 2</t>
  </si>
  <si>
    <t>CARE, ESCWA, UN Women 28/10/2020; ACLED May-Oct. 2020</t>
  </si>
  <si>
    <t>https://reliefweb.int/sites/reliefweb.int/files/resources/Rapid%20Gender%20Analysis_August%202020%20Beirut%20Port%20Explosion_October2020.pdf https://www.acleddata.com/data/</t>
  </si>
  <si>
    <t>The latest figure of the total number of people killed by the explosion + deaths from protests and riots</t>
  </si>
  <si>
    <t>LBN002Fatalities in all crises</t>
  </si>
  <si>
    <t>ACLED May-Oct. 2020</t>
  </si>
  <si>
    <t>No reported fatalities. Note: ACLED’s real-time data updates are currently paused through August 2020. (Data for 2 August to 5 September)</t>
  </si>
  <si>
    <t>LBN002Fatalities reported</t>
  </si>
  <si>
    <t>LBN004Fatalities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</si>
  <si>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</si>
  <si>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</si>
  <si>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</si>
  <si>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</si>
  <si>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</si>
  <si>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</si>
  <si>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</si>
  <si>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</si>
  <si>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</si>
  <si>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</si>
  <si>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</si>
  <si>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</si>
  <si>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</si>
  <si>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</si>
  <si>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</si>
  <si>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</si>
  <si>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</si>
  <si>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</si>
  <si>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</si>
  <si>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</si>
  <si>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</si>
  <si>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Information on the severity of needs is not available</t>
  </si>
  <si>
    <t>AZE002Extreme humanitarian conditions - Level 5</t>
  </si>
  <si>
    <t>AZE002Illness cases reported</t>
  </si>
  <si>
    <t>AZE002Injuries reported</t>
  </si>
  <si>
    <t>State Statistical Committee of the Republic of Azerbaijan</t>
  </si>
  <si>
    <t>https://www.stat.gov.az/source/demoqraphy/ap/?lang=en</t>
  </si>
  <si>
    <t>Regions affected:   Ganja-Qazakh, Kalbajar-Lachin, Upper Karabakh. Districts/cities affected: Mingachevir, Yevlakh District, Yevlakh, Barda District, Aghjabadi District, Beylagan District</t>
  </si>
  <si>
    <t>AZE002Landmass affected</t>
  </si>
  <si>
    <t>AZE002Minimal humanitarian conditions - Level 1</t>
  </si>
  <si>
    <t>AZE002Moderate humanitarian conditions - Level 3</t>
  </si>
  <si>
    <t>AZE002People facing limited access constraints</t>
  </si>
  <si>
    <t>AZE002People facing restricted access constraints</t>
  </si>
  <si>
    <t>AZE002People in Need</t>
  </si>
  <si>
    <t>AZE002Severe humanitarian conditions - Level 4</t>
  </si>
  <si>
    <t>AZE002Stressed humanitarian conditions - Level 2</t>
  </si>
  <si>
    <t>Nagorno-Karabakh Conflict</t>
  </si>
  <si>
    <t>REG013</t>
  </si>
  <si>
    <t>Armenia,Azerbaijan</t>
  </si>
  <si>
    <t>REG013Buildings damaged</t>
  </si>
  <si>
    <t>REG013Buildings destroyed</t>
  </si>
  <si>
    <t>REG013Crisis affected groups</t>
  </si>
  <si>
    <t>REG013Economic Losses</t>
  </si>
  <si>
    <t>REG013Extreme humanitarian conditions - Level 5</t>
  </si>
  <si>
    <t>OHCHR 02/11/2020</t>
  </si>
  <si>
    <t>https://www.ohchr.org/EN/NewsEvents/Pages/DisplayNews.aspx?NewsID=26464&amp;LangID=E</t>
  </si>
  <si>
    <t>Civilian fatalities reported by Armenian and Azeri authorities</t>
  </si>
  <si>
    <t>REG013Fatalities in all crises</t>
  </si>
  <si>
    <t>REG013Fatalities reported</t>
  </si>
  <si>
    <t>REG013Illness cases reported</t>
  </si>
  <si>
    <t>REG013Injuries reported</t>
  </si>
  <si>
    <t>REG013Minimal humanitarian conditions - Level 1</t>
  </si>
  <si>
    <t>REG013Moderate humanitarian conditions - Level 3</t>
  </si>
  <si>
    <t>REG013People facing limited access constraints</t>
  </si>
  <si>
    <t>REG013People facing restricted access constraints</t>
  </si>
  <si>
    <t>REG013People in Need</t>
  </si>
  <si>
    <t>REG013Severe humanitarian conditions - Level 4</t>
  </si>
  <si>
    <t>REG013Stressed humanitarian conditions - Level 2</t>
  </si>
  <si>
    <t>CNBC 10/10/2020</t>
  </si>
  <si>
    <t>https://www.cnbcafrica.com/africa-press-office/2020/10/10/sudan-floods-in-sudan-put-more-than-10-million-people-at-risk-of-water-borne-diseases/</t>
  </si>
  <si>
    <t>The total number of fatalities due to flooding in Sudan stands at 155. The waters have started retreating leaving much damage in their wake, but the number of fatalities is unlikely to increase directly due to flooding, though disease-related and hunger-related fatalities may occur in the coming six months.</t>
  </si>
  <si>
    <t>SDN006Fatalities reported</t>
  </si>
  <si>
    <t>ENCOVI, 2018; OCHA; UNHCR; R4V 05/09/2020</t>
  </si>
  <si>
    <t>http://elucabista.com/wp-content/uploads/2019/02/Presentacion-Encovi-2018-y-Plan-Pa%C3%ADs-Def.pdf; https://data.humdata.org/dataset/venezuela-administrative-level-0-1-2-and-3-population-statistics-and-gazeteer; https://s3.amazonaws.com/unhcrsharedmedia/2018/RMRP_Venezuela_2019_OnlineVersion.pdf</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</si>
  <si>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</si>
  <si>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VEN001Extreme humanitarian conditions - Level 5</t>
  </si>
  <si>
    <t>VEN001Severe humanitarian conditions - Level 4</t>
  </si>
  <si>
    <t>IOM Missing Migrants Jun-Nov. 2020: ACLED Jun-Nov. 2020</t>
  </si>
  <si>
    <t>https://missingmigrants.iom.int/downloads; https://www.acleddata.com/data/</t>
  </si>
  <si>
    <t>All crises fatalities.</t>
  </si>
  <si>
    <t>DZA004Fatalities in all crises</t>
  </si>
  <si>
    <t>IOM Missing Migrants Jun-Nov. 2020</t>
  </si>
  <si>
    <t>Fatalities registered in the Mixed Migration crisis and in the Sahrawi refugee crisis.</t>
  </si>
  <si>
    <t>DZA004Fatalities reported</t>
  </si>
  <si>
    <t>https://www.cia.gov/library/publications/the-world-factbook/attachments/summaries/AM-summary.pdf</t>
  </si>
  <si>
    <t>Spontaneous arrivals have been reported in all of the country's regions</t>
  </si>
  <si>
    <t>ARM002Landmass affected</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</si>
  <si>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</si>
  <si>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AZE002Fatalities in all crises</t>
  </si>
  <si>
    <t>AZE002Fatalities reported</t>
  </si>
  <si>
    <t>CIA World Factbook; State Statistical Committee of the Republic of Azerbaijan</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</si>
  <si>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</si>
  <si>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</si>
  <si>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REG013Landmass affected</t>
  </si>
  <si>
    <t>ACLED Jun-Nov 2020</t>
  </si>
  <si>
    <t>everyone who was killed related to the crisis in the past 6 months, including in protests and riots.</t>
  </si>
  <si>
    <t>IRQ002Fatalities in all crises</t>
  </si>
  <si>
    <t>IRQ003Fatalities in all crises</t>
  </si>
  <si>
    <t>crisis-related fatalities in the last six months.</t>
  </si>
  <si>
    <t>IRQ003Fatalities reported</t>
  </si>
  <si>
    <t>IOM May-October '20; ACLED May-October 2020</t>
  </si>
  <si>
    <t>https://missingmigrants.iom.int/downloads; https://www.acleddata.com/</t>
  </si>
  <si>
    <t>Figure represents the number of fatilities from the Kurdish conflict from May-October '20 as recorded by ACLED and the the number of migrants and refugees who died in Turkey as recorded by IOM</t>
  </si>
  <si>
    <t>TUR002Fatalities in all crises</t>
  </si>
  <si>
    <t>TUR003Fatalities in all crises</t>
  </si>
  <si>
    <t>TUR004Fatalities in all crises</t>
  </si>
  <si>
    <t>OCHA, 2018; R4V Ecuador 16/09/2020</t>
  </si>
  <si>
    <t>https://data.humdata.org/dataset/ecuador-admin-level-2-boundaries#; https://data2.unhcr.org/en/situations/platform/location/7512</t>
  </si>
  <si>
    <t>Population (14,483,499) + 417,199 Venezuelans in Ecuador as of September 2020</t>
  </si>
  <si>
    <t>ECU002Total population</t>
  </si>
  <si>
    <t>UNICEF 09/01/2019; UNICEF 06/2018</t>
  </si>
  <si>
    <t>https://www.unicef.org/appeals/eritrea.html#1 https://reliefweb.int/sites/reliefweb.int/files/resources/UNICEF%20Eritrea%202018%20Mid%20Year%20Humanitarian%20Situation%20Report.pdf</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</si>
  <si>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</si>
  <si>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ERI001Extreme humanitarian conditions - Level 5</t>
  </si>
  <si>
    <t>Worldometers 11/2019; UNHCR 01/01/2019</t>
  </si>
  <si>
    <t>http://www.worldometers.info/world-population/eritrea-population/ https://reliefweb.int/sites/reliefweb.int/files/resources/EHGL_RefAs_181231.pdf</t>
  </si>
  <si>
    <t>The whole country is considered to be affected by drought and the political/economic crisis, therefore the total number of people exposed is total population - PIN. No further updates as of 27/11/2020</t>
  </si>
  <si>
    <t>ERI001Minimal humanitarian conditions - Level 1</t>
  </si>
  <si>
    <t>ERI001Moderate humanitarian conditions - Level 3</t>
  </si>
  <si>
    <t>ERI001People in Need</t>
  </si>
  <si>
    <t>ERI001Severe humanitarian conditions - Level 4</t>
  </si>
  <si>
    <t>ERI001Stressed humanitarian conditions - Level 2</t>
  </si>
  <si>
    <t>ACLED 27/11/2020; OCHA 16/05/2020; OCHA 19/07/2020</t>
  </si>
  <si>
    <t>https://www.acleddata.com/data/; https://reliefweb.int/sites/reliefweb.int/files/resources/Flash%20Update%205%20-%20final%20for%20publication.pdf; https://reliefweb.int/sites/reliefweb.int/files/resources/hagaa%20flash%20floods%20update%201%20-%20final%203.pdf</t>
  </si>
  <si>
    <t>Total number of fatalities (conflict and flooding) across the country in the last six months (June 2020 to November 2020)</t>
  </si>
  <si>
    <t>SOM001Fatalities in all crises</t>
  </si>
  <si>
    <t>ACLED 28/11/2020</t>
  </si>
  <si>
    <t>Conflict related fatalities in  South Sudan from 27 May 2020 to 28 November 2020. While it is likely there are additional deaths related to food insecurity, and poor health infrastructure and floods, lack of data excludes them from the calculations</t>
  </si>
  <si>
    <t>SSD001Fatalities in all crises</t>
  </si>
  <si>
    <t>SSD001Fatalities reported</t>
  </si>
  <si>
    <t>IOM Missing Migrants Project April - September 2020; ACLED 27/11/2021</t>
  </si>
  <si>
    <t>https://missingmigrants.iom.int/downloads; https://acleddata.com/data-export-tool/</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</si>
  <si>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</si>
  <si>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TTO002Fatalities in all crises</t>
  </si>
  <si>
    <t>IOM Missing Migrants Project April - September 2020; ACLED 27/11/2020</t>
  </si>
  <si>
    <t>TTO002Fatalities reported</t>
  </si>
  <si>
    <t>ACLED 27/11/2020</t>
  </si>
  <si>
    <t>Fatalities recorded by ACLED between June and November 2020. This figure no longer incudes the number of people who were affected by Flooding, as that occurred in May and there have been no reported casualties since.</t>
  </si>
  <si>
    <t>UGA005Fatalities in all crises</t>
  </si>
  <si>
    <t>UNHCR 31/10/2020</t>
  </si>
  <si>
    <t>https://data2.unhcr.org/en/country/uga</t>
  </si>
  <si>
    <t>This is the accumulative number of people affected by the refugee influx, which we count as the total number of refugees in country. The highest population of refugees come from South Sudan, DRC, Burundi, and Somalia. There are also refugees in smaller numbers (less than 20,000 per country) coming from Rwanda, Eritrea, Sudan, Ethiopia, and others.</t>
  </si>
  <si>
    <t>UGA005People affected</t>
  </si>
  <si>
    <t>UNCHR 31/10/2020</t>
  </si>
  <si>
    <t>This is the total number of refugees and asylum seekers in Uganda. The highest population of refugees come from South Sudan, DRC, Burundi, and Somalia. There are also refugees in smaller numbers (less than 20,000 per country) coming from Rwanda, Eritrea, Sudan, Ethiopia, and others.</t>
  </si>
  <si>
    <t>UGA005People displaced</t>
  </si>
  <si>
    <t>https://data.worldbank.org/country/cameroon</t>
  </si>
  <si>
    <t>Total population as estimated by the World Bank, based on the de facto definition of population, which counts all residents regardless of legal status or citizenship. The values shown are midyear estimates.</t>
  </si>
  <si>
    <t>CMR001Total population</t>
  </si>
  <si>
    <t>CMR002Total population</t>
  </si>
  <si>
    <t>CMR003Total population</t>
  </si>
  <si>
    <t>CMR004Total population</t>
  </si>
  <si>
    <t>Hurricane Eta and Iota in Guatemala</t>
  </si>
  <si>
    <t>GTM003</t>
  </si>
  <si>
    <t>CONRED 25/11/2020</t>
  </si>
  <si>
    <t>https://conred.gob.gt/category/emergencia/emergencia-eta/</t>
  </si>
  <si>
    <t>Number of houses with light and moderate  damage, taken from Guatemalan gov coordinating agency for disaster reduction. Updated regularly</t>
  </si>
  <si>
    <t>GTM003Buildings damaged</t>
  </si>
  <si>
    <t>Number of houses with severe damage, taken from Guatemalan gov coordinating agency for disaster reduction. Updated regularly</t>
  </si>
  <si>
    <t>GTM003Buildings destroyed</t>
  </si>
  <si>
    <t>hosts, non-hosts, IDPs</t>
  </si>
  <si>
    <t>GTM003Crisis affected groups</t>
  </si>
  <si>
    <t>GTM003Economic Losses</t>
  </si>
  <si>
    <t>Detailed breakdowns of severity of needs are not available. Level 1 = exposed population. Level 2 = affected population. Level 3 = evacuated population. It is possible some people are facing severe conditions but there are no numbers available to inform this. Figures taken from Guatemalan gov coordinating agency for disaster reduction. Updated regularly</t>
  </si>
  <si>
    <t>GTM003Extreme humanitarian conditions - Level 5</t>
  </si>
  <si>
    <t>GTM003Illness cases reported</t>
  </si>
  <si>
    <t>Number of injuries is taken from Guatemalan gov coordinating agency for disaster reduction. Updated regularly</t>
  </si>
  <si>
    <t>GTM003Injuries reported</t>
  </si>
  <si>
    <t>GTM003Severe humanitarian conditions - Level 4</t>
  </si>
  <si>
    <t>GTM003Total population</t>
  </si>
  <si>
    <t>Hurricane Eta and Iota in Honduras</t>
  </si>
  <si>
    <t>HND002</t>
  </si>
  <si>
    <t>UNICEF 22/11/2020</t>
  </si>
  <si>
    <t>https://reliefweb.int/sites/reliefweb.int/files/resources/UNICEF%20Central%20America%20Humanitarian%20Situation%20Report%20No.%203%20%28Hurricanes%20Eta%20and%20Iota%20%20%29%20-%2011%20-20%20November%202020.pdf</t>
  </si>
  <si>
    <t>Homes damaged by Eta according to UNICEF. No data available for Iota yet.</t>
  </si>
  <si>
    <t>HND002Buildings damaged</t>
  </si>
  <si>
    <t>HND002Buildings destroyed</t>
  </si>
  <si>
    <t>non-hosts, hosts, IDPs</t>
  </si>
  <si>
    <t>HND002Crisis affected groups</t>
  </si>
  <si>
    <t>HND002Economic Losses</t>
  </si>
  <si>
    <t>OCHA 27/11/2020; OCHA 23/11/2020</t>
  </si>
  <si>
    <t>https://reliefweb.int/sites/reliefweb.int/files/resources/Nota%20Informativa%20Tormentas%20Tropicales%20HN%2027%20nov%202020.pdf; https://reliefweb.int/sites/reliefweb.int/files/resources/2020-11-23%20Weekly%20Situation%20Update%2016-22%20November%202020.pdf</t>
  </si>
  <si>
    <t>Detailed breakdowns of severity of needs are not available. Level 1 = exposed population. Level 2 = affected population. Level 3 = evacuated population. Figures taken from OCHA reports. It is possible some people are facing severe conditions but there are no numbers available to inform this.</t>
  </si>
  <si>
    <t>HND002Extreme humanitarian conditions - Level 5</t>
  </si>
  <si>
    <t>OCHA 27/11/2020</t>
  </si>
  <si>
    <t>https://reliefweb.int/sites/reliefweb.int/files/resources/Nota%20Informativa%20Tormentas%20Tropicales%20HN%2027%20nov%202020.pdf</t>
  </si>
  <si>
    <t>Number of deaths according to OCHA</t>
  </si>
  <si>
    <t>HND002Fatalities reported</t>
  </si>
  <si>
    <t>HND002Illness cases reported</t>
  </si>
  <si>
    <t>HND002Injuries reported</t>
  </si>
  <si>
    <t>World Bank accessed 08/02/2019</t>
  </si>
  <si>
    <t>The whole country is affected by this crisis</t>
  </si>
  <si>
    <t>HND002Landmass affected</t>
  </si>
  <si>
    <t>HND002Severe humanitarian conditions - Level 4</t>
  </si>
  <si>
    <t>HND002Total population</t>
  </si>
  <si>
    <t>ACLED June-Nov. 2020</t>
  </si>
  <si>
    <t>No reported fatalities</t>
  </si>
  <si>
    <t>JOR002Fatalities in all crises</t>
  </si>
  <si>
    <t>JOR002Fatalities reported</t>
  </si>
  <si>
    <t>https://data.worldbank.org/country/nigeria?view=chart</t>
  </si>
  <si>
    <t>NGA001Total population</t>
  </si>
  <si>
    <t>National Bureau of Statistics 2011</t>
  </si>
  <si>
    <t>http://istmat.info/files/uploads/53129/annual_abstract_of_statistics_2011.pdf</t>
  </si>
  <si>
    <t>The sum of square km of Adamawa, Benue, Nasarawa, Plateau, and Taraba states. Adamawa is excluded to avoir double-counting.</t>
  </si>
  <si>
    <t>NGA003Landmass affected</t>
  </si>
  <si>
    <t>NGA003Total population</t>
  </si>
  <si>
    <t>NGA004Total population</t>
  </si>
  <si>
    <t>NGA007Total population</t>
  </si>
  <si>
    <t>NGA008Total population</t>
  </si>
  <si>
    <t>Hurricane Eta and Iota in Nicaragua</t>
  </si>
  <si>
    <t>NIC002</t>
  </si>
  <si>
    <t>OCHA 09/11/2020</t>
  </si>
  <si>
    <t>https://reliefweb.int/sites/reliefweb.int/files/resources/20201109%20CA%20Eta%20SitRep%202.pdf</t>
  </si>
  <si>
    <t>damaged in Eta, figures for Iota not yet available</t>
  </si>
  <si>
    <t>NIC002Buildings damaged</t>
  </si>
  <si>
    <t>OCHA 09/11/2020; IFRC 18/11/2020</t>
  </si>
  <si>
    <t>https://reliefweb.int/sites/reliefweb.int/files/resources/20201109%20CA%20Eta%20SitRep%202.pdf; https://reliefweb.int/sites/reliefweb.int/files/resources/IB18112020.pdf</t>
  </si>
  <si>
    <t>Houses destroyed: 1.890 by Eta, 4.000 by Iota</t>
  </si>
  <si>
    <t>NIC002Buildings destroyed</t>
  </si>
  <si>
    <t>N/a</t>
  </si>
  <si>
    <t>Host, non-host, IDPs</t>
  </si>
  <si>
    <t>NIC002Crisis affected groups</t>
  </si>
  <si>
    <t>NIC002Economic Losses</t>
  </si>
  <si>
    <t>IFRC 18/11/2020; Plan International 20/11/2020; UNICEF 22/11/2020</t>
  </si>
  <si>
    <t>https://reliefweb.int/sites/reliefweb.int/files/resources/IB18112020.pdf; https://reliefweb.int/sites/reliefweb.int/files/resources/UNICEF%20Central%20America%20Humanitarian%20Situation%20Report%20No.%203%20%28Hurricanes%20Eta%20and%20Iota%20%20%29%20-%2011%20-20%20November%202020.pdf</t>
  </si>
  <si>
    <t>NIC002Extreme humanitarian conditions - Level 5</t>
  </si>
  <si>
    <t>UNICEF 22/11/2020; OCHA 04/11/2020</t>
  </si>
  <si>
    <t>https://reliefweb.int/sites/reliefweb.int/files/resources/UNICEF%20Central%20America%20Humanitarian%20Situation%20Report%20No.%203%20%28Hurricanes%20Eta%20and%20Iota%20%20%29%20-%2011%20-20%20November%202020.pdf https://reliefweb.int/sites/reliefweb.int/files/resources/Central%20America_%20Tropical%20Storm%20Eta%20-%20Flash%20Update%20No.%202%20%28as%20of%205_00pm%20EST%204%20November%202020%29.pdf</t>
  </si>
  <si>
    <t>2 from Eta and 21 from Iota</t>
  </si>
  <si>
    <t>NIC002Fatalities reported</t>
  </si>
  <si>
    <t>NIC002Illness cases reported</t>
  </si>
  <si>
    <t>NIC002Injuries reported</t>
  </si>
  <si>
    <t>IFRC 18/11/2020</t>
  </si>
  <si>
    <t>https://reliefweb.int/sites/reliefweb.int/files/resources/IB18112020.pdf</t>
  </si>
  <si>
    <t>Departments listed in the report: Caribe Norte, Jinotega, Nueva Segovia, Matagalpa, Caribe Sur, Rivas, Boaco and Chontales. Whole country was on yellow alert at some point. Took sqkm from baseline data</t>
  </si>
  <si>
    <t>NIC002Landmass affected</t>
  </si>
  <si>
    <t>NIC002Moderate humanitarian conditions - Level 3</t>
  </si>
  <si>
    <t>number of people evacuated according to IFRC</t>
  </si>
  <si>
    <t>NIC002People displaced</t>
  </si>
  <si>
    <t>Departments listed in the report: Caribe Norte, Jinotega, Nueva Segovia, Matagalpa, Caribe Sur, Rivas, Boaco and Chontales. Whole country was on yellow alert at some point. Took population from baseline data</t>
  </si>
  <si>
    <t>NIC002People exposed</t>
  </si>
  <si>
    <t>NIC002People in Need</t>
  </si>
  <si>
    <t>NIC002Severe humanitarian conditions - Level 4</t>
  </si>
  <si>
    <t>NIC002Total population</t>
  </si>
  <si>
    <t>http://documents.worldbank.org/curated/en/882751468295210584/pdf/608050PUB0Asse10Box358332B01PUBLIC1.pdf</t>
  </si>
  <si>
    <t>Peru is a highly moutainous country. Median altitudes rang from 500 to more than 3,000 meters above sea level in mountainous areas, this could pose difficulties to travel throughout the country</t>
  </si>
  <si>
    <t>PER002People facing limited access constraints</t>
  </si>
  <si>
    <t>See individual crises</t>
  </si>
  <si>
    <t>Sum of the individual crises</t>
  </si>
  <si>
    <t>REG004Fatalities in all crises</t>
  </si>
  <si>
    <t>REG004Fatalities reported</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</si>
  <si>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</si>
  <si>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</si>
  <si>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Due to more granular data not being available, all of the exposed population is considered affected</t>
  </si>
  <si>
    <t>AZE002People affected</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</si>
  <si>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</si>
  <si>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AZE002People exposed</t>
  </si>
  <si>
    <t>IOM June-November 2020</t>
  </si>
  <si>
    <t>https://missingmigrants.iom.int/region/mediterranean</t>
  </si>
  <si>
    <t>all deaths and people missing recorded via the eastern Mediterranean route during the past 6 months</t>
  </si>
  <si>
    <t>REG006Fatalities in all crises</t>
  </si>
  <si>
    <t>All fatalities and people missing recorded on the Western Mediterranean Route. IOM data is intended to be "a minimum estimate of the number of migrant deaths." Deaths happening in detention centres or due to labour exploitation are not included.</t>
  </si>
  <si>
    <t>REG008Fatalities in all crises</t>
  </si>
  <si>
    <t>OCHA Global HNO 2021</t>
  </si>
  <si>
    <t>https://www.humanitarianresponse.info/sites/www.humanitarianresponse.info/files/documents/files/hno_2020_colombia_esp.pdf; https://www.migracioncolombia.gov.co/infografias/distribucion-venezolanos-en-colombia-corte-a-30-de-septiembre</t>
  </si>
  <si>
    <t>Total population of the country according to the latest HNO</t>
  </si>
  <si>
    <t>COL002Total population</t>
  </si>
  <si>
    <t>https://www.acaps.org/sites/acaps/files/key-documents/files/hno_centroamerica_2020.pdf;</t>
  </si>
  <si>
    <t>HND001Minimal humanitarian conditions - Level 1</t>
  </si>
  <si>
    <t>HND001Moderate humanitarian conditions - Level 3</t>
  </si>
  <si>
    <t>HND001Severe humanitarian conditions - Level 4</t>
  </si>
  <si>
    <t>HND001Stressed humanitarian conditions - Level 2</t>
  </si>
  <si>
    <t>OCHA number of total population (entire population is affected, this also means that the figure is likely an overestimation)</t>
  </si>
  <si>
    <t>CAF001People affected</t>
  </si>
  <si>
    <t>OCHA number of 4,9 mio people for total population includes IDPs (641,000), returnees (92,000), host population (2,100,000) &amp; refugees (10,000)</t>
  </si>
  <si>
    <t>CAF001People exposed</t>
  </si>
  <si>
    <t>CAF001Total population</t>
  </si>
  <si>
    <t>People who are registered to have died or missing in Greece in the IOM missing persons database in the last 6 months (June-November)</t>
  </si>
  <si>
    <t>GRC002Fatalities in all crises</t>
  </si>
  <si>
    <t>State Statistical Committee of the Republic of Azerbaijan; IOM 11/12/2020; World Bank 2019</t>
  </si>
  <si>
    <t>https://www.stat.gov.az/source/demoqraphy/ap/?lang=en; https://displacement.iom.int/system/tdf/reports/ARMENIA%20DTM%20Round%203%20Narrative_v4.pdf?file=1&amp;type=node&amp;id=10330; https://data.worldbank.org/country/AM</t>
  </si>
  <si>
    <t>Population of Armenia, Nagorno-Karabakh and surrounding Azeri regions</t>
  </si>
  <si>
    <t>REG013Total population</t>
  </si>
  <si>
    <t>Refugees from Ethiopia</t>
  </si>
  <si>
    <t>SDN007</t>
  </si>
  <si>
    <t>The refugee influx has not lead to any reported building damages in Sudan.</t>
  </si>
  <si>
    <t>SDN007Buildings damaged</t>
  </si>
  <si>
    <t>The refugee influx has not lead to any reported destruction of buildings in Sudan.</t>
  </si>
  <si>
    <t>SDN007Buildings destroyed</t>
  </si>
  <si>
    <t>The refugee influx has not lead to any reported economic losses in Sudan.</t>
  </si>
  <si>
    <t>SDN007Economic Losses</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</si>
  <si>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</si>
  <si>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SDN007Illness cases reported</t>
  </si>
  <si>
    <t>Although there are no number of reported injuries, it can be assumed that some of the refugees arriving have been injurged by the conflict or by the long travel to East Sudan. But for December 2020, this section will be left blank.</t>
  </si>
  <si>
    <t>SDN007Injuries reported</t>
  </si>
  <si>
    <t>No information available for December 2020</t>
  </si>
  <si>
    <t>SDN007People facing limited access constraints</t>
  </si>
  <si>
    <t>SDN007People facing restricted access constraints</t>
  </si>
  <si>
    <t>Complex crisis in Chad</t>
  </si>
  <si>
    <t>TCD001</t>
  </si>
  <si>
    <t>TCD001Buildings damaged</t>
  </si>
  <si>
    <t>TCD001Buildings destroyed</t>
  </si>
  <si>
    <t>Refugee, IDP, Host, non-host, returnees</t>
  </si>
  <si>
    <t>TCD001Crisis affected groups</t>
  </si>
  <si>
    <t>TCD001Economic Losses</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</si>
  <si>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</si>
  <si>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</si>
  <si>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</si>
  <si>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TCD001Extreme humanitarian conditions - Level 5</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</si>
  <si>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</si>
  <si>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</si>
  <si>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</si>
  <si>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</si>
  <si>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</si>
  <si>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TCD001Minimal humanitarian conditions - Level 1</t>
  </si>
  <si>
    <t>TCD001Moderate humanitarian conditions - Level 3</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</si>
  <si>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</si>
  <si>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</si>
  <si>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</si>
  <si>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</si>
  <si>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</si>
  <si>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TCD001People in Need</t>
  </si>
  <si>
    <t>TCD001Severe humanitarian conditions - Level 4</t>
  </si>
  <si>
    <t>TCD001Stressed humanitarian conditions - Level 2</t>
  </si>
  <si>
    <t>Complex crisis in Congo</t>
  </si>
  <si>
    <t>COG001</t>
  </si>
  <si>
    <t>Congo</t>
  </si>
  <si>
    <t>World Bank 2019; UNICEF 14/12/2020</t>
  </si>
  <si>
    <t>https://databank.worldbank.org/data/reports.aspx?source=2&amp;country=COG; https://www.unicef.org/media/87101/file/2021-HAC-Congo.pdf</t>
  </si>
  <si>
    <t>5,380,508 population estimate for 2019 + refugees and asylum seekers from CAR, DRC and Rwanda</t>
  </si>
  <si>
    <t>COG001Total population</t>
  </si>
  <si>
    <t>CIA World Factbook 04/2020</t>
  </si>
  <si>
    <t>https://www.cia.gov/the-world-factbook/static/de6af332054faf76fe05b98fd99891fe/CF-summary.pdf</t>
  </si>
  <si>
    <t>Whole country is affected by the complex crisis</t>
  </si>
  <si>
    <t>COG001Landmass affected</t>
  </si>
  <si>
    <t>COG001People exposed</t>
  </si>
  <si>
    <t>UNICEF 14/12/2020</t>
  </si>
  <si>
    <t>https://www.unicef.org/media/87101/file/2021-HAC-Congo.pdf</t>
  </si>
  <si>
    <t>Specific data for people affected is unavailable, PIN number is used instead</t>
  </si>
  <si>
    <t>COG001People affected</t>
  </si>
  <si>
    <t>Includes refugees and asylum seekers from CAR, DRC and Rwanda as well as IDPs in Pool region</t>
  </si>
  <si>
    <t>COG001People displaced</t>
  </si>
  <si>
    <t>COG001Injuries reported</t>
  </si>
  <si>
    <t>COG001Illness cases reported</t>
  </si>
  <si>
    <t>Crisis does not involve conflict fatalities. Information on fatalities from other conflict drivers not available</t>
  </si>
  <si>
    <t>COG001Fatalities reported</t>
  </si>
  <si>
    <t>COG001Buildings damaged</t>
  </si>
  <si>
    <t>COG001Buildings destroyed</t>
  </si>
  <si>
    <t>COG001Economic Losses</t>
  </si>
  <si>
    <t>Disaggregated data on the severity of humanitarian needs not available. All PIN are considered L3, and no population is considered L2. All of the rest is L1</t>
  </si>
  <si>
    <t>COG001People in Need</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</si>
  <si>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</si>
  <si>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</si>
  <si>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</si>
  <si>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</si>
  <si>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</si>
  <si>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</si>
  <si>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IDPs, Returnees, Host, Non-Host and refugees are affected by the complex crisis</t>
  </si>
  <si>
    <t>COG001Crisis affected groups</t>
  </si>
  <si>
    <t>COG001People facing limited access constraints</t>
  </si>
  <si>
    <t>COG001People facing restricted access constraints</t>
  </si>
  <si>
    <t>IPC 09/2020</t>
  </si>
  <si>
    <t>http://www.ipcinfo.org/fileadmin/user_upload/ipcinfo/docs/IPC_DRC_Acute_Food_Insecurity_2020July2021June_Report_French.pdf</t>
  </si>
  <si>
    <t>All people in IPC-2 to IPC-5 were included as affected, as no better data is currently available to make a more informed estimation of people affected. The latest analysis available is the January-July 2021 projection published in September 2020</t>
  </si>
  <si>
    <t>COD001People affected</t>
  </si>
  <si>
    <t>OCHA 01/01/2021</t>
  </si>
  <si>
    <t>https://www.humanitarianresponse.info/sites/www.humanitarianresponse.info/files/documents/files/hno_2021_drc_finalv2.pdf</t>
  </si>
  <si>
    <t>The PIN are broken down into 5 levels in the 2021 HNO. In order to remain consistent with the INFORM severity level methodology, PIN levels 1-3 are considered as L3. L4 and L5 are considered as is.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</si>
  <si>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</si>
  <si>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</si>
  <si>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</si>
  <si>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</si>
  <si>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</si>
  <si>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</si>
  <si>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HNO 2021; World Bank 2020</t>
  </si>
  <si>
    <t>https://reliefweb.int/sites/reliefweb.int/files/resources/afghanistan_humanitarian_needs_overview_2021_0.pdf; https://data.worldbank.org/indicator/SP.POP.TOTL?locations=AF</t>
  </si>
  <si>
    <t xml:space="preserve">Population according to the World Bank, slightly under the 40 million referenced in the HNO 2021. 
</t>
  </si>
  <si>
    <t>AFG001Total population</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</si>
  <si>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</si>
  <si>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</si>
  <si>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AFG001People affected</t>
  </si>
  <si>
    <t>HNO 2021, World Bank 2020</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</si>
  <si>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</si>
  <si>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</si>
  <si>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</si>
  <si>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</si>
  <si>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</si>
  <si>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</si>
  <si>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</si>
  <si>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AFG001Crisis affected groups</t>
  </si>
  <si>
    <t>Government of Bangladesh 2011; ISCG 01/2019</t>
  </si>
  <si>
    <t>http://203.112.218.65:8008/WebTestApplication/userfiles/Image/PopCen2011/Com_Cox%27s%20Bazar.pdf; https://www.humanitarianresponse.info/sites/www.humanitarianresponse.info/files/documents/files/2019_jrp_for_rohingya_humanitarian_crisis_compressed.pdf</t>
  </si>
  <si>
    <t>Total Square kilometers of Teknaf and Ukhia Upazila</t>
  </si>
  <si>
    <t>BGD002Landmass affected</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</si>
  <si>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</si>
  <si>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</si>
  <si>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</si>
  <si>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</si>
  <si>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</si>
  <si>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</si>
  <si>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</si>
  <si>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</si>
  <si>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</si>
  <si>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</si>
  <si>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</si>
  <si>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</si>
  <si>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</si>
  <si>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</si>
  <si>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</si>
  <si>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</si>
  <si>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</si>
  <si>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</si>
  <si>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</si>
  <si>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</si>
  <si>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</si>
  <si>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</si>
  <si>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</si>
  <si>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</si>
  <si>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</si>
  <si>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</si>
  <si>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</si>
  <si>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</si>
  <si>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</si>
  <si>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</si>
  <si>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</si>
  <si>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World Bank 2019; UNHCR 17/01/2021; State Statistical Committee of the Republic of Azerbaijan</t>
  </si>
  <si>
    <t>https://data.worldbank.org/country/AM; https://reliefweb.int/sites/reliefweb.int/files/resources/UNHCR%20Armenia_Operational%20Update_%20Dec_Jan%202021.pdf; https://www.stat.gov.az/source/demoqraphy/ap/?lang=en</t>
  </si>
  <si>
    <t>REG013People exposed</t>
  </si>
  <si>
    <t>State Statistical Committee of the Republic of Azerbaijan; UNCT Armenia 22/01/2021; UNHCR 17/01/2021</t>
  </si>
  <si>
    <t>https://www.stat.gov.az/source/demoqraphy/ap/?lang=en; =CONCATENATE("https://reliefweb.int/sites/reliefweb.int/files/resources/Armenia%20Inter-Agency%20Response%20Plan.pdf; ", G8)</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</si>
  <si>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</si>
  <si>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REG013People affected</t>
  </si>
  <si>
    <t>UNHCR 17/01/2021; Key Informant Interview 14/12/2020</t>
  </si>
  <si>
    <t>https://reliefweb.int/sites/reliefweb.int/files/resources/UNHCR%20Armenia_Operational%20Update_%20Dec_Jan%202021.pdf</t>
  </si>
  <si>
    <t>People displaced according to Armenian and an estimate of people in Azerbaijan displaced by the 2020 conflict that still hadn't returned (350-400)</t>
  </si>
  <si>
    <t>REG013People displaced</t>
  </si>
  <si>
    <t>https://data.worldbank.org/country/ES</t>
  </si>
  <si>
    <t xml:space="preserve">The total population of Spain </t>
  </si>
  <si>
    <t>ESP002Total population</t>
  </si>
  <si>
    <t>Institute of Legal Medicine, National Civil Police, and Republican General Fiscal Authority July 2020-December 2020</t>
  </si>
  <si>
    <t xml:space="preserve">Figures for total number of homicides in the country from July until December 2020 (last available dataset). National Police is no longer including figures on homicides resulting from police confrontations in its data collection which accounts for the decrease of total homicides since July 2019, for what some have been calling political reasons. </t>
  </si>
  <si>
    <t>SLV001Fatalities reported</t>
  </si>
  <si>
    <t>IPC 2021, OCHA HNO 2020 15/06/2020</t>
  </si>
  <si>
    <t>http://www.ipcinfo.org/ipc-country-analysis/details-map/en/c/1152973/?iso3=SLV; https://www.acaps.org/sites/acaps/files/key-documents/files/hno_centroamerica_2020.pdf</t>
  </si>
  <si>
    <t>PIN number has been retrieved from the latest OCHA HNO. As there is a lack of classification by levels, level 4 numbers represent the number of people on IPC 4 levels. Level 2 = remaining affected and Level 1 = remaining exposed.</t>
  </si>
  <si>
    <t>SLV001Minimal humanitarian conditions - Level 1</t>
  </si>
  <si>
    <t>SLV001Stressed humanitarian conditions - Level 2</t>
  </si>
  <si>
    <t>SLV001Moderate humanitarian conditions - Level 3</t>
  </si>
  <si>
    <t>SLV001Severe humanitarian conditions - Level 4</t>
  </si>
  <si>
    <t>IOM Missing Migrants Project 2020; ACLED 01/08/2020-27/01/2021; OCHA 13/11/2020</t>
  </si>
  <si>
    <t>https://missingmigrants.iom.int/downloads; https://data.humdata.org/dataset/acled-data-for-mexico; https://reliefweb.int/sites/reliefweb.int/files/resources/MEXICO_Tormenta%20Eta%20y%20FF%2011%20OCHA_Flash%20Update%201%20%28ONUMX%29.pdf</t>
  </si>
  <si>
    <t>Fatalaties by cartels/gangs/militias/authorities in last 6 months according to ACLED dataset (3454) + Figure of dead migrants along the US-Mexican border according to IOM data base (233) + hurricane related fatalities (27)</t>
  </si>
  <si>
    <t>MEX001Fatalities reported</t>
  </si>
  <si>
    <t>MEX001Fatalities in all crises</t>
  </si>
  <si>
    <t>ACLED 01/08/2020-27/01/2021</t>
  </si>
  <si>
    <t>https://data.humdata.org/dataset/acled-data-for-mexico</t>
  </si>
  <si>
    <t>Fatalaties by cartels/gangs/militias/authorities in last 6 months according to ACLED dataset</t>
  </si>
  <si>
    <t>MEX002Fatalities reported</t>
  </si>
  <si>
    <t>MEX002Fatalities in all crises</t>
  </si>
  <si>
    <t>MEX003Fatalities in all crises</t>
  </si>
  <si>
    <t>IOM Missing Migrants Project 2020 last accessed 27/01/2021</t>
  </si>
  <si>
    <t xml:space="preserve">Figure of dead migrants along the US-Mexican border from Aug-Dec 2020 (latest data available). These deaths have been correlated with the undertaking of illicit migrant routes. Unlikely to account for all deaths. No sources available for all deaths along migration routes in Mexico. </t>
  </si>
  <si>
    <t>MEX003Fatalities reported</t>
  </si>
  <si>
    <t>Instituto Nacional de Ciencias Forenses de Guatemala 12/2020</t>
  </si>
  <si>
    <t>https://www.inacif.gob.gt/index.php/datos-numericos/informacion-mensual</t>
  </si>
  <si>
    <t>This is the total of homicides between July-December 2020 (latest month available) for the whole country.</t>
  </si>
  <si>
    <t>GTM001Fatalities reported</t>
  </si>
  <si>
    <t>Instituto Nacional de Ciencias Forenses de Guatemala 12/2020; CONRED 16/12/2020</t>
  </si>
  <si>
    <t>https://www.inacif.gob.gt/index.php/datos-numericos/informacion-mensual; https://conred.gob.gt/category/emergencia/emergencia-eta/</t>
  </si>
  <si>
    <t>This is the total of homicides between July - December 2020 (latest month available) for the whole country (1.876) plus hurricane related deaths (61)</t>
  </si>
  <si>
    <t>GTM001Fatalities in all crises</t>
  </si>
  <si>
    <t>GTM003Fatalities in all crises</t>
  </si>
  <si>
    <t>OCHA HNO 2020 15/06/2020; IPC 01/2021</t>
  </si>
  <si>
    <t>https://www.acaps.org/sites/acaps/files/key-documents/files/hno_centroamerica_2020.pdf; http://www.ipcinfo.org/ipc-country-analysis/details-map/en/c/1152979/?iso3=GTM</t>
  </si>
  <si>
    <t>GTM001Minimal humanitarian conditions - Level 1</t>
  </si>
  <si>
    <t>GTM001Stressed humanitarian conditions - Level 2</t>
  </si>
  <si>
    <t>GTM001Moderate humanitarian conditions - Level 3</t>
  </si>
  <si>
    <t>GTM001Severe humanitarian conditions - Level 4</t>
  </si>
  <si>
    <t>EHP 12/2020</t>
  </si>
  <si>
    <t>https://reliefweb.int/sites/reliefweb.int/files/resources/20201216_PLAN%20DE%20ACCION%20GUATEMALA.pdf</t>
  </si>
  <si>
    <t>16 of 22 departments affected. Landmass taken from baseline data</t>
  </si>
  <si>
    <t>GTM003Landmass affected</t>
  </si>
  <si>
    <t>16 of 22 departments affected. Population taken from baseline data</t>
  </si>
  <si>
    <t>GTM003People exposed</t>
  </si>
  <si>
    <t>CONRED 28/02/2021</t>
  </si>
  <si>
    <t xml:space="preserve">https://conred.gob.gt/category/emergencia/emergencia-iota/ </t>
  </si>
  <si>
    <t>Number of affected population is taken from Guatemalan gov coordinating agency for disaster reduction. Updated regularly</t>
  </si>
  <si>
    <t>GTM003People affected</t>
  </si>
  <si>
    <t>CONRED 26/01/2021</t>
  </si>
  <si>
    <t>Number of people displaced according to the country HT</t>
  </si>
  <si>
    <t>GTM003People displaced</t>
  </si>
  <si>
    <t xml:space="preserve">Number of deaths is taken from Guatemalan gov coordinating agency for disaster reduction. Updated regularly
</t>
  </si>
  <si>
    <t>GTM003Fatalities reported</t>
  </si>
  <si>
    <t>PiN taken from country HT evaluations. Level 1 = exposed population. Level 2 = affected population. It is possible some people are facing severe conditions but there are no numbers available to inform this.  Updated regularly</t>
  </si>
  <si>
    <t>GTM003People in Need</t>
  </si>
  <si>
    <t>GTM003Minimal humanitarian conditions - Level 1</t>
  </si>
  <si>
    <t>GTM003Stressed humanitarian conditions - Level 2</t>
  </si>
  <si>
    <t>GTM003Moderate humanitarian conditions - Level 3</t>
  </si>
  <si>
    <t>SEPOL 12/2020</t>
  </si>
  <si>
    <t>https://www.sepol.hn/sepol-estadisticas-honduras.php?id=134</t>
  </si>
  <si>
    <t>Total number of  homicides from July to December 2020.</t>
  </si>
  <si>
    <t>HND001Fatalities reported</t>
  </si>
  <si>
    <t>OCHA 27/11/2020; SEPOL 12/2020</t>
  </si>
  <si>
    <t>https://reliefweb.int/sites/reliefweb.int/files/resources/Nota%20Informativa%20Tormentas%20Tropicales%20HN%2027%20nov%202020.pdf; https://www.sepol.hn/sepol-estadisticas-honduras.php?id=134</t>
  </si>
  <si>
    <t>Total number of  homicides from July to December 2020 (1.882) plus hurricane fatalitites (98).</t>
  </si>
  <si>
    <t>HND001Fatalities in all crises</t>
  </si>
  <si>
    <t>HND002Fatalities in all crises</t>
  </si>
  <si>
    <t>HCT 12/2020</t>
  </si>
  <si>
    <t>https://reliefweb.int/sites/reliefweb.int/files/resources/HND_Flash_Appeal_Addendum_ES%20%281%29-2.pdf</t>
  </si>
  <si>
    <t>People living in affected municipalities according to the HCT. All departments were affected.</t>
  </si>
  <si>
    <t>HND002People exposed</t>
  </si>
  <si>
    <t>IFRC 20/01/2021; HCT 12/2020</t>
  </si>
  <si>
    <t>https://reliefweb.int/sites/reliefweb.int/files/resources/MDR43007OU2HON.pdf; https://reliefweb.int/sites/reliefweb.int/files/resources/HND_Flash_Appeal_Addendum_ES%20%281%29-2.pdf</t>
  </si>
  <si>
    <t>Total # of people affected according to Humanitarian Country Team</t>
  </si>
  <si>
    <t>HND002People affected</t>
  </si>
  <si>
    <t>Number in temporary shelters. The real number of displaced is expected to be higher since official figures don't include informal shelters or hosts</t>
  </si>
  <si>
    <t>HND002People displaced</t>
  </si>
  <si>
    <t>Detailed breakdowns of severity of needs are not available. Level 1 = exposed population. Level 2 = affected population. Level 3 = PiN according to the Humanitarian Country Team. It is possible some people are facing severe conditions but there are no numbers available to inform this.</t>
  </si>
  <si>
    <t>HND002People in Need</t>
  </si>
  <si>
    <t>HND002Minimal humanitarian conditions - Level 1</t>
  </si>
  <si>
    <t>HND002Stressed humanitarian conditions - Level 2</t>
  </si>
  <si>
    <t>HND002Moderate humanitarian conditions - Level 3</t>
  </si>
  <si>
    <t xml:space="preserve">ACLED 01/08/2020 - 27/01/2020 </t>
  </si>
  <si>
    <t xml:space="preserve">All fatalities reported on ACLED dataset. The figure is a minimum estimate rather than an accurate representation. </t>
  </si>
  <si>
    <t>NIC001Fatalities reported</t>
  </si>
  <si>
    <t>ACLED 01/08/2020 - 27/01/2020; UNICEF 22/11/2020; OCHA 04/11/2020</t>
  </si>
  <si>
    <t>https://acleddata.com/data-export-tool/; https://reliefweb.int/sites/reliefweb.int/files/resources/UNICEF%20Central%20America%20Humanitarian%20Situation%20Report%20No.%203%20%28Hurricanes%20Eta%20and%20Iota%20%20%29%20-%2011%20-20%20November%202020.pdf</t>
  </si>
  <si>
    <t xml:space="preserve">Fatalities related on ACLED dataset (3) + fatalities related to hurricanes (23). </t>
  </si>
  <si>
    <t>NIC001Fatalities in all crises</t>
  </si>
  <si>
    <t>https://reliefweb.int/sites/reliefweb.int/files/resources/Central%20America_%20Tropical%20Storm%20Eta%20-%20Flash%20Update%20No.%202%20%28as%20of%205_00pm%20EST%204%20November%202020%29.pdf</t>
  </si>
  <si>
    <t>NIC002Fatalities in all crises</t>
  </si>
  <si>
    <t>OCHA 04/12/2020</t>
  </si>
  <si>
    <t>https://reliefweb.int/sites/reliefweb.int/files/resources/2020-12-04%20Snapshot%20%28ENG%29.pdf</t>
  </si>
  <si>
    <t>People affected according to OCHA December snapshot</t>
  </si>
  <si>
    <t>NIC002People affected</t>
  </si>
  <si>
    <t>OCHA 04/12/2020; IFRC 18/11/2020; Plan International 20/11/2020; UNICEF 22/11/2020</t>
  </si>
  <si>
    <t>https://reliefweb.int/sites/reliefweb.int/files/resources/2020-12-04%20Snapshot%20%28ENG%29.pdf; https://reliefweb.int/sites/reliefweb.int/files/resources/IB18112020.pdf; https://reliefweb.int/sites/reliefweb.int/files/resources/UNICEF%20Central%20America%20Humanitarian%20Situation%20Report%20No.%203%20%28Hurricanes%20Eta%20and%20Iota%20%20%29%20-%2011%20-20%20November%202020.pdf</t>
  </si>
  <si>
    <t>NIC002Minimal humanitarian conditions - Level 1</t>
  </si>
  <si>
    <t>NIC002Stressed humanitarian conditions - Level 2</t>
  </si>
  <si>
    <t xml:space="preserve">INEC Costa Rica 2011; World Bank 2019; UNHCR 20/08/2020 </t>
  </si>
  <si>
    <t>www.inec.go.cr/poblacion/estimaciones-y-proyecciones-de-poblacion; https://data.worldbank.org/country/CR; https://www.unhcr.org/news/stories/2020/8/5f3ea3734/nicaraguan-refugee-heals-wounds-persecution-costa-rica.html</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</si>
  <si>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</si>
  <si>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CRI002Total population</t>
  </si>
  <si>
    <t>UNHCR 28/08/2020</t>
  </si>
  <si>
    <t>https://www.unhcr.org/news/stories/2020/8/5f3ea3734/nicaraguan-refugee-heals-wounds-persecution-costa-rica.html</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</si>
  <si>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</si>
  <si>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CRI002People affected</t>
  </si>
  <si>
    <t>CRI002People displaced</t>
  </si>
  <si>
    <t>UNHCR 31/10/2019; INEC Costa Rica; Government of Costa Rica; UNHCR 25/08/2020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</si>
  <si>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https://www.unhcr.org/news/stories/2020/8/5f3ea3734/nicaraguan-refugee-heals-wounds-persecution-costa-rica.html</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</si>
  <si>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</si>
  <si>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CRI002People in Need</t>
  </si>
  <si>
    <t>CRI002Minimal humanitarian conditions - Level 1</t>
  </si>
  <si>
    <t>CRI002Stressed humanitarian conditions - Level 2</t>
  </si>
  <si>
    <t>CRI002Moderate humanitarian conditions - Level 3</t>
  </si>
  <si>
    <t>UNHCR 24/01/2021
City Population 2020</t>
  </si>
  <si>
    <t>https://data2.unhcr.org/en/country/esp
https://www.citypopulation.de/en/spain/admin/</t>
  </si>
  <si>
    <t xml:space="preserve">Only the most affected areas are considered Canary Islands, Mainland Andalucia, Melilla, Balearic Islands, and Ceuta. </t>
  </si>
  <si>
    <t>ESP002Landmass affected</t>
  </si>
  <si>
    <t xml:space="preserve">Only the total population of the most affected areas are considered Canary Islands, Mainland Andalucia, Melilla, Balearic Islands, and Ceuta. 
</t>
  </si>
  <si>
    <t>ESP002People exposed</t>
  </si>
  <si>
    <t>Government of Thailand 2010; UNHCR 12/11/2020; UN Thailand Migration Report 2019</t>
  </si>
  <si>
    <t>https://data2.unhcr.org/en/situations/thailand ; https://www.aidsdatahub.org/sites/default/files/publication/UN_Thailand_Migration_Report_2019.pdf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</si>
  <si>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</si>
  <si>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THA001Minimal humanitarian conditions - Level 1</t>
  </si>
  <si>
    <t>THA001Stressed humanitarian conditions - Level 2</t>
  </si>
  <si>
    <t>THA001Severe humanitarian conditions - Level 4</t>
  </si>
  <si>
    <t>THA001Extreme humanitarian conditions - Level 5</t>
  </si>
  <si>
    <t>UNHCR 15/12/2020</t>
  </si>
  <si>
    <t>https://data2.unhcr.org/en/situations/thailand</t>
  </si>
  <si>
    <t>Only Myanmar refugees in camps are considered in this crisis. UNCHR reports on the total verified refugee population. Nine 'temporary shelters' along the Thai-Myanmar border</t>
  </si>
  <si>
    <t>THA003People exposed</t>
  </si>
  <si>
    <t>https://data.worldbank.org/indicator/SP.POP.TOTL?contextual=default&amp;locations=IQ</t>
  </si>
  <si>
    <t>World Bank population figure is the midyear estimate and it includes refugees' inflow and outflow. However, there is a small margin of error as the World Bank data is from 2019 and new refugee/returnee numbers are not accounted for. Therefore, the reliability is set as medium.</t>
  </si>
  <si>
    <t>IRQ001Total population</t>
  </si>
  <si>
    <t>https://databank.worldbank.org/reports.aspx?source=2&amp;country=IRQ</t>
  </si>
  <si>
    <t xml:space="preserve">This is the surface area (sq. km) of Iraq based on World Bank database. The surface area is a country's total area, including areas under inland bodies of water and some coastal waterways. This figure was estimated on FAO’s data that were collected through annual questionnaires and it has been slightly changes through the years. Therefore, the reliability is set as medium. The ongoing conflict and displacement have affected the whole country of Iraq. . The total # of square kilometers consists of all Iraq governorates that are recognized by Iraq and conflict-affected areas based on 2020 HNO. </t>
  </si>
  <si>
    <t>IRQ001Landmass affected</t>
  </si>
  <si>
    <t xml:space="preserve">As the whole country is considered exposed by the crisis based on the areas considered affected in the previous question. The whole population are exposed to the crisis. Since this figure is estimate, the reliability considers low as there is no evidence to support this claim. </t>
  </si>
  <si>
    <t>IRQ001People exposed</t>
  </si>
  <si>
    <t>HNO 2020 (Nov 2019, P. 28)</t>
  </si>
  <si>
    <t>https://reliefweb.int/sites/reliefweb.int/files/resources/iraq_hno_2020.pdf</t>
  </si>
  <si>
    <t xml:space="preserve">Based on 2020 HNO data, the figure represents the humanitarian profile in Iraq in 18 governorates. OCHA has estimated the humanitarian profile using CCCM data for in-camp population, IOM-DTM figures for IDPs out-of-camp and returnees, and UNHCR data for refugees. All the clusters and working groups have been using the OCHA-generated humanitarian profile (base file) for affected population. </t>
  </si>
  <si>
    <t>IRQ001People affected</t>
  </si>
  <si>
    <t>THA003Fatalities reported</t>
  </si>
  <si>
    <t>UNHCR 15/12/2020; UN Thailand Migration Report 2019</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</si>
  <si>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</si>
  <si>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THA003Minimal humanitarian conditions - Level 1</t>
  </si>
  <si>
    <t>THA003Stressed humanitarian conditions - Level 2</t>
  </si>
  <si>
    <t>THA003Severe humanitarian conditions - Level 4</t>
  </si>
  <si>
    <t>THA003Extreme humanitarian conditions - Level 5</t>
  </si>
  <si>
    <t>IRQ002Total population</t>
  </si>
  <si>
    <t>IRQ002Landmass affected</t>
  </si>
  <si>
    <t>IRQ003Total population</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</si>
  <si>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</si>
  <si>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</si>
  <si>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</si>
  <si>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</si>
  <si>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ACLED 01/08/2020-25/01/2021</t>
  </si>
  <si>
    <t>https://data.humdata.org/dataset/acled-data-for-colombia</t>
  </si>
  <si>
    <t>All fatalities listed by ACLED for past 6 months</t>
  </si>
  <si>
    <t>COL001Fatalities reported</t>
  </si>
  <si>
    <t>ACLED 01/08/2020-25/01/2021; OCHA 21/11/2020</t>
  </si>
  <si>
    <t>https://data.humdata.org/dataset/acled-data-for-colombia; https://reliefweb.int/sites/reliefweb.int/files/resources/20102020_afectaciones_por_emergencias_de_la_temporada_de_lluvias_vf.pdf</t>
  </si>
  <si>
    <t xml:space="preserve">fatalities listed by ACLED (445) + hurricane related fatalities (26). Fatalities related to Venezuelan migrant crisis for past 6 months are unavailable </t>
  </si>
  <si>
    <t>COL001Fatalities in all crises</t>
  </si>
  <si>
    <t>COL002Fatalities in all crises</t>
  </si>
  <si>
    <t>World Bank 2018; Migracion Colombia 30/09/2020</t>
  </si>
  <si>
    <t>https://databank.worldbank.org/data/views/reports/reportwidget.aspx?Report_Name=CountryProfile&amp;Id=b450fd57&amp;tbar=y&amp;dd=y&amp;inf=n&amp;zm=n&amp;country=COL; https://www.migracioncolombia.gov.co/infografias/distribucion-venezolanos-en-colombia-corte-a-30-de-septiembre</t>
  </si>
  <si>
    <t>The departments where more than 100,000 Venezuelans migrants are reported are: Antioquia, Atlantico, Bogota, La Guajira, Norte de Santander, Santander</t>
  </si>
  <si>
    <t>COL002Landmass affected</t>
  </si>
  <si>
    <t>DANE Projection for 2019</t>
  </si>
  <si>
    <t>https://data.humdata.org/dataset/colombia-admin-level-4-boundaries</t>
  </si>
  <si>
    <t xml:space="preserve">Population living in the departments with over 100,000 Venezuelans migrants. </t>
  </si>
  <si>
    <t>COL002People exposed</t>
  </si>
  <si>
    <t>Regional Response Plan 2021 10/12/2020; Migracion Colombia 18/12/2020</t>
  </si>
  <si>
    <t>https://rmrp.r4v.info/; https://www.migracioncolombia.gov.co/infografias/distribucion-venezolanos-en-colombia-corte-a-30-de-octubre</t>
  </si>
  <si>
    <t>It includes Venezuelans with intention to stay (1,717,352) + Transit population (162,000) + Colombian returnees (980,000) + Host communities (742,000)</t>
  </si>
  <si>
    <t>COL002People affected</t>
  </si>
  <si>
    <t>It includes Venezuelans with intention to stay (1,717,352) + Transit population (162,000) + Colombian returnees (980,000)</t>
  </si>
  <si>
    <t>COL002People displaced</t>
  </si>
  <si>
    <t>RMRP 2021 31/12/2020; R4V Colombia 01/2021; Migracion Colombia 18/12/2020</t>
  </si>
  <si>
    <t>https://r4v.info/es/documents/details/82927; https://r4v.info/en/situations/platform/location/10044; https://www.migracioncolombia.gov.co/infografias/distribucion-venezolanos-en-colombia-corte-a-30-de-octubre</t>
  </si>
  <si>
    <t xml:space="preserve">PIN number includes the number of Venezuzelans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t>
  </si>
  <si>
    <t>COL002People in Need</t>
  </si>
  <si>
    <t>COL002Minimal humanitarian conditions - Level 1</t>
  </si>
  <si>
    <t>COL002Moderate humanitarian conditions - Level 3</t>
  </si>
  <si>
    <t>COL002Severe humanitarian conditions - Level 4</t>
  </si>
  <si>
    <t>OCHA 05/2018; R4V 05/01/2021</t>
  </si>
  <si>
    <t>https://data.humdata.org/dataset/venezuela-administrative-level-0-1-2-and-3-population-statistics-and-gazeteer; https://r4v.info/es/situations/platform</t>
  </si>
  <si>
    <t>OCHA figures based on government data (the latest census in 2011) using projections for 2018. Subtracted number of Venezuelans who left the country since 2015 when the crisis began.</t>
  </si>
  <si>
    <t>VEN001Total population</t>
  </si>
  <si>
    <t>VEN001People exposed</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</si>
  <si>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</si>
  <si>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affected</t>
  </si>
  <si>
    <t>R4V 05/01/2021; R4V 14/01/2021</t>
  </si>
  <si>
    <t>https://r4v.info/es/situations/platform; https://reliefweb.int/sites/reliefweb.int/files/resources/R4V_Stock_Jan21_Eng.pdf</t>
  </si>
  <si>
    <t xml:space="preserve">Number of Venezuelans who have left their country. 3.3m left after 2015 when the economic crisis started spiralling down. Out of the total 5.4m people displaced, 4.6m are in Latin American and Carribean countries (January 2021). </t>
  </si>
  <si>
    <t>VEN001People displaced</t>
  </si>
  <si>
    <t>ENCOVI 2020; RMRP 2021; OCHA 23/07/2020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</si>
  <si>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</si>
  <si>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</si>
  <si>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VEN001People in Need</t>
  </si>
  <si>
    <t>VEN001Minimal humanitarian conditions - Level 1</t>
  </si>
  <si>
    <t>VEN001Stressed humanitarian conditions - Level 2</t>
  </si>
  <si>
    <t>VEN001Moderate humanitarian conditions - Level 3</t>
  </si>
  <si>
    <t>VEN: OCHA 05/2018; R4V 05/09/2020; ECU: OCHA, 2018; R4V Ecuador 19/08/2020; BRA: IBGE 2019;COL: OCHA HNO 2020; TRI: World Bank 2019; RMRP 2021</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</si>
  <si>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 https://reliefweb.int/sites/reliefweb.int/files/resources/GHO2021_EN.pdf; T&amp;T: https://data.worldbank.org/country/trinidad-and-tobago; https://reliefweb.int/sites/reliefweb.int/files/resources/2%20Pagers%202021%20TT.pdf</t>
  </si>
  <si>
    <t>VEN: 27,412,335 - OCHA figures based on government data (the latest census in 2011) using projections for 2020. Substracted number of Venezuelans who left the country since 2015 when the crisis began.
ECU: 14,483,499 + 415,835 Venezuelans in Ecuador as of January 2021
BRA: 211,755,692 - 2020 population estimate, according to Brazilian government
COL: 50,900,000 -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+ 30800 Venezuelan refugees</t>
  </si>
  <si>
    <t>REG002Total population</t>
  </si>
  <si>
    <t>VEN: OCHA 05/2018; R4V 05/09/2020; ECU: OCHA, 2018; BRA:IBGE 2019; R4V 14/08/2020; COL: DANE, Projections for 2019; PER: OCHA, July 2015; TRI:World Bank 2018; RMRP 2021</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</si>
  <si>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</si>
  <si>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4816633 - Population living in the cities of the most affected regions: Tulcan, Quito, Santiago de Guayaquil, Huaquillas and Lago Agrio  
BRA: 892.622 - Figure represents the population of Roraima state+ total displaced Venezuelans.  The vast majority of Venezuelan refugees and migrants in Brazil have gone to Roraima, with a much smaller number choosing  Amazonas, specifically the city of Manaus.
COL: 22.193.934.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T&amp;T:1,394,973 local population + 30,800 Venezuelan refugees (+ ? number of Cubans and other migrants) </t>
  </si>
  <si>
    <t>REG002People exposed</t>
  </si>
  <si>
    <t>VEN: OCHA 05/2018; R4V 25/01/2021; ECU: R4V Ecuador 25/01/2021; RMRP 202110/12/2020; BRA: IBGE 2019; Reuters 11/2017; R4V Brazil 25/01/2021; COL: RMRP 2021 10/12/2020; Migracion Colombia 18/12/2020; PER: R4V 25/01/2021; RMRP 2021; TRI: RMRP 2021</t>
  </si>
  <si>
    <t>VEN:https://data.humdata.org/dataset/venezuela-administrative-level-0-1-2-and-3-population-statistics-and-gazeteer;https://r4v.info/es/situations/platform; ECU:https://data2.unhcr.org/es/situations/platform/location/7512; https://rmrp.r4v.info/; BRA: https://www.reuters.com/article/us-venezuela-crisis-brazil/venezuelan-migrants-pose-humanitarian-problem-in-brazil-idUSKBN1E51KV; https://www.ibge.gov.br/cidades-e-estados/rr/boa-vista.html; https://r4v.info/en/situations/platform/location/7509; COL: https://rmrp.r4v.info/; https://www.migracioncolombia.gov.co/infografias/distribucion-venezolanos-en-colombia-corte-a-30-de-octubre; PER:https://data2.unhcr.org/es/situations/platform/location/7416; https://rmrp.r4v.info/; TRI: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</si>
  <si>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622.835 - As of January 2021, 415.835 Venezuelans were estimated to be in Ecuador, many of whom were in need of food, health and nutrition assistance. It is also estimated that 207,000 people from host communitities are also in need of assistance. As information on how many people are in need as of now, this figure is used as people currently affected.
BRA: 660,654 - number of Venezuelans in Brazil +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3.601.352 - It includes Venezuelans with intention to stay (1,717,352) + Transit population (162,000) + Colombian returnees (980,000) + Host communities (742,000)
PER: 1.543.460 - Venezuelan refugees, migrants (1,043,460) + host communities estimated to be in need as per Regional Response Plan (500,000). Likely an underestimation given the added strain on education and health facilities in several parts of the country.
T&amp;T: 1,394,973 local population + 30,800 Venezuelan refugees (+ ? number of Cubans and other migrants) 
</t>
  </si>
  <si>
    <t>REG002People affected</t>
  </si>
  <si>
    <t>R4V 30/11/2020</t>
  </si>
  <si>
    <t>https://r4v.info/es/situations/platform</t>
  </si>
  <si>
    <t xml:space="preserve">All Venezuelans who have left the country as of December 2020. </t>
  </si>
  <si>
    <t>REG002People displaced</t>
  </si>
  <si>
    <t>VEN: ENCOVI 2020; OCHA 05/2018; R4V 05/01/2021; ECU: R4V Ecuador 31/12/2020; RMRP 2021; BRA: R4V 31/10/2020; COL: RMRP 2021; R4V Colombia 01/2021; Migracion Colombia 18/12/2020; PER: Regional Response Plan  2021; TRI: T&amp;T RMRP 2021</t>
  </si>
  <si>
    <t>VEN: https://assets.website-files.com/5d14c6a5c4ad42a4e794d0f7/5f03875cac6fc11b6d67a8a5_Presentaci%C3%B3n%20%20ENCOVI%202019-Pobreza_compressed.pdf; https://data.humdata.org/dataset/venezuela-administrative-level-0-1-2-and-3-population-statistics-and-gazeteer; https://r4v.info/es/situations/platform; ECU: https://data2.unhcr.org/es/situations/platform/location/7512; COL: https://r4v.info/es/documents/details/82927; https://r4v.info/en/situations/platform/location/10044; https://www.migracioncolombia.gov.co/infografias/distribucion-venezolanos-en-colombia-corte-a-30-de-octubre; PER: https://reliefweb.int/report/colombia/rmrp-2021-regional-refugee-and-migrant-response-plan-refugees-and-migrants-venezuela; TRI: https://reliefweb.int/sites/reliefweb.int/files/resources/2%20Pagers%202021%20TT.pdf</t>
  </si>
  <si>
    <t xml:space="preserve">VEN: 54% of the total population (14.802.661)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total population - PiN (12.609.674). Level 1, 4, 5 = 0 
ECU: The estimated number of Venezuelan migrant and refugees currently in Ecuador 415,835 and around 207,000 people from the host communites considered to be in need of assitance are placed in Level 3 (622.835). The remaining population living in the most affected regions of the country are considered to be affected and in Level 1. Level 2,4,5 = 0
BRA: 261,441. PIN and level 3: Figure represents the number of Venezuelan refugees and migrants currently in Brazil. A detailed breakdown of severity of need is not available. Needs have been reported in the areas of shelter and nutrition. The remaining population living in the most affected regions of the country are considered to be affected and in Level 2. Level 1 = remaining exposed, 231.968. Level 4, 5 = 0
COL: PIN number includes the number of Venezuelans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The latest Regional Response Plan 2021 estimates that 735,000 refugees and migrants from Venezuela and 500,000 members of the host communities in the country will be in need of some sort of humanitarian assistance. No other data on the current impact on hosting communities is available. It is estimated that the rest is able to meet their needs by applying (sometimes unsustainable) coping strategies. The remaining population living in the most affected regions of the country are considered to be affected and in Level 1.
T&amp;T: most recent estimate of 30,800 Venezuelans in T&amp;T from RMRP (used as PIN number, level 3). While Venezuelans present in the country likley add a strain to resources/services, the impact on the host community in terms of humanitarian needs seems to be low. They are placed in Level 1.
</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</si>
  <si>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</si>
  <si>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</si>
  <si>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</si>
  <si>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</si>
  <si>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</si>
  <si>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</si>
  <si>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 xml:space="preserve">OCHA 10/11/2020
</t>
  </si>
  <si>
    <t xml:space="preserve">https://reliefweb.int/country/sdn?figures=all#key-figures </t>
  </si>
  <si>
    <t xml:space="preserve">Although the figure is from November, since there was a change in the numbers, it should be included in the updated GCSI. The total number of people affected as of 10 November 2020
</t>
  </si>
  <si>
    <t>SDN006People affected</t>
  </si>
  <si>
    <t xml:space="preserve">UNOCHA 10/11/2020
</t>
  </si>
  <si>
    <t xml:space="preserve">Although the figure is from November, since there was a change in the numbers, it should be included in the updated GCSI. This is the total number of houses that have been partially damaged.
</t>
  </si>
  <si>
    <t>SDN006Buildings damaged</t>
  </si>
  <si>
    <t xml:space="preserve">Although the figure is from November, since there was a change in the numbers, it should be included in the updated GCSI. This is the total number of houses that have been destroyed.
</t>
  </si>
  <si>
    <t>SDN006Buildings destroyed</t>
  </si>
  <si>
    <t>R4V 03/08/2020, Regional Response Plan 2020</t>
  </si>
  <si>
    <t>https://reliefweb.int/report/peru/rmrp-2021-peru
  ;
  https://reporting.unhcr.org/peru#:~:text=By%20end%20of%202020%2C%20Peru,needed%20some%20form%20of%20assistance
  ;
  https://reliefweb.int/report/peru/joint-needs-analysis-refugees-and-migrant-response-plan-2021-report-gtrm-peru
  ; </t>
  </si>
  <si>
    <t xml:space="preserve">Venezuelan refugees, migrants (1100000) + host communities estimated to be in need as per Regional Response Plan (268,000). Likely an underestimation given the added strain on education and health facilities in several parts of the country.
</t>
  </si>
  <si>
    <t>PER002People affected</t>
  </si>
  <si>
    <t xml:space="preserve">R4V 04/01/2021 GTRM,R4V 08/01/2021
</t>
  </si>
  <si>
    <t>https://reliefweb.int/sites/reliefweb.int/files/resources/RMRP%202021%20-%20Peru.pdf
  ;
  https://reliefweb.int/report/peru/joint-needs-analysis-refugees-and-migrant-response-plan-2021-report-gtrm-peru</t>
  </si>
  <si>
    <t xml:space="preserve">According to UNHCR by the end of 2020 there are an estimated 1.1 million Venezuelans in Peru. 
</t>
  </si>
  <si>
    <t>PER002People displaced</t>
  </si>
  <si>
    <t>https://reliefweb.int/report/peru/rmrp-2021-peru
  ;
  https://reporting.unhcr.org/peru#:~:text=By%20end%20of%202020%2C%20Peru,needed%20some%20form%20of%20assistance
  ;
  https://reliefweb.int/report/peru/joint-needs-analysis-refugees-and-migrant-response-plan-2021-report-gtrm-peru
  ;
  https://data.humdata.org/dataset/proyeccion-de-poblacion-por-distrito-y-edad-de-peru;https://reliefweb.int/sites/reliefweb.int/files/resources/72254.pdf;
  https://data2.unhcr.org/en/documents/download/72315</t>
  </si>
  <si>
    <t>PER002People in Need</t>
  </si>
  <si>
    <t xml:space="preserve">R4V 04/01/2021
</t>
  </si>
  <si>
    <t>https://reliefweb.int/sites/reliefweb.int/files/resources/72254.pdf</t>
  </si>
  <si>
    <t xml:space="preserve">This number is the number of members of host community in the country needing some sort of humanitarian assistance.
</t>
  </si>
  <si>
    <t>PER002Minimal humanitarian conditions - Level 1</t>
  </si>
  <si>
    <t>R4V 04/01/2021</t>
  </si>
  <si>
    <t xml:space="preserve"> It was determined that the level of needs for the refugees is at level 3 while there is No / limited data / information available for levels 2, 4 and 5 based on ACAPS methodology. 
</t>
  </si>
  <si>
    <t>PER002Stressed humanitarian conditions - Level 2</t>
  </si>
  <si>
    <t xml:space="preserve">The figure is the baseline for the PIN number and comes from the total estimated Venezuelan refugees in Peru in January 2021. This is likley an underestimation as this figure does not take into account host communities or other vulnerabilities. 
</t>
  </si>
  <si>
    <t>PER002Moderate humanitarian conditions - Level 3</t>
  </si>
  <si>
    <t>PER002Severe humanitarian conditions - Level 4</t>
  </si>
  <si>
    <t>PER002Extreme humanitarian conditions - Level 5</t>
  </si>
  <si>
    <t>OCHA 18/03/2020; UNHCR 31/10/2020; UNHCR 31/10/2020; UNHCR 31/10/2020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</si>
  <si>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</si>
  <si>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</si>
  <si>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SEN002Total population</t>
  </si>
  <si>
    <t>SEN002People exposed</t>
  </si>
  <si>
    <t>Cadre Harmonise 11/12/2020</t>
  </si>
  <si>
    <t>https://data.humdata.org/dataset/cadre-harmonise</t>
  </si>
  <si>
    <t>Results of the 2020 Cadre Harmonise for the Sep-Dec 2020 period. Population in IPC2 and above is considered affected.</t>
  </si>
  <si>
    <t>SEN002People affected</t>
  </si>
  <si>
    <t>Estimated number of people in IPC phases 1-5 according to the Cadre Harmonise make up the "Current Humanitarian conditions" indicators (current period Sep-Dec 2020)</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</si>
  <si>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</si>
  <si>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</si>
  <si>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</si>
  <si>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</si>
  <si>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</si>
  <si>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</si>
  <si>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OCHA 25/01/2021</t>
  </si>
  <si>
    <t>https://www.humanitarianresponse.info/sites/www.humanitarianresponse.info/files/documents/files/25012021_ner_hno_2021.pdf</t>
  </si>
  <si>
    <t>2021 population estimate as stated in the 2021 HNO</t>
  </si>
  <si>
    <t>NER001Total population</t>
  </si>
  <si>
    <t>NER001People exposed</t>
  </si>
  <si>
    <t>Sum of PIN and L2 needs from 2021 HNO</t>
  </si>
  <si>
    <t>NER001People affected</t>
  </si>
  <si>
    <t>PIN and severity figures for L2-L5 severity taken from 2021 HNO figures. L1 is the remaining population</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</si>
  <si>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</si>
  <si>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</si>
  <si>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</si>
  <si>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</si>
  <si>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</si>
  <si>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</si>
  <si>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NER002Total population</t>
  </si>
  <si>
    <t>Whole population living in Diffa</t>
  </si>
  <si>
    <t>NER002People exposed</t>
  </si>
  <si>
    <t>Population facing L2-L5 needs according to 2021 HNO</t>
  </si>
  <si>
    <t>NER002People affected</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</si>
  <si>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</si>
  <si>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</si>
  <si>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</si>
  <si>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</si>
  <si>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</si>
  <si>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</si>
  <si>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NER003Total population</t>
  </si>
  <si>
    <t>Population of Tahoua and Tillaberi according to 2021 HNO</t>
  </si>
  <si>
    <t>NER003People exposed</t>
  </si>
  <si>
    <t>NER003People affected</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</si>
  <si>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</si>
  <si>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</si>
  <si>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</si>
  <si>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</si>
  <si>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</si>
  <si>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</si>
  <si>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NER004Total population</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</si>
  <si>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</si>
  <si>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</si>
  <si>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</si>
  <si>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</si>
  <si>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OCHA 26/04/2018</t>
  </si>
  <si>
    <t>https://data.humdata.org/dataset/niger-administrative-level-0-3-population-statistics</t>
  </si>
  <si>
    <t>Population of Maradi's Guidan-Roumdji and Madarounfa departments + displaced population in Maradi. The latest available population data at this administrative level is from 2018.</t>
  </si>
  <si>
    <t>NER004People exposed</t>
  </si>
  <si>
    <t>NER004People affected</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</si>
  <si>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</si>
  <si>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</si>
  <si>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</si>
  <si>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</si>
  <si>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</si>
  <si>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</si>
  <si>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ACLED 01/2021</t>
  </si>
  <si>
    <t>These are the number of fatalities related to political violence and protest events recorded in Burundi between 15 July 2020 to 15 January 2021.</t>
  </si>
  <si>
    <t>BDI001Fatalities in all crises</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</si>
  <si>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</si>
  <si>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</si>
  <si>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This is the sum total of level 1-5 needs according to ACAPS methodology for population living in affected areas.</t>
  </si>
  <si>
    <t>RWA002People exposed</t>
  </si>
  <si>
    <t>UNHCR 31/12/2020</t>
  </si>
  <si>
    <t>https://data2.unhcr.org/en/country/rwa</t>
  </si>
  <si>
    <t>This is the sum total of level 2-5 needs according to ACAPS methodology for population affected by a crisis.</t>
  </si>
  <si>
    <t>RWA002People affected</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</si>
  <si>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</si>
  <si>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RWA002People displaced</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</si>
  <si>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</si>
  <si>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</si>
  <si>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</si>
  <si>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</si>
  <si>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</si>
  <si>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</si>
  <si>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 xml:space="preserve">IBGE 2019; R4V 14/08/2020 OCHA 28/12/2020
</t>
  </si>
  <si>
    <t>https://reporting.unhcr.org/sites/default/files/pdfsummaries/GA2021-Brazil-eng.pdf;
  https://www.ibge.gov.br/cidades-e-estados/rr.html</t>
  </si>
  <si>
    <t xml:space="preserve">Based on calculation of levels 1-5 
</t>
  </si>
  <si>
    <t>BRA002People exposed</t>
  </si>
  <si>
    <t xml:space="preserve">IBGE 2019; Regional Response Plan 2020; R4V 14/08/2020 OCHA 28/12/2020
</t>
  </si>
  <si>
    <t>https://reporting.unhcr.org/sites/default/files/pdfsummaries/GA2021-Brazil-eng.pdf
  ;
  https://www.reuters.com/article/us-venezuela-crisis-brazil/venezuelan-migrants-pose-humanitarian-problem-in-brazil-idUSKBN1E51KV;
  https://data2.unhcr.org/en/documents/details/72332</t>
  </si>
  <si>
    <t xml:space="preserve">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The final number is composed of the population of Boa Vista, the host community (399,213) and the estimated Venezuelan refugees (490,000) Levels 2-5
</t>
  </si>
  <si>
    <t>BRA002People affected</t>
  </si>
  <si>
    <t xml:space="preserve">OCHA 28/12/2020
</t>
  </si>
  <si>
    <t>https://reporting.unhcr.org/sites/default/files/pdfsummaries/GA2021-Brazil-eng.pdf</t>
  </si>
  <si>
    <t xml:space="preserve">In Brazil, which host some 490,000 people of concern to UNHCR by the end of 2020, it is estimated that this figure will surpass 515,000 by the end of 2021
</t>
  </si>
  <si>
    <t>BRA002People displaced</t>
  </si>
  <si>
    <t xml:space="preserve">UNHCR 11/2019; R4V 14/08/2020; Regional Response Plan 2020; IBGE 2017
</t>
  </si>
  <si>
    <t>https://reliefweb.int/sites/reliefweb.int/files/resources/72301.pdf;
  https://r4v.info/es/situations/platform/location/7509;
  https://data2.unhcr.org/es/documents/details/72332;
  https://www.ibge.gov.br/cidades-e-estados/rr.html       </t>
  </si>
  <si>
    <t>BRA002People in Need</t>
  </si>
  <si>
    <t xml:space="preserve">Levl 1 is based on: The vast majority of Venezuelan refugees and migrants in Brazil are located in Roraima state (specifically in cities like Pacaraima and Boa Vista), with a much smaller number choosing  Amazonas (city of Manaus), and Pará (city of Belém). The figure represents the population living in Roraima state (605761). 
</t>
  </si>
  <si>
    <t>BRA002Minimal humanitarian conditions - Level 1</t>
  </si>
  <si>
    <t xml:space="preserve">Level 2 is based on the host population of Boa Vista.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
  </si>
  <si>
    <t>BRA002Stressed humanitarian conditions - Level 2</t>
  </si>
  <si>
    <t xml:space="preserve">Level 3:In Brazil, which host some 490,000 people of concern to UNHCR by the end of 2020, it is estimated that this figure will surpass 515,000 by the end of 2021.  Figure represents the number of Venezuelan refugees and migrants currently in Brazil. Reports suggest that near all of them had urgent unmet needs. Needs have been reported in the areas of shelter, nutrition and health, considering the poor socio-economic condition in the most affected states. 
</t>
  </si>
  <si>
    <t>BRA002Moderate humanitarian conditions - Level 3</t>
  </si>
  <si>
    <t xml:space="preserve">No comprehensive data available. Anecdotal accounts suggest that refugee-hosting areas have experienced an increase in crime. 
</t>
  </si>
  <si>
    <t>BRA002Severe humanitarian conditions - Level 4</t>
  </si>
  <si>
    <t>BRA002Extreme humanitarian conditions - Level 5</t>
  </si>
  <si>
    <t xml:space="preserve">OCHA, 2018 R4V Ecuador 27/01/2021 UNHCR 31/12/2020 R4V Ecuador 19/08/2020
</t>
  </si>
  <si>
    <t>https://data2.unhcr.org/es/situations/platform/location/7512
  https://data.humdata.org/dataset/ecuador-admin-level-2-boundaries#
  https://data.humdata.org/dataset/ecuador-admin-level-2-boundaries#</t>
  </si>
  <si>
    <t xml:space="preserve">Population living in the cities of the most affected regions: Tulcan, Quito, Santiago de Guayaquil, Huaquillas and Lago Agrio  (4,816,633). Based on ACAPS methodology levels 1-5
</t>
  </si>
  <si>
    <t>ECU002People exposed</t>
  </si>
  <si>
    <t>CMR004Fatalities reported</t>
  </si>
  <si>
    <t xml:space="preserve">R4V Ecuador 16/09/2020 R4V Ecuador 19/08/2020
</t>
  </si>
  <si>
    <t>https://data2.unhcr.org/es/situations/platform/location/7512
  https://data2.unhcr.org/es/situations/platform/location/7512</t>
  </si>
  <si>
    <t xml:space="preserve">As of 27 January, 2021, 415,835 Venezuelans were estimated to be in Ecuador, many of whom were in need of food, health and nutrition assistance. It is also estimated that 209,000 people from host communities are also in need of assistance. As information on how many people are in need as of now, this figure is used as people currently affected. ACAPS methodology levels 2-5
</t>
  </si>
  <si>
    <t>ECU002People affected</t>
  </si>
  <si>
    <t xml:space="preserve">R4V Ecuador 27/01/2021 UNHCR 31/12/2020
</t>
  </si>
  <si>
    <t>https://data2.unhcr.org/es/situations/platform/location/7512
  ;
  https://reliefweb.int/sites/reliefweb.int/files/resources/Refugiados%20y%20migrantes%20en%20Ecuador%20-%20Reporte%20de%20situaci%C3%B3n%20%28Diciembre%202020%29.pdf</t>
  </si>
  <si>
    <t xml:space="preserve">As of 27 January,  2021, 415835 Venezuelans were estimated to be in Ecuador, many of whom were in need of food, health and nutrition assistance. 
</t>
  </si>
  <si>
    <t>ECU002People displaced</t>
  </si>
  <si>
    <t>https://data2.unhcr.org/es/situations/platform/location/7512</t>
  </si>
  <si>
    <t>ECU002People in Need</t>
  </si>
  <si>
    <t xml:space="preserve">OCHA, 2018
</t>
  </si>
  <si>
    <t>https://data.humdata.org/dataset/ecuador-admin-level-2-boundaries#</t>
  </si>
  <si>
    <t xml:space="preserve">The total population living in the most affected regions of the country are considered to be affected and in Level 1 need. Population living in the cities of the most affected regions: Tulcan, Quito, Santiago de Guayaquil, Huaquillas and Lago Agrio  (4,816,633)
</t>
  </si>
  <si>
    <t>ECU002Minimal humanitarian conditions - Level 1</t>
  </si>
  <si>
    <t xml:space="preserve">R4V Ecuador 19/08/2020
</t>
  </si>
  <si>
    <t xml:space="preserve">Some 209,000 people from the host communities are considered to be in need of of some sort of humanitarian assistance.
</t>
  </si>
  <si>
    <t>ECU002Stressed humanitarian conditions - Level 2</t>
  </si>
  <si>
    <t>ECU002Moderate humanitarian conditions - Level 3</t>
  </si>
  <si>
    <t xml:space="preserve">No comprehensive data available.
</t>
  </si>
  <si>
    <t>ECU002Severe humanitarian conditions - Level 4</t>
  </si>
  <si>
    <t>ECU002Extreme humanitarian conditions - Level 5</t>
  </si>
  <si>
    <t>https://data2.unhcr.org/en/documents/details/84123</t>
  </si>
  <si>
    <t>The sum of people facing levels 1-5 humanitarian needs according to ACAPS methodology.</t>
  </si>
  <si>
    <t>CMR004People exposed</t>
  </si>
  <si>
    <t>The sum of people facing levels 2-5 humanitarian needs according to ACAPS methodology.</t>
  </si>
  <si>
    <t>CMR004People affected</t>
  </si>
  <si>
    <t xml:space="preserve">People in need is the total number of CAR refugees in country. People experiencing level 1 humanitarian conditions represents the host population in Adamaoua, Est and North regions. </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</si>
  <si>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</si>
  <si>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</si>
  <si>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</si>
  <si>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</si>
  <si>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</si>
  <si>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</si>
  <si>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 xml:space="preserve">UNICEF 09/01/2019; UNICEF 06/2018; OCHA 2019 Worldometers 11/2019; UNHCR 30/09/2019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</si>
  <si>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</si>
  <si>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</si>
  <si>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ERI001People affected</t>
  </si>
  <si>
    <t xml:space="preserve">UNHCR 23/11/2020 UNHCR 15/12/2020 31/12/2020  UNHCR 30/09/2019; IDMC 2014; IDMC 16/07/2010
</t>
  </si>
  <si>
    <t> https://reliefweb.int/sites/reliefweb.int/files/resources/RB_EHGL_RefAs_190930.pdf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</si>
  <si>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 xml:space="preserve">289,600 (Eritrean refugees and asylum seekers in neighboring countries) + 99 Sudanese (refugees and asylum seekers in Eritrea) + 10,000 (IDPs); UPDATE FROM OCTOBER TO DECEMBER 2020 no further updates as of 29/01/2021
</t>
  </si>
  <si>
    <t>ERI001People displaced</t>
  </si>
  <si>
    <t xml:space="preserve">ACLED  27/01/2021
</t>
  </si>
  <si>
    <t xml:space="preserve">No information available (June 2020-January 2021)
</t>
  </si>
  <si>
    <t>ERI001Fatalities reported</t>
  </si>
  <si>
    <t>ERI001Fatalities in all crises</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</si>
  <si>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</si>
  <si>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</si>
  <si>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</si>
  <si>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</si>
  <si>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Myanmar National Census 2014; HNO 2021</t>
  </si>
  <si>
    <t>https://myanmar.unfpa.org/en/publications/union-report-volume-3k-rakhine-state-report; https://reliefweb.int/sites/reliefweb.int/files/resources/mmr_humanitarian_needs_overview_2021_final.pdf</t>
  </si>
  <si>
    <t xml:space="preserve">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</si>
  <si>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MMR001Severe humanitarian conditions - Level 4</t>
  </si>
  <si>
    <t>MMR001Extreme humanitarian conditions - Level 5</t>
  </si>
  <si>
    <t>IDP, host, non-host, refugees</t>
  </si>
  <si>
    <t>MMR001Crisis affected groups</t>
  </si>
  <si>
    <t>Myanmar Census 2014</t>
  </si>
  <si>
    <t>https://myanmar.unfpa.org/en/publications/union-report-volume-3k-rakhine-state-report</t>
  </si>
  <si>
    <t xml:space="preserve">The whole of the Rakhine state (36,778 km²) is affected by the conflict to a degree. Paletwa township in Chin is also affected (8,079 km²). </t>
  </si>
  <si>
    <t>MMR002Landmass affected</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</si>
  <si>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</si>
  <si>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MMR002People exposed</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</si>
  <si>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</si>
  <si>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MMR002People affected</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</si>
  <si>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</si>
  <si>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MMR002People in Need</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</si>
  <si>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</si>
  <si>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</si>
  <si>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</si>
  <si>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</si>
  <si>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</si>
  <si>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MMR002Crisis affected groups</t>
  </si>
  <si>
    <t xml:space="preserve">Myanmar Census 2014
</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</si>
  <si>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</si>
  <si>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</si>
  <si>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</si>
  <si>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MMR003People exposed</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</si>
  <si>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</si>
  <si>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MMR003People affected</t>
  </si>
  <si>
    <t xml:space="preserve">The Level 1 (exposed) includes the entire population of Kachin and Shan states minus the number of directly affected. Level 2 severity (affected population) is all those living in the districts where PIN are present - i.e. district populations minus the PIN.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for Kachin and Shan, no one is considered to be in extreme need. </t>
  </si>
  <si>
    <t>MMR003People in Need</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</si>
  <si>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</si>
  <si>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</si>
  <si>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</si>
  <si>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</si>
  <si>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</si>
  <si>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HNO 2021</t>
  </si>
  <si>
    <t>https://myanmar.unfpa.org/en/publications/union-report-volume-3k-rakhine-state-report; https://reliefweb.int/report/myanmar/myanmar-humanitarian-needs-overview-2020-december-2019</t>
  </si>
  <si>
    <t xml:space="preserve">IDP, host, and non-host </t>
  </si>
  <si>
    <t>MMR003Crisis affected groups</t>
  </si>
  <si>
    <t>CH 11/12/2020; UNHCR 31/12/2020</t>
  </si>
  <si>
    <t>https://data.humdata.org/dataset/cadre-harmonise
https://data2.unhcr.org/en/country/mrt</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</si>
  <si>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</si>
  <si>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MRT003Extreme humanitarian conditions - Level 5</t>
  </si>
  <si>
    <t>UN OCHA 26/01/2021</t>
  </si>
  <si>
    <t>https://reliefweb.int/sites/reliefweb.int/files/resources/south_sudan_2021_humanitarian_needs_overview.pdf</t>
  </si>
  <si>
    <t xml:space="preserve">The total PIN figure of 8.3 million is determined from the 2021 HNO. The PIN distribution across levels 3, 4, and 5 follows the HNO distribution, which was determined by PIN in counties experiencing levels 3 and 4 humanitarian conditions. No South Sudanese were considered to be on level 5. The entire country is considered to be affected by the complex crisis, and therefore was calculated by taking the total population minus the PIN figure. </t>
  </si>
  <si>
    <t>SSD001People in Need</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</si>
  <si>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</si>
  <si>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</si>
  <si>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</si>
  <si>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</si>
  <si>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</si>
  <si>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 xml:space="preserve">IOM 01/09/2020; UNHCR 31/12/2020; OCHA 16/02/2020
</t>
  </si>
  <si>
    <t>https://data2.unhcr.org/en/situations/southsudan ;https://dtm.iom.int/south-sudan; https://reliefweb.int/sites/reliefweb.int/files/resources/south_sudan_flooding_situation_report_31jan2021.pdf</t>
  </si>
  <si>
    <t>This figure includes the IDPs determined from IOM Round 9 (1,615,765) and the refugees and asylum seekers from South Sudan who are in other countries according to UNHCR data (2,316,738), and OCHA situation report on the number displaced due to floods in 2020 (504,000).</t>
  </si>
  <si>
    <t>SSD001People displaced</t>
  </si>
  <si>
    <t>ACLED 22/02/2021</t>
  </si>
  <si>
    <t>All conflict-related fatalities in the last six months (22 August - 22 February 2021) across all provinces as counted by ACLED. Information gaps and access constraints make it very likely that not all casualties are being counted. So far no health (i.e. malnutrition) deaths have been included due to data gaps.</t>
  </si>
  <si>
    <t>PAK004Fatalities in all crises</t>
  </si>
  <si>
    <t>Deep South Watch 15/02/2021</t>
  </si>
  <si>
    <t>https://deepsouthwatch.org/th/dsid</t>
  </si>
  <si>
    <t>Number of people killed as part of the conflict registered by the Deep South Watch organisation in last 6 months (August - February 2021). They are unlikely linked to deaths related to the refugee crisis along the Myanmar border.</t>
  </si>
  <si>
    <t>THA001Fatalities reported</t>
  </si>
  <si>
    <t>THA002Fatalities reported</t>
  </si>
  <si>
    <t>Cadre Harmonise (Harmonised Framework) 12/10/2020 for October to December 2020</t>
  </si>
  <si>
    <t>https://fscluster.org/sites/default/files/documents/cmr_ch_fiche_communication_october_2020_vfinal_eng.pdf</t>
  </si>
  <si>
    <t>This is the sum of people facing levels 1-5 humanitarian needs according to ACAPS methodology.</t>
  </si>
  <si>
    <t>CMR002People exposed</t>
  </si>
  <si>
    <t>This is the sum of people facing levels 2-5 humanitarian needs according to ACAPS methodology.</t>
  </si>
  <si>
    <t>CMR002People affected</t>
  </si>
  <si>
    <t>PIN is the sum of populations on levels 3-5. Levels 1-5 correspond to the Cadre Harmonise.</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</si>
  <si>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</si>
  <si>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</si>
  <si>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</si>
  <si>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</si>
  <si>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</si>
  <si>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</si>
  <si>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CMR003People exposed</t>
  </si>
  <si>
    <t>CMR003People affected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</si>
  <si>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</si>
  <si>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</si>
  <si>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</si>
  <si>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</si>
  <si>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</si>
  <si>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</si>
  <si>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Kenya 2019 Census 11/2019; UNHCR 31/01/2021</t>
  </si>
  <si>
    <t>https://www.knbs.or.ke/download/population-distribution-by-sex-number-of-households-area-and-density-by-county-and-district/; https://www.unhcr.org/ke/wp-content/uploads/sites/2/2021/02/Kenya-Infographics-31-January-2021.pdf; https://www.unhcr.org/ke/wp-content/uploads/sites/2/2019/02/Kenya-Infographics_January-2019.pdf</t>
  </si>
  <si>
    <t>To come up with the affected area we looked at the districts (admin 2) where the majority of the displacement is registered by UNHCR and linked those areas to the 2019 census. The districts identified are:  Turkana (Kalobeyei and Kakuma camps), Garissa (Alinjugur and Dabaab camps), and Nairobi (urban refugeee location).</t>
  </si>
  <si>
    <t>KEN002Landmass affected</t>
  </si>
  <si>
    <t>UNHCR 31/12/2020 UNHCR last accessed 26/02/2021</t>
  </si>
  <si>
    <t>https://www.unhcr.org/ke/wp-content/uploads/sites/2/2021/02/Kenya-Infographics-31-January-2021.pdf; https://www.unhcr.org/ke/figures-at-a-glance#:~:text=Almost%20half%20of%20the%20refugees,)%2C%20alongside%2018%2C500%20stateless%20persons</t>
  </si>
  <si>
    <t>Total of registered refugees, asylum seekers, and stateless people as reported by UNHCR. However, the number of affected by the crisis could be much higher as this number does not include host communities.</t>
  </si>
  <si>
    <t>KEN002People affected</t>
  </si>
  <si>
    <t>UNHCR 05/2020; Kenya National Bureau of Statistics, 2019</t>
  </si>
  <si>
    <t>https://reliefweb.int/report/kenya/kenya-registered-refugees-and-asylum-seekers-31st-may-2020; http://housingfinanceafrica.org/app/uploads/VOLUME-I-KPHC-2019.pdf</t>
  </si>
  <si>
    <t xml:space="preserve">To come up with the # people living in the affected area we looked at the districts (admin 2) where the majority of the displacement is registered by UNHCR and linked those areas to the 2019 census. The districts identified are:  Turkana (Kalobeyei and Kakuma camps), Garissa (Alinjugur and Dabaab camps), and Nairobi (urban refugeee location). The total refugee, asylum seeker and stateless population was then added. </t>
  </si>
  <si>
    <t>KEN002People exposed</t>
  </si>
  <si>
    <t xml:space="preserve">Total of registered refugees and asylum seekers, and statless persons as reported by UNHCR </t>
  </si>
  <si>
    <t>KEN002People displaced</t>
  </si>
  <si>
    <t>ACLED last accessed 26/02/2021</t>
  </si>
  <si>
    <t>Total number of fatalities due to armed clashes, attacks, protests, mob volence . Due to information gaps, fatalities related to the displacement crisis are not considered.</t>
  </si>
  <si>
    <t>KEN002Fatalities in all crises</t>
  </si>
  <si>
    <t>UNHCR 31/12/2020 UNHCR last accessed 26/02/2021; Kenya National Bureau of Statistics, 2019</t>
  </si>
  <si>
    <t>https://www.unhcr.org/ke/wp-content/uploads/sites/2/2021/02/Kenya-Infographics-31-January-2021.pdf; https://www.unhcr.org/ke/figures-at-a-glance#:~:text=Almost%20half%20of%20the%20refugees,)%2C%20alongside%2018%2C500%20stateless%20persons; http://housingfinanceafrica.org/app/uploads/VOLUME-I-KPHC-2019.pdf</t>
  </si>
  <si>
    <t>The total displaced population is the considered to be in need on level 3. There were no refugees considered to be on level 4 or 5. Level 1 is the total exposed population  minus the PIN.</t>
  </si>
  <si>
    <t>KEN002People in Need</t>
  </si>
  <si>
    <t>KEN002Minimal humanitarian conditions - Level 1</t>
  </si>
  <si>
    <t>KEN002Moderate humanitarian conditions - Level 3</t>
  </si>
  <si>
    <t>INE 2018; OCHA 23/02/2021</t>
  </si>
  <si>
    <t>http://www.ine.gov.mz/estatisticas/estatisticas-territorias-distritais; https://reliefweb.int/sites/reliefweb.int/files/resources/ROSEA_20210223_MOZ_Snapshot.pdf</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</si>
  <si>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</si>
  <si>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</si>
  <si>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World Bank 2019; UNHCR 19/02/2021</t>
  </si>
  <si>
    <t>https://data.worldbank.org/indicator/SP.POP.TOTL?locations=GR; https://data2.unhcr.org/en/documents/details/85006</t>
  </si>
  <si>
    <t>Total population is based on the de facto definition of population of the World Bank 20219, which counts all residents regardless of legal status or citizenship + UNHCR figure of the asylum-seekers in Greece (as of end December 2020).</t>
  </si>
  <si>
    <t>GRC002Total population</t>
  </si>
  <si>
    <t>HNO 2020 (Nov 2019)</t>
  </si>
  <si>
    <t xml:space="preserve">This number is based on the HNO 2020 and represents the humanitarian profile which is the estimated population living in conflict affected areas. </t>
  </si>
  <si>
    <t>IRQ002People exposed</t>
  </si>
  <si>
    <t xml:space="preserve">It is difficult to establish how many Lebanese and refugees left the country due to the socio-economic crisis. The last  figure for Lebanese emigration between 1990 and mid 2019 was around 844,200 people. Up to 300,000 people have been displaced due to Beirut Port Explosion. Mostly have returned to their home.
</t>
  </si>
  <si>
    <t>LBN004People displaced</t>
  </si>
  <si>
    <t>HNO 2021 (12/2020); HRP 2021 (12/2020); the Palestinian Central Bureau of Statistics</t>
  </si>
  <si>
    <t>https://www.ochaopt.org/sites/default/files/hno_2021.pdf;
  https://www.ochaopt.org/sites/default/files/hrp_2021.pdf;
  http://www.pcbs.gov.ps/Portals/_Rainbow/Documents/%D8%A7%D9%84%D9%85%D8%AD%D8%A7%D9%81%D8%B8%D8%A7%D8%AA%20%D8%A7%D9%86%D8%AC%D9%84%D9%8A%D8%B2%D9%8A%2097-2017.html</t>
  </si>
  <si>
    <t xml:space="preserve">The 2021 HNO estimate of 5.2 million, which matches the Palestinian Central Bureau of Statistics estimates a total of 5,227,193
</t>
  </si>
  <si>
    <t>PSE002Total population</t>
  </si>
  <si>
    <t>the Palestinian Central Bureau of Statistics (2011)</t>
  </si>
  <si>
    <t>http://www.pcbs.gov.ps/Portals/_Rainbow/Documents/LandUse-2011-02e.htm</t>
  </si>
  <si>
    <t xml:space="preserve">Palestinian central bureau of statistics square kilometre of admin level 1 in the West Bank and Gaza and occupied East Jerusalem
</t>
  </si>
  <si>
    <t>PSE002Landmass affected</t>
  </si>
  <si>
    <t xml:space="preserve">Everyone in the West Bank and Gaza is considered living in the area affected by the conflict, occupation and in Gaza also by the air, land and sea blockade
</t>
  </si>
  <si>
    <t>PSE002People exposed</t>
  </si>
  <si>
    <t>Everyone in the West Bank and Gaza is affected by the conflict, occupation and in Gaza also by the air, land and sea blockade</t>
  </si>
  <si>
    <t>PSE002People affected</t>
  </si>
  <si>
    <t>UNRWA registered population dashboard (31/12//2020)</t>
  </si>
  <si>
    <t>https://www.unrwa.org/what-we-do/relief-and-social-services/unrwa-registered-population-dashboard</t>
  </si>
  <si>
    <t>Total registered Palestine refugees (5,703,546) in Jordan, Lebanon, Syria, West Bank and Gaza Strip + Other registered persons (685,348)</t>
  </si>
  <si>
    <t>PSE002People displaced</t>
  </si>
  <si>
    <t>OCHA, GHO 2021 (12/2020)</t>
  </si>
  <si>
    <t>https://gho.unocha.org/syria</t>
  </si>
  <si>
    <t>The total population in Syria, according to OCHA latest figure</t>
  </si>
  <si>
    <t>SYR001Total population</t>
  </si>
  <si>
    <t>https://data.worldbank.org/indicator/AG.SRF.TOTL.K2?locations=SY</t>
  </si>
  <si>
    <t xml:space="preserve">The whole country landmass of Syria is affected by the crisis.
</t>
  </si>
  <si>
    <t>SYR001Landmass affected</t>
  </si>
  <si>
    <t xml:space="preserve">The whole population of Syria is affected by the crisis.
</t>
  </si>
  <si>
    <t>SYR001People exposed</t>
  </si>
  <si>
    <t>Everyone has been impacted by the war due to its protracted nature.</t>
  </si>
  <si>
    <t>SYR001People affected</t>
  </si>
  <si>
    <t xml:space="preserve">See the individual crises </t>
  </si>
  <si>
    <t>See the individual crises </t>
  </si>
  <si>
    <t xml:space="preserve">Sum of the population of the individual crises. 
</t>
  </si>
  <si>
    <t>REG004Total population</t>
  </si>
  <si>
    <t xml:space="preserve">Sum of the affected areas in the individual crises 
</t>
  </si>
  <si>
    <t>REG004Landmass affected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</si>
  <si>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</si>
  <si>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</si>
  <si>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</si>
  <si>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PHL003Minimal humanitarian conditions - Level 1</t>
  </si>
  <si>
    <t>PHL003Stressed humanitarian conditions - Level 2</t>
  </si>
  <si>
    <t>PHL003Severe humanitarian conditions - Level 4</t>
  </si>
  <si>
    <t>PHL003Extreme humanitarian conditions - Level 5</t>
  </si>
  <si>
    <t>OCHA 24/01/2020; UNHCR 28/02/2021; UNHCR 31/01/2021; UNHCR 31/01/2021; UNHCR 31/01/2021; UNHCR 31/01/2021</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</si>
  <si>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</si>
  <si>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Total population -  Malian refugees in third countries + refugees in Mali + asylum seekers in Mali</t>
  </si>
  <si>
    <t>MLI001Total population</t>
  </si>
  <si>
    <t>The whole population is affected by the complex crisis</t>
  </si>
  <si>
    <t>MLI001People exposed</t>
  </si>
  <si>
    <t>OCHA 03/02/2021</t>
  </si>
  <si>
    <t>https://www.humanitarianresponse.info/sites/www.humanitarianresponse.info/files/documents/files/mli_hno_2021_mali_v4.pdf</t>
  </si>
  <si>
    <t>Affected population based on 2021 HNO</t>
  </si>
  <si>
    <t>MLI001People affected</t>
  </si>
  <si>
    <t>MLI001People in Need</t>
  </si>
  <si>
    <t>The population of people in need of humanitarian assistance has been spread across levels 3, 4, and 5 according to increasing severity of needs. L2 PIN in the 2021 HNO are counted as L3 in the Severity Index, so that they get considered as PIN according to the methodology.</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</si>
  <si>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</si>
  <si>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</si>
  <si>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</si>
  <si>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</si>
  <si>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</si>
  <si>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State Statistical Committee of the Republic of Azerbaijan; 
UNHCR 17/02/2021</t>
  </si>
  <si>
    <t>https://www.stat.gov.az/source/demoqraphy/ap/?lang=en ; https://data2.unhcr.org/en/country/arm?secret=unhcrrestricted</t>
  </si>
  <si>
    <t>Population within the international recognized borders of Azerbaijan minus displacements from Nagorno-Karabakh to Armenia</t>
  </si>
  <si>
    <t>AZE002Total population</t>
  </si>
  <si>
    <t>IMWG  24/02/2021</t>
  </si>
  <si>
    <t>https://data2.unhcr.org/en/documents/details/85321</t>
  </si>
  <si>
    <t>refugee-like arrivals + returnees</t>
  </si>
  <si>
    <t>AZE002People displaced</t>
  </si>
  <si>
    <t>UNHCR 27/10/2020</t>
  </si>
  <si>
    <t>https://app.powerbi.com/view?r=eyJrIjoiY2RhMmExMjgtZWRlMS00YjcwLWI0MzktNmEwNDkwYzdmYTM0IiwidCI6ImU1YzM3OTgxLTY2NjQtNDEzNC04YTBjLTY1NDNkMmFmODBiZSIsImMiOjh9</t>
  </si>
  <si>
    <t xml:space="preserve">Over 1.4 million people are registered as IDPs by 
the Government of Ukraine, 734,000 of whom reside 
permanently in GCA. </t>
  </si>
  <si>
    <t>UKR002People displaced</t>
  </si>
  <si>
    <t>OCHA 15/02/2021</t>
  </si>
  <si>
    <t>https://www.humanitarianresponse.info/sites/www.humanitarianresponse.info/files/documents/files/hno_2021-eng_-_2021-02-09.pdf</t>
  </si>
  <si>
    <t xml:space="preserve">Level 1 - Exposed - affected (908,827): Total population of Donetska and Luhansk oblasts.
Level 2 - Affected - PiN (2,000,000): population living in the area along the contact line (from 0 – 20+ km).
Level 3 – Moderate (1,700,000): PiN excluding elderly and PWD.
Level 4 – Sever (1,700,000): PiN who are elderly or PWD.
Level 5: Zero.
Level 1 - Exposed (6,308,827). Total population of Donetska and Luhansk oblasts. Level 2 - Affected (5,400,000). Estimated population living in the area along the contact line (from 0 –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 which includes 1.675 million people living in NGCA, 1.36 million in GCAs and 343K IDPs. The highest humanitarian needs are found in WASH, Protection, and Health/FSL. These sectoral needs are particularly severe for the elderly, which make up approximately 37% of the PIN population. People with disabilities makes 12.9% o0f PiN. Elderly and PWD are likely to have more extreme humanitarian needs. This is due to limited mobility and isolation, economic insecurity, and access challenges in reaching healthcare or clean water, due to disabilities or physical limitations. Therefore, the 1,700,000 elderly and PWD living in GCAs and NGCAs are considered to be Level 4 severity. The remaining 1,700,000 are assumed to be on Level 3, experiencing moderate humanitarian conditions. Level 5: There is no one classified as being in level 5 severity. </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</si>
  <si>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</si>
  <si>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</si>
  <si>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</si>
  <si>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</si>
  <si>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</si>
  <si>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</si>
  <si>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Government of Bangladesh 2011; UNHCR 08/2019; JRP 28/02/2020; UNHCR 28/02/2021</t>
  </si>
  <si>
    <t>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</si>
  <si>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2011 Census data + 877710 Rohingya refugees as of 28/02/2021</t>
  </si>
  <si>
    <t>BGD002Total population</t>
  </si>
  <si>
    <t>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</si>
  <si>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There is no population that is simply considered to be only exposed (Level 1). The host population in Cox’s Bazar is considered to be affected by the influx of Rohingya that occurred after September 2017 (Level 2). The PIN includes the Rohingya refugee population living in Cox’s Bazar as of February 2020. There was a significant decrease in the number of refugees with the publication of the 2020 Joint Humanitarian Response Plan - this was due largely to a change in registration process that identified host community members that registered as refugees to receive aid distributions, marking a sharp decrease in the number of refugees.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(134,428), elderly (30,026), unaccompanied or separated children (8,596), and individuals with a physical disability (34,196).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All remaining refugees are placed on Level 3 severity. Where necessary, vulnerable population is calculated based on HH size and number of families, with the assumption that the average household size is 4. Thus, vulnerable population (Level 4) is estimated to be 207,246.  Due to the provision of humanitarian aid and an active international response, it is assumed that no Rohingya living in the camps are experiencing severity Level 5 humanitarian conditions. </t>
  </si>
  <si>
    <t>BGD002People in Need</t>
  </si>
  <si>
    <t>BGD002Minimal humanitarian conditions - Level 1</t>
  </si>
  <si>
    <t>BGD002Stressed humanitarian conditions - Level 2</t>
  </si>
  <si>
    <t>BGD002Moderate humanitarian conditions - Level 3</t>
  </si>
  <si>
    <t>BGD002Severe humanitarian conditions - Level 4</t>
  </si>
  <si>
    <t>BGD002Extreme humanitarian conditions - Level 5</t>
  </si>
  <si>
    <t>Worldbank 2017; UNHCR 31/01/2021; Government of Bangladesh 2011; UNHCR 08/2019; JRP 28/02/2020; UNHCR 28/02/2021</t>
  </si>
  <si>
    <t>https://data.worldbank.org/indicator/sp.pop.totl?page=2; https://www.unhcr.org/figures-at-a-glance-in-malaysia.html; https://reliefweb.int/sites/reliefweb.int/files/resources/78231.pdf; https://data2.unhcr.org/en/situations/thailand; https://data2.unhcr.org/en/documents/details/79611; 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</si>
  <si>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Myanmar Worldbank population figure (53.3 million), minus 877,710 Rohingyas in Bangladesh, 154,410 MMR refugees in Malaysia, 91,809 MMR refugees in Thailand. Bangladesh population according to 2011 Census data (142.3 million)</t>
  </si>
  <si>
    <t>REG011Total population</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</si>
  <si>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</si>
  <si>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</si>
  <si>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</si>
  <si>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</si>
  <si>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02/2020; UNHCR 28/02/2021</t>
  </si>
  <si>
    <t>https://myanmar.unfpa.org/en/publications/union-report-volume-3k-rakhine-state-report; https://reliefweb.int/sites/reliefweb.int/files/resources/mmr_humanitarian_needs_overview_2021_final.pdf; https://www.humanitarianresponse.info/sites/www.humanitarianresponse.info; https://www.humanitarianresponse.info/sites/www.humanitarianresponse.info/files/documents/files/jrp_2020_summary_2-pager_280220.pdf; http://data2.unhcr.org/en/situations/myanmar_refugees</t>
  </si>
  <si>
    <t xml:space="preserve">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total number of people living in Teknaf and Uknia Upazilia (471,768), in addition to Rohingya refugees (877,710) that are all living in the affected area. </t>
  </si>
  <si>
    <t>REG011People exposed</t>
  </si>
  <si>
    <t>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In Bangladesh, this includes host community (471,768), in addition to Rohingya refugees (877,710) .The Rohingya influx in Cox’s Bazar has put pressure on the district’s Bangladeshi community, particularly in the upazilas of Teknaf d Ukhia where the Rohingya now constitute at least one third of the total population. Given the size of the influx the entire population of Ukhia and Teknaf are expected to be affected by the influx.</t>
  </si>
  <si>
    <t>REG011People affected</t>
  </si>
  <si>
    <t>UNHCR 01/2021; UNHCR 28/02/2021; OCHA 16/01/2021; OCHA 2020; UNHCR 06/2020; UNHCR 05/03/2021; CCCM 31/12/2020; JRP 02/2020</t>
  </si>
  <si>
    <t>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 https://www.humanitarianresponse.info/sites/www.humanitarianresponse.info/files/documents/files/jrp_2020_summary_2-pager_280220.pdf</t>
  </si>
  <si>
    <t>Rohingya in Bangladesh (871,924), Rohingya in Malaysia (102,250), Rohingya IDPs in Rakhine since 2012 (134,098) and recent displacement in Rakhine and Chin (101,798). Given that 596,000 Rohingya remain in Rakhine state but not categorised as displaced (since 2012), we assume that the majority of displacement in Rakhine and Chin affect the Rohingya.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</si>
  <si>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REG011People displaced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</si>
  <si>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</si>
  <si>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</si>
  <si>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</si>
  <si>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REG011People in Need</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</si>
  <si>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</si>
  <si>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</si>
  <si>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</si>
  <si>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</si>
  <si>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</si>
  <si>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REG011Crisis affected groups</t>
  </si>
  <si>
    <t>Iran Statistical Centre 2016 (Census), UNHCR 2021</t>
  </si>
  <si>
    <t>https://www.amar.org.ir/english/Population-and-Housing-Censuses http://reporting.unhcr.org/node/2527#_ga=2.90842078.552184647.1580732886-2131988880.1565351050</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</si>
  <si>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</si>
  <si>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</si>
  <si>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</si>
  <si>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</si>
  <si>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</si>
  <si>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</si>
  <si>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</si>
  <si>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</si>
  <si>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</si>
  <si>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</si>
  <si>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</si>
  <si>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</si>
  <si>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</si>
  <si>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</si>
  <si>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</si>
  <si>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</si>
  <si>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</si>
  <si>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</si>
  <si>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</si>
  <si>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</si>
  <si>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</si>
  <si>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</si>
  <si>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</si>
  <si>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ACLED23/02/2021; IOM 08/09/2020</t>
  </si>
  <si>
    <t xml:space="preserve">All casualties in previous 6 months (22 September - 22 March 2021).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
  </si>
  <si>
    <t>AFG001Fatalities in all crises</t>
  </si>
  <si>
    <t>ACLED 22/03/2021</t>
  </si>
  <si>
    <t>ACLED data for fatalities in Rakhine and Chin states in the last 6 months (22 September 2020 - 22 March 2021). Given the ongoing military coup, it is possible that not all casualties will be picked up by sources used by ACLED (i.e. government or media). This could be an underestimate.</t>
  </si>
  <si>
    <t>MMR002Fatalities reported</t>
  </si>
  <si>
    <t>ACLED data for fatalities in Kachin and Shan states in last 6 months (22 September 2020 - 22 March 2021). Information gaps and limited access due to insecurity are barriers to data collection - this is likely an underestimate.</t>
  </si>
  <si>
    <t>MMR003Fatalities reported</t>
  </si>
  <si>
    <t xml:space="preserve">https://www.acleddata.com/data/ </t>
  </si>
  <si>
    <t xml:space="preserve">Casualties in last 6 month (22 September 2020 - 22 March 2021). ACLED data covers all conflict related fatalities in Jammu and Kashmir. Fatalities from major natural disasters are included, but small disasters - this could pose a challenge for data consistency. It is likely that illnesses related to conflict or drought/food insecurity have resulted in deaths, though there is a lack of data on this. Likely an underestimate since reporting is now extremely restricted in the region (since the August 2019 communications blackout and additional restrictions on movement and information flow to and from the region). </t>
  </si>
  <si>
    <t>REG003Fatalities in all crises</t>
  </si>
  <si>
    <t>Casualties in last 6 months for the crises in India and Pakistan (22 September 2020 - 22 March 2021).</t>
  </si>
  <si>
    <t>REG003Fatalities reported</t>
  </si>
  <si>
    <t xml:space="preserve">All fatalities in Rakhine state and in Cox's Bazar in the last 6 months  (22 September 2020 - 22 March 2021)
</t>
  </si>
  <si>
    <t>REG011Fatalities in all crises</t>
  </si>
  <si>
    <t>All fatalities in Myanmar (Rakhine and Kachin and Shan states) and Bangladesh (Cox's Bazar) 22 September 2020 - 22 March 2021</t>
  </si>
  <si>
    <t>REG011Fatalities reported</t>
  </si>
  <si>
    <t>OCHA 09/07/2019; INSD; UNHCR 28/02/2021; IOM 25/02/2021</t>
  </si>
  <si>
    <t>https://data.humdata.org/dataset/burkina-faso-population-statistic; http://www.insd.bf/n/contenu/Tableaux/T0316.htm; https://data2.unhcr.org/en/country/bfa; https://displacement.iom.int/system/tdf/reports/LGC_Monthly_Dashboard_February_2021_v5_0.pdf?file=1&amp;type=node&amp;id=10848</t>
  </si>
  <si>
    <t>Total population in BF inlcuding refugees in Burkina and minus Burkinabe refugees in other countries</t>
  </si>
  <si>
    <t>BFA002Total population</t>
  </si>
  <si>
    <t>ACLED 01/09/2020-28/02/2021</t>
  </si>
  <si>
    <t>https://data.humdata.org/dataset/acled-data-for-burkina-faso</t>
  </si>
  <si>
    <t>All casualties in the Boucle du Mouhoun, Centre-Nord, Est, Nord and Sahel in the last 6 months (01 September - 29 February).</t>
  </si>
  <si>
    <t>BFA002Fatalities in all crises</t>
  </si>
  <si>
    <t xml:space="preserve">HNO (11/03/2021)
</t>
  </si>
  <si>
    <t>https://reliefweb.int/sites/reliefweb.int/files/resources/hno_2021-burundi_v10_.pdf</t>
  </si>
  <si>
    <t xml:space="preserve">Total population based on the most recent published Humanitarian Needs Overview of 2021
</t>
  </si>
  <si>
    <t>BDI001Total population</t>
  </si>
  <si>
    <t xml:space="preserve">Total population exposed to the crisis
</t>
  </si>
  <si>
    <t>BDI001People exposed</t>
  </si>
  <si>
    <t>All the population is affected by the crisis</t>
  </si>
  <si>
    <t>BDI001People affected</t>
  </si>
  <si>
    <t xml:space="preserve">UNHCR 14/03/2021; IOM DTM 21/02/2020
</t>
  </si>
  <si>
    <t>https://data2.unhcr.org/en/documents/details/79632;
  https://reliefweb.int/report/burundi/iom-burundi-internal-displacement-dashboard-january-2021</t>
  </si>
  <si>
    <t xml:space="preserve">Burundian refugees + IDP's in Burundi.  
</t>
  </si>
  <si>
    <t>BDI001People displaced</t>
  </si>
  <si>
    <t xml:space="preserve">ACLED database
</t>
  </si>
  <si>
    <t xml:space="preserve">These are the number of fatalities related to political violence and protest events recorded in Burundi between 1 September 2020 to 28 February 2021.
</t>
  </si>
  <si>
    <t>BDI001Fatalities reported</t>
  </si>
  <si>
    <t>OCHA Burundi 2021 HNO 11/03/2021</t>
  </si>
  <si>
    <t>BDI001People in Need</t>
  </si>
  <si>
    <t>2.4 million people are in need according to the Humanitarian Needs Overview 2021. The 2021 severity, 53% of the PiN has minimal level needs; 30% in stress level needs, 13% sever needs, 4% of PiN are in extreme needs; and 0% PiN in catastrophic level.
Redistribution OCHA SI levels for humanitarian conditions: Needs minimal = SI 3, Needs stress + sever = SI 4 , Needs extreme + catastrophic= SI 5. 
The total population is considered facing at least minor humanitarian condtions. The entire population are considered exposed = affected.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</si>
  <si>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</si>
  <si>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</si>
  <si>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</si>
  <si>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</si>
  <si>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</si>
  <si>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2021 HNO Somalia (09/03/2021)</t>
  </si>
  <si>
    <t>https://reliefweb.int/sites/reliefweb.int/files/resources/20200903_HNO_Somalia.pdf</t>
  </si>
  <si>
    <t xml:space="preserve">Total population in country according to the Humanitarian Needs Overview 2021 and includes Non-Internally Displaced Persons, Internally Displaced Persons, Refugees, Asylum Seekers and Returnees.
</t>
  </si>
  <si>
    <t>SOM001Total population</t>
  </si>
  <si>
    <t xml:space="preserve">All the country is affected by the crisis and all the population </t>
  </si>
  <si>
    <t>SOM001People exposed</t>
  </si>
  <si>
    <t>The total population is considered to be affected by the complex crisis. Therefore, the affected was calculated as the total population in country according to the HNO 2021.</t>
  </si>
  <si>
    <t>SOM001People affected</t>
  </si>
  <si>
    <t>UNHCR Somalia Operational Update (02/2021) ;UNHCR (07/08/2020); UNHCR (01/2018)</t>
  </si>
  <si>
    <t>https://reporting.unhcr.org/sites/default/files/UNHCR%20Somalia%20Operational%20Update%20-%20February%202021.pdf
  ;https://www.unhcr.org/news/briefing/2020/8/5f2cf86c4/floods-drive-650000-somalis-homes-2020.html;
  https://www.unhcr.org/somalia.html</t>
  </si>
  <si>
    <t xml:space="preserve">Total displaced population is Internally Displaced Persons, Refugees, Asylum Seekers and Returnees 
</t>
  </si>
  <si>
    <t>SOM001People displaced</t>
  </si>
  <si>
    <t xml:space="preserve">ACLED 24/03/2021
</t>
  </si>
  <si>
    <t xml:space="preserve">Total number of fatalities include conflict related death from ACLED between 1 September 2020 and 28 February 2021
</t>
  </si>
  <si>
    <t>SOM001Fatalities reported</t>
  </si>
  <si>
    <t>SOM001People in Need</t>
  </si>
  <si>
    <t xml:space="preserve">PiN based on latest figure produced by OCHA which is 12.3 m people in Somalia
Level 1 = Exposed population – Affected population – PiN. The total population is considered facing at least minor humanitarian conditions. The entire population (12.3 m) are considered exposed = affected.
Level 2 = Affected population – PiN. All the population are affected
The accumulation of 3, 4, &amp;5 is equal to PiN which is 5.9 million. 
2021 HNO (Feb/2021 issue), the Severity Classification: minimal 0%, stress 52%, sever 46%, extreme 2%, and catastrophic 0%.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</si>
  <si>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</si>
  <si>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</si>
  <si>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</si>
  <si>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</si>
  <si>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</si>
  <si>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ACLED 02/2021</t>
  </si>
  <si>
    <t>Total number of fatalities reported by ACLED in Cameroon between 15 August 2020 to 15 February 2021.</t>
  </si>
  <si>
    <t>CMR001Fatalities in all crises</t>
  </si>
  <si>
    <t>UNHCR 28/02/2021; UNHCR 09/03/2021</t>
  </si>
  <si>
    <t>https://data2.unhcr.org/en/country/cmr; https://data2.unhcr.org/en/documents/download/85302</t>
  </si>
  <si>
    <t>The sum of IDPs and refugees displaced by Boko Haram insurgency in the Far North region.</t>
  </si>
  <si>
    <t>CMR002People displaced</t>
  </si>
  <si>
    <t>Total of fatalities reported in the Far North region between 15 August 2020 to 15 February 2021.</t>
  </si>
  <si>
    <t>CMR002Fatalities reported</t>
  </si>
  <si>
    <t>CMR002Fatalities in all crises</t>
  </si>
  <si>
    <t>UNHCR 28/02/2020; UNHCR 09/03/2021</t>
  </si>
  <si>
    <t>https://data2.unhcr.org/en/country/nga; https://data2.unhcr.org/en/country/cmr; https://data2.unhcr.org/en/documents/download/85302</t>
  </si>
  <si>
    <t xml:space="preserve">Total number of people internally displaced plus the total number of Cameroonian refugees in Nigeria. 
</t>
  </si>
  <si>
    <t>CMR003People displaced</t>
  </si>
  <si>
    <t>Total of fatalities reported in the Southwest and Northwest regions between 15 August 2020 to 15 February2021.</t>
  </si>
  <si>
    <t>CMR003Fatalities reported</t>
  </si>
  <si>
    <t>CMR003Fatalities in all crises</t>
  </si>
  <si>
    <t>UNHCR 28/02/2021</t>
  </si>
  <si>
    <t>https://data2.unhcr.org/en/country/cmr</t>
  </si>
  <si>
    <t xml:space="preserve">Total number of CAR refugees currently in Cameroon. </t>
  </si>
  <si>
    <t>CMR004People displaced</t>
  </si>
  <si>
    <t>CMR004Fatalities in all crises</t>
  </si>
  <si>
    <t>Conflict-related fatalities September-February. Fatalities reported include civilians, armed groups and peace keepers. Given the dynamic of the crisis, the number is likely to not be respresentative of the situation on the ground as many fatalities go unreported.</t>
  </si>
  <si>
    <t>CAF001Fatalities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</si>
  <si>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</si>
  <si>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</si>
  <si>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</si>
  <si>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TCD001Total population</t>
  </si>
  <si>
    <t>TCD001People exposed</t>
  </si>
  <si>
    <t>https://data2.unhcr.org/en/country/tcd</t>
  </si>
  <si>
    <t>Refugees  + IDPs + Chadian returnees + asylum seekers</t>
  </si>
  <si>
    <t>TCD001People displaced</t>
  </si>
  <si>
    <t>ACLED 01/09/2020 - 28/02/2021</t>
  </si>
  <si>
    <t>https://acleddata.com/dashboard/#/dashboard</t>
  </si>
  <si>
    <t>Number of casualties across Chad between September-February. Figure is likely an underestimation, as violent incidents often go unreported.</t>
  </si>
  <si>
    <t>TCD001Fatalities reported</t>
  </si>
  <si>
    <t>TCD001Fatalities in all crises</t>
  </si>
  <si>
    <t>TCD005Total population</t>
  </si>
  <si>
    <t>Recent figures from UNHCR on number of Sudanese refugees in Chad</t>
  </si>
  <si>
    <t>TCD005People displaced</t>
  </si>
  <si>
    <t>Number of reported fatalities between September-February in Ennedi Est, Wadi Fira, Ouaddai and Sila.</t>
  </si>
  <si>
    <t>TCD005Fatalities reported</t>
  </si>
  <si>
    <t>TCD005Fatalities in all crises</t>
  </si>
  <si>
    <t>TCD003Total population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</si>
  <si>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</si>
  <si>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exposed</t>
  </si>
  <si>
    <t>The entire population of Lac region is affected by the crisis.</t>
  </si>
  <si>
    <t>TCD003People affected</t>
  </si>
  <si>
    <t>Nigerian refugee population + IDPs in Lac region + Returnees from Lake Chad Bassin</t>
  </si>
  <si>
    <t>TCD003People displaced</t>
  </si>
  <si>
    <t xml:space="preserve">Total number of fatilities recorded by ACLED in Lac region September-February. Figure is likely an under-estimation, as violent incidents often go unreported.  </t>
  </si>
  <si>
    <t>TCD003Fatalities reported</t>
  </si>
  <si>
    <t>TCD003Fatalities in all crises</t>
  </si>
  <si>
    <t>TCD004Total population</t>
  </si>
  <si>
    <t xml:space="preserve">Sum of CAR refugees + Chadian returnees from CAR . Both refugees and returnees have been forcibly displaced for the same reasons. </t>
  </si>
  <si>
    <t>TCD004People displaced</t>
  </si>
  <si>
    <t>TCD004Fatalities in all crises</t>
  </si>
  <si>
    <t>TCD006Total population</t>
  </si>
  <si>
    <t>Number of casualties in Tibesti region between September-February. This figure is almost certainly an underestimation, due to attacks that go unreported, and the fact that very little information is available about the Tibesti conflict.</t>
  </si>
  <si>
    <t>TCD006Fatalities reported</t>
  </si>
  <si>
    <t>TCD006Fatalities in all crises</t>
  </si>
  <si>
    <t>OCHA 01/01/2021; UNHCR 28/02/2021; UNHCR 28/02/2021</t>
  </si>
  <si>
    <t>https://www.humanitarianresponse.info/sites/www.humanitarianresponse.info/files/documents/files/hno_2021_drc_finalv2.pdf; https://data2.unhcr.org/en/situations/drc; https://data2.unhcr.org/en/documents/download/85384</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</si>
  <si>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</si>
  <si>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COD001Total population</t>
  </si>
  <si>
    <t>COD001People exposed</t>
  </si>
  <si>
    <t xml:space="preserve">All deaths  as counted by ACLED. </t>
  </si>
  <si>
    <t>COD001Fatalities in all crises</t>
  </si>
  <si>
    <t>UNHCR 12/03/2021; UNHCR 31/01/2021</t>
  </si>
  <si>
    <t>https://data2.unhcr.org/en/documents/download/85369; https://data2.unhcr.org/en/country/mli</t>
  </si>
  <si>
    <t>UNHCR persons of concern in Niger + Nigerien refugees in Mali</t>
  </si>
  <si>
    <t>NER001People displaced</t>
  </si>
  <si>
    <t>ACLED 01/09/2020-29/02/2021</t>
  </si>
  <si>
    <t>Figure represents the number of fatalities across Niger (September-February), according to ACLED. The data may not reflect the reality on the ground, as attacks often go unreported.</t>
  </si>
  <si>
    <t>NER001Fatalities reported</t>
  </si>
  <si>
    <t>NER001Fatalities in all crises</t>
  </si>
  <si>
    <t>UNHCR 12/03/2021</t>
  </si>
  <si>
    <t>https://data2.unhcr.org/en/documents/download/78940</t>
  </si>
  <si>
    <t>Population of concern in Diffa</t>
  </si>
  <si>
    <t>NER002People displaced</t>
  </si>
  <si>
    <t>Figure represents the number of fatalities in Diffa region (September-February), according to ACLED. The data may not reflect the reality on the ground, as attacks often go unreported.</t>
  </si>
  <si>
    <t>NER002Fatalities reported</t>
  </si>
  <si>
    <t>NER002Fatalities in all crises</t>
  </si>
  <si>
    <t>Population of concern in Tahoua and Tillaberi + Nigerien refugees in Mali, as they have been displaced by the same crisis</t>
  </si>
  <si>
    <t>NER003People displaced</t>
  </si>
  <si>
    <t>Figure represents the number of fatalities in Taouha and Tillaberi (September-February),  according to ACLED. The data may not reflect the reality on the ground, as attacks often go unreported.</t>
  </si>
  <si>
    <t>NER003Fatalities reported</t>
  </si>
  <si>
    <t>NER003Fatalities in all crises</t>
  </si>
  <si>
    <t>https://data2.unhcr.org/en/documents/download/85366</t>
  </si>
  <si>
    <t>Registered Nigerian refugees, unregistered Nigerian refugees (UNHCR estimate), IDPs</t>
  </si>
  <si>
    <t>NER004People displaced</t>
  </si>
  <si>
    <t>Figure represents the number of fatalities in Maradi (September-February), according to ACLED. The data may not reflect the reality on the ground, as attacks often go unreported.</t>
  </si>
  <si>
    <t>NER004Fatalities reported</t>
  </si>
  <si>
    <t>NER004Fatalities in all crises</t>
  </si>
  <si>
    <t>Total number of casualties country-wide from September-February. Total number of casualties is very likely to be an underestimation, some events go unreported.</t>
  </si>
  <si>
    <t>MLI001Fatalities in all crises</t>
  </si>
  <si>
    <t>UNHCR 15/03/2021</t>
  </si>
  <si>
    <t>https://data2.unhcr.org/en/documents/download/85463</t>
  </si>
  <si>
    <t>Total number of people internally displaced in Benue, Nasarawa, Plateau, and Taraba states. Adamawa is excluded to avoir double-counting.</t>
  </si>
  <si>
    <t>NGA003People displaced</t>
  </si>
  <si>
    <t>UNHCR 15/03/2021; UNHCR 12/03/2021</t>
  </si>
  <si>
    <t>https://data2.unhcr.org/en/documents/download/85463; https://data2.unhcr.org/en/documents/download/85366</t>
  </si>
  <si>
    <t>Total # of internally displaced persons + refugees from Zamfara, Sokoto, Kebbi and Katsina living in Maradi, Niger. Reliability is medium because some refugees and IDPs settled with friends and family. These group of displaced persons were not included in the estimates. Some IDPs also moved out of the affected states to other states to stay with family. The families who absorb displaced persons out of the affected states  are not recorded officially as host communities. Numbers are thus likely underestimated.</t>
  </si>
  <si>
    <t>NGA007People displaced</t>
  </si>
  <si>
    <t>OCHA 08/03/2021</t>
  </si>
  <si>
    <t>https://www.humanitarianresponse.info/sites/www.humanitarianresponse.info/files/documents/files/ocha_nga_humanitarian_needs_overview_march2021.pdf</t>
  </si>
  <si>
    <t>This is following ACAPS methodology for populations living in affected areas: The summation of people at Level 1 to 5 needing humanitarian assistance.</t>
  </si>
  <si>
    <t>NGA004People exposed</t>
  </si>
  <si>
    <t>The number is the total population of all countries affected by the Boko Haram crisis. These are Cameroon, Chad, Niger and Cameroon.</t>
  </si>
  <si>
    <t>REG001Total population</t>
  </si>
  <si>
    <t>This is the total number of people exposed to the Boko Haram crisis in all 4 countries.</t>
  </si>
  <si>
    <t>REG001People exposed</t>
  </si>
  <si>
    <t>This is the total number of people affected by the Boko Haram crisis in all 4 countries.</t>
  </si>
  <si>
    <t>REG001People affected</t>
  </si>
  <si>
    <t>This is the total number of IDPs and refugees displaced by the Boko Haram crisis in all 4 countries.</t>
  </si>
  <si>
    <t>REG001People displaced</t>
  </si>
  <si>
    <t>This is the total number of people killed in the Boko Haram crisis in the last six months in all 4 countries.</t>
  </si>
  <si>
    <t>REG001Fatalities reported</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</si>
  <si>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</si>
  <si>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</si>
  <si>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PIN figures and levels 1 to 5 are a combination of figures for all 4 affected countries.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</si>
  <si>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</si>
  <si>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</si>
  <si>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</si>
  <si>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</si>
  <si>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</si>
  <si>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</si>
  <si>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International Refugees in Malaysia</t>
  </si>
  <si>
    <t>MYS001</t>
  </si>
  <si>
    <t>Malaysia</t>
  </si>
  <si>
    <t>Department of statistics Malaysia 2010</t>
  </si>
  <si>
    <t>https://www.dosm.gov.my/v1/index.php?r=column/cthemeByCat&amp;cat=117&amp;bul_id=MDMxdHZjWTk1SjFzTzNkRXYzcVZjdz09&amp;menu_id=L0pheU43NWJwRWVSZklWdzQ4TlhUUT09</t>
  </si>
  <si>
    <t>Total population of Malaysia according to a 2010 census.</t>
  </si>
  <si>
    <t>MYS001Total population</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</si>
  <si>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</si>
  <si>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</si>
  <si>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</si>
  <si>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</si>
  <si>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 xml:space="preserve">Level 1 includes all those living in the affected area but not considered a refugee or asylum seeker. No one is considered on level 2. Level 3, is all those seeking asylum and registered as a refugee in Malaysia. Due to information gaps, it is unclear whether those in need are facing different levels of severity. </t>
  </si>
  <si>
    <t>MYS001Minimal humanitarian conditions - Level 1</t>
  </si>
  <si>
    <t xml:space="preserve">No fatalities reported, however this has low reliability. </t>
  </si>
  <si>
    <t>MYS001Fatalities reported</t>
  </si>
  <si>
    <t>MYS001Stressed humanitarian conditions - Level 2</t>
  </si>
  <si>
    <t>OCHA (09/03/2021)</t>
  </si>
  <si>
    <t>https://reliefweb.int/sites/reliefweb.int/files/resources/Iraq%20Humanitarian%20Needs%20Overview%20%28February%202021%29.pdf</t>
  </si>
  <si>
    <t>Based on 2021 HNO data, the figure represents the people affected in Iraq by the in-camp population, IDPs out-of-camp and returnees.</t>
  </si>
  <si>
    <t>IRQ002People affected</t>
  </si>
  <si>
    <t>IRQ002People in Need</t>
  </si>
  <si>
    <t>Level 1 = Exposed population – Affected population – PiN.</t>
  </si>
  <si>
    <t>IRQ002Minimal humanitarian conditions - Level 1</t>
  </si>
  <si>
    <t xml:space="preserve">Level 2 = Affected population – PiN
</t>
  </si>
  <si>
    <t>IRQ002Stressed humanitarian conditions - Level 2</t>
  </si>
  <si>
    <t xml:space="preserve">PiN based on latest figure produced by OCHA which is 4.1 m people in Iraq due to conflict. 
The accumulation of 3, 4, &amp; 5 is equal to PiN which is 4.1 million. 
2021 HNO (Feb/2021 issue), the Severity Classification: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</si>
  <si>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IRQ002Moderate humanitarian conditions - Level 3</t>
  </si>
  <si>
    <t>IRQ002Severe humanitarian conditions - Level 4</t>
  </si>
  <si>
    <t>IRQ002Extreme humanitarian conditions - Level 5</t>
  </si>
  <si>
    <t>MYS001Severe humanitarian conditions - Level 4</t>
  </si>
  <si>
    <t>MYS001Extreme humanitarian conditions - Level 5</t>
  </si>
  <si>
    <t>The population affected are those living in Selangor, Pulau Pinang and Kuala Lumpur. To avoid overestimating the population affected, only the states with a refugee/state population ratio of 1% or higher was included.</t>
  </si>
  <si>
    <t>MYS001People exposed</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</si>
  <si>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</si>
  <si>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</si>
  <si>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</si>
  <si>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UNFPA (03/2017)</t>
  </si>
  <si>
    <t>https://egypt.unfpa.org/sites/default/files/pub-pdf/Egypt%20DDI%20%28edited%29%20-%205_Low.pdf</t>
  </si>
  <si>
    <t xml:space="preserve">Host population at admin level 1: Cairo+ Giza +Alexandria are exposed to the displacement. The figure is from 2017 and it is not clear whether the admin 1 population figures given include migrants and refugees to avoid double counting the refugee figure is not included. </t>
  </si>
  <si>
    <t>EGY002People exposed</t>
  </si>
  <si>
    <t>OCHA HNO 2021</t>
  </si>
  <si>
    <t>https://www.humanitarianresponse.info/sites/www.humanitarianresponse.info/files/documents/files/hno_2021-final.pdf</t>
  </si>
  <si>
    <t>Population of Libya as identified by OCHA HNO 2021</t>
  </si>
  <si>
    <t>LBY001Total population</t>
  </si>
  <si>
    <t>The whole country is affected by the crisis: total population.</t>
  </si>
  <si>
    <t>LBY001People exposed</t>
  </si>
  <si>
    <t>LBY002Total population</t>
  </si>
  <si>
    <t>LBY002People exposed</t>
  </si>
  <si>
    <t xml:space="preserve">PiN =1,300,000 HNO 2021.
Level 5: corresponds to extreme and catastrophic humanitarian conditions as identified on p.5 of the 2021 HNO (12% of PiN=156,000).
Level 4: corresponds to severe and stress humanitarian conditions, as identified on p.5 of the 2021 HNO (21% of PiN=273,000).
Level 3: corresponds to stress humanitarian conditions identified on p.5 of the 2021 HNO (67% of PiN-871,000).
Level 2: corresponds to minimal levels of humanitarian conditions. Affected – PiN = 1,200,000
Level 1: people exposed-people affected = 4,900,000.
</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</si>
  <si>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</si>
  <si>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</si>
  <si>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</si>
  <si>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</si>
  <si>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</si>
  <si>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</si>
  <si>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LBY002People in Need</t>
  </si>
  <si>
    <t>Acled 26/03/2021</t>
  </si>
  <si>
    <t>All conflict fatalities in Donetsk and Luhansk oblasts in Last 6 months (26 Sep 2020 -26 Mar 2021).  Military casualties were not counted</t>
  </si>
  <si>
    <t>UKR002Fatalities reported</t>
  </si>
  <si>
    <t>All fatalities in 6 months (26 Sep 2020 -26 Mar 2021).  Military casualties were counted</t>
  </si>
  <si>
    <t>UKR002Fatalities in all crises</t>
  </si>
  <si>
    <t>IOM 30/03/2021</t>
  </si>
  <si>
    <t>https://missingmigrants.iom.int/region/mediterranean?migrant_route%5B%5D=1376 ; http://missingmigrants.iom.int/downloads</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</si>
  <si>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</si>
  <si>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REG007Fatalities reported</t>
  </si>
  <si>
    <t>REG007Fatalities in all crises</t>
  </si>
  <si>
    <t xml:space="preserve">http://missingmigrants.iom.int/downloads ; https://missingmigrants.iom.int/region/mediterranean?migrant_route%5B%5D=1378 </t>
  </si>
  <si>
    <t>Fatalities + missing migrants within Morocco and along the Western Mediterranean Route (off the Moroccan coast or involving migrants departing from Morocco if the incident happened off the coast of Spain).</t>
  </si>
  <si>
    <t>REG008Fatalities reported</t>
  </si>
  <si>
    <t>World Bank 2019
UNHCR 24/03/2021</t>
  </si>
  <si>
    <t>https://data.worldbank.org/country/AM; https://data2.unhcr.org/en/country/arm?secret=unhcrrestricted</t>
  </si>
  <si>
    <t>Population of Armenia according to World Bank + refugee-like arrivals</t>
  </si>
  <si>
    <t>ARM002Total population</t>
  </si>
  <si>
    <t>ARM002People exposed</t>
  </si>
  <si>
    <t>UNCT Armenia 22/01/2021; 
UNHCR 24/03/2021</t>
  </si>
  <si>
    <t>https://reliefweb.int/sites/reliefweb.int/files/resources/Armenia%20Inter-Agency%20Response%20Plan.pdf; https://data2.unhcr.org/en/country/arm?secret=unhcrrestricted</t>
  </si>
  <si>
    <t>The two groups targetted by the UNCT response have been considered affected: the refugee-like population, and the host population</t>
  </si>
  <si>
    <t>ARM002People affected</t>
  </si>
  <si>
    <t>UNHCR 24/03/2021</t>
  </si>
  <si>
    <t>https://data2.unhcr.org/en/country/arm?secret=unhcrrestricted</t>
  </si>
  <si>
    <t>Refugee-like arrivals =66051</t>
  </si>
  <si>
    <t>ARM002People displaced</t>
  </si>
  <si>
    <t>The UNCT targets the entire refugee-like population, which we have placed in L3. The plan also targets 18,000 members of the host communiy, mainly to strengthen cohesion between host and displaced populations, they are placed L2</t>
  </si>
  <si>
    <t>ARM002People in Need</t>
  </si>
  <si>
    <t>ARM002Minimal humanitarian conditions - Level 1</t>
  </si>
  <si>
    <t>ARM002Stressed humanitarian conditions - Level 2</t>
  </si>
  <si>
    <t>ARM002Moderate humanitarian conditions - Level 3</t>
  </si>
  <si>
    <t>La Soufrière Volcano Eruption</t>
  </si>
  <si>
    <t>VCT002</t>
  </si>
  <si>
    <t>St. Vincent and the Grenadines</t>
  </si>
  <si>
    <t xml:space="preserve">World Bank 2019 </t>
  </si>
  <si>
    <t>https://data.worldbank.org/indicator/SP.POP.TOTL?locations=VC</t>
  </si>
  <si>
    <t>Total population of the country</t>
  </si>
  <si>
    <t>VCT002Total population</t>
  </si>
  <si>
    <t xml:space="preserve">World Bank 2018 </t>
  </si>
  <si>
    <t>https://data.worldbank.org/indicator/AG.LND.TOTL.K2?locations=TL</t>
  </si>
  <si>
    <t>Total landmass (sq km) of the two parishes most affected by the volcanic eruption: Charlotte and Saint David</t>
  </si>
  <si>
    <t>VCT002Landmass affected</t>
  </si>
  <si>
    <t>OCHA 2012</t>
  </si>
  <si>
    <t>https://data.humdata.org/dataset/saint-vincent-and-the-grenadines-subnational-population-statistics</t>
  </si>
  <si>
    <t xml:space="preserve">Total population living in the two most affected parishes (Charlotte and Saint David), according to the latest population census available </t>
  </si>
  <si>
    <t>VCT002People exposed</t>
  </si>
  <si>
    <t>IFRC 19/04/2021</t>
  </si>
  <si>
    <t>https://reliefweb.int/report/saint-vincent-and-grenadines/la-soufri-re-volcanic-eruptions-ifrc-warns-immediate-and-long</t>
  </si>
  <si>
    <t xml:space="preserve">Nearly 20,000 people (18% of the island’s population) have been directly affected by the eruptions.  </t>
  </si>
  <si>
    <t>VCT002People affected</t>
  </si>
  <si>
    <t>CDEM 20/04/2021</t>
  </si>
  <si>
    <t>https://reliefweb.int/sites/reliefweb.int/files/resources/CDEMA_Situation_Report_19_SVG_VH_20_April_2021pptx.pdf</t>
  </si>
  <si>
    <t xml:space="preserve">As of 20 April 13,303 people have been displaced. Of those: 6,208 people are located in 88 shelters and 6,567 are housed in private shelters or with family and friends </t>
  </si>
  <si>
    <t>VCT002People displaced</t>
  </si>
  <si>
    <t>VCT002Injuries reported</t>
  </si>
  <si>
    <t>VCT002Illness cases reported</t>
  </si>
  <si>
    <t xml:space="preserve">No deaths have been reported </t>
  </si>
  <si>
    <t>VCT002Fatalities reported</t>
  </si>
  <si>
    <t>VCT002Fatalities in all crises</t>
  </si>
  <si>
    <t>VCT002Buildings damaged</t>
  </si>
  <si>
    <t>VCT002Buildings destroyed</t>
  </si>
  <si>
    <t>VCT002Economic Losses</t>
  </si>
  <si>
    <t>People in temporary shelters  are considered to be in need and placed in level 3. The population exposed minus those temporary displaced are placed in level 1 and level 2</t>
  </si>
  <si>
    <t>VCT002People in Need</t>
  </si>
  <si>
    <t>VCT002Minimal humanitarian conditions - Level 1</t>
  </si>
  <si>
    <t>VCT002Stressed humanitarian conditions - Level 2</t>
  </si>
  <si>
    <t>VCT002Moderate humanitarian conditions - Level 3</t>
  </si>
  <si>
    <t>VCT002Severe humanitarian conditions - Level 4</t>
  </si>
  <si>
    <t>VCT002Extreme humanitarian conditions - Level 5</t>
  </si>
  <si>
    <t xml:space="preserve">IDPs, host and non-host communities </t>
  </si>
  <si>
    <t>VCT002Crisis affected groups</t>
  </si>
  <si>
    <t>VCT002People facing limited access constraints</t>
  </si>
  <si>
    <t>VCT002People facing restricted access constraints</t>
  </si>
  <si>
    <t>Tropical Cyclone Seroja</t>
  </si>
  <si>
    <t>TLS002</t>
  </si>
  <si>
    <t>Timor Leste</t>
  </si>
  <si>
    <t>https://data.worldbank.org/indicator/SP.POP.TOTL?locations=TL</t>
  </si>
  <si>
    <t>TLS002Total population</t>
  </si>
  <si>
    <t>Torrential rains caused by the cyclone triggered flash floods and landslides in Timor-Leste affecting all 13 municipalities in the country to varying degrees.</t>
  </si>
  <si>
    <t>TLS002Landmass affected</t>
  </si>
  <si>
    <t>TLS002People exposed</t>
  </si>
  <si>
    <t>IFRC 13/04/2021</t>
  </si>
  <si>
    <t>https://media.ifrc.org/ifrc/press-release/indonesia-timor-leste-race-to-contain-covid-19-after-deadly-floods/</t>
  </si>
  <si>
    <t xml:space="preserve">More than 33,000 people have been directly affected by floods and landslides in the country </t>
  </si>
  <si>
    <t>TLS002People affected</t>
  </si>
  <si>
    <t>TLS002Injuries reported</t>
  </si>
  <si>
    <t>TLS002Illness cases reported</t>
  </si>
  <si>
    <t>UNHCR 16/04/2021</t>
  </si>
  <si>
    <t>https://reliefweb.int/sites/reliefweb.int/files/resources/TL%20April%20Flood%20Response%20Situation%20Report%205%20%2815%20Apr%2021%29.pdf</t>
  </si>
  <si>
    <t>People dead as 16 of April due to floods and landslides among 13 districts</t>
  </si>
  <si>
    <t>TLS002Fatalities reported</t>
  </si>
  <si>
    <t>TLS002Fatalities in all crises</t>
  </si>
  <si>
    <t>TLS002Buildings damaged</t>
  </si>
  <si>
    <t xml:space="preserve">4,546 houses across all municipalities have been destroyed or damaged due to the floods </t>
  </si>
  <si>
    <t>TLS002Buildings destroyed</t>
  </si>
  <si>
    <t>TLS002Economic Losses</t>
  </si>
  <si>
    <t xml:space="preserve">People in temporary shelters, particularly in Dili municipality are considered to be in need and placed in level 3. The population exposed minus those temporary displaced are placed in level 1 </t>
  </si>
  <si>
    <t>TLS002Minimal humanitarian conditions - Level 1</t>
  </si>
  <si>
    <t>TLS002Stressed humanitarian conditions - Level 2</t>
  </si>
  <si>
    <t>TLS002Severe humanitarian conditions - Level 4</t>
  </si>
  <si>
    <t>TLS002Extreme humanitarian conditions - Level 5</t>
  </si>
  <si>
    <t>TLS002Crisis affected groups</t>
  </si>
  <si>
    <t>TLS002People facing limited access constraints</t>
  </si>
  <si>
    <t>TLS002People facing restricted access constraints</t>
  </si>
  <si>
    <t>World Bank 2019; UNHCR 09/03/2021</t>
  </si>
  <si>
    <t>https://data.worldbank.org/indicator/SP.POP.TOTL?locations=GR; https://data2.unhcr.org/en/documents/details/85353</t>
  </si>
  <si>
    <t>Only the areas most affected are counted: Lesvos, Samos, Chios, Kos, Leros.  Displacement data is added.</t>
  </si>
  <si>
    <t>GRC002People exposed</t>
  </si>
  <si>
    <t xml:space="preserve">UNHCR - Regional Bureau for Europe - GREECE UPDATE #16 (9 March 2021)
</t>
  </si>
  <si>
    <t>https://data2.unhcr.org/en/documents/details/85353</t>
  </si>
  <si>
    <t xml:space="preserve">We consider only the displaced community to be affected </t>
  </si>
  <si>
    <t>GRC002People affected</t>
  </si>
  <si>
    <t>Refugees and migrants in Greece according to UNHCR. There are approximately 119,300 asylum-seekers in Greece (as of March). 101,200 in the mainland and 18,100 in the islands.</t>
  </si>
  <si>
    <t>GRC002People displaced</t>
  </si>
  <si>
    <t>UNHCR - Regional Bureau for Europe - GREECE UPDATE #16 (09/03/2021); UNHCR – Operational portal Refugee situation (21/02/2021); UNHCR - Greece Factsheet Dec 2020 (27/01/ 2021);</t>
  </si>
  <si>
    <t xml:space="preserve">https://data2.unhcr.org/en/documents/details/85353; https://data2.unhcr.org/en/situations/mediterranean/location/5179; https://reliefweb.int/sites/reliefweb.int/files/resources/2020.12%20-%20Greece%20Factsheet.pdf
</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</si>
  <si>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</si>
  <si>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</si>
  <si>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</si>
  <si>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</si>
  <si>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</si>
  <si>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</si>
  <si>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</si>
  <si>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World Bank 2019 ;World Bank 2019; UNHCR 19/02/2021</t>
  </si>
  <si>
    <t>https://data.worldbank.org/country/turkey; https://data.worldbank.org/indicator/SP.POP.TOTL?locations=GR; https://data2.unhcr.org/en/documents/details/85006</t>
  </si>
  <si>
    <t xml:space="preserve">Population of Greece and Turkey </t>
  </si>
  <si>
    <t>REG006Total population</t>
  </si>
  <si>
    <t>Violence West-Darfur</t>
  </si>
  <si>
    <t>SDN008</t>
  </si>
  <si>
    <t xml:space="preserve">UN OCHA 21/12/2020
</t>
  </si>
  <si>
    <t>https://gho.unocha.org/sudan</t>
  </si>
  <si>
    <t xml:space="preserve">The total population of Sudan according to the 2020 Global Humanitarian Overview is 43.8 million. </t>
  </si>
  <si>
    <t>SDN008Total population</t>
  </si>
  <si>
    <t>OCHA Rosea 20/03/2021</t>
  </si>
  <si>
    <t>https://data.humdata.org/dataset/sudan-administrative-boundaries-levels-0-2</t>
  </si>
  <si>
    <t xml:space="preserve">The state of West Darfur has experienced a sharp increse of intercommunal violence since the beginning of 2021 </t>
  </si>
  <si>
    <t>SDN008Landmass affected</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</si>
  <si>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</si>
  <si>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</si>
  <si>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</si>
  <si>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</si>
  <si>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</si>
  <si>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</si>
  <si>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</si>
  <si>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</si>
  <si>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</si>
  <si>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</si>
  <si>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</si>
  <si>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</si>
  <si>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</si>
  <si>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</si>
  <si>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https://population.un.org/wpp/DataQuery/</t>
  </si>
  <si>
    <t xml:space="preserve">The country population of Pakistan estimates in 2021. The number of registerd refugees, undocumented Afghans living in Pakistan, and Pakistani refugees in Afghanistan are not counted to avoid double counting. The recent census information is from 2017, and the 2021 figure is an estimate, therefore it is not completely accurate as there are large population movements in and out of the country, especially for Afghan refugees and returnees along the border areas. This means the exact population is difficult to track. 
</t>
  </si>
  <si>
    <t>PAK001Total population</t>
  </si>
  <si>
    <t>https://data.worldbank.org/indicator/AG.SRF.TOTL.K2?locations=PK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</si>
  <si>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</si>
  <si>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</si>
  <si>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 xml:space="preserve">UN World Population Prospects 2019
</t>
  </si>
  <si>
    <t>Given that the whole country is affected by different types of conflict, drought, and natural hazards, the entire population is considered to be exposed.</t>
  </si>
  <si>
    <t>PAK001People exposed</t>
  </si>
  <si>
    <t>HumData (05/2020); IDMC (12/2019)</t>
  </si>
  <si>
    <t>https://data.humdata.org/dataset/idmc-idp-data-for-pakistan#:~:text=Internally%20displaced%20persons%20are%20defined,places%20of%20habitual%20residence%2C%20in
; https://www.internal-displacement.org/countries/pakistan</t>
  </si>
  <si>
    <t xml:space="preserve">The figure includes conflict and violence IDPs and disaster IDPs in Pakistan as of 31 December 2019. No recent figures for 2020 or 2021. Pakistani refugees are not included because it is difficult to track the numbers. </t>
  </si>
  <si>
    <t>PAK001People displaced</t>
  </si>
  <si>
    <t>PAK004Total population</t>
  </si>
  <si>
    <t>JRP 18/05/2021</t>
  </si>
  <si>
    <t>https://reliefweb.int/sites/reliefweb.int/files/resources/2021_jrp_with_annexes.pdf</t>
  </si>
  <si>
    <t>This includes host community (472,002), in addition to Rohingya refugees (884,041) as per the JRP 18/05/2021</t>
  </si>
  <si>
    <t>BGD002People exposed</t>
  </si>
  <si>
    <t>BGD002People affected</t>
  </si>
  <si>
    <t>This figure is from the newly released JRP 18/05/2021</t>
  </si>
  <si>
    <t>BGD002People displaced</t>
  </si>
  <si>
    <t>BGD002Illness cases reported</t>
  </si>
  <si>
    <t>ISCG 25 March 2021</t>
  </si>
  <si>
    <t>final_jna_report_300321.pdf (fscluster.org)</t>
  </si>
  <si>
    <t>People injured and required medical assistance because of the Coz Bazaar fire accident on 22 March 2021. This number is crisis related. The figure was not reported earlier due to new Analyst boarding.</t>
  </si>
  <si>
    <t>BGD002Injuries reported</t>
  </si>
  <si>
    <t>OCHA HNO COLOMBIA 2021</t>
  </si>
  <si>
    <t>https://www.humanitarianresponse.info/sites/www.humanitarianresponse.info/files/documents/files/hno_colombia_2021_vf.pdf</t>
  </si>
  <si>
    <t>COL001Total population</t>
  </si>
  <si>
    <t>Data taken from the latest HNO for Colombia</t>
  </si>
  <si>
    <t>COL001People exposed</t>
  </si>
  <si>
    <t xml:space="preserve">Data taken from the latest HNO for Colombia. IDPs + affected by natural disasters + people with mobility constraints + host communities + refugees and migrants </t>
  </si>
  <si>
    <t>COL001People affected</t>
  </si>
  <si>
    <t>COL001People displaced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</si>
  <si>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</si>
  <si>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</si>
  <si>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</si>
  <si>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</si>
  <si>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</si>
  <si>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COL001People in Need</t>
  </si>
  <si>
    <t>OCHA 2021</t>
  </si>
  <si>
    <t>https://reliefweb.int/sites/reliefweb.int/files/resources/Yemen_HNO_2021_Final.pdf</t>
  </si>
  <si>
    <t xml:space="preserve">People in level 1 </t>
  </si>
  <si>
    <t>YEM001Minimal humanitarian conditions - Level 1</t>
  </si>
  <si>
    <t xml:space="preserve">People in level 2 </t>
  </si>
  <si>
    <t>YEM001Stressed humanitarian conditions - Level 2</t>
  </si>
  <si>
    <t>People in level 3</t>
  </si>
  <si>
    <t>YEM001Moderate humanitarian conditions - Level 3</t>
  </si>
  <si>
    <t>People in level 4</t>
  </si>
  <si>
    <t>YEM001Severe humanitarian conditions - Level 4</t>
  </si>
  <si>
    <t>People in level 5</t>
  </si>
  <si>
    <t>YEM001Extreme humanitarian conditions - Level 5</t>
  </si>
  <si>
    <t>OCHA UNHCR 2021</t>
  </si>
  <si>
    <t>https://reliefweb.int/sites/reliefweb.int/files/resources/Yemen_HNO_2021_Final.pdf   https://reliefweb.int/sites/reliefweb.int/files/resources/UNHCR%20Yemen%20Operational%20Update%20-%2015%20April%202021.pdf</t>
  </si>
  <si>
    <t>30,800,000 population in country + 127,666 refugees + 11,452 migrants</t>
  </si>
  <si>
    <t>YEM001Total population</t>
  </si>
  <si>
    <t>World bank 2017</t>
  </si>
  <si>
    <t>https://data.worldbank.org/indicator/AG.LND.TOTL.K2?locations=YE</t>
  </si>
  <si>
    <t>YEM001Landmass affected</t>
  </si>
  <si>
    <t>Total population as the whole country is considered affected by the complex crisis</t>
  </si>
  <si>
    <t>YEM001People exposed</t>
  </si>
  <si>
    <t>YEM001People affected</t>
  </si>
  <si>
    <t>UNHCR 2021</t>
  </si>
  <si>
    <t>https://reliefweb.int/sites/reliefweb.int/files/resources/UNHCR%20Yemen%20Operational%20Update%20-%2015%20April%202021.pdf</t>
  </si>
  <si>
    <t>4 million displaced since March 2015</t>
  </si>
  <si>
    <t>YEM001People displaced</t>
  </si>
  <si>
    <t>CIMP 2021</t>
  </si>
  <si>
    <t>Internal Source through email</t>
  </si>
  <si>
    <t>Total number of crisis related civillian Injuries in the last six months</t>
  </si>
  <si>
    <t>YEM001Injuries reported</t>
  </si>
  <si>
    <t>EOC Yemen 2021</t>
  </si>
  <si>
    <t>https://app.powerbi.com/view?r=eyJrIjoiNTY3YmU0NTItMmFjYy00OTUxLWI2NzEtOTU5N2Q0MDBjMjE5IiwidCI6ImI3ZTNlYmJjLTE2ZTctNGVmMi05NmE5LTVkODc4ZDg3MDM5ZCIsImMiOjl9</t>
  </si>
  <si>
    <t>Total number of suspected cholera cases in the last six months</t>
  </si>
  <si>
    <t>YEM001Illness cases reported</t>
  </si>
  <si>
    <t>ACLED EOC 2021</t>
  </si>
  <si>
    <t>https://www.acleddata.com/data/  https://app.powerbi.com/view?r=eyJrIjoiNTY3YmU0NTItMmFjYy00OTUxLWI2NzEtOTU5N2Q0MDBjMjE5IiwidCI6ImI3ZTNlYmJjLTE2ZTctNGVmMi05NmE5LTVkODc4ZDg3MDM5ZCIsImMiOjl9</t>
  </si>
  <si>
    <t>Total number of fatalities (conflict, cholera ) the last six months</t>
  </si>
  <si>
    <t>YEM001Fatalities reported</t>
  </si>
  <si>
    <t>ACLED EOC IOM 2021</t>
  </si>
  <si>
    <t>https://www.acleddata.com/data/ http://yemeneoc.org/bi/ https://missingmigrants.iom.int/region/africa?region=1410</t>
  </si>
  <si>
    <t xml:space="preserve">Total number of fatalities (conflict, cholera and sea crossings) the last six months </t>
  </si>
  <si>
    <t>YEM001Fatalities in all crises</t>
  </si>
  <si>
    <t xml:space="preserve">OCHA UNHCR 2021
</t>
  </si>
  <si>
    <t>YEM002Total population</t>
  </si>
  <si>
    <t>Only Amanat Al Asimah and Aden are considered affected, as refugee numbers are higher than 100,000.</t>
  </si>
  <si>
    <t>YEM002Landmass affected</t>
  </si>
  <si>
    <t xml:space="preserve">https://reliefweb.int/sites/reliefweb.int/files/resources/UNHCR%20Yemen%20Operational%20Update%20-%2015%20April%202021.pdf  https://reliefweb.int/sites/reliefweb.int/files/resources/Yemen_HNO_2021_Final.pdf </t>
  </si>
  <si>
    <t>YEM002People in Need</t>
  </si>
  <si>
    <t xml:space="preserve">IOM 2021
</t>
  </si>
  <si>
    <t>https://missingmigrants.iom.int/region/africa?region=1410</t>
  </si>
  <si>
    <t xml:space="preserve">Total number of fatalities sea crossings the last six months </t>
  </si>
  <si>
    <t>YEM002Fatalities reported</t>
  </si>
  <si>
    <t>YEM002Fatalities in all crises</t>
  </si>
  <si>
    <t>Denial of existence of humanitarian needs or entitlements to assistance</t>
  </si>
  <si>
    <t>ACAPS Access Methodology</t>
  </si>
  <si>
    <t>IND002Denial of existence of humanitarian needs or entitlements to assistance</t>
  </si>
  <si>
    <t>Restriction and obstruction of access to services and assistance</t>
  </si>
  <si>
    <t>IND002Restriction and obstruction of access to services and assistance</t>
  </si>
  <si>
    <t>OCHA HNO 01/2021</t>
  </si>
  <si>
    <t>HNO figure incorporated incoming/outgoing; More up to date than World Bank figure</t>
  </si>
  <si>
    <t>SOM004Total population</t>
  </si>
  <si>
    <t>OCHA 17/05/2021; OCHA 9/05/2021; City Population</t>
  </si>
  <si>
    <t>https://reliefweb.int/sites/reliefweb.int/files/resources/Somalia%20-%202021%20Gu%E2%80%99%20Season%20Floods%20Update%20%232%20-%20As%20of%2017%20May%202021.pdf; https://reliefweb.int/sites/reliefweb.int/files/resources/Gu%202021%20flash%20floods%20update%201%20final%202.pdf; https://www.citypopulation.de/Somalia.html</t>
  </si>
  <si>
    <t xml:space="preserve">Total landmass for affected areas. Jowhar district (Middle Shabelle Region) has been the most affected. Hirshabelle(Lower Shabelle Region), Buurkhaba(Bay Region), Belet Weyne(Hiran Region), Doolow(Gedo Region) also affected by 2021 Gu Flood.
</t>
  </si>
  <si>
    <t>SOM004Landmass affected</t>
  </si>
  <si>
    <t>HDX 10/07/2019</t>
  </si>
  <si>
    <t>https://data.humdata.org/dataset/somalia-population-data</t>
  </si>
  <si>
    <t>Total population of Jowhar district (Middle Shabelle Region), Hirshabelle(Lower Shabelle Region), Buurkhaba(Bay Region), Belet Weyne(Hiran Region), Doolow(Gedo Region). Using 2019 population data for these Regions</t>
  </si>
  <si>
    <t>SOM004People exposed</t>
  </si>
  <si>
    <t xml:space="preserve"> OCHA 9/05/2021
</t>
  </si>
  <si>
    <t>https://reliefweb.int/sites/reliefweb.int/files/resources/20200903_HNO_Somalia.pdf; https://reliefweb.int/sites/reliefweb.int/files/resources/Gu%202021%20flash%20floods%20update%201%20final%202.pdf</t>
  </si>
  <si>
    <t>Flood-related injuries reported in 2021; Actual figure possibly be higher than what was reported.</t>
  </si>
  <si>
    <t>SOM004Injuries reported</t>
  </si>
  <si>
    <t xml:space="preserve">OCHA 17/05/2021
</t>
  </si>
  <si>
    <t>https://reliefweb.int/sites/reliefweb.int/files/resources/Somalia%20-%202021%20Gu%E2%80%99%20Season%20Floods%20Update%20%232%20-%20As%20of%2017%20May%202021.pdf</t>
  </si>
  <si>
    <t>199 cases of AWD/Cholera from April to May 2021 and attributed to the floods. Possibly under-reported since many people may not have access to health facilities due to flooded roads.</t>
  </si>
  <si>
    <t>SOM004Illness cases reported</t>
  </si>
  <si>
    <t xml:space="preserve">OCHA 9/05/2021; OCHA 17/05/2021
</t>
  </si>
  <si>
    <t>https://reliefweb.int/sites/reliefweb.int/files/resources/Gu%202021%20flash%20floods%20update%201%20final%202.pdf; https://reliefweb.int/sites/reliefweb.int/files/resources/Somalia%20-%202021%20Gu%E2%80%99%20Season%20Floods%20Update%20%232%20-%20As%20of%2017%20May%202021.pdf</t>
  </si>
  <si>
    <t>Includes only 2021 fatalities; Small possibility that numbers are under-reported</t>
  </si>
  <si>
    <t>SOM004Fatalities reported</t>
  </si>
  <si>
    <t>SOM004Buildings damaged</t>
  </si>
  <si>
    <t>PAH 18/05/2021</t>
  </si>
  <si>
    <t>https://www.humanitarianresponse.info/sites/www.humanitarianresponse.info/files/documents/files/middle_shebelle_region_joint_multi-cluster_rapid_assessment_report_on_floods_in_jowhar.pdf</t>
  </si>
  <si>
    <t>Total number of houses destroyed as discovered by assessors in Somalia; Figure is for Jowhar district only</t>
  </si>
  <si>
    <t>SOM004Buildings destroyed</t>
  </si>
  <si>
    <t>SOM004Economic Losses</t>
  </si>
  <si>
    <t xml:space="preserve">ACLED 17/05/2021; OCHA 9/05/2021; OCHA 17/05/2021; IOM 20/05/2021
</t>
  </si>
  <si>
    <t>https://acleddata.com/data; https://reliefweb.int/sites/reliefweb.int/files/resources/Gu%202021%20flash%20floods%20update%201%20final%202.pdf; https://reliefweb.int/sites/reliefweb.int/files/resources/Somalia%20-%202021%20Gu%E2%80%99%20Season%20Floods%20Update%20%232%20-%20As%20of%2017%20May%202021.pdf; https://missingmigrants.iom.int/region/africa?region=1410</t>
  </si>
  <si>
    <t xml:space="preserve">Includes flood related fatalities for 2021, Deaths of migrants at sea from 1 Nov 2020 to 30 April 2021 and ACLED Data on conflict related fatalities from 1 Nov 2020 to 30 April 2021.
</t>
  </si>
  <si>
    <t>SOM004Fatalities in all crises</t>
  </si>
  <si>
    <t>IDPs and host</t>
  </si>
  <si>
    <t>SOM004Crisis affected groups</t>
  </si>
  <si>
    <t>SOM002Total population</t>
  </si>
  <si>
    <t>UNHCR 17/05/2021; City Population</t>
  </si>
  <si>
    <t>https://data2.unhcr.org/en/documents/details/86676; https://www.citypopulation.de/Somalia.html</t>
  </si>
  <si>
    <t>Total landmass of Woqooyi Galbeed, which has the highest number of refugees (13,256 refugees).</t>
  </si>
  <si>
    <t>SOM002Landmass affected</t>
  </si>
  <si>
    <t>UNHCR 17/05/2021; HDX 10/07/2019</t>
  </si>
  <si>
    <t>https://data2.unhcr.org/en/documents/details/86676; https://data.humdata.org/dataset/somalia-population-data</t>
  </si>
  <si>
    <t>Total population of Woqooyi Galbeed, which hosts the most refugees; Population data from 2019.</t>
  </si>
  <si>
    <t>SOM002People exposed</t>
  </si>
  <si>
    <t>UNHCR 17/05/2021</t>
  </si>
  <si>
    <t>https://data2.unhcr.org/en/documents/details/86676</t>
  </si>
  <si>
    <t>Number of refugees/asylum seekers in Somalia by 30 April 2021.</t>
  </si>
  <si>
    <t>SOM002People affected</t>
  </si>
  <si>
    <t>SOM002People displaced</t>
  </si>
  <si>
    <t>IOM 20/05/2021</t>
  </si>
  <si>
    <t>91 deaths at sea of migrants originating from the Horn of Africa; From Nov 2020 to April 2021.</t>
  </si>
  <si>
    <t>SOM002Fatalities reported</t>
  </si>
  <si>
    <t>SOM002People in Need</t>
  </si>
  <si>
    <t>Level 1 = Exposed population – Affected population – People in Need</t>
  </si>
  <si>
    <t>SOM002Minimal humanitarian conditions - Level 1</t>
  </si>
  <si>
    <t>Number of People affected= Number of People in Need so Level 2=0</t>
  </si>
  <si>
    <t>SOM002Stressed humanitarian conditions - Level 2</t>
  </si>
  <si>
    <t xml:space="preserve">According to the UNHCR 3W Map, Woqooyi Galbeed has 26 humanitarian activities currently ongoing(one of the highest in Somalia regions). It is also one of 2 regions in Somalia where every humanitarian cluster is represented. This is possibly to cater for the refugees hosted there. So all the refugees may have Level 4 needs. Level 3=0
</t>
  </si>
  <si>
    <t>SOM002Moderate humanitarian conditions - Level 3</t>
  </si>
  <si>
    <t>SOM002Severe humanitarian conditions - Level 4</t>
  </si>
  <si>
    <t>Limited information to suggest that any of the refugees have Level 5 needs.</t>
  </si>
  <si>
    <t>SOM002Extreme humanitarian conditions - Level 5</t>
  </si>
  <si>
    <t>ACLED 17/05/2021; OCHA 9/05/2021; OCHA 17/05/2021; IOM 20/05/2021</t>
  </si>
  <si>
    <t>Includes flood related fatalities for 2021, Deaths of migrants at sea from 1 Nov 2020 to 30 April 2021 and ACLED Data on conflict related fatalities from 1 Nov 2020 to 30 April 2021.</t>
  </si>
  <si>
    <t>SOM002Fatalities in all crises</t>
  </si>
  <si>
    <t>Refugees/Asylum seekers</t>
  </si>
  <si>
    <t>SOM002Crisis affected groups</t>
  </si>
  <si>
    <t>Impediments to entry into country (bureaucratic and administrative)</t>
  </si>
  <si>
    <t>IND002Impediments to entry into country (bureaucratic and administrative)</t>
  </si>
  <si>
    <t>Interference into implementation of humanitarian activities</t>
  </si>
  <si>
    <t>IND002Interference into implementation of humanitarian activities</t>
  </si>
  <si>
    <t>Ongoing insecurity/hostilities affecting humanitarian assistance</t>
  </si>
  <si>
    <t>IND002Ongoing insecurity/hostilities affecting humanitarian assistance</t>
  </si>
  <si>
    <t>Physical constraints in the environment (obstacles related to terrain, climate, lack of infrastructure, etc.)</t>
  </si>
  <si>
    <t>IND002Physical constraints in the environment (obstacles related to terrain, climate, lack of infrastructure, etc.)</t>
  </si>
  <si>
    <t>Presence of mines and improvised explosive devices</t>
  </si>
  <si>
    <t>IND002Presence of mines and improvised explosive devices</t>
  </si>
  <si>
    <t>Restriction of movement (impediments to freedom of movement and/or administrative restrictions)</t>
  </si>
  <si>
    <t>IND002Restriction of movement (impediments to freedom of movement and/or administrative restrictions)</t>
  </si>
  <si>
    <t>Violence against personnel, facilities and assets</t>
  </si>
  <si>
    <t>IND002Violence against personnel, facilities and assets</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</si>
  <si>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</si>
  <si>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</si>
  <si>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</si>
  <si>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</si>
  <si>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</si>
  <si>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YEM002People exposed</t>
  </si>
  <si>
    <t>YEM002People affected</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</si>
  <si>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</si>
  <si>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</si>
  <si>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</si>
  <si>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</si>
  <si>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</si>
  <si>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</si>
  <si>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</si>
  <si>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</si>
  <si>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</si>
  <si>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</si>
  <si>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</si>
  <si>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</si>
  <si>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</si>
  <si>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</si>
  <si>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</si>
  <si>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</si>
  <si>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</si>
  <si>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</si>
  <si>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UNICEF 21/05/2021</t>
  </si>
  <si>
    <t>https://reliefweb.int/sites/reliefweb.int/files/resources/UNICEF%20Timor-Leste%20Humanitarian%20Situation%20Report%20No.%205%20%28Floods%29%20-%2021%20May%202021.pdf</t>
  </si>
  <si>
    <t xml:space="preserve">1,743 people are temporary sheltered in 13 evacuation facilities in Dili municipality </t>
  </si>
  <si>
    <t>TLS002People displaced</t>
  </si>
  <si>
    <t>TLS002People in Need</t>
  </si>
  <si>
    <t>TLS002Moderate humanitarian conditions - Level 3</t>
  </si>
  <si>
    <t>TLS002Denial of existence of humanitarian needs or entitlements to assistance</t>
  </si>
  <si>
    <t>TLS002Impediments to entry into country (bureaucratic and administrative)</t>
  </si>
  <si>
    <t>TLS002Interference into implementation of humanitarian activities</t>
  </si>
  <si>
    <t>TLS002Ongoing insecurity/hostilities affecting humanitarian assistance</t>
  </si>
  <si>
    <t>TLS002Presence of mines and improvised explosive devices</t>
  </si>
  <si>
    <t>TLS002Restriction and obstruction of access to services and assistance</t>
  </si>
  <si>
    <t>TLS002Restriction of movement (impediments to freedom of movement and/or administrative restrictions)</t>
  </si>
  <si>
    <t>TLS002Violence against personnel, facilities and assets</t>
  </si>
  <si>
    <t xml:space="preserve">IPC (Jun 2020 - Aug 2020); IPC (05/2021);IPC (04/2021); OCHA (22/05/2020); GHO 2021 (page 77)
</t>
  </si>
  <si>
    <t>http://www.ipcinfo.org/ipc-country-analysis/population-tracking-tool/en/;
  http://www.ipcinfo.org/fileadmin/user_upload/ipcinfo/docs/IPC_Pakistan_Sindh_Acute_Food_Insecurity_2021MarSept_Report.pdf;http://www.ipcinfo.org/fileadmin/user_upload/ipcinfo/docs/IPC_Pakistan_Balochistan_Acute_Food_Insecurity_2021MarSept_Report.pdf;
  https://reliefweb.int/sites/reliefweb.int/files/resources/globalhumanitresponseplancovid19-200510.v1.pdf;
  https://reliefweb.int/sites/reliefweb.int/files/resources/GHO2021_EN.pdf</t>
  </si>
  <si>
    <t>Severe drought conditions prevailed in 18 districts of Balochistan and eight districts of Sindh and severely conflict and insecurity is in FATA/Khyber Pakhtunkhwa.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FATA/Khyber Pakhtunkhwa is also included due to ongoing conflict and insecurity. It is difficult to know the affected population from natural hazards and sudden-onset crises such as flooding in 2021. The IPC figures are restricted to three provinces (Sindh, Balochistan, and Khyber Pakhtunkhwa). The COVID-19 precautionary measure has had devastating impact on the economy and people living below the poverty line are estimated to be 125 million. While people who are severely or moderately food insecure are estimated to be 49 million and another 2.5 million  at a high risk of becoming food insecure.</t>
  </si>
  <si>
    <t>PAK001People affected</t>
  </si>
  <si>
    <t>PAK001People in Need</t>
  </si>
  <si>
    <t>GHO 2021 (page 77); OCHA HRP (11/05/2021);IPC (Jun 2020 - Aug 2020); IPC (05/2021);IPC (04/2021); OCHA (22/05/2020)</t>
  </si>
  <si>
    <t>https://reliefweb.int/sites/reliefweb.int/files/resources/PAK_HRP_2021.pdf; http://www.ipcinfo.org/ipc-country-analysis/population-tracking-tool/en/; http://www.ipcinfo.org/fileadmin/user_upload/ipcinfo/docs/IPC_Pakistan_Sindh_Acute_Food_Insecurity_2021MarSept_Report.pdf;http://www.ipcinfo.org/fileadmin/user_upload/ipcinfo/docs/IPC_Pakistan_Balochistan_Acute_Food_Insecurity_2021MarSept_Report.pdf; https://reliefweb.int/sites/reliefweb.int/files/resources/globalhumanitresponseplancovid19-200510.v1.pdf</t>
  </si>
  <si>
    <t xml:space="preserve">"Level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and it is a bit out dated for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
</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</si>
  <si>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</si>
  <si>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</si>
  <si>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</si>
  <si>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</si>
  <si>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</si>
  <si>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 xml:space="preserve">OCHA 03/2021
</t>
  </si>
  <si>
    <t>https://reliefweb.int/sites/reliefweb.int/files/resources/Cameroon%20Humanitarian%20Needs%20Overview%202021%20%28issued%20Mar%202021%29.pdf</t>
  </si>
  <si>
    <t xml:space="preserve">All regions of Cameroon are affected
</t>
  </si>
  <si>
    <t>CMR001Landmass affected</t>
  </si>
  <si>
    <t xml:space="preserve">The whole country is affected
</t>
  </si>
  <si>
    <t>CMR001People exposed</t>
  </si>
  <si>
    <t xml:space="preserve">OCHA 18/05/2021
</t>
  </si>
  <si>
    <t>https://data.humdata.org/dataset/aa08eb7c-2951-44d0-aac2-d6ed3b839ae0/resource/766b1c71-4040-4eef-b0fe-51087bbd0b70/download/cmr_hpc21_pin_vs_targets_aggregation_v15.xlsx</t>
  </si>
  <si>
    <t xml:space="preserve">People affected (level2 +) are distributed all over the country
</t>
  </si>
  <si>
    <t>CMR001People affected</t>
  </si>
  <si>
    <t xml:space="preserve">UNHCR 06/05/2021
</t>
  </si>
  <si>
    <t>https://reliefweb.int/sites/reliefweb.int/files/resources/CMR-Stats_April2021.pdf</t>
  </si>
  <si>
    <t>Overall displaced people in Cameroon</t>
  </si>
  <si>
    <t>CMR001People displaced</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</si>
  <si>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</si>
  <si>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</si>
  <si>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</si>
  <si>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</si>
  <si>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</si>
  <si>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</si>
  <si>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</si>
  <si>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</si>
  <si>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</si>
  <si>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</si>
  <si>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</si>
  <si>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</si>
  <si>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</si>
  <si>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</si>
  <si>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</si>
  <si>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</si>
  <si>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</si>
  <si>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</si>
  <si>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TLS002Physical constraints in the environment (obstacles related to terrain, climate, lack of infrastructure, etc.)</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</si>
  <si>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</si>
  <si>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</si>
  <si>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</si>
  <si>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</si>
  <si>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</si>
  <si>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</si>
  <si>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</si>
  <si>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</si>
  <si>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</si>
  <si>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</si>
  <si>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</si>
  <si>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</si>
  <si>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</si>
  <si>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</si>
  <si>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</si>
  <si>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</si>
  <si>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</si>
  <si>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</si>
  <si>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 xml:space="preserve">ACLED 2021
</t>
  </si>
  <si>
    <t xml:space="preserve">From 7 December to 7 May
</t>
  </si>
  <si>
    <t>CMR001Fatalities reported</t>
  </si>
  <si>
    <t xml:space="preserve">OCHA 07/04/2021
</t>
  </si>
  <si>
    <t>PIN is the sum of populations on levels 3-5.</t>
  </si>
  <si>
    <t>CMR001People in Need</t>
  </si>
  <si>
    <t>The number of all people exposed 
not in level 2+</t>
  </si>
  <si>
    <t>CMR001Minimal humanitarian conditions - Level 1</t>
  </si>
  <si>
    <t>OCHA 07/04/2021</t>
  </si>
  <si>
    <t>CMR001Stressed humanitarian conditions - Level 2</t>
  </si>
  <si>
    <t>CMR001Moderate humanitarian conditions - Level 3</t>
  </si>
  <si>
    <t>CMR001Severe humanitarian conditions - Level 4</t>
  </si>
  <si>
    <t>CMR001Extreme humanitarian conditions - Level 5</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</si>
  <si>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</si>
  <si>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</si>
  <si>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</si>
  <si>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</si>
  <si>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</si>
  <si>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</si>
  <si>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</si>
  <si>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</si>
  <si>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</si>
  <si>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</si>
  <si>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</si>
  <si>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</si>
  <si>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</si>
  <si>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</si>
  <si>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</si>
  <si>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</si>
  <si>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</si>
  <si>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</si>
  <si>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</si>
  <si>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</si>
  <si>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</si>
  <si>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</si>
  <si>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</si>
  <si>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</si>
  <si>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</si>
  <si>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</si>
  <si>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</si>
  <si>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</si>
  <si>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</si>
  <si>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</si>
  <si>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</si>
  <si>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</si>
  <si>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</si>
  <si>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</si>
  <si>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</si>
  <si>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</si>
  <si>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</si>
  <si>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</si>
  <si>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</si>
  <si>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</si>
  <si>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</si>
  <si>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</si>
  <si>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</si>
  <si>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</si>
  <si>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</si>
  <si>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</si>
  <si>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</si>
  <si>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</si>
  <si>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</si>
  <si>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</si>
  <si>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</si>
  <si>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</si>
  <si>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</si>
  <si>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</si>
  <si>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</si>
  <si>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</si>
  <si>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</si>
  <si>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</si>
  <si>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</si>
  <si>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</si>
  <si>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</si>
  <si>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</si>
  <si>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</si>
  <si>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</si>
  <si>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</si>
  <si>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</si>
  <si>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</si>
  <si>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</si>
  <si>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</si>
  <si>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</si>
  <si>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</si>
  <si>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</si>
  <si>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</si>
  <si>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</si>
  <si>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</si>
  <si>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</si>
  <si>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</si>
  <si>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</si>
  <si>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</si>
  <si>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</si>
  <si>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</si>
  <si>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</si>
  <si>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</si>
  <si>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</si>
  <si>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</si>
  <si>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</si>
  <si>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</si>
  <si>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</si>
  <si>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</si>
  <si>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</si>
  <si>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</si>
  <si>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</si>
  <si>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</si>
  <si>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</si>
  <si>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</si>
  <si>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</si>
  <si>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</si>
  <si>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</si>
  <si>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</si>
  <si>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</si>
  <si>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</si>
  <si>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</si>
  <si>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</si>
  <si>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</si>
  <si>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</si>
  <si>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</si>
  <si>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</si>
  <si>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</si>
  <si>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</si>
  <si>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</si>
  <si>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</si>
  <si>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</si>
  <si>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</si>
  <si>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</si>
  <si>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</si>
  <si>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</si>
  <si>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</si>
  <si>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</si>
  <si>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</si>
  <si>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</si>
  <si>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</si>
  <si>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</si>
  <si>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</si>
  <si>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</si>
  <si>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</si>
  <si>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</si>
  <si>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SLV001Denial of existence of humanitarian needs or entitlements to assistance</t>
  </si>
  <si>
    <t>SLV001Restriction and obstruction of access to services and assistance</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</si>
  <si>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</si>
  <si>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</si>
  <si>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</si>
  <si>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</si>
  <si>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</si>
  <si>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</si>
  <si>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</si>
  <si>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</si>
  <si>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</si>
  <si>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</si>
  <si>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</si>
  <si>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</si>
  <si>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</si>
  <si>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</si>
  <si>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</si>
  <si>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</si>
  <si>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</si>
  <si>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</si>
  <si>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</si>
  <si>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</si>
  <si>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</si>
  <si>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</si>
  <si>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</si>
  <si>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</si>
  <si>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</si>
  <si>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</si>
  <si>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</si>
  <si>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</si>
  <si>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</si>
  <si>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</si>
  <si>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</si>
  <si>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</si>
  <si>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</si>
  <si>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</si>
  <si>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</si>
  <si>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</si>
  <si>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</si>
  <si>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</si>
  <si>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</si>
  <si>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</si>
  <si>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</si>
  <si>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</si>
  <si>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</si>
  <si>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</si>
  <si>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</si>
  <si>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GTM001Denial of existence of humanitarian needs or entitlements to assistance</t>
  </si>
  <si>
    <t>GTM001Impediments to entry into country (bureaucratic and administrative)</t>
  </si>
  <si>
    <t>GTM001Restriction and obstruction of access to services and assistance</t>
  </si>
  <si>
    <t>GTM001Restriction of movement (impediments to freedom of movement and/or administrative restrictions)</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</si>
  <si>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</si>
  <si>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</si>
  <si>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</si>
  <si>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</si>
  <si>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</si>
  <si>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of movement (impediments to freedom of movement and/or administrative restrictions)</t>
  </si>
  <si>
    <t>SLV001Violence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</si>
  <si>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</si>
  <si>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</si>
  <si>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</si>
  <si>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</si>
  <si>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</si>
  <si>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</si>
  <si>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</si>
  <si>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</si>
  <si>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</si>
  <si>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SOM004Denial of existence of humanitarian needs or entitlements to assistance</t>
  </si>
  <si>
    <t>SOM004Impediments to entry into country (bureaucratic and administrative)</t>
  </si>
  <si>
    <t>SOM004Interference into implementation of humanitarian activities</t>
  </si>
  <si>
    <t>SOM004Ongoing insecurity/hostilities affecting humanitarian assistance</t>
  </si>
  <si>
    <t>SOM004Physical constraints in the environment (obstacles related to terrain, climate, lack of infrastructure, etc.)</t>
  </si>
  <si>
    <t>SOM004Presence of mines and improvised explosive devices</t>
  </si>
  <si>
    <t>SOM004Restriction and obstruction of access to services and assistance</t>
  </si>
  <si>
    <t>SOM004Restriction of movement (impediments to freedom of movement and/or administrative restrictions)</t>
  </si>
  <si>
    <t>SOM004Violence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</si>
  <si>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</si>
  <si>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</si>
  <si>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</si>
  <si>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</si>
  <si>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</si>
  <si>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</si>
  <si>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</si>
  <si>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</si>
  <si>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</si>
  <si>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</si>
  <si>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</si>
  <si>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</si>
  <si>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CMR001Restriction and obstruction of access to services and assistance</t>
  </si>
  <si>
    <t>CMR001Restriction of movement (impediments to freedom of movement and/or administrative restrictions)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</si>
  <si>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</si>
  <si>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</si>
  <si>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</si>
  <si>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</si>
  <si>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</si>
  <si>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</si>
  <si>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</si>
  <si>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</si>
  <si>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</si>
  <si>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</si>
  <si>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</si>
  <si>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</si>
  <si>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</si>
  <si>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</si>
  <si>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</si>
  <si>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</si>
  <si>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</si>
  <si>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</si>
  <si>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</si>
  <si>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</si>
  <si>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</si>
  <si>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</si>
  <si>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GTM001Violence against personnel, facilities and assets</t>
  </si>
  <si>
    <t>HND001Denial of existence of humanitarian needs or entitlements to assistance</t>
  </si>
  <si>
    <t>HND001Restriction and obstruction of access to services and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</si>
  <si>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</si>
  <si>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</si>
  <si>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</si>
  <si>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</si>
  <si>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</si>
  <si>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of movement (impediments to freedom of movement and/or administrative restrictions)</t>
  </si>
  <si>
    <t>HND001Violence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</si>
  <si>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</si>
  <si>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</si>
  <si>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</si>
  <si>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</si>
  <si>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</si>
  <si>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</si>
  <si>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</si>
  <si>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</si>
  <si>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</si>
  <si>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</si>
  <si>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</si>
  <si>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</si>
  <si>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</si>
  <si>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</si>
  <si>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</si>
  <si>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</si>
  <si>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</si>
  <si>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</si>
  <si>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</si>
  <si>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</si>
  <si>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</si>
  <si>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</si>
  <si>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</si>
  <si>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</si>
  <si>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</si>
  <si>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</si>
  <si>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</si>
  <si>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</si>
  <si>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</si>
  <si>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</si>
  <si>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</si>
  <si>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</si>
  <si>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</si>
  <si>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</si>
  <si>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</si>
  <si>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</si>
  <si>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</si>
  <si>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</si>
  <si>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</si>
  <si>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</si>
  <si>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</si>
  <si>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</si>
  <si>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</si>
  <si>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</si>
  <si>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</si>
  <si>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</si>
  <si>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</si>
  <si>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</si>
  <si>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</si>
  <si>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</si>
  <si>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</si>
  <si>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</si>
  <si>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</si>
  <si>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</si>
  <si>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</si>
  <si>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</si>
  <si>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</si>
  <si>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</si>
  <si>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</si>
  <si>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</si>
  <si>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</si>
  <si>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</si>
  <si>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</si>
  <si>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SDN006Denial of existence of humanitarian needs or entitlements to assistance</t>
  </si>
  <si>
    <t>SDN006Impediments to entry into country (bureaucratic and administrative)</t>
  </si>
  <si>
    <t>SDN006Interference into implementation of humanitarian activities</t>
  </si>
  <si>
    <t>SDN006Ongoing insecurity/hostilities affecting humanitarian assistance</t>
  </si>
  <si>
    <t>SDN006Physical constraints in the environment (obstacles related to terrain, climate, lack of infrastructure, etc.)</t>
  </si>
  <si>
    <t>SDN006Presence of mines and improvised explosive devices</t>
  </si>
  <si>
    <t>SDN006Restriction and obstruction of access to services and assistance</t>
  </si>
  <si>
    <t>SDN006Restriction of movement (impediments to freedom of movement and/or administrative restrictions)</t>
  </si>
  <si>
    <t>SDN006Violence against personnel, facilities and assets</t>
  </si>
  <si>
    <t>SDN007Denial of existence of humanitarian needs or entitlements to assistance</t>
  </si>
  <si>
    <t>SDN007Impediments to entry into country (bureaucratic and administrative)</t>
  </si>
  <si>
    <t>SDN007Interference into implementation of humanitarian activities</t>
  </si>
  <si>
    <t>SDN007Ongoing insecurity/hostilities affecting humanitarian assistance</t>
  </si>
  <si>
    <t>SDN007Physical constraints in the environment (obstacles related to terrain, climate, lack of infrastructure, etc.)</t>
  </si>
  <si>
    <t>SDN007Presence of mines and improvised explosive devices</t>
  </si>
  <si>
    <t>SDN007Restriction and obstruction of access to services and assistance</t>
  </si>
  <si>
    <t>SDN007Restriction of movement (impediments to freedom of movement and/or administrative restrictions)</t>
  </si>
  <si>
    <t>SDN007Violence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</si>
  <si>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</si>
  <si>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</si>
  <si>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</si>
  <si>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</si>
  <si>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</si>
  <si>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</si>
  <si>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</si>
  <si>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</si>
  <si>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</si>
  <si>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TTO002Denial of existence of humanitarian needs or entitlements to assistance</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</si>
  <si>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</si>
  <si>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</si>
  <si>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</si>
  <si>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</si>
  <si>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</si>
  <si>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</si>
  <si>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</si>
  <si>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</si>
  <si>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</si>
  <si>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CMR001Ongoing insecurity/hostilities affecting humanitarian assistance</t>
  </si>
  <si>
    <t>CMR001Physical constraints in the environment (obstacles related to terrain, climate, lack of infrastructure, etc.)</t>
  </si>
  <si>
    <t>CMR001Presence of mines and improvised explosive devices</t>
  </si>
  <si>
    <t>CMR001Violence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</si>
  <si>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</si>
  <si>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</si>
  <si>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</si>
  <si>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</si>
  <si>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</si>
  <si>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</si>
  <si>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</si>
  <si>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</si>
  <si>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</si>
  <si>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</si>
  <si>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</si>
  <si>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</si>
  <si>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</si>
  <si>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</si>
  <si>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</si>
  <si>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</si>
  <si>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</si>
  <si>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</si>
  <si>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</si>
  <si>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</si>
  <si>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</si>
  <si>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</si>
  <si>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</si>
  <si>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</si>
  <si>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</si>
  <si>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</si>
  <si>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</si>
  <si>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</si>
  <si>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</si>
  <si>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</si>
  <si>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</si>
  <si>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</si>
  <si>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</si>
  <si>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</si>
  <si>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</si>
  <si>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</si>
  <si>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</si>
  <si>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</si>
  <si>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</si>
  <si>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</si>
  <si>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</si>
  <si>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</si>
  <si>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</si>
  <si>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</si>
  <si>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</si>
  <si>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</si>
  <si>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</si>
  <si>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</si>
  <si>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</si>
  <si>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</si>
  <si>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</si>
  <si>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</si>
  <si>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</si>
  <si>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BGD002Denial of existence of humanitarian needs or entitlements to assistance</t>
  </si>
  <si>
    <t>BGD002Interference into implementation of humanitarian activities</t>
  </si>
  <si>
    <t>BGD002Ongoing insecurity/hostilities affecting humanitarian assistance</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</si>
  <si>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</si>
  <si>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</si>
  <si>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</si>
  <si>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</si>
  <si>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</si>
  <si>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</si>
  <si>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</si>
  <si>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</si>
  <si>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</si>
  <si>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</si>
  <si>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</si>
  <si>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</si>
  <si>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</si>
  <si>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</si>
  <si>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</si>
  <si>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</si>
  <si>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</si>
  <si>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</si>
  <si>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</si>
  <si>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</si>
  <si>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</si>
  <si>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</si>
  <si>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</si>
  <si>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</si>
  <si>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</si>
  <si>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</si>
  <si>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</si>
  <si>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</si>
  <si>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</si>
  <si>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</si>
  <si>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</si>
  <si>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</si>
  <si>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</si>
  <si>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</si>
  <si>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</si>
  <si>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</si>
  <si>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</si>
  <si>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</si>
  <si>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</si>
  <si>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</si>
  <si>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</si>
  <si>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</si>
  <si>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</si>
  <si>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</si>
  <si>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</si>
  <si>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</si>
  <si>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</si>
  <si>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</si>
  <si>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</si>
  <si>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</si>
  <si>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</si>
  <si>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</si>
  <si>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</si>
  <si>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</si>
  <si>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</si>
  <si>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</si>
  <si>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</si>
  <si>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</si>
  <si>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</si>
  <si>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</si>
  <si>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</si>
  <si>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</si>
  <si>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</si>
  <si>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</si>
  <si>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</si>
  <si>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</si>
  <si>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</si>
  <si>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</si>
  <si>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</si>
  <si>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</si>
  <si>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</si>
  <si>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</si>
  <si>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</si>
  <si>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</si>
  <si>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</si>
  <si>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</si>
  <si>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</si>
  <si>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</si>
  <si>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</si>
  <si>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</si>
  <si>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</si>
  <si>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</si>
  <si>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</si>
  <si>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</si>
  <si>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VEN001Denial of existence of humanitarian needs or entitlements to assistance</t>
  </si>
  <si>
    <t>VEN001Restriction and obstruction of access to services and assistance</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</si>
  <si>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</si>
  <si>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</si>
  <si>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</si>
  <si>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</si>
  <si>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</si>
  <si>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</si>
  <si>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</si>
  <si>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</si>
  <si>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</si>
  <si>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</si>
  <si>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</si>
  <si>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</si>
  <si>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</si>
  <si>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</si>
  <si>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</si>
  <si>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</si>
  <si>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</si>
  <si>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</si>
  <si>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</si>
  <si>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</si>
  <si>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</si>
  <si>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</si>
  <si>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</si>
  <si>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</si>
  <si>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</si>
  <si>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</si>
  <si>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</si>
  <si>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</si>
  <si>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</si>
  <si>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</si>
  <si>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</si>
  <si>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</si>
  <si>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</si>
  <si>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</si>
  <si>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</si>
  <si>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</si>
  <si>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</si>
  <si>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</si>
  <si>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</si>
  <si>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</si>
  <si>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</si>
  <si>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</si>
  <si>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</si>
  <si>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</si>
  <si>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LSO002Violence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</si>
  <si>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</si>
  <si>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</si>
  <si>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</si>
  <si>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</si>
  <si>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</si>
  <si>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</si>
  <si>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</si>
  <si>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</si>
  <si>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</si>
  <si>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</si>
  <si>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</si>
  <si>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</si>
  <si>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</si>
  <si>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</si>
  <si>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</si>
  <si>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</si>
  <si>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</si>
  <si>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</si>
  <si>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</si>
  <si>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</si>
  <si>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</si>
  <si>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</si>
  <si>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</si>
  <si>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</si>
  <si>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</si>
  <si>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</si>
  <si>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</si>
  <si>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</si>
  <si>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</si>
  <si>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</si>
  <si>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</si>
  <si>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</si>
  <si>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</si>
  <si>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</si>
  <si>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</si>
  <si>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</si>
  <si>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</si>
  <si>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</si>
  <si>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</si>
  <si>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</si>
  <si>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</si>
  <si>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</si>
  <si>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</si>
  <si>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</si>
  <si>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</si>
  <si>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</si>
  <si>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</si>
  <si>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</si>
  <si>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</si>
  <si>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</si>
  <si>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</si>
  <si>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</si>
  <si>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</si>
  <si>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</si>
  <si>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</si>
  <si>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</si>
  <si>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</si>
  <si>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</si>
  <si>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</si>
  <si>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</si>
  <si>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</si>
  <si>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</si>
  <si>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</si>
  <si>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</si>
  <si>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</si>
  <si>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</si>
  <si>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</si>
  <si>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</si>
  <si>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</si>
  <si>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</si>
  <si>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</si>
  <si>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</si>
  <si>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</si>
  <si>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</si>
  <si>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</si>
  <si>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</si>
  <si>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</si>
  <si>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</si>
  <si>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</si>
  <si>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</si>
  <si>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</si>
  <si>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</si>
  <si>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</si>
  <si>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</si>
  <si>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</si>
  <si>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</si>
  <si>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</si>
  <si>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</si>
  <si>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</si>
  <si>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</si>
  <si>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</si>
  <si>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</si>
  <si>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</si>
  <si>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</si>
  <si>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</si>
  <si>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</si>
  <si>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</si>
  <si>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</si>
  <si>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</si>
  <si>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</si>
  <si>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</si>
  <si>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</si>
  <si>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</si>
  <si>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</si>
  <si>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</si>
  <si>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</si>
  <si>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</si>
  <si>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</si>
  <si>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</si>
  <si>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</si>
  <si>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</si>
  <si>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</si>
  <si>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</si>
  <si>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</si>
  <si>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</si>
  <si>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</si>
  <si>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</si>
  <si>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</si>
  <si>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</si>
  <si>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</si>
  <si>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</si>
  <si>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</si>
  <si>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</si>
  <si>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</si>
  <si>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</si>
  <si>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</si>
  <si>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</si>
  <si>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</si>
  <si>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</si>
  <si>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</si>
  <si>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</si>
  <si>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of movement (impediments to freedom of movement and/or administrative restrictions)</t>
  </si>
  <si>
    <t>VEN001Violence against personnel, facilities and assets</t>
  </si>
  <si>
    <t>ACLED 04/06/2021</t>
  </si>
  <si>
    <t>Reported fatalities at country level between 4 Dec 2020 - 4 June 2021</t>
  </si>
  <si>
    <t>PHL003Fatalities in all crises</t>
  </si>
  <si>
    <t>BGD002Impediments to entry into country (bureaucratic and administrative)</t>
  </si>
  <si>
    <t>BGD002Physical constraints in the environment (obstacles related to terrain, climate, lack of infrastructure, etc.)</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</si>
  <si>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</si>
  <si>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</si>
  <si>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</si>
  <si>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</si>
  <si>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</si>
  <si>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</si>
  <si>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</si>
  <si>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</si>
  <si>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</si>
  <si>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</si>
  <si>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</si>
  <si>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</si>
  <si>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</si>
  <si>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</si>
  <si>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</si>
  <si>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</si>
  <si>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</si>
  <si>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</si>
  <si>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</si>
  <si>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</si>
  <si>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</si>
  <si>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</si>
  <si>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</si>
  <si>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</si>
  <si>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</si>
  <si>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</si>
  <si>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</si>
  <si>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</si>
  <si>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</si>
  <si>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</si>
  <si>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</si>
  <si>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</si>
  <si>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</si>
  <si>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</si>
  <si>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</si>
  <si>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</si>
  <si>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</si>
  <si>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</si>
  <si>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</si>
  <si>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</si>
  <si>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</si>
  <si>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</si>
  <si>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</si>
  <si>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</si>
  <si>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</si>
  <si>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</si>
  <si>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</si>
  <si>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</si>
  <si>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</si>
  <si>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</si>
  <si>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</si>
  <si>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</si>
  <si>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</si>
  <si>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</si>
  <si>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</si>
  <si>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</si>
  <si>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</si>
  <si>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</si>
  <si>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</si>
  <si>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</si>
  <si>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</si>
  <si>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</si>
  <si>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</si>
  <si>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</si>
  <si>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</si>
  <si>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</si>
  <si>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</si>
  <si>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</si>
  <si>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</si>
  <si>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</si>
  <si>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</si>
  <si>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</si>
  <si>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</si>
  <si>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</si>
  <si>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</si>
  <si>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</si>
  <si>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</si>
  <si>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</si>
  <si>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</si>
  <si>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</si>
  <si>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</si>
  <si>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</si>
  <si>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</si>
  <si>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</si>
  <si>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</si>
  <si>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</si>
  <si>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</si>
  <si>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</si>
  <si>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</si>
  <si>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</si>
  <si>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</si>
  <si>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</si>
  <si>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</si>
  <si>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</si>
  <si>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</si>
  <si>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</si>
  <si>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</si>
  <si>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</si>
  <si>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</si>
  <si>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</si>
  <si>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</si>
  <si>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</si>
  <si>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</si>
  <si>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</si>
  <si>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</si>
  <si>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</si>
  <si>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</si>
  <si>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</si>
  <si>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</si>
  <si>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</si>
  <si>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</si>
  <si>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</si>
  <si>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</si>
  <si>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</si>
  <si>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</si>
  <si>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</si>
  <si>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</si>
  <si>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</si>
  <si>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</si>
  <si>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</si>
  <si>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</si>
  <si>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</si>
  <si>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</si>
  <si>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</si>
  <si>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</si>
  <si>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</si>
  <si>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</si>
  <si>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</si>
  <si>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</si>
  <si>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</si>
  <si>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</si>
  <si>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</si>
  <si>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</si>
  <si>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</si>
  <si>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</si>
  <si>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</si>
  <si>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</si>
  <si>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</si>
  <si>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</si>
  <si>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</si>
  <si>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</si>
  <si>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</si>
  <si>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</si>
  <si>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</si>
  <si>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VCT002Denial of existence of humanitarian needs or entitlements to assistance</t>
  </si>
  <si>
    <t>VCT002Impediments to entry into country (bureaucratic and administrative)</t>
  </si>
  <si>
    <t>VCT002Interference into implementation of humanitarian activities</t>
  </si>
  <si>
    <t>VCT002Ongoing insecurity/hostilities affecting humanitarian assistance</t>
  </si>
  <si>
    <t>VCT002Physical constraints in the environment (obstacles related to terrain, climate, lack of infrastructure, etc.)</t>
  </si>
  <si>
    <t>VCT002Presence of mines and improvised explosive devices</t>
  </si>
  <si>
    <t>VCT002Restriction and obstruction of access to services and assistance</t>
  </si>
  <si>
    <t>VCT002Restriction of movement (impediments to freedom of movement and/or administrative restrictions)</t>
  </si>
  <si>
    <t>VCT002Violence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</si>
  <si>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</si>
  <si>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</si>
  <si>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</si>
  <si>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</si>
  <si>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</si>
  <si>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</si>
  <si>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</si>
  <si>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</si>
  <si>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</si>
  <si>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MEX001Denial of existence of humanitarian needs or entitlements to assistance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</si>
  <si>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</si>
  <si>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</si>
  <si>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</si>
  <si>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</si>
  <si>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</si>
  <si>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</si>
  <si>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</si>
  <si>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</si>
  <si>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</si>
  <si>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</si>
  <si>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</si>
  <si>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</si>
  <si>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</si>
  <si>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</si>
  <si>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</si>
  <si>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</si>
  <si>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</si>
  <si>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</si>
  <si>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</si>
  <si>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</si>
  <si>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</si>
  <si>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</si>
  <si>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</si>
  <si>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</si>
  <si>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</si>
  <si>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</si>
  <si>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</si>
  <si>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</si>
  <si>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</si>
  <si>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</si>
  <si>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</si>
  <si>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</si>
  <si>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</si>
  <si>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</si>
  <si>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</si>
  <si>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</si>
  <si>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</si>
  <si>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</si>
  <si>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</si>
  <si>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</si>
  <si>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</si>
  <si>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</si>
  <si>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</si>
  <si>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</si>
  <si>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</si>
  <si>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</si>
  <si>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</si>
  <si>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</si>
  <si>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</si>
  <si>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</si>
  <si>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</si>
  <si>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</si>
  <si>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</si>
  <si>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</si>
  <si>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</si>
  <si>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</si>
  <si>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</si>
  <si>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</si>
  <si>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</si>
  <si>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</si>
  <si>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</si>
  <si>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</si>
  <si>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</si>
  <si>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</si>
  <si>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</si>
  <si>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</si>
  <si>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</si>
  <si>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</si>
  <si>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</si>
  <si>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</si>
  <si>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</si>
  <si>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</si>
  <si>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</si>
  <si>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</si>
  <si>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</si>
  <si>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</si>
  <si>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</si>
  <si>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</si>
  <si>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</si>
  <si>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</si>
  <si>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</si>
  <si>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</si>
  <si>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</si>
  <si>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</si>
  <si>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</si>
  <si>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</si>
  <si>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</si>
  <si>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</si>
  <si>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</si>
  <si>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</si>
  <si>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</si>
  <si>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</si>
  <si>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</si>
  <si>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</si>
  <si>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</si>
  <si>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</si>
  <si>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</si>
  <si>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</si>
  <si>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</si>
  <si>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</si>
  <si>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</si>
  <si>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</si>
  <si>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</si>
  <si>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</si>
  <si>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</si>
  <si>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</si>
  <si>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</si>
  <si>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</si>
  <si>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</si>
  <si>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</si>
  <si>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</si>
  <si>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</si>
  <si>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</si>
  <si>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</si>
  <si>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</si>
  <si>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</si>
  <si>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</si>
  <si>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</si>
  <si>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</si>
  <si>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</si>
  <si>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</si>
  <si>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</si>
  <si>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</si>
  <si>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</si>
  <si>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</si>
  <si>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</si>
  <si>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</si>
  <si>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</si>
  <si>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</si>
  <si>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</si>
  <si>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</si>
  <si>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</si>
  <si>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</si>
  <si>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</si>
  <si>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</si>
  <si>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</si>
  <si>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</si>
  <si>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</si>
  <si>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</si>
  <si>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</si>
  <si>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</si>
  <si>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</si>
  <si>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</si>
  <si>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</si>
  <si>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</si>
  <si>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</si>
  <si>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</si>
  <si>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</si>
  <si>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</si>
  <si>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</si>
  <si>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ETH002Denial of existence of humanitarian needs or entitlements to assistance</t>
  </si>
  <si>
    <t>ETH002Impediments to entry into country (bureaucratic and administrative)</t>
  </si>
  <si>
    <t>ETH002Interference into implementation of humanitarian activities</t>
  </si>
  <si>
    <t>ETH002Ongoing insecurity/hostilities affecting humanitarian assistance</t>
  </si>
  <si>
    <t>ETH002Physical constraints in the environment (obstacles related to terrain, climate, lack of infrastructure, etc.)</t>
  </si>
  <si>
    <t>ETH002Presence of mines and improvised explosive devices</t>
  </si>
  <si>
    <t>ETH002Restriction and obstruction of access to services and assistance</t>
  </si>
  <si>
    <t>ETH002Restriction of movement (impediments to freedom of movement and/or administrative restrictions)</t>
  </si>
  <si>
    <t>ETH002Violence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</si>
  <si>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</si>
  <si>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</si>
  <si>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</si>
  <si>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</si>
  <si>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</si>
  <si>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</si>
  <si>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</si>
  <si>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</si>
  <si>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</si>
  <si>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Crisis in Tigray</t>
  </si>
  <si>
    <t>ETH004</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</si>
  <si>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</si>
  <si>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</si>
  <si>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</si>
  <si>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</si>
  <si>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</si>
  <si>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</si>
  <si>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</si>
  <si>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</si>
  <si>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</si>
  <si>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</si>
  <si>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</si>
  <si>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</si>
  <si>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</si>
  <si>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</si>
  <si>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</si>
  <si>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</si>
  <si>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</si>
  <si>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</si>
  <si>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GTM003Denial of existence of humanitarian needs or entitlements to assistance</t>
  </si>
  <si>
    <t>GTM003Impediments to entry into country (bureaucratic and administrative)</t>
  </si>
  <si>
    <t>GTM003Interference into implementation of humanitarian activities</t>
  </si>
  <si>
    <t>GTM003Ongoing insecurity/hostilities affecting humanitarian assistance</t>
  </si>
  <si>
    <t>GTM003Physical constraints in the environment (obstacles related to terrain, climate, lack of infrastructure, etc.)</t>
  </si>
  <si>
    <t>GTM003Presence of mines and improvised explosive devices</t>
  </si>
  <si>
    <t>GTM003Restriction and obstruction of access to services and assistance</t>
  </si>
  <si>
    <t>GTM003Restriction of movement (impediments to freedom of movement and/or administrative restrictions)</t>
  </si>
  <si>
    <t>GTM003Violence against personnel, facilities and assets</t>
  </si>
  <si>
    <t>HND002Denial of existence of humanitarian needs or entitlements to assistance</t>
  </si>
  <si>
    <t>HND002Impediments to entry into country (bureaucratic and administrative)</t>
  </si>
  <si>
    <t>HND002Interference into implementation of humanitarian activities</t>
  </si>
  <si>
    <t>HND002Ongoing insecurity/hostilities affecting humanitarian assistance</t>
  </si>
  <si>
    <t>HND002Physical constraints in the environment (obstacles related to terrain, climate, lack of infrastructure, etc.)</t>
  </si>
  <si>
    <t>HND002Presence of mines and improvised explosive devices</t>
  </si>
  <si>
    <t>HND002Restriction and obstruction of access to services and assistance</t>
  </si>
  <si>
    <t>HND002Restriction of movement (impediments to freedom of movement and/or administrative restrictions)</t>
  </si>
  <si>
    <t>HND002Violence against personnel, facilities and assets</t>
  </si>
  <si>
    <t>MEX001Impediments to entry into country (bureaucratic and administrative)</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</si>
  <si>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</si>
  <si>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</si>
  <si>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</si>
  <si>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</si>
  <si>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</si>
  <si>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</si>
  <si>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</si>
  <si>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</si>
  <si>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</si>
  <si>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</si>
  <si>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</si>
  <si>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</si>
  <si>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</si>
  <si>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</si>
  <si>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</si>
  <si>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</si>
  <si>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</si>
  <si>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</si>
  <si>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</si>
  <si>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NIC001Violence against personnel, facilities and assets</t>
  </si>
  <si>
    <t>NIC002Denial of existence of humanitarian needs or entitlements to assistance</t>
  </si>
  <si>
    <t>NIC002Impediments to entry into country (bureaucratic and administrative)</t>
  </si>
  <si>
    <t>NIC002Interference into implementation of humanitarian activities</t>
  </si>
  <si>
    <t>NIC002Ongoing insecurity/hostilities affecting humanitarian assistance</t>
  </si>
  <si>
    <t>NIC002Physical constraints in the environment (obstacles related to terrain, climate, lack of infrastructure, etc.)</t>
  </si>
  <si>
    <t>NIC002Presence of mines and improvised explosive devices</t>
  </si>
  <si>
    <t>NIC002Restriction and obstruction of access to services and assistance</t>
  </si>
  <si>
    <t>NIC002Restriction of movement (impediments to freedom of movement and/or administrative restrictions)</t>
  </si>
  <si>
    <t>NIC002Violence against personnel, facilities and assets</t>
  </si>
  <si>
    <t>UNHCR 06/05/2021</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</si>
  <si>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t>
  </si>
  <si>
    <t>THA003People affected</t>
  </si>
  <si>
    <t>Estimated number of refugees from Myanmar in 9 settlements near the Thai - Myanmar border according to UNHCR</t>
  </si>
  <si>
    <t>THA003People displaced</t>
  </si>
  <si>
    <t>THA003People in Need</t>
  </si>
  <si>
    <t>THA003Moderate humanitarian conditions - Level 3</t>
  </si>
  <si>
    <t>Government of Thailand 2010 ; UNHCR 06/05/2021</t>
  </si>
  <si>
    <t>https://www.citypopulation.de/php/thailand-admin.php; https://data2.unhcr.org/en/situations/thailand</t>
  </si>
  <si>
    <t>This figure includes the population living in the refugee camps established at the border with myanmar and districts affected by the conflict in the south</t>
  </si>
  <si>
    <t>THA001People exposed</t>
  </si>
  <si>
    <t>This figure includes population affected by the conflict and Myanmar refugees living in camps.</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</si>
  <si>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</si>
  <si>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</si>
  <si>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</si>
  <si>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THA001People in Need</t>
  </si>
  <si>
    <t>THA001Moderate humanitarian conditions - Level 3</t>
  </si>
  <si>
    <t>OCHA 03/06/2021</t>
  </si>
  <si>
    <t>https://reliefweb.int/sites/reliefweb.int/files/resources/20210306_impact_of_gu_floods.pdf</t>
  </si>
  <si>
    <t>Latest figure for people affected by 2021 Gu floods</t>
  </si>
  <si>
    <t>SOM004People affected</t>
  </si>
  <si>
    <t>Latest figure for people displaced by 2021 Gu floods.</t>
  </si>
  <si>
    <t>SOM004People displaced</t>
  </si>
  <si>
    <t>OCHA 9/05/2021; OCHA 17/05/2021; OCHA 03/06/2021</t>
  </si>
  <si>
    <t>https://reliefweb.int/sites/reliefweb.int/files/resources/Gu%202021%20flash%20floods%20update%201%20final%202.pdf; https://reliefweb.int/sites/reliefweb.int/files/resources/Somalia%20-%202021%20Gu%E2%80%99%20Season%20Floods%20Update%20%232%20-%20As%20of%2017%20May%202021.pdf;https://reliefweb.int/sites/reliefweb.int/files/resources/20210306_impact_of_gu_floods.pdf</t>
  </si>
  <si>
    <t xml:space="preserve">All of those who are affected have some level of needs, particularly food,and WASH. Therefore, the total number of people affected were considered to be people in need. Level 1 humanitarian conditions was the total exposed population minus the affected and the PIN. Level 2 humanitarian conditions was determined by taking the affected population minus the total PIN figure. Needs of IDPs are greater than for those who haven't been displaced. IDPs need food, WASH, shelter and protection. People in Need excluding IDPs were categorized as Level 3. All IDPs were categorized as Level 4. No information from sources suggests that any of the people in need had Level 5 needs.
</t>
  </si>
  <si>
    <t>SOM004People in Need</t>
  </si>
  <si>
    <t>SOM004Minimal humanitarian conditions - Level 1</t>
  </si>
  <si>
    <t>All of those who are affected have some level of needs, particularly food,and WASH. Therefore, the total number of people affected were considered to be people in need. Level 1 humanitarian conditions was the total exposed population minus the affected and the PIN. Level 2 humanitarian conditions was determined by taking the affected population minus the total PIN figure. Needs of IDPs are greater than for those who haven't been displaced. IDPs need food, WASH, shelter and protection. People in Need excluding IDPs were categorized as Level 3. All IDPs were categorized as Level 4. No information from sources suggests that any of the people in need had Level 5 needs.</t>
  </si>
  <si>
    <t>SOM004Stressed humanitarian conditions - Level 2</t>
  </si>
  <si>
    <t>SOM004Moderate humanitarian conditions - Level 3</t>
  </si>
  <si>
    <t>SOM004Severe humanitarian conditions - Level 4</t>
  </si>
  <si>
    <t>No information to indicate that any of the PIN had Level 5 needs.</t>
  </si>
  <si>
    <t>SOM004Extreme humanitarian conditions - Level 5</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</si>
  <si>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</si>
  <si>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</si>
  <si>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</si>
  <si>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</si>
  <si>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</si>
  <si>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</si>
  <si>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</si>
  <si>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</si>
  <si>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</si>
  <si>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</si>
  <si>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</si>
  <si>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</si>
  <si>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</si>
  <si>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</si>
  <si>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</si>
  <si>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</si>
  <si>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</si>
  <si>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</si>
  <si>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ACLED 11/06/2021</t>
  </si>
  <si>
    <t xml:space="preserve">Total number of fatalities (Papua conflict) in the last six months (11 Dec - 11 June 2021). Numbers include all reported fatalities from Papua and West Papua. </t>
  </si>
  <si>
    <t>IDN002Fatalities reported</t>
  </si>
  <si>
    <t>OCHA 02/2021</t>
  </si>
  <si>
    <t>https://reliefweb.int/sites/reliefweb.int/files/resources/ethiopia_2021_humanitarian_needs_overview_hno.pdf</t>
  </si>
  <si>
    <t xml:space="preserve">Total population in country according to the 2021 HNO </t>
  </si>
  <si>
    <t>ETH001Total population</t>
  </si>
  <si>
    <t>Ethiovisit 2017</t>
  </si>
  <si>
    <t>http://www.ethiovisit.com/ethiopia/ethiopia-regions-and-cities.html</t>
  </si>
  <si>
    <t>Figure represents the total area of Ethiopia. Humanitarian needs are present in all regions and the complex crisis has impacts on the whole country</t>
  </si>
  <si>
    <t>ETH001Landmass affected</t>
  </si>
  <si>
    <t>Thw whole country is imapcted by the crisis and the figure is the total population of Ethiopia/Total number of people exposed is the summation of Level 1-5 humanitarian needs according to ACAPS methodology.</t>
  </si>
  <si>
    <t>ETH001People exposed</t>
  </si>
  <si>
    <t>All population in Ethiopia is affected by the crisis/ Total number of people affected by the crisis is the summation of Level 2-5 humanitarian needs according to ACAPS methodology.</t>
  </si>
  <si>
    <t>ETH001People affected</t>
  </si>
  <si>
    <t>OCHA 02/2021; UNHCR 03/2021; OCHA 19/05/2021</t>
  </si>
  <si>
    <t>https://reliefweb.int/sites/reliefweb.int/files/resources/ethiopia_2021_humanitarian_needs_overview_hno.pdf ; https://data2.unhcr.org/en/documents/details/86087;  https://reliefweb.int/sites/reliefweb.int/files/resources/Situation%20Report%20-%20Ethiopia%20-%20Tigray%20Region%20Humanitarian%20Update%20-%2014%20May%202021.pdf</t>
  </si>
  <si>
    <t>Includes number of IDPs (2.7M)+Refugees (0.8M)+Ethiopian refugees in Sudan (36K)+Returnees (1.3M)</t>
  </si>
  <si>
    <t>ETH001People displaced</t>
  </si>
  <si>
    <t>No data</t>
  </si>
  <si>
    <t>ETH001Illness cases reported</t>
  </si>
  <si>
    <t>ETH001Injuries reported</t>
  </si>
  <si>
    <t>OCHA 2021 HNO Ethiopia (05/03/2021)</t>
  </si>
  <si>
    <t>ETH001People in Need</t>
  </si>
  <si>
    <t>Levels 1 = Exposed population - affected population - PIN.</t>
  </si>
  <si>
    <t>ETH001Minimal humanitarian conditions - Level 1</t>
  </si>
  <si>
    <t xml:space="preserve">Level 2 = Affected population - PIN </t>
  </si>
  <si>
    <t>ETH001Stressed humanitarian conditions - Level 2</t>
  </si>
  <si>
    <t>PiN based on latest figure produced by OCHA which is 23.5 m people in Ethiopia. 
 The Severity Classification: minimal 0.9m, stress 5.4 m, sever 11.7 m, extreme 4.8 m, and catastrophic 0.06.
 Level 3, 4 &amp; 5 are calculated according to the number of people classified  by severity level and the number of people in need at that level using OCHA needs summary.</t>
  </si>
  <si>
    <t>ETH001Moderate humanitarian conditions - Level 3</t>
  </si>
  <si>
    <t>ETH001Severe humanitarian conditions - Level 4</t>
  </si>
  <si>
    <t>ETH001Extreme humanitarian conditions - Level 5</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</si>
  <si>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</si>
  <si>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</si>
  <si>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</si>
  <si>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ETH001Crisis affected groups</t>
  </si>
  <si>
    <t>ETH001People facing limited access constraints</t>
  </si>
  <si>
    <t xml:space="preserve">Total number of fatalities in the last six months (11 Dec - 11 June 2021). </t>
  </si>
  <si>
    <t>IND002Fatalities reported</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</si>
  <si>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</si>
  <si>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</si>
  <si>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</si>
  <si>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</si>
  <si>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ETH002Total population</t>
  </si>
  <si>
    <t>This figure is the area of the regions that are usually are impacted by floods: Afar, Dire Dawa, Oromia, Somali and SNNPR</t>
  </si>
  <si>
    <t>ETH002Landmass affected</t>
  </si>
  <si>
    <t>This figure is the total population of the regions that are usually are impacted by floods: Afar, Dire Dawa, Oromia, Somali and SNNPR/ It is also the sum of levels 1-5</t>
  </si>
  <si>
    <t>ETH002People exposed</t>
  </si>
  <si>
    <t>A report by the National Disaster Risk
Management Commission (NDRMC) in September
2020 indicated that close to 1.1 million people were
affected/ It is also the sum of levels 2-5</t>
  </si>
  <si>
    <t>ETH002People affected</t>
  </si>
  <si>
    <t>Flood List 14/05/2021; OCHA 02/2021</t>
  </si>
  <si>
    <t>http://floodlist.com/africa/ethiopia-floods-afar-snnp-somali-may-2021; https://reliefweb.int/sites/reliefweb.int/files/resources/ethiopia_2021_humanitarian_needs_overview_hno.pdf</t>
  </si>
  <si>
    <t>Number of people dispalce by floods by Sep 2020 is 342000, but 90% of them returned by the end of Oct 2020, leaving the number of IDPs 34,200 + The UN reported on 13 May that flooding in 3 regions of Ethiopia that began in late April has displaced around 70,000 people.</t>
  </si>
  <si>
    <t>ETH002People displaced</t>
  </si>
  <si>
    <t>Not enough data</t>
  </si>
  <si>
    <t>ETH002Illness cases reported</t>
  </si>
  <si>
    <t>ETH002Injuries reported</t>
  </si>
  <si>
    <t>Flood List 14/05/2021</t>
  </si>
  <si>
    <t>http://floodlist.com/africa/ethiopia-floods-afar-snnp-somali-may-2021</t>
  </si>
  <si>
    <t>Total number of fatalities between 1/1/2021and 16/6/2021 in Ethiopia who died because of floods/ No numbers reported in ACLED</t>
  </si>
  <si>
    <t>ETH002Fatalities reported</t>
  </si>
  <si>
    <t>ETH002People in Need</t>
  </si>
  <si>
    <t>Flood List 14/05/2021; OCHA 02/2021; Ethiovisit 2017; OCHA 02/2021</t>
  </si>
  <si>
    <t>http://floodlist.com/africa/ethiopia-floods-afar-snnp-somali-may-2021; https://reliefweb.int/sites/reliefweb.int/files/resources/ethiopia_2021_humanitarian_needs_overview_hno.pdf; http://www.ethiovisit.com/ethiopia/ethiopia-regions-and-cities.html; https://reliefweb.int/sites/reliefweb.int/files/resources/ethiopia_2021_humanitarian_needs_overview_hno.pdf</t>
  </si>
  <si>
    <t xml:space="preserve">Levels 1 = Exposed population - affected population - PIN. </t>
  </si>
  <si>
    <t>ETH002Minimal humanitarian conditions - Level 1</t>
  </si>
  <si>
    <t>ETH002Stressed humanitarian conditions - Level 2</t>
  </si>
  <si>
    <t xml:space="preserve">This is the number of people who were displaced because of floods. There are no further analysis of the needs, so they will be considered all level 3 and there are no numbers in level 4 or 5. </t>
  </si>
  <si>
    <t>ETH002Moderate humanitarian conditions - Level 3</t>
  </si>
  <si>
    <t xml:space="preserve">There is no analysis of the severity of needs for the displaced people. All displace people are in level 3 and no one is in level 4 and 5. </t>
  </si>
  <si>
    <t>ETH002Severe humanitarian conditions - Level 4</t>
  </si>
  <si>
    <t>ETH002Extreme humanitarian conditions - Level 5</t>
  </si>
  <si>
    <t>ETH002Crisis affected groups</t>
  </si>
  <si>
    <t>There are some restrictions because of floods and damaged roads, but no available numbers.</t>
  </si>
  <si>
    <t>ETH002People facing limited access constraints</t>
  </si>
  <si>
    <t>ETH002People facing restricted access constraints</t>
  </si>
  <si>
    <t>ETH003Total population</t>
  </si>
  <si>
    <t>ETH003Landmass affected</t>
  </si>
  <si>
    <t xml:space="preserve"> This figure is the total popluation of Ethiopia because refugees and asuylum seekers live across all of Ethiopia and not only in camps.</t>
  </si>
  <si>
    <t>ETH003People exposed</t>
  </si>
  <si>
    <t>Ethiovisit 2017; UNHCR 30/04/2021</t>
  </si>
  <si>
    <t>http://www.ethiovisit.com/ethiopia/ethiopia-regions-and-cities.html ; https://data2.unhcr.org/en/country/eth</t>
  </si>
  <si>
    <t xml:space="preserve">Figure represents the total population of the states that has more than 40K refugees: Gambela, Somali, Tigray, Benishangul-Gumuz, Afar, and Addis Ababa (accordignt to UNHCR data portal of Ethiopia). </t>
  </si>
  <si>
    <t>ETH003People affected</t>
  </si>
  <si>
    <t>UNHCR 03/2021</t>
  </si>
  <si>
    <t>https://data2.unhcr.org/en/documents/details/86087</t>
  </si>
  <si>
    <t>This is the number of Refugees in Ethipoia 0.8M</t>
  </si>
  <si>
    <t>ETH003People displaced</t>
  </si>
  <si>
    <t>ETH003Illness cases reported</t>
  </si>
  <si>
    <t>ETH003Injuries reported</t>
  </si>
  <si>
    <t>ETH003People in Need</t>
  </si>
  <si>
    <t>Ethiovisit 2017; UNHCR 30/04/2021 ; UNHCR 03/2021</t>
  </si>
  <si>
    <t>http://www.ethiovisit.com/ethiopia/ethiopia-regions-and-cities.html ; https://data2.unhcr.org/en/country/eth ;https://data2.unhcr.org/en/documents/details/86087</t>
  </si>
  <si>
    <t>Levels 1 = the number of people exposed - affected population - PIN</t>
  </si>
  <si>
    <t>ETH003Minimal humanitarian conditions - Level 1</t>
  </si>
  <si>
    <t>ETH003Stressed humanitarian conditions - Level 2</t>
  </si>
  <si>
    <t>Level 3 is assumed to be the number of people directly affected by the crisis. Because Ethiopia has a series of well established refugee camps, no one was considered on level 4 or 5.</t>
  </si>
  <si>
    <t>ETH003Moderate humanitarian conditions - Level 3</t>
  </si>
  <si>
    <t>Because Ethiopia has a series of well established refugee camps, no one was considered on level 4 or 5</t>
  </si>
  <si>
    <t>ETH003Severe humanitarian conditions - Level 4</t>
  </si>
  <si>
    <t>ETH003Extreme humanitarian conditions - Level 5</t>
  </si>
  <si>
    <t>Refugees, IDPS, Host</t>
  </si>
  <si>
    <t>ETH003Crisis affected groups</t>
  </si>
  <si>
    <t xml:space="preserve">No data </t>
  </si>
  <si>
    <t>ETH003People facing limited access constraints</t>
  </si>
  <si>
    <t>ETH003People facing restricted access constraints</t>
  </si>
  <si>
    <t>ETH004Total population</t>
  </si>
  <si>
    <t>Tigray's area as of 2017</t>
  </si>
  <si>
    <t>ETH004Landmass affected</t>
  </si>
  <si>
    <t xml:space="preserve">Number of people living in Tigray </t>
  </si>
  <si>
    <t>ETH004People exposed</t>
  </si>
  <si>
    <t>OCHA 02/2021; OCHA 14/05/2021 ; UNHCR 11 Nov. 2020</t>
  </si>
  <si>
    <t>https://reliefweb.int/sites/reliefweb.int/files/resources/ethiopia_2021_humanitarian_needs_overview_hno.pdf ; https://reliefweb.int/sites/reliefweb.int/files/resources/Situation%20Report%20-%20Ethiopia%20-%20Tigray%20Region%20Humanitarian%20Update%20-%2014%20May%202021.pdf ; https://data2.unhcr.org/en/documents/details/83745</t>
  </si>
  <si>
    <t>The number includes Tigray's population (IDPs and returnees included)+ Ethiopian refugees in Sudan (36K)+Eritrean refugees in Tigray (96K) before the beginning of the crisis in November 2020. Since the violence started, access became a key issue and current numbers of refugees might not be accurate</t>
  </si>
  <si>
    <t>ETH004People affected</t>
  </si>
  <si>
    <t>ETH004Illness cases reported</t>
  </si>
  <si>
    <t>ETH004Injuries reported</t>
  </si>
  <si>
    <t>OCHA 20/05/2021</t>
  </si>
  <si>
    <t>https://reliefweb.int/report/ethiopia/ethiopia-tigray-region-humanitarian-update-situation-report-20-may-2021</t>
  </si>
  <si>
    <t>ETH004People in Need</t>
  </si>
  <si>
    <t>OCHA 02/2021 ; OCHA 14/05/2021; OCHA 20/05/2021</t>
  </si>
  <si>
    <t>https://reliefweb.int/sites/reliefweb.int/files/resources/ethiopia_2021_humanitarian_needs_overview_hno.pdf, ; https://reliefweb.int/sites/reliefweb.int/files/resources/Situation%20Report%20-%20Ethiopia%20-%20Tigray%20Region%20Humanitarian%20Update%20-%2014%20May%202021.pdf ; https://reliefweb.int/report/ethiopia/ethiopia-tigray-region-humanitarian-update-situation-report-20-may-2021</t>
  </si>
  <si>
    <t>ETH004Minimal humanitarian conditions - Level 1</t>
  </si>
  <si>
    <t>ETH004Stressed humanitarian conditions - Level 2</t>
  </si>
  <si>
    <t xml:space="preserve">There is limited evidence on the severity of needs because of limited access to the area. However, the number includes IDPs and Returnees. </t>
  </si>
  <si>
    <t>ETH004Moderate humanitarian conditions - Level 3</t>
  </si>
  <si>
    <t>There is limited evidence on the severity of needs because of limited access to the area.</t>
  </si>
  <si>
    <t>ETH004Severe humanitarian conditions - Level 4</t>
  </si>
  <si>
    <t>OCHA 14/05/2021 ; IPC 10/06/2021</t>
  </si>
  <si>
    <t>https://reliefweb.int/sites/reliefweb.int/files/resources/Situation%20Report%20-%20Ethiopia%20-%20Tigray%20Region%20Humanitarian%20Update%20-%2014%20May%202021.pdf ; https://reliefweb.int/report/ethiopia/ethiopia-ipc-acute-food-insecurity-analysis-may-september-2021-issued-june-2021</t>
  </si>
  <si>
    <t>It is estimated that 7,000-10,000 Eritrean refugees are still in hard to reach areas across the region. The needs are likely to be very high./ There are 353K peope in Catastrophe (IPC-5)</t>
  </si>
  <si>
    <t>ETH004Extreme humanitarian conditions - Level 5</t>
  </si>
  <si>
    <t>ETH004Crisis affected groups</t>
  </si>
  <si>
    <t>ETH004People facing limited access constraints</t>
  </si>
  <si>
    <t>ETH004People facing restricted access constraints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</si>
  <si>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</si>
  <si>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</si>
  <si>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</si>
  <si>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</si>
  <si>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</si>
  <si>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</si>
  <si>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</si>
  <si>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</si>
  <si>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</si>
  <si>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</si>
  <si>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</si>
  <si>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</si>
  <si>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</si>
  <si>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</si>
  <si>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</si>
  <si>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</si>
  <si>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</si>
  <si>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</si>
  <si>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</si>
  <si>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</si>
  <si>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</si>
  <si>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</si>
  <si>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Violence in Myanmar</t>
  </si>
  <si>
    <t>MMR004</t>
  </si>
  <si>
    <t>MMR004Injuries reported</t>
  </si>
  <si>
    <t>MMR004Illness cases reported</t>
  </si>
  <si>
    <t>BBC 15/06/2021</t>
  </si>
  <si>
    <t>https://www.aljazeera.com/news/2021/6/15/our-only-option-myanmar-civilians-take-up-arms-for-democracy</t>
  </si>
  <si>
    <t>Number of anti-coup protestors killed and number of people killed in anti-coup armed resistance (boh ethnic and civillian armed resistance) in the last 6 months.</t>
  </si>
  <si>
    <t>MMR004Fatalities reported</t>
  </si>
  <si>
    <t>MMR004Buildings damaged</t>
  </si>
  <si>
    <t>MMR004Buildings destroyed</t>
  </si>
  <si>
    <t>MMR004Economic Losses</t>
  </si>
  <si>
    <t>OCHA 20/06/2021 ; UNHCR 15/06/2021</t>
  </si>
  <si>
    <t>https://reporting.unhcr.org/sites/default/files/Myanmar%20emergency%20update%2015%20June%202021.pdf ; https://reliefweb.int/sites/reliefweb.int/files/resources/Myanmar%20Humanitarian%20Snapshot%20June.pdf</t>
  </si>
  <si>
    <t xml:space="preserve"> Level 2 is all people directly affected by the conflict. HNO was released before the coup, therefore it is difficult to estimate this number. According to OCHA, people displaced by military clashes with armed groups in new areas in Myanmar since 1 Feb coup are all in urgent need of humanitarian aid according to OCHA. Breakdown: IDPs (47,600) in Kayin state + (108,800) in Kayah state + (24,500) IDPs from Kayah to southern Shan + (4,000) in Mon and eastern Bago region + (5,000) in Magway region.</t>
  </si>
  <si>
    <t>MMR004Stressed humanitarian conditions - Level 2</t>
  </si>
  <si>
    <t>Level 4 is considered equal to HNO level 4, those in extreme need. HNO was released before the coup, therefore it is difficult to verify this number.</t>
  </si>
  <si>
    <t>MMR004Severe humanitarian conditions - Level 4</t>
  </si>
  <si>
    <t>Level 5 is considered equal to HNO Level 5. HNO was released before the coup, therefore it is difficult to verify this number.</t>
  </si>
  <si>
    <t>MMR004Extreme humanitarian conditions - Level 5</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</si>
  <si>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</si>
  <si>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</si>
  <si>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</si>
  <si>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</si>
  <si>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</si>
  <si>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</si>
  <si>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ACAPS Methodology</t>
  </si>
  <si>
    <t>https://www.acaps.org/methodology/access</t>
  </si>
  <si>
    <t>MMR004Impediments to entry into country (bureaucratic and administrative)</t>
  </si>
  <si>
    <t>MMR004Restriction of movement (impediments to freedom of movement and/or administrative restrictions)</t>
  </si>
  <si>
    <t>ACAPS Methodology ; Cass 16/06/2021 ; ICNL 13/04/2021 ; DW 14/06/2021</t>
  </si>
  <si>
    <t>https://www.acaps.org/methodology/access ; https://cass-mm.org/cass-weekly-update-10-16-june-2021/ ; https://www.icnl.org/resources/civic-freedom-monitor/myanmar</t>
  </si>
  <si>
    <t>The military targeted humanitarians that were responding to the displacement in Kayah state, there are reports of fatalities and detainment. In March, the military started requiring banks to report on all foreign funds received by both NGOs and INGOs, and targeting several prominent INGOs on spurious money-laundering charges. In other areas such as Rakhine, the government imposed conditions on delivery of aid. After the coup, it is not entirely clear yet how conditions are imposed by the military in new areas of conflict, however, blocking access to affected areas in Kayah state has been documented.</t>
  </si>
  <si>
    <t>MMR004Interference into implementation of humanitarian activities</t>
  </si>
  <si>
    <t>ACAPS Metholodology</t>
  </si>
  <si>
    <t>MMR004Denial of existence of humanitarian needs or entitlements to assistance</t>
  </si>
  <si>
    <t>ACAPS Metholodology ; The Guardian 02/04/2021 ; Save the Children 11/06/2021 ; Insecurity Insight 11/05/2021</t>
  </si>
  <si>
    <t>https://www.acaps.org/methodology/access ; https://www.theguardian.com/world/2021/apr/02/myanmar-coup-military-expands-internet-shutdown ; https://www.savethechildren.net/news/myanmar-more-100-attacks-schools-may ; http://insecurityinsight.org/wp-content/uploads/2021/05/Three-Month-Review-Violence-Against-Health-Care-in-Myanmar-11-February-and-11-May-2021.pdf</t>
  </si>
  <si>
    <t>Access to health, education, banking and internet services has been highly restricted after the coup because of military junta measures and civil disobedience strikes.</t>
  </si>
  <si>
    <t>MMR004Restriction and obstruction of access to services and assistance</t>
  </si>
  <si>
    <t>Since the coup, there have been ongoing sporadic hostilities against protestors, and rise in clashes and displacement</t>
  </si>
  <si>
    <t>MMR004Ongoing insecurity/hostilities affecting humanitarian assistance</t>
  </si>
  <si>
    <t>ACAPS Methodology ; Insecurity Insight 11/05/2021</t>
  </si>
  <si>
    <t>https://www.acaps.org/methodology/access ; http://insecurityinsight.org/wp-content/uploads/2021/05/Three-Month-Review-Violence-Against-Health-Care-in-Myanmar-11-February-and-11-May-2021.pdf</t>
  </si>
  <si>
    <t>Attacks on schools and health facilities are also documented and there is a growing trend of low intensity explosions using improvised explosives against public facilities and infrastructure, making them unsafe.</t>
  </si>
  <si>
    <t>MMR004Presence of mines and improvised explosive devices</t>
  </si>
  <si>
    <t>The military has targeted doctors and other health workers for participating in the Civil Disobedience Movement (CDM). Doctors and nurses have been 
served with warrants and arrests, health workers have been injured while providing care to protestors, ambulances have been destroyed, and health facilities have been raided. Attacks on schools and health facilities are also documented and there is a growing trend of low intensity explosions using improvised explosives against public facilities and infrastructure, making them unsafe.</t>
  </si>
  <si>
    <t>MMR004Violence against personnel, facilities and assets</t>
  </si>
  <si>
    <t>MMR004Physical constraints in the environment (obstacles related to terrain, climate, lack of infrastructure, etc.)</t>
  </si>
  <si>
    <t>UNHCR 28/02/2021;
RSO 2021-2022 28/01/2021; RNO (28/02/2021);
UNHCR (31/05/2021); 
Regional Refugee &amp; Resilience Plan 2019-2020 26/05/2020</t>
  </si>
  <si>
    <t>https://www.unhcr.org/eg/wp-content/uploads/sites/36/2021/06/Month_Statistical_Report_May2021.pdf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</si>
  <si>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People displaced = registered Syrian refigees + unregistered Syrian refigees + Palestinian Refugees came from Syria.
The unregistered Syrian refugees is calculated based on govermental estimatation which could be inaccurate. </t>
  </si>
  <si>
    <t>EGY002People displaced</t>
  </si>
  <si>
    <t xml:space="preserve">PiN = L3+L4+L5 and it includes Syrian refugees (registered and unregistered), Palestinian refugees from Syrian.
Level 5: No reports of either host or refugee facing extreme humanitarian conditions.
Level 4: 67% of Syrian refugees are extremely poor and in need of assistance and are located in Level 4, as well including the Palestinian Syrian refugees.
Level 3: The remaining 33% of Syrian refugees are located in Level 3.
Level 2: The people who are affected by the displacement
Level 1: The people who are exposed to the crisis.
</t>
  </si>
  <si>
    <t>EGY002People in Need</t>
  </si>
  <si>
    <t>EGY002Moderate humanitarian conditions - Level 3</t>
  </si>
  <si>
    <t>EGY002Severe humanitarian conditions - Level 4</t>
  </si>
  <si>
    <t>EGY002Extreme humanitarian conditions - Level 5</t>
  </si>
  <si>
    <t>Myanmar National Census 2014; HNO 2021 ; UN 18/06/2021 ; UNHCR 15/06/2021 ; Reuters 23/05/2021 ; UNICEF 20/05/2021 ; BBC 26/04/2021 ; OCHA 20/06/2021 ; UNHCR 15/06/2021</t>
  </si>
  <si>
    <t>https://myanmar.unfpa.org/en/publications/union-report-volume-3k-rakhine-state-report; https://reliefweb.int/sites/reliefweb.int/files/resources/mmr_humanitarian_needs_overview_2021_final.pdf ; https://reporting.unhcr.org/sites/default/files/Myanmar%20emergency%20update%2015%20June%202021.pdf ; https://reliefweb.int/sites/reliefweb.int/files/resources/Myanmar%20Humanitarian%20Snapshot%20June.pdf ; https://news.un.org/en/story/2021/06/1094322 ; https://reporting.unhcr.org/sites/default/files/Myanmar%20emergency%20update%2015%20June%202021.pdf ; https://www.reuters.com/world/asia-pacific/more-than-125000-myanmar-teachers-suspended-opposing-coup-2021-05-23/ ; https://www.unicef.org/eap/press-releases/education-risk-generation-children-myanmar-must-have-safe-appropriate-and-inclusive ; https://www.bbc.com/news/world-asia-56827116</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</si>
  <si>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 New addition in June 2021 is 189,900 people displaced by military clashes with armed groups in new areas in Myanmar since 1 Feb coup. Breakdown: IDPs (47,600) in Kayin state + (108,800) in Kayah state + (24,500) IDPs from Kayah to southern Shan + (4,000) in Mon and eastern Bago region + (5,000) in Magway region Other affected populations are: Protestors killed (860) Detainees (5000) by the military in anti-coup protests and strikes. Civil Disobedience members suspended and their livelihoods affected (125,900 school teachers suspended, 19,500 university staff suspended, health personnel on strikes (80% of health care affected). Students and pupils who lack access to education (estimated 12 million). Nearly half of Myanmar's population is affected by the economic impact of the coup. This number is an underestimate and only considers the total IDP number because the actual number is difficult to estimate since there is no updated HNO assessment post coup.</t>
  </si>
  <si>
    <t>MMR001People affected</t>
  </si>
  <si>
    <t>Myanmar National Census 2014; HNO 2021 ; OCHA 20/06/2021 ; UNHCR 15/06/2021</t>
  </si>
  <si>
    <t>https://myanmar.unfpa.org/en/publications/union-report-volume-3k-rakhine-state-report; https://reliefweb.int/sites/reliefweb.int/files/resources/mmr_humanitarian_needs_overview_2021_final.pdf ; https://reporting.unhcr.org/sites/default/files/Myanmar%20emergency%20update%2015%20June%202021.pdf ; https://reliefweb.int/sites/reliefweb.int/files/resources/Myanmar%20Humanitarian%20Snapshot%20June.pdf</t>
  </si>
  <si>
    <t xml:space="preserve">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The population affected by conflict in new areas post 1 Feb coup are the people displaced. HNO was released before the coup.</t>
  </si>
  <si>
    <t>MMR001Stressed humanitarian conditions - Level 2</t>
  </si>
  <si>
    <t>OCHA 22/02/2021</t>
  </si>
  <si>
    <t>https://reliefweb.int/report/sudan/sudan-humanitarian-needs-overview-2021-december-2020</t>
  </si>
  <si>
    <t xml:space="preserve">World Bank number is outdated (2019) and it is unclear whether it includes refugees or not. OCHA figure is more accurate, and it includes refugees as stated in the notes: 45.3M Sudan Central Bureau of Statistics (CBS) 2020 population projection plus 1.1M refugee figure, Refugee Consultation Forum (RCF) </t>
  </si>
  <si>
    <t>SDN001Total population</t>
  </si>
  <si>
    <t>CityPopulation, 2018</t>
  </si>
  <si>
    <t>https://www.citypopulation.de/en/sudan/</t>
  </si>
  <si>
    <t>The number represents all of Sudan because the whole country is impacted by the complex crisis</t>
  </si>
  <si>
    <t>SDN001Landmass affected</t>
  </si>
  <si>
    <t>People Exposed is the sum of levels 1 to 5, based on ACAPS methodology</t>
  </si>
  <si>
    <t>SDN001People exposed</t>
  </si>
  <si>
    <t>People affected is the sum of levels 2 to 5 based on ACAPS methodology</t>
  </si>
  <si>
    <t>SDN001People affected</t>
  </si>
  <si>
    <t>UNHCR Sudan 31/05/2021 ; UNHCR South Sudan 31/05/2021 ; UNHCR Chad 31/05/2021</t>
  </si>
  <si>
    <t>https://data2.unhcr.org/en/country/sdn; https://data2.unhcr.org/en/country/ssd ; https://data2.unhcr.org/en/country/tcd</t>
  </si>
  <si>
    <t xml:space="preserve">The number includes IDPs in Sudan (2552174), Refugees in Sudan(1113286), Refugee returnees (2060), Sudanese refugees in South Sudan (295038) and Chad (372722) </t>
  </si>
  <si>
    <t>SDN001People displaced</t>
  </si>
  <si>
    <t>ACLED 28/06/2021</t>
  </si>
  <si>
    <t>Number of fatalities between 25/01/2021 and 25/06/2021</t>
  </si>
  <si>
    <t>SDN001Fatalities reported</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</si>
  <si>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</si>
  <si>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</si>
  <si>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</si>
  <si>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</si>
  <si>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</si>
  <si>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</si>
  <si>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</si>
  <si>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</si>
  <si>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</si>
  <si>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</si>
  <si>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</si>
  <si>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Host, Non-host, refugees, IDPs, returnees</t>
  </si>
  <si>
    <t>SDN001Crisis affected groups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</si>
  <si>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</si>
  <si>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</si>
  <si>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</si>
  <si>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</si>
  <si>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</si>
  <si>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</si>
  <si>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</si>
  <si>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</si>
  <si>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</si>
  <si>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</si>
  <si>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</si>
  <si>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Refugees and host-community</t>
  </si>
  <si>
    <t>SDN005Crisis affected groups</t>
  </si>
  <si>
    <t>SDN007Total population</t>
  </si>
  <si>
    <t>UNHCR 17/06/2021 ; CityPopulation, 2018</t>
  </si>
  <si>
    <t>The figure is the area of the states that host more than 5k refugees from Ethiopia: Khartoum, Gedaref, Kassala, and Blue Nile</t>
  </si>
  <si>
    <t>SDN007Landmass affected</t>
  </si>
  <si>
    <t>The figure is the number of people living in the states that host more than 5k refugees from Ethiopia: Khartoum, Gedaref, Kassala, and Blue Nile</t>
  </si>
  <si>
    <t>SDN007People exposed</t>
  </si>
  <si>
    <t>SDN007People affected</t>
  </si>
  <si>
    <t>No fatalities among refugees from Ethiopia between 25/01 and 25/062021</t>
  </si>
  <si>
    <t>SDN007Fatalities reported</t>
  </si>
  <si>
    <t>refugees and host-community</t>
  </si>
  <si>
    <t>SDN007Crisis affected groups</t>
  </si>
  <si>
    <t>Stat Italia 01/2019</t>
  </si>
  <si>
    <t>http://dati.istat.it/Index.aspx?QueryId=18460&amp;lang=en</t>
  </si>
  <si>
    <t>population =59,257,566
foreiners and immigrants = 5,035,643
(= 64,293,209)
As of January 2019</t>
  </si>
  <si>
    <t>ITA002Total population</t>
  </si>
  <si>
    <t xml:space="preserve">Hot spots in Sicily and Calabria , Sardinia is not considered as very few people are arriving there.
Sicily population + foreiners and immigrants = (4,840,876+190,974 =5,031,850).
Calabria population + foreiners and immigrants = (1,877,728+102,302 =1,980,030)
total population living in Sicily and Calabria = 7,011,880
</t>
  </si>
  <si>
    <t>ITA002People exposed</t>
  </si>
  <si>
    <t>UNHCR 29/06/2021</t>
  </si>
  <si>
    <t>As no information on the total number of asylum seekers and refugees in Italy, we considered affected people are sea arrivals to Italy in the last five years (2017-2021)
2017 = 119,369
2018 = 23,370
2019 = 11,471
2020 = 34,154
2021 (28/06/2021) = 19,727</t>
  </si>
  <si>
    <t>ITA002People affected</t>
  </si>
  <si>
    <t>As no information on the total number of asylum seekers and refugees in Italy, we counted displaced people are sea arrivals to Italy in the last five years (2017-2021)
2017 = 119,369
2018 = 23,370
2019 = 11,471
2020 = 34,154
2021 (28/06/2021) = 19,727</t>
  </si>
  <si>
    <t>ITA002People displaced</t>
  </si>
  <si>
    <t>IOM 29/06/2021</t>
  </si>
  <si>
    <t>https://missingmigrants.iom.int/region/mediterranean?migrant_route%5B%5D=1376</t>
  </si>
  <si>
    <t>dead or missing on central route (from Tunisia and Libya) from Jan - Jun 2021</t>
  </si>
  <si>
    <t>ITA002Fatalities reported</t>
  </si>
  <si>
    <t>ACLED 18/06/2021 ; IOM 29/06/2021</t>
  </si>
  <si>
    <t>https://missingmigrants.iom.int/region/mediterranean?migrant_route%5B%5D=1376 ; https://acleddata.com/data-export-tool/</t>
  </si>
  <si>
    <t>All fatalities in the country + dead or missing on central route (from Tunisia and Libya)
1 + 696 = 697
from Jan - Jun 2021</t>
  </si>
  <si>
    <t>ITA002Fatalities in all crises</t>
  </si>
  <si>
    <t>As no information on the total number of asylum seekers and refugees in Italy, we counted people in need are sea arrivals to Italy in the last five years (2017-2021) and are considered on level 3. No people in need considered level 4 or 5
2017 = 119,369
2018 = 23,370
2019 = 11,471
2020 = 34,154
2021 (28/06/2021) = 19,727</t>
  </si>
  <si>
    <t>ITA002People in Need</t>
  </si>
  <si>
    <t>Stat Italia 01/2019 ; UNHCR 29/06/2021</t>
  </si>
  <si>
    <t>http://dati.istat.it/Index.aspx?QueryId=18460&amp;lang=en ; https://data2.unhcr.org/en/situations/mediterranean/location/5205</t>
  </si>
  <si>
    <t>Exposed population - affected population</t>
  </si>
  <si>
    <t>ITA002Minimal humanitarian conditions - Level 1</t>
  </si>
  <si>
    <t>All affected people  are considered on level 3. No people in need considered level 4 or 5.</t>
  </si>
  <si>
    <t>ITA002Stressed humanitarian conditions - Level 2</t>
  </si>
  <si>
    <t>ITA002Moderate humanitarian conditions - Level 3</t>
  </si>
  <si>
    <t>ITA002Severe humanitarian conditions - Level 4</t>
  </si>
  <si>
    <t>ITA002Extreme humanitarian conditions - Level 5</t>
  </si>
  <si>
    <t>World Gazetteer Accessed 29/06/2021</t>
  </si>
  <si>
    <t>https://archive.is/20130105064307/http:/www.world-gazetteer.com/wg.php?x=1133987757&amp;men=gadm&amp;lng=en&amp;gln=xx&amp;dat=32&amp;geo=-158&amp;srt=pnan&amp;col=aohdq&amp;srt=apnn</t>
  </si>
  <si>
    <t>Total Landmass of Cross River, Taraba and Benue states, which host 98% of Cameroonian refugees</t>
  </si>
  <si>
    <t>NGA008Landmass affected</t>
  </si>
  <si>
    <t>NBS Accessed 29/06/2021</t>
  </si>
  <si>
    <t>https://nigerianstat.gov.ng/elibrary</t>
  </si>
  <si>
    <t>Total population of Cross River, Taraba and Benue states, which host 98% of Cameroonian refugees</t>
  </si>
  <si>
    <t>NGA008People exposed</t>
  </si>
  <si>
    <t>UNHCR 14/06/2021</t>
  </si>
  <si>
    <t>https://data2.unhcr.org/en/documents/details/87165</t>
  </si>
  <si>
    <t>Total number of Cameroonian refugees in Nigeria</t>
  </si>
  <si>
    <t>NGA008People affected</t>
  </si>
  <si>
    <t>NGA008People displaced</t>
  </si>
  <si>
    <t>No information on this</t>
  </si>
  <si>
    <t>NGA008Fatalities reported</t>
  </si>
  <si>
    <t>CFR 12/2020-06/2021</t>
  </si>
  <si>
    <t>https://www.cfr.org/nigeria/nigeria-security-tracker/p29483</t>
  </si>
  <si>
    <t>Number of country level fatalities as registered by CFR from 25 Dec 2020 to 25 June 2021</t>
  </si>
  <si>
    <t>NGA008Fatalities in all crises</t>
  </si>
  <si>
    <t>The total PIN for the crisis is equal to People Affected and includes the sum of people in level 3-5 according based on ACAPS methodology calculations. Total number of people experiencing level 1 humanitarian conditions are those exposed (populations of Benue, Cross River and Taraba states) minus Cameroonian refugees. All Cameroonian refugees potentially have Level 3 needs. No information to indicate that the refugees face Level 4 or 5 needs.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</si>
  <si>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</si>
  <si>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</si>
  <si>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</si>
  <si>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</si>
  <si>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</si>
  <si>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</si>
  <si>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NGA001Fatalities reported</t>
  </si>
  <si>
    <t>NGA001Fatalities in all crises</t>
  </si>
  <si>
    <t>IOM (30/04/2021);UNHCR (31/05/2021);Migration Portal (31/12/2020)</t>
  </si>
  <si>
    <t>http://iraqdtm.iom.int/;http://data2.unhcr.org/en/situations/syria/location/5;https://migrationdataportal.org/data?t=2020&amp;i=stock_abs_origin&amp;cm49=368</t>
  </si>
  <si>
    <t xml:space="preserve">"This number is the result of summing the IDPs, Returnees, Syrian Refugees &amp; international emigrant.
This figure is an estimate since it is hard to capture the accurate number Iraqi who departures the country as a result of the conflict and IDPs who are not registered with UNHCR. 
"
</t>
  </si>
  <si>
    <t>IRQ001People displaced</t>
  </si>
  <si>
    <t>ACLED, 1 Dec 2020 - 31 May 2021</t>
  </si>
  <si>
    <t>The fatalities figure in the past six months. This figure includes people who killed in protests, riots, violence against civilians, explosions/remote violence and battles.</t>
  </si>
  <si>
    <t>IRQ001Fatalities reported</t>
  </si>
  <si>
    <t>IRQ001Fatalities in all crises</t>
  </si>
  <si>
    <t>OCHA (09/03/2021);RNO (17/12/2021);UNHCR (31/05/2021)</t>
  </si>
  <si>
    <t>https://reliefweb.int/sites/reliefweb.int/files/resources/Iraq%20Humanitarian%20Needs%20Overview%20%28February%202021%29.pdf; https://reliefweb.int/sites/reliefweb.int/files/resources/RNO_17Dec2020_0.pdf;http://data2.unhcr.org/en/situations/syria/location/5</t>
  </si>
  <si>
    <t>IRQ001People in Need</t>
  </si>
  <si>
    <t>Level 1 = Exposed population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</si>
  <si>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</si>
  <si>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</si>
  <si>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</si>
  <si>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accumualtion of 3, 4, &amp;5 is equal to PiN of the conflict crisis and international displacement (Syrain Refugees). 
The country level number represents the sum of PiN from the HNO data (4.10 m) and int. displacement numbers including Syrian refugee. The severity needs of the 
Conflict: 2021 HNO (Feb/2021 issue) is the following: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Syrian refugees: 32% in Level 3, Syrian refugees in urban settings in Kurdistan region are identified in the category "high income vulnerability" are on level 4 (60% of the total refugees). 8% of the Syrian Refugees are food insecure. Therefore, they are considered in Level 5. 
</t>
  </si>
  <si>
    <t>IRQ001Moderate humanitarian conditions - Level 3</t>
  </si>
  <si>
    <t>IRQ001Severe humanitarian conditions - Level 4</t>
  </si>
  <si>
    <t>IRQ001Extreme humanitarian conditions - Level 5</t>
  </si>
  <si>
    <t>IOM (30/04/2021);Migration Portal (31/12/2020)</t>
  </si>
  <si>
    <t>http://iraqdtm.iom.int/;https://migrationdataportal.org/data?t=2020&amp;i=stock_abs_origin&amp;cm49=368</t>
  </si>
  <si>
    <t xml:space="preserve">This number is the result of summing the most recent IDPs and Returnees figures &amp; international emigrant (2,100,000 Individuals) in 2020. 
Syrian Refugees (255,000 Individuals) registered with UNHCR in 2020 were not included in this figure. 
This figure is an estimate since it is hard to capture the accurate number Iraqi who departures the country as a result of the conflict and IDPs who are not registered with UNHCR. 
</t>
  </si>
  <si>
    <t>IRQ002People displaced</t>
  </si>
  <si>
    <t>IRQ002Fatalities reported</t>
  </si>
  <si>
    <t>UNFPA 2018; UNHCR 2014; UNHCR 31/03/2021</t>
  </si>
  <si>
    <t>https://iraq.unfpa.org/sites/default/files/pub-pdf/KRSO%20IOM%20UNFPA%20Demographic%20Survey%20Kurdistan%20Region%20of%20Iraq_0.pdf; http://reporting.unhcr.org/node/2547?y=2014#year
http://data2.unhcr.org/en/situations/syria/location/5</t>
  </si>
  <si>
    <t>Total population of KR-I according to 2014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2020 were not taken into account.</t>
  </si>
  <si>
    <t>IRQ003People exposed</t>
  </si>
  <si>
    <t>RNO (17/12/2021);UNHCR (31/05/2021)</t>
  </si>
  <si>
    <t>https://reliefweb.int/sites/reliefweb.int/files/resources/RNO_17Dec2020_0.pdf;http://data2.unhcr.org/en/situations/syria/location/5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</si>
  <si>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</si>
  <si>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</si>
  <si>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UNHCR (31/05/2021)</t>
  </si>
  <si>
    <t>http://data2.unhcr.org/en/situations/syria/location/5</t>
  </si>
  <si>
    <t>Total number of Syrian refugees registered in UNHCR Iraq and consider persons of concern</t>
  </si>
  <si>
    <t>IRQ003People displaced</t>
  </si>
  <si>
    <t>IRQ003People in Need</t>
  </si>
  <si>
    <t>UNFPA demographic survey/Kurdistan Region of Iraq (Jul 2018) &amp;  RNO 2021</t>
  </si>
  <si>
    <t>https://iraq.unfpa.org/sites/default/files/pub-pdf/KRSO%20IOM%20UNFPA%20Demographic%20Survey%20Kurdistan%20Region%20of%20Iraq_0.pdf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</si>
  <si>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</si>
  <si>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</si>
  <si>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UNHCR and WFP 2018; UNHCR and IMPACT 2019; UNHCR 28/02/2021</t>
  </si>
  <si>
    <t>https://reliefweb.int/sites/reliefweb.int/files/resources/65023-2.pdf; 
https://data2.unhcr.org/en/documents/download/69906;
https://data2.unhcr.org/en/documents/download/77192
http://data2.unhcr.org/en/situations/syria/location/5</t>
  </si>
  <si>
    <t xml:space="preserve">Level 2 = Affected population – PiN
The affected population is equal to PiN in this crisis. </t>
  </si>
  <si>
    <t>IRQ003Stressed humanitarian conditions - Level 2</t>
  </si>
  <si>
    <t xml:space="preserve">RNO 2021 (Nov 2020), MSNA UNCHR/Impact (may2019), &amp; UNHCR/Syrian refugees statistics (March 2021)  </t>
  </si>
  <si>
    <t xml:space="preserve">https://reliefweb.int/sites/reliefweb.int/files/resources/RNO_17Dec2020_0.pdf
https://reliefweb.int/sites/reliefweb.int/files/resources/74758.pdf
https://reliefweb.int/sites/reliefweb.int/files/resources/69906.pdf
https://data2.unhcr.org/en/documents/details/83655
</t>
  </si>
  <si>
    <t xml:space="preserve">The accumualtion of 3, 4, &amp;5 is equal to PiN. 
All Syrian refugees resident in Iraq are considered in need and members of impacted communities based on the RNO 2021.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 </t>
  </si>
  <si>
    <t>IRQ003Moderate humanitarian conditions - Level 3</t>
  </si>
  <si>
    <t>IRQ003Severe humanitarian conditions - Level 4</t>
  </si>
  <si>
    <t>IRQ003Extreme humanitarian conditions - Level 5</t>
  </si>
  <si>
    <t>Number of fatalities as registered by CFR from 25 Dec 2020 to 25 June 2021 in Benue, Nassarawa, Plateau, Taraba, Oyo, Osun, Ondo, Edo, Ekiti, Anambra, Delta, Kwara and Ogun states. These areas are affected by the Middle Belt crisis. However, some of the fatalities may not be related to this crisis. There could also 
potentially be fatalities in other states related to this crisis.</t>
  </si>
  <si>
    <t>NGA003Fatalities reported</t>
  </si>
  <si>
    <t>NGA003Fatalities in all crises</t>
  </si>
  <si>
    <t>Number of fatalities as registered by CFR from 25 Dec 2020 to 25 June 2021 in Borno, Adamawa and Yobe states, which are most affected by Boko Haram</t>
  </si>
  <si>
    <t>NGA004Fatalities reported</t>
  </si>
  <si>
    <t>NGA004Fatalities in all crises</t>
  </si>
  <si>
    <t xml:space="preserve">Number of fatalities as registered by CFR from 25 Dec 2020 to 25 June 2021 in Sokoto, Kebbi, Niger, Kaduna, Katsina and Zamfara states, which are most affected by north west banditry. Some of these fatalities may actually be related to the Middle Belt crisis. </t>
  </si>
  <si>
    <t>NGA007Fatalities reported</t>
  </si>
  <si>
    <t>NGA007Fatalities in all crises</t>
  </si>
  <si>
    <t xml:space="preserve">UNHCR 13/06/2021 ; UNHCR 31/12/2020 </t>
  </si>
  <si>
    <t>https://data2.unhcr.org/en/country/esp ; https://data2.unhcr.org/en/documents/details/84741</t>
  </si>
  <si>
    <t>We consider only the displaced community to be affected as follow: 
Number of pending asylum seekers application as of Dec 2020 = 103,410
Total arrivals in 2021 (as of 13/06/2021) = 11,599
(=115,009)</t>
  </si>
  <si>
    <t>ESP002People affected</t>
  </si>
  <si>
    <t>Displaced community calculated as follow: 
Number of pending asylum seekers application as of Dec 2020 = 103,410
Total arrivals in 2021 (as of 13/06/2021) = 11,599
(=115,009)</t>
  </si>
  <si>
    <t>ESP002People displaced</t>
  </si>
  <si>
    <t>IOM 28/06/2021</t>
  </si>
  <si>
    <t>https://missingmigrants.iom.int/region/mediterranean?migrant_route%5B%5D=1378</t>
  </si>
  <si>
    <t>The total number of dead and missing according to IOM's missing migrants project. Jan - June 2021</t>
  </si>
  <si>
    <t>ESP002Fatalities reported</t>
  </si>
  <si>
    <t>ACLED 18/06/2021 ; IOM 28/06/2021</t>
  </si>
  <si>
    <t>https://missingmigrants.iom.int/region/mediterranean?migrant_route%5B%5D=1378 ; https://acleddata.com/data-export-tool/</t>
  </si>
  <si>
    <t>All fatalities in the country + dead or missing on Western route.
0 + 131 = 131
from Jan - Jun 2021</t>
  </si>
  <si>
    <t>ESP002Fatalities in all crises</t>
  </si>
  <si>
    <t>We consider people with pending asylum applications and newly arrivals (people arrived in 2021 and not counted in the pending application as of Dec 2020) as people in needs as follow: 
Number of pending asylum seekers application as of Dec 2020 = 103,410
Total arrivals in 2021 (as of 13/06/2021) = 11,599
(=115,009)
-&gt; PiN = 115,009.
-&gt; PiN Level 1 = Exposed - affected
-&gt; PiN Level 2 = Affected - PiN
-&gt; PiN Level 3 = 115,009 (people with pending asylum applications and newly arrivals)
-&gt; PiN Level 4 = 0
-&gt; PiN Level 5 = 0</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</si>
  <si>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</si>
  <si>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</si>
  <si>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</si>
  <si>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</si>
  <si>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</si>
  <si>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</si>
  <si>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</si>
  <si>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</si>
  <si>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</si>
  <si>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</si>
  <si>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</si>
  <si>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</si>
  <si>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(31/05/2021); 3RP (03/2021); UNRWA (06/2020)</t>
  </si>
  <si>
    <t>https://data2.unhcr.org/en/situations/syria/location/36; http://www.3rpsyriacrisis.org/wp-content/uploads/2021/03/rso_up.pdf; https://www.unrwa.org/sites/default/files/unrwa_jfo_prs_snapshot_june_2020.pdf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</si>
  <si>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</si>
  <si>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</si>
  <si>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</si>
  <si>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</si>
  <si>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WFP (03/2021); Care (14/06/2021)</t>
  </si>
  <si>
    <t>https://unwfp.maps.arcgis.com/apps/MapSeries/index.html?appid=7210a3ee33b14c5b9a989590345cb49a; https://reliefweb.int/sites/reliefweb.int/files/resources/CARE%20JO%20Needs%20Assessment%20Report%202020%20web.pdf</t>
  </si>
  <si>
    <t xml:space="preserve">There is no clear figure about the number of people in need in Jordan. However, 21% of Syrian Refugees are food insecure, 66.5% are vulnerable to food insecurity, and 12.4 are food secure in March 2021. Additionally, 8.4% of host community are food insecure, 51.1% are vulnerable to food insecurity, and 40.4 are food secure in March 2021 based on the most recent analysis is the mobile vulnerability analysis and mapping approach (mVAM) that was conducted in Jordan.
Therefore, the number of PiN is estimated based on the rate of food insecurity of vulnerable to food insecurity: PiN = level 3 (0% - no refugees or members of the host communties reported to face extreme humanitarian conditions) + level 4 (21% of Syrian refugees + 8.4% of impacted host community+all PRS) + level 5 (66.5% of Syrian refugees + 51.1% of impacted host community) </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</si>
  <si>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</si>
  <si>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</si>
  <si>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</si>
  <si>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 xml:space="preserve">Level 2 = Affected population – PiN
This figure is the substraction of people affetced by the crisis (Syrian Refugees, Palestinian Refugees from syria and impacted community) from the PiN estimation
</t>
  </si>
  <si>
    <t>JOR002Stressed humanitarian conditions - Level 2</t>
  </si>
  <si>
    <t>JOR002Moderate humanitarian conditions - Level 3</t>
  </si>
  <si>
    <t>JOR002Severe humanitarian conditions - Level 4</t>
  </si>
  <si>
    <t>JOR002Extreme humanitarian conditions - Level 5</t>
  </si>
  <si>
    <t>OCHA Data on casualties (1/12/2020-31/05/2021)</t>
  </si>
  <si>
    <t>https://www.ochaopt.org/data/casualties</t>
  </si>
  <si>
    <t>Total number of injuries resulting directly from conflict in the last six months (Palestinians), reported for the past six months</t>
  </si>
  <si>
    <t>PSE002Injuries reported</t>
  </si>
  <si>
    <t>Total number of fatalities resulting directly from conflict in the last six months (Palestinians), reported for the past six months</t>
  </si>
  <si>
    <t>PSE002Fatalities reported</t>
  </si>
  <si>
    <t>PSE002Fatalities in all crises</t>
  </si>
  <si>
    <t>HNO 2021 (12/2020); HRP 2021 (12/2020); OCHA (27/05/2021); UNRWA (21/06/2021); CARE (24/06/2021)</t>
  </si>
  <si>
    <t>https://www.ochaopt.org/sites/default/files/hno_2021.pdf; https://www.ochaopt.org/sites/default/files/hrp_2021.pdf; ; https://reliefweb.int/sites/reliefweb.int/files/resources/flash_appeal_27_05_2021.pdf; https://reliefweb.int/sites/reliefweb.int/files/resources/gazawbappeal_may-dec_eng.pdf; http://careevaluations.org/wp-content/uploads/RNA-Infographic-CARE-May-June-2021.pdf</t>
  </si>
  <si>
    <t>2.5 million people  (out of 5.2 million people) are in need according to the Humanitarian Needs Overview &amp;  Humanitarian Response Plan 2021 that were produced in Dec 2020 - 1.6 million are in Gaza Strip and 0.9 million in the West Bank, including East Jerusalem. Based on the HNO 40% of the PIN are in stress level needs and 60% of the PIN have sever level needs. However, the HNO produced in Dec 2020 , it didn't take in account the impact of the escalation of hostilities between Israel and Palestinian armed groups in Gaza between 10 and 21 May and the unrest in the West Bank, including East Jerusalem that started in the second quarter of 2021. Additionally, the impact of the economic slowdown caused by COVID-19 through 2021. 
In May, OCHA has released the new appeal, which indicated there is 1.3 M people in need, which complement ongoing operations outlined in the Humanitarian
Response Plan for 2021. 
Therefore, to give more accurate reflection of the situation 1.3 million were added to 2.5 million and the total PiN is 3.8 million people; the whole population of Gaza Strip (2.1 m) and 1.7 million in the West Bank, including East Jerusalem. 
According to recent monitoring in Gaza Strip - About 25% reported that their homes were fully destroyed, therefore, they were considered in Level 5, the remaining were distributed between Level 4 (60%) and Level 3 (40%). 
While in the West Bank, including East Jerusalem - About 883,000 live in vulnerable areas (448k Area A&amp;B, 312k Area C, 86k East Jerusalem, 37k H2) and therefore, they were considered in Level 5, the remaining were distributed between Level 4 (60%) and Level 3 (40%). 
The total population is considered facing at least minor humanitarian conditions. The entire population (5.2) are considered exposed = affected.
As the PiN figure was caluculated using two different reports, as well the severity - This might be over- or under-estimated, thereofre the reliability is Low</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</si>
  <si>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</si>
  <si>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</si>
  <si>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</si>
  <si>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</si>
  <si>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</si>
  <si>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</si>
  <si>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RNO 2021 (11/2020);UNHCR (16/06/2021);BBC (18/09/2018);OCHA (31/03/2021)</t>
  </si>
  <si>
    <t>http://www.3rpsyriacrisis.org/wp-content/uploads/2021/02/RNO_3RP.pdf;https://data2.unhcr.org/en/situations/syria;https://www.bbc.com/news/world-europe-44660699
https://www.pewresearch.org/fact-tank/2018/01/29/where-displaced-syrians-have-resettled/;https://reliefweb.int/sites/reliefweb.int/files/resources/syria_2021_humanitarian_needs_overview.pdf</t>
  </si>
  <si>
    <t>The figure is the total IDPs in Syria + refugees outside of Syria (Jordan, Lebanon, Turkey, Iraq, Egypt, other countries in North Africa, and Europe). Palestinian refugees from Syria are not included in this count. 
The figures for Syrian refugees in Lebanon and Jordan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The number of IDPs may be an underestimation as the last updated figure dates back to August 2020.</t>
  </si>
  <si>
    <t>SYR001People displaced</t>
  </si>
  <si>
    <t>ACLED (1 Dec 2020-31 May 2021)</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</si>
  <si>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</si>
  <si>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</si>
  <si>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SYR001Fatalities in all crises</t>
  </si>
  <si>
    <t>OCHA (31/03/2021)</t>
  </si>
  <si>
    <t>https://reliefweb.int/sites/reliefweb.int/files/resources/syria_2021_humanitarian_needs_overview.pdf</t>
  </si>
  <si>
    <t xml:space="preserve">PiN based on latest figure produced by OCHA which is 13.4 m people in Syria. 
Level 1 = Exposed population – Affected population – PiN. The total population is considered facing at least minor humanitarian conditions. The entire population (17.5 m) are considered exposed = affected.
Level 2 = Affected population – PiN. All the population are affected
The accumulation of 3, 4, &amp;5 is equal to PiN which is 13.4 million. 
Needs summary 2021 Syria (Feb/2021 issue) has been published. The 2020 Inter-Sector Need Severity Classification: the severity is minimal 0.01 m, stress 0.62 m, sever, 6.76 m, extreme 4.51 m, and catastrophic 1.48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</si>
  <si>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</si>
  <si>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</si>
  <si>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</si>
  <si>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</si>
  <si>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</si>
  <si>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</si>
  <si>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ACLED (01/12/2020-31/-5/2021)</t>
  </si>
  <si>
    <t xml:space="preserve">Figure represents the number of fatalities from the Kurdish conflict during the past 6 months  as recorded by ACLED. Includes both combatants and civilians. As a result of the  nature of the conflict and the data available, it is not possible to reliably distinguish combatants and civilians from one another. The figure from across Turkey. 
</t>
  </si>
  <si>
    <t>TUR004Fatalities reported</t>
  </si>
  <si>
    <t>UNHCR (16/06/2021); IOM (07/05/2021); RNO (17/12/2020)</t>
  </si>
  <si>
    <t>https://data2.unhcr.org/en/situations/syria/location/113;
  https://reliefweb.int/sites/reliefweb.int/files/resources/Turkey_Sitrep_04_apr_21.pdf;
  https://reliefweb.int/sites/reliefweb.int/files/resources/RNO_17Dec2020_0.pdf</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</si>
  <si>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</si>
  <si>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</si>
  <si>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UNHCR (16/06/2021); IOM (07/05/2021)</t>
  </si>
  <si>
    <t>https://data2.unhcr.org/en/situations/syria/location/113;
  https://reliefweb.int/sites/reliefweb.int/files/resources/Turkey_Sitrep_04_apr_21.pdf</t>
  </si>
  <si>
    <t xml:space="preserve">Figure represents the total number of refugees and asylum seekers in Turkey of all nationalities.  
</t>
  </si>
  <si>
    <t>TUR003People displaced</t>
  </si>
  <si>
    <t xml:space="preserve">IOM (01/12/2020 - 31/05/2021)
</t>
  </si>
  <si>
    <t xml:space="preserve">Figure represents the number of fatalities and missing among migrants in Turkey during the past 6 months, according to IOM's Missing Migrant Database. The true number of fatalities may be higher as a result of unreported incidents and missing cases that are not yet considered dead.
</t>
  </si>
  <si>
    <t>TUR003Fatalities reported</t>
  </si>
  <si>
    <t>UNHCR (16/06/2021); IOM (07/05/2021); WFP (22/06/2021)</t>
  </si>
  <si>
    <t>https://data2.unhcr.org/en/situations/syria/location/113; https://reliefweb.int/sites/reliefweb.int/files/resources/Turkey_Sitrep_04_apr_21.pdf; https://reliefweb.int/sites/reliefweb.int/files/resources/WFP-0000129382.pdf</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</si>
  <si>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</si>
  <si>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</si>
  <si>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</si>
  <si>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</si>
  <si>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</si>
  <si>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</si>
  <si>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</si>
  <si>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UNHCR (16/06/2021); RNO (17/12/2020)</t>
  </si>
  <si>
    <t>https://data2.unhcr.org/en/situations/syria/location/113;
  https://reliefweb.int/sites/reliefweb.int/files/resources/RNO_17Dec2020_0.pdf</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</si>
  <si>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</si>
  <si>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</si>
  <si>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(16/06/2021)</t>
  </si>
  <si>
    <t>https://data2.unhcr.org/en/situations/syria/location/113</t>
  </si>
  <si>
    <t xml:space="preserve">Figure represents registered Syrian refugees in Turkey. Data comes from the most recent operational update for UNHCR Turkey 
</t>
  </si>
  <si>
    <t>TUR002People displaced</t>
  </si>
  <si>
    <t>UNHCR (16/06/2021); WFP (22/06/2021)</t>
  </si>
  <si>
    <t>https://data2.unhcr.org/en/situations/syria/location/113; https://reliefweb.int/sites/reliefweb.int/files/resources/WFP-0000129382.pdf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</si>
  <si>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</si>
  <si>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</si>
  <si>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</si>
  <si>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</si>
  <si>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</si>
  <si>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</si>
  <si>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</si>
  <si>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</si>
  <si>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TUR001People affected</t>
  </si>
  <si>
    <t>https://data2.unhcr.org/en/situations/syria/location/113; https://reliefweb.int/sites/reliefweb.int/files/resources/Turkey_Sitrep_04_apr_21.pdf</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</si>
  <si>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</si>
  <si>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</si>
  <si>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IOM (01/12/2020 - 31/05/2021); ACLED (01/12/2020-31/-5/2021)</t>
  </si>
  <si>
    <t>Figure represents the number of fatalities from the Kurdish conflict as recorded by ACLED and the the number of migrants and refugees who died in Turkey as recorded by IOM  in the last six months.</t>
  </si>
  <si>
    <t>TUR001Fatalities reported</t>
  </si>
  <si>
    <t>TUR001Fatalities in all crises</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</si>
  <si>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impacted host community members who are in need is not available and is not included in the figure, representing a data gap, as well the PiN from the Kurdish conflict.</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</si>
  <si>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</si>
  <si>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</si>
  <si>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</si>
  <si>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</si>
  <si>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</si>
  <si>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</si>
  <si>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IOM (01/12/2020 - 31/05/2021)</t>
  </si>
  <si>
    <t xml:space="preserve">People who are registered to have died in Greece in the IOM missing persons database in the last 6 months. The true number of fatalities may be higher as a result of unreported incidents and missing cases that are not yet considered dead.
</t>
  </si>
  <si>
    <t>GRC002Fatalities reported</t>
  </si>
  <si>
    <t xml:space="preserve">All deaths and people missing recorded via the eastern Mediterranean route during the past 6 months. The true number of fatalities may be higher as a result of unreported incidents and missing cases that are not yet considered dead.
</t>
  </si>
  <si>
    <t>REG006Fatalities reported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</si>
  <si>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</si>
  <si>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</si>
  <si>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</si>
  <si>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</si>
  <si>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</si>
  <si>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</si>
  <si>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</si>
  <si>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</si>
  <si>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</si>
  <si>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</si>
  <si>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</si>
  <si>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</si>
  <si>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</si>
  <si>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OCHA 11/05/2021; INSD</t>
  </si>
  <si>
    <t>https://reliefweb.int/sites/reliefweb.int/files/resources/bfa_viz_hno2021_11052021.pdf; http://www.insd.bf/n/contenu/Tableaux/T0316.htm</t>
  </si>
  <si>
    <t>The number of regions particularly affected by the deterioration of the context and the increase in needs has increased from five to six (Boucle du Mouhoun, Nord, Sahel, Centre-Nord, Est and Centre-Est).</t>
  </si>
  <si>
    <t>BFA002Landmass affected</t>
  </si>
  <si>
    <t>OCHA 11/05/2021</t>
  </si>
  <si>
    <t>https://reliefweb.int/sites/reliefweb.int/files/resources/bfa_viz_hno2021_11052021.pdf</t>
  </si>
  <si>
    <t>The sum of Level 1 to 5 of severity of needs</t>
  </si>
  <si>
    <t>BFA002People exposed</t>
  </si>
  <si>
    <t>The sum of Level 1 to 4 of severity of needs</t>
  </si>
  <si>
    <t>BFA002People affected</t>
  </si>
  <si>
    <t>UNHCR 31/05/2021</t>
  </si>
  <si>
    <t>https://data2.unhcr.org/en/documents/download/87293</t>
  </si>
  <si>
    <t>IDPs+Refugees+Asylum seekers</t>
  </si>
  <si>
    <t>BFA002People displaced</t>
  </si>
  <si>
    <t>ACLED 30/06/2021</t>
  </si>
  <si>
    <t>All casualties in the Boucle du Mouhoun, Centre-Nord, Est, Centre-Est, Nord and Sahel in the last 6 months (01 January - 26 June).</t>
  </si>
  <si>
    <t>BFA002Fatalities reported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</si>
  <si>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</si>
  <si>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</si>
  <si>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</si>
  <si>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</si>
  <si>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</si>
  <si>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</si>
  <si>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IOM (20/05/2021)</t>
  </si>
  <si>
    <t>https://data.humdata.org/dataset/afghanistan-displacement-data-baseline-assessment-iom-dtm</t>
  </si>
  <si>
    <t xml:space="preserve">IDPs (natural disaster and conflict) + Returnees + Refugees outside of Afghanistan
displacement is difficult to track given that it is often recurring (multiple displacements) and especially along border regions with Pakistan, there is incoming and outgoing refugee movement. Insecurity makes it difficult to gather accurate data.
</t>
  </si>
  <si>
    <t>AFG001People displaced</t>
  </si>
  <si>
    <t>ACLED (01/12/2020-31/05/2021)</t>
  </si>
  <si>
    <t xml:space="preserve">All casualties in previous 6 months.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
  </si>
  <si>
    <t>AFG001Fatalities reported</t>
  </si>
  <si>
    <t>UNHCR (28/02/2021); UNHCR (20/05/2021)</t>
  </si>
  <si>
    <t>https://data2.unhcr.org/en/country/irn; https://data2.unhcr.org/en/documents/details/86732</t>
  </si>
  <si>
    <t xml:space="preserve">The only people considered to be directly affected are the refugees and undocumented Afghans. Many of whom have been living in Iran for decades without access to basic goods and services or livelihood opportunities.
</t>
  </si>
  <si>
    <t>IRN004People affected</t>
  </si>
  <si>
    <t xml:space="preserve">There are 780,000 registered Afghan refugees in Iran. According to UNHCR estimates, approximately 2.1-2.25 million undocumented Afghans live in the country.
</t>
  </si>
  <si>
    <t>IRN004People displaced</t>
  </si>
  <si>
    <t>UNHCR (28/02/2021); UNHCR (20/05/2021); Amnesty International 20/06/2019</t>
  </si>
  <si>
    <t>https://data2.unhcr.org/en/country/irn; https://data2.unhcr.org/en/documents/details/86732;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</si>
  <si>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</si>
  <si>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</si>
  <si>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</si>
  <si>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</si>
  <si>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</si>
  <si>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</si>
  <si>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</si>
  <si>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ACLED (01/12/2020 - 31/05/2021)</t>
  </si>
  <si>
    <t>All conflict-related fatalities in Azad Jammu and Kashmir in the last six months as counted by ACLED. Information gaps and access constraints make it very likely that not all casualties are being counted</t>
  </si>
  <si>
    <t>PAK004Fatalities reported</t>
  </si>
  <si>
    <t>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</si>
  <si>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</si>
  <si>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</si>
  <si>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PAK001Fatalities in all crises</t>
  </si>
  <si>
    <t>World Bank 07/07/2021 ; UNHCR 16/06/2021 ; IOM 18/06/2021</t>
  </si>
  <si>
    <t>https://data.worldbank.org/indicator/SP.POP.TOTL?locations=DJ ; https://reliefweb.int/report/djibouti/djibouti-refugees-and-asylum-seekers-may-31-2021 ; https://reliefweb.int/report/djibouti/djibouti-migrants-presence-17-june-2021</t>
  </si>
  <si>
    <t>988,002 is the total population of Djibouti in 2020 according to World Bank data, and 33394 is the number of refugees in Djibouti as of 31 May according to UNHCR, and 1640 is the total number of stranded migrants in Djibouti as of 17 June, according to IOM</t>
  </si>
  <si>
    <t>DJI001Total population</t>
  </si>
  <si>
    <t>World Bank 07/07/2021</t>
  </si>
  <si>
    <t>https://data.worldbank.org/indicator/AG.LND.TOTL.K2?locations=DJ</t>
  </si>
  <si>
    <t>The whole country is affected by the complex crisis</t>
  </si>
  <si>
    <t>DJI001Landmass affected</t>
  </si>
  <si>
    <t>The whole population is exposed to the complex crisis in Djibouti</t>
  </si>
  <si>
    <t>DJI001People exposed</t>
  </si>
  <si>
    <t>UNHCR 16/06/2021 ; IOM 18/06/2021 ; IPC 02/2021</t>
  </si>
  <si>
    <t>https://reliefweb.int/report/djibouti/djibouti-refugees-and-asylum-seekers-may-31-2021 ; https://reliefweb.int/report/djibouti/djibouti-migrants-presence-17-june-2021 ; http://www.ipcinfo.org/fileadmin/user_upload/ipcinfo/docs/IPC_Djibouti_Acute_Food_Insecurity_2020Oct_2021Aug_English_summary.pdf</t>
  </si>
  <si>
    <t>People in IPC level 2 and above (583000) + refugees and asylum seekers (33394) as of May 31, which are not included in the food security analysis + Stranded migrants (1640) as of 17 June. This figure accounts for people affected both by the drought and mixed migration crisis.</t>
  </si>
  <si>
    <t>DJI001People affected</t>
  </si>
  <si>
    <t>UNHCR 16/06/2021 ; IOM 18/06/2021</t>
  </si>
  <si>
    <t>https://reliefweb.int/report/djibouti/djibouti-refugees-and-asylum-seekers-may-31-2021 ; https://reliefweb.int/report/djibouti/djibouti-migrants-presence-17-june-2021</t>
  </si>
  <si>
    <t>Refugees and asylum seekers as of May 31 (33394) + starnded migrants as of 17 June (1640)</t>
  </si>
  <si>
    <t>DJI001People displaced</t>
  </si>
  <si>
    <t>ACLED 07/07/2021</t>
  </si>
  <si>
    <t>fatalities between 1 Jan and 30 Jun 2021</t>
  </si>
  <si>
    <t>DJI001Fatalities reported</t>
  </si>
  <si>
    <t>DJI001Fatalities in all crises</t>
  </si>
  <si>
    <t>DJI001People in Need</t>
  </si>
  <si>
    <t>ACAPS methodology: Level1= Exposed population - affected population.</t>
  </si>
  <si>
    <t>DJI001Minimal humanitarian conditions - Level 1</t>
  </si>
  <si>
    <t xml:space="preserve">ACAPS methodology: Level 2 = Affected population - PIN 
</t>
  </si>
  <si>
    <t>DJI001Stressed humanitarian conditions - Level 2</t>
  </si>
  <si>
    <t>People in Ciris IPC-3 (167000) + refugees as of May 31 (33394) + stranded migrants as of 17 June (1640)</t>
  </si>
  <si>
    <t>DJI001Moderate humanitarian conditions - Level 3</t>
  </si>
  <si>
    <t xml:space="preserve"> IPC 02/2021</t>
  </si>
  <si>
    <t>http://www.ipcinfo.org/fileadmin/user_upload/ipcinfo/docs/IPC_Djibouti_Acute_Food_Insecurity_2020Oct_2021Aug_English_summary.pdf</t>
  </si>
  <si>
    <t xml:space="preserve">People in Emergency IPC-4 (27,000) </t>
  </si>
  <si>
    <t>DJI001Severe humanitarian conditions - Level 4</t>
  </si>
  <si>
    <t>There is no data available of extreme needs in Djibouti and no one is in Catastrophe (IPC-5)</t>
  </si>
  <si>
    <t>DJI001Extreme humanitarian conditions - Level 5</t>
  </si>
  <si>
    <t>Refugees, host-community, Migrants</t>
  </si>
  <si>
    <t>DJI001Crisis affected groups</t>
  </si>
  <si>
    <t>DJI002Total population</t>
  </si>
  <si>
    <t>The whole country, although some areas are more affected being on the migration route, the other areas are were refugees camps are located.</t>
  </si>
  <si>
    <t>DJI002Landmass affected</t>
  </si>
  <si>
    <t>The whole population is exposed to the mixed migration crisis in Djibouti</t>
  </si>
  <si>
    <t>DJI002People exposed</t>
  </si>
  <si>
    <t>refugees and asylum seekers (33394) as of May 31 + Stranded migrants (1640) as of 17 June.</t>
  </si>
  <si>
    <t>DJI002People affected</t>
  </si>
  <si>
    <t>DJI002People displaced</t>
  </si>
  <si>
    <t>No fatalities between 1 Jan and 30 Jun 2021 related to the mixed migration crisis</t>
  </si>
  <si>
    <t>DJI002Fatalities reported</t>
  </si>
  <si>
    <t>DJI002Fatalities in all crises</t>
  </si>
  <si>
    <t>DJI002People in Need</t>
  </si>
  <si>
    <t>DJI002Minimal humanitarian conditions - Level 1</t>
  </si>
  <si>
    <t>DJI002Stressed humanitarian conditions - Level 2</t>
  </si>
  <si>
    <t xml:space="preserve">There is no analysis of the sevirity of needs, so level 3 includes refugees and asylum seekers (33394) as of May 31 + Stranded migrants (1640) as of 17 June, while levels 3 and 4 are 0 </t>
  </si>
  <si>
    <t>DJI002Moderate humanitarian conditions - Level 3</t>
  </si>
  <si>
    <t>DJI002Severe humanitarian conditions - Level 4</t>
  </si>
  <si>
    <t>DJI002Extreme humanitarian conditions - Level 5</t>
  </si>
  <si>
    <t>DJI002Crisis affected groups</t>
  </si>
  <si>
    <t>DJI003Total population</t>
  </si>
  <si>
    <t>The whole country is affected by the drought crisis</t>
  </si>
  <si>
    <t>DJI003Landmass affected</t>
  </si>
  <si>
    <t>The whole population is exposed to the drough crisis</t>
  </si>
  <si>
    <t>DJI003People exposed</t>
  </si>
  <si>
    <t>IPC 02/2021</t>
  </si>
  <si>
    <t xml:space="preserve">People in IPC level 2 and above (583000) </t>
  </si>
  <si>
    <t>DJI003People affected</t>
  </si>
  <si>
    <t>No figures of people being internally displaced because of the drought crisis</t>
  </si>
  <si>
    <t>DJI003People displaced</t>
  </si>
  <si>
    <t>No fatalities between 1 Jan and 30 Jun 2021 related to the drought crisis</t>
  </si>
  <si>
    <t>DJI003Fatalities reported</t>
  </si>
  <si>
    <t>DJI003Fatalities in all crises</t>
  </si>
  <si>
    <t>DJI003People in Need</t>
  </si>
  <si>
    <t>DJI003Minimal humanitarian conditions - Level 1</t>
  </si>
  <si>
    <t>DJI003Stressed humanitarian conditions - Level 2</t>
  </si>
  <si>
    <t xml:space="preserve">People in Ciris IPC-3 </t>
  </si>
  <si>
    <t>DJI003Moderate humanitarian conditions - Level 3</t>
  </si>
  <si>
    <t>People in Emergency IPC-4</t>
  </si>
  <si>
    <t>DJI003Severe humanitarian conditions - Level 4</t>
  </si>
  <si>
    <t>DJI003Extreme humanitarian conditions - Level 5</t>
  </si>
  <si>
    <t>DJI003Crisis affected groups</t>
  </si>
  <si>
    <t>IPC 11/2020</t>
  </si>
  <si>
    <t>http://www.ipcinfo.org/ipc-country-analysis/details-map/en/c/1152969/?iso3=MDG</t>
  </si>
  <si>
    <t>Total population of Madagascar</t>
  </si>
  <si>
    <t>MDG002Total population</t>
  </si>
  <si>
    <t>IPC 11/2020 ; IPC 07/05/2021</t>
  </si>
  <si>
    <t xml:space="preserve">http://www.ipcinfo.org/ipc-country-analysis/details-map/en/c/1152969/?iso3=MDG ; https://reliefweb.int/report/madagascar/madagascar-grand-south-integrated-food-security-phase-classification-snapshot
</t>
  </si>
  <si>
    <t>The Grand South of Madagascar is the most affecyed by the drought and includes 13 districts: Ambovombe-androy, Bekily, Beloha, Tsihombe, Amboasary-atsimo, Betroka, Taolagnaro, Ampanihy, Betioky atsimo, Farafangana, Vangaindrano, Manakara Atsimo, Vohipeno</t>
  </si>
  <si>
    <t>MDG002Landmass affected</t>
  </si>
  <si>
    <t>The total number of people living in the Grand South of Madagascar that includes 13 districts: Ambovombe-androy, Bekily, Beloha, Tsihombe, Amboasary-atsimo, Betroka, Taolagnaro, Ampanihy, Betioky atsimo, Farafangana, Vangaindrano, Manakara Atsimo, Vohipeno</t>
  </si>
  <si>
    <t>MDG002People exposed</t>
  </si>
  <si>
    <t>IPC 07/05/2021 ; IPC 11/2020</t>
  </si>
  <si>
    <t>https://reliefweb.int/report/madagascar/madagascar-grand-south-integrated-food-security-phase-classification-snapshot ; http://www.ipcinfo.org/ipc-country-analysis/details-map/en/c/1152969/?iso3=MDG</t>
  </si>
  <si>
    <t>Number of people in IPC 2 and above in the Grand South districts</t>
  </si>
  <si>
    <t>MDG002People affected</t>
  </si>
  <si>
    <t>ECHO 05/07/2021</t>
  </si>
  <si>
    <t>https://reliefweb.int/report/madagascar/echo-factsheet-madagascar-last-updated-30062021</t>
  </si>
  <si>
    <t xml:space="preserve">Reports show that people migrate from the South to the North of Madagascar searching for better food resources, but no figures are specified. </t>
  </si>
  <si>
    <t>MDG002People displaced</t>
  </si>
  <si>
    <t>No fatalities in Madagascar from 1 Jan to 30 June 2021, as a result of drought</t>
  </si>
  <si>
    <t>MDG002Fatalities reported</t>
  </si>
  <si>
    <t>Fatalities in Madagascar from 1 Jan to 30 June 2021</t>
  </si>
  <si>
    <t>MDG002Fatalities in all crises</t>
  </si>
  <si>
    <t>MDG002People in Need</t>
  </si>
  <si>
    <t>MDG002Minimal humanitarian conditions - Level 1</t>
  </si>
  <si>
    <t xml:space="preserve">ACAPS methodology: Level 2 = Affected population - PIN </t>
  </si>
  <si>
    <t>MDG002Stressed humanitarian conditions - Level 2</t>
  </si>
  <si>
    <t>People in Crisis (IPC-3)</t>
  </si>
  <si>
    <t>MDG002Moderate humanitarian conditions - Level 3</t>
  </si>
  <si>
    <t>People in Emergency (IPC-4)</t>
  </si>
  <si>
    <t>MDG002Severe humanitarian conditions - Level 4</t>
  </si>
  <si>
    <t>People in Catastrophe (IPC-5)</t>
  </si>
  <si>
    <t>MDG002Extreme humanitarian conditions - Level 5</t>
  </si>
  <si>
    <t>Host Community</t>
  </si>
  <si>
    <t>MDG002Crisis affected groups</t>
  </si>
  <si>
    <t>IPC 10/2020</t>
  </si>
  <si>
    <t>http://www.ipcinfo.org/ipc-country-analysis/details-map/en/c/1152928/?iso3=ZWE</t>
  </si>
  <si>
    <t xml:space="preserve">The population of Zimbabwe. </t>
  </si>
  <si>
    <t>ZWE001Total population</t>
  </si>
  <si>
    <t>Britannica 07/07/2021</t>
  </si>
  <si>
    <t>https://www.britannica.com/place/Zimbabwe#ref44142</t>
  </si>
  <si>
    <t>Total area of zimbabwe</t>
  </si>
  <si>
    <t>ZWE001Landmass affected</t>
  </si>
  <si>
    <t>All of Zimbabwe is affected by multiple crises</t>
  </si>
  <si>
    <t>ZWE001People exposed</t>
  </si>
  <si>
    <t>Since there is no enough analysis on the severity of needs and affected populations, this figure represents people in Minimal IPC-1 to Catastrophe IPC-5</t>
  </si>
  <si>
    <t>ZWE001People affected</t>
  </si>
  <si>
    <t>Global Humanitarian Overview 2021</t>
  </si>
  <si>
    <t>https://reliefweb.int/sites/reliefweb.int/files/resources/GHO2021_EN.pdf</t>
  </si>
  <si>
    <t>Includes 52000 IDPs and 250,250 refugees in South Afrcia (most of them are Zimbabwean, but this is an estimation because UNHCR doesn't provid analyisis of the nationalities of refugees in South Africa</t>
  </si>
  <si>
    <t>ZWE001People displaced</t>
  </si>
  <si>
    <t>Fatalities between 1 Jan and 30 June 2021</t>
  </si>
  <si>
    <t>ZWE001Fatalities reported</t>
  </si>
  <si>
    <t>ZWE001Fatalities in all crises</t>
  </si>
  <si>
    <t>People in need according to UN Global Humanitarian Overview</t>
  </si>
  <si>
    <t>ZWE001People in Need</t>
  </si>
  <si>
    <t>Global Humanitarian Overview 2021 ; IPC 10/2020</t>
  </si>
  <si>
    <t>https://reliefweb.int/sites/reliefweb.int/files/resources/GHO2021_EN.pdf ; http://www.ipcinfo.org/ipc-country-analysis/details-map/en/c/1152928/?iso3=ZWE</t>
  </si>
  <si>
    <t>ZWE001Minimal humanitarian conditions - Level 1</t>
  </si>
  <si>
    <t>ZWE001Stressed humanitarian conditions - Level 2</t>
  </si>
  <si>
    <t>ZWE001Moderate humanitarian conditions - Level 3</t>
  </si>
  <si>
    <t>includes 52000 IDPs and 14000 refugees in Zimbabwe who likely have more needs</t>
  </si>
  <si>
    <t>ZWE001Severe humanitarian conditions - Level 4</t>
  </si>
  <si>
    <t>No informationa indicating high needs and no one is in IPC-5</t>
  </si>
  <si>
    <t>ZWE001Extreme humanitarian conditions - Level 5</t>
  </si>
  <si>
    <t>Host-community, IDPs, refugees</t>
  </si>
  <si>
    <t>ZWE001Crisis affected groups</t>
  </si>
  <si>
    <t>IPC 10/2020 ; IPC 11/2020 ; IPC 01/02/2021 ; IPC 01/04/2021 ; IPC 01/01/2021 ; IPC 01/10/2020 ; IPC 01/10/2020</t>
  </si>
  <si>
    <t>http://www.ipcinfo.org/ipc-country-analysis/details-map/en/c/1152928/?iso3=ZWE ;http://www.ipcinfo.org/ipc-country-analysis/details-map/en/c/1152969/?iso3=MDG ; http://www.ipcinfo.org/ipc-country-analysis/details-map/en/c/1153193/?iso3=ZMB ; http://www.ipcinfo.org/ipc-country-analysis/details-map/en/c/1153083/?iso3=SWZ ; http://www.ipcinfo.org/ipc-country-analysis/details-map/en/c/1152978/?iso3=MWI ; http://www.ipcinfo.org/ipc-country-analysis/details-map/en/c/1152879/?iso3=NAM ; http://www.ipcinfo.org/ipc-country-analysis/details-map/en/c/1152813/?iso3=LSO</t>
  </si>
  <si>
    <t>Total population of Zimbabwe, Madagascar, Zambia, Eswatini, Malawi, Namibia, and Lesotho</t>
  </si>
  <si>
    <t>REG012Total population</t>
  </si>
  <si>
    <t>Britannica 07/07/2021 ; IPC 11/2020 ; IPC 07/05/2021 ; UN Statistics 2004 ; UN Statistics 2004</t>
  </si>
  <si>
    <t xml:space="preserve">https://www.britannica.com/place/Zimbabwe#ref44142 ; http://www.ipcinfo.org/ipc-country-analysis/details-map/en/c/1152969/?iso3=MDG ; https://reliefweb.int/report/madagascar/madagascar-grand-south-integrated-food-security-phase-classification-snapshot
; https://unstats.un.org/unsd/demographic/products/dyb/DYB2004/Table03.pdf </t>
  </si>
  <si>
    <t>Total area affected in Zimbabwe, Madagascar, Zambia, Eswatini, Malawi, Namibia, and Lesotho</t>
  </si>
  <si>
    <t>REG012Landmass affected</t>
  </si>
  <si>
    <t>IPC 10/2020 ; IPC 11/2020 ; IPC 07/05/2021 ; IPC 01/02/2021 ; IPC 01/04/2021 ; IPC 01/01/2021 ; IPC 01/10/2020 ; IPC 01/10/2020</t>
  </si>
  <si>
    <t>http://www.ipcinfo.org/ipc-country-analysis/details-map/en/c/1152928/?iso3=ZWE ; http://www.ipcinfo.org/ipc-country-analysis/details-map/en/c/1152969/?iso3=MDG ; https://reliefweb.int/report/madagascar/madagascar-grand-south-integrated-food-security-phase-classification-snapshot
; http://www.ipcinfo.org/ipc-country-analysis/details-map/en/c/1153193/?iso3=ZMB ; http://www.ipcinfo.org/ipc-country-analysis/details-map/en/c/1153083/?iso3=SWZ ; http://www.ipcinfo.org/ipc-country-analysis/details-map/en/c/1152978/?iso3=MWI ; http://www.ipcinfo.org/ipc-country-analysis/details-map/en/c/1152879/?iso3=NAM ; http://www.ipcinfo.org/ipc-country-analysis/details-map/en/c/1152813/?iso3=LSO</t>
  </si>
  <si>
    <t>ACAPS methodology: Exposed= Level 1 + Level 2 + Level 3 + Level 4 +Level 5</t>
  </si>
  <si>
    <t>REG012People exposed</t>
  </si>
  <si>
    <t>IPC 10/2020 ; IPC 07/05/2021 ; IPC 11/2020 ; IPC 01/02/2021 ; IPC 01/04/2021 ; IPC 01/01/2021 ; IPC 01/10/2020 ; IPC 01/10/2020</t>
  </si>
  <si>
    <t>http://www.ipcinfo.org/ipc-country-analysis/details-map/en/c/1152928/?iso3=ZWE ; https://reliefweb.int/report/madagascar/madagascar-grand-south-integrated-food-security-phase-classification-snapshot ; http://www.ipcinfo.org/ipc-country-analysis/details-map/en/c/1152969/?iso3=MDG ; http://www.ipcinfo.org/ipc-country-analysis/details-map/en/c/1153193/?iso3=ZMB ; http://www.ipcinfo.org/ipc-country-analysis/details-map/en/c/1153083/?iso3=SWZ ; http://www.ipcinfo.org/ipc-country-analysis/details-map/en/c/1152978/?iso3=MWI ; http://www.ipcinfo.org/ipc-country-analysis/details-map/en/c/1152879/?iso3=NAM ; http://www.ipcinfo.org/ipc-country-analysis/details-map/en/c/1152813/?iso3=LSO</t>
  </si>
  <si>
    <t>ACAPS methodology: Affected= Level 2 + Level 3 + Level 4 + Level 5</t>
  </si>
  <si>
    <t>REG012People affected</t>
  </si>
  <si>
    <t xml:space="preserve">Global Humanitarian Overview 2021 ; ECHO 05/07/2021     </t>
  </si>
  <si>
    <t xml:space="preserve">https://reliefweb.int/sites/reliefweb.int/files/resources/GHO2021_EN.pdf ; https://reliefweb.int/report/madagascar/echo-factsheet-madagascar-last-updated-30062021     </t>
  </si>
  <si>
    <t xml:space="preserve">IPDs in Zimbabwe only as there is no information indicating that there IDPs in the other countries. </t>
  </si>
  <si>
    <t>REG012People displaced</t>
  </si>
  <si>
    <t>Fatalities between 1 Jan and 30 June 2021, due to the regional food insecurity crisis</t>
  </si>
  <si>
    <t>REG012Fatalities reported</t>
  </si>
  <si>
    <t>Fatalities between 1 Jan and 30 June 2021.</t>
  </si>
  <si>
    <t>REG012Fatalities in all crises</t>
  </si>
  <si>
    <t>REG012People in Need</t>
  </si>
  <si>
    <t>Global Humanitarian Overview 2021 ; IPC 10/2020 ; IPC 07/05/2021 ; IPC 11/2020 ; IPC 01/02/2021 ; IPC 01/04/2021 ; IPC 01/01/2021 ; IPC 01/10/2020 ; IPC 01/10/2020</t>
  </si>
  <si>
    <t>https://reliefweb.int/sites/reliefweb.int/files/resources/GHO2021_EN.pdf ; http://www.ipcinfo.org/ipc-country-analysis/details-map/en/c/1152928/?iso3=ZWE  ; https://reliefweb.int/report/madagascar/madagascar-grand-south-integrated-food-security-phase-classification-snapshot ; http://www.ipcinfo.org/ipc-country-analysis/details-map/en/c/1152969/?iso3=MDG ; http://www.ipcinfo.org/ipc-country-analysis/details-map/en/c/1153193/?iso3=ZMB ; http://www.ipcinfo.org/ipc-country-analysis/details-map/en/c/1153083/?iso3=SWZ ; http://www.ipcinfo.org/ipc-country-analysis/details-map/en/c/1152978/?iso3=MWI ; http://www.ipcinfo.org/ipc-country-analysis/details-map/en/c/1152879/?iso3=NAM ; http://www.ipcinfo.org/ipc-country-analysis/details-map/en/c/1152813/?iso3=LSO</t>
  </si>
  <si>
    <t>The sum of Level 1 figures for food/drought/complex crisis from ACAPS INFORM Severity Index of each country (Zimbabwe, Madagascar, Zambia, Eswatini, Malawi, Namibia, and Lesotho)</t>
  </si>
  <si>
    <t>REG012Minimal humanitarian conditions - Level 1</t>
  </si>
  <si>
    <t>Global Humanitarian Overview 2021 ; IPC 10/2020 ; IPC 07/05/2021 ; IPC 11/2020 ; IPC 01/02/2021 ; IPC 01/04/2021 ; IPC 01/01/2021 ; IPC 01/10/2020 ; IPC 01/10/2021</t>
  </si>
  <si>
    <t>The sum of Level 2 figures for food/drought/complex crisis from ACAPS INFORM Severity Index of each country (Zimbabwe, Madagascar, Zambia, Eswatini, Malawi, Namibia, and Lesotho)</t>
  </si>
  <si>
    <t>REG012Stressed humanitarian conditions - Level 2</t>
  </si>
  <si>
    <t>Global Humanitarian Overview 2021 ; IPC 10/2020 ; IPC 07/05/2021 ; IPC 11/2020 ; IPC 01/02/2021 ; IPC 01/04/2021 ; IPC 01/01/2021 ; IPC 01/10/2020 ; IPC 01/10/2022</t>
  </si>
  <si>
    <t>The sum of Level 3 figures for food/drought/complex crisis from ACAPS INFORM Severity Index of each country (Zimbabwe, Madagascar, Zambia, Eswatini, Malawi, Namibia, and Lesotho)</t>
  </si>
  <si>
    <t>REG012Moderate humanitarian conditions - Level 3</t>
  </si>
  <si>
    <t>Global Humanitarian Overview 2021 ; IPC 10/2020 ; IPC 07/05/2021 ; IPC 11/2020 ; IPC 01/02/2021 ; IPC 01/04/2021 ; IPC 01/01/2021 ; IPC 01/10/2020 ; IPC 01/10/2023</t>
  </si>
  <si>
    <t>The sum of Level 4 figures for food/drought/complex crisis from ACAPS INFORM Severity Index of each country (Zimbabwe, Madagascar, Zambia, Eswatini, Malawi, Namibia, and Lesotho)</t>
  </si>
  <si>
    <t>REG012Severe humanitarian conditions - Level 4</t>
  </si>
  <si>
    <t>Global Humanitarian Overview 2021 ; IPC 10/2020 ; IPC 07/05/2021 ; IPC 11/2020 ; IPC 01/02/2021 ; IPC 01/04/2021 ; IPC 01/01/2021 ; IPC 01/10/2020 ; IPC 01/10/2024</t>
  </si>
  <si>
    <t>The sum of Level 5 figures for food/drought/complex crisis from ACAPS INFORM Severity Index of each country (Zimbabwe, Madagascar, Zambia, Eswatini, Malawi, Namibia, and Lesotho)</t>
  </si>
  <si>
    <t>REG012Extreme humanitarian conditions - Level 5</t>
  </si>
  <si>
    <t>Host community, IDPs, Refugees</t>
  </si>
  <si>
    <t>REG012Crisis affected groups</t>
  </si>
  <si>
    <t>IPC 01/02/2021</t>
  </si>
  <si>
    <t>http://www.ipcinfo.org/ipc-country-analysis/details-map/en/c/1153193/?iso3=ZMB</t>
  </si>
  <si>
    <t>Total population in Zambia</t>
  </si>
  <si>
    <t>ZMB002Total population</t>
  </si>
  <si>
    <t>UN Statistics 2004</t>
  </si>
  <si>
    <t>https://unstats.un.org/unsd/demographic/products/dyb/DYB2004/Table03.pdf</t>
  </si>
  <si>
    <t>The whole country is affected by the Drought crisis</t>
  </si>
  <si>
    <t>ZMB002Landmass affected</t>
  </si>
  <si>
    <t>ZMB002People exposed</t>
  </si>
  <si>
    <t>ZMB002People affected</t>
  </si>
  <si>
    <t>Fatalities from 1 Jan to 30 June 2021, due to Drought crisis</t>
  </si>
  <si>
    <t>ZMB002Fatalities reported</t>
  </si>
  <si>
    <t>Fatalities from 1 Jan to 30 June 2021</t>
  </si>
  <si>
    <t>ZMB002Fatalities in all crises</t>
  </si>
  <si>
    <t>ZMB002People in Need</t>
  </si>
  <si>
    <t>IPC-1 (minimal) severity between February - March 2021</t>
  </si>
  <si>
    <t>ZMB002Minimal humanitarian conditions - Level 1</t>
  </si>
  <si>
    <t>IPC-2 (Stressed) severity between February - March 2021</t>
  </si>
  <si>
    <t>ZMB002Stressed humanitarian conditions - Level 2</t>
  </si>
  <si>
    <t>IPC-3 (Crisis) severity between February - March 2021</t>
  </si>
  <si>
    <t>ZMB002Moderate humanitarian conditions - Level 3</t>
  </si>
  <si>
    <t>IPC-4 (Emergency) severity between February - March 2021</t>
  </si>
  <si>
    <t>ZMB002Severe humanitarian conditions - Level 4</t>
  </si>
  <si>
    <t>IPC-5 (Catastrophe) severity between February - March 2021</t>
  </si>
  <si>
    <t>ZMB002Extreme humanitarian conditions - Level 5</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</si>
  <si>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</si>
  <si>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</si>
  <si>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</si>
  <si>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</si>
  <si>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IPC 01/04/2021</t>
  </si>
  <si>
    <t>http://www.ipcinfo.org/ipc-country-analysis/details-map/en/c/1153083/?iso3=SWZ</t>
  </si>
  <si>
    <t>Total population of Eswatini</t>
  </si>
  <si>
    <t>SWZ001Total population</t>
  </si>
  <si>
    <t>The whole country is affected by the Food insecurity crisis</t>
  </si>
  <si>
    <t>SWZ001Landmass affected</t>
  </si>
  <si>
    <t>SWZ001People exposed</t>
  </si>
  <si>
    <t>SWZ001People affected</t>
  </si>
  <si>
    <t>Fatalities from 1 Jan to 30 June 2021, due to food insecurity crisis</t>
  </si>
  <si>
    <t>SWZ001Fatalities reported</t>
  </si>
  <si>
    <t>SWZ001Fatalities in all crises</t>
  </si>
  <si>
    <t>SWZ001People in Need</t>
  </si>
  <si>
    <t>IPC-1 (minimal) severity between Apr-Sep 2021</t>
  </si>
  <si>
    <t>SWZ001Minimal humanitarian conditions - Level 1</t>
  </si>
  <si>
    <t>IPC-2 (Stressed) severity between Apr-Sep 2021</t>
  </si>
  <si>
    <t>SWZ001Stressed humanitarian conditions - Level 2</t>
  </si>
  <si>
    <t>IPC-3 (Crisis) severity between Apr-Sep 2021</t>
  </si>
  <si>
    <t>SWZ001Moderate humanitarian conditions - Level 3</t>
  </si>
  <si>
    <t>IPC-4 (Emergency) severity between Apr-Sep 2021</t>
  </si>
  <si>
    <t>SWZ001Severe humanitarian conditions - Level 4</t>
  </si>
  <si>
    <t>IPC-5 (Catastrophe) severity between Apr-Sep 2021</t>
  </si>
  <si>
    <t>SWZ001Extreme humanitarian conditions - Level 5</t>
  </si>
  <si>
    <t xml:space="preserve">Affected population </t>
  </si>
  <si>
    <t>SWZ001Crisis affected groups</t>
  </si>
  <si>
    <t>IPC 01/01/2021</t>
  </si>
  <si>
    <t>http://www.ipcinfo.org/ipc-country-analysis/details-map/en/c/1152978/?iso3=MWI</t>
  </si>
  <si>
    <t>MWI002Total population</t>
  </si>
  <si>
    <t>https://data.worldbank.org/indicator/AG.LND.TOTL.K2?locations=MW</t>
  </si>
  <si>
    <t>MWI002Landmass affected</t>
  </si>
  <si>
    <t>All population is exposed to the complex crisis</t>
  </si>
  <si>
    <t>MWI002People exposed</t>
  </si>
  <si>
    <t>Affected population are people in IPC 2 (Stressed) and above</t>
  </si>
  <si>
    <t>MWI002People affected</t>
  </si>
  <si>
    <t>Fatalities from 1 Jan to 30 June 2021, due to the complex crisis</t>
  </si>
  <si>
    <t>MWI002Fatalities reported</t>
  </si>
  <si>
    <t>MWI002Fatalities in all crises</t>
  </si>
  <si>
    <t>MWI002People in Need</t>
  </si>
  <si>
    <t>According to ACAPS methodology, Level1= Exposed population - affected population.</t>
  </si>
  <si>
    <t>MWI002Minimal humanitarian conditions - Level 1</t>
  </si>
  <si>
    <t xml:space="preserve">According to ACAPS methodology, Level 2 = Affected population - PIN </t>
  </si>
  <si>
    <t>MWI002Stressed humanitarian conditions - Level 2</t>
  </si>
  <si>
    <t>IPC-3 (Crisis) severity between January - March 2021</t>
  </si>
  <si>
    <t>MWI002Moderate humanitarian conditions - Level 3</t>
  </si>
  <si>
    <t>IPC-4 (Emergency) severity between January - March 2021</t>
  </si>
  <si>
    <t>MWI002Severe humanitarian conditions - Level 4</t>
  </si>
  <si>
    <t>IPC-5 (Catastrophe) severity between January - March 2021</t>
  </si>
  <si>
    <t>MWI002Extreme humanitarian conditions - Level 5</t>
  </si>
  <si>
    <t>https://data2.unhcr.org/en/country/mwi</t>
  </si>
  <si>
    <t>Host-community and refugees from Congo, Burundi, and Rwanda</t>
  </si>
  <si>
    <t>MWI002Crisis affected groups</t>
  </si>
  <si>
    <t>IPC 01/10/2020</t>
  </si>
  <si>
    <t>http://www.ipcinfo.org/ipc-country-analysis/details-map/en/c/1152879/?iso3=NAM</t>
  </si>
  <si>
    <t>Total population of Namibia</t>
  </si>
  <si>
    <t>NAM002Total population</t>
  </si>
  <si>
    <t>The whole country is affected by the food insecurity crisis</t>
  </si>
  <si>
    <t>NAM002Landmass affected</t>
  </si>
  <si>
    <t>NAM002People exposed</t>
  </si>
  <si>
    <t>NAM002People affected</t>
  </si>
  <si>
    <t>NAM002Fatalities reported</t>
  </si>
  <si>
    <t>NAM002Fatalities in all crises</t>
  </si>
  <si>
    <t>NAM002People in Need</t>
  </si>
  <si>
    <t>IPC-1 (minimal) severity between Oct 2020 - Mar 2021</t>
  </si>
  <si>
    <t>NAM002Minimal humanitarian conditions - Level 1</t>
  </si>
  <si>
    <t>IPC-2 (Stressed) severity between Oct 2020 - Mar 2021</t>
  </si>
  <si>
    <t>NAM002Stressed humanitarian conditions - Level 2</t>
  </si>
  <si>
    <t>IPC-3 (Crisis) severity between Oct 2020 - Mar 2021</t>
  </si>
  <si>
    <t>NAM002Moderate humanitarian conditions - Level 3</t>
  </si>
  <si>
    <t>IPC-4 (Emergency) severity between Oct 2020 - Mar 2021</t>
  </si>
  <si>
    <t>NAM002Severe humanitarian conditions - Level 4</t>
  </si>
  <si>
    <t>IPC-5 (Catastrophe) severity between Oct 2020 - Mar 2021</t>
  </si>
  <si>
    <t>NAM002Extreme humanitarian conditions - Level 5</t>
  </si>
  <si>
    <t>Affected population</t>
  </si>
  <si>
    <t>NAM002Crisis affected groups</t>
  </si>
  <si>
    <t>http://www.ipcinfo.org/ipc-country-analysis/details-map/en/c/1152813/?iso3=LSO</t>
  </si>
  <si>
    <t>Total population of Lesotho</t>
  </si>
  <si>
    <t>LSO002Total population</t>
  </si>
  <si>
    <t>LSO002Landmass affected</t>
  </si>
  <si>
    <t>LSO002People exposed</t>
  </si>
  <si>
    <t>LSO002People affected</t>
  </si>
  <si>
    <t>Fatalities from 1 Jan to 30 June 2021, due to drought crisis</t>
  </si>
  <si>
    <t>LSO002Fatalities reported</t>
  </si>
  <si>
    <t>LSO002Fatalities in all crises</t>
  </si>
  <si>
    <t>LSO002People in Need</t>
  </si>
  <si>
    <t>LSO002Minimal humanitarian conditions - Level 1</t>
  </si>
  <si>
    <t>LSO002Stressed humanitarian conditions - Level 2</t>
  </si>
  <si>
    <t>LSO002Moderate humanitarian conditions - Level 3</t>
  </si>
  <si>
    <t>LSO002Severe humanitarian conditions - Level 4</t>
  </si>
  <si>
    <t>LSO002Extreme humanitarian conditions - Level 5</t>
  </si>
  <si>
    <t>LSO002Crisis affected groups</t>
  </si>
  <si>
    <t>Encyclopedia Britannica 19/03/2021</t>
  </si>
  <si>
    <t>https://www.britannica.com/place/Tanzania</t>
  </si>
  <si>
    <t>Total population of Tanzania in 2020</t>
  </si>
  <si>
    <t>TZA002Total population</t>
  </si>
  <si>
    <t xml:space="preserve"> National Bureau of Statistics 01/12/2017 ; UNHCR 27/04/2021</t>
  </si>
  <si>
    <t>https://www.nbs.go.tz/nbs/takwimu/census2012/Tanzania_Total_Population_by_District-Regions-2016_2017r.pdf ; https://data2.unhcr.org/en/documents/details/86371</t>
  </si>
  <si>
    <t>Total area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</si>
  <si>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</si>
  <si>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</si>
  <si>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</si>
  <si>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</si>
  <si>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</si>
  <si>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UNHCR 27/04/2021</t>
  </si>
  <si>
    <t>https://data2.unhcr.org/en/documents/details/86371</t>
  </si>
  <si>
    <t>is the number of refugees in Tanzania as of 31 March</t>
  </si>
  <si>
    <t>TZA002People displaced</t>
  </si>
  <si>
    <t>Fatalities between 1 Jan and 30 June 2021, related to the refugees crisis</t>
  </si>
  <si>
    <t>TZA002Fatalities reported</t>
  </si>
  <si>
    <t>TZA002Fatalities in all crises</t>
  </si>
  <si>
    <t>TZA002People in Need</t>
  </si>
  <si>
    <t>TZA002Minimal humanitarian conditions - Level 1</t>
  </si>
  <si>
    <t>TZA002Stressed humanitarian conditions - Level 2</t>
  </si>
  <si>
    <t>TZA002Moderate humanitarian conditions - Level 3</t>
  </si>
  <si>
    <t>The severity of needs is not identified for refugees</t>
  </si>
  <si>
    <t>TZA002Severe humanitarian conditions - Level 4</t>
  </si>
  <si>
    <t>TZA002Extreme humanitarian conditions - Level 5</t>
  </si>
  <si>
    <t>Host-community and Refugees</t>
  </si>
  <si>
    <t>TZA002Crisis affected groups</t>
  </si>
  <si>
    <t>http://www.ine.gov.mz/operacoes-estatisticas/censos/censo-2007/censo-2017/divulgacao-de-resultados-preliminares-do-iv-rgph-2017.pdf/view</t>
  </si>
  <si>
    <t>Total population of Cabo Delgado, Niassa and Nampula provinces</t>
  </si>
  <si>
    <t>MOZ004People exposed</t>
  </si>
  <si>
    <t>INE 2018; Protection Cluster 24/06/2021</t>
  </si>
  <si>
    <t>http://www.ine.gov.mz/operacoes-estatisticas/censos/censo-2007/censo-2017/divulgacao-de-resultados-preliminares-do-iv-rgph-2017.pdf/view; https://reliefweb.int/report/mozambique/mozambique-protection-cluster-cabo-delgado-focus-group-discussion-report-host</t>
  </si>
  <si>
    <t xml:space="preserve">Total population of Cabo Delgado, since most IDPs took refuge in other districts within Cabo Delgado. </t>
  </si>
  <si>
    <t>MOZ004People affected</t>
  </si>
  <si>
    <t>OCHA 01/06/2021</t>
  </si>
  <si>
    <t>https://reports.unocha.org/en/country/mozambique</t>
  </si>
  <si>
    <t xml:space="preserve">Number of displaced as at April 2021; IDPs have been steadily increasing so this may be an underestimation
</t>
  </si>
  <si>
    <t>MOZ004People displaced</t>
  </si>
  <si>
    <t>ACLED Accessed 14/07/2021</t>
  </si>
  <si>
    <t>Fatalities in Cabo Delgado, Niassa and Nampula provinces from 9 Jan to 9 July 2021</t>
  </si>
  <si>
    <t>MOZ004Fatalities reported</t>
  </si>
  <si>
    <t>MOZ004People in Need</t>
  </si>
  <si>
    <t>INE 2018; Protection Cluster 24/06/2021; OCHA 01/06/2021</t>
  </si>
  <si>
    <t>http://www.ine.gov.mz/operacoes-estatisticas/censos/censo-2007/censo-2017/divulgacao-de-resultados-preliminares-do-iv-rgph-2017.pdf/view; https://reliefweb.int/report/mozambique/mozambique-protection-cluster-cabo-delgado-focus-group-discussion-report-host; https://reports.unocha.org/en/country/mozambique</t>
  </si>
  <si>
    <t>The total PIN for the crisis is from OCHA reports. Total number of people experiencing level 1 humanitarian conditions are those exposed (populations of Cabo Delgado, Niassa and Nampula provinces) excluding People Affected and PIN. Level 2 are People Affected minus PIN. Level 3 are PIN minus those with Level 4 needs. Level 4 are people facing acute food crisis according to IPC. No information to indicate 5 needs.</t>
  </si>
  <si>
    <t>MOZ004Minimal humanitarian conditions - Level 1</t>
  </si>
  <si>
    <t>MOZ004Stressed humanitarian conditions - Level 2</t>
  </si>
  <si>
    <t>OCHA 01/06/2021; IPC 02/07/2021</t>
  </si>
  <si>
    <t>https://reports.unocha.org/en/country/mozambique;
  https://reliefweb.int/report/mozambique/mozambique-cabo-delgado-food-security-and-nutrition-snapshot-l-july-2021</t>
  </si>
  <si>
    <t>MOZ004Moderate humanitarian conditions - Level 3</t>
  </si>
  <si>
    <t>https://reports.unocha.org/en/country/mozambique; https://reliefweb.int/report/mozambique/mozambique-cabo-delgado-food-security-and-nutrition-snapshot-l-july-2021</t>
  </si>
  <si>
    <t>MOZ004Severe humanitarian conditions - Level 4</t>
  </si>
  <si>
    <t>No information to indicate Level 5 needs.</t>
  </si>
  <si>
    <t>MOZ004Extreme humanitarian conditions - Level 5</t>
  </si>
  <si>
    <t>IDPs, Returnees and Host population affected</t>
  </si>
  <si>
    <t>MOZ004Crisis affected groups</t>
  </si>
  <si>
    <t>MOZ004Fatalities in all crises</t>
  </si>
  <si>
    <t>OCHA 16/07/2021; UNHCR 30/06/2021; UNHCR 31/05/2021</t>
  </si>
  <si>
    <t>https://reliefweb.int/sites/reliefweb.int/files/resources/20210712_v100_drc_factsheet_fr_juin2021-finalv.pdf; https://data2.unhcr.org/en/situations/drc; https://data2.unhcr.org/en/country/cod</t>
  </si>
  <si>
    <t>refugees (520,962) and asylum seekers (15,207) in DRC + refugees and asylum seekers from DRC (942,433) + 5.09 million IDPs  + 3.77M returnees</t>
  </si>
  <si>
    <t>COD001People displaced</t>
  </si>
  <si>
    <t>ACLED 16/07/2021</t>
  </si>
  <si>
    <t>From 16/02/2021 to 09/07/2021</t>
  </si>
  <si>
    <t>COD001Fatalities reported</t>
  </si>
  <si>
    <t>UNHCR 31/05/2021; UNHCR 30/06/2021</t>
  </si>
  <si>
    <t>https://data2.unhcr.org/en/country/caf; http://data2.unhcr.org/en/situations/car</t>
  </si>
  <si>
    <t>Figure represents sum of IDPs (727,161) + CAR refugees abroad (700,687) + refugees in CAR (9,145) + IDP returnees (124,959) + asylum seekers (296)</t>
  </si>
  <si>
    <t>CAF001People displaced</t>
  </si>
  <si>
    <t>From 07/02/2021 to 09/07/2021</t>
  </si>
  <si>
    <t>CAF001Fatalities reported</t>
  </si>
  <si>
    <t>Reported fatalities at country level between 16 Jan - 16 July 2021.</t>
  </si>
  <si>
    <t>PHL003Fatalities reported</t>
  </si>
  <si>
    <t>UNHCR Protection Cluster 30/06/2021</t>
  </si>
  <si>
    <t>http://www.protectionclusterphilippines.org/?p=3199</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</si>
  <si>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</si>
  <si>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</si>
  <si>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becaause of Mindanao Conflict according to the latest displacement dashboard from UNHCR. </t>
  </si>
  <si>
    <t>PHL003People displaced</t>
  </si>
  <si>
    <t>PHL003People in Need</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</si>
  <si>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</si>
  <si>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</si>
  <si>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Population Census Data 2020</t>
  </si>
  <si>
    <t>https://psa.gov.ph/population-and-housing/node/164857</t>
  </si>
  <si>
    <t>Total population living in the Philippines</t>
  </si>
  <si>
    <t>PHL003Total population</t>
  </si>
  <si>
    <t>Total population living in the areas considered affected</t>
  </si>
  <si>
    <t>PHL003People exposed</t>
  </si>
  <si>
    <t>ACLED 26/07/2021</t>
  </si>
  <si>
    <t>Number of fatalities between 15/02/2021 and 15/07/2021</t>
  </si>
  <si>
    <t>SDN001Fatalities in all crises</t>
  </si>
  <si>
    <t>UNHCR 18/07/2021</t>
  </si>
  <si>
    <t>https://data2.unhcr.org/en/documents/details/87826</t>
  </si>
  <si>
    <t>The number represents refugees in Sudan, excluding refugees from Ethiopia, as of 30 June</t>
  </si>
  <si>
    <t>SDN005People displaced</t>
  </si>
  <si>
    <t>SDN005Fatalities reported</t>
  </si>
  <si>
    <t>SDN005Fatalities in all crises</t>
  </si>
  <si>
    <t>SDN005People in Need</t>
  </si>
  <si>
    <t>Level 1= Exposed - Affected - PIN, based on ACAPS methodology</t>
  </si>
  <si>
    <t>SDN005Minimal humanitarian conditions - Level 1</t>
  </si>
  <si>
    <t>Level 2 = Affected - PIN, based on ACAPS methodology</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</si>
  <si>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</si>
  <si>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</si>
  <si>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</si>
  <si>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</si>
  <si>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</si>
  <si>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SDN006Fatalities in all crises</t>
  </si>
  <si>
    <t xml:space="preserve">The numbef of refugees from Ethiopia </t>
  </si>
  <si>
    <t>SDN007People displaced</t>
  </si>
  <si>
    <t>SDN007Fatalities in all crises</t>
  </si>
  <si>
    <t>SDN007People in Need</t>
  </si>
  <si>
    <t>SDN007Minimal humanitarian conditions - Level 1</t>
  </si>
  <si>
    <t>SDN007Stressed humanitarian conditions - Level 2</t>
  </si>
  <si>
    <t xml:space="preserve">No specific analysis on the severity of need of refugees from Ethiopia. </t>
  </si>
  <si>
    <t>SDN007Moderate humanitarian conditions - Level 3</t>
  </si>
  <si>
    <t>SDN007Severe humanitarian conditions - Level 4</t>
  </si>
  <si>
    <t>SDN007Extreme humanitarian conditions - Level 5</t>
  </si>
  <si>
    <t>OCHA HDX 12/07/2021</t>
  </si>
  <si>
    <t>https://data.humdata.org/dataset/sudan-humanitarian-needs-overview-2015-2021</t>
  </si>
  <si>
    <t>Population of West-Darfur states including refugees, baced on 2020 population projection of OCHA's HDX (Sudan: 2021 HNO Baseline Data)</t>
  </si>
  <si>
    <t>SDN008People exposed</t>
  </si>
  <si>
    <t>IPC 06/2021</t>
  </si>
  <si>
    <t>http://www.ipcinfo.org/ipc-country-analysis/details-map/en/c/1154879/?iso3=SDN</t>
  </si>
  <si>
    <t>Affected people are in IPC2 (Stressed) and above</t>
  </si>
  <si>
    <t>SDN008People affected</t>
  </si>
  <si>
    <t>Number of IDPs in West-Darfur</t>
  </si>
  <si>
    <t>SDN008People displaced</t>
  </si>
  <si>
    <t>SDN008Fatalities reported</t>
  </si>
  <si>
    <t>SDN008Fatalities in all crises</t>
  </si>
  <si>
    <t>People in need according to OCHA's HDX (Sudan: 2021 HNO Baseline Data)</t>
  </si>
  <si>
    <t>SDN008People in Need</t>
  </si>
  <si>
    <t>Level1= Exposed population - affected population.</t>
  </si>
  <si>
    <t>SDN008Minimal humanitarian conditions - Level 1</t>
  </si>
  <si>
    <t>SDN008Stressed humanitarian conditions - Level 2</t>
  </si>
  <si>
    <t>SDN008Moderate humanitarian conditions - Level 3</t>
  </si>
  <si>
    <t xml:space="preserve">South Sudna's refugees likely have more needs </t>
  </si>
  <si>
    <t>SDN008Severe humanitarian conditions - Level 4</t>
  </si>
  <si>
    <t>No extreme severity of needs is reported</t>
  </si>
  <si>
    <t>SDN008Extreme humanitarian conditions - Level 5</t>
  </si>
  <si>
    <t>IOM 27/06/2021</t>
  </si>
  <si>
    <t>https://displacement.iom.int/system/tdf/reports/DTM%20Ethiopia%20Emergency%20Site%20Assessment%20Report%20Round%206%20Report%20v2.pdf?file=1&amp;type=node&amp;id=11787</t>
  </si>
  <si>
    <t>1,990,168 IDPs in Tigray, Afar and Amhara regions due to the Northern Ethiopia Crisis.</t>
  </si>
  <si>
    <t>ETH004People displaced</t>
  </si>
  <si>
    <t>Total number of fatalities in Tigray between 15/2/2021and 15/7/2021 in Ethiopia</t>
  </si>
  <si>
    <t>ETH004Fatalities reported</t>
  </si>
  <si>
    <t>Total number of fatalities between 15/2/2021and 15/7/2021 in Ethiopia</t>
  </si>
  <si>
    <t>ETH004Fatalities in all crises</t>
  </si>
  <si>
    <t>ETH003Fatalities reported</t>
  </si>
  <si>
    <t>ETH003Fatalities in all crises</t>
  </si>
  <si>
    <t>ETH002Fatalities in all crises</t>
  </si>
  <si>
    <t>ETH001Fatalities reported</t>
  </si>
  <si>
    <t>ETH001Fatalities in all crises</t>
  </si>
  <si>
    <t>MMR004People in Need</t>
  </si>
  <si>
    <t>MMR001People in Need</t>
  </si>
  <si>
    <t>Worldbank 2017; UNHCR 31/03/2021 ; UNHCR 30/06/2021 ; UNHCR 06/05/2021</t>
  </si>
  <si>
    <t>https://data.worldbank.org/indicator/sp.pop.totl?page=2; https://data2.unhcr.org/en/documents/details/79611 ; https://www.unhcr.org/figures-at-a-glance-in-malaysia.html ; https://data2.unhcr.org/en/situations/thailand</t>
  </si>
  <si>
    <t>Worldbank population figure (53.3 million), minus (884,041 Rohingyas in Bangladesh, 154,860 MMR refugees in Malaysia, 91,795 MMR refugees in Thailand).</t>
  </si>
  <si>
    <t>MMR001Total population</t>
  </si>
  <si>
    <t>MMR002Total population</t>
  </si>
  <si>
    <t>MMR003Total population</t>
  </si>
  <si>
    <t>MMR004Total population</t>
  </si>
  <si>
    <t>OCHA 07/2021</t>
  </si>
  <si>
    <t>https://reliefweb.int/sites/reliefweb.int/files/resources/Myanmar%20Humanitarian%20Snapshot%20July%202021.pdf ; https://reporting.unhcr.org/sites/default/files/Myanmar%20emergency%20update%2015%20June%202021.pdf ; https://news.un.org/en/story/2021/06/1094322 ; https://www.reuters.com/world/asia-pacific/more-than-125000-myanmar-teachers-suspended-opposing-coup-2021-05-23/ ; https://www.unicef.org/eap/press-releases/education-risk-generation-children-myanmar-must-have-safe-appropriate-and-inclusive ; https://www.bbc.com/news/world-asia-56827116 ; https://reliefweb.int/sites/reliefweb.int/files/resources/Myanmar%20Humanitarian%20Snapshot%20July%202021.pdf</t>
  </si>
  <si>
    <t>This is the number of people affected by the crisis minus the people in need. The affected populations are those detainened by the military in anti-coup protests and strikes. Civil Disobedience members that are suspended and their livelihoods affected (125,900 school teachers suspended, 19,500 university staff suspended, health personnel on strikes (80% of health care affected). Students and pupils who lack access to education (estimated 9 million). Nearly half of Myanmar's population is affected by the economic impact of the coup. This number is difficult to estimate since there is no updated HNO assessment post coup, therefore the number included is the number of PIN.</t>
  </si>
  <si>
    <t>MMR004People affected</t>
  </si>
  <si>
    <t>Myanmar Census 2014 ; ACLED 11/05/2021</t>
  </si>
  <si>
    <t>https://reliefweb.int/report/myanmar/acled-regional-overview-southeast-asia-22-28-may-2021 ; https://myanmar.unfpa.org/en/about-census</t>
  </si>
  <si>
    <t xml:space="preserve"> Level 1 includes all people exposed to the conflict, which is considered to be the entire population of all affected states, minus the PIN. Since HNO 2021 was released before the coup,  this number is an estimation based on ACAPS GCSI guidance. The breakdown of the population in the affected areas post coup are: Kayah state (286,627),  Kayin state (1,574,079), Mon state (2,054,393), Bago region (4,867,373), and Magway region (3,917,055) in central Myanmar.  Sagaing region in northwest Myanmar (5,325,347). Anti coup protests are concentrated in Mandalay (6,165,723) and Yangon (7,360,703) regions.</t>
  </si>
  <si>
    <t>MMR004Minimal humanitarian conditions - Level 1</t>
  </si>
  <si>
    <t>Myanmar Census 2014 ; ACLED 11/05/2021 ; OCHA 16/07/2021</t>
  </si>
  <si>
    <t>https://reliefweb.int/report/myanmar/acled-regional-overview-southeast-asia-22-28-may-2021 ; https://myanmar.unfpa.org/en/about-census ; https://reliefweb.int/sites/reliefweb.int/files/resources/Myanmar%20Humanitarian%20Snapshot%20July%202021.pdf</t>
  </si>
  <si>
    <t xml:space="preserve">The landmass of the states affected by ethnic armed conflict and post coup urban violence. Since 1 Feb coup, conflict with ethnic armed groups has spread to the southeastern Kayah, Kayin, and Mon states, and eastern Bago region in late May, as well as in June to Magway region near Chin State in central Myanmar. Sagaing region in northwest Myanmar is also affected. Anti coup protests and strikes are concentrated in Mandalay and Yangon regions. </t>
  </si>
  <si>
    <t>MMR004Landmass affected</t>
  </si>
  <si>
    <t>This is the total population number in the conflict affected areas post coup which are: Kayah state (286,627),  Kayin state (1,574,079), Mon state (2,054,393), Bago region (4,867,373), and Magway region (3,917,055) in central Myanmar. Sagaing region in northwest Myanmar (5,325,347). Anti coup protests are concentrated in Mandalay (6,165,723) and Yangon (7,360,703) regions.</t>
  </si>
  <si>
    <t>MMR004People exposed</t>
  </si>
  <si>
    <t>https://reliefweb.int/sites/reliefweb.int/files/resources/Myanmar%20Humanitarian%20Snapshot%20July%202021.pdf ; https://reliefweb.int/sites/reliefweb.int/files/resources/Myanmar%20Humanitarian%20Snapshot%20June.pdf</t>
  </si>
  <si>
    <t>Level 3 is considered equal to HNO level 3, those in moderate need. HNO was released before the coup, therefore this number was difficult to verify earlier, however, in July the  Interim Emergency Response Plan identified 2 million people in need because of the impact of the coup. The Interim Emergency Response plan was launched to prioritise  humanitarian response beyond the scope of 2021 HRP that was released in January 2021 and it focuses on humanitarian needs arising since 1 February coup. The 2 million PIN indentified  includes 
families in urban and peri-urban townships in Yangon and 
Mandalay and newly displaced people in 
conflict-affected areas since 1 February.</t>
  </si>
  <si>
    <t>MMR004Moderate humanitarian conditions - Level 3</t>
  </si>
  <si>
    <t>OCHA 24/07/2021</t>
  </si>
  <si>
    <t>https://reliefweb.int/sites/reliefweb.int/files/resources/2021_mali_humanitarian_snapshot_juillet22.pdf</t>
  </si>
  <si>
    <t>Sum of IDPs (386,000), IDP returnees (590,000), refugees (47,500), and Malian refugees in third countries (154,000)</t>
  </si>
  <si>
    <t>MLI001People displaced</t>
  </si>
  <si>
    <t>ACLED 27/07/2021</t>
  </si>
  <si>
    <t xml:space="preserve">Total number of casualties country-wide from 27/02/2021 to 23/07/2021 </t>
  </si>
  <si>
    <t>MLI001Fatalities reported</t>
  </si>
  <si>
    <t>Myanmar Census 2014 ;  ACLED 11/05/2021 ; OCHA 16/07/2021</t>
  </si>
  <si>
    <t>https://myanmar.unfpa.org/en/publications/union-report-volume-3k-rakhine-state-report ; https://reliefweb.int/report/myanmar/acled-regional-overview-southeast-asia-22-28-may-2021 ; https://reliefweb.int/sites/reliefweb.int/files/resources/Myanmar%20Humanitarian%20Snapshot%20July%202021.pdf</t>
  </si>
  <si>
    <t>The geographic size of the states affected by conflict. Even though the conflict in Shan state is localized in the north we assume the whole state is affected to a certain degree. Further, it is also assumed that the whole of the Kachin state is affected by the conflict. All of Rakhine is affected to a certain degree, and in Chin state, Paletwa township is affected. Newly added in June 2021: the geographic size of the states affected by ethnic armed conflict in new areas post coup; Since 1 Feb coup,conflict with ethnic armed groups has spread to the southeastern Kayah Kayin, and Mon states, and eastern Bago region in late May, as well as in June to Magway region near Chin State in central Myanmar. Sagaing region in northwest Myanmar is also affected. Other areas affected by anti coup protests and strikes are Mandalay and Yangon.</t>
  </si>
  <si>
    <t>MMR001Landmass affected</t>
  </si>
  <si>
    <t>Myanmar National Census 2014; HNO 2021 ; ACLED 11/05/2021 ; OCHA 16/07/2021</t>
  </si>
  <si>
    <t>https://reliefweb.int/sites/reliefweb.int/files/resources/Myanmar%20Humanitarian%20Snapshot%20July%202021.pdf ; https://myanmar.unfpa.org/en/publications/union-report-volume-3k-rakhine-state-report; https://reliefweb.int/sites/reliefweb.int/files/resources/mmr_humanitarian_needs_overview_2021_final.pdf ; https://reliefweb.int/report/myanmar/acled-regional-overview-southeast-asia-22-28-may-2021</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</si>
  <si>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 This also includes the entire population of both Kachin and Shan states. Although conflict in Shan is fairly limited to the north, the assumption is that throughout the state the conflict is likely to have indirect impact. Thus, the entire population of these states is considered to be exposed. Newly added in June 2021: the population in new states affected by ethnic armed conflict post coup; Since 1 Feb coup,conflict with ethnic armed groups has spread to the southeastern Kayah Kayin, and Mon states, and eastern Bago region in late May, as well as in June to Magway region near Chin State in central Myanmar. Sagain region in northwest Myanmar is also affected. Other areas affected by anti coup protests and strikes are Mandalay and Yangon.</t>
  </si>
  <si>
    <t>MMR001People exposed</t>
  </si>
  <si>
    <t xml:space="preserve"> Level 1 includes all people exposed to the conflict, which is considered to be the entire population of all conflict affected states, minus those directly affected or people in need. The conflict affected areas are: Rakhine, Chin, Mon, Magway, Sagaing, Kachin, Shan, Kayin, Kayah, Bago. Mandalay and Yangon.</t>
  </si>
  <si>
    <t>MMR001Minimal humanitarian conditions - Level 1</t>
  </si>
  <si>
    <t>Myanmar National Census 2014; HNO 2021 ; OCHA 16/07/2021</t>
  </si>
  <si>
    <t>https://reliefweb.int/sites/reliefweb.int/files/resources/Myanmar%20Humanitarian%20Snapshot%20July%202021.pdf ; https://myanmar.unfpa.org/en/publications/union-report-volume-3k-rakhine-state-report; https://reliefweb.int/sites/reliefweb.int/files/resources/mmr_humanitarian_needs_overview_2021_final.pdf ; https://reliefweb.int/sites/reliefweb.int/files/resources/Myanmar%20Humanitarian%20Snapshot%20July%202021.pdf</t>
  </si>
  <si>
    <t>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In July 2021 the Interim Emergency Response plan identified 2 million people in need because of the impact of the coup.</t>
  </si>
  <si>
    <t>MMR001Moderate humanitarian conditions - Level 3</t>
  </si>
  <si>
    <t>Human Rights Papua 01/07/2021</t>
  </si>
  <si>
    <t xml:space="preserve">https://www.humanrightspapua.org/news/33-2021/834-update-on-situation-of-idps-from-puncak-and-nduga </t>
  </si>
  <si>
    <t xml:space="preserve">Displacement within the Papuan provinces is common due to recurring clashes between the Indonesian military and armed members of the independence movement. This number is the latest information compiled from human rights observers and media sources regarding internally displaced persons (IDPs) from the regencies Puncak and Nduga. </t>
  </si>
  <si>
    <t>IDN002People displaced</t>
  </si>
  <si>
    <t>ACLED 23/07/2021</t>
  </si>
  <si>
    <t>Total number of fatalities in the last six months</t>
  </si>
  <si>
    <t>IND002Fatalities in all crises</t>
  </si>
  <si>
    <t>UNHCR 30/06/2021;
RSO 2021-2022 28/01/2021; RNO (28/02/2021);
UNHCR 01/2020; 
Regional Refugee &amp; Resilience Plan 2019-2020 26/05/2020</t>
  </si>
  <si>
    <t>https://reliefweb.int/sites/reliefweb.int/files/resources/Monthly_StatisticalReport_May2021_External.pdf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</si>
  <si>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The figure of pepole who are affected includes Syrian refugees, Palestinian refugees, refugees and asylme seekers from other nationalities and the number of impacted host community members. The unregistered Syrian refugees is calculated based on govermental estimatation which could be inaccurate. </t>
  </si>
  <si>
    <t>EGY002People affected</t>
  </si>
  <si>
    <t>EGY002Minimal humanitarian conditions - Level 1</t>
  </si>
  <si>
    <t>EGY002Stressed humanitarian conditions - Level 2</t>
  </si>
  <si>
    <t>ACLED 30/07/2021</t>
  </si>
  <si>
    <t xml:space="preserve">Total number of crisis related fatalities in the last six months (1 Feb 2021 to 30 Jul 2021).  This figure is based on all the fatalities in the country, not just related to the refugee situation in Egypt. Most deaths related to conflict, armed attacks, mine explosives and protests. </t>
  </si>
  <si>
    <t>EGY002Fatalities in all crises</t>
  </si>
  <si>
    <t xml:space="preserve">Total number of crisis related fatalities in the last six months (1 Feb 2021 to 30 Jul 2021). </t>
  </si>
  <si>
    <t>EGY002Fatalities reported</t>
  </si>
  <si>
    <t>(IOM 31/07/2021) ; (ACLED 30/07/2021)</t>
  </si>
  <si>
    <t>https://missingmigrants.iom.int/region/mediterranean?migrant_route%5B%5D=1376&amp;migrant_route%5B%5D=1377; https://www.acleddata.com/data/</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</si>
  <si>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 IOM Missing Migrants Jan-June 2021</t>
  </si>
  <si>
    <t>DZA002Fatalities reported</t>
  </si>
  <si>
    <t>Country overall fatalities from all crisis. ACLED + Missing Migrants = 20+696=716.
IOM Missing Migrants Jan-June 2021. ACLED (19 Dec 2020 - 18 Jun 2021).</t>
  </si>
  <si>
    <t>DZA002Fatalities in all crises</t>
  </si>
  <si>
    <t>(ACLED 30/07/2021)</t>
  </si>
  <si>
    <t>No fatalities reported.
ACLED (19 Dec 2020 - 18 Jun 2021).</t>
  </si>
  <si>
    <t>DZA003Fatalities reported</t>
  </si>
  <si>
    <t>DZA003Fatalities in all crises</t>
  </si>
  <si>
    <t>(IOM 31/04/2021) (UNHCR 01/08/2021) (UNHCR 18/06/2020)</t>
  </si>
  <si>
    <t>https://displacement.iom.int/system/tdf/reports/DTM_Libya_R36_Migrant_Report_FINAL.pdf?file=1&amp;type=node&amp;id=11819; https://data2.unhcr.org/en/country/lby; https://www.unhcr.org/statistics/unhcrstats/5ee200e37/unhcr-global-trends-2019.html</t>
  </si>
  <si>
    <t xml:space="preserve">Displaced People= # people displaced by the conflict + # people displaced by the MMF crisis. 
Total # displaced by the conflict = # IDPs according to IOM DTM round 36  + # Returnees in Libya according to IOM DTM round 36 +  # Libyan nationals who have left Libya as of end 2019 and are counted as refugees or asylum seekers  by UNHCR.
Total # displaced in the MMF crisis = # of Migrants in Libya as counted by IOM DTM Round 36. + # of Refugees and asylum seekers in Libya
Categories of migrants and refugees already accounted for in the Central Mediterranean Route (e.g. arrivals to Italy, arrivals to Malta) are not taken into account in the Complex Crisis displacement indicator.
</t>
  </si>
  <si>
    <t>LBY001People displaced</t>
  </si>
  <si>
    <t>(IOM 31/04/2021) (UNHCR 01/08/2021)</t>
  </si>
  <si>
    <t>https://displacement.iom.int/system/tdf/reports/DTM_Libya_R36_Migrant_Report_FINAL.pdf?file=1&amp;type=node&amp;id=11819; https://data2.unhcr.org/en/country/lby</t>
  </si>
  <si>
    <t>This figure includes the # of Migrants from over 43 different nations in Libya as counted by IOM DTM Round 36 and refugees in the country. Migrants and refugee categories part of the Central Mediterranean crisis (e.g. sea arrivals to Italy and Malta) are not taken into account in the displacement indicator of the Mixed Migration Crisis.</t>
  </si>
  <si>
    <t>LBY002People displaced</t>
  </si>
  <si>
    <t>We count the total # migrants and refugees as the the total # people affected as it is safe to assume that they are the most (directly) affected by the crisis in a humanitarian way and as there is no reliable way of measuring  the indirectly affected.</t>
  </si>
  <si>
    <t>LBY002People affected</t>
  </si>
  <si>
    <t>OCHA HRP 2021
UNHCR 27/06/2021 
IOM 31/04/2021</t>
  </si>
  <si>
    <t>https://reliefweb.int/sites/reliefweb.int/files/resources/libya_hrp_2021-final.pdf ; https://reliefweb.int/report/libya/unhcr-update-libya-2-july-2021-enar</t>
  </si>
  <si>
    <t xml:space="preserve">Total number of refugees = 42,210 (As of 1 Aug 2021).
Total number of migrants = 591,415 (As of 31 Apr 2021).
Total number of migrants and refugees = 42,210 + 591,415 = 633,625
Total number of migrants at time of HRP = 586,000
Total number of refugees at time of HRP = 44,000
Please note that additional number of migrants are not added to the PiN since there are no information if they face needs. However, the number of migrants in detention centers updated and the number of refugees. 
PiN = 346,210 Migrants and refugees
Level 5: 6,176 migrants (as of 27 June)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 migrants in detention = 276,824).
Level 3: corresponds to severe humanitarian conditions, as identified on p.20 of the 2021 HRP (65,000).
Level 2: Population affected –PIN = 633,625 – 348,000 = 287,415
Level 1: population exposed-population affected.
</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</si>
  <si>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</si>
  <si>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</si>
  <si>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</si>
  <si>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</si>
  <si>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</si>
  <si>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ACLED 31/07/2021
IOM 31/07/2021</t>
  </si>
  <si>
    <t>https://www.acleddata.com/data/ https://missingmigrants.iom.int/region/mediterranean?migrant_route%5B%5D=1376  http://missingmigrants.iom.int/downloads https://missingmigrants.iom.int/methodology</t>
  </si>
  <si>
    <t xml:space="preserve">Acled data on conflict fatalities including all actors + MMF dead and missing migrants. </t>
  </si>
  <si>
    <t>LBY001Fatalities reported</t>
  </si>
  <si>
    <t>LBY001Fatalities in all crises</t>
  </si>
  <si>
    <t>(IOM 31/07/2021)</t>
  </si>
  <si>
    <t>https://missingmigrants.iom.int/region/mediterranean?migrant_route%5B%5D=1376&amp;migrant_route%5B%5D=1377</t>
  </si>
  <si>
    <t>Number of people who died and are missing in the central and western Mediterranean route in front of the Libyan coast and within Libya. IOM data is intended to be "a minimum estimate of the number of migrant deaths." Deaths happening in detention centres or due to labour exploitation are not included. Data gaps regarding migration routes within North Africa have also been highlighted. IOM Missing Migrants Feb-July 2021</t>
  </si>
  <si>
    <t>LBY002Fatalities reported</t>
  </si>
  <si>
    <t>LBY002Fatalities in all crises</t>
  </si>
  <si>
    <t>Floods in Henan province</t>
  </si>
  <si>
    <t>CHN003</t>
  </si>
  <si>
    <t>China</t>
  </si>
  <si>
    <t>China Government Census 11/05/2021</t>
  </si>
  <si>
    <t>http://www.stats.gov.cn/english/PressRelease/202105/t20210510_1817185.html</t>
  </si>
  <si>
    <t>CHN003Total population</t>
  </si>
  <si>
    <t>Research Gate 05/2018</t>
  </si>
  <si>
    <t>https://www.researchgate.net/figure/Henan-province-in-China-is-selected-as-a-study-area-a-The-location-of-Henan-b-The_fig1_325049600</t>
  </si>
  <si>
    <t>This is the area of Henan province in square kilometers.</t>
  </si>
  <si>
    <t>CHN003Landmass affected</t>
  </si>
  <si>
    <t>OCHA 02/08/2021</t>
  </si>
  <si>
    <t>Asia and the Pacific: Weekly Regional Humanitarian Snapshot (27 July – 2 August 2021) - Bangladesh | ReliefWeb</t>
  </si>
  <si>
    <t>Total # of people living in Henan province</t>
  </si>
  <si>
    <t>CHN003People exposed</t>
  </si>
  <si>
    <t>ECHO 03/08/2021</t>
  </si>
  <si>
    <t>https://erccportal.jrc.ec.europa.eu/ECHO-Products/Echo-Flash#/daily-flash-archive/4265</t>
  </si>
  <si>
    <t xml:space="preserve">This is the total number of people affected by the floods in Henan province. </t>
  </si>
  <si>
    <t>CHN003People affected</t>
  </si>
  <si>
    <t>This is the total number of crisis related displaced people. The authorities evacuated 1,470,000 people because of the floods in Henan province.</t>
  </si>
  <si>
    <t>CHN003People displaced</t>
  </si>
  <si>
    <t>CHN003Injuries reported</t>
  </si>
  <si>
    <t>CHN003Illness cases reported</t>
  </si>
  <si>
    <t>There are 302 confirmed fatalities as at 3 August, however at least 50 people are still missing.</t>
  </si>
  <si>
    <t>CHN003Fatalities reported</t>
  </si>
  <si>
    <t>The total number of fatalities at country level in the last 6 months</t>
  </si>
  <si>
    <t>CHN003Fatalities in all crises</t>
  </si>
  <si>
    <t>CHN003Buildings damaged</t>
  </si>
  <si>
    <t>SCMP 02/08/2021</t>
  </si>
  <si>
    <t>https://www.scmp.com/news/china/politics/article/3143555/china-investigates-henan-flood-disaster-death-toll-mounts</t>
  </si>
  <si>
    <t>This is the number of houses that collapsed because of the floods.</t>
  </si>
  <si>
    <t>CHN003Buildings destroyed</t>
  </si>
  <si>
    <t>Reuters 02/08/2021</t>
  </si>
  <si>
    <t>https://www.reuters.com/world/china/death-toll-flooding-chinas-henan-province-rises-302-2021-08-02/</t>
  </si>
  <si>
    <t>This is the total amount of economic losses in USD</t>
  </si>
  <si>
    <t>CHN003Economic Losses</t>
  </si>
  <si>
    <t>AMDA 04/08/2021</t>
  </si>
  <si>
    <t>https://reliefweb.int/report/china/amda-emergency-relief-1-floods-henan-china-03-august-2021</t>
  </si>
  <si>
    <t>Local media reported that over 200,000 people in Henan are in urgent need of livelihood support. There is not information on number of people in need from UN/INGO sources so far, so this number is likely an underestimate.</t>
  </si>
  <si>
    <t>CHN003People in Need</t>
  </si>
  <si>
    <t xml:space="preserve">Total # of people living in Henan province minus Level 2 and 3 </t>
  </si>
  <si>
    <t>CHN003Minimal humanitarian conditions - Level 1</t>
  </si>
  <si>
    <t>This is the total number of people affected by the floods in Henan province minus level 3</t>
  </si>
  <si>
    <t>CHN003Stressed humanitarian conditions - Level 2</t>
  </si>
  <si>
    <t>CHN003Moderate humanitarian conditions - Level 3</t>
  </si>
  <si>
    <t>CHN003Severe humanitarian conditions - Level 4</t>
  </si>
  <si>
    <t>CHN003Extreme humanitarian conditions - Level 5</t>
  </si>
  <si>
    <t>The affected population is Henan province population.</t>
  </si>
  <si>
    <t>CHN003Crisis affected groups</t>
  </si>
  <si>
    <t>CHN003People facing limited access constraints</t>
  </si>
  <si>
    <t xml:space="preserve">https://missingmigrants.iom.int/region/mediterranean?migrant_route%5B%5D=1378 </t>
  </si>
  <si>
    <t>Fatalities + missing migrants within Morocco and along the Western Mediterranean Route (off the Moroccan coast or involving migrants departing from Morocco if the incident happened off the coast of Spain).
Fatailities between (IOM 01/02/2021 - 31/07/2021)</t>
  </si>
  <si>
    <t>MAR002Fatalities reported</t>
  </si>
  <si>
    <t xml:space="preserve">https://missingmigrants.iom.int/region/mediterranean?migrant_route%5B%5D=1378 ; https://acleddata.com/data-export-tool/ </t>
  </si>
  <si>
    <t>Fatalities + missing migrants within Morocco and along the Western Mediterranean Route (off the Moroccan coast or involving migrants departing from Morocco if the incident happened off the coast of Spain). + ACLED fatailities from all crisis. 
169+12= 181.
ACLED 01/02/2020 - 31/07/2021</t>
  </si>
  <si>
    <t>MAR002Fatalities in all crises</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</si>
  <si>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 IOM Missing migrants 01/02/2021 - 31/07/2021</t>
  </si>
  <si>
    <t>TUN002Fatalities reported</t>
  </si>
  <si>
    <t>Fatalities in all crises (for the country overall) IOM Missing migrants 01/02/2021 - 31/07/2021, ACLED 01/02/2021 - 31/07/2021,. 849+18 =967</t>
  </si>
  <si>
    <t>TUN002Fatalities in all crises</t>
  </si>
  <si>
    <t>aa 19/02/2020</t>
  </si>
  <si>
    <t>https://www.aa.com.tr/en/world/azerbaijani-civilian-killed-in-karabakh-mine-explosion/2150143</t>
  </si>
  <si>
    <t>Civillians killed within the internationally-recognized Armenian.</t>
  </si>
  <si>
    <t>ARM002Fatalities reported</t>
  </si>
  <si>
    <t>(ACLED 31/07/2021) (aa 19/02/2020)</t>
  </si>
  <si>
    <t>https://acleddata.com/data-export-tool/ ; https://www.aa.com.tr/en/world/azerbaijani-civilian-killed-in-karabakh-mine-explosion/2150143</t>
  </si>
  <si>
    <t>Total civilians fatalities within the internationally-recognized Armenian according to ACLED and aa.</t>
  </si>
  <si>
    <t>ARM002Fatalities in all crises</t>
  </si>
  <si>
    <t>CHN003People facing restricted access constraints</t>
  </si>
  <si>
    <t>CHN003Denial of existence of humanitarian needs or entitlements to assistance</t>
  </si>
  <si>
    <t>CHN003Impediments to entry into country (bureaucratic and administrative)</t>
  </si>
  <si>
    <t>CHN003Interference into implementation of humanitarian activities</t>
  </si>
  <si>
    <t>CHN003Ongoing insecurity/hostilities affecting humanitarian assistance</t>
  </si>
  <si>
    <t>CHN003Physical constraints in the environment (obstacles related to terrain, climate, lack of infrastructure, etc.)</t>
  </si>
  <si>
    <t>CHN003Presence of mines and improvised explosive devices</t>
  </si>
  <si>
    <t>CHN003Restriction and obstruction of access to services and assistance</t>
  </si>
  <si>
    <t>CHN003Restriction of movement (impediments to freedom of movement and/or administrative restrictions)</t>
  </si>
  <si>
    <t>CHN003Violence against personnel, facilities and assets</t>
  </si>
  <si>
    <t>NBS Accessed 29/06/2021; OCHA 08/03/2021</t>
  </si>
  <si>
    <t>https://nigerianstat.gov.ng/elibrary; https://www.humanitarianresponse.info/sites/www.humanitarianresponse.info/files/documents/files/ocha_nga_humanitarian_needs_overview_march2021.pdf.pdf</t>
  </si>
  <si>
    <t>Total number of people exposed to the Boko Haram crisis, the middle belt crisis, the northwest banditry and the Cameroonian refugee crisis.</t>
  </si>
  <si>
    <t>NGA001People exposed</t>
  </si>
  <si>
    <t>UNHCR 14/06/2021; OCHA 08/03/2021; FAO 08/2021</t>
  </si>
  <si>
    <t>https://data2.unhcr.org/en/documents/details/87165; https://www.humanitarianresponse.info/sites/www.humanitarianresponse.info/files/documents/files/ocha_nga_humanitarian_needs_overview_march2021.pdf.pdf; http://www.fao.org/3/cb6054en/cb6054en.pdf</t>
  </si>
  <si>
    <t>Total number of people affected by the Boko Haram crisis, the middle belt crisis, the northwest banditry and the Cameroonian refugee crisis.</t>
  </si>
  <si>
    <t>NGA001People affected</t>
  </si>
  <si>
    <t>UNHCR 14/06/2021;UNHCR 01/08/2021; UNHCR Accessed 06/08/2021; UNHCR 21/07/2021;</t>
  </si>
  <si>
    <t>https://data2.unhcr.org/en/documents/details/87165;https://data2.unhcr.org/en/documents/details/88082; https://data2.unhcr.org/en/situations/nigeriasituation; https://data2.unhcr.org/en/documents/details/87855;</t>
  </si>
  <si>
    <t>Total number of people displaced by the Boko Haram crisis, the middle belt crisis, the northwest banditry and the Cameroonian refugee crisis.</t>
  </si>
  <si>
    <t>NGA001People displaced</t>
  </si>
  <si>
    <t>UNHCR 14/06/2021; OCHA 08/03/2021; FAO 08/2021; NBS Accessed 29/06/2021</t>
  </si>
  <si>
    <t>https://data2.unhcr.org/en/documents/details/87165; https://www.humanitarianresponse.info/sites/www.humanitarianresponse.info/files/documents/files/ocha_nga_humanitarian_needs_overview_march2021.pdf.pdf; http://www.fao.org/3/cb6054en/cb6054en.pdf; https://nigerianstat.gov.ng/elibrary</t>
  </si>
  <si>
    <t>The PIN and levels 1-5 are the sum of Boko Haram crisis, the middle belt crisis, the northwest banditry and the Cameroonian refugee crisis figures.</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</si>
  <si>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</si>
  <si>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</si>
  <si>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</si>
  <si>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</si>
  <si>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</si>
  <si>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</si>
  <si>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https://www.humanitarianresponse.info/sites/www.humanitarianresponse.info/files/documents/files/ocha_nga_humanitarian_needs_overview_march2021.pdf.pdf</t>
  </si>
  <si>
    <t>Total population of Borno, Adamawa and Yobe states, which have been most affected by Boko Haram crisis</t>
  </si>
  <si>
    <t>NGA004People affected</t>
  </si>
  <si>
    <t>UNHCR 01/08/2021; UNHCR Accessed 06/08/2021; UNHCR 21/07/2021</t>
  </si>
  <si>
    <t>https://data2.unhcr.org/en/documents/details/88082; https://data2.unhcr.org/en/situations/nigeriasituation; https://data2.unhcr.org/en/documents/details/87855</t>
  </si>
  <si>
    <t>The sum of total number of people internally displaced by Boko Haram, total number of returnees to the northeast, Nigerian refugees in Niger, Chad, and Cameroon.</t>
  </si>
  <si>
    <t>NGA004People displaced</t>
  </si>
  <si>
    <t>NGA004People in Need</t>
  </si>
  <si>
    <t>The total PIN for the crisis is from OCHA HNO. Total number of people experiencing level 1 humanitarian conditions are those exposed (populations of Borno, Adamawa and Yobe states) excluding People Affected and PIN. Level 2 are People Affected minus PIN. Level 3 are (minimal+stress+severe) from HNO. Level 4 are (extreme+catastrophic) from HNO. No information to indicate Level 5 needs.</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</si>
  <si>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</si>
  <si>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</si>
  <si>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</si>
  <si>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</si>
  <si>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</si>
  <si>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NBS Accessed 09/08/2021</t>
  </si>
  <si>
    <t>Total population of Taraba, Benue, Plateau, Nasarawa(most affected by Middle Belt crisis)</t>
  </si>
  <si>
    <t>NGA003People exposed</t>
  </si>
  <si>
    <t>FAO 08/2021</t>
  </si>
  <si>
    <t>http://www.fao.org/3/cb6054en/cb6054en.pdf</t>
  </si>
  <si>
    <t>People affected=People in Need(Food insecure)</t>
  </si>
  <si>
    <t>NGA003People affected</t>
  </si>
  <si>
    <t>NGA003People in Need</t>
  </si>
  <si>
    <t>The total PIN for the crisis is from the number of food insecure people in Middle Belt. Level 1 and 2 are calculated based on ACAPS Methodology. Level 3 are number of people in IPC 3 food crisis. No information to indicate Level 4 and 5 needs.</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</si>
  <si>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</si>
  <si>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</si>
  <si>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</si>
  <si>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</si>
  <si>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</si>
  <si>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 xml:space="preserve">Total population of Zamfara, Kaduna, Niger, Sokoto, Kebbi and Katsina states, which are most affected by NW banditry
</t>
  </si>
  <si>
    <t>NGA007People exposed</t>
  </si>
  <si>
    <t>NGA007People affected</t>
  </si>
  <si>
    <t>NGA007People in Need</t>
  </si>
  <si>
    <t>FAO 08/2021; NBS Accessed 09/08/2021</t>
  </si>
  <si>
    <t>http://www.fao.org/3/cb6054en/cb6054en.pdf; https://nigerianstat.gov.ng/elibrary</t>
  </si>
  <si>
    <t>The total PIN for the crisis is from the number of food insecure people in NW Nigeria. Level 1 and 2 are calculated based on ACAPS Methodology. Level 3 are number of people in IPC 3 food crisis. No information to indicate Level 4 and 5 needs.</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</si>
  <si>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</si>
  <si>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</si>
  <si>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</si>
  <si>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</si>
  <si>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</si>
  <si>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(CH 08/2020); (UNHCR 30/06/2021)</t>
  </si>
  <si>
    <t>https://data.humdata.org/dataset/cadre-harmonise ; https://data2.unhcr.org/en/country/mrt ; https://reliefweb.int/sites/reliefweb.int/files/resources/UNHCR%20Mauritania%20-%20Note%20on%20the%20identification%20of%20hard-to-reach%20Malian%20refugees%20in%20Mauritania%20-%20August%202021.pdf</t>
  </si>
  <si>
    <t>4,077,344 total population of the counrty +  refugees and asylum seekers</t>
  </si>
  <si>
    <t>MRT002Total population</t>
  </si>
  <si>
    <t>(City population 25/03/2013), (UNHCR 30/06/2021)</t>
  </si>
  <si>
    <t>https://www.citypopulation.de/php/mauritania-admin.php ; https://data2.unhcr.org/en/country/mrt ; https://reliefweb.int/sites/reliefweb.int/files/resources/UNHCR%20Mauritania%20-%20Note%20on%20the%20identification%20of%20hard-to-reach%20Malian%20refugees%20in%20Mauritania%20-%20August%202021.pdf</t>
  </si>
  <si>
    <t>10,560 population of Bassikounou commune, next to which the Mbera camp is located (as of March 2013) + Malian refugees and asylum seekers population.
Other refugees not included as no information about their location.</t>
  </si>
  <si>
    <t>MRT002People exposed</t>
  </si>
  <si>
    <t xml:space="preserve"> (UNHCR 30/06/2021)</t>
  </si>
  <si>
    <t>https://reliefweb.int/sites/reliefweb.int/files/resources/UNHCR%20Mauritania%20-%20Note%20on%20the%20identification%20of%20hard-to-reach%20Malian%20refugees%20in%20Mauritania%20-%20August%202021.pdf</t>
  </si>
  <si>
    <t>Malian refugees and asylum seekers.</t>
  </si>
  <si>
    <t>MRT002People affected</t>
  </si>
  <si>
    <t>MRT002People displaced</t>
  </si>
  <si>
    <t>(BBC 16/05/2021) ; (mena-monitor 08/08/2021)</t>
  </si>
  <si>
    <t xml:space="preserve">https://www.bbc.com/news/av/world-europe-57089249 ; </t>
  </si>
  <si>
    <t>Two children died because of floods in the south of the country on 08/08/2021.
Teenager found in boat drifting for 22 days at sea on 16/05/2021</t>
  </si>
  <si>
    <t>MRT002Fatalities in all crises</t>
  </si>
  <si>
    <t>https://mena-monitor.org/%D9%85%D9%82%D8%AA%D9%84-%D8%B7%D9%81%D9%84%D9%8A%D9%86-%D8%B4%D9%82%D9%8A%D9%82%D9%8A%D9%86-%D8%A8%D8%B3%D9%8A%D9%88%D9%84-%D8%AC%D8%A7%D8%B1%D9%81%D8%A9-%D8%A7%D8%AC%D8%AA%D8%A7%D8%AD%D8%AA-%D8%AC/</t>
  </si>
  <si>
    <t>Based on ACLED data there are no fatalities in the last 6 months.</t>
  </si>
  <si>
    <t>MRT002Fatalities reported</t>
  </si>
  <si>
    <t>MRT003Fatalities in all crises</t>
  </si>
  <si>
    <t>MRT003Fatalities reported</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</si>
  <si>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</si>
  <si>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</si>
  <si>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MRT002People in Need</t>
  </si>
  <si>
    <t>MRT002Moderate humanitarian conditions - Level 3</t>
  </si>
  <si>
    <t>MRT002Minimal humanitarian conditions - Level 1</t>
  </si>
  <si>
    <t>MRT002Stressed humanitarian conditions - Level 2</t>
  </si>
  <si>
    <t>MRT002Severe humanitarian conditions - Level 4</t>
  </si>
  <si>
    <t>MRT002Extreme humanitarian conditions - Level 5</t>
  </si>
  <si>
    <t>MRT003Total population</t>
  </si>
  <si>
    <t>MRT003People exposed</t>
  </si>
  <si>
    <t>People in IPC Cadre Harmonisé level 2, refugees and asylum seekers are considered to be affected</t>
  </si>
  <si>
    <t>MRT003People affected</t>
  </si>
  <si>
    <t>MRT003People in Need</t>
  </si>
  <si>
    <t xml:space="preserve">World Bank 2020, UNFPA 2021
</t>
  </si>
  <si>
    <t>https://data.worldbank.org/indicator/SP.POP.TOTL?locations=LB;
    https://www.unfpa.org/data/world-population/LB</t>
  </si>
  <si>
    <t xml:space="preserve">Worldbank population data includes the adjustments for people who have come into and gone out of Lebanon. Reliability is medium as the figure does not take into account the migratory dinamycs in 2021.
</t>
  </si>
  <si>
    <t>LBN002Total population</t>
  </si>
  <si>
    <t xml:space="preserve">World Bank 2018, Gov Leb 2001
</t>
  </si>
  <si>
    <t>https://data.worldbank.org/indicator/AG.SRF.TOTL.K2?locations=LB
    http://www.moe.gov.lb/ledo/soer2001pdf/appendix.pdf</t>
  </si>
  <si>
    <t>The socio-economic crisis is affecting the whole of Lebanon and thus the total surface area is reported.</t>
  </si>
  <si>
    <t>LBN002Landmass affected</t>
  </si>
  <si>
    <t>https://data.worldbank.org/indicator/sp.pop.totl?page=2</t>
  </si>
  <si>
    <t xml:space="preserve">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in 2021.
</t>
  </si>
  <si>
    <t>LBN002People exposed</t>
  </si>
  <si>
    <t>OCHA 05/08/2021; ESCWA 19/08/2020; UNHCR, UNICEF, &amp; WFP (31/12/2020); LCRP 2021 (12/03/2021)</t>
  </si>
  <si>
    <t>https://reliefweb.int/sites/reliefweb.int/files/resources/Lebanon_ERP_2021_2022_378M_Final.pdf
  https://www.unescwa.org/sites/www.unescwa.org/files/20-00268_pb15_beirut-explosion-rising-poverty-en.pdf;
  https://www.unhcr.org/lb/wp-content/uploads/sites/16/2020/12/VASyR-2020-Dashboard.pdf;
  https://reliefweb.int/sites/reliefweb.int/files/resources/LCRP_2021FINAL_v1.pdf</t>
  </si>
  <si>
    <t xml:space="preserve">"The figure includes the populaiton groups who are affected by the displacment; registered and unregistered Syrian refugees + Palestinian refugees from syria +  vulnerable Lebanese + Palestinian refugees from Lebanon + Migrants
The unregistered Syrian refugees figure is an estimation "
</t>
  </si>
  <si>
    <t>LBN002People affected</t>
  </si>
  <si>
    <t xml:space="preserve">LCRP 2021 (12/03/2021); UNHCR (31/03/2021); UNRWA (02/2021)
</t>
  </si>
  <si>
    <t>https://reliefweb.int/sites/reliefweb.int/files/resources/LCRP_2021FINAL_v1.pdf;
  http://data2.unhcr.org/en/situations/syria/location/71;
  https://www.unrwa.org/where-we-work/lebanon</t>
  </si>
  <si>
    <t xml:space="preserve">"# Syrian refugees residing in Lebanon + #PRS + Migrants 
As the registration of Syrian refugees by UNHCR in Lebanon was suspended by the Lebanese government in 2015, the actual number of Syrian refugees is estimated and is not accurate. 
"
</t>
  </si>
  <si>
    <t>LBN002People displaced</t>
  </si>
  <si>
    <t xml:space="preserve">UNHCR, UNICEF, &amp; WFP (31/12/2020); LCRP 2021 (12/03/2021)
</t>
  </si>
  <si>
    <t>https://www.unhcr.org/lb/wp-content/uploads/sites/16/2020/12/VASyR-2020-Dashboard.pdf
https://reliefweb.int/sites/reliefweb.int/files/resources/LCRP_2021FINAL_v1.pdf</t>
  </si>
  <si>
    <t>LBN002People in Need</t>
  </si>
  <si>
    <t xml:space="preserve">Level 1 = Exposed population – Affected population – PiN.
All the population are exposed to this crisis. </t>
  </si>
  <si>
    <t>LBN002Minimal humanitarian conditions - Level 1</t>
  </si>
  <si>
    <t xml:space="preserve">Level 2 = Affected population – PiN
 </t>
  </si>
  <si>
    <t>LBN002Stressed humanitarian conditions - Level 2</t>
  </si>
  <si>
    <t xml:space="preserve">"The PiN severity redistribution were based on the following: Level 4  was calculated based on that the 45% of the Syrian Refugees households are moderatly food insecure +  95% of surveyed Palestine refugees from Syria were generally food insecure 
No reports of catastrophic humanitarian conditions, however, 4% of the Syrian refguees are severly food insecure and located in Level 5.
The remaining % were located in the Level 3. "
</t>
  </si>
  <si>
    <t>LBN002Moderate humanitarian conditions - Level 3</t>
  </si>
  <si>
    <t>LBN002Severe humanitarian conditions - Level 4</t>
  </si>
  <si>
    <t>LBN002Extreme humanitarian conditions - Level 5</t>
  </si>
  <si>
    <t>LBN004Total population</t>
  </si>
  <si>
    <t>LBN004Landmass affected</t>
  </si>
  <si>
    <t>LBN004People exposed</t>
  </si>
  <si>
    <t xml:space="preserve">OCHA 05/08/2021; UNHCR, UNICEF, &amp; WFP (31/12/2020);LCRP 2021 (12/03/2021)
</t>
  </si>
  <si>
    <t>https://reliefweb.int/sites/reliefweb.int/files/resources/Lebanon_ERP_2021_2022_378M_Final.pdf;
  https://www.unhcr.org/lb/wp-content/uploads/sites/16/2020/12/VASyR-2020-Dashboard.pdf;
  https://reliefweb.int/sites/reliefweb.int/files/resources/LCRP_2021FINAL_v1.pdf</t>
  </si>
  <si>
    <t xml:space="preserve">Despite all the population is exposed to the socio-economic crisis, about 2.4 million people are affected by the crisis - including Lebanese, Migrants and Palestinian refugees), 1.5 m Syrian refugees, and the Palestinian refugees from Syria, based on the recent figures and taking in the account the 2021 dymanics.
</t>
  </si>
  <si>
    <t>LBN004People affected</t>
  </si>
  <si>
    <t>ACLED (01/02/2021 - 31/07/2021)</t>
  </si>
  <si>
    <t xml:space="preserve">The figure is the total number of fatalities killed by the Battles, Riots, Violence against civilians, Protest, Explosions/Remote violence &amp; Strategic developments for the past six months from ACLED database 
</t>
  </si>
  <si>
    <t>LBN004Fatalities reported</t>
  </si>
  <si>
    <t xml:space="preserve">OCHA 05/08/2021; ESCWA 19/08/2020; UNHCR, UNICEF, &amp; WFP (31/12/2020); LCRP 2021 (12/03/2021)
</t>
  </si>
  <si>
    <t>LBN004People in Need</t>
  </si>
  <si>
    <t>Level 1 = Exposed population – Affected population – PiN. All the population are exposed and affected to this crisis. 
Level 2 = Affected population – PiN
PiN = Level 3+4+5
Level 5: No reports of catastrophic humanitarian conditions, however 4% of the Syrian refguees are severly food insecure and located in Level 5.
Level 4: 36% of total the Lebanese PiN who are extreme poor + 89% of the Syrian Refugees households who live under the SMEB + All Palestine refugees from Syria. All of them are located in level 4 
Level 3: 64% of the Lebanese, PRL, Migrants + 7% of the Syrian Refugees households who are above the SMEB and not severly food insecure.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</si>
  <si>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</si>
  <si>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MRT003Minimal humanitarian conditions - Level 1</t>
  </si>
  <si>
    <t>MRT003Stressed humanitarian conditions - Level 2</t>
  </si>
  <si>
    <t>MRT003Moderate humanitarian conditions - Level 3</t>
  </si>
  <si>
    <t>MRT003Severe humanitarian conditions - Level 4</t>
  </si>
  <si>
    <t>LBN004Stressed humanitarian conditions - Level 2</t>
  </si>
  <si>
    <t>LBN004Moderate humanitarian conditions - Level 3</t>
  </si>
  <si>
    <t>LBN004Severe humanitarian conditions - Level 4</t>
  </si>
  <si>
    <t>LBN004Extreme humanitarian conditions - Level 5</t>
  </si>
  <si>
    <t xml:space="preserve">Nippes Earthquake </t>
  </si>
  <si>
    <t>HTI002</t>
  </si>
  <si>
    <t>OCHA 17/08/2021</t>
  </si>
  <si>
    <t>https://data.humdata.org/dataset/haiti-subnational-population-statistics</t>
  </si>
  <si>
    <t>Total population of the country according to OCHA dataset updated 17/08/2021</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</si>
  <si>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</si>
  <si>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</si>
  <si>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</si>
  <si>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</si>
  <si>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</si>
  <si>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This is the population number in the areas exposed to the earthquake; Nippes (346,498), South 675,117), Grand'Anse (383,493), West (4,461,006), and South-East (562,989).</t>
  </si>
  <si>
    <t>HTI002People exposed</t>
  </si>
  <si>
    <t>OCHA 16/08/2021 ; UN DESA 2019</t>
  </si>
  <si>
    <t>https://reliefweb.int/report/haiti/haiti-earthquake-flash-update-no-2-16-august-2021 ; https://population.un.org/Household/#/countries/332</t>
  </si>
  <si>
    <t>This is an estimate of the number of displaced people because of the earthquake. The number was calculated by using the available information as at 17/08/2021 on number of houses destroyed *Haiti household size.</t>
  </si>
  <si>
    <t>HTI002People displaced</t>
  </si>
  <si>
    <t>Reuters 18/08/2021</t>
  </si>
  <si>
    <t>https://www.reuters.com/world/americas/hopes-quake-survivors-dwindle-storm-lashes-haiti-2021-08-17/</t>
  </si>
  <si>
    <t>The number of injuries because of the earthquake as at 18/08/2021.</t>
  </si>
  <si>
    <t>HTI002Illness cases reported</t>
  </si>
  <si>
    <t>ACLED 30/07/2021 ; Reuters 18/08/2021</t>
  </si>
  <si>
    <t>https://acleddata.com/dashboard/#/dashboard ; https://www.reuters.com/world/americas/hopes-quake-survivors-dwindle-storm-lashes-haiti-2021-08-17/</t>
  </si>
  <si>
    <t>Total number of fatalities in the country in the last 6 months because of violence according to Accled updated till 30/07/2021 is (267), plus the number of fatalities because of the earthquake (1,941) since 14/08/2021.</t>
  </si>
  <si>
    <t>HTI002Fatalities in all crises</t>
  </si>
  <si>
    <t>HTI002Economic Losses</t>
  </si>
  <si>
    <t>OCHA 16/08/2021</t>
  </si>
  <si>
    <t>https://reliefweb.int/report/haiti/haiti-earthquake-flash-update-no-2-16-august-2021</t>
  </si>
  <si>
    <t>Non-host,host, IDPs</t>
  </si>
  <si>
    <t>HTI002Crisis affected groups</t>
  </si>
  <si>
    <t>HTI002People facing limited access constraints</t>
  </si>
  <si>
    <t>HTI002People facing restricted access constraints</t>
  </si>
  <si>
    <t>HTI001Total population</t>
  </si>
  <si>
    <t>HTI001People exposed</t>
  </si>
  <si>
    <t>USAID 19/01/2021 ; OCHA 17/08/2021 ; MapAction 17/08/2021</t>
  </si>
  <si>
    <t>Retrieving data. Wait a few seconds and try to cut or copy again.</t>
  </si>
  <si>
    <t>Number of people affected by the different crisis (political instability, economic crisis, violence) in the country (630,000) according to USAID Fact Sheet no.1 plus the number of people affected by the Nippes earthquake (1,234,653).</t>
  </si>
  <si>
    <t>HTI001People affected</t>
  </si>
  <si>
    <t>New Humanitarian 20/07/2021 ; OCHA 16/08/2021 ; UN DESA 2019</t>
  </si>
  <si>
    <t>https://www.internal-displacement.org/countries/haiti ; https://www.thenewhumanitarian.org/news/2021/7/20/gang-violence-and-security-vacuum-in-haiti-thwart-aid-delivery ; https://reliefweb.int/report/haiti/haiti-earthquake-flash-update-no-2-16-august-2021 ; https://population.un.org/Household/#/countries/332</t>
  </si>
  <si>
    <t>HTI001People displaced</t>
  </si>
  <si>
    <t>No/limited data/information available on water-bourne disease or COVID-19 spike because of the earthquake as at 18/08/2021.</t>
  </si>
  <si>
    <t>HTI001Illness cases reported</t>
  </si>
  <si>
    <t>HTI001Injuries reported</t>
  </si>
  <si>
    <t>HTI001Fatalities reported</t>
  </si>
  <si>
    <t>HTI001Fatalities in all crises</t>
  </si>
  <si>
    <t>HTI001Crisis affected groups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</si>
  <si>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</si>
  <si>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</si>
  <si>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</si>
  <si>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</si>
  <si>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</si>
  <si>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</si>
  <si>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</si>
  <si>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</si>
  <si>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</si>
  <si>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CDEMA 19/08/2021</t>
  </si>
  <si>
    <t>Total number of people who were injured during the earthquake and its aftershocks. This number is likely to increase.</t>
  </si>
  <si>
    <t>HTI002Injuries reported</t>
  </si>
  <si>
    <t>Total number of people dead after the earthquake. This number is likely to increase.</t>
  </si>
  <si>
    <t>HTI002Fatalities reported</t>
  </si>
  <si>
    <t>https://reliefweb.int/sites/reliefweb.int/files/resources/2021_08_30%20USAID-BHA%20Haiti%20Earthquake%20Fact%20Sheet%20%239.pdf</t>
  </si>
  <si>
    <t>HTI002People in Need</t>
  </si>
  <si>
    <t>Le Nouvelliste 19/08/2021</t>
  </si>
  <si>
    <t>https://lenouvelliste.com/article/231075/2-189-morts-et-12-268-blesses-nouveau-bilan-provisoire-du-seisme</t>
  </si>
  <si>
    <t>Houses reported as destroyed by the Direction de la Protection civile.</t>
  </si>
  <si>
    <t>HTI002Buildings damaged</t>
  </si>
  <si>
    <t>Houses reported as damaged by the Direction de la Protection civile.</t>
  </si>
  <si>
    <t>HTI002Buildings destroyed</t>
  </si>
  <si>
    <t>HTI001Buildings destroyed</t>
  </si>
  <si>
    <t>HTI001Buildings damaged</t>
  </si>
  <si>
    <t>People exposed - people affected</t>
  </si>
  <si>
    <t>HTI002Minimal humanitarian conditions - Level 1</t>
  </si>
  <si>
    <t>OCHA 17/08/2021 ; USAID (30/08/2021)</t>
  </si>
  <si>
    <t>https://data.humdata.org/dataset/haiti-subnational-population-statistics    https://reliefweb.int/sites/reliefweb.int/files/resources/2021_08_30%20USAID-BHA%20Haiti%20Earthquake%20Fact%20Sheet%20%239.pdf</t>
  </si>
  <si>
    <t>People affected - PiN</t>
  </si>
  <si>
    <t>HTI002Stressed humanitarian conditions - Level 2</t>
  </si>
  <si>
    <t>USAID (30/08/2021)</t>
  </si>
  <si>
    <t>People in Need according to USAID.</t>
  </si>
  <si>
    <t>HTI002Moderate humanitarian conditions - Level 3</t>
  </si>
  <si>
    <t>HTI002Severe humanitarian conditions - Level 4</t>
  </si>
  <si>
    <t>HTI002Extreme humanitarian conditions - Level 5</t>
  </si>
  <si>
    <t xml:space="preserve">Overall fatalities in the last 6 months in the country. This is likely an underestimate given restrictions in information and access, particularly given the recent military coup. </t>
  </si>
  <si>
    <t>MMR001Fatalities reported</t>
  </si>
  <si>
    <t>MMR001Fatalities in all crises</t>
  </si>
  <si>
    <t>MMR002Fatalities in all crises</t>
  </si>
  <si>
    <t>MMR003Fatalities in all crises</t>
  </si>
  <si>
    <t>MMR004Fatalities in all crises</t>
  </si>
  <si>
    <t>UNHCR 23/03/2021 ; ECHO 29/07/2021 : HRW 24/08/2021</t>
  </si>
  <si>
    <t>https://www.unhcr.org/news/briefing/2021/3/6059d3874/bangladeshi-authorities-aid-agencies-refugee-volunteers-rush-respond-massive.html ; https://erccportal.jrc.ec.europa.eu/ECHO-Products/Echo-Flash#/daily-flash-archive/4260 ; https://reliefweb.int/report/bangladesh/bangladesh-fleeing-rohingya-die-sea</t>
  </si>
  <si>
    <t>This number is crisis related. 15 refugees died in the Coz Bazaar fire accident on 22 March 2021.  18 refugees died because of floods on 28 July. 11 drown while fleeing Bhasan Char on 14 August.</t>
  </si>
  <si>
    <t>BGD002Fatalities reported</t>
  </si>
  <si>
    <t>Number of reported country level fatalities in the last 6 months</t>
  </si>
  <si>
    <t>BGD002Fatalities in all crises</t>
  </si>
  <si>
    <t xml:space="preserve">Total number of fatalities in the last six months. </t>
  </si>
  <si>
    <t>IDN002Fatalities in all crises</t>
  </si>
  <si>
    <t>Number of country level fatalities as registered by ACLED organisation in the last 6 months.</t>
  </si>
  <si>
    <t>THA001Fatalities in all crises</t>
  </si>
  <si>
    <t>THA002Fatalities in all crises</t>
  </si>
  <si>
    <t>THA003Fatalities in all crises</t>
  </si>
  <si>
    <t xml:space="preserve">The total number of recorded fatalities in the past 6 months </t>
  </si>
  <si>
    <t>PRK001Fatalities reported</t>
  </si>
  <si>
    <t>PRK001Fatalities in all crises</t>
  </si>
  <si>
    <t>Number of fatalities in the last 6 months.</t>
  </si>
  <si>
    <t>MYS001Fatalities in all crises</t>
  </si>
  <si>
    <t>UNHCR 31/07/2021</t>
  </si>
  <si>
    <t>https://www.unhcr.org/en-us/figures-at-a-glance-in-malaysia.html</t>
  </si>
  <si>
    <t xml:space="preserve">Only those considered to be seeking asylum or registered as a refugee is considered affected by the crisis. </t>
  </si>
  <si>
    <t>MYS001People affected</t>
  </si>
  <si>
    <t xml:space="preserve">There are 179,450 asylum seekers and refugees in Malaysia. 154,860 from Myanmar, the remaining 24,590 are from over 50 countries. </t>
  </si>
  <si>
    <t>MYS001People displaced</t>
  </si>
  <si>
    <t>MYS001People in Need</t>
  </si>
  <si>
    <t>MYS001Moderate humanitarian conditions - Level 3</t>
  </si>
  <si>
    <t>OCHA 27/08/2021 ; UNHCR 16/08/2021</t>
  </si>
  <si>
    <t>https://reliefweb.int/sites/reliefweb.int/files/resources/OCHA%20Myanmar%20-%20Humanitarian%20Update%20No.10.pdf ; https://reliefweb.int/sites/reliefweb.int/files/resources/Myanmar%20Emergency%20Update%20-%2016%20August.pdf</t>
  </si>
  <si>
    <t xml:space="preserve">People displaced by military clashes with armed groups in new areas in Myanmar since 1 Feb coup. Breakdown: IDPs (47,100) in Kayin state + (75,300) in Kayah state + (17,700) IDPs from Kayah to southern Shan + (1,100) in Mon state + (5,400) in Magway region. There is also an unknown number of IDPs in Sagaing region because of military clashes with the People's Defense Force in recent weeks. </t>
  </si>
  <si>
    <t>MMR004People displaced</t>
  </si>
  <si>
    <t xml:space="preserve">UNHCR 31/03/2021 ; UNHCR 30/06/2021 ; UNHCR 06/05/2021 ; OCHA 23/06/2021 ; OCHA 16/01/2021 ; </t>
  </si>
  <si>
    <t>https://data2.unhcr.org/en/documents/details/79611 ; https://www.unhcr.org/figures-at-a-glance-in-malaysia.html ; https://data2.unhcr.org/en/situations/thailand ; https://reliefweb.int/sites/reliefweb.int/files/resources/OCHA%20Myanmar%20-%20Humanitarian%20Update%20No.8%20.pdf ; https://reliefweb.int/sites/reliefweb.int/files/resources/MMR_Rakhine_MAF_AA_Displacement_16Jan2021.pdf</t>
  </si>
  <si>
    <t xml:space="preserve">Rohingya refugees (884,041) in Bangladesh + (154,860 ) in Malaysia + (91,795) in Thailand + protracted IDPs in Rakhine in camp settings since 2012 (126,000) + (81,630) IDPs in Rakhine from Jan2019-Nov2020 + (9,841) IDPs in Paletwa, Chin </t>
  </si>
  <si>
    <t>MMR002People displaced</t>
  </si>
  <si>
    <t xml:space="preserve">Total number of IDPs in Kachin and Shan states. Breakdown: IDPs in Kachin (94,600) + post coup IDPs in Kachin (11,000 ) + IDPs in northern Shan (6,400) + post coup IDPs to southern Shan from Kayah state (17,700). </t>
  </si>
  <si>
    <t>MMR003People displaced</t>
  </si>
  <si>
    <t>UNHCR 31/03/2021 ; UNHCR 30/06/2021 ; UNHCR 06/05/2021 ; OCHA 23/06/2021 ; OCHA 16/01/2021 ; OCHA 27/08/2021 ; UNHCR 16/08/2021</t>
  </si>
  <si>
    <t>https://data2.unhcr.org/en/documents/details/79611 ; https://www.unhcr.org/figures-at-a-glance-in-malaysia.html ; https://data2.unhcr.org/en/situations/thailand ; https://reliefweb.int/sites/reliefweb.int/files/resources/OCHA%20Myanmar%20-%20Humanitarian%20Update%20No.8%20.pdf ; https://reliefweb.int/sites/reliefweb.int/files/resources/MMR_Rakhine_MAF_AA_Displacement_16Jan2021.pdf ; https://reliefweb.int/sites/reliefweb.int/files/resources/OCHA%20Myanmar%20-%20Humanitarian%20Update%20No.10.pdf ; https://reliefweb.int/sites/reliefweb.int/files/resources/Myanmar%20Emergency%20Update%20-%2016%20August.pdf</t>
  </si>
  <si>
    <t xml:space="preserve">This is the total number of IDPs and refugees in and from Myanmar. This includes: Rohingya refugees (884,041) in Bangladesh + (154,860 ) in Malaysia + (91,795) in Thailand + protracted IDPs in Rakhine in camp settings since 2012 (126,000) + (81,630) IDPs in Rakhine from Jan2019-Nov2020 + (9,841) IDPs in Paletwa, Chin. IDPs in Kachin (94,600) + post coup IDPs in Kachin (11,000 ) + IDPs in northern Shan (6,400) + post coup IDPs to southern Shan from Kayah state (17,700). People displaced by military clashes with armed groups in new areas in Myanmar since 1 Feb coup. Breakdown: IDPs (47,100) in Kayin state + (75,300) in Kayah state + (17,700) IDPs from Kayah to southern Shan + (1,100) in Mon state + (5,400) in Magway region. There is also an unknown number of IDPs in Sagaing region because of military clashes with the People's Defense Force in recent weeks. </t>
  </si>
  <si>
    <t>MMR001People displaced</t>
  </si>
  <si>
    <t>OCHA (31/08/2021)</t>
  </si>
  <si>
    <t>https://reliefweb.int/sites/reliefweb.int/files/resources/OCHA%20Haiti%20SitRep%233%20FR.pdf</t>
  </si>
  <si>
    <t>"Personnes touchées" according to OCHA.</t>
  </si>
  <si>
    <t>HTI002People affected</t>
  </si>
  <si>
    <t>HTI001People in Need</t>
  </si>
  <si>
    <t>HTI001Minimal humanitarian conditions - Level 1</t>
  </si>
  <si>
    <t>People affected - PIN</t>
  </si>
  <si>
    <t>HTI001Stressed humanitarian conditions - Level 2</t>
  </si>
  <si>
    <t>PIN.</t>
  </si>
  <si>
    <t>HTI001Moderate humanitarian conditions - Level 3</t>
  </si>
  <si>
    <t xml:space="preserve">From calculations
</t>
  </si>
  <si>
    <t>HTI001Severe humanitarian conditions - Level 4</t>
  </si>
  <si>
    <t>HTI001Extreme humanitarian conditions - Level 5</t>
  </si>
  <si>
    <t>release:</t>
  </si>
  <si>
    <t>31/08/2021</t>
  </si>
  <si>
    <t>INFORM SEVERITY INDEX</t>
  </si>
  <si>
    <t>August 2021</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</si>
  <si>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</si>
  <si>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</si>
  <si>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</si>
  <si>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</si>
  <si>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</si>
  <si>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</si>
  <si>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</si>
  <si>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</si>
  <si>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</si>
  <si>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</si>
  <si>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</si>
  <si>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Seveirty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</si>
  <si>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</si>
  <si>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</si>
  <si>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</si>
  <si>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</si>
  <si>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</si>
  <si>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</si>
  <si>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</si>
  <si>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</si>
  <si>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</si>
  <si>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</si>
  <si>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</si>
  <si>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</si>
  <si>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</si>
  <si>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</si>
  <si>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</si>
  <si>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</si>
  <si>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</si>
  <si>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</si>
  <si>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</si>
  <si>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</si>
  <si>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</si>
  <si>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</si>
  <si>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</si>
  <si>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</si>
  <si>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</si>
  <si>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</si>
  <si>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</si>
  <si>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</si>
  <si>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</si>
  <si>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</si>
  <si>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</si>
  <si>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</si>
  <si>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</si>
  <si>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</si>
  <si>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</si>
  <si>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</si>
  <si>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</si>
  <si>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</si>
  <si>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</si>
  <si>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</si>
  <si>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</si>
  <si>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</si>
  <si>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</si>
  <si>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</si>
  <si>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</si>
  <si>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</si>
  <si>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</si>
  <si>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</si>
  <si>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</si>
  <si>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</si>
  <si>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</si>
  <si>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</si>
  <si>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</si>
  <si>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</si>
  <si>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</si>
  <si>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</si>
  <si>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</si>
  <si>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</si>
  <si>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</si>
  <si>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</si>
  <si>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</si>
  <si>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</si>
  <si>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</si>
  <si>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</si>
  <si>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</si>
  <si>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</si>
  <si>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</si>
  <si>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</si>
  <si>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</si>
  <si>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</si>
  <si>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</si>
  <si>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</si>
  <si>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</si>
  <si>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</si>
  <si>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</si>
  <si>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</si>
  <si>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</si>
  <si>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</si>
  <si>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</si>
  <si>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</si>
  <si>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</si>
  <si>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</si>
  <si>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</si>
  <si>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</si>
  <si>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</si>
  <si>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</si>
  <si>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</si>
  <si>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</si>
  <si>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</si>
  <si>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</si>
  <si>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</si>
  <si>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</si>
  <si>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</si>
  <si>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</si>
  <si>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</si>
  <si>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</si>
  <si>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</si>
  <si>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</si>
  <si>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</si>
  <si>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</si>
  <si>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</si>
  <si>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</si>
  <si>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</si>
  <si>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</si>
  <si>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</si>
  <si>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</si>
  <si>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</si>
  <si>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</si>
  <si>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</si>
  <si>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</si>
  <si>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</si>
  <si>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</si>
  <si>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</si>
  <si>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</si>
  <si>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</si>
  <si>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</si>
  <si>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</si>
  <si>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</si>
  <si>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</si>
  <si>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</si>
  <si>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</si>
  <si>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</si>
  <si>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</si>
  <si>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</si>
  <si>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</si>
  <si>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</si>
  <si>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</si>
  <si>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</si>
  <si>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</si>
  <si>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</si>
  <si>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</si>
  <si>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</si>
  <si>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</si>
  <si>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</si>
  <si>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</si>
  <si>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</si>
  <si>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</si>
  <si>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</si>
  <si>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</si>
  <si>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</si>
  <si>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</si>
  <si>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</si>
  <si>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</si>
  <si>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</si>
  <si>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</si>
  <si>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</si>
  <si>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</si>
  <si>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</si>
  <si>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</si>
  <si>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</si>
  <si>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</si>
  <si>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</si>
  <si>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</si>
  <si>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</si>
  <si>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</si>
  <si>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</si>
  <si>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</si>
  <si>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</si>
  <si>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</si>
  <si>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</si>
  <si>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</si>
  <si>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</si>
  <si>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</si>
  <si>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</si>
  <si>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</si>
  <si>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</si>
  <si>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</si>
  <si>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</si>
  <si>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</si>
  <si>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</si>
  <si>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Angola</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</si>
  <si>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</si>
  <si>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</si>
  <si>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</si>
  <si>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</si>
  <si>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</si>
  <si>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</si>
  <si>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</si>
  <si>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</si>
  <si>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</si>
  <si>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</si>
  <si>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</si>
  <si>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</si>
  <si>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</si>
  <si>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</si>
  <si>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</si>
  <si>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</si>
  <si>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</si>
  <si>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</si>
  <si>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</si>
  <si>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</si>
  <si>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</si>
  <si>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</si>
  <si>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</si>
  <si>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</si>
  <si>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</si>
  <si>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</si>
  <si>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</si>
  <si>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</si>
  <si>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</si>
  <si>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</si>
  <si>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</si>
  <si>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</si>
  <si>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</si>
  <si>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</si>
  <si>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</si>
  <si>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</si>
  <si>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</si>
  <si>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</si>
  <si>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</si>
  <si>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</si>
  <si>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</si>
  <si>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</si>
  <si>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</si>
  <si>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</si>
  <si>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</si>
  <si>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</si>
  <si>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</si>
  <si>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</si>
  <si>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</si>
  <si>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</si>
  <si>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Chile</t>
  </si>
  <si>
    <t>CHL</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</si>
  <si>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</si>
  <si>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</si>
  <si>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</si>
  <si>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</si>
  <si>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</si>
  <si>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</si>
  <si>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</si>
  <si>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</si>
  <si>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</si>
  <si>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</si>
  <si>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</si>
  <si>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</si>
  <si>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</si>
  <si>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</si>
  <si>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</si>
  <si>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</si>
  <si>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</si>
  <si>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</si>
  <si>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</si>
  <si>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</si>
  <si>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</si>
  <si>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</si>
  <si>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</si>
  <si>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</si>
  <si>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</si>
  <si>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Dominican Republic</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</si>
  <si>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</si>
  <si>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</si>
  <si>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</si>
  <si>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</si>
  <si>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</si>
  <si>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</si>
  <si>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</si>
  <si>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</si>
  <si>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</si>
  <si>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</si>
  <si>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</si>
  <si>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</si>
  <si>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</si>
  <si>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</si>
  <si>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</si>
  <si>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</si>
  <si>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</si>
  <si>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</si>
  <si>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</si>
  <si>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</si>
  <si>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</si>
  <si>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</si>
  <si>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</si>
  <si>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</si>
  <si>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</si>
  <si>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</si>
  <si>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</si>
  <si>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</si>
  <si>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</si>
  <si>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</si>
  <si>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</si>
  <si>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</si>
  <si>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</si>
  <si>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</si>
  <si>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</si>
  <si>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</si>
  <si>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</si>
  <si>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</si>
  <si>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</si>
  <si>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</si>
  <si>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</si>
  <si>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</si>
  <si>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</si>
  <si>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Hungary</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</si>
  <si>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</si>
  <si>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</si>
  <si>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</si>
  <si>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</si>
  <si>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</si>
  <si>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</si>
  <si>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</si>
  <si>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</si>
  <si>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</si>
  <si>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</si>
  <si>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</si>
  <si>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</si>
  <si>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</si>
  <si>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</si>
  <si>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</si>
  <si>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</si>
  <si>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</si>
  <si>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</si>
  <si>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</si>
  <si>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</si>
  <si>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</si>
  <si>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</si>
  <si>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</si>
  <si>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</si>
  <si>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</si>
  <si>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</si>
  <si>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</si>
  <si>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</si>
  <si>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</si>
  <si>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</si>
  <si>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</si>
  <si>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</si>
  <si>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</si>
  <si>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</si>
  <si>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</si>
  <si>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</si>
  <si>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</si>
  <si>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</si>
  <si>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</si>
  <si>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</si>
  <si>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</si>
  <si>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</si>
  <si>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</si>
  <si>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</si>
  <si>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</si>
  <si>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</si>
  <si>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</si>
  <si>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</si>
  <si>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</si>
  <si>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</si>
  <si>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</si>
  <si>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MAR</t>
  </si>
  <si>
    <t>Moldova</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</si>
  <si>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</si>
  <si>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</si>
  <si>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</si>
  <si>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</si>
  <si>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</si>
  <si>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</si>
  <si>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</si>
  <si>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</si>
  <si>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</si>
  <si>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</si>
  <si>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</si>
  <si>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</si>
  <si>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</si>
  <si>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</si>
  <si>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</si>
  <si>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</si>
  <si>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</si>
  <si>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</si>
  <si>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</si>
  <si>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</si>
  <si>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</si>
  <si>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</si>
  <si>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</si>
  <si>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</si>
  <si>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</si>
  <si>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</si>
  <si>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</si>
  <si>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</si>
  <si>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</si>
  <si>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</si>
  <si>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</si>
  <si>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</si>
  <si>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</si>
  <si>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</si>
  <si>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</si>
  <si>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</si>
  <si>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</si>
  <si>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</si>
  <si>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</si>
  <si>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</si>
  <si>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Panama</t>
  </si>
  <si>
    <t>PAN</t>
  </si>
  <si>
    <t>PER</t>
  </si>
  <si>
    <t>PHL</t>
  </si>
  <si>
    <t>Palau</t>
  </si>
  <si>
    <t>PLW</t>
  </si>
  <si>
    <t>Papua New Guinea</t>
  </si>
  <si>
    <t>PNG</t>
  </si>
  <si>
    <t>Poland</t>
  </si>
  <si>
    <t>POL</t>
  </si>
  <si>
    <t>PRK</t>
  </si>
  <si>
    <t>Portugal</t>
  </si>
  <si>
    <t>PRT</t>
  </si>
  <si>
    <t>Paraguay</t>
  </si>
  <si>
    <t>PRY</t>
  </si>
  <si>
    <t>PSE</t>
  </si>
  <si>
    <t>Qatar</t>
  </si>
  <si>
    <t>QAT</t>
  </si>
  <si>
    <t>Kosovo</t>
  </si>
  <si>
    <t>RKS</t>
  </si>
  <si>
    <t>Romania</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</si>
  <si>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</si>
  <si>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</si>
  <si>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</si>
  <si>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</si>
  <si>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</si>
  <si>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</si>
  <si>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</si>
  <si>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</si>
  <si>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</si>
  <si>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</si>
  <si>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</si>
  <si>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</si>
  <si>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</si>
  <si>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</si>
  <si>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</si>
  <si>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</si>
  <si>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</si>
  <si>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</si>
  <si>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</si>
  <si>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</si>
  <si>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</si>
  <si>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</si>
  <si>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</si>
  <si>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</si>
  <si>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</si>
  <si>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</si>
  <si>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</si>
  <si>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</si>
  <si>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</si>
  <si>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</si>
  <si>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</si>
  <si>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</si>
  <si>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</si>
  <si>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</si>
  <si>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Togo</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</si>
  <si>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</si>
  <si>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</si>
  <si>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</si>
  <si>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</si>
  <si>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</si>
  <si>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</si>
  <si>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</si>
  <si>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</si>
  <si>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</si>
  <si>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</si>
  <si>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</si>
  <si>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</si>
  <si>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</si>
  <si>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</si>
  <si>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</si>
  <si>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</si>
  <si>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</si>
  <si>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</si>
  <si>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</si>
  <si>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</si>
  <si>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</si>
  <si>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</si>
  <si>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</si>
  <si>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</si>
  <si>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</si>
  <si>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</si>
  <si>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</si>
  <si>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</si>
  <si>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</si>
  <si>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</si>
  <si>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</si>
  <si>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</si>
  <si>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</si>
  <si>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</si>
  <si>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</si>
  <si>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</si>
  <si>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</si>
  <si>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</si>
  <si>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</si>
  <si>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t>
  </si>
  <si>
    <t>VEN, BRA, COL, ECU, PER, TTO</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</si>
  <si>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</si>
  <si>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</si>
  <si>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</si>
  <si>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</si>
  <si>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</si>
  <si>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</si>
  <si>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</si>
  <si>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</si>
  <si>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</si>
  <si>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</si>
  <si>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</si>
  <si>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</si>
  <si>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t>
  </si>
  <si>
    <t>LSO, MDG, MWI, NAM, SWZ, ZMB, ZWE</t>
  </si>
  <si>
    <t>Armenia, Azerbaijan</t>
  </si>
  <si>
    <t>ARM, AZE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</si>
  <si>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</si>
  <si>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</si>
  <si>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</si>
  <si>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</si>
  <si>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</si>
  <si>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</si>
  <si>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</si>
  <si>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</si>
  <si>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</si>
  <si>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</si>
  <si>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</si>
  <si>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</si>
  <si>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</si>
  <si>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</si>
  <si>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</si>
  <si>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</si>
  <si>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</si>
  <si>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</si>
  <si>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</si>
  <si>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</si>
  <si>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</si>
  <si>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</si>
  <si>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</si>
  <si>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</si>
  <si>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</si>
  <si>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</si>
  <si>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</si>
  <si>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</si>
  <si>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</si>
  <si>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</si>
  <si>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</si>
  <si>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</si>
  <si>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</si>
  <si>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</si>
  <si>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</si>
  <si>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</si>
  <si>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</si>
  <si>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</si>
  <si>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</si>
  <si>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</si>
  <si>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</si>
  <si>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</si>
  <si>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</si>
  <si>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</si>
  <si>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</si>
  <si>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</si>
  <si>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</si>
  <si>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</si>
  <si>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</si>
  <si>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</si>
  <si>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</si>
  <si>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</si>
  <si>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</si>
  <si>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</si>
  <si>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</si>
  <si>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</si>
  <si>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</si>
  <si>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</si>
  <si>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</si>
  <si>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</si>
  <si>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</si>
  <si>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</si>
  <si>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</si>
  <si>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</si>
  <si>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</si>
  <si>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</si>
  <si>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</si>
  <si>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</si>
  <si>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</si>
  <si>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</si>
  <si>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</si>
  <si>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</si>
  <si>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</si>
  <si>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</si>
  <si>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</si>
  <si>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</si>
  <si>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</si>
  <si>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</si>
  <si>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</si>
  <si>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</si>
  <si>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</si>
  <si>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</si>
  <si>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</si>
  <si>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</si>
  <si>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</si>
  <si>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</si>
  <si>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</si>
  <si>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</si>
  <si>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</si>
  <si>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</si>
  <si>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</si>
  <si>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</si>
  <si>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</si>
  <si>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</si>
  <si>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</si>
  <si>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</si>
  <si>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</si>
  <si>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</si>
  <si>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</si>
  <si>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</si>
  <si>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</si>
  <si>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</si>
  <si>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</si>
  <si>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</si>
  <si>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</si>
  <si>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</si>
  <si>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</si>
  <si>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</si>
  <si>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</si>
  <si>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</si>
  <si>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</si>
  <si>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</si>
  <si>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</si>
  <si>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</si>
  <si>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</si>
  <si>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</si>
  <si>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</si>
  <si>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</si>
  <si>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</si>
  <si>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</si>
  <si>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</si>
  <si>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</si>
  <si>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</si>
  <si>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</si>
  <si>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</si>
  <si>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</si>
  <si>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</si>
  <si>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</si>
  <si>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</si>
  <si>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</si>
  <si>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</si>
  <si>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</si>
  <si>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</si>
  <si>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</si>
  <si>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</si>
  <si>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BGD001</t>
  </si>
  <si>
    <t>BGD004</t>
  </si>
  <si>
    <t>BGD006</t>
  </si>
  <si>
    <t>BGD007</t>
  </si>
  <si>
    <t>BHS002</t>
  </si>
  <si>
    <t>BIH002</t>
  </si>
  <si>
    <t>CAF002</t>
  </si>
  <si>
    <t>CHN002</t>
  </si>
  <si>
    <t>COD002</t>
  </si>
  <si>
    <t>COD003</t>
  </si>
  <si>
    <t>COG002</t>
  </si>
  <si>
    <t>COG004</t>
  </si>
  <si>
    <t>COL003</t>
  </si>
  <si>
    <t>COM002</t>
  </si>
  <si>
    <t>DJI004</t>
  </si>
  <si>
    <t>FJI002</t>
  </si>
  <si>
    <t>IDN001</t>
  </si>
  <si>
    <t>IDN003</t>
  </si>
  <si>
    <t>IDN005</t>
  </si>
  <si>
    <t>IDN006</t>
  </si>
  <si>
    <t>IDN007</t>
  </si>
  <si>
    <t>IND001</t>
  </si>
  <si>
    <t>IND003</t>
  </si>
  <si>
    <t>IND004</t>
  </si>
  <si>
    <t>IND005</t>
  </si>
  <si>
    <t>IRN002</t>
  </si>
  <si>
    <t>IRN003</t>
  </si>
  <si>
    <t>JOR001</t>
  </si>
  <si>
    <t>JOR003</t>
  </si>
  <si>
    <t>KEN001</t>
  </si>
  <si>
    <t>KEN003</t>
  </si>
  <si>
    <t>KEN004</t>
  </si>
  <si>
    <t>KEN005</t>
  </si>
  <si>
    <t>LAO002</t>
  </si>
  <si>
    <t>LBN001</t>
  </si>
  <si>
    <t>LBN003</t>
  </si>
  <si>
    <t>LBN005</t>
  </si>
  <si>
    <t>MDG001</t>
  </si>
  <si>
    <t>MDG003</t>
  </si>
  <si>
    <t>MDG004</t>
  </si>
  <si>
    <t>MDG005</t>
  </si>
  <si>
    <t>MEX004</t>
  </si>
  <si>
    <t>MOZ001</t>
  </si>
  <si>
    <t>MOZ002</t>
  </si>
  <si>
    <t>MOZ003</t>
  </si>
  <si>
    <t>MOZ005</t>
  </si>
  <si>
    <t>MOZ006</t>
  </si>
  <si>
    <t>MOZ007</t>
  </si>
  <si>
    <t>MRT001</t>
  </si>
  <si>
    <t>MWI003</t>
  </si>
  <si>
    <t>NER005</t>
  </si>
  <si>
    <t>NGA002</t>
  </si>
  <si>
    <t>NGA005</t>
  </si>
  <si>
    <t>NPL002</t>
  </si>
  <si>
    <t>PAK002</t>
  </si>
  <si>
    <t>PAK003</t>
  </si>
  <si>
    <t>PAN002</t>
  </si>
  <si>
    <t>PHL001</t>
  </si>
  <si>
    <t>PHL004</t>
  </si>
  <si>
    <t>PHL005</t>
  </si>
  <si>
    <t>PHL006</t>
  </si>
  <si>
    <t>PHL007</t>
  </si>
  <si>
    <t>PHL008</t>
  </si>
  <si>
    <t>PHL009</t>
  </si>
  <si>
    <t>PNG002</t>
  </si>
  <si>
    <t>SDN002</t>
  </si>
  <si>
    <t>SDN003</t>
  </si>
  <si>
    <t>SDN004</t>
  </si>
  <si>
    <t>SSD002</t>
  </si>
  <si>
    <t>TCD002</t>
  </si>
  <si>
    <t>TCD008</t>
  </si>
  <si>
    <t>UGA001</t>
  </si>
  <si>
    <t>UGA002</t>
  </si>
  <si>
    <t>UGA003</t>
  </si>
  <si>
    <t>UGA004</t>
  </si>
  <si>
    <t>UGA006</t>
  </si>
  <si>
    <t>VNM002</t>
  </si>
  <si>
    <t>VUT002</t>
  </si>
  <si>
    <t>XXX002</t>
  </si>
  <si>
    <t>XXX003</t>
  </si>
  <si>
    <t>ZWE002</t>
  </si>
  <si>
    <t>ZWE003</t>
  </si>
  <si>
    <t>GlideNumber</t>
  </si>
  <si>
    <t>SeverityGlideNumber</t>
  </si>
  <si>
    <t>ISO3 code</t>
  </si>
  <si>
    <t>Region</t>
  </si>
  <si>
    <t>First country</t>
  </si>
  <si>
    <t>Crisis description</t>
  </si>
  <si>
    <t>Related crisis</t>
  </si>
  <si>
    <t>Starting date</t>
  </si>
  <si>
    <t>Duration (days)</t>
  </si>
  <si>
    <t>Asia</t>
  </si>
  <si>
    <t>Complex crisis</t>
  </si>
  <si>
    <t>https://www.acaps.org/country/Afghanistan/crisis/Complex-crisis</t>
  </si>
  <si>
    <t>Before 2019</t>
  </si>
  <si>
    <t>More than 2 years</t>
  </si>
  <si>
    <t>Middle east</t>
  </si>
  <si>
    <t>Conflict</t>
  </si>
  <si>
    <t>https://www.acaps.org/country/Armenia/crisis/Nagorno-Karabakh-Conflict-in-Armenia</t>
  </si>
  <si>
    <t>04/11/2020</t>
  </si>
  <si>
    <t>https://www.acaps.org/country/Azerbaijan/crisis/Nagorno-Karabakh-conflict-in-Azerbaijan</t>
  </si>
  <si>
    <t>Africa</t>
  </si>
  <si>
    <t xml:space="preserve">Complex crisis </t>
  </si>
  <si>
    <t>https://www.acaps.org/country/Burundi/crisis/Complex-crisis</t>
  </si>
  <si>
    <t>https://www.acaps.org/country/Burkina Faso/crisis/Conflict</t>
  </si>
  <si>
    <t>International displacement</t>
  </si>
  <si>
    <t>Rohingya Refugees</t>
  </si>
  <si>
    <t>https://www.acaps.org/country/Bangladesh/crisis/Rohingya-Refugees</t>
  </si>
  <si>
    <t>Americas</t>
  </si>
  <si>
    <t>Venezuelan refugees</t>
  </si>
  <si>
    <t>https://www.acaps.org/country/Brazil/crisis/Venezuelan-refugees</t>
  </si>
  <si>
    <t>https://www.acaps.org/country/CAR/crisis/Complex-crisis</t>
  </si>
  <si>
    <t>Flood</t>
  </si>
  <si>
    <t>https://www.acaps.org/country/China/crisis/Floods-in-Henan-province</t>
  </si>
  <si>
    <t>04/08/2021</t>
  </si>
  <si>
    <t>Multiple crises country</t>
  </si>
  <si>
    <t>Country level</t>
  </si>
  <si>
    <t>https://www.acaps.org/country/Cameroon/crisis/Country-level</t>
  </si>
  <si>
    <t>Boko Haram</t>
  </si>
  <si>
    <t>https://www.acaps.org/country/Cameroon/crisis/Boko-Haram</t>
  </si>
  <si>
    <t>Anglophone crisis</t>
  </si>
  <si>
    <t>https://www.acaps.org/country/Cameroon/crisis/Anglophone-crisis</t>
  </si>
  <si>
    <t>CAR refugees</t>
  </si>
  <si>
    <t>https://www.acaps.org/country/Cameroon/crisis/CAR-refugees</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</si>
  <si>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</si>
  <si>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</si>
  <si>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</si>
  <si>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</si>
  <si>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</si>
  <si>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</si>
  <si>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</si>
  <si>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</si>
  <si>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</si>
  <si>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</si>
  <si>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</si>
  <si>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</si>
  <si>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</si>
  <si>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</si>
  <si>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https://www.acaps.org/country/Algeria/crisis/Mixed-Migration</t>
  </si>
  <si>
    <t>Sahrawi refugees</t>
  </si>
  <si>
    <t>https://www.acaps.org/country/Algeria/crisis/Sahrawi-refugees</t>
  </si>
  <si>
    <t>https://www.acaps.org/country/Algeria/crisis/Country-level</t>
  </si>
  <si>
    <t>23/06/2020</t>
  </si>
  <si>
    <t>https://www.acaps.org/country/Ecuador/crisis/Venezuelan-refugees</t>
  </si>
  <si>
    <t>Refugee crisis</t>
  </si>
  <si>
    <t>https://www.acaps.org/country/Egypt/crisis/Refugee-crisis</t>
  </si>
  <si>
    <t>https://www.acaps.org/country/Eritrea/crisis/Complex-crisis</t>
  </si>
  <si>
    <t>Europe</t>
  </si>
  <si>
    <t>https://www.acaps.org/country/Spain/crisis/Mixed-Migration</t>
  </si>
  <si>
    <t>https://www.acaps.org/country/Ethiopia/crisis/Complex-crisis</t>
  </si>
  <si>
    <t>Floods</t>
  </si>
  <si>
    <t>https://www.acaps.org/country/Ethiopia/crisis/Floods</t>
  </si>
  <si>
    <t>01/06/2020</t>
  </si>
  <si>
    <t>https://www.acaps.org/country/Ethiopia/crisis/International-Displacement</t>
  </si>
  <si>
    <t>https://www.acaps.org/country/Ethiopia/crisis/Crisis-in-Tigray</t>
  </si>
  <si>
    <t>04/12/2020</t>
  </si>
  <si>
    <t>https://www.acaps.org/country/Greece/crisis/Mixed-Migration</t>
  </si>
  <si>
    <t>https://www.acaps.org/country/Guatemala/crisis/Complex-crisis</t>
  </si>
  <si>
    <t>Tropical cyclone</t>
  </si>
  <si>
    <t>Hurricane Eta and Iota</t>
  </si>
  <si>
    <t>https://www.acaps.org/country/Guatemala/crisis/Hurricane-Eta-and-Iota</t>
  </si>
  <si>
    <t>https://www.acaps.org/country/Honduras/crisis/Complex-crisis</t>
  </si>
  <si>
    <t>https://www.acaps.org/country/Honduras/crisis/Hurricane-Eta-and-Iota</t>
  </si>
  <si>
    <t>https://www.acaps.org/country/Haiti/crisis/Complex-crisis</t>
  </si>
  <si>
    <t>Earthquake</t>
  </si>
  <si>
    <t>https://www.acaps.org/country/Haiti/crisis/Earthquake</t>
  </si>
  <si>
    <t>16/08/2021</t>
  </si>
  <si>
    <t>https://www.acaps.org/country/Indonesia/crisis/Papua-Conflict</t>
  </si>
  <si>
    <t>01/07/2019</t>
  </si>
  <si>
    <t xml:space="preserve">Kashmir conflict </t>
  </si>
  <si>
    <t>https://www.acaps.org/country/India/crisis/Kashmir-conflict</t>
  </si>
  <si>
    <t>01/03/2019</t>
  </si>
  <si>
    <t>Afghan Refugees</t>
  </si>
  <si>
    <t>https://www.acaps.org/country/Iran/crisis/Afghan-Refugees</t>
  </si>
  <si>
    <t>01/03/2020</t>
  </si>
  <si>
    <t>https://www.acaps.org/country/Iraq/crisis/Country-level</t>
  </si>
  <si>
    <t>https://www.acaps.org/country/Iraq/crisis/Conflict</t>
  </si>
  <si>
    <t>Syrian Refugees</t>
  </si>
  <si>
    <t>https://www.acaps.org/country/Iraq/crisis/Syrian-Refugees</t>
  </si>
  <si>
    <t>https://www.acaps.org/country/Italy/crisis/Mixed-Migration</t>
  </si>
  <si>
    <t>Syrian refugees</t>
  </si>
  <si>
    <t>https://www.acaps.org/country/Jordan/crisis/Syrian-refugees</t>
  </si>
  <si>
    <t>Refugee situation</t>
  </si>
  <si>
    <t>https://www.acaps.org/country/Kenya/crisis/Refugee-situation</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</si>
  <si>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</si>
  <si>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</si>
  <si>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</si>
  <si>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</si>
  <si>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</si>
  <si>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</si>
  <si>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</si>
  <si>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https://www.acaps.org/country/Lesotho/crisis/Drought</t>
  </si>
  <si>
    <t>https://www.acaps.org/country/Morocco/crisis/Mixed-Migration</t>
  </si>
  <si>
    <t>https://www.acaps.org/country/Madagascar/crisis/Drought</t>
  </si>
  <si>
    <t>Country Level</t>
  </si>
  <si>
    <t>https://www.acaps.org/country/Mexico/crisis/Country-Level</t>
  </si>
  <si>
    <t>01/11/2019</t>
  </si>
  <si>
    <t>Other type of violence</t>
  </si>
  <si>
    <t>Criminal Violence</t>
  </si>
  <si>
    <t>https://www.acaps.org/country/Mexico/crisis/Criminal-Violence</t>
  </si>
  <si>
    <t>https://www.acaps.org/country/Mexico/crisis/Mixed-Migration</t>
  </si>
  <si>
    <t>https://www.acaps.org/country/Mali/crisis/Complex-crisis</t>
  </si>
  <si>
    <t>https://www.acaps.org/country/Myanmar/crisis/Country-level</t>
  </si>
  <si>
    <t>Rakhine conflict</t>
  </si>
  <si>
    <t>https://www.acaps.org/country/Myanmar/crisis/Rakhine-conflict</t>
  </si>
  <si>
    <t>Kachin and Shan conflict</t>
  </si>
  <si>
    <t>https://www.acaps.org/country/Myanmar/crisis/Kachin-and-Shan-conflict</t>
  </si>
  <si>
    <t>Post-coup Violence</t>
  </si>
  <si>
    <t>https://www.acaps.org/country/Myanmar/crisis/Post-coup-Violence</t>
  </si>
  <si>
    <t>17/06/2021</t>
  </si>
  <si>
    <t>Violent Insurgency in Cabo Delgado</t>
  </si>
  <si>
    <t>https://www.acaps.org/country/Mozambique/crisis/Violent-Insurgency-in-Cabo-Delgado</t>
  </si>
  <si>
    <t>Malian refugees</t>
  </si>
  <si>
    <t>https://www.acaps.org/country/Mauritania/crisis/Malian-refugees</t>
  </si>
  <si>
    <t>Food security</t>
  </si>
  <si>
    <t>https://www.acaps.org/country/Mauritania/crisis/Food-security</t>
  </si>
  <si>
    <t>Complex</t>
  </si>
  <si>
    <t>https://www.acaps.org/country/Malawi/crisis/Complex</t>
  </si>
  <si>
    <t>International Refugees</t>
  </si>
  <si>
    <t>https://www.acaps.org/country/Malaysia/crisis/International-Refugees</t>
  </si>
  <si>
    <t>26/03/2021</t>
  </si>
  <si>
    <t>Food Security</t>
  </si>
  <si>
    <t>Food Security Crisis</t>
  </si>
  <si>
    <t>https://www.acaps.org/country/Namibia/crisis/Food-Security-Crisis</t>
  </si>
  <si>
    <t>01/01/2020</t>
  </si>
  <si>
    <t>https://www.acaps.org/country/Niger/crisis/Country-level</t>
  </si>
  <si>
    <t>https://www.acaps.org/country/Niger/crisis/Boko-Haram</t>
  </si>
  <si>
    <t xml:space="preserve">Cross-border violence </t>
  </si>
  <si>
    <t>https://www.acaps.org/country/Niger/crisis/Cross-border-violence</t>
  </si>
  <si>
    <t>https://www.acaps.org/country/Niger/crisis/Nigerian-Refugees</t>
  </si>
  <si>
    <t>https://www.acaps.org/country/Nigeria/crisis/Complex-crisis</t>
  </si>
  <si>
    <t>Middle Belt</t>
  </si>
  <si>
    <t>https://www.acaps.org/country/Nigeria/crisis/Middle-Belt</t>
  </si>
  <si>
    <t xml:space="preserve">Boko Haram </t>
  </si>
  <si>
    <t>https://www.acaps.org/country/Nigeria/crisis/Boko-Haram</t>
  </si>
  <si>
    <t>https://www.acaps.org/country/Nigeria/crisis/Northwest-Banditry</t>
  </si>
  <si>
    <t>Cameroonian Refugees</t>
  </si>
  <si>
    <t>https://www.acaps.org/country/Nigeria/crisis/Cameroonian-Refugees</t>
  </si>
  <si>
    <t>https://www.acaps.org/country/Nicaragua/crisis/Socioeconomic-crisis</t>
  </si>
  <si>
    <t>https://www.acaps.org/country/Nicaragua/crisis/Hurricane-Eta-and-Iota</t>
  </si>
  <si>
    <t>https://www.acaps.org/country/Pakistan/crisis/Complex-crisis</t>
  </si>
  <si>
    <t>Kashmir conflict</t>
  </si>
  <si>
    <t>https://www.acaps.org/country/Pakistan/crisis/Kashmir-conflict</t>
  </si>
  <si>
    <t>01/02/2019</t>
  </si>
  <si>
    <t>https://www.acaps.org/country/Peru/crisis/Venezuelan-refugees</t>
  </si>
  <si>
    <t>Mindanao Conflict</t>
  </si>
  <si>
    <t>https://www.acaps.org/country/Philippines/crisis/Mindanao-Conflict</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</si>
  <si>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</si>
  <si>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</si>
  <si>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</si>
  <si>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</si>
  <si>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</si>
  <si>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</si>
  <si>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</si>
  <si>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VEN,BRA,COL,ECU,PER,TTO</t>
  </si>
  <si>
    <t>Americas,Americas,Americas,Americas,Americas,Americas</t>
  </si>
  <si>
    <t>https://www.acaps.org/country/Venezuela/crisis/Venezuela-Regional-Crisis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</si>
  <si>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</si>
  <si>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</si>
  <si>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</si>
  <si>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</si>
  <si>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</si>
  <si>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</si>
  <si>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</si>
  <si>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TUR,GRC</t>
  </si>
  <si>
    <t>Middle east,Europe</t>
  </si>
  <si>
    <t>https://www.acaps.org/country/Turkey/crisis/Eastern-Mediterranean-Route</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</si>
  <si>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</si>
  <si>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</si>
  <si>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</si>
  <si>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</si>
  <si>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</si>
  <si>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</si>
  <si>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</si>
  <si>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</si>
  <si>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
  </si>
  <si>
    <t>Africa,Africa,Africa,Africa,Africa,Africa,Africa</t>
  </si>
  <si>
    <t>https://www.acaps.org/country/Lesotho/crisis/Southern-Africa-Regional-Food-Security-Crisis</t>
  </si>
  <si>
    <t>01/02/2020</t>
  </si>
  <si>
    <t>ARM,AZE</t>
  </si>
  <si>
    <t>Middle east,Middle east</t>
  </si>
  <si>
    <t>Regional Nagorno-Karabakh Conflict</t>
  </si>
  <si>
    <t>https://www.acaps.org/country/Armenia/crisis/Regional-Nagorno-Karabakh-Conflict</t>
  </si>
  <si>
    <t>29/10/2020</t>
  </si>
  <si>
    <t>https://www.acaps.org/country/Rwanda/crisis/Refugees</t>
  </si>
  <si>
    <t>https://www.acaps.org/country/Sudan/crisis/Complex-crisis</t>
  </si>
  <si>
    <t>https://www.acaps.org/country/Sudan/crisis/Refugees</t>
  </si>
  <si>
    <t>https://www.acaps.org/country/Sudan/crisis/Floods</t>
  </si>
  <si>
    <t>01/08/2020</t>
  </si>
  <si>
    <t>Refugee influx from Tigray</t>
  </si>
  <si>
    <t>https://www.acaps.org/country/Sudan/crisis/Refugee-influx-from-Tigray</t>
  </si>
  <si>
    <t>07/01/2021</t>
  </si>
  <si>
    <t>West-Darfur Violence</t>
  </si>
  <si>
    <t>https://www.acaps.org/country/Sudan/crisis/West-Darfur-Violence</t>
  </si>
  <si>
    <t>27/04/2021</t>
  </si>
  <si>
    <t>https://www.acaps.org/country/Senegal/crisis/Drought</t>
  </si>
  <si>
    <t>https://www.acaps.org/country/El Salvador/crisis/Complex-crisis</t>
  </si>
  <si>
    <t>https://www.acaps.org/country/Somalia/crisis/Complex-crisis</t>
  </si>
  <si>
    <t>https://www.acaps.org/country/Somalia/crisis/Mixed-Migration</t>
  </si>
  <si>
    <t>https://www.acaps.org/country/Somalia/crisis/Floods</t>
  </si>
  <si>
    <t>https://www.acaps.org/country/South Sudan/crisis/Complex-crisis</t>
  </si>
  <si>
    <t>https://www.acaps.org/country/Eswatini/crisis/Food-Security-Crisis</t>
  </si>
  <si>
    <t>11/11/2020</t>
  </si>
  <si>
    <t>https://www.acaps.org/country/Syria/crisis/Conflict</t>
  </si>
  <si>
    <t>https://www.acaps.org/country/Chad/crisis/Complex-crisis</t>
  </si>
  <si>
    <t>https://www.acaps.org/country/Chad/crisis/Boko-Haram</t>
  </si>
  <si>
    <t>https://www.acaps.org/country/Chad/crisis/CAR-refugees</t>
  </si>
  <si>
    <t>Darfur refugees</t>
  </si>
  <si>
    <t>https://www.acaps.org/country/Chad/crisis/Darfur-refugees</t>
  </si>
  <si>
    <t>Tibesti conflict</t>
  </si>
  <si>
    <t>https://www.acaps.org/country/Chad/crisis/Tibesti-conflict</t>
  </si>
  <si>
    <t>https://www.acaps.org/country/Thailand/crisis/Country-level</t>
  </si>
  <si>
    <t>https://www.acaps.org/country/Thailand/crisis/Conflict</t>
  </si>
  <si>
    <t>https://www.acaps.org/country/Thailand/crisis/Refugees</t>
  </si>
  <si>
    <t>https://www.acaps.org/country/Timor Leste/crisis/Tropical-Cyclone-Seroja</t>
  </si>
  <si>
    <t>https://www.acaps.org/country/Trinidad and Tobago/crisis/Venezuelan-refugees</t>
  </si>
  <si>
    <t>https://www.acaps.org/country/Tunisia/crisis/Mixed-Migration</t>
  </si>
  <si>
    <t>https://www.acaps.org/country/Turkey/crisis/Country-level</t>
  </si>
  <si>
    <t>https://www.acaps.org/country/Turkey/crisis/Syrian-refugees</t>
  </si>
  <si>
    <t>https://www.acaps.org/country/Turkey/crisis/Mixed-Migration</t>
  </si>
  <si>
    <t>Kurdish conflict</t>
  </si>
  <si>
    <t>https://www.acaps.org/country/Turkey/crisis/Kurdish-conflict</t>
  </si>
  <si>
    <t>https://www.acaps.org/country/Tanzania/crisis/Refugees</t>
  </si>
  <si>
    <t>https://www.acaps.org/country/Uganda/crisis/Refugees</t>
  </si>
  <si>
    <t>https://www.acaps.org/country/Ukraine/crisis/Conflict</t>
  </si>
  <si>
    <t>Volcano</t>
  </si>
  <si>
    <t>https://www.acaps.org/country/St. Vincent and the Grenadines/crisis/La-Soufrière-Volcano-Eruption</t>
  </si>
  <si>
    <t>https://www.acaps.org/country/Venezuela/crisis/Complex-crisis</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</si>
  <si>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</si>
  <si>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</si>
  <si>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</si>
  <si>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</si>
  <si>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</si>
  <si>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</si>
  <si>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</si>
  <si>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</si>
  <si>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</si>
  <si>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</si>
  <si>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</si>
  <si>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</si>
  <si>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</si>
  <si>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</si>
  <si>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</si>
  <si>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</si>
  <si>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</si>
  <si>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</si>
  <si>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</si>
  <si>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</si>
  <si>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</si>
  <si>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</si>
  <si>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</si>
  <si>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</si>
  <si>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</si>
  <si>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</si>
  <si>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</si>
  <si>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</si>
  <si>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</si>
  <si>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</si>
  <si>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</si>
  <si>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</si>
  <si>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</si>
  <si>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</si>
  <si>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</si>
  <si>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</si>
  <si>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</si>
  <si>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</si>
  <si>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</si>
  <si>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</si>
  <si>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</si>
  <si>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</si>
  <si>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</si>
  <si>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</si>
  <si>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</si>
  <si>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</si>
  <si>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</si>
  <si>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</si>
  <si>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</si>
  <si>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</si>
  <si>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</si>
  <si>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</si>
  <si>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</si>
  <si>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</si>
  <si>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</si>
  <si>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</si>
  <si>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</si>
  <si>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</si>
  <si>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</si>
  <si>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</si>
  <si>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</si>
  <si>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</si>
  <si>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</si>
  <si>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</si>
  <si>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</si>
  <si>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</si>
  <si>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</si>
  <si>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</si>
  <si>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</si>
  <si>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</si>
  <si>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</si>
  <si>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</si>
  <si>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</si>
  <si>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</si>
  <si>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</si>
  <si>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</si>
  <si>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</si>
  <si>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</si>
  <si>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</si>
  <si>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</si>
  <si>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</si>
  <si>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AFG001Buildings in the affected area</t>
  </si>
  <si>
    <t>ARM002Buildings in the affected area</t>
  </si>
  <si>
    <t>AZE002Buildings in the affected area</t>
  </si>
  <si>
    <t>BDI001Buildings in the affected area</t>
  </si>
  <si>
    <t>BFA002Buildings in the affected area</t>
  </si>
  <si>
    <t>BGD002Buildings in the affected area</t>
  </si>
  <si>
    <t>BRA002Buildings in the affected area</t>
  </si>
  <si>
    <t>CAF001Buildings in the affected area</t>
  </si>
  <si>
    <t>CHN003Buildings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</si>
  <si>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</si>
  <si>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</si>
  <si>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</si>
  <si>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</si>
  <si>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</si>
  <si>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</si>
  <si>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</si>
  <si>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</si>
  <si>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</si>
  <si>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CRI002People facing restricted access constraints</t>
  </si>
  <si>
    <t>DJI001Buildings in the affected area</t>
  </si>
  <si>
    <t>DJI002Buildings in the affected area</t>
  </si>
  <si>
    <t>DJI003Buildings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</si>
  <si>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</si>
  <si>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</si>
  <si>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</si>
  <si>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</si>
  <si>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</si>
  <si>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</si>
  <si>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</si>
  <si>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</si>
  <si>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ETH002Buildings in the affected area</t>
  </si>
  <si>
    <t>ETH003Buildings in the affected area</t>
  </si>
  <si>
    <t>ETH004Buildings damaged</t>
  </si>
  <si>
    <t>ETH004Buildings destroyed</t>
  </si>
  <si>
    <t>ETH004Buildings in the affected area</t>
  </si>
  <si>
    <t>ETH004Economic Losses</t>
  </si>
  <si>
    <t>GRC002Buildings in the affected area</t>
  </si>
  <si>
    <t>GTM001Buildings in the affected area</t>
  </si>
  <si>
    <t>GTM003Buildings in the affected area</t>
  </si>
  <si>
    <t>GTM003People facing limited access constraints</t>
  </si>
  <si>
    <t>GTM003People facing restricted access constraints</t>
  </si>
  <si>
    <t>HND001Buildings in the affected area</t>
  </si>
  <si>
    <t>HND002Buildings in the affected area</t>
  </si>
  <si>
    <t>HND002People facing limited access constraints</t>
  </si>
  <si>
    <t>HND002People facing restricted access constraints</t>
  </si>
  <si>
    <t>HTI001Buildings in the affected area</t>
  </si>
  <si>
    <t>HTI002Buildings in the affected area</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</si>
  <si>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</si>
  <si>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</si>
  <si>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</si>
  <si>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</si>
  <si>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</si>
  <si>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</si>
  <si>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</si>
  <si>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</si>
  <si>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KEN002Buildings in the affected area</t>
  </si>
  <si>
    <t>LBN002Buildings in the affected area</t>
  </si>
  <si>
    <t>LBN004Buildings in the affected area</t>
  </si>
  <si>
    <t>LBY001Buildings in the affected area</t>
  </si>
  <si>
    <t>LBY002Buildings in the affected area</t>
  </si>
  <si>
    <t>LSO002Buildings in the affected area</t>
  </si>
  <si>
    <t>MAR002Buildings in the affected area</t>
  </si>
  <si>
    <t>MDG002Buildings in the affected area</t>
  </si>
  <si>
    <t>MEX001Buildings in the affected area</t>
  </si>
  <si>
    <t>MEX002Buildings in the affected area</t>
  </si>
  <si>
    <t>MEX002People in Need</t>
  </si>
  <si>
    <t>MEX003Buildings in the affected area</t>
  </si>
  <si>
    <t>MEX003People in Need</t>
  </si>
  <si>
    <t>MLI001Buildings in the affected area</t>
  </si>
  <si>
    <t>MMR001Buildings in the affected area</t>
  </si>
  <si>
    <t>MMR002Buildings in the affected area</t>
  </si>
  <si>
    <t>MMR003Buildings in the affected area</t>
  </si>
  <si>
    <t>MMR004Buildings in the affected area</t>
  </si>
  <si>
    <t>MOZ004Buildings in the affected area</t>
  </si>
  <si>
    <t>MRT002Buildings in the affected area</t>
  </si>
  <si>
    <t>MRT003Buildings in the affected area</t>
  </si>
  <si>
    <t>MWI002Buildings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</si>
  <si>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</si>
  <si>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</si>
  <si>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</si>
  <si>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</si>
  <si>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</si>
  <si>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</si>
  <si>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</si>
  <si>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</si>
  <si>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</si>
  <si>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</si>
  <si>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</si>
  <si>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</si>
  <si>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</si>
  <si>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</si>
  <si>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</si>
  <si>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</si>
  <si>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</si>
  <si>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</si>
  <si>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</si>
  <si>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</si>
  <si>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</si>
  <si>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</si>
  <si>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</si>
  <si>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</si>
  <si>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NIC002Buildings in the affected area</t>
  </si>
  <si>
    <t>NIC002People facing limited access constraints</t>
  </si>
  <si>
    <t>NIC002People facing restricted access constraints</t>
  </si>
  <si>
    <t>PAK001Buildings in the affected area</t>
  </si>
  <si>
    <t>PAK004Buildings in the affected area</t>
  </si>
  <si>
    <t>PER002Buildings in the affected area</t>
  </si>
  <si>
    <t>PHL003Buildings in the affected area</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</si>
  <si>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</si>
  <si>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</si>
  <si>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</si>
  <si>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</si>
  <si>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</si>
  <si>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</si>
  <si>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</si>
  <si>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</si>
  <si>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</si>
  <si>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</si>
  <si>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</si>
  <si>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</si>
  <si>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</si>
  <si>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</si>
  <si>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</si>
  <si>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</si>
  <si>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</si>
  <si>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</si>
  <si>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</si>
  <si>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</si>
  <si>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SDN006Buildings in the affected area</t>
  </si>
  <si>
    <t>SDN007Buildings in the affected area</t>
  </si>
  <si>
    <t>SDN008Buildings in the affected area</t>
  </si>
  <si>
    <t>SEN002Buildings in the affected area</t>
  </si>
  <si>
    <t>SLV001Buildings in the affected area</t>
  </si>
  <si>
    <t>SOM001Buildings in the affected area</t>
  </si>
  <si>
    <t>SOM002Buildings in the affected area</t>
  </si>
  <si>
    <t>SOM004Buildings in the affected area</t>
  </si>
  <si>
    <t>SSD001Buildings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</si>
  <si>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</si>
  <si>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</si>
  <si>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</si>
  <si>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</si>
  <si>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</si>
  <si>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</si>
  <si>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</si>
  <si>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</si>
  <si>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</si>
  <si>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</si>
  <si>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</si>
  <si>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</si>
  <si>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</si>
  <si>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</si>
  <si>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</si>
  <si>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TLS002Buildings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</si>
  <si>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</si>
  <si>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</si>
  <si>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</si>
  <si>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</si>
  <si>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</si>
  <si>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</si>
  <si>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TZA002Buildings in the affected area</t>
  </si>
  <si>
    <t>UGA005Buildings in the affected area</t>
  </si>
  <si>
    <t>UGA005People facing limited access constraints</t>
  </si>
  <si>
    <t>UGA005People facing restricted access constraints</t>
  </si>
  <si>
    <t>UKR002Buildings in the affected area</t>
  </si>
  <si>
    <t>VCT002Buildings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</si>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</sst>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s>
  <fonts count="132"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sz val="10"/>
      <color indexed="8"/>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3" fillId="0" borderId="0"/>
    <xf numFmtId="0" fontId="103" fillId="0" borderId="0"/>
    <xf numFmtId="0" fontId="103" fillId="0" borderId="0"/>
    <xf numFmtId="0" fontId="12" fillId="5" borderId="6"/>
    <xf numFmtId="0" fontId="3" fillId="21" borderId="3"/>
    <xf numFmtId="0" fontId="17" fillId="0" borderId="0"/>
    <xf numFmtId="0" fontId="8" fillId="0" borderId="54"/>
    <xf numFmtId="43" fontId="103" fillId="0" borderId="0"/>
    <xf numFmtId="0" fontId="83" fillId="0" borderId="0"/>
    <xf numFmtId="0" fontId="83" fillId="5" borderId="6"/>
    <xf numFmtId="9" fontId="83" fillId="0" borderId="0"/>
    <xf numFmtId="0" fontId="83" fillId="5" borderId="6"/>
    <xf numFmtId="0" fontId="103" fillId="0" borderId="0"/>
    <xf numFmtId="43" fontId="103" fillId="0" borderId="0"/>
    <xf numFmtId="0" fontId="103" fillId="0" borderId="0"/>
    <xf numFmtId="0" fontId="102" fillId="0" borderId="0">
      <alignment vertical="top"/>
    </xf>
    <xf numFmtId="0" fontId="102"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3"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3" fillId="35" borderId="0">
      <alignment horizontal="center" wrapText="1"/>
    </xf>
    <xf numFmtId="0" fontId="28" fillId="25" borderId="0">
      <alignment horizontal="center"/>
    </xf>
    <xf numFmtId="168" fontId="19" fillId="0" borderId="0"/>
    <xf numFmtId="43" fontId="103" fillId="0" borderId="0"/>
    <xf numFmtId="43" fontId="12" fillId="0" borderId="0"/>
    <xf numFmtId="3" fontId="103" fillId="0" borderId="0"/>
    <xf numFmtId="0" fontId="25" fillId="34" borderId="57"/>
    <xf numFmtId="169" fontId="103" fillId="0" borderId="0"/>
    <xf numFmtId="0" fontId="29" fillId="26" borderId="64">
      <protection locked="0"/>
    </xf>
    <xf numFmtId="0" fontId="103" fillId="0" borderId="0"/>
    <xf numFmtId="0" fontId="30" fillId="26" borderId="64">
      <protection locked="0"/>
    </xf>
    <xf numFmtId="0" fontId="103" fillId="26" borderId="55"/>
    <xf numFmtId="0" fontId="103" fillId="25" borderId="0"/>
    <xf numFmtId="170" fontId="103" fillId="0" borderId="0"/>
    <xf numFmtId="0" fontId="31" fillId="0" borderId="0"/>
    <xf numFmtId="2" fontId="103" fillId="0" borderId="0"/>
    <xf numFmtId="0" fontId="32" fillId="25" borderId="55">
      <alignment horizontal="left"/>
    </xf>
    <xf numFmtId="0" fontId="102"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3"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3" fillId="0" borderId="0"/>
    <xf numFmtId="0" fontId="42" fillId="38" borderId="0"/>
    <xf numFmtId="0" fontId="42" fillId="38" borderId="0"/>
    <xf numFmtId="0" fontId="12" fillId="0" borderId="0"/>
    <xf numFmtId="0" fontId="1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 fillId="0" borderId="0"/>
    <xf numFmtId="0" fontId="103" fillId="0" borderId="0"/>
    <xf numFmtId="0" fontId="19" fillId="0" borderId="0"/>
    <xf numFmtId="0" fontId="12" fillId="0" borderId="0"/>
    <xf numFmtId="0" fontId="19" fillId="0" borderId="0"/>
    <xf numFmtId="0" fontId="19" fillId="0" borderId="0"/>
    <xf numFmtId="0" fontId="103" fillId="0" borderId="0"/>
    <xf numFmtId="0" fontId="19" fillId="0" borderId="0"/>
    <xf numFmtId="0" fontId="12" fillId="0" borderId="0"/>
    <xf numFmtId="0" fontId="19" fillId="0" borderId="0"/>
    <xf numFmtId="0" fontId="103" fillId="0" borderId="0"/>
    <xf numFmtId="0" fontId="12" fillId="0" borderId="0"/>
    <xf numFmtId="0" fontId="103" fillId="0" borderId="0"/>
    <xf numFmtId="0" fontId="103" fillId="0" borderId="0"/>
    <xf numFmtId="0" fontId="103" fillId="0" borderId="0"/>
    <xf numFmtId="0" fontId="103" fillId="0" borderId="0"/>
    <xf numFmtId="0" fontId="12" fillId="39" borderId="59"/>
    <xf numFmtId="0" fontId="19" fillId="39" borderId="59"/>
    <xf numFmtId="0" fontId="44" fillId="9" borderId="0"/>
    <xf numFmtId="9" fontId="103"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40" borderId="0">
      <alignment horizontal="left" vertical="center"/>
    </xf>
    <xf numFmtId="0" fontId="103" fillId="0" borderId="62">
      <alignment horizontal="left" vertical="center" wrapText="1" indent="1"/>
    </xf>
    <xf numFmtId="171" fontId="103" fillId="0" borderId="62">
      <alignment horizontal="right" vertical="center" wrapText="1"/>
    </xf>
    <xf numFmtId="0" fontId="103" fillId="0" borderId="0">
      <alignment horizontal="left" vertical="center" wrapText="1"/>
    </xf>
    <xf numFmtId="0" fontId="103" fillId="0" borderId="0">
      <alignment horizontal="left" vertical="center" wrapText="1" indent="1"/>
    </xf>
    <xf numFmtId="171" fontId="103" fillId="0" borderId="0">
      <alignment horizontal="right" vertical="center" wrapText="1"/>
    </xf>
    <xf numFmtId="172" fontId="103" fillId="0" borderId="0">
      <alignment horizontal="right" vertical="center" wrapText="1"/>
    </xf>
    <xf numFmtId="0" fontId="103" fillId="0" borderId="19">
      <alignment horizontal="left" vertical="center" wrapText="1"/>
    </xf>
    <xf numFmtId="0" fontId="103" fillId="0" borderId="19">
      <alignment horizontal="left" vertical="center" wrapText="1" indent="1"/>
    </xf>
    <xf numFmtId="171" fontId="103" fillId="0" borderId="19">
      <alignment horizontal="right" vertical="center" wrapText="1"/>
    </xf>
    <xf numFmtId="0" fontId="103" fillId="0" borderId="0">
      <alignment vertical="center" wrapText="1"/>
    </xf>
    <xf numFmtId="0" fontId="103" fillId="0" borderId="0"/>
    <xf numFmtId="0" fontId="103" fillId="0" borderId="0">
      <alignment vertical="center" wrapText="1"/>
    </xf>
    <xf numFmtId="0" fontId="103" fillId="0" borderId="0">
      <alignment vertical="center" wrapText="1"/>
    </xf>
    <xf numFmtId="0" fontId="103"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3"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3" fillId="0" borderId="62">
      <alignment horizontal="left" vertical="center" wrapText="1"/>
    </xf>
    <xf numFmtId="0" fontId="19" fillId="0" borderId="0"/>
    <xf numFmtId="0" fontId="50" fillId="0" borderId="0"/>
    <xf numFmtId="0" fontId="103" fillId="0" borderId="0">
      <alignment horizontal="left" wrapText="1"/>
    </xf>
    <xf numFmtId="0" fontId="103"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4" fillId="0" borderId="0">
      <alignment vertical="top"/>
      <protection locked="0"/>
    </xf>
    <xf numFmtId="0" fontId="68" fillId="0" borderId="0"/>
    <xf numFmtId="164" fontId="102"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3"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3" fillId="0" borderId="0"/>
    <xf numFmtId="43" fontId="12" fillId="0" borderId="0"/>
    <xf numFmtId="174" fontId="103" fillId="0" borderId="0"/>
    <xf numFmtId="0" fontId="103" fillId="26" borderId="46"/>
    <xf numFmtId="0" fontId="32" fillId="25" borderId="46">
      <alignment horizontal="left"/>
    </xf>
    <xf numFmtId="0" fontId="103"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2"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1" fontId="103" fillId="0" borderId="62">
      <alignment horizontal="right" vertical="center" wrapText="1"/>
    </xf>
    <xf numFmtId="0" fontId="29" fillId="26" borderId="64">
      <protection locked="0"/>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3" fillId="0" borderId="0"/>
    <xf numFmtId="0" fontId="22" fillId="21" borderId="56"/>
    <xf numFmtId="0" fontId="23" fillId="0" borderId="55"/>
    <xf numFmtId="0" fontId="25" fillId="34" borderId="57"/>
    <xf numFmtId="43" fontId="103" fillId="0" borderId="0"/>
    <xf numFmtId="43" fontId="12" fillId="0" borderId="0"/>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1" fontId="103" fillId="0" borderId="62">
      <alignment horizontal="right" vertical="center" wrapText="1"/>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3" fillId="0" borderId="0"/>
    <xf numFmtId="43" fontId="12" fillId="0" borderId="0"/>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3" fillId="0" borderId="0"/>
    <xf numFmtId="173" fontId="103"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0">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4" fillId="22" borderId="0" xfId="0" applyFont="1" applyFill="1" applyAlignment="1">
      <alignment horizontal="right" wrapText="1"/>
    </xf>
    <xf numFmtId="0" fontId="105"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4" fillId="22" borderId="0" xfId="0" applyNumberFormat="1" applyFont="1" applyFill="1" applyAlignment="1">
      <alignment horizontal="right" wrapText="1"/>
    </xf>
    <xf numFmtId="0" fontId="106" fillId="23" borderId="30" xfId="203" applyFont="1" applyFill="1" applyBorder="1" applyAlignment="1">
      <alignment horizontal="center" textRotation="90" wrapText="1"/>
    </xf>
    <xf numFmtId="0" fontId="106"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8" fillId="23" borderId="30" xfId="204" applyFont="1" applyFill="1" applyBorder="1" applyAlignment="1">
      <alignment horizontal="center" textRotation="90" wrapText="1"/>
    </xf>
    <xf numFmtId="0" fontId="107" fillId="75" borderId="30" xfId="204" applyFont="1" applyFill="1" applyBorder="1" applyAlignment="1">
      <alignment horizontal="center" textRotation="90" wrapText="1"/>
    </xf>
    <xf numFmtId="0" fontId="109" fillId="23" borderId="30" xfId="204" applyFont="1" applyFill="1" applyBorder="1" applyAlignment="1">
      <alignment horizontal="center" textRotation="90" wrapText="1"/>
    </xf>
    <xf numFmtId="0" fontId="110" fillId="87" borderId="30" xfId="203"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2"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0" fontId="113" fillId="23" borderId="0" xfId="0" applyFont="1" applyFill="1" applyAlignment="1">
      <alignment horizontal="center" vertical="center"/>
    </xf>
    <xf numFmtId="0" fontId="0" fillId="23" borderId="0" xfId="0" applyFill="1" applyAlignment="1">
      <alignment vertical="top"/>
    </xf>
    <xf numFmtId="0" fontId="115" fillId="23" borderId="0" xfId="0" applyFont="1" applyFill="1"/>
    <xf numFmtId="0" fontId="120" fillId="23" borderId="0" xfId="204" applyFont="1" applyFill="1" applyBorder="1"/>
    <xf numFmtId="14" fontId="115"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19"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6" fontId="10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14" fontId="70" fillId="23" borderId="70" xfId="0" applyNumberFormat="1" applyFont="1" applyFill="1" applyBorder="1"/>
    <xf numFmtId="0" fontId="115" fillId="23" borderId="0" xfId="0" applyFont="1" applyFill="1" applyAlignment="1">
      <alignment horizontal="left" vertical="top" wrapText="1" indent="1"/>
    </xf>
    <xf numFmtId="0" fontId="118"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1"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2" fillId="93" borderId="0" xfId="0" applyFont="1" applyFill="1" applyAlignment="1">
      <alignment horizontal="center"/>
    </xf>
    <xf numFmtId="0" fontId="123" fillId="93" borderId="0" xfId="0" applyFont="1" applyFill="1"/>
    <xf numFmtId="0" fontId="123" fillId="0" borderId="0" xfId="0" applyFont="1"/>
    <xf numFmtId="17" fontId="114"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6" fillId="23" borderId="0" xfId="0" applyFont="1" applyFill="1" applyAlignment="1">
      <alignment horizontal="left" vertical="top" wrapText="1" indent="1"/>
    </xf>
    <xf numFmtId="0" fontId="117" fillId="23" borderId="0" xfId="0" applyFont="1" applyFill="1" applyAlignment="1">
      <alignment horizontal="left" vertical="top" wrapText="1" indent="1"/>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33"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164" fontId="81" fillId="24" borderId="32"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164" fontId="18" fillId="24" borderId="25"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81" fillId="0" borderId="32" xfId="220" applyNumberFormat="1" applyFont="1" applyBorder="1" applyAlignment="1">
      <alignment horizontal="center" vertical="center"/>
    </xf>
    <xf numFmtId="164" fontId="80" fillId="0" borderId="67" xfId="0" applyNumberFormat="1" applyFont="1" applyBorder="1" applyAlignment="1">
      <alignment horizont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164" fontId="99" fillId="24" borderId="11" xfId="220" applyNumberFormat="1" applyFont="1" applyFill="1" applyBorder="1" applyAlignment="1">
      <alignment horizontal="center" vertical="center"/>
    </xf>
    <xf numFmtId="164" fontId="81"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164" fontId="81" fillId="23" borderId="80" xfId="220" applyNumberFormat="1" applyFont="1" applyFill="1" applyBorder="1" applyAlignment="1">
      <alignment horizontal="center" vertical="center"/>
    </xf>
    <xf numFmtId="164" fontId="80" fillId="23" borderId="80" xfId="0" applyNumberFormat="1" applyFont="1" applyFill="1" applyBorder="1" applyAlignment="1">
      <alignment horizont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5" fontId="23" fillId="22" borderId="0" xfId="61" applyNumberFormat="1" applyFont="1" applyFill="1" applyAlignment="1">
      <alignment horizontal="center"/>
    </xf>
    <xf numFmtId="164" fontId="18" fillId="23" borderId="71"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5" fontId="23" fillId="22" borderId="0" xfId="13" applyNumberFormat="1" applyFont="1" applyFill="1" applyAlignment="1">
      <alignment horizontal="center"/>
    </xf>
    <xf numFmtId="164" fontId="10" fillId="23" borderId="83" xfId="73" applyNumberFormat="1" applyFont="1" applyFill="1" applyBorder="1" applyAlignment="1">
      <alignment horizontal="center" vertical="center"/>
    </xf>
    <xf numFmtId="164" fontId="70" fillId="0" borderId="0" xfId="0" applyNumberFormat="1" applyFont="1"/>
    <xf numFmtId="0" fontId="126" fillId="0" borderId="85" xfId="0" applyFont="1" applyBorder="1" applyAlignment="1">
      <alignment indent="1"/>
    </xf>
    <xf numFmtId="0" fontId="126" fillId="0" borderId="85" xfId="0" applyFont="1" applyBorder="1" applyAlignment="1"/>
    <xf numFmtId="0" fontId="128" fillId="99" borderId="85" xfId="0" applyFont="1" applyFill="1" applyBorder="1" applyAlignment="1">
      <alignment horizontal="center" textRotation="90" wrapText="1"/>
    </xf>
    <xf numFmtId="0" fontId="0" fillId="98" borderId="0" xfId="0" applyFill="1"/>
    <xf numFmtId="0" fontId="126" fillId="0" borderId="0" xfId="0" applyFont="1" applyAlignment="1">
      <alignment indent="1"/>
    </xf>
    <xf numFmtId="0" fontId="126" fillId="0" borderId="0" xfId="0" applyFont="1"/>
    <xf numFmtId="0" fontId="128" fillId="99" borderId="0" xfId="0" applyFont="1" applyFill="1" applyAlignment="1">
      <alignment horizontal="center" wrapText="1"/>
    </xf>
    <xf numFmtId="0" fontId="127" fillId="0" borderId="0" xfId="0" applyFont="1" applyAlignment="1">
      <alignment horizontal="center"/>
    </xf>
    <xf numFmtId="4" fontId="129" fillId="0" borderId="0" xfId="0" applyNumberFormat="1" applyFont="1" applyAlignment="1">
      <alignment horizontal="center"/>
    </xf>
    <xf numFmtId="175" fontId="129" fillId="0" borderId="0" xfId="0" applyNumberFormat="1" applyFont="1" applyAlignment="1">
      <alignment horizontal="center"/>
    </xf>
    <xf numFmtId="176" fontId="129" fillId="0" borderId="0" xfId="0" applyNumberFormat="1" applyFont="1" applyAlignment="1">
      <alignment horizontal="center"/>
    </xf>
    <xf numFmtId="0" fontId="126" fillId="98" borderId="85" xfId="0" applyFont="1" applyFill="1" applyBorder="1" applyAlignment="1">
      <alignment horizontal="center"/>
    </xf>
    <xf numFmtId="0" fontId="126" fillId="98" borderId="87" xfId="0" applyFont="1" applyFill="1" applyBorder="1" applyAlignment="1">
      <alignment horizontal="center"/>
    </xf>
    <xf numFmtId="0" fontId="126" fillId="97" borderId="85" xfId="0" applyFont="1" applyFill="1" applyBorder="1" applyAlignment="1">
      <alignment horizontal="center" textRotation="90" wrapText="1"/>
    </xf>
    <xf numFmtId="0" fontId="126" fillId="98" borderId="86" xfId="0" applyFont="1" applyFill="1" applyBorder="1" applyAlignment="1">
      <alignment horizontal="center" wrapText="1"/>
    </xf>
    <xf numFmtId="0" fontId="126" fillId="98" borderId="87" xfId="0" applyFont="1" applyFill="1" applyBorder="1" applyAlignment="1">
      <alignment horizontal="center" wrapText="1"/>
    </xf>
    <xf numFmtId="0" fontId="127" fillId="0" borderId="86" xfId="0" applyFont="1" applyBorder="1" applyAlignment="1">
      <alignment horizontal="center" wrapText="1"/>
    </xf>
    <xf numFmtId="0" fontId="126" fillId="98" borderId="0" xfId="0" applyFont="1" applyFill="1"/>
    <xf numFmtId="0" fontId="126" fillId="98" borderId="88" xfId="0" applyFont="1" applyFill="1" applyBorder="1"/>
    <xf numFmtId="3" fontId="126" fillId="0" borderId="0" xfId="0" applyNumberFormat="1" applyFont="1"/>
    <xf numFmtId="4" fontId="126" fillId="0" borderId="0" xfId="0" applyNumberFormat="1" applyFont="1"/>
    <xf numFmtId="0" fontId="126" fillId="98" borderId="87" xfId="0" applyFont="1" applyFill="1" applyBorder="1"/>
    <xf numFmtId="164" fontId="70" fillId="0" borderId="0" xfId="0" applyNumberFormat="1" applyFont="1" applyAlignment="1">
      <alignment horizontal="center"/>
    </xf>
    <xf numFmtId="0" fontId="0" fillId="100" borderId="0" xfId="0" applyFill="1"/>
    <xf numFmtId="0" fontId="130" fillId="0" borderId="84" xfId="0" applyFont="1" applyBorder="1" applyAlignment="1">
      <alignment horizontal="center" vertical="center"/>
    </xf>
    <xf numFmtId="17" fontId="130" fillId="0" borderId="84" xfId="0" applyNumberFormat="1" applyFont="1" applyBorder="1" applyAlignment="1">
      <alignment horizontal="center" vertical="center"/>
    </xf>
    <xf numFmtId="0" fontId="131" fillId="0" borderId="0" xfId="0" applyFont="1" applyAlignment="1">
      <alignment horizontal="center" vertical="center"/>
    </xf>
    <xf numFmtId="0" fontId="125" fillId="96" borderId="84" xfId="0" applyFont="1" applyFill="1" applyBorder="1" applyAlignment="1">
      <alignment horizontal="center" vertical="center"/>
    </xf>
    <xf numFmtId="0" fontId="125" fillId="96" borderId="85" xfId="0" applyFont="1" applyFill="1" applyBorder="1" applyAlignment="1">
      <alignment horizontal="center" vertical="center"/>
    </xf>
    <xf numFmtId="0" fontId="128" fillId="96" borderId="0" xfId="0" applyFont="1" applyFill="1"/>
    <xf numFmtId="0" fontId="128" fillId="0" borderId="0" xfId="0" applyFont="1"/>
    <xf numFmtId="164" fontId="0" fillId="0" borderId="0" xfId="0" applyNumberForma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0" fillId="0" borderId="0" xfId="0" applyFont="1"/>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571">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election activeCell="A5" sqref="A5"/>
    </sheetView>
  </sheetViews>
  <sheetFormatPr defaultColWidth="9.42578125" defaultRowHeight="15" x14ac:dyDescent="0.25"/>
  <cols>
    <col min="1" max="1" width="115.5703125" style="52" customWidth="1"/>
    <col min="2" max="2" width="9.42578125" style="52" customWidth="1"/>
    <col min="3" max="16384" width="9.42578125" style="52"/>
  </cols>
  <sheetData>
    <row r="1" spans="1:1" ht="122.1" customHeight="1" x14ac:dyDescent="0.25"/>
    <row r="2" spans="1:1" ht="20.85" customHeight="1" x14ac:dyDescent="0.25">
      <c r="A2" s="57" t="s">
        <v>6930</v>
      </c>
    </row>
    <row r="3" spans="1:1" ht="18.600000000000001" customHeight="1" x14ac:dyDescent="0.25">
      <c r="A3" s="69" t="s">
        <v>6931</v>
      </c>
    </row>
    <row r="4" spans="1:1" ht="60" customHeight="1" x14ac:dyDescent="0.25">
      <c r="A4" s="117" t="s">
        <v>6932</v>
      </c>
    </row>
    <row r="5" spans="1:1" ht="81" customHeight="1" x14ac:dyDescent="0.25">
      <c r="A5" s="203" t="s">
        <v>6933</v>
      </c>
    </row>
    <row r="6" spans="1:1" ht="21.75" customHeight="1" x14ac:dyDescent="0.25">
      <c r="A6" s="218" t="s">
        <v>6934</v>
      </c>
    </row>
    <row r="7" spans="1:1" s="118" customFormat="1" ht="168" customHeight="1" x14ac:dyDescent="0.25">
      <c r="A7" s="150" t="s">
        <v>6935</v>
      </c>
    </row>
    <row r="8" spans="1:1" s="118" customFormat="1" ht="22.35" customHeight="1" x14ac:dyDescent="0.25">
      <c r="A8" s="218" t="s">
        <v>6936</v>
      </c>
    </row>
    <row r="9" spans="1:1" s="118" customFormat="1" ht="232.35" customHeight="1" x14ac:dyDescent="0.25">
      <c r="A9" s="150" t="s">
        <v>6937</v>
      </c>
    </row>
    <row r="10" spans="1:1" ht="344.85" customHeight="1" x14ac:dyDescent="0.25">
      <c r="A10" s="119"/>
    </row>
    <row r="11" spans="1:1" ht="22.7" customHeight="1" x14ac:dyDescent="0.25">
      <c r="A11" s="218" t="s">
        <v>6938</v>
      </c>
    </row>
    <row r="12" spans="1:1" ht="213.6" customHeight="1" x14ac:dyDescent="0.25">
      <c r="A12" s="150" t="s">
        <v>6939</v>
      </c>
    </row>
    <row r="13" spans="1:1" ht="21" customHeight="1" x14ac:dyDescent="0.25">
      <c r="A13" s="218" t="s">
        <v>6940</v>
      </c>
    </row>
    <row r="14" spans="1:1" ht="145.35" customHeight="1" x14ac:dyDescent="0.25">
      <c r="A14" s="219" t="s">
        <v>6941</v>
      </c>
    </row>
    <row r="15" spans="1:1" ht="30" customHeight="1" x14ac:dyDescent="0.25">
      <c r="A15" s="151" t="s">
        <v>6942</v>
      </c>
    </row>
    <row r="16" spans="1:1" ht="80.099999999999994" customHeight="1" x14ac:dyDescent="0.25">
      <c r="A16" s="151" t="s">
        <v>6943</v>
      </c>
    </row>
    <row r="17" spans="1:1" ht="46.35" customHeight="1" x14ac:dyDescent="0.25">
      <c r="A17" s="58" t="s">
        <v>6944</v>
      </c>
    </row>
    <row r="18" spans="1:1" ht="64.5" customHeight="1" x14ac:dyDescent="0.25">
      <c r="A18" s="58" t="s">
        <v>6945</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36"/>
  <sheetViews>
    <sheetView topLeftCell="A117" workbookViewId="0">
      <selection activeCell="G145" sqref="G145"/>
    </sheetView>
  </sheetViews>
  <sheetFormatPr defaultColWidth="8.42578125" defaultRowHeight="15" x14ac:dyDescent="0.25"/>
  <cols>
    <col min="1" max="1" width="8.42578125" style="209" customWidth="1"/>
    <col min="2" max="5" width="9.42578125" style="209" customWidth="1"/>
    <col min="6" max="6" width="7" style="209" customWidth="1"/>
    <col min="7" max="7" width="6.42578125" style="209" customWidth="1"/>
  </cols>
  <sheetData>
    <row r="1" spans="1:9" x14ac:dyDescent="0.25">
      <c r="A1" s="304"/>
      <c r="B1" s="286"/>
      <c r="C1" s="286"/>
      <c r="D1" s="286"/>
      <c r="E1" s="286"/>
      <c r="F1" s="286"/>
      <c r="G1" s="286"/>
      <c r="H1" s="286"/>
    </row>
    <row r="2" spans="1:9" ht="147" customHeight="1" x14ac:dyDescent="0.25">
      <c r="A2" s="227" t="s">
        <v>1</v>
      </c>
      <c r="B2" s="154" t="s">
        <v>7089</v>
      </c>
      <c r="C2" s="154" t="s">
        <v>7090</v>
      </c>
      <c r="D2" s="154" t="s">
        <v>7091</v>
      </c>
      <c r="E2" s="154" t="s">
        <v>7092</v>
      </c>
      <c r="F2" s="155" t="s">
        <v>7090</v>
      </c>
      <c r="G2" s="155" t="s">
        <v>7093</v>
      </c>
      <c r="H2" s="156" t="s">
        <v>7094</v>
      </c>
      <c r="I2" s="72" t="s">
        <v>5</v>
      </c>
    </row>
    <row r="3" spans="1:9" x14ac:dyDescent="0.25">
      <c r="A3" s="157" t="str">
        <f>Lists!C:C</f>
        <v>AFG001</v>
      </c>
      <c r="B3" s="250">
        <f t="shared" ref="B3:B34" si="0">ROUND(AVERAGE(C3:E3),1)</f>
        <v>1.5</v>
      </c>
      <c r="C3" s="250">
        <f t="shared" ref="C3:C34" si="1">IF(F3="x","x",ROUND((5-(3-F3)/2*5),1))</f>
        <v>2.2999999999999998</v>
      </c>
      <c r="D3" s="250">
        <f t="shared" ref="D3:D34" si="2">IF(G3&gt;365,5,ROUND((5-(365-G3)/364*5),1))</f>
        <v>2.2999999999999998</v>
      </c>
      <c r="E3" s="250">
        <f t="shared" ref="E3:E34" si="3">IF(H3&gt;3,5,ROUND((5-(3-H3)/3*5),1))</f>
        <v>0</v>
      </c>
      <c r="F3" s="250">
        <f>'Data Reliability'!B3</f>
        <v>1.9</v>
      </c>
      <c r="G3" s="158">
        <f>Reliability_updated!V3</f>
        <v>171.5</v>
      </c>
      <c r="H3" s="158">
        <f>'Data Reliability'!C3</f>
        <v>0</v>
      </c>
      <c r="I3" t="str">
        <f>IF(Reliability!B3="x","x",(IF(ROUNDUP(Reliability!B3,0)=1,"Very High",IF(ROUNDUP(Reliability!B3,0)=2,"High",IF(ROUNDUP(Reliability!B3,0)=3,"Medium",IF(ROUNDUP(Reliability!B3,0)=4,"Low","Very Low"))))))</f>
        <v>High</v>
      </c>
    </row>
    <row r="4" spans="1:9" x14ac:dyDescent="0.25">
      <c r="A4" s="157" t="str">
        <f>Lists!C:C</f>
        <v>ARM002</v>
      </c>
      <c r="B4" s="250">
        <f t="shared" si="0"/>
        <v>1.3</v>
      </c>
      <c r="C4" s="250">
        <f t="shared" si="1"/>
        <v>2</v>
      </c>
      <c r="D4" s="250">
        <f t="shared" si="2"/>
        <v>1.9</v>
      </c>
      <c r="E4" s="250">
        <f t="shared" si="3"/>
        <v>0</v>
      </c>
      <c r="F4" s="250">
        <f>'Data Reliability'!B4</f>
        <v>1.8</v>
      </c>
      <c r="G4" s="158">
        <f>Reliability_updated!V4</f>
        <v>140</v>
      </c>
      <c r="H4" s="158">
        <f>'Data Reliability'!C4</f>
        <v>0</v>
      </c>
      <c r="I4" t="str">
        <f>IF(Reliability!B4="x","x",(IF(ROUNDUP(Reliability!B4,0)=1,"Very High",IF(ROUNDUP(Reliability!B4,0)=2,"High",IF(ROUNDUP(Reliability!B4,0)=3,"Medium",IF(ROUNDUP(Reliability!B4,0)=4,"Low","Very Low"))))))</f>
        <v>High</v>
      </c>
    </row>
    <row r="5" spans="1:9" x14ac:dyDescent="0.25">
      <c r="A5" s="157" t="str">
        <f>Lists!C:C</f>
        <v>AZE002</v>
      </c>
      <c r="B5" s="250">
        <f t="shared" si="0"/>
        <v>3.5</v>
      </c>
      <c r="C5" s="250" t="str">
        <f t="shared" si="1"/>
        <v>x</v>
      </c>
      <c r="D5" s="250">
        <f t="shared" si="2"/>
        <v>3.6</v>
      </c>
      <c r="E5" s="250">
        <f t="shared" si="3"/>
        <v>3.3</v>
      </c>
      <c r="F5" s="250" t="str">
        <f>'Data Reliability'!B5</f>
        <v>x</v>
      </c>
      <c r="G5" s="158">
        <f>Reliability_updated!V5</f>
        <v>259.60000000000002</v>
      </c>
      <c r="H5" s="158">
        <f>'Data Reliability'!C5</f>
        <v>2</v>
      </c>
      <c r="I5" t="str">
        <f>IF(Reliability!B5="x","x",(IF(ROUNDUP(Reliability!B5,0)=1,"Very High",IF(ROUNDUP(Reliability!B5,0)=2,"High",IF(ROUNDUP(Reliability!B5,0)=3,"Medium",IF(ROUNDUP(Reliability!B5,0)=4,"Low","Very Low"))))))</f>
        <v>Low</v>
      </c>
    </row>
    <row r="6" spans="1:9" x14ac:dyDescent="0.25">
      <c r="A6" s="157" t="str">
        <f>Lists!C:C</f>
        <v>BDI001</v>
      </c>
      <c r="B6" s="250">
        <f t="shared" si="0"/>
        <v>1.8</v>
      </c>
      <c r="C6" s="250">
        <f t="shared" si="1"/>
        <v>2.2999999999999998</v>
      </c>
      <c r="D6" s="250">
        <f t="shared" si="2"/>
        <v>3.1</v>
      </c>
      <c r="E6" s="250">
        <f t="shared" si="3"/>
        <v>0</v>
      </c>
      <c r="F6" s="250">
        <f>'Data Reliability'!B6</f>
        <v>1.9</v>
      </c>
      <c r="G6" s="158">
        <f>Reliability_updated!V6</f>
        <v>227.9</v>
      </c>
      <c r="H6" s="158">
        <f>'Data Reliability'!C6</f>
        <v>0</v>
      </c>
      <c r="I6" t="str">
        <f>IF(Reliability!B6="x","x",(IF(ROUNDUP(Reliability!B6,0)=1,"Very High",IF(ROUNDUP(Reliability!B6,0)=2,"High",IF(ROUNDUP(Reliability!B6,0)=3,"Medium",IF(ROUNDUP(Reliability!B6,0)=4,"Low","Very Low"))))))</f>
        <v>High</v>
      </c>
    </row>
    <row r="7" spans="1:9" x14ac:dyDescent="0.25">
      <c r="A7" s="157" t="str">
        <f>Lists!C:C</f>
        <v>BFA002</v>
      </c>
      <c r="B7" s="250">
        <f t="shared" si="0"/>
        <v>0.9</v>
      </c>
      <c r="C7" s="250">
        <f t="shared" si="1"/>
        <v>0.5</v>
      </c>
      <c r="D7" s="250">
        <f t="shared" si="2"/>
        <v>2.1</v>
      </c>
      <c r="E7" s="250">
        <f t="shared" si="3"/>
        <v>0</v>
      </c>
      <c r="F7" s="250">
        <f>'Data Reliability'!B7</f>
        <v>1.2</v>
      </c>
      <c r="G7" s="158">
        <f>Reliability_updated!V7</f>
        <v>150.80000000000001</v>
      </c>
      <c r="H7" s="158">
        <f>'Data Reliability'!C7</f>
        <v>0</v>
      </c>
      <c r="I7" t="str">
        <f>IF(Reliability!B7="x","x",(IF(ROUNDUP(Reliability!B7,0)=1,"Very High",IF(ROUNDUP(Reliability!B7,0)=2,"High",IF(ROUNDUP(Reliability!B7,0)=3,"Medium",IF(ROUNDUP(Reliability!B7,0)=4,"Low","Very Low"))))))</f>
        <v>Very High</v>
      </c>
    </row>
    <row r="8" spans="1:9" x14ac:dyDescent="0.25">
      <c r="A8" s="157" t="str">
        <f>Lists!C:C</f>
        <v>BGD002</v>
      </c>
      <c r="B8" s="250">
        <f t="shared" si="0"/>
        <v>1.3</v>
      </c>
      <c r="C8" s="250">
        <f t="shared" si="1"/>
        <v>1.5</v>
      </c>
      <c r="D8" s="250">
        <f t="shared" si="2"/>
        <v>2.2999999999999998</v>
      </c>
      <c r="E8" s="250">
        <f t="shared" si="3"/>
        <v>0</v>
      </c>
      <c r="F8" s="250">
        <f>'Data Reliability'!B8</f>
        <v>1.6</v>
      </c>
      <c r="G8" s="158">
        <f>Reliability_updated!V8</f>
        <v>166.2</v>
      </c>
      <c r="H8" s="158">
        <f>'Data Reliability'!C8</f>
        <v>0</v>
      </c>
      <c r="I8" t="str">
        <f>IF(Reliability!B8="x","x",(IF(ROUNDUP(Reliability!B8,0)=1,"Very High",IF(ROUNDUP(Reliability!B8,0)=2,"High",IF(ROUNDUP(Reliability!B8,0)=3,"Medium",IF(ROUNDUP(Reliability!B8,0)=4,"Low","Very Low"))))))</f>
        <v>High</v>
      </c>
    </row>
    <row r="9" spans="1:9" x14ac:dyDescent="0.25">
      <c r="A9" s="157" t="str">
        <f>Lists!C:C</f>
        <v>BRA002</v>
      </c>
      <c r="B9" s="250">
        <f t="shared" si="0"/>
        <v>2.5</v>
      </c>
      <c r="C9" s="250">
        <f t="shared" si="1"/>
        <v>3.5</v>
      </c>
      <c r="D9" s="250">
        <f t="shared" si="2"/>
        <v>3.9</v>
      </c>
      <c r="E9" s="250">
        <f t="shared" si="3"/>
        <v>0</v>
      </c>
      <c r="F9" s="250">
        <f>'Data Reliability'!B9</f>
        <v>2.4</v>
      </c>
      <c r="G9" s="158">
        <f>Reliability_updated!V9</f>
        <v>283.60000000000002</v>
      </c>
      <c r="H9" s="158">
        <f>'Data Reliability'!C9</f>
        <v>0</v>
      </c>
      <c r="I9" t="str">
        <f>IF(Reliability!B9="x","x",(IF(ROUNDUP(Reliability!B9,0)=1,"Very High",IF(ROUNDUP(Reliability!B9,0)=2,"High",IF(ROUNDUP(Reliability!B9,0)=3,"Medium",IF(ROUNDUP(Reliability!B9,0)=4,"Low","Very Low"))))))</f>
        <v>Medium</v>
      </c>
    </row>
    <row r="10" spans="1:9" x14ac:dyDescent="0.25">
      <c r="A10" s="157" t="str">
        <f>Lists!C:C</f>
        <v>CAF001</v>
      </c>
      <c r="B10" s="250">
        <f t="shared" si="0"/>
        <v>2.2999999999999998</v>
      </c>
      <c r="C10" s="250">
        <f t="shared" si="1"/>
        <v>3.5</v>
      </c>
      <c r="D10" s="250">
        <f t="shared" si="2"/>
        <v>3.4</v>
      </c>
      <c r="E10" s="250">
        <f t="shared" si="3"/>
        <v>0</v>
      </c>
      <c r="F10" s="250">
        <f>'Data Reliability'!B10</f>
        <v>2.4</v>
      </c>
      <c r="G10" s="158">
        <f>Reliability_updated!V10</f>
        <v>248.1</v>
      </c>
      <c r="H10" s="158">
        <f>'Data Reliability'!C10</f>
        <v>0</v>
      </c>
      <c r="I10" t="str">
        <f>IF(Reliability!B10="x","x",(IF(ROUNDUP(Reliability!B10,0)=1,"Very High",IF(ROUNDUP(Reliability!B10,0)=2,"High",IF(ROUNDUP(Reliability!B10,0)=3,"Medium",IF(ROUNDUP(Reliability!B10,0)=4,"Low","Very Low"))))))</f>
        <v>Medium</v>
      </c>
    </row>
    <row r="11" spans="1:9" x14ac:dyDescent="0.25">
      <c r="A11" s="157" t="str">
        <f>Lists!C:C</f>
        <v>CHN003</v>
      </c>
      <c r="B11" s="250">
        <f t="shared" si="0"/>
        <v>0.8</v>
      </c>
      <c r="C11" s="250">
        <f t="shared" si="1"/>
        <v>2</v>
      </c>
      <c r="D11" s="250">
        <f t="shared" si="2"/>
        <v>0.4</v>
      </c>
      <c r="E11" s="250">
        <f t="shared" si="3"/>
        <v>0</v>
      </c>
      <c r="F11" s="250">
        <f>'Data Reliability'!B11</f>
        <v>1.8</v>
      </c>
      <c r="G11" s="158">
        <f>Reliability_updated!V11</f>
        <v>26.8</v>
      </c>
      <c r="H11" s="158">
        <f>'Data Reliability'!C11</f>
        <v>0</v>
      </c>
      <c r="I11" t="str">
        <f>IF(Reliability!B11="x","x",(IF(ROUNDUP(Reliability!B11,0)=1,"Very High",IF(ROUNDUP(Reliability!B11,0)=2,"High",IF(ROUNDUP(Reliability!B11,0)=3,"Medium",IF(ROUNDUP(Reliability!B11,0)=4,"Low","Very Low"))))))</f>
        <v>Very High</v>
      </c>
    </row>
    <row r="12" spans="1:9" x14ac:dyDescent="0.25">
      <c r="A12" s="157" t="str">
        <f>Lists!C:C</f>
        <v>CMR001</v>
      </c>
      <c r="B12" s="250">
        <f t="shared" si="0"/>
        <v>1</v>
      </c>
      <c r="C12" s="250">
        <f t="shared" si="1"/>
        <v>0.5</v>
      </c>
      <c r="D12" s="250">
        <f t="shared" si="2"/>
        <v>2.4</v>
      </c>
      <c r="E12" s="250">
        <f t="shared" si="3"/>
        <v>0</v>
      </c>
      <c r="F12" s="250">
        <f>'Data Reliability'!B12</f>
        <v>1.2</v>
      </c>
      <c r="G12" s="158">
        <f>Reliability_updated!V12</f>
        <v>175.6</v>
      </c>
      <c r="H12" s="158">
        <f>'Data Reliability'!C12</f>
        <v>0</v>
      </c>
      <c r="I12" t="str">
        <f>IF(Reliability!B12="x","x",(IF(ROUNDUP(Reliability!B12,0)=1,"Very High",IF(ROUNDUP(Reliability!B12,0)=2,"High",IF(ROUNDUP(Reliability!B12,0)=3,"Medium",IF(ROUNDUP(Reliability!B12,0)=4,"Low","Very Low"))))))</f>
        <v>Very High</v>
      </c>
    </row>
    <row r="13" spans="1:9" x14ac:dyDescent="0.25">
      <c r="A13" s="157" t="str">
        <f>Lists!C:C</f>
        <v>CMR002</v>
      </c>
      <c r="B13" s="250">
        <f t="shared" si="0"/>
        <v>1.7</v>
      </c>
      <c r="C13" s="250">
        <f t="shared" si="1"/>
        <v>1.8</v>
      </c>
      <c r="D13" s="250">
        <f t="shared" si="2"/>
        <v>3.3</v>
      </c>
      <c r="E13" s="250">
        <f t="shared" si="3"/>
        <v>0</v>
      </c>
      <c r="F13" s="250">
        <f>'Data Reliability'!B13</f>
        <v>1.7</v>
      </c>
      <c r="G13" s="158">
        <f>Reliability_updated!V13</f>
        <v>238.1</v>
      </c>
      <c r="H13" s="158">
        <f>'Data Reliability'!C13</f>
        <v>0</v>
      </c>
      <c r="I13" t="str">
        <f>IF(Reliability!B13="x","x",(IF(ROUNDUP(Reliability!B13,0)=1,"Very High",IF(ROUNDUP(Reliability!B13,0)=2,"High",IF(ROUNDUP(Reliability!B13,0)=3,"Medium",IF(ROUNDUP(Reliability!B13,0)=4,"Low","Very Low"))))))</f>
        <v>High</v>
      </c>
    </row>
    <row r="14" spans="1:9" x14ac:dyDescent="0.25">
      <c r="A14" s="157" t="str">
        <f>Lists!C:C</f>
        <v>CMR003</v>
      </c>
      <c r="B14" s="250">
        <f t="shared" si="0"/>
        <v>1.8</v>
      </c>
      <c r="C14" s="250">
        <f t="shared" si="1"/>
        <v>2.2999999999999998</v>
      </c>
      <c r="D14" s="250">
        <f t="shared" si="2"/>
        <v>3.1</v>
      </c>
      <c r="E14" s="250">
        <f t="shared" si="3"/>
        <v>0</v>
      </c>
      <c r="F14" s="250">
        <f>'Data Reliability'!B14</f>
        <v>1.9</v>
      </c>
      <c r="G14" s="158">
        <f>Reliability_updated!V14</f>
        <v>226.9</v>
      </c>
      <c r="H14" s="158">
        <f>'Data Reliability'!C14</f>
        <v>0</v>
      </c>
      <c r="I14" t="str">
        <f>IF(Reliability!B14="x","x",(IF(ROUNDUP(Reliability!B14,0)=1,"Very High",IF(ROUNDUP(Reliability!B14,0)=2,"High",IF(ROUNDUP(Reliability!B14,0)=3,"Medium",IF(ROUNDUP(Reliability!B14,0)=4,"Low","Very Low"))))))</f>
        <v>High</v>
      </c>
    </row>
    <row r="15" spans="1:9" x14ac:dyDescent="0.25">
      <c r="A15" s="157" t="str">
        <f>Lists!C:C</f>
        <v>CMR004</v>
      </c>
      <c r="B15" s="250">
        <f t="shared" si="0"/>
        <v>2.6</v>
      </c>
      <c r="C15" s="250">
        <f t="shared" si="1"/>
        <v>2.2999999999999998</v>
      </c>
      <c r="D15" s="250">
        <f t="shared" si="2"/>
        <v>3.7</v>
      </c>
      <c r="E15" s="250">
        <f t="shared" si="3"/>
        <v>1.7</v>
      </c>
      <c r="F15" s="250">
        <f>'Data Reliability'!B15</f>
        <v>1.9</v>
      </c>
      <c r="G15" s="158">
        <f>Reliability_updated!V15</f>
        <v>267.5</v>
      </c>
      <c r="H15" s="158">
        <f>'Data Reliability'!C15</f>
        <v>1</v>
      </c>
      <c r="I15" t="str">
        <f>IF(Reliability!B15="x","x",(IF(ROUNDUP(Reliability!B15,0)=1,"Very High",IF(ROUNDUP(Reliability!B15,0)=2,"High",IF(ROUNDUP(Reliability!B15,0)=3,"Medium",IF(ROUNDUP(Reliability!B15,0)=4,"Low","Very Low"))))))</f>
        <v>Medium</v>
      </c>
    </row>
    <row r="16" spans="1:9" x14ac:dyDescent="0.25">
      <c r="A16" s="157" t="str">
        <f>Lists!C:C</f>
        <v>COD001</v>
      </c>
      <c r="B16" s="250">
        <f t="shared" si="0"/>
        <v>1.9</v>
      </c>
      <c r="C16" s="250">
        <f t="shared" si="1"/>
        <v>2.2999999999999998</v>
      </c>
      <c r="D16" s="250">
        <f t="shared" si="2"/>
        <v>3.4</v>
      </c>
      <c r="E16" s="250">
        <f t="shared" si="3"/>
        <v>0</v>
      </c>
      <c r="F16" s="250">
        <f>'Data Reliability'!B16</f>
        <v>1.9</v>
      </c>
      <c r="G16" s="158">
        <f>Reliability_updated!V16</f>
        <v>251.1</v>
      </c>
      <c r="H16" s="158">
        <f>'Data Reliability'!C16</f>
        <v>0</v>
      </c>
      <c r="I16" t="str">
        <f>IF(Reliability!B16="x","x",(IF(ROUNDUP(Reliability!B16,0)=1,"Very High",IF(ROUNDUP(Reliability!B16,0)=2,"High",IF(ROUNDUP(Reliability!B16,0)=3,"Medium",IF(ROUNDUP(Reliability!B16,0)=4,"Low","Very Low"))))))</f>
        <v>High</v>
      </c>
    </row>
    <row r="17" spans="1:9" x14ac:dyDescent="0.25">
      <c r="A17" s="157" t="str">
        <f>Lists!C:C</f>
        <v>COG001</v>
      </c>
      <c r="B17" s="250">
        <f t="shared" si="0"/>
        <v>3.2</v>
      </c>
      <c r="C17" s="250">
        <f t="shared" si="1"/>
        <v>3.3</v>
      </c>
      <c r="D17" s="250">
        <f t="shared" si="2"/>
        <v>3</v>
      </c>
      <c r="E17" s="250">
        <f t="shared" si="3"/>
        <v>3.3</v>
      </c>
      <c r="F17" s="250">
        <f>'Data Reliability'!B17</f>
        <v>2.2999999999999998</v>
      </c>
      <c r="G17" s="158">
        <f>Reliability_updated!V17</f>
        <v>220.7</v>
      </c>
      <c r="H17" s="158">
        <f>'Data Reliability'!C17</f>
        <v>2</v>
      </c>
      <c r="I17" t="str">
        <f>IF(Reliability!B17="x","x",(IF(ROUNDUP(Reliability!B17,0)=1,"Very High",IF(ROUNDUP(Reliability!B17,0)=2,"High",IF(ROUNDUP(Reliability!B17,0)=3,"Medium",IF(ROUNDUP(Reliability!B17,0)=4,"Low","Very Low"))))))</f>
        <v>Low</v>
      </c>
    </row>
    <row r="18" spans="1:9" x14ac:dyDescent="0.25">
      <c r="A18" s="157" t="str">
        <f>Lists!C:C</f>
        <v>COL001</v>
      </c>
      <c r="B18" s="250">
        <f t="shared" si="0"/>
        <v>1.7</v>
      </c>
      <c r="C18" s="250">
        <f t="shared" si="1"/>
        <v>2.2999999999999998</v>
      </c>
      <c r="D18" s="250">
        <f t="shared" si="2"/>
        <v>2.7</v>
      </c>
      <c r="E18" s="250">
        <f t="shared" si="3"/>
        <v>0</v>
      </c>
      <c r="F18" s="250">
        <f>'Data Reliability'!B18</f>
        <v>1.9</v>
      </c>
      <c r="G18" s="158">
        <f>Reliability_updated!V18</f>
        <v>195.6</v>
      </c>
      <c r="H18" s="158">
        <f>'Data Reliability'!C18</f>
        <v>0</v>
      </c>
      <c r="I18" t="str">
        <f>IF(Reliability!B18="x","x",(IF(ROUNDUP(Reliability!B18,0)=1,"Very High",IF(ROUNDUP(Reliability!B18,0)=2,"High",IF(ROUNDUP(Reliability!B18,0)=3,"Medium",IF(ROUNDUP(Reliability!B18,0)=4,"Low","Very Low"))))))</f>
        <v>High</v>
      </c>
    </row>
    <row r="19" spans="1:9" x14ac:dyDescent="0.25">
      <c r="A19" s="157" t="str">
        <f>Lists!C:C</f>
        <v>COL002</v>
      </c>
      <c r="B19" s="250">
        <f t="shared" si="0"/>
        <v>2.8</v>
      </c>
      <c r="C19" s="250">
        <f t="shared" si="1"/>
        <v>2.2999999999999998</v>
      </c>
      <c r="D19" s="250">
        <f t="shared" si="2"/>
        <v>4.5</v>
      </c>
      <c r="E19" s="250">
        <f t="shared" si="3"/>
        <v>1.7</v>
      </c>
      <c r="F19" s="250">
        <f>'Data Reliability'!B19</f>
        <v>1.9</v>
      </c>
      <c r="G19" s="158">
        <f>Reliability_updated!V19</f>
        <v>331.1</v>
      </c>
      <c r="H19" s="158">
        <f>'Data Reliability'!C19</f>
        <v>1</v>
      </c>
      <c r="I19" t="str">
        <f>IF(Reliability!B19="x","x",(IF(ROUNDUP(Reliability!B19,0)=1,"Very High",IF(ROUNDUP(Reliability!B19,0)=2,"High",IF(ROUNDUP(Reliability!B19,0)=3,"Medium",IF(ROUNDUP(Reliability!B19,0)=4,"Low","Very Low"))))))</f>
        <v>Medium</v>
      </c>
    </row>
    <row r="20" spans="1:9" x14ac:dyDescent="0.25">
      <c r="A20" s="157" t="str">
        <f>Lists!C:C</f>
        <v>CRI002</v>
      </c>
      <c r="B20" s="250">
        <f t="shared" si="0"/>
        <v>2.5</v>
      </c>
      <c r="C20" s="250">
        <f t="shared" si="1"/>
        <v>3.3</v>
      </c>
      <c r="D20" s="250">
        <f t="shared" si="2"/>
        <v>4.3</v>
      </c>
      <c r="E20" s="250">
        <f t="shared" si="3"/>
        <v>0</v>
      </c>
      <c r="F20" s="250">
        <f>'Data Reliability'!B20</f>
        <v>2.2999999999999998</v>
      </c>
      <c r="G20" s="158">
        <f>Reliability_updated!V20</f>
        <v>312.10000000000002</v>
      </c>
      <c r="H20" s="158">
        <f>'Data Reliability'!C20</f>
        <v>0</v>
      </c>
      <c r="I20" t="str">
        <f>IF(Reliability!B20="x","x",(IF(ROUNDUP(Reliability!B20,0)=1,"Very High",IF(ROUNDUP(Reliability!B20,0)=2,"High",IF(ROUNDUP(Reliability!B20,0)=3,"Medium",IF(ROUNDUP(Reliability!B20,0)=4,"Low","Very Low"))))))</f>
        <v>Medium</v>
      </c>
    </row>
    <row r="21" spans="1:9" x14ac:dyDescent="0.25">
      <c r="A21" s="157" t="str">
        <f>Lists!C:C</f>
        <v>DJI001</v>
      </c>
      <c r="B21" s="250">
        <f t="shared" si="0"/>
        <v>1</v>
      </c>
      <c r="C21" s="250">
        <f t="shared" si="1"/>
        <v>2.2999999999999998</v>
      </c>
      <c r="D21" s="250">
        <f t="shared" si="2"/>
        <v>0.8</v>
      </c>
      <c r="E21" s="250">
        <f t="shared" si="3"/>
        <v>0</v>
      </c>
      <c r="F21" s="250">
        <f>'Data Reliability'!B21</f>
        <v>1.9</v>
      </c>
      <c r="G21" s="158">
        <f>Reliability_updated!V21</f>
        <v>57.4</v>
      </c>
      <c r="H21" s="158">
        <f>'Data Reliability'!C21</f>
        <v>0</v>
      </c>
      <c r="I21" t="str">
        <f>IF(Reliability!B21="x","x",(IF(ROUNDUP(Reliability!B21,0)=1,"Very High",IF(ROUNDUP(Reliability!B21,0)=2,"High",IF(ROUNDUP(Reliability!B21,0)=3,"Medium",IF(ROUNDUP(Reliability!B21,0)=4,"Low","Very Low"))))))</f>
        <v>Very High</v>
      </c>
    </row>
    <row r="22" spans="1:9" x14ac:dyDescent="0.25">
      <c r="A22" s="157" t="str">
        <f>Lists!C:C</f>
        <v>DJI002</v>
      </c>
      <c r="B22" s="250">
        <f t="shared" si="0"/>
        <v>1</v>
      </c>
      <c r="C22" s="250">
        <f t="shared" si="1"/>
        <v>2.2999999999999998</v>
      </c>
      <c r="D22" s="250">
        <f t="shared" si="2"/>
        <v>0.8</v>
      </c>
      <c r="E22" s="250">
        <f t="shared" si="3"/>
        <v>0</v>
      </c>
      <c r="F22" s="250">
        <f>'Data Reliability'!B22</f>
        <v>1.9</v>
      </c>
      <c r="G22" s="158">
        <f>Reliability_updated!V22</f>
        <v>57.4</v>
      </c>
      <c r="H22" s="158">
        <f>'Data Reliability'!C22</f>
        <v>0</v>
      </c>
      <c r="I22" t="str">
        <f>IF(Reliability!B22="x","x",(IF(ROUNDUP(Reliability!B22,0)=1,"Very High",IF(ROUNDUP(Reliability!B22,0)=2,"High",IF(ROUNDUP(Reliability!B22,0)=3,"Medium",IF(ROUNDUP(Reliability!B22,0)=4,"Low","Very Low"))))))</f>
        <v>Very High</v>
      </c>
    </row>
    <row r="23" spans="1:9" x14ac:dyDescent="0.25">
      <c r="A23" s="157" t="str">
        <f>Lists!C:C</f>
        <v>DJI003</v>
      </c>
      <c r="B23" s="250">
        <f t="shared" si="0"/>
        <v>1</v>
      </c>
      <c r="C23" s="250">
        <f t="shared" si="1"/>
        <v>2.2999999999999998</v>
      </c>
      <c r="D23" s="250">
        <f t="shared" si="2"/>
        <v>0.8</v>
      </c>
      <c r="E23" s="250">
        <f t="shared" si="3"/>
        <v>0</v>
      </c>
      <c r="F23" s="250">
        <f>'Data Reliability'!B23</f>
        <v>1.9</v>
      </c>
      <c r="G23" s="158">
        <f>Reliability_updated!V23</f>
        <v>57.4</v>
      </c>
      <c r="H23" s="158">
        <f>'Data Reliability'!C23</f>
        <v>0</v>
      </c>
      <c r="I23" t="str">
        <f>IF(Reliability!B23="x","x",(IF(ROUNDUP(Reliability!B23,0)=1,"Very High",IF(ROUNDUP(Reliability!B23,0)=2,"High",IF(ROUNDUP(Reliability!B23,0)=3,"Medium",IF(ROUNDUP(Reliability!B23,0)=4,"Low","Very Low"))))))</f>
        <v>Very High</v>
      </c>
    </row>
    <row r="24" spans="1:9" x14ac:dyDescent="0.25">
      <c r="A24" s="157" t="str">
        <f>Lists!C:C</f>
        <v>DZA002</v>
      </c>
      <c r="B24" s="250">
        <f t="shared" si="0"/>
        <v>5</v>
      </c>
      <c r="C24" s="250" t="str">
        <f t="shared" si="1"/>
        <v>x</v>
      </c>
      <c r="D24" s="250">
        <f t="shared" si="2"/>
        <v>5</v>
      </c>
      <c r="E24" s="250">
        <f t="shared" si="3"/>
        <v>5</v>
      </c>
      <c r="F24" s="250" t="str">
        <f>'Data Reliability'!B24</f>
        <v>x</v>
      </c>
      <c r="G24" s="158">
        <f>Reliability_updated!V24</f>
        <v>465.6</v>
      </c>
      <c r="H24" s="158">
        <f>'Data Reliability'!C24</f>
        <v>3</v>
      </c>
      <c r="I24" t="str">
        <f>IF(Reliability!B24="x","x",(IF(ROUNDUP(Reliability!B24,0)=1,"Very High",IF(ROUNDUP(Reliability!B24,0)=2,"High",IF(ROUNDUP(Reliability!B24,0)=3,"Medium",IF(ROUNDUP(Reliability!B24,0)=4,"Low","Very Low"))))))</f>
        <v>Very Low</v>
      </c>
    </row>
    <row r="25" spans="1:9" x14ac:dyDescent="0.25">
      <c r="A25" s="157" t="str">
        <f>Lists!C:C</f>
        <v>DZA003</v>
      </c>
      <c r="B25" s="250">
        <f t="shared" si="0"/>
        <v>2.9</v>
      </c>
      <c r="C25" s="250">
        <f t="shared" si="1"/>
        <v>3.8</v>
      </c>
      <c r="D25" s="250">
        <f t="shared" si="2"/>
        <v>5</v>
      </c>
      <c r="E25" s="250">
        <f t="shared" si="3"/>
        <v>0</v>
      </c>
      <c r="F25" s="250">
        <f>'Data Reliability'!B25</f>
        <v>2.5</v>
      </c>
      <c r="G25" s="158">
        <f>Reliability_updated!V25</f>
        <v>552.5</v>
      </c>
      <c r="H25" s="158">
        <f>'Data Reliability'!C25</f>
        <v>0</v>
      </c>
      <c r="I25" t="str">
        <f>IF(Reliability!B25="x","x",(IF(ROUNDUP(Reliability!B25,0)=1,"Very High",IF(ROUNDUP(Reliability!B25,0)=2,"High",IF(ROUNDUP(Reliability!B25,0)=3,"Medium",IF(ROUNDUP(Reliability!B25,0)=4,"Low","Very Low"))))))</f>
        <v>Medium</v>
      </c>
    </row>
    <row r="26" spans="1:9" x14ac:dyDescent="0.25">
      <c r="A26" s="157" t="str">
        <f>Lists!C:C</f>
        <v>DZA004</v>
      </c>
      <c r="B26" s="250">
        <f t="shared" si="0"/>
        <v>5</v>
      </c>
      <c r="C26" s="250" t="str">
        <f t="shared" si="1"/>
        <v>x</v>
      </c>
      <c r="D26" s="250">
        <f t="shared" si="2"/>
        <v>5</v>
      </c>
      <c r="E26" s="250">
        <f t="shared" si="3"/>
        <v>5</v>
      </c>
      <c r="F26" s="250" t="str">
        <f>'Data Reliability'!B26</f>
        <v>x</v>
      </c>
      <c r="G26" s="158">
        <f>Reliability_updated!V26</f>
        <v>383.4</v>
      </c>
      <c r="H26" s="158">
        <f>'Data Reliability'!C26</f>
        <v>3</v>
      </c>
      <c r="I26" t="str">
        <f>IF(Reliability!B26="x","x",(IF(ROUNDUP(Reliability!B26,0)=1,"Very High",IF(ROUNDUP(Reliability!B26,0)=2,"High",IF(ROUNDUP(Reliability!B26,0)=3,"Medium",IF(ROUNDUP(Reliability!B26,0)=4,"Low","Very Low"))))))</f>
        <v>Very Low</v>
      </c>
    </row>
    <row r="27" spans="1:9" x14ac:dyDescent="0.25">
      <c r="A27" s="157" t="str">
        <f>Lists!C:C</f>
        <v>ECU002</v>
      </c>
      <c r="B27" s="250">
        <f t="shared" si="0"/>
        <v>2.6</v>
      </c>
      <c r="C27" s="250">
        <f t="shared" si="1"/>
        <v>3.8</v>
      </c>
      <c r="D27" s="250">
        <f t="shared" si="2"/>
        <v>4</v>
      </c>
      <c r="E27" s="250">
        <f t="shared" si="3"/>
        <v>0</v>
      </c>
      <c r="F27" s="250">
        <f>'Data Reliability'!B27</f>
        <v>2.5</v>
      </c>
      <c r="G27" s="158">
        <f>Reliability_updated!V27</f>
        <v>294.5</v>
      </c>
      <c r="H27" s="158">
        <f>'Data Reliability'!C27</f>
        <v>0</v>
      </c>
      <c r="I27" t="str">
        <f>IF(Reliability!B27="x","x",(IF(ROUNDUP(Reliability!B27,0)=1,"Very High",IF(ROUNDUP(Reliability!B27,0)=2,"High",IF(ROUNDUP(Reliability!B27,0)=3,"Medium",IF(ROUNDUP(Reliability!B27,0)=4,"Low","Very Low"))))))</f>
        <v>Medium</v>
      </c>
    </row>
    <row r="28" spans="1:9" x14ac:dyDescent="0.25">
      <c r="A28" s="157" t="str">
        <f>Lists!C:C</f>
        <v>EGY002</v>
      </c>
      <c r="B28" s="250">
        <f t="shared" si="0"/>
        <v>1.9</v>
      </c>
      <c r="C28" s="250">
        <f t="shared" si="1"/>
        <v>3.8</v>
      </c>
      <c r="D28" s="250">
        <f t="shared" si="2"/>
        <v>1.9</v>
      </c>
      <c r="E28" s="250">
        <f t="shared" si="3"/>
        <v>0</v>
      </c>
      <c r="F28" s="250">
        <f>'Data Reliability'!B28</f>
        <v>2.5</v>
      </c>
      <c r="G28" s="158">
        <f>Reliability_updated!V28</f>
        <v>139.19999999999999</v>
      </c>
      <c r="H28" s="158">
        <f>'Data Reliability'!C28</f>
        <v>0</v>
      </c>
      <c r="I28" t="str">
        <f>IF(Reliability!B28="x","x",(IF(ROUNDUP(Reliability!B28,0)=1,"Very High",IF(ROUNDUP(Reliability!B28,0)=2,"High",IF(ROUNDUP(Reliability!B28,0)=3,"Medium",IF(ROUNDUP(Reliability!B28,0)=4,"Low","Very Low"))))))</f>
        <v>High</v>
      </c>
    </row>
    <row r="29" spans="1:9" x14ac:dyDescent="0.25">
      <c r="A29" s="157" t="str">
        <f>Lists!C:C</f>
        <v>ERI001</v>
      </c>
      <c r="B29" s="250">
        <f t="shared" si="0"/>
        <v>2.7</v>
      </c>
      <c r="C29" s="250">
        <f t="shared" si="1"/>
        <v>3.8</v>
      </c>
      <c r="D29" s="250">
        <f t="shared" si="2"/>
        <v>4.2</v>
      </c>
      <c r="E29" s="250">
        <f t="shared" si="3"/>
        <v>0</v>
      </c>
      <c r="F29" s="250">
        <f>'Data Reliability'!B29</f>
        <v>2.5</v>
      </c>
      <c r="G29" s="158">
        <f>Reliability_updated!V29</f>
        <v>303.60000000000002</v>
      </c>
      <c r="H29" s="158">
        <f>'Data Reliability'!C29</f>
        <v>0</v>
      </c>
      <c r="I29" t="str">
        <f>IF(Reliability!B29="x","x",(IF(ROUNDUP(Reliability!B29,0)=1,"Very High",IF(ROUNDUP(Reliability!B29,0)=2,"High",IF(ROUNDUP(Reliability!B29,0)=3,"Medium",IF(ROUNDUP(Reliability!B29,0)=4,"Low","Very Low"))))))</f>
        <v>Medium</v>
      </c>
    </row>
    <row r="30" spans="1:9" x14ac:dyDescent="0.25">
      <c r="A30" s="157" t="str">
        <f>Lists!C:C</f>
        <v>ESP002</v>
      </c>
      <c r="B30" s="250">
        <f t="shared" si="0"/>
        <v>1.5</v>
      </c>
      <c r="C30" s="250">
        <f t="shared" si="1"/>
        <v>2.2999999999999998</v>
      </c>
      <c r="D30" s="250">
        <f t="shared" si="2"/>
        <v>2.1</v>
      </c>
      <c r="E30" s="250">
        <f t="shared" si="3"/>
        <v>0</v>
      </c>
      <c r="F30" s="250">
        <f>'Data Reliability'!B30</f>
        <v>1.9</v>
      </c>
      <c r="G30" s="158">
        <f>Reliability_updated!V30</f>
        <v>152.6</v>
      </c>
      <c r="H30" s="158">
        <f>'Data Reliability'!C30</f>
        <v>0</v>
      </c>
      <c r="I30" t="str">
        <f>IF(Reliability!B30="x","x",(IF(ROUNDUP(Reliability!B30,0)=1,"Very High",IF(ROUNDUP(Reliability!B30,0)=2,"High",IF(ROUNDUP(Reliability!B30,0)=3,"Medium",IF(ROUNDUP(Reliability!B30,0)=4,"Low","Very Low"))))))</f>
        <v>High</v>
      </c>
    </row>
    <row r="31" spans="1:9" x14ac:dyDescent="0.25">
      <c r="A31" s="157" t="str">
        <f>Lists!C:C</f>
        <v>ETH001</v>
      </c>
      <c r="B31" s="250">
        <f t="shared" si="0"/>
        <v>1.1000000000000001</v>
      </c>
      <c r="C31" s="250">
        <f t="shared" si="1"/>
        <v>2.2999999999999998</v>
      </c>
      <c r="D31" s="250">
        <f t="shared" si="2"/>
        <v>1</v>
      </c>
      <c r="E31" s="250">
        <f t="shared" si="3"/>
        <v>0</v>
      </c>
      <c r="F31" s="250">
        <f>'Data Reliability'!B31</f>
        <v>1.9</v>
      </c>
      <c r="G31" s="158">
        <f>Reliability_updated!V31</f>
        <v>72.3</v>
      </c>
      <c r="H31" s="158">
        <f>'Data Reliability'!C31</f>
        <v>0</v>
      </c>
      <c r="I31" t="str">
        <f>IF(Reliability!B31="x","x",(IF(ROUNDUP(Reliability!B31,0)=1,"Very High",IF(ROUNDUP(Reliability!B31,0)=2,"High",IF(ROUNDUP(Reliability!B31,0)=3,"Medium",IF(ROUNDUP(Reliability!B31,0)=4,"Low","Very Low"))))))</f>
        <v>High</v>
      </c>
    </row>
    <row r="32" spans="1:9" x14ac:dyDescent="0.25">
      <c r="A32" s="157" t="str">
        <f>Lists!C:C</f>
        <v>ETH002</v>
      </c>
      <c r="B32" s="250">
        <f t="shared" si="0"/>
        <v>1</v>
      </c>
      <c r="C32" s="250">
        <f t="shared" si="1"/>
        <v>2</v>
      </c>
      <c r="D32" s="250">
        <f t="shared" si="2"/>
        <v>1</v>
      </c>
      <c r="E32" s="250">
        <f t="shared" si="3"/>
        <v>0</v>
      </c>
      <c r="F32" s="250">
        <f>'Data Reliability'!B32</f>
        <v>1.8</v>
      </c>
      <c r="G32" s="158">
        <f>Reliability_updated!V32</f>
        <v>76.3</v>
      </c>
      <c r="H32" s="158">
        <f>'Data Reliability'!C32</f>
        <v>0</v>
      </c>
      <c r="I32" t="str">
        <f>IF(Reliability!B32="x","x",(IF(ROUNDUP(Reliability!B32,0)=1,"Very High",IF(ROUNDUP(Reliability!B32,0)=2,"High",IF(ROUNDUP(Reliability!B32,0)=3,"Medium",IF(ROUNDUP(Reliability!B32,0)=4,"Low","Very Low"))))))</f>
        <v>Very High</v>
      </c>
    </row>
    <row r="33" spans="1:9" x14ac:dyDescent="0.25">
      <c r="A33" s="157" t="str">
        <f>Lists!C:C</f>
        <v>ETH003</v>
      </c>
      <c r="B33" s="250">
        <f t="shared" si="0"/>
        <v>1.1000000000000001</v>
      </c>
      <c r="C33" s="250">
        <f t="shared" si="1"/>
        <v>2.2999999999999998</v>
      </c>
      <c r="D33" s="250">
        <f t="shared" si="2"/>
        <v>1</v>
      </c>
      <c r="E33" s="250">
        <f t="shared" si="3"/>
        <v>0</v>
      </c>
      <c r="F33" s="250">
        <f>'Data Reliability'!B33</f>
        <v>1.9</v>
      </c>
      <c r="G33" s="158">
        <f>Reliability_updated!V33</f>
        <v>72.3</v>
      </c>
      <c r="H33" s="158">
        <f>'Data Reliability'!C33</f>
        <v>0</v>
      </c>
      <c r="I33" t="str">
        <f>IF(Reliability!B33="x","x",(IF(ROUNDUP(Reliability!B33,0)=1,"Very High",IF(ROUNDUP(Reliability!B33,0)=2,"High",IF(ROUNDUP(Reliability!B33,0)=3,"Medium",IF(ROUNDUP(Reliability!B33,0)=4,"Low","Very Low"))))))</f>
        <v>High</v>
      </c>
    </row>
    <row r="34" spans="1:9" x14ac:dyDescent="0.25">
      <c r="A34" s="157" t="str">
        <f>Lists!C:C</f>
        <v>ETH004</v>
      </c>
      <c r="B34" s="250">
        <f t="shared" si="0"/>
        <v>1.4</v>
      </c>
      <c r="C34" s="250">
        <f t="shared" si="1"/>
        <v>3.3</v>
      </c>
      <c r="D34" s="250">
        <f t="shared" si="2"/>
        <v>0.9</v>
      </c>
      <c r="E34" s="250">
        <f t="shared" si="3"/>
        <v>0</v>
      </c>
      <c r="F34" s="250">
        <f>'Data Reliability'!B34</f>
        <v>2.2999999999999998</v>
      </c>
      <c r="G34" s="158">
        <f>Reliability_updated!V34</f>
        <v>68.3</v>
      </c>
      <c r="H34" s="158">
        <f>'Data Reliability'!C34</f>
        <v>0</v>
      </c>
      <c r="I34" t="str">
        <f>IF(Reliability!B34="x","x",(IF(ROUNDUP(Reliability!B34,0)=1,"Very High",IF(ROUNDUP(Reliability!B34,0)=2,"High",IF(ROUNDUP(Reliability!B34,0)=3,"Medium",IF(ROUNDUP(Reliability!B34,0)=4,"Low","Very Low"))))))</f>
        <v>High</v>
      </c>
    </row>
    <row r="35" spans="1:9" x14ac:dyDescent="0.25">
      <c r="A35" s="157" t="str">
        <f>Lists!C:C</f>
        <v>GRC002</v>
      </c>
      <c r="B35" s="250">
        <f t="shared" ref="B35:B66" si="4">ROUND(AVERAGE(C35:E35),1)</f>
        <v>1.7</v>
      </c>
      <c r="C35" s="250">
        <f t="shared" ref="C35:C66" si="5">IF(F35="x","x",ROUND((5-(3-F35)/2*5),1))</f>
        <v>2.2999999999999998</v>
      </c>
      <c r="D35" s="250">
        <f t="shared" ref="D35:D66" si="6">IF(G35&gt;365,5,ROUND((5-(365-G35)/364*5),1))</f>
        <v>2.7</v>
      </c>
      <c r="E35" s="250">
        <f t="shared" ref="E35:E66" si="7">IF(H35&gt;3,5,ROUND((5-(3-H35)/3*5),1))</f>
        <v>0</v>
      </c>
      <c r="F35" s="250">
        <f>'Data Reliability'!B35</f>
        <v>1.9</v>
      </c>
      <c r="G35" s="158">
        <f>Reliability_updated!V35</f>
        <v>195.9</v>
      </c>
      <c r="H35" s="158">
        <f>'Data Reliability'!C35</f>
        <v>0</v>
      </c>
      <c r="I35" t="str">
        <f>IF(Reliability!B35="x","x",(IF(ROUNDUP(Reliability!B35,0)=1,"Very High",IF(ROUNDUP(Reliability!B35,0)=2,"High",IF(ROUNDUP(Reliability!B35,0)=3,"Medium",IF(ROUNDUP(Reliability!B35,0)=4,"Low","Very Low"))))))</f>
        <v>High</v>
      </c>
    </row>
    <row r="36" spans="1:9" x14ac:dyDescent="0.25">
      <c r="A36" s="157" t="str">
        <f>Lists!C:C</f>
        <v>GTM001</v>
      </c>
      <c r="B36" s="250">
        <f t="shared" si="4"/>
        <v>1.9</v>
      </c>
      <c r="C36" s="250">
        <f t="shared" si="5"/>
        <v>1.8</v>
      </c>
      <c r="D36" s="250">
        <f t="shared" si="6"/>
        <v>4</v>
      </c>
      <c r="E36" s="250">
        <f t="shared" si="7"/>
        <v>0</v>
      </c>
      <c r="F36" s="250">
        <f>'Data Reliability'!B36</f>
        <v>1.7</v>
      </c>
      <c r="G36" s="158">
        <f>Reliability_updated!V36</f>
        <v>294.60000000000002</v>
      </c>
      <c r="H36" s="158">
        <f>'Data Reliability'!C36</f>
        <v>0</v>
      </c>
      <c r="I36" t="str">
        <f>IF(Reliability!B36="x","x",(IF(ROUNDUP(Reliability!B36,0)=1,"Very High",IF(ROUNDUP(Reliability!B36,0)=2,"High",IF(ROUNDUP(Reliability!B36,0)=3,"Medium",IF(ROUNDUP(Reliability!B36,0)=4,"Low","Very Low"))))))</f>
        <v>High</v>
      </c>
    </row>
    <row r="37" spans="1:9" x14ac:dyDescent="0.25">
      <c r="A37" s="157" t="str">
        <f>Lists!C:C</f>
        <v>GTM003</v>
      </c>
      <c r="B37" s="250">
        <f t="shared" si="4"/>
        <v>1.8</v>
      </c>
      <c r="C37" s="250">
        <f t="shared" si="5"/>
        <v>2.2999999999999998</v>
      </c>
      <c r="D37" s="250">
        <f t="shared" si="6"/>
        <v>3</v>
      </c>
      <c r="E37" s="250">
        <f t="shared" si="7"/>
        <v>0</v>
      </c>
      <c r="F37" s="250">
        <f>'Data Reliability'!B37</f>
        <v>1.9</v>
      </c>
      <c r="G37" s="158">
        <f>Reliability_updated!V37</f>
        <v>219</v>
      </c>
      <c r="H37" s="158">
        <f>'Data Reliability'!C37</f>
        <v>0</v>
      </c>
      <c r="I37" t="str">
        <f>IF(Reliability!B37="x","x",(IF(ROUNDUP(Reliability!B37,0)=1,"Very High",IF(ROUNDUP(Reliability!B37,0)=2,"High",IF(ROUNDUP(Reliability!B37,0)=3,"Medium",IF(ROUNDUP(Reliability!B37,0)=4,"Low","Very Low"))))))</f>
        <v>High</v>
      </c>
    </row>
    <row r="38" spans="1:9" x14ac:dyDescent="0.25">
      <c r="A38" s="157" t="str">
        <f>Lists!C:C</f>
        <v>HND001</v>
      </c>
      <c r="B38" s="250">
        <f t="shared" si="4"/>
        <v>2.1</v>
      </c>
      <c r="C38" s="250">
        <f t="shared" si="5"/>
        <v>2</v>
      </c>
      <c r="D38" s="250">
        <f t="shared" si="6"/>
        <v>4.4000000000000004</v>
      </c>
      <c r="E38" s="250">
        <f t="shared" si="7"/>
        <v>0</v>
      </c>
      <c r="F38" s="250">
        <f>'Data Reliability'!B38</f>
        <v>1.8</v>
      </c>
      <c r="G38" s="158">
        <f>Reliability_updated!V38</f>
        <v>324.2</v>
      </c>
      <c r="H38" s="158">
        <f>'Data Reliability'!C38</f>
        <v>0</v>
      </c>
      <c r="I38" t="str">
        <f>IF(Reliability!B38="x","x",(IF(ROUNDUP(Reliability!B38,0)=1,"Very High",IF(ROUNDUP(Reliability!B38,0)=2,"High",IF(ROUNDUP(Reliability!B38,0)=3,"Medium",IF(ROUNDUP(Reliability!B38,0)=4,"Low","Very Low"))))))</f>
        <v>Medium</v>
      </c>
    </row>
    <row r="39" spans="1:9" x14ac:dyDescent="0.25">
      <c r="A39" s="157" t="str">
        <f>Lists!C:C</f>
        <v>HND002</v>
      </c>
      <c r="B39" s="250">
        <f t="shared" si="4"/>
        <v>1.9</v>
      </c>
      <c r="C39" s="250">
        <f t="shared" si="5"/>
        <v>2.5</v>
      </c>
      <c r="D39" s="250">
        <f t="shared" si="6"/>
        <v>3.1</v>
      </c>
      <c r="E39" s="250">
        <f t="shared" si="7"/>
        <v>0</v>
      </c>
      <c r="F39" s="250">
        <f>'Data Reliability'!B39</f>
        <v>2</v>
      </c>
      <c r="G39" s="158">
        <f>Reliability_updated!V39</f>
        <v>224.9</v>
      </c>
      <c r="H39" s="158">
        <f>'Data Reliability'!C39</f>
        <v>0</v>
      </c>
      <c r="I39" t="str">
        <f>IF(Reliability!B39="x","x",(IF(ROUNDUP(Reliability!B39,0)=1,"Very High",IF(ROUNDUP(Reliability!B39,0)=2,"High",IF(ROUNDUP(Reliability!B39,0)=3,"Medium",IF(ROUNDUP(Reliability!B39,0)=4,"Low","Very Low"))))))</f>
        <v>High</v>
      </c>
    </row>
    <row r="40" spans="1:9" x14ac:dyDescent="0.25">
      <c r="A40" s="157" t="str">
        <f>Lists!C:C</f>
        <v>HTI001</v>
      </c>
      <c r="B40" s="250">
        <f t="shared" si="4"/>
        <v>1.2</v>
      </c>
      <c r="C40" s="250">
        <f t="shared" si="5"/>
        <v>3.3</v>
      </c>
      <c r="D40" s="250">
        <f t="shared" si="6"/>
        <v>0.2</v>
      </c>
      <c r="E40" s="250">
        <f t="shared" si="7"/>
        <v>0</v>
      </c>
      <c r="F40" s="250">
        <f>'Data Reliability'!B40</f>
        <v>2.2999999999999998</v>
      </c>
      <c r="G40" s="158">
        <f>Reliability_updated!V40</f>
        <v>13.4</v>
      </c>
      <c r="H40" s="158">
        <f>'Data Reliability'!C40</f>
        <v>0</v>
      </c>
      <c r="I40" t="str">
        <f>IF(Reliability!B40="x","x",(IF(ROUNDUP(Reliability!B40,0)=1,"Very High",IF(ROUNDUP(Reliability!B40,0)=2,"High",IF(ROUNDUP(Reliability!B40,0)=3,"Medium",IF(ROUNDUP(Reliability!B40,0)=4,"Low","Very Low"))))))</f>
        <v>High</v>
      </c>
    </row>
    <row r="41" spans="1:9" x14ac:dyDescent="0.25">
      <c r="A41" s="157" t="str">
        <f>Lists!C:C</f>
        <v>HTI002</v>
      </c>
      <c r="B41" s="250">
        <f t="shared" si="4"/>
        <v>1.3</v>
      </c>
      <c r="C41" s="250">
        <f t="shared" si="5"/>
        <v>3.8</v>
      </c>
      <c r="D41" s="250">
        <f t="shared" si="6"/>
        <v>0.1</v>
      </c>
      <c r="E41" s="250">
        <f t="shared" si="7"/>
        <v>0</v>
      </c>
      <c r="F41" s="250">
        <f>'Data Reliability'!B41</f>
        <v>2.5</v>
      </c>
      <c r="G41" s="158">
        <f>Reliability_updated!V41</f>
        <v>10.5</v>
      </c>
      <c r="H41" s="158">
        <f>'Data Reliability'!C41</f>
        <v>0</v>
      </c>
      <c r="I41" t="str">
        <f>IF(Reliability!B41="x","x",(IF(ROUNDUP(Reliability!B41,0)=1,"Very High",IF(ROUNDUP(Reliability!B41,0)=2,"High",IF(ROUNDUP(Reliability!B41,0)=3,"Medium",IF(ROUNDUP(Reliability!B41,0)=4,"Low","Very Low"))))))</f>
        <v>High</v>
      </c>
    </row>
    <row r="42" spans="1:9" x14ac:dyDescent="0.25">
      <c r="A42" s="157" t="str">
        <f>Lists!C:C</f>
        <v>IDN002</v>
      </c>
      <c r="B42" s="250">
        <f t="shared" si="4"/>
        <v>3.4</v>
      </c>
      <c r="C42" s="250" t="str">
        <f t="shared" si="5"/>
        <v>x</v>
      </c>
      <c r="D42" s="250">
        <f t="shared" si="6"/>
        <v>5</v>
      </c>
      <c r="E42" s="250">
        <f t="shared" si="7"/>
        <v>1.7</v>
      </c>
      <c r="F42" s="250" t="str">
        <f>'Data Reliability'!B42</f>
        <v>x</v>
      </c>
      <c r="G42" s="158">
        <f>Reliability_updated!V42</f>
        <v>444.9</v>
      </c>
      <c r="H42" s="158">
        <f>'Data Reliability'!C42</f>
        <v>1</v>
      </c>
      <c r="I42" t="str">
        <f>IF(Reliability!B42="x","x",(IF(ROUNDUP(Reliability!B42,0)=1,"Very High",IF(ROUNDUP(Reliability!B42,0)=2,"High",IF(ROUNDUP(Reliability!B42,0)=3,"Medium",IF(ROUNDUP(Reliability!B42,0)=4,"Low","Very Low"))))))</f>
        <v>Low</v>
      </c>
    </row>
    <row r="43" spans="1:9" x14ac:dyDescent="0.25">
      <c r="A43" s="157" t="str">
        <f>Lists!C:C</f>
        <v>IND002</v>
      </c>
      <c r="B43" s="250">
        <f t="shared" si="4"/>
        <v>3.5</v>
      </c>
      <c r="C43" s="250">
        <f t="shared" si="5"/>
        <v>2.2999999999999998</v>
      </c>
      <c r="D43" s="250">
        <f t="shared" si="6"/>
        <v>3.2</v>
      </c>
      <c r="E43" s="250">
        <f t="shared" si="7"/>
        <v>5</v>
      </c>
      <c r="F43" s="250">
        <f>'Data Reliability'!B43</f>
        <v>1.9</v>
      </c>
      <c r="G43" s="158">
        <f>Reliability_updated!V43</f>
        <v>233</v>
      </c>
      <c r="H43" s="158">
        <f>'Data Reliability'!C43</f>
        <v>3</v>
      </c>
      <c r="I43" t="str">
        <f>IF(Reliability!B43="x","x",(IF(ROUNDUP(Reliability!B43,0)=1,"Very High",IF(ROUNDUP(Reliability!B43,0)=2,"High",IF(ROUNDUP(Reliability!B43,0)=3,"Medium",IF(ROUNDUP(Reliability!B43,0)=4,"Low","Very Low"))))))</f>
        <v>Low</v>
      </c>
    </row>
    <row r="44" spans="1:9" x14ac:dyDescent="0.25">
      <c r="A44" s="157" t="str">
        <f>Lists!C:C</f>
        <v>IRN004</v>
      </c>
      <c r="B44" s="250">
        <f t="shared" si="4"/>
        <v>2</v>
      </c>
      <c r="C44" s="250">
        <f t="shared" si="5"/>
        <v>4.3</v>
      </c>
      <c r="D44" s="250">
        <f t="shared" si="6"/>
        <v>1.6</v>
      </c>
      <c r="E44" s="250">
        <f t="shared" si="7"/>
        <v>0</v>
      </c>
      <c r="F44" s="250">
        <f>'Data Reliability'!B44</f>
        <v>2.7</v>
      </c>
      <c r="G44" s="158">
        <f>Reliability_updated!V44</f>
        <v>120.4</v>
      </c>
      <c r="H44" s="158">
        <f>'Data Reliability'!C44</f>
        <v>0</v>
      </c>
      <c r="I44" t="str">
        <f>IF(Reliability!B44="x","x",(IF(ROUNDUP(Reliability!B44,0)=1,"Very High",IF(ROUNDUP(Reliability!B44,0)=2,"High",IF(ROUNDUP(Reliability!B44,0)=3,"Medium",IF(ROUNDUP(Reliability!B44,0)=4,"Low","Very Low"))))))</f>
        <v>High</v>
      </c>
    </row>
    <row r="45" spans="1:9" x14ac:dyDescent="0.25">
      <c r="A45" s="157" t="str">
        <f>Lists!C:C</f>
        <v>IRQ001</v>
      </c>
      <c r="B45" s="250">
        <f t="shared" si="4"/>
        <v>1.3</v>
      </c>
      <c r="C45" s="250">
        <f t="shared" si="5"/>
        <v>2.2999999999999998</v>
      </c>
      <c r="D45" s="250">
        <f t="shared" si="6"/>
        <v>1.7</v>
      </c>
      <c r="E45" s="250">
        <f t="shared" si="7"/>
        <v>0</v>
      </c>
      <c r="F45" s="250">
        <f>'Data Reliability'!B45</f>
        <v>1.9</v>
      </c>
      <c r="G45" s="158">
        <f>Reliability_updated!V45</f>
        <v>123.1</v>
      </c>
      <c r="H45" s="158">
        <f>'Data Reliability'!C45</f>
        <v>0</v>
      </c>
      <c r="I45" t="str">
        <f>IF(Reliability!B45="x","x",(IF(ROUNDUP(Reliability!B45,0)=1,"Very High",IF(ROUNDUP(Reliability!B45,0)=2,"High",IF(ROUNDUP(Reliability!B45,0)=3,"Medium",IF(ROUNDUP(Reliability!B45,0)=4,"Low","Very Low"))))))</f>
        <v>High</v>
      </c>
    </row>
    <row r="46" spans="1:9" x14ac:dyDescent="0.25">
      <c r="A46" s="157" t="str">
        <f>Lists!C:C</f>
        <v>IRQ002</v>
      </c>
      <c r="B46" s="250">
        <f t="shared" si="4"/>
        <v>1.2</v>
      </c>
      <c r="C46" s="250">
        <f t="shared" si="5"/>
        <v>1.3</v>
      </c>
      <c r="D46" s="250">
        <f t="shared" si="6"/>
        <v>2.2999999999999998</v>
      </c>
      <c r="E46" s="250">
        <f t="shared" si="7"/>
        <v>0</v>
      </c>
      <c r="F46" s="250">
        <f>'Data Reliability'!B46</f>
        <v>1.5</v>
      </c>
      <c r="G46" s="158">
        <f>Reliability_updated!V46</f>
        <v>172</v>
      </c>
      <c r="H46" s="158">
        <f>'Data Reliability'!C46</f>
        <v>0</v>
      </c>
      <c r="I46" t="str">
        <f>IF(Reliability!B46="x","x",(IF(ROUNDUP(Reliability!B46,0)=1,"Very High",IF(ROUNDUP(Reliability!B46,0)=2,"High",IF(ROUNDUP(Reliability!B46,0)=3,"Medium",IF(ROUNDUP(Reliability!B46,0)=4,"Low","Very Low"))))))</f>
        <v>High</v>
      </c>
    </row>
    <row r="47" spans="1:9" x14ac:dyDescent="0.25">
      <c r="A47" s="157" t="str">
        <f>Lists!C:C</f>
        <v>IRQ003</v>
      </c>
      <c r="B47" s="250">
        <f t="shared" si="4"/>
        <v>1.6</v>
      </c>
      <c r="C47" s="250">
        <f t="shared" si="5"/>
        <v>2.5</v>
      </c>
      <c r="D47" s="250">
        <f t="shared" si="6"/>
        <v>2.4</v>
      </c>
      <c r="E47" s="250">
        <f t="shared" si="7"/>
        <v>0</v>
      </c>
      <c r="F47" s="250">
        <f>'Data Reliability'!B47</f>
        <v>2</v>
      </c>
      <c r="G47" s="158">
        <f>Reliability_updated!V47</f>
        <v>173.3</v>
      </c>
      <c r="H47" s="158">
        <f>'Data Reliability'!C47</f>
        <v>0</v>
      </c>
      <c r="I47" t="str">
        <f>IF(Reliability!B47="x","x",(IF(ROUNDUP(Reliability!B47,0)=1,"Very High",IF(ROUNDUP(Reliability!B47,0)=2,"High",IF(ROUNDUP(Reliability!B47,0)=3,"Medium",IF(ROUNDUP(Reliability!B47,0)=4,"Low","Very Low"))))))</f>
        <v>High</v>
      </c>
    </row>
    <row r="48" spans="1:9" x14ac:dyDescent="0.25">
      <c r="A48" s="157" t="str">
        <f>Lists!C:C</f>
        <v>ITA002</v>
      </c>
      <c r="B48" s="250">
        <f t="shared" si="4"/>
        <v>1.5</v>
      </c>
      <c r="C48" s="250">
        <f t="shared" si="5"/>
        <v>2.2999999999999998</v>
      </c>
      <c r="D48" s="250">
        <f t="shared" si="6"/>
        <v>2.1</v>
      </c>
      <c r="E48" s="250">
        <f t="shared" si="7"/>
        <v>0</v>
      </c>
      <c r="F48" s="250">
        <f>'Data Reliability'!B48</f>
        <v>1.9</v>
      </c>
      <c r="G48" s="158">
        <f>Reliability_updated!V48</f>
        <v>152.30000000000001</v>
      </c>
      <c r="H48" s="158">
        <f>'Data Reliability'!C48</f>
        <v>0</v>
      </c>
      <c r="I48" t="str">
        <f>IF(Reliability!B48="x","x",(IF(ROUNDUP(Reliability!B48,0)=1,"Very High",IF(ROUNDUP(Reliability!B48,0)=2,"High",IF(ROUNDUP(Reliability!B48,0)=3,"Medium",IF(ROUNDUP(Reliability!B48,0)=4,"Low","Very Low"))))))</f>
        <v>High</v>
      </c>
    </row>
    <row r="49" spans="1:9" x14ac:dyDescent="0.25">
      <c r="A49" s="157" t="str">
        <f>Lists!C:C</f>
        <v>JOR002</v>
      </c>
      <c r="B49" s="250">
        <f t="shared" si="4"/>
        <v>1.5</v>
      </c>
      <c r="C49" s="250">
        <f t="shared" si="5"/>
        <v>2.8</v>
      </c>
      <c r="D49" s="250">
        <f t="shared" si="6"/>
        <v>1.7</v>
      </c>
      <c r="E49" s="250">
        <f t="shared" si="7"/>
        <v>0</v>
      </c>
      <c r="F49" s="250">
        <f>'Data Reliability'!B49</f>
        <v>2.1</v>
      </c>
      <c r="G49" s="158">
        <f>Reliability_updated!V49</f>
        <v>122.4</v>
      </c>
      <c r="H49" s="158">
        <f>'Data Reliability'!C49</f>
        <v>0</v>
      </c>
      <c r="I49" t="str">
        <f>IF(Reliability!B49="x","x",(IF(ROUNDUP(Reliability!B49,0)=1,"Very High",IF(ROUNDUP(Reliability!B49,0)=2,"High",IF(ROUNDUP(Reliability!B49,0)=3,"Medium",IF(ROUNDUP(Reliability!B49,0)=4,"Low","Very Low"))))))</f>
        <v>High</v>
      </c>
    </row>
    <row r="50" spans="1:9" x14ac:dyDescent="0.25">
      <c r="A50" s="157" t="str">
        <f>Lists!C:C</f>
        <v>KEN002</v>
      </c>
      <c r="B50" s="250">
        <f t="shared" si="4"/>
        <v>3</v>
      </c>
      <c r="C50" s="250">
        <f t="shared" si="5"/>
        <v>2.2999999999999998</v>
      </c>
      <c r="D50" s="250">
        <f t="shared" si="6"/>
        <v>5</v>
      </c>
      <c r="E50" s="250">
        <f t="shared" si="7"/>
        <v>1.7</v>
      </c>
      <c r="F50" s="250">
        <f>'Data Reliability'!B50</f>
        <v>1.9</v>
      </c>
      <c r="G50" s="158">
        <f>Reliability_updated!V50</f>
        <v>424</v>
      </c>
      <c r="H50" s="158">
        <f>'Data Reliability'!C50</f>
        <v>1</v>
      </c>
      <c r="I50" t="str">
        <f>IF(Reliability!B50="x","x",(IF(ROUNDUP(Reliability!B50,0)=1,"Very High",IF(ROUNDUP(Reliability!B50,0)=2,"High",IF(ROUNDUP(Reliability!B50,0)=3,"Medium",IF(ROUNDUP(Reliability!B50,0)=4,"Low","Very Low"))))))</f>
        <v>Medium</v>
      </c>
    </row>
    <row r="51" spans="1:9" x14ac:dyDescent="0.25">
      <c r="A51" s="157" t="str">
        <f>Lists!C:C</f>
        <v>LBN002</v>
      </c>
      <c r="B51" s="250">
        <f t="shared" si="4"/>
        <v>1.6</v>
      </c>
      <c r="C51" s="250">
        <f t="shared" si="5"/>
        <v>3.5</v>
      </c>
      <c r="D51" s="250">
        <f t="shared" si="6"/>
        <v>1.3</v>
      </c>
      <c r="E51" s="250">
        <f t="shared" si="7"/>
        <v>0</v>
      </c>
      <c r="F51" s="250">
        <f>'Data Reliability'!B51</f>
        <v>2.4</v>
      </c>
      <c r="G51" s="158">
        <f>Reliability_updated!V51</f>
        <v>98.3</v>
      </c>
      <c r="H51" s="158">
        <f>'Data Reliability'!C51</f>
        <v>0</v>
      </c>
      <c r="I51" t="str">
        <f>IF(Reliability!B51="x","x",(IF(ROUNDUP(Reliability!B51,0)=1,"Very High",IF(ROUNDUP(Reliability!B51,0)=2,"High",IF(ROUNDUP(Reliability!B51,0)=3,"Medium",IF(ROUNDUP(Reliability!B51,0)=4,"Low","Very Low"))))))</f>
        <v>High</v>
      </c>
    </row>
    <row r="52" spans="1:9" x14ac:dyDescent="0.25">
      <c r="A52" s="157" t="str">
        <f>Lists!C:C</f>
        <v>LBN004</v>
      </c>
      <c r="B52" s="250">
        <f t="shared" si="4"/>
        <v>2.1</v>
      </c>
      <c r="C52" s="250">
        <f t="shared" si="5"/>
        <v>3.5</v>
      </c>
      <c r="D52" s="250">
        <f t="shared" si="6"/>
        <v>1.2</v>
      </c>
      <c r="E52" s="250">
        <f t="shared" si="7"/>
        <v>1.7</v>
      </c>
      <c r="F52" s="250">
        <f>'Data Reliability'!B52</f>
        <v>2.4</v>
      </c>
      <c r="G52" s="158">
        <f>Reliability_updated!V52</f>
        <v>89.8</v>
      </c>
      <c r="H52" s="158">
        <f>'Data Reliability'!C52</f>
        <v>1</v>
      </c>
      <c r="I52" t="str">
        <f>IF(Reliability!B52="x","x",(IF(ROUNDUP(Reliability!B52,0)=1,"Very High",IF(ROUNDUP(Reliability!B52,0)=2,"High",IF(ROUNDUP(Reliability!B52,0)=3,"Medium",IF(ROUNDUP(Reliability!B52,0)=4,"Low","Very Low"))))))</f>
        <v>Medium</v>
      </c>
    </row>
    <row r="53" spans="1:9" x14ac:dyDescent="0.25">
      <c r="A53" s="157" t="str">
        <f>Lists!C:C</f>
        <v>LBY001</v>
      </c>
      <c r="B53" s="250">
        <f t="shared" si="4"/>
        <v>1.5</v>
      </c>
      <c r="C53" s="250">
        <f t="shared" si="5"/>
        <v>1.8</v>
      </c>
      <c r="D53" s="250">
        <f t="shared" si="6"/>
        <v>2.6</v>
      </c>
      <c r="E53" s="250">
        <f t="shared" si="7"/>
        <v>0</v>
      </c>
      <c r="F53" s="250">
        <f>'Data Reliability'!B53</f>
        <v>1.7</v>
      </c>
      <c r="G53" s="158">
        <f>Reliability_updated!V53</f>
        <v>188.3</v>
      </c>
      <c r="H53" s="158">
        <f>'Data Reliability'!C53</f>
        <v>0</v>
      </c>
      <c r="I53" t="str">
        <f>IF(Reliability!B53="x","x",(IF(ROUNDUP(Reliability!B53,0)=1,"Very High",IF(ROUNDUP(Reliability!B53,0)=2,"High",IF(ROUNDUP(Reliability!B53,0)=3,"Medium",IF(ROUNDUP(Reliability!B53,0)=4,"Low","Very Low"))))))</f>
        <v>High</v>
      </c>
    </row>
    <row r="54" spans="1:9" x14ac:dyDescent="0.25">
      <c r="A54" s="157" t="str">
        <f>Lists!C:C</f>
        <v>LBY002</v>
      </c>
      <c r="B54" s="250">
        <f t="shared" si="4"/>
        <v>1</v>
      </c>
      <c r="C54" s="250">
        <f t="shared" si="5"/>
        <v>1.8</v>
      </c>
      <c r="D54" s="250">
        <f t="shared" si="6"/>
        <v>1.1000000000000001</v>
      </c>
      <c r="E54" s="250">
        <f t="shared" si="7"/>
        <v>0</v>
      </c>
      <c r="F54" s="250">
        <f>'Data Reliability'!B54</f>
        <v>1.7</v>
      </c>
      <c r="G54" s="158">
        <f>Reliability_updated!V54</f>
        <v>79.5</v>
      </c>
      <c r="H54" s="158">
        <f>'Data Reliability'!C54</f>
        <v>0</v>
      </c>
      <c r="I54" t="str">
        <f>IF(Reliability!B54="x","x",(IF(ROUNDUP(Reliability!B54,0)=1,"Very High",IF(ROUNDUP(Reliability!B54,0)=2,"High",IF(ROUNDUP(Reliability!B54,0)=3,"Medium",IF(ROUNDUP(Reliability!B54,0)=4,"Low","Very Low"))))))</f>
        <v>Very High</v>
      </c>
    </row>
    <row r="55" spans="1:9" x14ac:dyDescent="0.25">
      <c r="A55" s="157" t="str">
        <f>Lists!C:C</f>
        <v>LSO002</v>
      </c>
      <c r="B55" s="250">
        <f t="shared" si="4"/>
        <v>1</v>
      </c>
      <c r="C55" s="250">
        <f t="shared" si="5"/>
        <v>2</v>
      </c>
      <c r="D55" s="250">
        <f t="shared" si="6"/>
        <v>1.1000000000000001</v>
      </c>
      <c r="E55" s="250">
        <f t="shared" si="7"/>
        <v>0</v>
      </c>
      <c r="F55" s="250">
        <f>'Data Reliability'!B55</f>
        <v>1.8</v>
      </c>
      <c r="G55" s="158">
        <f>Reliability_updated!V55</f>
        <v>81.7</v>
      </c>
      <c r="H55" s="158">
        <f>'Data Reliability'!C55</f>
        <v>0</v>
      </c>
      <c r="I55" t="str">
        <f>IF(Reliability!B55="x","x",(IF(ROUNDUP(Reliability!B55,0)=1,"Very High",IF(ROUNDUP(Reliability!B55,0)=2,"High",IF(ROUNDUP(Reliability!B55,0)=3,"Medium",IF(ROUNDUP(Reliability!B55,0)=4,"Low","Very Low"))))))</f>
        <v>Very High</v>
      </c>
    </row>
    <row r="56" spans="1:9" x14ac:dyDescent="0.25">
      <c r="A56" s="157" t="str">
        <f>Lists!C:C</f>
        <v>MAR002</v>
      </c>
      <c r="B56" s="250">
        <f t="shared" si="4"/>
        <v>5</v>
      </c>
      <c r="C56" s="250" t="str">
        <f t="shared" si="5"/>
        <v>x</v>
      </c>
      <c r="D56" s="250">
        <f t="shared" si="6"/>
        <v>5</v>
      </c>
      <c r="E56" s="250">
        <f t="shared" si="7"/>
        <v>5</v>
      </c>
      <c r="F56" s="250" t="str">
        <f>'Data Reliability'!B56</f>
        <v>x</v>
      </c>
      <c r="G56" s="158">
        <f>Reliability_updated!V56</f>
        <v>513.79999999999995</v>
      </c>
      <c r="H56" s="158">
        <f>'Data Reliability'!C56</f>
        <v>3</v>
      </c>
      <c r="I56" t="str">
        <f>IF(Reliability!B56="x","x",(IF(ROUNDUP(Reliability!B56,0)=1,"Very High",IF(ROUNDUP(Reliability!B56,0)=2,"High",IF(ROUNDUP(Reliability!B56,0)=3,"Medium",IF(ROUNDUP(Reliability!B56,0)=4,"Low","Very Low"))))))</f>
        <v>Very Low</v>
      </c>
    </row>
    <row r="57" spans="1:9" x14ac:dyDescent="0.25">
      <c r="A57" s="157" t="str">
        <f>Lists!C:C</f>
        <v>MDG002</v>
      </c>
      <c r="B57" s="250">
        <f t="shared" si="4"/>
        <v>0.5</v>
      </c>
      <c r="C57" s="250">
        <f t="shared" si="5"/>
        <v>0.8</v>
      </c>
      <c r="D57" s="250">
        <f t="shared" si="6"/>
        <v>0.8</v>
      </c>
      <c r="E57" s="250">
        <f t="shared" si="7"/>
        <v>0</v>
      </c>
      <c r="F57" s="250">
        <f>'Data Reliability'!B57</f>
        <v>1.3</v>
      </c>
      <c r="G57" s="158">
        <f>Reliability_updated!V57</f>
        <v>59.2</v>
      </c>
      <c r="H57" s="158">
        <f>'Data Reliability'!C57</f>
        <v>0</v>
      </c>
      <c r="I57" t="str">
        <f>IF(Reliability!B57="x","x",(IF(ROUNDUP(Reliability!B57,0)=1,"Very High",IF(ROUNDUP(Reliability!B57,0)=2,"High",IF(ROUNDUP(Reliability!B57,0)=3,"Medium",IF(ROUNDUP(Reliability!B57,0)=4,"Low","Very Low"))))))</f>
        <v>Very High</v>
      </c>
    </row>
    <row r="58" spans="1:9" x14ac:dyDescent="0.25">
      <c r="A58" s="157" t="str">
        <f>Lists!C:C</f>
        <v>MEX001</v>
      </c>
      <c r="B58" s="250">
        <f t="shared" si="4"/>
        <v>4.2</v>
      </c>
      <c r="C58" s="250" t="str">
        <f t="shared" si="5"/>
        <v>x</v>
      </c>
      <c r="D58" s="250">
        <f t="shared" si="6"/>
        <v>5</v>
      </c>
      <c r="E58" s="250">
        <f t="shared" si="7"/>
        <v>3.3</v>
      </c>
      <c r="F58" s="250" t="str">
        <f>'Data Reliability'!B58</f>
        <v>x</v>
      </c>
      <c r="G58" s="158">
        <f>Reliability_updated!V58</f>
        <v>518.1</v>
      </c>
      <c r="H58" s="158">
        <f>'Data Reliability'!C58</f>
        <v>2</v>
      </c>
      <c r="I58" t="str">
        <f>IF(Reliability!B58="x","x",(IF(ROUNDUP(Reliability!B58,0)=1,"Very High",IF(ROUNDUP(Reliability!B58,0)=2,"High",IF(ROUNDUP(Reliability!B58,0)=3,"Medium",IF(ROUNDUP(Reliability!B58,0)=4,"Low","Very Low"))))))</f>
        <v>Very Low</v>
      </c>
    </row>
    <row r="59" spans="1:9" x14ac:dyDescent="0.25">
      <c r="A59" s="157" t="str">
        <f>Lists!C:C</f>
        <v>MEX002</v>
      </c>
      <c r="B59" s="250">
        <f t="shared" si="4"/>
        <v>4.2</v>
      </c>
      <c r="C59" s="250" t="str">
        <f t="shared" si="5"/>
        <v>x</v>
      </c>
      <c r="D59" s="250">
        <f t="shared" si="6"/>
        <v>5</v>
      </c>
      <c r="E59" s="250">
        <f t="shared" si="7"/>
        <v>3.3</v>
      </c>
      <c r="F59" s="250" t="str">
        <f>'Data Reliability'!B59</f>
        <v>x</v>
      </c>
      <c r="G59" s="158">
        <f>Reliability_updated!V59</f>
        <v>538.20000000000005</v>
      </c>
      <c r="H59" s="158">
        <f>'Data Reliability'!C59</f>
        <v>2</v>
      </c>
      <c r="I59" t="str">
        <f>IF(Reliability!B59="x","x",(IF(ROUNDUP(Reliability!B59,0)=1,"Very High",IF(ROUNDUP(Reliability!B59,0)=2,"High",IF(ROUNDUP(Reliability!B59,0)=3,"Medium",IF(ROUNDUP(Reliability!B59,0)=4,"Low","Very Low"))))))</f>
        <v>Very Low</v>
      </c>
    </row>
    <row r="60" spans="1:9" x14ac:dyDescent="0.25">
      <c r="A60" s="157" t="str">
        <f>Lists!C:C</f>
        <v>MEX003</v>
      </c>
      <c r="B60" s="250">
        <f t="shared" si="4"/>
        <v>3.4</v>
      </c>
      <c r="C60" s="250" t="str">
        <f t="shared" si="5"/>
        <v>x</v>
      </c>
      <c r="D60" s="250">
        <f t="shared" si="6"/>
        <v>5</v>
      </c>
      <c r="E60" s="250">
        <f t="shared" si="7"/>
        <v>1.7</v>
      </c>
      <c r="F60" s="250" t="str">
        <f>'Data Reliability'!B60</f>
        <v>x</v>
      </c>
      <c r="G60" s="158">
        <f>Reliability_updated!V60</f>
        <v>535.6</v>
      </c>
      <c r="H60" s="158">
        <f>'Data Reliability'!C60</f>
        <v>1</v>
      </c>
      <c r="I60" t="str">
        <f>IF(Reliability!B60="x","x",(IF(ROUNDUP(Reliability!B60,0)=1,"Very High",IF(ROUNDUP(Reliability!B60,0)=2,"High",IF(ROUNDUP(Reliability!B60,0)=3,"Medium",IF(ROUNDUP(Reliability!B60,0)=4,"Low","Very Low"))))))</f>
        <v>Low</v>
      </c>
    </row>
    <row r="61" spans="1:9" x14ac:dyDescent="0.25">
      <c r="A61" s="157" t="str">
        <f>Lists!C:C</f>
        <v>MLI001</v>
      </c>
      <c r="B61" s="250">
        <f t="shared" si="4"/>
        <v>1.6</v>
      </c>
      <c r="C61" s="250">
        <f t="shared" si="5"/>
        <v>2</v>
      </c>
      <c r="D61" s="250">
        <f t="shared" si="6"/>
        <v>2.9</v>
      </c>
      <c r="E61" s="250">
        <f t="shared" si="7"/>
        <v>0</v>
      </c>
      <c r="F61" s="250">
        <f>'Data Reliability'!B61</f>
        <v>1.8</v>
      </c>
      <c r="G61" s="158">
        <f>Reliability_updated!V61</f>
        <v>213.7</v>
      </c>
      <c r="H61" s="158">
        <f>'Data Reliability'!C61</f>
        <v>0</v>
      </c>
      <c r="I61" t="str">
        <f>IF(Reliability!B61="x","x",(IF(ROUNDUP(Reliability!B61,0)=1,"Very High",IF(ROUNDUP(Reliability!B61,0)=2,"High",IF(ROUNDUP(Reliability!B61,0)=3,"Medium",IF(ROUNDUP(Reliability!B61,0)=4,"Low","Very Low"))))))</f>
        <v>High</v>
      </c>
    </row>
    <row r="62" spans="1:9" x14ac:dyDescent="0.25">
      <c r="A62" s="157" t="str">
        <f>Lists!C:C</f>
        <v>MMR001</v>
      </c>
      <c r="B62" s="250">
        <f t="shared" si="4"/>
        <v>1.2</v>
      </c>
      <c r="C62" s="250">
        <f t="shared" si="5"/>
        <v>2.2999999999999998</v>
      </c>
      <c r="D62" s="250">
        <f t="shared" si="6"/>
        <v>1.3</v>
      </c>
      <c r="E62" s="250">
        <f t="shared" si="7"/>
        <v>0</v>
      </c>
      <c r="F62" s="250">
        <f>'Data Reliability'!B62</f>
        <v>1.9</v>
      </c>
      <c r="G62" s="158">
        <f>Reliability_updated!V62</f>
        <v>92.1</v>
      </c>
      <c r="H62" s="158">
        <f>'Data Reliability'!C62</f>
        <v>0</v>
      </c>
      <c r="I62" t="str">
        <f>IF(Reliability!B62="x","x",(IF(ROUNDUP(Reliability!B62,0)=1,"Very High",IF(ROUNDUP(Reliability!B62,0)=2,"High",IF(ROUNDUP(Reliability!B62,0)=3,"Medium",IF(ROUNDUP(Reliability!B62,0)=4,"Low","Very Low"))))))</f>
        <v>High</v>
      </c>
    </row>
    <row r="63" spans="1:9" x14ac:dyDescent="0.25">
      <c r="A63" s="157" t="str">
        <f>Lists!C:C</f>
        <v>MMR002</v>
      </c>
      <c r="B63" s="250">
        <f t="shared" si="4"/>
        <v>1.6</v>
      </c>
      <c r="C63" s="250">
        <f t="shared" si="5"/>
        <v>2.2999999999999998</v>
      </c>
      <c r="D63" s="250">
        <f t="shared" si="6"/>
        <v>2.4</v>
      </c>
      <c r="E63" s="250">
        <f t="shared" si="7"/>
        <v>0</v>
      </c>
      <c r="F63" s="250">
        <f>'Data Reliability'!B63</f>
        <v>1.9</v>
      </c>
      <c r="G63" s="158">
        <f>Reliability_updated!V63</f>
        <v>172.2</v>
      </c>
      <c r="H63" s="158">
        <f>'Data Reliability'!C63</f>
        <v>0</v>
      </c>
      <c r="I63" t="str">
        <f>IF(Reliability!B63="x","x",(IF(ROUNDUP(Reliability!B63,0)=1,"Very High",IF(ROUNDUP(Reliability!B63,0)=2,"High",IF(ROUNDUP(Reliability!B63,0)=3,"Medium",IF(ROUNDUP(Reliability!B63,0)=4,"Low","Very Low"))))))</f>
        <v>High</v>
      </c>
    </row>
    <row r="64" spans="1:9" x14ac:dyDescent="0.25">
      <c r="A64" s="157" t="str">
        <f>Lists!C:C</f>
        <v>MMR003</v>
      </c>
      <c r="B64" s="250">
        <f t="shared" si="4"/>
        <v>1.6</v>
      </c>
      <c r="C64" s="250">
        <f t="shared" si="5"/>
        <v>2.2999999999999998</v>
      </c>
      <c r="D64" s="250">
        <f t="shared" si="6"/>
        <v>2.4</v>
      </c>
      <c r="E64" s="250">
        <f t="shared" si="7"/>
        <v>0</v>
      </c>
      <c r="F64" s="250">
        <f>'Data Reliability'!B64</f>
        <v>1.9</v>
      </c>
      <c r="G64" s="158">
        <f>Reliability_updated!V64</f>
        <v>172.2</v>
      </c>
      <c r="H64" s="158">
        <f>'Data Reliability'!C64</f>
        <v>0</v>
      </c>
      <c r="I64" t="str">
        <f>IF(Reliability!B64="x","x",(IF(ROUNDUP(Reliability!B64,0)=1,"Very High",IF(ROUNDUP(Reliability!B64,0)=2,"High",IF(ROUNDUP(Reliability!B64,0)=3,"Medium",IF(ROUNDUP(Reliability!B64,0)=4,"Low","Very Low"))))))</f>
        <v>High</v>
      </c>
    </row>
    <row r="65" spans="1:9" x14ac:dyDescent="0.25">
      <c r="A65" s="157" t="str">
        <f>Lists!C:C</f>
        <v>MMR004</v>
      </c>
      <c r="B65" s="250">
        <f t="shared" si="4"/>
        <v>1.2</v>
      </c>
      <c r="C65" s="250">
        <f t="shared" si="5"/>
        <v>2.8</v>
      </c>
      <c r="D65" s="250">
        <f t="shared" si="6"/>
        <v>0.7</v>
      </c>
      <c r="E65" s="250">
        <f t="shared" si="7"/>
        <v>0</v>
      </c>
      <c r="F65" s="250">
        <f>'Data Reliability'!B65</f>
        <v>2.1</v>
      </c>
      <c r="G65" s="158">
        <f>Reliability_updated!V65</f>
        <v>51.9</v>
      </c>
      <c r="H65" s="158">
        <f>'Data Reliability'!C65</f>
        <v>0</v>
      </c>
      <c r="I65" t="str">
        <f>IF(Reliability!B65="x","x",(IF(ROUNDUP(Reliability!B65,0)=1,"Very High",IF(ROUNDUP(Reliability!B65,0)=2,"High",IF(ROUNDUP(Reliability!B65,0)=3,"Medium",IF(ROUNDUP(Reliability!B65,0)=4,"Low","Very Low"))))))</f>
        <v>High</v>
      </c>
    </row>
    <row r="66" spans="1:9" x14ac:dyDescent="0.25">
      <c r="A66" s="157" t="str">
        <f>Lists!C:C</f>
        <v>MOZ004</v>
      </c>
      <c r="B66" s="250">
        <f t="shared" si="4"/>
        <v>1.3</v>
      </c>
      <c r="C66" s="250">
        <f t="shared" si="5"/>
        <v>3.3</v>
      </c>
      <c r="D66" s="250">
        <f t="shared" si="6"/>
        <v>0.7</v>
      </c>
      <c r="E66" s="250">
        <f t="shared" si="7"/>
        <v>0</v>
      </c>
      <c r="F66" s="250">
        <f>'Data Reliability'!B66</f>
        <v>2.2999999999999998</v>
      </c>
      <c r="G66" s="158">
        <f>Reliability_updated!V66</f>
        <v>50.4</v>
      </c>
      <c r="H66" s="158">
        <f>'Data Reliability'!C66</f>
        <v>0</v>
      </c>
      <c r="I66" t="str">
        <f>IF(Reliability!B66="x","x",(IF(ROUNDUP(Reliability!B66,0)=1,"Very High",IF(ROUNDUP(Reliability!B66,0)=2,"High",IF(ROUNDUP(Reliability!B66,0)=3,"Medium",IF(ROUNDUP(Reliability!B66,0)=4,"Low","Very Low"))))))</f>
        <v>High</v>
      </c>
    </row>
    <row r="67" spans="1:9" x14ac:dyDescent="0.25">
      <c r="A67" s="157" t="str">
        <f>Lists!C:C</f>
        <v>MRT002</v>
      </c>
      <c r="B67" s="250">
        <f t="shared" ref="B67:B98" si="8">ROUND(AVERAGE(C67:E67),1)</f>
        <v>1.3</v>
      </c>
      <c r="C67" s="250">
        <f t="shared" ref="C67:C98" si="9">IF(F67="x","x",ROUND((5-(3-F67)/2*5),1))</f>
        <v>2.2999999999999998</v>
      </c>
      <c r="D67" s="250">
        <f t="shared" ref="D67:D98" si="10">IF(G67&gt;365,5,ROUND((5-(365-G67)/364*5),1))</f>
        <v>1.6</v>
      </c>
      <c r="E67" s="250">
        <f t="shared" ref="E67:E98" si="11">IF(H67&gt;3,5,ROUND((5-(3-H67)/3*5),1))</f>
        <v>0</v>
      </c>
      <c r="F67" s="250">
        <f>'Data Reliability'!B67</f>
        <v>1.9</v>
      </c>
      <c r="G67" s="158">
        <f>Reliability_updated!V67</f>
        <v>117.2</v>
      </c>
      <c r="H67" s="158">
        <f>'Data Reliability'!C67</f>
        <v>0</v>
      </c>
      <c r="I67" t="str">
        <f>IF(Reliability!B67="x","x",(IF(ROUNDUP(Reliability!B67,0)=1,"Very High",IF(ROUNDUP(Reliability!B67,0)=2,"High",IF(ROUNDUP(Reliability!B67,0)=3,"Medium",IF(ROUNDUP(Reliability!B67,0)=4,"Low","Very Low"))))))</f>
        <v>High</v>
      </c>
    </row>
    <row r="68" spans="1:9" x14ac:dyDescent="0.25">
      <c r="A68" s="157" t="str">
        <f>Lists!C:C</f>
        <v>MRT003</v>
      </c>
      <c r="B68" s="250">
        <f t="shared" si="8"/>
        <v>2.4</v>
      </c>
      <c r="C68" s="250">
        <f t="shared" si="9"/>
        <v>2.2999999999999998</v>
      </c>
      <c r="D68" s="250">
        <f t="shared" si="10"/>
        <v>1.6</v>
      </c>
      <c r="E68" s="250">
        <f t="shared" si="11"/>
        <v>3.3</v>
      </c>
      <c r="F68" s="250">
        <f>'Data Reliability'!B68</f>
        <v>1.9</v>
      </c>
      <c r="G68" s="158">
        <f>Reliability_updated!V68</f>
        <v>114.4</v>
      </c>
      <c r="H68" s="158">
        <f>'Data Reliability'!C68</f>
        <v>2</v>
      </c>
      <c r="I68" t="str">
        <f>IF(Reliability!B68="x","x",(IF(ROUNDUP(Reliability!B68,0)=1,"Very High",IF(ROUNDUP(Reliability!B68,0)=2,"High",IF(ROUNDUP(Reliability!B68,0)=3,"Medium",IF(ROUNDUP(Reliability!B68,0)=4,"Low","Very Low"))))))</f>
        <v>Medium</v>
      </c>
    </row>
    <row r="69" spans="1:9" x14ac:dyDescent="0.25">
      <c r="A69" s="157" t="str">
        <f>Lists!C:C</f>
        <v>MWI002</v>
      </c>
      <c r="B69" s="250">
        <f t="shared" si="8"/>
        <v>0.7</v>
      </c>
      <c r="C69" s="250">
        <f t="shared" si="9"/>
        <v>0.5</v>
      </c>
      <c r="D69" s="250">
        <f t="shared" si="10"/>
        <v>1.7</v>
      </c>
      <c r="E69" s="250">
        <f t="shared" si="11"/>
        <v>0</v>
      </c>
      <c r="F69" s="250">
        <f>'Data Reliability'!B69</f>
        <v>1.2</v>
      </c>
      <c r="G69" s="158">
        <f>Reliability_updated!V69</f>
        <v>123.3</v>
      </c>
      <c r="H69" s="158">
        <f>'Data Reliability'!C69</f>
        <v>0</v>
      </c>
      <c r="I69" t="str">
        <f>IF(Reliability!B69="x","x",(IF(ROUNDUP(Reliability!B69,0)=1,"Very High",IF(ROUNDUP(Reliability!B69,0)=2,"High",IF(ROUNDUP(Reliability!B69,0)=3,"Medium",IF(ROUNDUP(Reliability!B69,0)=4,"Low","Very Low"))))))</f>
        <v>Very High</v>
      </c>
    </row>
    <row r="70" spans="1:9" x14ac:dyDescent="0.25">
      <c r="A70" s="157" t="str">
        <f>Lists!C:C</f>
        <v>MYS001</v>
      </c>
      <c r="B70" s="250">
        <f t="shared" si="8"/>
        <v>1.2</v>
      </c>
      <c r="C70" s="250">
        <f t="shared" si="9"/>
        <v>2.2999999999999998</v>
      </c>
      <c r="D70" s="250">
        <f t="shared" si="10"/>
        <v>1.4</v>
      </c>
      <c r="E70" s="250">
        <f t="shared" si="11"/>
        <v>0</v>
      </c>
      <c r="F70" s="250">
        <f>'Data Reliability'!B70</f>
        <v>1.9</v>
      </c>
      <c r="G70" s="158">
        <f>Reliability_updated!V70</f>
        <v>102.5</v>
      </c>
      <c r="H70" s="158">
        <f>'Data Reliability'!C70</f>
        <v>0</v>
      </c>
      <c r="I70" t="str">
        <f>IF(Reliability!B70="x","x",(IF(ROUNDUP(Reliability!B70,0)=1,"Very High",IF(ROUNDUP(Reliability!B70,0)=2,"High",IF(ROUNDUP(Reliability!B70,0)=3,"Medium",IF(ROUNDUP(Reliability!B70,0)=4,"Low","Very Low"))))))</f>
        <v>High</v>
      </c>
    </row>
    <row r="71" spans="1:9" x14ac:dyDescent="0.25">
      <c r="A71" s="157" t="str">
        <f>Lists!C:C</f>
        <v>NAM002</v>
      </c>
      <c r="B71" s="250">
        <f t="shared" si="8"/>
        <v>1.7</v>
      </c>
      <c r="C71" s="250">
        <f t="shared" si="9"/>
        <v>2</v>
      </c>
      <c r="D71" s="250">
        <f t="shared" si="10"/>
        <v>1.4</v>
      </c>
      <c r="E71" s="250">
        <f t="shared" si="11"/>
        <v>1.7</v>
      </c>
      <c r="F71" s="250">
        <f>'Data Reliability'!B71</f>
        <v>1.8</v>
      </c>
      <c r="G71" s="158">
        <f>Reliability_updated!V71</f>
        <v>106.2</v>
      </c>
      <c r="H71" s="158">
        <f>'Data Reliability'!C71</f>
        <v>1</v>
      </c>
      <c r="I71" t="str">
        <f>IF(Reliability!B71="x","x",(IF(ROUNDUP(Reliability!B71,0)=1,"Very High",IF(ROUNDUP(Reliability!B71,0)=2,"High",IF(ROUNDUP(Reliability!B71,0)=3,"Medium",IF(ROUNDUP(Reliability!B71,0)=4,"Low","Very Low"))))))</f>
        <v>High</v>
      </c>
    </row>
    <row r="72" spans="1:9" x14ac:dyDescent="0.25">
      <c r="A72" s="157" t="str">
        <f>Lists!C:C</f>
        <v>NER001</v>
      </c>
      <c r="B72" s="250">
        <f t="shared" si="8"/>
        <v>1.9</v>
      </c>
      <c r="C72" s="250">
        <f t="shared" si="9"/>
        <v>2</v>
      </c>
      <c r="D72" s="250">
        <f t="shared" si="10"/>
        <v>3.6</v>
      </c>
      <c r="E72" s="250">
        <f t="shared" si="11"/>
        <v>0</v>
      </c>
      <c r="F72" s="250">
        <f>'Data Reliability'!B72</f>
        <v>1.8</v>
      </c>
      <c r="G72" s="158">
        <f>Reliability_updated!V72</f>
        <v>261.39999999999998</v>
      </c>
      <c r="H72" s="158">
        <f>'Data Reliability'!C72</f>
        <v>0</v>
      </c>
      <c r="I72" t="str">
        <f>IF(Reliability!B72="x","x",(IF(ROUNDUP(Reliability!B72,0)=1,"Very High",IF(ROUNDUP(Reliability!B72,0)=2,"High",IF(ROUNDUP(Reliability!B72,0)=3,"Medium",IF(ROUNDUP(Reliability!B72,0)=4,"Low","Very Low"))))))</f>
        <v>High</v>
      </c>
    </row>
    <row r="73" spans="1:9" x14ac:dyDescent="0.25">
      <c r="A73" s="157" t="str">
        <f>Lists!C:C</f>
        <v>NER002</v>
      </c>
      <c r="B73" s="250">
        <f t="shared" si="8"/>
        <v>2.2999999999999998</v>
      </c>
      <c r="C73" s="250">
        <f t="shared" si="9"/>
        <v>3.3</v>
      </c>
      <c r="D73" s="250">
        <f t="shared" si="10"/>
        <v>3.6</v>
      </c>
      <c r="E73" s="250">
        <f t="shared" si="11"/>
        <v>0</v>
      </c>
      <c r="F73" s="250">
        <f>'Data Reliability'!B73</f>
        <v>2.2999999999999998</v>
      </c>
      <c r="G73" s="158">
        <f>Reliability_updated!V73</f>
        <v>261.39999999999998</v>
      </c>
      <c r="H73" s="158">
        <f>'Data Reliability'!C73</f>
        <v>0</v>
      </c>
      <c r="I73" t="str">
        <f>IF(Reliability!B73="x","x",(IF(ROUNDUP(Reliability!B73,0)=1,"Very High",IF(ROUNDUP(Reliability!B73,0)=2,"High",IF(ROUNDUP(Reliability!B73,0)=3,"Medium",IF(ROUNDUP(Reliability!B73,0)=4,"Low","Very Low"))))))</f>
        <v>Medium</v>
      </c>
    </row>
    <row r="74" spans="1:9" x14ac:dyDescent="0.25">
      <c r="A74" s="157" t="str">
        <f>Lists!C:C</f>
        <v>NER003</v>
      </c>
      <c r="B74" s="250">
        <f t="shared" si="8"/>
        <v>2.4</v>
      </c>
      <c r="C74" s="250">
        <f t="shared" si="9"/>
        <v>3.5</v>
      </c>
      <c r="D74" s="250">
        <f t="shared" si="10"/>
        <v>3.6</v>
      </c>
      <c r="E74" s="250">
        <f t="shared" si="11"/>
        <v>0</v>
      </c>
      <c r="F74" s="250">
        <f>'Data Reliability'!B74</f>
        <v>2.4</v>
      </c>
      <c r="G74" s="158">
        <f>Reliability_updated!V74</f>
        <v>261.39999999999998</v>
      </c>
      <c r="H74" s="158">
        <f>'Data Reliability'!C74</f>
        <v>0</v>
      </c>
      <c r="I74" t="str">
        <f>IF(Reliability!B74="x","x",(IF(ROUNDUP(Reliability!B74,0)=1,"Very High",IF(ROUNDUP(Reliability!B74,0)=2,"High",IF(ROUNDUP(Reliability!B74,0)=3,"Medium",IF(ROUNDUP(Reliability!B74,0)=4,"Low","Very Low"))))))</f>
        <v>Medium</v>
      </c>
    </row>
    <row r="75" spans="1:9" x14ac:dyDescent="0.25">
      <c r="A75" s="157" t="str">
        <f>Lists!C:C</f>
        <v>NER004</v>
      </c>
      <c r="B75" s="250">
        <f t="shared" si="8"/>
        <v>2.2999999999999998</v>
      </c>
      <c r="C75" s="250">
        <f t="shared" si="9"/>
        <v>3.8</v>
      </c>
      <c r="D75" s="250">
        <f t="shared" si="10"/>
        <v>3.2</v>
      </c>
      <c r="E75" s="250">
        <f t="shared" si="11"/>
        <v>0</v>
      </c>
      <c r="F75" s="250">
        <f>'Data Reliability'!B75</f>
        <v>2.5</v>
      </c>
      <c r="G75" s="158">
        <f>Reliability_updated!V75</f>
        <v>230.7</v>
      </c>
      <c r="H75" s="158">
        <f>'Data Reliability'!C75</f>
        <v>0</v>
      </c>
      <c r="I75" t="str">
        <f>IF(Reliability!B75="x","x",(IF(ROUNDUP(Reliability!B75,0)=1,"Very High",IF(ROUNDUP(Reliability!B75,0)=2,"High",IF(ROUNDUP(Reliability!B75,0)=3,"Medium",IF(ROUNDUP(Reliability!B75,0)=4,"Low","Very Low"))))))</f>
        <v>Medium</v>
      </c>
    </row>
    <row r="76" spans="1:9" x14ac:dyDescent="0.25">
      <c r="A76" s="157" t="str">
        <f>Lists!C:C</f>
        <v>NGA001</v>
      </c>
      <c r="B76" s="250">
        <f t="shared" si="8"/>
        <v>1.8</v>
      </c>
      <c r="C76" s="250">
        <f t="shared" si="9"/>
        <v>3.8</v>
      </c>
      <c r="D76" s="250">
        <f t="shared" si="10"/>
        <v>1.5</v>
      </c>
      <c r="E76" s="250">
        <f t="shared" si="11"/>
        <v>0</v>
      </c>
      <c r="F76" s="250">
        <f>'Data Reliability'!B76</f>
        <v>2.5</v>
      </c>
      <c r="G76" s="158">
        <f>Reliability_updated!V76</f>
        <v>108.2</v>
      </c>
      <c r="H76" s="158">
        <f>'Data Reliability'!C76</f>
        <v>0</v>
      </c>
      <c r="I76" t="str">
        <f>IF(Reliability!B76="x","x",(IF(ROUNDUP(Reliability!B76,0)=1,"Very High",IF(ROUNDUP(Reliability!B76,0)=2,"High",IF(ROUNDUP(Reliability!B76,0)=3,"Medium",IF(ROUNDUP(Reliability!B76,0)=4,"Low","Very Low"))))))</f>
        <v>High</v>
      </c>
    </row>
    <row r="77" spans="1:9" x14ac:dyDescent="0.25">
      <c r="A77" s="157" t="str">
        <f>Lists!C:C</f>
        <v>NGA003</v>
      </c>
      <c r="B77" s="250">
        <f t="shared" si="8"/>
        <v>1.7</v>
      </c>
      <c r="C77" s="250">
        <f t="shared" si="9"/>
        <v>3.5</v>
      </c>
      <c r="D77" s="250">
        <f t="shared" si="10"/>
        <v>1.7</v>
      </c>
      <c r="E77" s="250">
        <f t="shared" si="11"/>
        <v>0</v>
      </c>
      <c r="F77" s="250">
        <f>'Data Reliability'!B77</f>
        <v>2.4</v>
      </c>
      <c r="G77" s="158">
        <f>Reliability_updated!V77</f>
        <v>122</v>
      </c>
      <c r="H77" s="158">
        <f>'Data Reliability'!C77</f>
        <v>0</v>
      </c>
      <c r="I77" t="str">
        <f>IF(Reliability!B77="x","x",(IF(ROUNDUP(Reliability!B77,0)=1,"Very High",IF(ROUNDUP(Reliability!B77,0)=2,"High",IF(ROUNDUP(Reliability!B77,0)=3,"Medium",IF(ROUNDUP(Reliability!B77,0)=4,"Low","Very Low"))))))</f>
        <v>High</v>
      </c>
    </row>
    <row r="78" spans="1:9" x14ac:dyDescent="0.25">
      <c r="A78" s="157" t="str">
        <f>Lists!C:C</f>
        <v>NGA004</v>
      </c>
      <c r="B78" s="250">
        <f t="shared" si="8"/>
        <v>2.1</v>
      </c>
      <c r="C78" s="250">
        <f t="shared" si="9"/>
        <v>3</v>
      </c>
      <c r="D78" s="250">
        <f t="shared" si="10"/>
        <v>1.5</v>
      </c>
      <c r="E78" s="250">
        <f t="shared" si="11"/>
        <v>1.7</v>
      </c>
      <c r="F78" s="250">
        <f>'Data Reliability'!B78</f>
        <v>2.2000000000000002</v>
      </c>
      <c r="G78" s="158">
        <f>Reliability_updated!V78</f>
        <v>108.4</v>
      </c>
      <c r="H78" s="158">
        <f>'Data Reliability'!C78</f>
        <v>1</v>
      </c>
      <c r="I78" t="str">
        <f>IF(Reliability!B78="x","x",(IF(ROUNDUP(Reliability!B78,0)=1,"Very High",IF(ROUNDUP(Reliability!B78,0)=2,"High",IF(ROUNDUP(Reliability!B78,0)=3,"Medium",IF(ROUNDUP(Reliability!B78,0)=4,"Low","Very Low"))))))</f>
        <v>Medium</v>
      </c>
    </row>
    <row r="79" spans="1:9" x14ac:dyDescent="0.25">
      <c r="A79" s="157" t="str">
        <f>Lists!C:C</f>
        <v>NGA007</v>
      </c>
      <c r="B79" s="250">
        <f t="shared" si="8"/>
        <v>1.6</v>
      </c>
      <c r="C79" s="250">
        <f t="shared" si="9"/>
        <v>3.5</v>
      </c>
      <c r="D79" s="250">
        <f t="shared" si="10"/>
        <v>1.4</v>
      </c>
      <c r="E79" s="250">
        <f t="shared" si="11"/>
        <v>0</v>
      </c>
      <c r="F79" s="250">
        <f>'Data Reliability'!B79</f>
        <v>2.4</v>
      </c>
      <c r="G79" s="158">
        <f>Reliability_updated!V79</f>
        <v>105.3</v>
      </c>
      <c r="H79" s="158">
        <f>'Data Reliability'!C79</f>
        <v>0</v>
      </c>
      <c r="I79" t="str">
        <f>IF(Reliability!B79="x","x",(IF(ROUNDUP(Reliability!B79,0)=1,"Very High",IF(ROUNDUP(Reliability!B79,0)=2,"High",IF(ROUNDUP(Reliability!B79,0)=3,"Medium",IF(ROUNDUP(Reliability!B79,0)=4,"Low","Very Low"))))))</f>
        <v>High</v>
      </c>
    </row>
    <row r="80" spans="1:9" x14ac:dyDescent="0.25">
      <c r="A80" s="157" t="str">
        <f>Lists!C:C</f>
        <v>NGA008</v>
      </c>
      <c r="B80" s="250">
        <f t="shared" si="8"/>
        <v>2.2000000000000002</v>
      </c>
      <c r="C80" s="250">
        <f t="shared" si="9"/>
        <v>3.3</v>
      </c>
      <c r="D80" s="250">
        <f t="shared" si="10"/>
        <v>1.6</v>
      </c>
      <c r="E80" s="250">
        <f t="shared" si="11"/>
        <v>1.7</v>
      </c>
      <c r="F80" s="250">
        <f>'Data Reliability'!B80</f>
        <v>2.2999999999999998</v>
      </c>
      <c r="G80" s="158">
        <f>Reliability_updated!V80</f>
        <v>116.6</v>
      </c>
      <c r="H80" s="158">
        <f>'Data Reliability'!C80</f>
        <v>1</v>
      </c>
      <c r="I80" t="str">
        <f>IF(Reliability!B80="x","x",(IF(ROUNDUP(Reliability!B80,0)=1,"Very High",IF(ROUNDUP(Reliability!B80,0)=2,"High",IF(ROUNDUP(Reliability!B80,0)=3,"Medium",IF(ROUNDUP(Reliability!B80,0)=4,"Low","Very Low"))))))</f>
        <v>Medium</v>
      </c>
    </row>
    <row r="81" spans="1:9" x14ac:dyDescent="0.25">
      <c r="A81" s="157" t="str">
        <f>Lists!C:C</f>
        <v>NIC001</v>
      </c>
      <c r="B81" s="250">
        <f t="shared" si="8"/>
        <v>3.4</v>
      </c>
      <c r="C81" s="250" t="str">
        <f t="shared" si="9"/>
        <v>x</v>
      </c>
      <c r="D81" s="250">
        <f t="shared" si="10"/>
        <v>5</v>
      </c>
      <c r="E81" s="250">
        <f t="shared" si="11"/>
        <v>1.7</v>
      </c>
      <c r="F81" s="250" t="str">
        <f>'Data Reliability'!B81</f>
        <v>x</v>
      </c>
      <c r="G81" s="158">
        <f>Reliability_updated!V81</f>
        <v>643.79999999999995</v>
      </c>
      <c r="H81" s="158">
        <f>'Data Reliability'!C81</f>
        <v>1</v>
      </c>
      <c r="I81" t="str">
        <f>IF(Reliability!B81="x","x",(IF(ROUNDUP(Reliability!B81,0)=1,"Very High",IF(ROUNDUP(Reliability!B81,0)=2,"High",IF(ROUNDUP(Reliability!B81,0)=3,"Medium",IF(ROUNDUP(Reliability!B81,0)=4,"Low","Very Low"))))))</f>
        <v>Low</v>
      </c>
    </row>
    <row r="82" spans="1:9" x14ac:dyDescent="0.25">
      <c r="A82" s="157" t="str">
        <f>Lists!C:C</f>
        <v>NIC002</v>
      </c>
      <c r="B82" s="250">
        <f t="shared" si="8"/>
        <v>1.8</v>
      </c>
      <c r="C82" s="250">
        <f t="shared" si="9"/>
        <v>2.2999999999999998</v>
      </c>
      <c r="D82" s="250">
        <f t="shared" si="10"/>
        <v>3.2</v>
      </c>
      <c r="E82" s="250">
        <f t="shared" si="11"/>
        <v>0</v>
      </c>
      <c r="F82" s="250">
        <f>'Data Reliability'!B82</f>
        <v>1.9</v>
      </c>
      <c r="G82" s="158">
        <f>Reliability_updated!V82</f>
        <v>236.7</v>
      </c>
      <c r="H82" s="158">
        <f>'Data Reliability'!C82</f>
        <v>0</v>
      </c>
      <c r="I82" t="str">
        <f>IF(Reliability!B82="x","x",(IF(ROUNDUP(Reliability!B82,0)=1,"Very High",IF(ROUNDUP(Reliability!B82,0)=2,"High",IF(ROUNDUP(Reliability!B82,0)=3,"Medium",IF(ROUNDUP(Reliability!B82,0)=4,"Low","Very Low"))))))</f>
        <v>High</v>
      </c>
    </row>
    <row r="83" spans="1:9" x14ac:dyDescent="0.25">
      <c r="A83" s="157" t="str">
        <f>Lists!C:C</f>
        <v>PAK001</v>
      </c>
      <c r="B83" s="250">
        <f t="shared" si="8"/>
        <v>2</v>
      </c>
      <c r="C83" s="250">
        <f t="shared" si="9"/>
        <v>3.5</v>
      </c>
      <c r="D83" s="250">
        <f t="shared" si="10"/>
        <v>2.4</v>
      </c>
      <c r="E83" s="250">
        <f t="shared" si="11"/>
        <v>0</v>
      </c>
      <c r="F83" s="250">
        <f>'Data Reliability'!B83</f>
        <v>2.4</v>
      </c>
      <c r="G83" s="158">
        <f>Reliability_updated!V83</f>
        <v>175</v>
      </c>
      <c r="H83" s="158">
        <f>'Data Reliability'!C83</f>
        <v>0</v>
      </c>
      <c r="I83" t="str">
        <f>IF(Reliability!B83="x","x",(IF(ROUNDUP(Reliability!B83,0)=1,"Very High",IF(ROUNDUP(Reliability!B83,0)=2,"High",IF(ROUNDUP(Reliability!B83,0)=3,"Medium",IF(ROUNDUP(Reliability!B83,0)=4,"Low","Very Low"))))))</f>
        <v>High</v>
      </c>
    </row>
    <row r="84" spans="1:9" x14ac:dyDescent="0.25">
      <c r="A84" s="157" t="str">
        <f>Lists!C:C</f>
        <v>PAK004</v>
      </c>
      <c r="B84" s="250">
        <f t="shared" si="8"/>
        <v>3.4</v>
      </c>
      <c r="C84" s="250">
        <f t="shared" si="9"/>
        <v>3.5</v>
      </c>
      <c r="D84" s="250">
        <f t="shared" si="10"/>
        <v>5</v>
      </c>
      <c r="E84" s="250">
        <f t="shared" si="11"/>
        <v>1.7</v>
      </c>
      <c r="F84" s="250">
        <f>'Data Reliability'!B84</f>
        <v>2.4</v>
      </c>
      <c r="G84" s="158">
        <f>Reliability_updated!V84</f>
        <v>686.2</v>
      </c>
      <c r="H84" s="158">
        <f>'Data Reliability'!C84</f>
        <v>1</v>
      </c>
      <c r="I84" t="str">
        <f>IF(Reliability!B84="x","x",(IF(ROUNDUP(Reliability!B84,0)=1,"Very High",IF(ROUNDUP(Reliability!B84,0)=2,"High",IF(ROUNDUP(Reliability!B84,0)=3,"Medium",IF(ROUNDUP(Reliability!B84,0)=4,"Low","Very Low"))))))</f>
        <v>Low</v>
      </c>
    </row>
    <row r="85" spans="1:9" x14ac:dyDescent="0.25">
      <c r="A85" s="157" t="str">
        <f>Lists!C:C</f>
        <v>PER002</v>
      </c>
      <c r="B85" s="250">
        <f t="shared" si="8"/>
        <v>2.6</v>
      </c>
      <c r="C85" s="250">
        <f t="shared" si="9"/>
        <v>3.8</v>
      </c>
      <c r="D85" s="250">
        <f t="shared" si="10"/>
        <v>3.9</v>
      </c>
      <c r="E85" s="250">
        <f t="shared" si="11"/>
        <v>0</v>
      </c>
      <c r="F85" s="250">
        <f>'Data Reliability'!B85</f>
        <v>2.5</v>
      </c>
      <c r="G85" s="158">
        <f>Reliability_updated!V85</f>
        <v>284.89999999999998</v>
      </c>
      <c r="H85" s="158">
        <f>'Data Reliability'!C85</f>
        <v>0</v>
      </c>
      <c r="I85" t="str">
        <f>IF(Reliability!B85="x","x",(IF(ROUNDUP(Reliability!B85,0)=1,"Very High",IF(ROUNDUP(Reliability!B85,0)=2,"High",IF(ROUNDUP(Reliability!B85,0)=3,"Medium",IF(ROUNDUP(Reliability!B85,0)=4,"Low","Very Low"))))))</f>
        <v>Medium</v>
      </c>
    </row>
    <row r="86" spans="1:9" x14ac:dyDescent="0.25">
      <c r="A86" s="157" t="str">
        <f>Lists!C:C</f>
        <v>PHL003</v>
      </c>
      <c r="B86" s="250">
        <f t="shared" si="8"/>
        <v>1.6</v>
      </c>
      <c r="C86" s="250">
        <f t="shared" si="9"/>
        <v>2.5</v>
      </c>
      <c r="D86" s="250">
        <f t="shared" si="10"/>
        <v>2.2000000000000002</v>
      </c>
      <c r="E86" s="250">
        <f t="shared" si="11"/>
        <v>0</v>
      </c>
      <c r="F86" s="250">
        <f>'Data Reliability'!B86</f>
        <v>2</v>
      </c>
      <c r="G86" s="158">
        <f>Reliability_updated!V86</f>
        <v>160</v>
      </c>
      <c r="H86" s="158">
        <f>'Data Reliability'!C86</f>
        <v>0</v>
      </c>
      <c r="I86" t="str">
        <f>IF(Reliability!B86="x","x",(IF(ROUNDUP(Reliability!B86,0)=1,"Very High",IF(ROUNDUP(Reliability!B86,0)=2,"High",IF(ROUNDUP(Reliability!B86,0)=3,"Medium",IF(ROUNDUP(Reliability!B86,0)=4,"Low","Very Low"))))))</f>
        <v>High</v>
      </c>
    </row>
    <row r="87" spans="1:9" x14ac:dyDescent="0.25">
      <c r="A87" s="157" t="str">
        <f>Lists!C:C</f>
        <v>PRK001</v>
      </c>
      <c r="B87" s="250">
        <f t="shared" si="8"/>
        <v>2.5</v>
      </c>
      <c r="C87" s="250">
        <f t="shared" si="9"/>
        <v>2.5</v>
      </c>
      <c r="D87" s="250">
        <f t="shared" si="10"/>
        <v>5</v>
      </c>
      <c r="E87" s="250">
        <f t="shared" si="11"/>
        <v>0</v>
      </c>
      <c r="F87" s="250">
        <f>'Data Reliability'!B87</f>
        <v>2</v>
      </c>
      <c r="G87" s="158">
        <f>Reliability_updated!V87</f>
        <v>387</v>
      </c>
      <c r="H87" s="158">
        <f>'Data Reliability'!C87</f>
        <v>0</v>
      </c>
      <c r="I87" t="str">
        <f>IF(Reliability!B87="x","x",(IF(ROUNDUP(Reliability!B87,0)=1,"Very High",IF(ROUNDUP(Reliability!B87,0)=2,"High",IF(ROUNDUP(Reliability!B87,0)=3,"Medium",IF(ROUNDUP(Reliability!B87,0)=4,"Low","Very Low"))))))</f>
        <v>Medium</v>
      </c>
    </row>
    <row r="88" spans="1:9" x14ac:dyDescent="0.25">
      <c r="A88" s="157" t="str">
        <f>Lists!C:C</f>
        <v>PSE002</v>
      </c>
      <c r="B88" s="250">
        <f t="shared" si="8"/>
        <v>1.9</v>
      </c>
      <c r="C88" s="250">
        <f t="shared" si="9"/>
        <v>3.3</v>
      </c>
      <c r="D88" s="250">
        <f t="shared" si="10"/>
        <v>2.4</v>
      </c>
      <c r="E88" s="250">
        <f t="shared" si="11"/>
        <v>0</v>
      </c>
      <c r="F88" s="250">
        <f>'Data Reliability'!B88</f>
        <v>2.2999999999999998</v>
      </c>
      <c r="G88" s="158">
        <f>Reliability_updated!V88</f>
        <v>176.8</v>
      </c>
      <c r="H88" s="158">
        <f>'Data Reliability'!C88</f>
        <v>0</v>
      </c>
      <c r="I88" t="str">
        <f>IF(Reliability!B88="x","x",(IF(ROUNDUP(Reliability!B88,0)=1,"Very High",IF(ROUNDUP(Reliability!B88,0)=2,"High",IF(ROUNDUP(Reliability!B88,0)=3,"Medium",IF(ROUNDUP(Reliability!B88,0)=4,"Low","Very Low"))))))</f>
        <v>High</v>
      </c>
    </row>
    <row r="89" spans="1:9" x14ac:dyDescent="0.25">
      <c r="A89" s="157" t="str">
        <f>Lists!C:C</f>
        <v>REG001</v>
      </c>
      <c r="B89" s="250">
        <f t="shared" si="8"/>
        <v>1.7</v>
      </c>
      <c r="C89" s="250">
        <f t="shared" si="9"/>
        <v>2</v>
      </c>
      <c r="D89" s="250">
        <f t="shared" si="10"/>
        <v>3</v>
      </c>
      <c r="E89" s="250">
        <f t="shared" si="11"/>
        <v>0</v>
      </c>
      <c r="F89" s="250">
        <f>'Data Reliability'!B89</f>
        <v>1.8</v>
      </c>
      <c r="G89" s="158">
        <f>Reliability_updated!V89</f>
        <v>219.8</v>
      </c>
      <c r="H89" s="158">
        <f>'Data Reliability'!C89</f>
        <v>0</v>
      </c>
      <c r="I89" t="str">
        <f>IF(Reliability!B89="x","x",(IF(ROUNDUP(Reliability!B89,0)=1,"Very High",IF(ROUNDUP(Reliability!B89,0)=2,"High",IF(ROUNDUP(Reliability!B89,0)=3,"Medium",IF(ROUNDUP(Reliability!B89,0)=4,"Low","Very Low"))))))</f>
        <v>High</v>
      </c>
    </row>
    <row r="90" spans="1:9" x14ac:dyDescent="0.25">
      <c r="A90" s="157" t="str">
        <f>Lists!C:C</f>
        <v>REG002</v>
      </c>
      <c r="B90" s="250">
        <f t="shared" si="8"/>
        <v>3.6</v>
      </c>
      <c r="C90" s="250">
        <f t="shared" si="9"/>
        <v>3.3</v>
      </c>
      <c r="D90" s="250">
        <f t="shared" si="10"/>
        <v>4.2</v>
      </c>
      <c r="E90" s="250">
        <f t="shared" si="11"/>
        <v>3.3</v>
      </c>
      <c r="F90" s="250">
        <f>'Data Reliability'!B90</f>
        <v>2.2999999999999998</v>
      </c>
      <c r="G90" s="158">
        <f>Reliability_updated!V90</f>
        <v>307.7</v>
      </c>
      <c r="H90" s="158">
        <f>'Data Reliability'!C90</f>
        <v>2</v>
      </c>
      <c r="I90" t="str">
        <f>IF(Reliability!B90="x","x",(IF(ROUNDUP(Reliability!B90,0)=1,"Very High",IF(ROUNDUP(Reliability!B90,0)=2,"High",IF(ROUNDUP(Reliability!B90,0)=3,"Medium",IF(ROUNDUP(Reliability!B90,0)=4,"Low","Very Low"))))))</f>
        <v>Low</v>
      </c>
    </row>
    <row r="91" spans="1:9" x14ac:dyDescent="0.25">
      <c r="A91" s="157" t="str">
        <f>Lists!C:C</f>
        <v>REG003</v>
      </c>
      <c r="B91" s="250">
        <f t="shared" si="8"/>
        <v>4.2</v>
      </c>
      <c r="C91" s="250" t="str">
        <f t="shared" si="9"/>
        <v>x</v>
      </c>
      <c r="D91" s="250">
        <f t="shared" si="10"/>
        <v>5</v>
      </c>
      <c r="E91" s="250">
        <f t="shared" si="11"/>
        <v>3.3</v>
      </c>
      <c r="F91" s="250" t="str">
        <f>'Data Reliability'!B91</f>
        <v>x</v>
      </c>
      <c r="G91" s="158">
        <f>Reliability_updated!V91</f>
        <v>617</v>
      </c>
      <c r="H91" s="158">
        <f>'Data Reliability'!C91</f>
        <v>2</v>
      </c>
      <c r="I91" t="str">
        <f>IF(Reliability!B91="x","x",(IF(ROUNDUP(Reliability!B91,0)=1,"Very High",IF(ROUNDUP(Reliability!B91,0)=2,"High",IF(ROUNDUP(Reliability!B91,0)=3,"Medium",IF(ROUNDUP(Reliability!B91,0)=4,"Low","Very Low"))))))</f>
        <v>Very Low</v>
      </c>
    </row>
    <row r="92" spans="1:9" x14ac:dyDescent="0.25">
      <c r="A92" s="157" t="str">
        <f>Lists!C:C</f>
        <v>REG004</v>
      </c>
      <c r="B92" s="250">
        <f t="shared" si="8"/>
        <v>2.1</v>
      </c>
      <c r="C92" s="250">
        <f t="shared" si="9"/>
        <v>4</v>
      </c>
      <c r="D92" s="250">
        <f t="shared" si="10"/>
        <v>2.2000000000000002</v>
      </c>
      <c r="E92" s="250">
        <f t="shared" si="11"/>
        <v>0</v>
      </c>
      <c r="F92" s="250">
        <f>'Data Reliability'!B92</f>
        <v>2.6</v>
      </c>
      <c r="G92" s="158">
        <f>Reliability_updated!V92</f>
        <v>162.19999999999999</v>
      </c>
      <c r="H92" s="158">
        <f>'Data Reliability'!C92</f>
        <v>0</v>
      </c>
      <c r="I92" t="str">
        <f>IF(Reliability!B92="x","x",(IF(ROUNDUP(Reliability!B92,0)=1,"Very High",IF(ROUNDUP(Reliability!B92,0)=2,"High",IF(ROUNDUP(Reliability!B92,0)=3,"Medium",IF(ROUNDUP(Reliability!B92,0)=4,"Low","Very Low"))))))</f>
        <v>Medium</v>
      </c>
    </row>
    <row r="93" spans="1:9" x14ac:dyDescent="0.25">
      <c r="A93" s="157" t="str">
        <f>Lists!C:C</f>
        <v>REG006</v>
      </c>
      <c r="B93" s="250">
        <f t="shared" si="8"/>
        <v>5</v>
      </c>
      <c r="C93" s="250" t="str">
        <f t="shared" si="9"/>
        <v>x</v>
      </c>
      <c r="D93" s="250">
        <f t="shared" si="10"/>
        <v>5</v>
      </c>
      <c r="E93" s="250">
        <f t="shared" si="11"/>
        <v>5</v>
      </c>
      <c r="F93" s="250" t="str">
        <f>'Data Reliability'!B93</f>
        <v>x</v>
      </c>
      <c r="G93" s="158">
        <f>Reliability_updated!V93</f>
        <v>683.1</v>
      </c>
      <c r="H93" s="158">
        <f>'Data Reliability'!C93</f>
        <v>6</v>
      </c>
      <c r="I93" t="str">
        <f>IF(Reliability!B93="x","x",(IF(ROUNDUP(Reliability!B93,0)=1,"Very High",IF(ROUNDUP(Reliability!B93,0)=2,"High",IF(ROUNDUP(Reliability!B93,0)=3,"Medium",IF(ROUNDUP(Reliability!B93,0)=4,"Low","Very Low"))))))</f>
        <v>Very Low</v>
      </c>
    </row>
    <row r="94" spans="1:9" x14ac:dyDescent="0.25">
      <c r="A94" s="157" t="str">
        <f>Lists!C:C</f>
        <v>REG007</v>
      </c>
      <c r="B94" s="250">
        <f t="shared" si="8"/>
        <v>5</v>
      </c>
      <c r="C94" s="250" t="str">
        <f t="shared" si="9"/>
        <v>x</v>
      </c>
      <c r="D94" s="250">
        <f t="shared" si="10"/>
        <v>5</v>
      </c>
      <c r="E94" s="250">
        <f t="shared" si="11"/>
        <v>5</v>
      </c>
      <c r="F94" s="250" t="str">
        <f>'Data Reliability'!B94</f>
        <v>x</v>
      </c>
      <c r="G94" s="158">
        <f>Reliability_updated!V94</f>
        <v>709.9</v>
      </c>
      <c r="H94" s="158">
        <f>'Data Reliability'!C94</f>
        <v>5</v>
      </c>
      <c r="I94" t="str">
        <f>IF(Reliability!B94="x","x",(IF(ROUNDUP(Reliability!B94,0)=1,"Very High",IF(ROUNDUP(Reliability!B94,0)=2,"High",IF(ROUNDUP(Reliability!B94,0)=3,"Medium",IF(ROUNDUP(Reliability!B94,0)=4,"Low","Very Low"))))))</f>
        <v>Very Low</v>
      </c>
    </row>
    <row r="95" spans="1:9" x14ac:dyDescent="0.25">
      <c r="A95" s="157" t="str">
        <f>Lists!C:C</f>
        <v>REG008</v>
      </c>
      <c r="B95" s="250">
        <f t="shared" si="8"/>
        <v>5</v>
      </c>
      <c r="C95" s="250" t="str">
        <f t="shared" si="9"/>
        <v>x</v>
      </c>
      <c r="D95" s="250">
        <f t="shared" si="10"/>
        <v>5</v>
      </c>
      <c r="E95" s="250">
        <f t="shared" si="11"/>
        <v>5</v>
      </c>
      <c r="F95" s="250" t="str">
        <f>'Data Reliability'!B95</f>
        <v>x</v>
      </c>
      <c r="G95" s="158">
        <f>Reliability_updated!V95</f>
        <v>709.9</v>
      </c>
      <c r="H95" s="158">
        <f>'Data Reliability'!C95</f>
        <v>5</v>
      </c>
      <c r="I95" t="str">
        <f>IF(Reliability!B95="x","x",(IF(ROUNDUP(Reliability!B95,0)=1,"Very High",IF(ROUNDUP(Reliability!B95,0)=2,"High",IF(ROUNDUP(Reliability!B95,0)=3,"Medium",IF(ROUNDUP(Reliability!B95,0)=4,"Low","Very Low"))))))</f>
        <v>Very Low</v>
      </c>
    </row>
    <row r="96" spans="1:9" x14ac:dyDescent="0.25">
      <c r="A96" s="157" t="str">
        <f>Lists!C:C</f>
        <v>REG011</v>
      </c>
      <c r="B96" s="250">
        <f t="shared" si="8"/>
        <v>1.5</v>
      </c>
      <c r="C96" s="250">
        <f t="shared" si="9"/>
        <v>2.2999999999999998</v>
      </c>
      <c r="D96" s="250">
        <f t="shared" si="10"/>
        <v>2.2000000000000002</v>
      </c>
      <c r="E96" s="250">
        <f t="shared" si="11"/>
        <v>0</v>
      </c>
      <c r="F96" s="250">
        <f>'Data Reliability'!B96</f>
        <v>1.9</v>
      </c>
      <c r="G96" s="158">
        <f>Reliability_updated!V96</f>
        <v>159.5</v>
      </c>
      <c r="H96" s="158">
        <f>'Data Reliability'!C96</f>
        <v>0</v>
      </c>
      <c r="I96" t="str">
        <f>IF(Reliability!B96="x","x",(IF(ROUNDUP(Reliability!B96,0)=1,"Very High",IF(ROUNDUP(Reliability!B96,0)=2,"High",IF(ROUNDUP(Reliability!B96,0)=3,"Medium",IF(ROUNDUP(Reliability!B96,0)=4,"Low","Very Low"))))))</f>
        <v>High</v>
      </c>
    </row>
    <row r="97" spans="1:9" x14ac:dyDescent="0.25">
      <c r="A97" s="157" t="str">
        <f>Lists!C:C</f>
        <v>REG012</v>
      </c>
      <c r="B97" s="250">
        <f t="shared" si="8"/>
        <v>1</v>
      </c>
      <c r="C97" s="250">
        <f t="shared" si="9"/>
        <v>2.2999999999999998</v>
      </c>
      <c r="D97" s="250">
        <f t="shared" si="10"/>
        <v>0.7</v>
      </c>
      <c r="E97" s="250">
        <f t="shared" si="11"/>
        <v>0</v>
      </c>
      <c r="F97" s="250">
        <f>'Data Reliability'!B97</f>
        <v>1.9</v>
      </c>
      <c r="G97" s="158">
        <f>Reliability_updated!V97</f>
        <v>53.8</v>
      </c>
      <c r="H97" s="158">
        <f>'Data Reliability'!C97</f>
        <v>0</v>
      </c>
      <c r="I97" t="str">
        <f>IF(Reliability!B97="x","x",(IF(ROUNDUP(Reliability!B97,0)=1,"Very High",IF(ROUNDUP(Reliability!B97,0)=2,"High",IF(ROUNDUP(Reliability!B97,0)=3,"Medium",IF(ROUNDUP(Reliability!B97,0)=4,"Low","Very Low"))))))</f>
        <v>Very High</v>
      </c>
    </row>
    <row r="98" spans="1:9" x14ac:dyDescent="0.25">
      <c r="A98" s="157" t="str">
        <f>Lists!C:C</f>
        <v>REG013</v>
      </c>
      <c r="B98" s="250">
        <f t="shared" si="8"/>
        <v>3.5</v>
      </c>
      <c r="C98" s="250" t="str">
        <f t="shared" si="9"/>
        <v>x</v>
      </c>
      <c r="D98" s="250">
        <f t="shared" si="10"/>
        <v>3.6</v>
      </c>
      <c r="E98" s="250">
        <f t="shared" si="11"/>
        <v>3.3</v>
      </c>
      <c r="F98" s="250" t="str">
        <f>'Data Reliability'!B98</f>
        <v>x</v>
      </c>
      <c r="G98" s="158">
        <f>Reliability_updated!V98</f>
        <v>261.5</v>
      </c>
      <c r="H98" s="158">
        <f>'Data Reliability'!C98</f>
        <v>2</v>
      </c>
      <c r="I98" t="str">
        <f>IF(Reliability!B98="x","x",(IF(ROUNDUP(Reliability!B98,0)=1,"Very High",IF(ROUNDUP(Reliability!B98,0)=2,"High",IF(ROUNDUP(Reliability!B98,0)=3,"Medium",IF(ROUNDUP(Reliability!B98,0)=4,"Low","Very Low"))))))</f>
        <v>Low</v>
      </c>
    </row>
    <row r="99" spans="1:9" x14ac:dyDescent="0.25">
      <c r="A99" s="157" t="str">
        <f>Lists!C:C</f>
        <v>RWA002</v>
      </c>
      <c r="B99" s="250">
        <f t="shared" ref="B99:B130" si="12">ROUND(AVERAGE(C99:E99),1)</f>
        <v>3</v>
      </c>
      <c r="C99" s="250">
        <f t="shared" ref="C99:C130" si="13">IF(F99="x","x",ROUND((5-(3-F99)/2*5),1))</f>
        <v>2</v>
      </c>
      <c r="D99" s="250">
        <f t="shared" ref="D99:D130" si="14">IF(G99&gt;365,5,ROUND((5-(365-G99)/364*5),1))</f>
        <v>3.8</v>
      </c>
      <c r="E99" s="250">
        <f t="shared" ref="E99:E130" si="15">IF(H99&gt;3,5,ROUND((5-(3-H99)/3*5),1))</f>
        <v>3.3</v>
      </c>
      <c r="F99" s="250">
        <f>'Data Reliability'!B99</f>
        <v>1.8</v>
      </c>
      <c r="G99" s="158">
        <f>Reliability_updated!V99</f>
        <v>281.2</v>
      </c>
      <c r="H99" s="158">
        <f>'Data Reliability'!C99</f>
        <v>2</v>
      </c>
      <c r="I99" t="str">
        <f>IF(Reliability!B99="x","x",(IF(ROUNDUP(Reliability!B99,0)=1,"Very High",IF(ROUNDUP(Reliability!B99,0)=2,"High",IF(ROUNDUP(Reliability!B99,0)=3,"Medium",IF(ROUNDUP(Reliability!B99,0)=4,"Low","Very Low"))))))</f>
        <v>Medium</v>
      </c>
    </row>
    <row r="100" spans="1:9" x14ac:dyDescent="0.25">
      <c r="A100" s="157" t="str">
        <f>Lists!C:C</f>
        <v>SDN001</v>
      </c>
      <c r="B100" s="250">
        <f t="shared" si="12"/>
        <v>0.6</v>
      </c>
      <c r="C100" s="250">
        <f t="shared" si="13"/>
        <v>0.8</v>
      </c>
      <c r="D100" s="250">
        <f t="shared" si="14"/>
        <v>0.9</v>
      </c>
      <c r="E100" s="250">
        <f t="shared" si="15"/>
        <v>0</v>
      </c>
      <c r="F100" s="250">
        <f>'Data Reliability'!B100</f>
        <v>1.3</v>
      </c>
      <c r="G100" s="158">
        <f>Reliability_updated!V100</f>
        <v>66.2</v>
      </c>
      <c r="H100" s="158">
        <f>'Data Reliability'!C100</f>
        <v>0</v>
      </c>
      <c r="I100" t="str">
        <f>IF(Reliability!B100="x","x",(IF(ROUNDUP(Reliability!B100,0)=1,"Very High",IF(ROUNDUP(Reliability!B100,0)=2,"High",IF(ROUNDUP(Reliability!B100,0)=3,"Medium",IF(ROUNDUP(Reliability!B100,0)=4,"Low","Very Low"))))))</f>
        <v>Very High</v>
      </c>
    </row>
    <row r="101" spans="1:9" x14ac:dyDescent="0.25">
      <c r="A101" s="157" t="str">
        <f>Lists!C:C</f>
        <v>SDN005</v>
      </c>
      <c r="B101" s="250">
        <f t="shared" si="12"/>
        <v>1</v>
      </c>
      <c r="C101" s="250">
        <f t="shared" si="13"/>
        <v>2.2999999999999998</v>
      </c>
      <c r="D101" s="250">
        <f t="shared" si="14"/>
        <v>0.6</v>
      </c>
      <c r="E101" s="250">
        <f t="shared" si="15"/>
        <v>0</v>
      </c>
      <c r="F101" s="250">
        <f>'Data Reliability'!B101</f>
        <v>1.9</v>
      </c>
      <c r="G101" s="158">
        <f>Reliability_updated!V101</f>
        <v>46.6</v>
      </c>
      <c r="H101" s="158">
        <f>'Data Reliability'!C101</f>
        <v>0</v>
      </c>
      <c r="I101" t="str">
        <f>IF(Reliability!B101="x","x",(IF(ROUNDUP(Reliability!B101,0)=1,"Very High",IF(ROUNDUP(Reliability!B101,0)=2,"High",IF(ROUNDUP(Reliability!B101,0)=3,"Medium",IF(ROUNDUP(Reliability!B101,0)=4,"Low","Very Low"))))))</f>
        <v>Very High</v>
      </c>
    </row>
    <row r="102" spans="1:9" x14ac:dyDescent="0.25">
      <c r="A102" s="157" t="str">
        <f>Lists!C:C</f>
        <v>SDN006</v>
      </c>
      <c r="B102" s="250">
        <f t="shared" si="12"/>
        <v>3.1</v>
      </c>
      <c r="C102" s="250">
        <f t="shared" si="13"/>
        <v>3.5</v>
      </c>
      <c r="D102" s="250">
        <f t="shared" si="14"/>
        <v>4</v>
      </c>
      <c r="E102" s="250">
        <f t="shared" si="15"/>
        <v>1.7</v>
      </c>
      <c r="F102" s="250">
        <f>'Data Reliability'!B102</f>
        <v>2.4</v>
      </c>
      <c r="G102" s="158">
        <f>Reliability_updated!V102</f>
        <v>289.89999999999998</v>
      </c>
      <c r="H102" s="158">
        <f>'Data Reliability'!C102</f>
        <v>1</v>
      </c>
      <c r="I102" t="str">
        <f>IF(Reliability!B102="x","x",(IF(ROUNDUP(Reliability!B102,0)=1,"Very High",IF(ROUNDUP(Reliability!B102,0)=2,"High",IF(ROUNDUP(Reliability!B102,0)=3,"Medium",IF(ROUNDUP(Reliability!B102,0)=4,"Low","Very Low"))))))</f>
        <v>Low</v>
      </c>
    </row>
    <row r="103" spans="1:9" x14ac:dyDescent="0.25">
      <c r="A103" s="157" t="str">
        <f>Lists!C:C</f>
        <v>SDN007</v>
      </c>
      <c r="B103" s="250">
        <f t="shared" si="12"/>
        <v>1</v>
      </c>
      <c r="C103" s="250">
        <f t="shared" si="13"/>
        <v>2.2999999999999998</v>
      </c>
      <c r="D103" s="250">
        <f t="shared" si="14"/>
        <v>0.7</v>
      </c>
      <c r="E103" s="250">
        <f t="shared" si="15"/>
        <v>0</v>
      </c>
      <c r="F103" s="250">
        <f>'Data Reliability'!B103</f>
        <v>1.9</v>
      </c>
      <c r="G103" s="158">
        <f>Reliability_updated!V103</f>
        <v>49.4</v>
      </c>
      <c r="H103" s="158">
        <f>'Data Reliability'!C103</f>
        <v>0</v>
      </c>
      <c r="I103" t="str">
        <f>IF(Reliability!B103="x","x",(IF(ROUNDUP(Reliability!B103,0)=1,"Very High",IF(ROUNDUP(Reliability!B103,0)=2,"High",IF(ROUNDUP(Reliability!B103,0)=3,"Medium",IF(ROUNDUP(Reliability!B103,0)=4,"Low","Very Low"))))))</f>
        <v>Very High</v>
      </c>
    </row>
    <row r="104" spans="1:9" x14ac:dyDescent="0.25">
      <c r="A104" s="157" t="str">
        <f>Lists!C:C</f>
        <v>SDN008</v>
      </c>
      <c r="B104" s="250">
        <f t="shared" si="12"/>
        <v>0.9</v>
      </c>
      <c r="C104" s="250">
        <f t="shared" si="13"/>
        <v>2</v>
      </c>
      <c r="D104" s="250">
        <f t="shared" si="14"/>
        <v>0.7</v>
      </c>
      <c r="E104" s="250">
        <f t="shared" si="15"/>
        <v>0</v>
      </c>
      <c r="F104" s="250">
        <f>'Data Reliability'!B104</f>
        <v>1.8</v>
      </c>
      <c r="G104" s="158">
        <f>Reliability_updated!V104</f>
        <v>49.7</v>
      </c>
      <c r="H104" s="158">
        <f>'Data Reliability'!C104</f>
        <v>0</v>
      </c>
      <c r="I104" t="str">
        <f>IF(Reliability!B104="x","x",(IF(ROUNDUP(Reliability!B104,0)=1,"Very High",IF(ROUNDUP(Reliability!B104,0)=2,"High",IF(ROUNDUP(Reliability!B104,0)=3,"Medium",IF(ROUNDUP(Reliability!B104,0)=4,"Low","Very Low"))))))</f>
        <v>Very High</v>
      </c>
    </row>
    <row r="105" spans="1:9" x14ac:dyDescent="0.25">
      <c r="A105" s="157" t="str">
        <f>Lists!C:C</f>
        <v>SEN002</v>
      </c>
      <c r="B105" s="250">
        <f t="shared" si="12"/>
        <v>2.8</v>
      </c>
      <c r="C105" s="250">
        <f t="shared" si="13"/>
        <v>1.8</v>
      </c>
      <c r="D105" s="250">
        <f t="shared" si="14"/>
        <v>5</v>
      </c>
      <c r="E105" s="250">
        <f t="shared" si="15"/>
        <v>1.7</v>
      </c>
      <c r="F105" s="250">
        <f>'Data Reliability'!B105</f>
        <v>1.7</v>
      </c>
      <c r="G105" s="158">
        <f>Reliability_updated!V105</f>
        <v>389.5</v>
      </c>
      <c r="H105" s="158">
        <f>'Data Reliability'!C105</f>
        <v>1</v>
      </c>
      <c r="I105" t="str">
        <f>IF(Reliability!B105="x","x",(IF(ROUNDUP(Reliability!B105,0)=1,"Very High",IF(ROUNDUP(Reliability!B105,0)=2,"High",IF(ROUNDUP(Reliability!B105,0)=3,"Medium",IF(ROUNDUP(Reliability!B105,0)=4,"Low","Very Low"))))))</f>
        <v>Medium</v>
      </c>
    </row>
    <row r="106" spans="1:9" x14ac:dyDescent="0.25">
      <c r="A106" s="157" t="str">
        <f>Lists!C:C</f>
        <v>SLV001</v>
      </c>
      <c r="B106" s="250">
        <f t="shared" si="12"/>
        <v>2.2000000000000002</v>
      </c>
      <c r="C106" s="250">
        <f t="shared" si="13"/>
        <v>2.2999999999999998</v>
      </c>
      <c r="D106" s="250">
        <f t="shared" si="14"/>
        <v>4.2</v>
      </c>
      <c r="E106" s="250">
        <f t="shared" si="15"/>
        <v>0</v>
      </c>
      <c r="F106" s="250">
        <f>'Data Reliability'!B106</f>
        <v>1.9</v>
      </c>
      <c r="G106" s="158">
        <f>Reliability_updated!V106</f>
        <v>308.10000000000002</v>
      </c>
      <c r="H106" s="158">
        <f>'Data Reliability'!C106</f>
        <v>0</v>
      </c>
      <c r="I106" t="str">
        <f>IF(Reliability!B106="x","x",(IF(ROUNDUP(Reliability!B106,0)=1,"Very High",IF(ROUNDUP(Reliability!B106,0)=2,"High",IF(ROUNDUP(Reliability!B106,0)=3,"Medium",IF(ROUNDUP(Reliability!B106,0)=4,"Low","Very Low"))))))</f>
        <v>Medium</v>
      </c>
    </row>
    <row r="107" spans="1:9" x14ac:dyDescent="0.25">
      <c r="A107" s="157" t="str">
        <f>Lists!C:C</f>
        <v>SOM001</v>
      </c>
      <c r="B107" s="250">
        <f t="shared" si="12"/>
        <v>1.7</v>
      </c>
      <c r="C107" s="250">
        <f t="shared" si="13"/>
        <v>2</v>
      </c>
      <c r="D107" s="250">
        <f t="shared" si="14"/>
        <v>3.2</v>
      </c>
      <c r="E107" s="250">
        <f t="shared" si="15"/>
        <v>0</v>
      </c>
      <c r="F107" s="250">
        <f>'Data Reliability'!B107</f>
        <v>1.8</v>
      </c>
      <c r="G107" s="158">
        <f>Reliability_updated!V107</f>
        <v>231.3</v>
      </c>
      <c r="H107" s="158">
        <f>'Data Reliability'!C107</f>
        <v>0</v>
      </c>
      <c r="I107" t="str">
        <f>IF(Reliability!B107="x","x",(IF(ROUNDUP(Reliability!B107,0)=1,"Very High",IF(ROUNDUP(Reliability!B107,0)=2,"High",IF(ROUNDUP(Reliability!B107,0)=3,"Medium",IF(ROUNDUP(Reliability!B107,0)=4,"Low","Very Low"))))))</f>
        <v>High</v>
      </c>
    </row>
    <row r="108" spans="1:9" x14ac:dyDescent="0.25">
      <c r="A108" s="157" t="str">
        <f>Lists!C:C</f>
        <v>SOM002</v>
      </c>
      <c r="B108" s="250">
        <f t="shared" si="12"/>
        <v>1.1000000000000001</v>
      </c>
      <c r="C108" s="250">
        <f t="shared" si="13"/>
        <v>2</v>
      </c>
      <c r="D108" s="250">
        <f t="shared" si="14"/>
        <v>1.3</v>
      </c>
      <c r="E108" s="250">
        <f t="shared" si="15"/>
        <v>0</v>
      </c>
      <c r="F108" s="250">
        <f>'Data Reliability'!B108</f>
        <v>1.8</v>
      </c>
      <c r="G108" s="158">
        <f>Reliability_updated!V108</f>
        <v>98</v>
      </c>
      <c r="H108" s="158">
        <f>'Data Reliability'!C108</f>
        <v>0</v>
      </c>
      <c r="I108" t="str">
        <f>IF(Reliability!B108="x","x",(IF(ROUNDUP(Reliability!B108,0)=1,"Very High",IF(ROUNDUP(Reliability!B108,0)=2,"High",IF(ROUNDUP(Reliability!B108,0)=3,"Medium",IF(ROUNDUP(Reliability!B108,0)=4,"Low","Very Low"))))))</f>
        <v>High</v>
      </c>
    </row>
    <row r="109" spans="1:9" x14ac:dyDescent="0.25">
      <c r="A109" s="157" t="str">
        <f>Lists!C:C</f>
        <v>SOM004</v>
      </c>
      <c r="B109" s="250">
        <f t="shared" si="12"/>
        <v>1.4</v>
      </c>
      <c r="C109" s="250">
        <f t="shared" si="13"/>
        <v>3</v>
      </c>
      <c r="D109" s="250">
        <f t="shared" si="14"/>
        <v>1.1000000000000001</v>
      </c>
      <c r="E109" s="250">
        <f t="shared" si="15"/>
        <v>0</v>
      </c>
      <c r="F109" s="250">
        <f>'Data Reliability'!B109</f>
        <v>2.2000000000000002</v>
      </c>
      <c r="G109" s="158">
        <f>Reliability_updated!V109</f>
        <v>83.4</v>
      </c>
      <c r="H109" s="158">
        <f>'Data Reliability'!C109</f>
        <v>0</v>
      </c>
      <c r="I109" t="str">
        <f>IF(Reliability!B109="x","x",(IF(ROUNDUP(Reliability!B109,0)=1,"Very High",IF(ROUNDUP(Reliability!B109,0)=2,"High",IF(ROUNDUP(Reliability!B109,0)=3,"Medium",IF(ROUNDUP(Reliability!B109,0)=4,"Low","Very Low"))))))</f>
        <v>High</v>
      </c>
    </row>
    <row r="110" spans="1:9" x14ac:dyDescent="0.25">
      <c r="A110" s="157" t="str">
        <f>Lists!C:C</f>
        <v>SSD001</v>
      </c>
      <c r="B110" s="250">
        <f t="shared" si="12"/>
        <v>2</v>
      </c>
      <c r="C110" s="250">
        <f t="shared" si="13"/>
        <v>1.8</v>
      </c>
      <c r="D110" s="250">
        <f t="shared" si="14"/>
        <v>4.2</v>
      </c>
      <c r="E110" s="250">
        <f t="shared" si="15"/>
        <v>0</v>
      </c>
      <c r="F110" s="250">
        <f>'Data Reliability'!B110</f>
        <v>1.7</v>
      </c>
      <c r="G110" s="158">
        <f>Reliability_updated!V110</f>
        <v>306.2</v>
      </c>
      <c r="H110" s="158">
        <f>'Data Reliability'!C110</f>
        <v>0</v>
      </c>
      <c r="I110" t="str">
        <f>IF(Reliability!B110="x","x",(IF(ROUNDUP(Reliability!B110,0)=1,"Very High",IF(ROUNDUP(Reliability!B110,0)=2,"High",IF(ROUNDUP(Reliability!B110,0)=3,"Medium",IF(ROUNDUP(Reliability!B110,0)=4,"Low","Very Low"))))))</f>
        <v>High</v>
      </c>
    </row>
    <row r="111" spans="1:9" x14ac:dyDescent="0.25">
      <c r="A111" s="157" t="str">
        <f>Lists!C:C</f>
        <v>SWZ001</v>
      </c>
      <c r="B111" s="250">
        <f t="shared" si="12"/>
        <v>1.3</v>
      </c>
      <c r="C111" s="250">
        <f t="shared" si="13"/>
        <v>0.8</v>
      </c>
      <c r="D111" s="250">
        <f t="shared" si="14"/>
        <v>1.4</v>
      </c>
      <c r="E111" s="250">
        <f t="shared" si="15"/>
        <v>1.7</v>
      </c>
      <c r="F111" s="250">
        <f>'Data Reliability'!B111</f>
        <v>1.3</v>
      </c>
      <c r="G111" s="158">
        <f>Reliability_updated!V111</f>
        <v>105.6</v>
      </c>
      <c r="H111" s="158">
        <f>'Data Reliability'!C111</f>
        <v>1</v>
      </c>
      <c r="I111" t="str">
        <f>IF(Reliability!B111="x","x",(IF(ROUNDUP(Reliability!B111,0)=1,"Very High",IF(ROUNDUP(Reliability!B111,0)=2,"High",IF(ROUNDUP(Reliability!B111,0)=3,"Medium",IF(ROUNDUP(Reliability!B111,0)=4,"Low","Very Low"))))))</f>
        <v>High</v>
      </c>
    </row>
    <row r="112" spans="1:9" x14ac:dyDescent="0.25">
      <c r="A112" s="157" t="str">
        <f>Lists!C:C</f>
        <v>SYR001</v>
      </c>
      <c r="B112" s="250">
        <f t="shared" si="12"/>
        <v>1.1000000000000001</v>
      </c>
      <c r="C112" s="250">
        <f t="shared" si="13"/>
        <v>1</v>
      </c>
      <c r="D112" s="250">
        <f t="shared" si="14"/>
        <v>2.2999999999999998</v>
      </c>
      <c r="E112" s="250">
        <f t="shared" si="15"/>
        <v>0</v>
      </c>
      <c r="F112" s="250">
        <f>'Data Reliability'!B112</f>
        <v>1.4</v>
      </c>
      <c r="G112" s="158">
        <f>Reliability_updated!V112</f>
        <v>165.3</v>
      </c>
      <c r="H112" s="158">
        <f>'Data Reliability'!C112</f>
        <v>0</v>
      </c>
      <c r="I112" t="str">
        <f>IF(Reliability!B112="x","x",(IF(ROUNDUP(Reliability!B112,0)=1,"Very High",IF(ROUNDUP(Reliability!B112,0)=2,"High",IF(ROUNDUP(Reliability!B112,0)=3,"Medium",IF(ROUNDUP(Reliability!B112,0)=4,"Low","Very Low"))))))</f>
        <v>High</v>
      </c>
    </row>
    <row r="113" spans="1:9" x14ac:dyDescent="0.25">
      <c r="A113" s="157" t="str">
        <f>Lists!C:C</f>
        <v>TCD001</v>
      </c>
      <c r="B113" s="250">
        <f t="shared" si="12"/>
        <v>2.2000000000000002</v>
      </c>
      <c r="C113" s="250">
        <f t="shared" si="13"/>
        <v>3.5</v>
      </c>
      <c r="D113" s="250">
        <f t="shared" si="14"/>
        <v>3</v>
      </c>
      <c r="E113" s="250">
        <f t="shared" si="15"/>
        <v>0</v>
      </c>
      <c r="F113" s="250">
        <f>'Data Reliability'!B113</f>
        <v>2.4</v>
      </c>
      <c r="G113" s="158">
        <f>Reliability_updated!V113</f>
        <v>216.2</v>
      </c>
      <c r="H113" s="158">
        <f>'Data Reliability'!C113</f>
        <v>0</v>
      </c>
      <c r="I113" t="str">
        <f>IF(Reliability!B113="x","x",(IF(ROUNDUP(Reliability!B113,0)=1,"Very High",IF(ROUNDUP(Reliability!B113,0)=2,"High",IF(ROUNDUP(Reliability!B113,0)=3,"Medium",IF(ROUNDUP(Reliability!B113,0)=4,"Low","Very Low"))))))</f>
        <v>Medium</v>
      </c>
    </row>
    <row r="114" spans="1:9" x14ac:dyDescent="0.25">
      <c r="A114" s="157" t="str">
        <f>Lists!C:C</f>
        <v>TCD003</v>
      </c>
      <c r="B114" s="250">
        <f t="shared" si="12"/>
        <v>2.7</v>
      </c>
      <c r="C114" s="250">
        <f t="shared" si="13"/>
        <v>4</v>
      </c>
      <c r="D114" s="250">
        <f t="shared" si="14"/>
        <v>4.2</v>
      </c>
      <c r="E114" s="250">
        <f t="shared" si="15"/>
        <v>0</v>
      </c>
      <c r="F114" s="250">
        <f>'Data Reliability'!B114</f>
        <v>2.6</v>
      </c>
      <c r="G114" s="158">
        <f>Reliability_updated!V114</f>
        <v>308.39999999999998</v>
      </c>
      <c r="H114" s="158">
        <f>'Data Reliability'!C114</f>
        <v>0</v>
      </c>
      <c r="I114" t="str">
        <f>IF(Reliability!B114="x","x",(IF(ROUNDUP(Reliability!B114,0)=1,"Very High",IF(ROUNDUP(Reliability!B114,0)=2,"High",IF(ROUNDUP(Reliability!B114,0)=3,"Medium",IF(ROUNDUP(Reliability!B114,0)=4,"Low","Very Low"))))))</f>
        <v>Medium</v>
      </c>
    </row>
    <row r="115" spans="1:9" x14ac:dyDescent="0.25">
      <c r="A115" s="157" t="str">
        <f>Lists!C:C</f>
        <v>TCD004</v>
      </c>
      <c r="B115" s="250">
        <f t="shared" si="12"/>
        <v>2.4</v>
      </c>
      <c r="C115" s="250">
        <f t="shared" si="13"/>
        <v>2.2999999999999998</v>
      </c>
      <c r="D115" s="250">
        <f t="shared" si="14"/>
        <v>5</v>
      </c>
      <c r="E115" s="250">
        <f t="shared" si="15"/>
        <v>0</v>
      </c>
      <c r="F115" s="250">
        <f>'Data Reliability'!B115</f>
        <v>1.9</v>
      </c>
      <c r="G115" s="158">
        <f>Reliability_updated!V115</f>
        <v>524.6</v>
      </c>
      <c r="H115" s="158">
        <f>'Data Reliability'!C115</f>
        <v>0</v>
      </c>
      <c r="I115" t="str">
        <f>IF(Reliability!B115="x","x",(IF(ROUNDUP(Reliability!B115,0)=1,"Very High",IF(ROUNDUP(Reliability!B115,0)=2,"High",IF(ROUNDUP(Reliability!B115,0)=3,"Medium",IF(ROUNDUP(Reliability!B115,0)=4,"Low","Very Low"))))))</f>
        <v>Medium</v>
      </c>
    </row>
    <row r="116" spans="1:9" x14ac:dyDescent="0.25">
      <c r="A116" s="157" t="str">
        <f>Lists!C:C</f>
        <v>TCD005</v>
      </c>
      <c r="B116" s="250">
        <f t="shared" si="12"/>
        <v>2.5</v>
      </c>
      <c r="C116" s="250">
        <f t="shared" si="13"/>
        <v>2.5</v>
      </c>
      <c r="D116" s="250">
        <f t="shared" si="14"/>
        <v>5</v>
      </c>
      <c r="E116" s="250">
        <f t="shared" si="15"/>
        <v>0</v>
      </c>
      <c r="F116" s="250">
        <f>'Data Reliability'!B116</f>
        <v>2</v>
      </c>
      <c r="G116" s="158">
        <f>Reliability_updated!V116</f>
        <v>447.5</v>
      </c>
      <c r="H116" s="158">
        <f>'Data Reliability'!C116</f>
        <v>0</v>
      </c>
      <c r="I116" t="str">
        <f>IF(Reliability!B116="x","x",(IF(ROUNDUP(Reliability!B116,0)=1,"Very High",IF(ROUNDUP(Reliability!B116,0)=2,"High",IF(ROUNDUP(Reliability!B116,0)=3,"Medium",IF(ROUNDUP(Reliability!B116,0)=4,"Low","Very Low"))))))</f>
        <v>Medium</v>
      </c>
    </row>
    <row r="117" spans="1:9" x14ac:dyDescent="0.25">
      <c r="A117" s="157" t="str">
        <f>Lists!C:C</f>
        <v>TCD006</v>
      </c>
      <c r="B117" s="250">
        <f t="shared" si="12"/>
        <v>2.9</v>
      </c>
      <c r="C117" s="250">
        <f t="shared" si="13"/>
        <v>3.8</v>
      </c>
      <c r="D117" s="250">
        <f t="shared" si="14"/>
        <v>5</v>
      </c>
      <c r="E117" s="250">
        <f t="shared" si="15"/>
        <v>0</v>
      </c>
      <c r="F117" s="250">
        <f>'Data Reliability'!B117</f>
        <v>2.5</v>
      </c>
      <c r="G117" s="158">
        <f>Reliability_updated!V117</f>
        <v>435.2</v>
      </c>
      <c r="H117" s="158">
        <f>'Data Reliability'!C117</f>
        <v>0</v>
      </c>
      <c r="I117" t="str">
        <f>IF(Reliability!B117="x","x",(IF(ROUNDUP(Reliability!B117,0)=1,"Very High",IF(ROUNDUP(Reliability!B117,0)=2,"High",IF(ROUNDUP(Reliability!B117,0)=3,"Medium",IF(ROUNDUP(Reliability!B117,0)=4,"Low","Very Low"))))))</f>
        <v>Medium</v>
      </c>
    </row>
    <row r="118" spans="1:9" x14ac:dyDescent="0.25">
      <c r="A118" s="157" t="str">
        <f>Lists!C:C</f>
        <v>THA001</v>
      </c>
      <c r="B118" s="250">
        <f t="shared" si="12"/>
        <v>1.8</v>
      </c>
      <c r="C118" s="250">
        <f t="shared" si="13"/>
        <v>2.2999999999999998</v>
      </c>
      <c r="D118" s="250">
        <f t="shared" si="14"/>
        <v>3.1</v>
      </c>
      <c r="E118" s="250">
        <f t="shared" si="15"/>
        <v>0</v>
      </c>
      <c r="F118" s="250">
        <f>'Data Reliability'!B118</f>
        <v>1.9</v>
      </c>
      <c r="G118" s="158">
        <f>Reliability_updated!V118</f>
        <v>230.2</v>
      </c>
      <c r="H118" s="158">
        <f>'Data Reliability'!C118</f>
        <v>0</v>
      </c>
      <c r="I118" t="str">
        <f>IF(Reliability!B118="x","x",(IF(ROUNDUP(Reliability!B118,0)=1,"Very High",IF(ROUNDUP(Reliability!B118,0)=2,"High",IF(ROUNDUP(Reliability!B118,0)=3,"Medium",IF(ROUNDUP(Reliability!B118,0)=4,"Low","Very Low"))))))</f>
        <v>High</v>
      </c>
    </row>
    <row r="119" spans="1:9" x14ac:dyDescent="0.25">
      <c r="A119" s="157" t="str">
        <f>Lists!C:C</f>
        <v>THA002</v>
      </c>
      <c r="B119" s="250">
        <f t="shared" si="12"/>
        <v>4.2</v>
      </c>
      <c r="C119" s="250" t="str">
        <f t="shared" si="13"/>
        <v>x</v>
      </c>
      <c r="D119" s="250">
        <f t="shared" si="14"/>
        <v>5</v>
      </c>
      <c r="E119" s="250">
        <f t="shared" si="15"/>
        <v>3.3</v>
      </c>
      <c r="F119" s="250" t="str">
        <f>'Data Reliability'!B119</f>
        <v>x</v>
      </c>
      <c r="G119" s="158">
        <f>Reliability_updated!V119</f>
        <v>533.20000000000005</v>
      </c>
      <c r="H119" s="158">
        <f>'Data Reliability'!C119</f>
        <v>2</v>
      </c>
      <c r="I119" t="str">
        <f>IF(Reliability!B119="x","x",(IF(ROUNDUP(Reliability!B119,0)=1,"Very High",IF(ROUNDUP(Reliability!B119,0)=2,"High",IF(ROUNDUP(Reliability!B119,0)=3,"Medium",IF(ROUNDUP(Reliability!B119,0)=4,"Low","Very Low"))))))</f>
        <v>Very Low</v>
      </c>
    </row>
    <row r="120" spans="1:9" x14ac:dyDescent="0.25">
      <c r="A120" s="157" t="str">
        <f>Lists!C:C</f>
        <v>THA003</v>
      </c>
      <c r="B120" s="250">
        <f t="shared" si="12"/>
        <v>2.4</v>
      </c>
      <c r="C120" s="250">
        <f t="shared" si="13"/>
        <v>2.2999999999999998</v>
      </c>
      <c r="D120" s="250">
        <f t="shared" si="14"/>
        <v>3.2</v>
      </c>
      <c r="E120" s="250">
        <f t="shared" si="15"/>
        <v>1.7</v>
      </c>
      <c r="F120" s="250">
        <f>'Data Reliability'!B120</f>
        <v>1.9</v>
      </c>
      <c r="G120" s="158">
        <f>Reliability_updated!V120</f>
        <v>232.8</v>
      </c>
      <c r="H120" s="158">
        <f>'Data Reliability'!C120</f>
        <v>1</v>
      </c>
      <c r="I120" t="str">
        <f>IF(Reliability!B120="x","x",(IF(ROUNDUP(Reliability!B120,0)=1,"Very High",IF(ROUNDUP(Reliability!B120,0)=2,"High",IF(ROUNDUP(Reliability!B120,0)=3,"Medium",IF(ROUNDUP(Reliability!B120,0)=4,"Low","Very Low"))))))</f>
        <v>Medium</v>
      </c>
    </row>
    <row r="121" spans="1:9" x14ac:dyDescent="0.25">
      <c r="A121" s="157" t="str">
        <f>Lists!C:C</f>
        <v>TLS002</v>
      </c>
      <c r="B121" s="250">
        <f t="shared" si="12"/>
        <v>1.1000000000000001</v>
      </c>
      <c r="C121" s="250">
        <f t="shared" si="13"/>
        <v>1.8</v>
      </c>
      <c r="D121" s="250">
        <f t="shared" si="14"/>
        <v>1.6</v>
      </c>
      <c r="E121" s="250">
        <f t="shared" si="15"/>
        <v>0</v>
      </c>
      <c r="F121" s="250">
        <f>'Data Reliability'!B121</f>
        <v>1.7</v>
      </c>
      <c r="G121" s="158">
        <f>Reliability_updated!V121</f>
        <v>117</v>
      </c>
      <c r="H121" s="158">
        <f>'Data Reliability'!C121</f>
        <v>0</v>
      </c>
      <c r="I121" t="str">
        <f>IF(Reliability!B121="x","x",(IF(ROUNDUP(Reliability!B121,0)=1,"Very High",IF(ROUNDUP(Reliability!B121,0)=2,"High",IF(ROUNDUP(Reliability!B121,0)=3,"Medium",IF(ROUNDUP(Reliability!B121,0)=4,"Low","Very Low"))))))</f>
        <v>High</v>
      </c>
    </row>
    <row r="122" spans="1:9" x14ac:dyDescent="0.25">
      <c r="A122" s="157" t="str">
        <f>Lists!C:C</f>
        <v>TTO002</v>
      </c>
      <c r="B122" s="250">
        <f t="shared" si="12"/>
        <v>2.8</v>
      </c>
      <c r="C122" s="250">
        <f t="shared" si="13"/>
        <v>3.3</v>
      </c>
      <c r="D122" s="250">
        <f t="shared" si="14"/>
        <v>5</v>
      </c>
      <c r="E122" s="250">
        <f t="shared" si="15"/>
        <v>0</v>
      </c>
      <c r="F122" s="250">
        <f>'Data Reliability'!B122</f>
        <v>2.2999999999999998</v>
      </c>
      <c r="G122" s="158">
        <f>Reliability_updated!V122</f>
        <v>539</v>
      </c>
      <c r="H122" s="158">
        <f>'Data Reliability'!C122</f>
        <v>0</v>
      </c>
      <c r="I122" t="str">
        <f>IF(Reliability!B122="x","x",(IF(ROUNDUP(Reliability!B122,0)=1,"Very High",IF(ROUNDUP(Reliability!B122,0)=2,"High",IF(ROUNDUP(Reliability!B122,0)=3,"Medium",IF(ROUNDUP(Reliability!B122,0)=4,"Low","Very Low"))))))</f>
        <v>Medium</v>
      </c>
    </row>
    <row r="123" spans="1:9" x14ac:dyDescent="0.25">
      <c r="A123" s="157" t="str">
        <f>Lists!C:C</f>
        <v>TUN002</v>
      </c>
      <c r="B123" s="250">
        <f t="shared" si="12"/>
        <v>3.4</v>
      </c>
      <c r="C123" s="250">
        <f t="shared" si="13"/>
        <v>2</v>
      </c>
      <c r="D123" s="250">
        <f t="shared" si="14"/>
        <v>5</v>
      </c>
      <c r="E123" s="250">
        <f t="shared" si="15"/>
        <v>3.3</v>
      </c>
      <c r="F123" s="250">
        <f>'Data Reliability'!B123</f>
        <v>1.8</v>
      </c>
      <c r="G123" s="158">
        <f>Reliability_updated!V123</f>
        <v>657.4</v>
      </c>
      <c r="H123" s="158">
        <f>'Data Reliability'!C123</f>
        <v>2</v>
      </c>
      <c r="I123" t="str">
        <f>IF(Reliability!B123="x","x",(IF(ROUNDUP(Reliability!B123,0)=1,"Very High",IF(ROUNDUP(Reliability!B123,0)=2,"High",IF(ROUNDUP(Reliability!B123,0)=3,"Medium",IF(ROUNDUP(Reliability!B123,0)=4,"Low","Very Low"))))))</f>
        <v>Low</v>
      </c>
    </row>
    <row r="124" spans="1:9" x14ac:dyDescent="0.25">
      <c r="A124" s="157" t="str">
        <f>Lists!C:C</f>
        <v>TUR001</v>
      </c>
      <c r="B124" s="250">
        <f t="shared" si="12"/>
        <v>1.5</v>
      </c>
      <c r="C124" s="250">
        <f t="shared" si="13"/>
        <v>2.5</v>
      </c>
      <c r="D124" s="250">
        <f t="shared" si="14"/>
        <v>2.1</v>
      </c>
      <c r="E124" s="250">
        <f t="shared" si="15"/>
        <v>0</v>
      </c>
      <c r="F124" s="250">
        <f>'Data Reliability'!B124</f>
        <v>2</v>
      </c>
      <c r="G124" s="158">
        <f>Reliability_updated!V124</f>
        <v>150.69999999999999</v>
      </c>
      <c r="H124" s="158">
        <f>'Data Reliability'!C124</f>
        <v>0</v>
      </c>
      <c r="I124" t="str">
        <f>IF(Reliability!B124="x","x",(IF(ROUNDUP(Reliability!B124,0)=1,"Very High",IF(ROUNDUP(Reliability!B124,0)=2,"High",IF(ROUNDUP(Reliability!B124,0)=3,"Medium",IF(ROUNDUP(Reliability!B124,0)=4,"Low","Very Low"))))))</f>
        <v>High</v>
      </c>
    </row>
    <row r="125" spans="1:9" x14ac:dyDescent="0.25">
      <c r="A125" s="157" t="str">
        <f>Lists!C:C</f>
        <v>TUR002</v>
      </c>
      <c r="B125" s="250">
        <f t="shared" si="12"/>
        <v>1.8</v>
      </c>
      <c r="C125" s="250">
        <f t="shared" si="13"/>
        <v>2.2999999999999998</v>
      </c>
      <c r="D125" s="250">
        <f t="shared" si="14"/>
        <v>3.2</v>
      </c>
      <c r="E125" s="250">
        <f t="shared" si="15"/>
        <v>0</v>
      </c>
      <c r="F125" s="250">
        <f>'Data Reliability'!B125</f>
        <v>1.9</v>
      </c>
      <c r="G125" s="158">
        <f>Reliability_updated!V125</f>
        <v>237.3</v>
      </c>
      <c r="H125" s="158">
        <f>'Data Reliability'!C125</f>
        <v>0</v>
      </c>
      <c r="I125" t="str">
        <f>IF(Reliability!B125="x","x",(IF(ROUNDUP(Reliability!B125,0)=1,"Very High",IF(ROUNDUP(Reliability!B125,0)=2,"High",IF(ROUNDUP(Reliability!B125,0)=3,"Medium",IF(ROUNDUP(Reliability!B125,0)=4,"Low","Very Low"))))))</f>
        <v>High</v>
      </c>
    </row>
    <row r="126" spans="1:9" x14ac:dyDescent="0.25">
      <c r="A126" s="157" t="str">
        <f>Lists!C:C</f>
        <v>TUR003</v>
      </c>
      <c r="B126" s="250">
        <f t="shared" si="12"/>
        <v>1.5</v>
      </c>
      <c r="C126" s="250">
        <f t="shared" si="13"/>
        <v>2.5</v>
      </c>
      <c r="D126" s="250">
        <f t="shared" si="14"/>
        <v>2.1</v>
      </c>
      <c r="E126" s="250">
        <f t="shared" si="15"/>
        <v>0</v>
      </c>
      <c r="F126" s="250">
        <f>'Data Reliability'!B126</f>
        <v>2</v>
      </c>
      <c r="G126" s="158">
        <f>Reliability_updated!V126</f>
        <v>150.69999999999999</v>
      </c>
      <c r="H126" s="158">
        <f>'Data Reliability'!C126</f>
        <v>0</v>
      </c>
      <c r="I126" t="str">
        <f>IF(Reliability!B126="x","x",(IF(ROUNDUP(Reliability!B126,0)=1,"Very High",IF(ROUNDUP(Reliability!B126,0)=2,"High",IF(ROUNDUP(Reliability!B126,0)=3,"Medium",IF(ROUNDUP(Reliability!B126,0)=4,"Low","Very Low"))))))</f>
        <v>High</v>
      </c>
    </row>
    <row r="127" spans="1:9" x14ac:dyDescent="0.25">
      <c r="A127" s="157" t="str">
        <f>Lists!C:C</f>
        <v>TUR004</v>
      </c>
      <c r="B127" s="250">
        <f t="shared" si="12"/>
        <v>2.5</v>
      </c>
      <c r="C127" s="250">
        <f t="shared" si="13"/>
        <v>2.5</v>
      </c>
      <c r="D127" s="250">
        <f t="shared" si="14"/>
        <v>5</v>
      </c>
      <c r="E127" s="250">
        <f t="shared" si="15"/>
        <v>0</v>
      </c>
      <c r="F127" s="250">
        <f>'Data Reliability'!B127</f>
        <v>2</v>
      </c>
      <c r="G127" s="158">
        <f>Reliability_updated!V127</f>
        <v>756.9</v>
      </c>
      <c r="H127" s="158">
        <f>'Data Reliability'!C127</f>
        <v>0</v>
      </c>
      <c r="I127" t="str">
        <f>IF(Reliability!B127="x","x",(IF(ROUNDUP(Reliability!B127,0)=1,"Very High",IF(ROUNDUP(Reliability!B127,0)=2,"High",IF(ROUNDUP(Reliability!B127,0)=3,"Medium",IF(ROUNDUP(Reliability!B127,0)=4,"Low","Very Low"))))))</f>
        <v>Medium</v>
      </c>
    </row>
    <row r="128" spans="1:9" x14ac:dyDescent="0.25">
      <c r="A128" s="157" t="str">
        <f>Lists!C:C</f>
        <v>TZA002</v>
      </c>
      <c r="B128" s="250">
        <f t="shared" si="12"/>
        <v>0.6</v>
      </c>
      <c r="C128" s="250">
        <f t="shared" si="13"/>
        <v>1</v>
      </c>
      <c r="D128" s="250">
        <f t="shared" si="14"/>
        <v>0.7</v>
      </c>
      <c r="E128" s="250">
        <f t="shared" si="15"/>
        <v>0</v>
      </c>
      <c r="F128" s="250">
        <f>'Data Reliability'!B128</f>
        <v>1.4</v>
      </c>
      <c r="G128" s="158">
        <f>Reliability_updated!V128</f>
        <v>55.1</v>
      </c>
      <c r="H128" s="158">
        <f>'Data Reliability'!C128</f>
        <v>0</v>
      </c>
      <c r="I128" t="str">
        <f>IF(Reliability!B128="x","x",(IF(ROUNDUP(Reliability!B128,0)=1,"Very High",IF(ROUNDUP(Reliability!B128,0)=2,"High",IF(ROUNDUP(Reliability!B128,0)=3,"Medium",IF(ROUNDUP(Reliability!B128,0)=4,"Low","Very Low"))))))</f>
        <v>Very High</v>
      </c>
    </row>
    <row r="129" spans="1:9" x14ac:dyDescent="0.25">
      <c r="A129" s="157" t="str">
        <f>Lists!C:C</f>
        <v>UGA005</v>
      </c>
      <c r="B129" s="250">
        <f t="shared" si="12"/>
        <v>2.9</v>
      </c>
      <c r="C129" s="250">
        <f t="shared" si="13"/>
        <v>2.2999999999999998</v>
      </c>
      <c r="D129" s="250">
        <f t="shared" si="14"/>
        <v>4.5999999999999996</v>
      </c>
      <c r="E129" s="250">
        <f t="shared" si="15"/>
        <v>1.7</v>
      </c>
      <c r="F129" s="250">
        <f>'Data Reliability'!B129</f>
        <v>1.9</v>
      </c>
      <c r="G129" s="158">
        <f>Reliability_updated!V129</f>
        <v>335.8</v>
      </c>
      <c r="H129" s="158">
        <f>'Data Reliability'!C129</f>
        <v>1</v>
      </c>
      <c r="I129" t="str">
        <f>IF(Reliability!B129="x","x",(IF(ROUNDUP(Reliability!B129,0)=1,"Very High",IF(ROUNDUP(Reliability!B129,0)=2,"High",IF(ROUNDUP(Reliability!B129,0)=3,"Medium",IF(ROUNDUP(Reliability!B129,0)=4,"Low","Very Low"))))))</f>
        <v>Medium</v>
      </c>
    </row>
    <row r="130" spans="1:9" x14ac:dyDescent="0.25">
      <c r="A130" s="157" t="str">
        <f>Lists!C:C</f>
        <v>UKR002</v>
      </c>
      <c r="B130" s="250">
        <f t="shared" si="12"/>
        <v>1.6</v>
      </c>
      <c r="C130" s="250">
        <f t="shared" si="13"/>
        <v>1.8</v>
      </c>
      <c r="D130" s="250">
        <f t="shared" si="14"/>
        <v>3.1</v>
      </c>
      <c r="E130" s="250">
        <f t="shared" si="15"/>
        <v>0</v>
      </c>
      <c r="F130" s="250">
        <f>'Data Reliability'!B130</f>
        <v>1.7</v>
      </c>
      <c r="G130" s="158">
        <f>Reliability_updated!V130</f>
        <v>229.8</v>
      </c>
      <c r="H130" s="158">
        <f>'Data Reliability'!C130</f>
        <v>0</v>
      </c>
      <c r="I130" t="str">
        <f>IF(Reliability!B130="x","x",(IF(ROUNDUP(Reliability!B130,0)=1,"Very High",IF(ROUNDUP(Reliability!B130,0)=2,"High",IF(ROUNDUP(Reliability!B130,0)=3,"Medium",IF(ROUNDUP(Reliability!B130,0)=4,"Low","Very Low"))))))</f>
        <v>High</v>
      </c>
    </row>
    <row r="131" spans="1:9" x14ac:dyDescent="0.25">
      <c r="A131" s="157" t="str">
        <f>Lists!C:C</f>
        <v>VCT002</v>
      </c>
      <c r="B131" s="250">
        <f t="shared" ref="B131:B136" si="16">ROUND(AVERAGE(C131:E131),1)</f>
        <v>1.2</v>
      </c>
      <c r="C131" s="250">
        <f t="shared" ref="C131:C136" si="17">IF(F131="x","x",ROUND((5-(3-F131)/2*5),1))</f>
        <v>2</v>
      </c>
      <c r="D131" s="250">
        <f t="shared" ref="D131:D136" si="18">IF(G131&gt;365,5,ROUND((5-(365-G131)/364*5),1))</f>
        <v>1.7</v>
      </c>
      <c r="E131" s="250">
        <f t="shared" ref="E131:E136" si="19">IF(H131&gt;3,5,ROUND((5-(3-H131)/3*5),1))</f>
        <v>0</v>
      </c>
      <c r="F131" s="250">
        <f>'Data Reliability'!B131</f>
        <v>1.8</v>
      </c>
      <c r="G131" s="158">
        <f>Reliability_updated!V131</f>
        <v>121.6</v>
      </c>
      <c r="H131" s="158">
        <f>'Data Reliability'!C131</f>
        <v>0</v>
      </c>
      <c r="I131" t="str">
        <f>IF(Reliability!B131="x","x",(IF(ROUNDUP(Reliability!B131,0)=1,"Very High",IF(ROUNDUP(Reliability!B131,0)=2,"High",IF(ROUNDUP(Reliability!B131,0)=3,"Medium",IF(ROUNDUP(Reliability!B131,0)=4,"Low","Very Low"))))))</f>
        <v>High</v>
      </c>
    </row>
    <row r="132" spans="1:9" x14ac:dyDescent="0.25">
      <c r="A132" s="157" t="str">
        <f>Lists!C:C</f>
        <v>VEN001</v>
      </c>
      <c r="B132" s="250">
        <f t="shared" si="16"/>
        <v>2.5</v>
      </c>
      <c r="C132" s="250">
        <f t="shared" si="17"/>
        <v>3.3</v>
      </c>
      <c r="D132" s="250">
        <f t="shared" si="18"/>
        <v>4.3</v>
      </c>
      <c r="E132" s="250">
        <f t="shared" si="19"/>
        <v>0</v>
      </c>
      <c r="F132" s="250">
        <f>'Data Reliability'!B132</f>
        <v>2.2999999999999998</v>
      </c>
      <c r="G132" s="158">
        <f>Reliability_updated!V132</f>
        <v>312.3</v>
      </c>
      <c r="H132" s="158">
        <f>'Data Reliability'!C132</f>
        <v>0</v>
      </c>
      <c r="I132" t="str">
        <f>IF(Reliability!B132="x","x",(IF(ROUNDUP(Reliability!B132,0)=1,"Very High",IF(ROUNDUP(Reliability!B132,0)=2,"High",IF(ROUNDUP(Reliability!B132,0)=3,"Medium",IF(ROUNDUP(Reliability!B132,0)=4,"Low","Very Low"))))))</f>
        <v>Medium</v>
      </c>
    </row>
    <row r="133" spans="1:9" x14ac:dyDescent="0.25">
      <c r="A133" s="157" t="str">
        <f>Lists!C:C</f>
        <v>YEM001</v>
      </c>
      <c r="B133" s="250">
        <f t="shared" si="16"/>
        <v>1.5</v>
      </c>
      <c r="C133" s="250">
        <f t="shared" si="17"/>
        <v>2</v>
      </c>
      <c r="D133" s="250">
        <f t="shared" si="18"/>
        <v>2.5</v>
      </c>
      <c r="E133" s="250">
        <f t="shared" si="19"/>
        <v>0</v>
      </c>
      <c r="F133" s="250">
        <f>'Data Reliability'!B133</f>
        <v>1.8</v>
      </c>
      <c r="G133" s="158">
        <f>Reliability_updated!V133</f>
        <v>185.4</v>
      </c>
      <c r="H133" s="158">
        <f>'Data Reliability'!C133</f>
        <v>0</v>
      </c>
      <c r="I133" t="str">
        <f>IF(Reliability!B133="x","x",(IF(ROUNDUP(Reliability!B133,0)=1,"Very High",IF(ROUNDUP(Reliability!B133,0)=2,"High",IF(ROUNDUP(Reliability!B133,0)=3,"Medium",IF(ROUNDUP(Reliability!B133,0)=4,"Low","Very Low"))))))</f>
        <v>High</v>
      </c>
    </row>
    <row r="134" spans="1:9" x14ac:dyDescent="0.25">
      <c r="A134" s="157" t="str">
        <f>Lists!C:C</f>
        <v>YEM002</v>
      </c>
      <c r="B134" s="250">
        <f t="shared" si="16"/>
        <v>1.7</v>
      </c>
      <c r="C134" s="250">
        <f t="shared" si="17"/>
        <v>2.2999999999999998</v>
      </c>
      <c r="D134" s="250">
        <f t="shared" si="18"/>
        <v>2.7</v>
      </c>
      <c r="E134" s="250">
        <f t="shared" si="19"/>
        <v>0</v>
      </c>
      <c r="F134" s="250">
        <f>'Data Reliability'!B134</f>
        <v>1.9</v>
      </c>
      <c r="G134" s="158">
        <f>Reliability_updated!V134</f>
        <v>199.4</v>
      </c>
      <c r="H134" s="158">
        <f>'Data Reliability'!C134</f>
        <v>0</v>
      </c>
      <c r="I134" t="str">
        <f>IF(Reliability!B134="x","x",(IF(ROUNDUP(Reliability!B134,0)=1,"Very High",IF(ROUNDUP(Reliability!B134,0)=2,"High",IF(ROUNDUP(Reliability!B134,0)=3,"Medium",IF(ROUNDUP(Reliability!B134,0)=4,"Low","Very Low"))))))</f>
        <v>High</v>
      </c>
    </row>
    <row r="135" spans="1:9" x14ac:dyDescent="0.25">
      <c r="A135" s="157" t="str">
        <f>Lists!C:C</f>
        <v>ZMB002</v>
      </c>
      <c r="B135" s="250">
        <f t="shared" si="16"/>
        <v>0.7</v>
      </c>
      <c r="C135" s="250">
        <f t="shared" si="17"/>
        <v>0.5</v>
      </c>
      <c r="D135" s="250">
        <f t="shared" si="18"/>
        <v>1.7</v>
      </c>
      <c r="E135" s="250">
        <f t="shared" si="19"/>
        <v>0</v>
      </c>
      <c r="F135" s="250">
        <f>'Data Reliability'!B135</f>
        <v>1.2</v>
      </c>
      <c r="G135" s="158">
        <f>Reliability_updated!V135</f>
        <v>122.4</v>
      </c>
      <c r="H135" s="158">
        <f>'Data Reliability'!C135</f>
        <v>0</v>
      </c>
      <c r="I135" t="str">
        <f>IF(Reliability!B135="x","x",(IF(ROUNDUP(Reliability!B135,0)=1,"Very High",IF(ROUNDUP(Reliability!B135,0)=2,"High",IF(ROUNDUP(Reliability!B135,0)=3,"Medium",IF(ROUNDUP(Reliability!B135,0)=4,"Low","Very Low"))))))</f>
        <v>Very High</v>
      </c>
    </row>
    <row r="136" spans="1:9" x14ac:dyDescent="0.25">
      <c r="A136" s="157" t="str">
        <f>Lists!C:C</f>
        <v>ZWE001</v>
      </c>
      <c r="B136" s="250">
        <f t="shared" si="16"/>
        <v>1.1000000000000001</v>
      </c>
      <c r="C136" s="250">
        <f t="shared" si="17"/>
        <v>2.5</v>
      </c>
      <c r="D136" s="250">
        <f t="shared" si="18"/>
        <v>0.8</v>
      </c>
      <c r="E136" s="250">
        <f t="shared" si="19"/>
        <v>0</v>
      </c>
      <c r="F136" s="250">
        <f>'Data Reliability'!B136</f>
        <v>2</v>
      </c>
      <c r="G136" s="158">
        <f>Reliability_updated!V136</f>
        <v>58.8</v>
      </c>
      <c r="H136" s="158">
        <f>'Data Reliability'!C136</f>
        <v>0</v>
      </c>
      <c r="I136" t="str">
        <f>IF(Reliability!B136="x","x",(IF(ROUNDUP(Reliability!B136,0)=1,"Very High",IF(ROUNDUP(Reliability!B136,0)=2,"High",IF(ROUNDUP(Reliability!B136,0)=3,"Medium",IF(ROUNDUP(Reliability!B136,0)=4,"Low","Very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5" x14ac:dyDescent="0.25"/>
  <cols>
    <col min="1" max="1" width="48" style="209" customWidth="1"/>
    <col min="2" max="2" width="6.42578125" style="209" customWidth="1"/>
    <col min="3" max="9" width="6" style="209" customWidth="1"/>
    <col min="10" max="10" width="9" style="209" customWidth="1"/>
    <col min="11" max="14" width="6" style="209" customWidth="1"/>
    <col min="15" max="16" width="9" style="209" customWidth="1"/>
  </cols>
  <sheetData>
    <row r="1" spans="1:116" ht="125.1" customHeight="1" x14ac:dyDescent="0.25">
      <c r="A1" s="251" t="s">
        <v>2</v>
      </c>
      <c r="B1" s="252" t="s">
        <v>6950</v>
      </c>
      <c r="C1" s="253" t="s">
        <v>7095</v>
      </c>
      <c r="D1" s="253" t="s">
        <v>7096</v>
      </c>
      <c r="E1" s="253" t="s">
        <v>7009</v>
      </c>
      <c r="F1" s="253" t="s">
        <v>7006</v>
      </c>
      <c r="G1" s="253" t="s">
        <v>7097</v>
      </c>
      <c r="H1" s="253" t="s">
        <v>7012</v>
      </c>
      <c r="I1" s="253" t="s">
        <v>7098</v>
      </c>
      <c r="J1" s="253" t="s">
        <v>7099</v>
      </c>
      <c r="K1" s="253" t="s">
        <v>7019</v>
      </c>
      <c r="L1" s="253" t="s">
        <v>7020</v>
      </c>
      <c r="M1" s="253" t="s">
        <v>7100</v>
      </c>
      <c r="N1" s="253" t="s">
        <v>7101</v>
      </c>
      <c r="O1" s="253" t="s">
        <v>7102</v>
      </c>
      <c r="P1" s="253" t="s">
        <v>7103</v>
      </c>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254"/>
      <c r="BE1" s="254"/>
      <c r="BF1" s="254"/>
      <c r="BG1" s="254"/>
      <c r="BH1" s="254"/>
      <c r="BI1" s="254"/>
      <c r="BJ1" s="254"/>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c r="DH1" s="254"/>
      <c r="DI1" s="254"/>
      <c r="DJ1" s="254"/>
      <c r="DK1" s="254"/>
      <c r="DL1" s="254"/>
    </row>
    <row r="2" spans="1:116" ht="30" customHeight="1" x14ac:dyDescent="0.25">
      <c r="A2" s="255" t="s">
        <v>7104</v>
      </c>
      <c r="B2" s="256"/>
      <c r="C2" s="257" t="s">
        <v>7105</v>
      </c>
      <c r="D2" s="257" t="s">
        <v>7106</v>
      </c>
      <c r="E2" s="257" t="s">
        <v>7107</v>
      </c>
      <c r="F2" s="257" t="s">
        <v>7108</v>
      </c>
      <c r="G2" s="257" t="s">
        <v>7109</v>
      </c>
      <c r="H2" s="257" t="s">
        <v>7110</v>
      </c>
      <c r="I2" s="257" t="s">
        <v>7111</v>
      </c>
      <c r="J2" s="257" t="s">
        <v>7108</v>
      </c>
      <c r="K2" s="257" t="s">
        <v>7111</v>
      </c>
      <c r="L2" s="257" t="s">
        <v>7108</v>
      </c>
      <c r="M2" s="257" t="s">
        <v>7108</v>
      </c>
      <c r="N2" s="257" t="s">
        <v>7111</v>
      </c>
      <c r="O2" s="257" t="s">
        <v>7108</v>
      </c>
      <c r="P2" s="257"/>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row>
    <row r="3" spans="1:116" x14ac:dyDescent="0.25">
      <c r="A3" s="255" t="s">
        <v>7112</v>
      </c>
      <c r="B3" s="256"/>
      <c r="C3" s="258" t="s">
        <v>7113</v>
      </c>
      <c r="D3" s="258" t="s">
        <v>7113</v>
      </c>
      <c r="E3" s="258" t="s">
        <v>7114</v>
      </c>
      <c r="F3" s="258" t="s">
        <v>7113</v>
      </c>
      <c r="G3" s="258" t="s">
        <v>7113</v>
      </c>
      <c r="H3" s="258" t="s">
        <v>7113</v>
      </c>
      <c r="I3" s="258" t="s">
        <v>7113</v>
      </c>
      <c r="J3" s="258" t="s">
        <v>7087</v>
      </c>
      <c r="K3" s="258" t="s">
        <v>7113</v>
      </c>
      <c r="L3" s="258" t="s">
        <v>7113</v>
      </c>
      <c r="M3" s="258" t="s">
        <v>7113</v>
      </c>
      <c r="N3" s="258" t="s">
        <v>7113</v>
      </c>
      <c r="O3" s="258" t="s">
        <v>7087</v>
      </c>
      <c r="P3" s="258" t="s">
        <v>7086</v>
      </c>
      <c r="Q3" s="254"/>
      <c r="R3" s="254"/>
      <c r="S3" s="254"/>
      <c r="T3" s="254"/>
      <c r="U3" s="254"/>
      <c r="V3" s="254"/>
      <c r="W3" s="254"/>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row>
    <row r="4" spans="1:116" x14ac:dyDescent="0.25">
      <c r="A4" s="255" t="s">
        <v>116</v>
      </c>
      <c r="B4" s="256" t="s">
        <v>7115</v>
      </c>
      <c r="C4" s="259">
        <v>0.74978600340000001</v>
      </c>
      <c r="D4" s="260">
        <v>4</v>
      </c>
      <c r="E4" s="259">
        <v>0</v>
      </c>
      <c r="F4" s="259">
        <v>3.2833333332999999</v>
      </c>
      <c r="G4" s="259">
        <v>0.57474170609999997</v>
      </c>
      <c r="H4" s="259" t="s">
        <v>14</v>
      </c>
      <c r="I4" s="260">
        <v>10</v>
      </c>
      <c r="J4" s="260">
        <f>IFERROR(VLOOKUP($B4,'Core Indicators'!$E$3:$EU$906,147,FALSE),"x")</f>
        <v>12598</v>
      </c>
      <c r="K4" s="261">
        <v>-1.7135269641999999</v>
      </c>
      <c r="L4" s="259">
        <v>3</v>
      </c>
      <c r="M4" s="260">
        <v>27</v>
      </c>
      <c r="N4" s="260">
        <v>16</v>
      </c>
      <c r="O4" s="260">
        <f>IFERROR(VLOOKUP(B4,'Core Indicators'!$E$3:$G$9906,3,FALSE),"x")</f>
        <v>38042000</v>
      </c>
      <c r="P4" s="260">
        <v>652860</v>
      </c>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S4" s="254"/>
      <c r="CT4" s="254"/>
      <c r="CU4" s="254"/>
      <c r="CV4" s="254"/>
      <c r="CW4" s="254"/>
      <c r="CX4" s="254"/>
      <c r="CY4" s="254"/>
      <c r="CZ4" s="254"/>
      <c r="DA4" s="254"/>
      <c r="DB4" s="254"/>
      <c r="DC4" s="254"/>
      <c r="DD4" s="254"/>
      <c r="DE4" s="254"/>
      <c r="DF4" s="254"/>
      <c r="DG4" s="254"/>
      <c r="DH4" s="254"/>
      <c r="DI4" s="254"/>
      <c r="DJ4" s="254"/>
      <c r="DK4" s="254"/>
      <c r="DL4" s="254"/>
    </row>
    <row r="5" spans="1:116" x14ac:dyDescent="0.25">
      <c r="A5" s="255" t="s">
        <v>7116</v>
      </c>
      <c r="B5" s="256" t="s">
        <v>7117</v>
      </c>
      <c r="C5" s="259">
        <v>0.76260000920000004</v>
      </c>
      <c r="D5" s="260">
        <v>4</v>
      </c>
      <c r="E5" s="259">
        <v>0.62</v>
      </c>
      <c r="F5" s="259">
        <v>4.6500000000000004</v>
      </c>
      <c r="G5" s="259">
        <v>0.57799890379999996</v>
      </c>
      <c r="H5" s="259">
        <v>51.3</v>
      </c>
      <c r="I5" s="260">
        <v>6</v>
      </c>
      <c r="J5" s="260" t="str">
        <f>IFERROR(VLOOKUP($B5,'Core Indicators'!$E$3:$EU$906,147,FALSE),"x")</f>
        <v>x</v>
      </c>
      <c r="K5" s="261">
        <v>-1.0543431044</v>
      </c>
      <c r="L5" s="259">
        <v>3.75</v>
      </c>
      <c r="M5" s="260">
        <v>32</v>
      </c>
      <c r="N5" s="260">
        <v>26</v>
      </c>
      <c r="O5" s="260" t="str">
        <f>IFERROR(VLOOKUP(B5,'Core Indicators'!$E$3:$G$9906,3,FALSE),"x")</f>
        <v>x</v>
      </c>
      <c r="P5" s="260">
        <v>1246700</v>
      </c>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CY5" s="254"/>
      <c r="CZ5" s="254"/>
      <c r="DA5" s="254"/>
      <c r="DB5" s="254"/>
      <c r="DC5" s="254"/>
      <c r="DD5" s="254"/>
      <c r="DE5" s="254"/>
      <c r="DF5" s="254"/>
      <c r="DG5" s="254"/>
      <c r="DH5" s="254"/>
      <c r="DI5" s="254"/>
      <c r="DJ5" s="254"/>
      <c r="DK5" s="254"/>
      <c r="DL5" s="254"/>
    </row>
    <row r="6" spans="1:116" x14ac:dyDescent="0.25">
      <c r="A6" s="255" t="s">
        <v>7118</v>
      </c>
      <c r="B6" s="256" t="s">
        <v>7119</v>
      </c>
      <c r="C6" s="259">
        <v>0.32080001200000002</v>
      </c>
      <c r="D6" s="260">
        <v>9</v>
      </c>
      <c r="E6" s="259">
        <v>0.04</v>
      </c>
      <c r="F6" s="259">
        <v>7.15</v>
      </c>
      <c r="G6" s="259">
        <v>0.2340778537</v>
      </c>
      <c r="H6" s="259">
        <v>33.200000000000003</v>
      </c>
      <c r="I6" s="260">
        <v>6</v>
      </c>
      <c r="J6" s="260" t="str">
        <f>IFERROR(VLOOKUP($B6,'Core Indicators'!$E$3:$EU$906,147,FALSE),"x")</f>
        <v>x</v>
      </c>
      <c r="K6" s="261">
        <v>-0.41117939349999999</v>
      </c>
      <c r="L6" s="259">
        <v>5.5</v>
      </c>
      <c r="M6" s="260">
        <v>67</v>
      </c>
      <c r="N6" s="260">
        <v>35</v>
      </c>
      <c r="O6" s="260" t="str">
        <f>IFERROR(VLOOKUP(B6,'Core Indicators'!$E$3:$G$9906,3,FALSE),"x")</f>
        <v>x</v>
      </c>
      <c r="P6" s="260">
        <v>27400</v>
      </c>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54"/>
      <c r="CB6" s="254"/>
      <c r="CC6" s="254"/>
      <c r="CD6" s="254"/>
      <c r="CE6" s="254"/>
      <c r="CF6" s="254"/>
      <c r="CG6" s="254"/>
      <c r="CH6" s="254"/>
      <c r="CI6" s="254"/>
      <c r="CJ6" s="254"/>
      <c r="CK6" s="254"/>
      <c r="CL6" s="254"/>
      <c r="CM6" s="254"/>
      <c r="CN6" s="254"/>
      <c r="CO6" s="254"/>
      <c r="CP6" s="254"/>
      <c r="CQ6" s="254"/>
      <c r="CR6" s="254"/>
      <c r="CS6" s="254"/>
      <c r="CT6" s="254"/>
      <c r="CU6" s="254"/>
      <c r="CV6" s="254"/>
      <c r="CW6" s="254"/>
      <c r="CX6" s="254"/>
      <c r="CY6" s="254"/>
      <c r="CZ6" s="254"/>
      <c r="DA6" s="254"/>
      <c r="DB6" s="254"/>
      <c r="DC6" s="254"/>
      <c r="DD6" s="254"/>
      <c r="DE6" s="254"/>
      <c r="DF6" s="254"/>
      <c r="DG6" s="254"/>
      <c r="DH6" s="254"/>
      <c r="DI6" s="254"/>
      <c r="DJ6" s="254"/>
      <c r="DK6" s="254"/>
      <c r="DL6" s="254"/>
    </row>
    <row r="7" spans="1:116" x14ac:dyDescent="0.25">
      <c r="A7" s="255" t="s">
        <v>7120</v>
      </c>
      <c r="B7" s="256" t="s">
        <v>7121</v>
      </c>
      <c r="C7" s="259">
        <v>0.98560000059999997</v>
      </c>
      <c r="D7" s="260">
        <v>1</v>
      </c>
      <c r="E7" s="259">
        <v>0</v>
      </c>
      <c r="F7" s="259">
        <v>3.9</v>
      </c>
      <c r="G7" s="259">
        <v>0.1130989843</v>
      </c>
      <c r="H7" s="259">
        <v>26</v>
      </c>
      <c r="I7" s="260">
        <v>0</v>
      </c>
      <c r="J7" s="260" t="str">
        <f>IFERROR(VLOOKUP($B7,'Core Indicators'!$E$3:$EU$906,147,FALSE),"x")</f>
        <v>x</v>
      </c>
      <c r="K7" s="261">
        <v>0.84021884200000008</v>
      </c>
      <c r="L7" s="259">
        <v>4.25</v>
      </c>
      <c r="M7" s="260">
        <v>17</v>
      </c>
      <c r="N7" s="260">
        <v>71</v>
      </c>
      <c r="O7" s="260" t="str">
        <f>IFERROR(VLOOKUP(B7,'Core Indicators'!$E$3:$G$9906,3,FALSE),"x")</f>
        <v>x</v>
      </c>
      <c r="P7" s="260">
        <v>83600</v>
      </c>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4"/>
      <c r="BQ7" s="254"/>
      <c r="BR7" s="254"/>
      <c r="BS7" s="254"/>
      <c r="BT7" s="254"/>
      <c r="BU7" s="254"/>
      <c r="BV7" s="254"/>
      <c r="BW7" s="254"/>
      <c r="BX7" s="254"/>
      <c r="BY7" s="254"/>
      <c r="BZ7" s="254"/>
      <c r="CA7" s="254"/>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row>
    <row r="8" spans="1:116" x14ac:dyDescent="0.25">
      <c r="A8" s="255" t="s">
        <v>7122</v>
      </c>
      <c r="B8" s="256" t="s">
        <v>7123</v>
      </c>
      <c r="C8" s="259">
        <v>5.8874944500000012E-2</v>
      </c>
      <c r="D8" s="260">
        <v>12</v>
      </c>
      <c r="E8" s="259">
        <v>0.01</v>
      </c>
      <c r="F8" s="259">
        <v>8.15</v>
      </c>
      <c r="G8" s="259">
        <v>0.35376096779999999</v>
      </c>
      <c r="H8" s="259">
        <v>42.9</v>
      </c>
      <c r="I8" s="260">
        <v>0</v>
      </c>
      <c r="J8" s="260" t="str">
        <f>IFERROR(VLOOKUP($B8,'Core Indicators'!$E$3:$EU$906,147,FALSE),"x")</f>
        <v>x</v>
      </c>
      <c r="K8" s="261">
        <v>-0.43072563409999998</v>
      </c>
      <c r="L8" s="259">
        <v>7.5</v>
      </c>
      <c r="M8" s="260">
        <v>85</v>
      </c>
      <c r="N8" s="260">
        <v>45</v>
      </c>
      <c r="O8" s="260" t="str">
        <f>IFERROR(VLOOKUP(B8,'Core Indicators'!$E$3:$G$9906,3,FALSE),"x")</f>
        <v>x</v>
      </c>
      <c r="P8" s="260">
        <v>2736690</v>
      </c>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4"/>
      <c r="AY8" s="254"/>
      <c r="AZ8" s="254"/>
      <c r="BA8" s="254"/>
      <c r="BB8" s="254"/>
      <c r="BC8" s="254"/>
      <c r="BD8" s="254"/>
      <c r="BE8" s="254"/>
      <c r="BF8" s="254"/>
      <c r="BG8" s="254"/>
      <c r="BH8" s="254"/>
      <c r="BI8" s="254"/>
      <c r="BJ8" s="254"/>
      <c r="BK8" s="254"/>
      <c r="BL8" s="254"/>
      <c r="BM8" s="254"/>
      <c r="BN8" s="254"/>
      <c r="BO8" s="254"/>
      <c r="BP8" s="254"/>
      <c r="BQ8" s="254"/>
      <c r="BR8" s="254"/>
      <c r="BS8" s="254"/>
      <c r="BT8" s="254"/>
      <c r="BU8" s="254"/>
      <c r="BV8" s="254"/>
      <c r="BW8" s="254"/>
      <c r="BX8" s="254"/>
      <c r="BY8" s="254"/>
      <c r="BZ8" s="254"/>
      <c r="CA8" s="254"/>
      <c r="CB8" s="254"/>
      <c r="CC8" s="254"/>
      <c r="CD8" s="254"/>
      <c r="CE8" s="254"/>
      <c r="CF8" s="254"/>
      <c r="CG8" s="254"/>
      <c r="CH8" s="254"/>
      <c r="CI8" s="254"/>
      <c r="CJ8" s="254"/>
      <c r="CK8" s="254"/>
      <c r="CL8" s="254"/>
      <c r="CM8" s="254"/>
      <c r="CN8" s="254"/>
      <c r="CO8" s="254"/>
      <c r="CP8" s="254"/>
      <c r="CQ8" s="254"/>
      <c r="CR8" s="254"/>
      <c r="CS8" s="254"/>
      <c r="CT8" s="254"/>
      <c r="CU8" s="254"/>
      <c r="CV8" s="254"/>
      <c r="CW8" s="254"/>
      <c r="CX8" s="254"/>
      <c r="CY8" s="254"/>
      <c r="CZ8" s="254"/>
      <c r="DA8" s="254"/>
      <c r="DB8" s="254"/>
      <c r="DC8" s="254"/>
      <c r="DD8" s="254"/>
      <c r="DE8" s="254"/>
      <c r="DF8" s="254"/>
      <c r="DG8" s="254"/>
      <c r="DH8" s="254"/>
      <c r="DI8" s="254"/>
      <c r="DJ8" s="254"/>
      <c r="DK8" s="254"/>
      <c r="DL8" s="254"/>
    </row>
    <row r="9" spans="1:116" x14ac:dyDescent="0.25">
      <c r="A9" s="255" t="s">
        <v>2464</v>
      </c>
      <c r="B9" s="256" t="s">
        <v>7124</v>
      </c>
      <c r="C9" s="259">
        <v>4.13892441E-2</v>
      </c>
      <c r="D9" s="260">
        <v>6</v>
      </c>
      <c r="E9" s="259">
        <v>1.7999999999999999E-2</v>
      </c>
      <c r="F9" s="259">
        <v>7.1</v>
      </c>
      <c r="G9" s="259">
        <v>0.25869431790000003</v>
      </c>
      <c r="H9" s="259">
        <v>29.9</v>
      </c>
      <c r="I9" s="260">
        <v>6</v>
      </c>
      <c r="J9" s="260">
        <f>IFERROR(VLOOKUP($B9,'Core Indicators'!$E$3:$EU$906,147,FALSE),"x")</f>
        <v>1</v>
      </c>
      <c r="K9" s="261">
        <v>-0.1312757581</v>
      </c>
      <c r="L9" s="259">
        <v>6</v>
      </c>
      <c r="M9" s="260">
        <v>53</v>
      </c>
      <c r="N9" s="260">
        <v>42</v>
      </c>
      <c r="O9" s="260">
        <f>IFERROR(VLOOKUP(B9,'Core Indicators'!$E$3:$G$9906,3,FALSE),"x")</f>
        <v>3024000</v>
      </c>
      <c r="P9" s="260">
        <v>28470</v>
      </c>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4"/>
      <c r="BG9" s="254"/>
      <c r="BH9" s="254"/>
      <c r="BI9" s="254"/>
      <c r="BJ9" s="254"/>
      <c r="BK9" s="254"/>
      <c r="BL9" s="254"/>
      <c r="BM9" s="254"/>
      <c r="BN9" s="254"/>
      <c r="BO9" s="254"/>
      <c r="BP9" s="254"/>
      <c r="BQ9" s="254"/>
      <c r="BR9" s="254"/>
      <c r="BS9" s="254"/>
      <c r="BT9" s="254"/>
      <c r="BU9" s="254"/>
      <c r="BV9" s="254"/>
      <c r="BW9" s="254"/>
      <c r="BX9" s="254"/>
      <c r="BY9" s="254"/>
      <c r="BZ9" s="254"/>
      <c r="CA9" s="254"/>
      <c r="CB9" s="254"/>
      <c r="CC9" s="254"/>
      <c r="CD9" s="254"/>
      <c r="CE9" s="254"/>
      <c r="CF9" s="254"/>
      <c r="CG9" s="254"/>
      <c r="CH9" s="254"/>
      <c r="CI9" s="254"/>
      <c r="CJ9" s="254"/>
      <c r="CK9" s="254"/>
      <c r="CL9" s="254"/>
      <c r="CM9" s="254"/>
      <c r="CN9" s="254"/>
      <c r="CO9" s="254"/>
      <c r="CP9" s="254"/>
      <c r="CQ9" s="254"/>
      <c r="CR9" s="254"/>
      <c r="CS9" s="254"/>
      <c r="CT9" s="254"/>
      <c r="CU9" s="254"/>
      <c r="CV9" s="254"/>
      <c r="CW9" s="254"/>
      <c r="CX9" s="254"/>
      <c r="CY9" s="254"/>
      <c r="CZ9" s="254"/>
      <c r="DA9" s="254"/>
      <c r="DB9" s="254"/>
      <c r="DC9" s="254"/>
      <c r="DD9" s="254"/>
      <c r="DE9" s="254"/>
      <c r="DF9" s="254"/>
      <c r="DG9" s="254"/>
      <c r="DH9" s="254"/>
      <c r="DI9" s="254"/>
      <c r="DJ9" s="254"/>
      <c r="DK9" s="254"/>
      <c r="DL9" s="254"/>
    </row>
    <row r="10" spans="1:116" x14ac:dyDescent="0.25">
      <c r="A10" s="255" t="s">
        <v>7125</v>
      </c>
      <c r="B10" s="256" t="s">
        <v>7126</v>
      </c>
      <c r="C10" s="259">
        <v>0</v>
      </c>
      <c r="D10" s="260">
        <v>13</v>
      </c>
      <c r="E10" s="259">
        <v>0</v>
      </c>
      <c r="F10" s="259" t="s">
        <v>14</v>
      </c>
      <c r="G10" s="259" t="s">
        <v>14</v>
      </c>
      <c r="H10" s="259" t="s">
        <v>14</v>
      </c>
      <c r="I10" s="260">
        <v>0</v>
      </c>
      <c r="J10" s="260" t="str">
        <f>IFERROR(VLOOKUP($B10,'Core Indicators'!$E$3:$EU$906,147,FALSE),"x")</f>
        <v>x</v>
      </c>
      <c r="K10" s="261">
        <v>0.40520465369999997</v>
      </c>
      <c r="L10" s="259" t="s">
        <v>14</v>
      </c>
      <c r="M10" s="260">
        <v>85</v>
      </c>
      <c r="N10" s="260" t="s">
        <v>14</v>
      </c>
      <c r="O10" s="260" t="str">
        <f>IFERROR(VLOOKUP(B10,'Core Indicators'!$E$3:$G$9906,3,FALSE),"x")</f>
        <v>x</v>
      </c>
      <c r="P10" s="260">
        <v>440</v>
      </c>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c r="BQ10" s="254"/>
      <c r="BR10" s="254"/>
      <c r="BS10" s="254"/>
      <c r="BT10" s="254"/>
      <c r="BU10" s="254"/>
      <c r="BV10" s="254"/>
      <c r="BW10" s="254"/>
      <c r="BX10" s="254"/>
      <c r="BY10" s="254"/>
      <c r="BZ10" s="254"/>
      <c r="CA10" s="254"/>
      <c r="CB10" s="254"/>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c r="DJ10" s="254"/>
      <c r="DK10" s="254"/>
      <c r="DL10" s="254"/>
    </row>
    <row r="11" spans="1:116" x14ac:dyDescent="0.25">
      <c r="A11" s="255" t="s">
        <v>7127</v>
      </c>
      <c r="B11" s="256" t="s">
        <v>7128</v>
      </c>
      <c r="C11" s="259">
        <v>0.29240004409999998</v>
      </c>
      <c r="D11" s="260">
        <v>14</v>
      </c>
      <c r="E11" s="259">
        <v>0.02</v>
      </c>
      <c r="F11" s="259" t="s">
        <v>14</v>
      </c>
      <c r="G11" s="259">
        <v>0.1028773082</v>
      </c>
      <c r="H11" s="259">
        <v>34.4</v>
      </c>
      <c r="I11" s="260">
        <v>0</v>
      </c>
      <c r="J11" s="260" t="str">
        <f>IFERROR(VLOOKUP($B11,'Core Indicators'!$E$3:$EU$906,147,FALSE),"x")</f>
        <v>x</v>
      </c>
      <c r="K11" s="261">
        <v>1.7341445684000001</v>
      </c>
      <c r="L11" s="259" t="s">
        <v>14</v>
      </c>
      <c r="M11" s="260">
        <v>97</v>
      </c>
      <c r="N11" s="260">
        <v>77</v>
      </c>
      <c r="O11" s="260" t="str">
        <f>IFERROR(VLOOKUP(B11,'Core Indicators'!$E$3:$G$9906,3,FALSE),"x")</f>
        <v>x</v>
      </c>
      <c r="P11" s="260">
        <v>7682300</v>
      </c>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54"/>
      <c r="CB11" s="254"/>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row>
    <row r="12" spans="1:116" x14ac:dyDescent="0.25">
      <c r="A12" s="255" t="s">
        <v>7129</v>
      </c>
      <c r="B12" s="256" t="s">
        <v>7130</v>
      </c>
      <c r="C12" s="259">
        <v>0.1350639867</v>
      </c>
      <c r="D12" s="260">
        <v>12</v>
      </c>
      <c r="E12" s="259">
        <v>7.7999999999999996E-3</v>
      </c>
      <c r="F12" s="259" t="s">
        <v>14</v>
      </c>
      <c r="G12" s="259">
        <v>7.3148202199999998E-2</v>
      </c>
      <c r="H12" s="259">
        <v>30.8</v>
      </c>
      <c r="I12" s="260">
        <v>0</v>
      </c>
      <c r="J12" s="260" t="str">
        <f>IFERROR(VLOOKUP($B12,'Core Indicators'!$E$3:$EU$906,147,FALSE),"x")</f>
        <v>x</v>
      </c>
      <c r="K12" s="261">
        <v>1.8830512762</v>
      </c>
      <c r="L12" s="259" t="s">
        <v>14</v>
      </c>
      <c r="M12" s="260">
        <v>93</v>
      </c>
      <c r="N12" s="260">
        <v>77</v>
      </c>
      <c r="O12" s="260" t="str">
        <f>IFERROR(VLOOKUP(B12,'Core Indicators'!$E$3:$G$9906,3,FALSE),"x")</f>
        <v>x</v>
      </c>
      <c r="P12" s="260">
        <v>82523</v>
      </c>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4"/>
      <c r="CB12" s="254"/>
      <c r="CC12" s="254"/>
      <c r="CD12" s="254"/>
      <c r="CE12" s="254"/>
      <c r="CF12" s="254"/>
      <c r="CG12" s="254"/>
      <c r="CH12" s="254"/>
      <c r="CI12" s="254"/>
      <c r="CJ12" s="254"/>
      <c r="CK12" s="254"/>
      <c r="CL12" s="254"/>
      <c r="CM12" s="254"/>
      <c r="CN12" s="254"/>
      <c r="CO12" s="254"/>
      <c r="CP12" s="254"/>
      <c r="CQ12" s="254"/>
      <c r="CR12" s="254"/>
      <c r="CS12" s="254"/>
      <c r="CT12" s="254"/>
      <c r="CU12" s="254"/>
      <c r="CV12" s="254"/>
      <c r="CW12" s="254"/>
      <c r="CX12" s="254"/>
      <c r="CY12" s="254"/>
      <c r="CZ12" s="254"/>
      <c r="DA12" s="254"/>
      <c r="DB12" s="254"/>
      <c r="DC12" s="254"/>
      <c r="DD12" s="254"/>
      <c r="DE12" s="254"/>
      <c r="DF12" s="254"/>
      <c r="DG12" s="254"/>
      <c r="DH12" s="254"/>
      <c r="DI12" s="254"/>
      <c r="DJ12" s="254"/>
      <c r="DK12" s="254"/>
      <c r="DL12" s="254"/>
    </row>
    <row r="13" spans="1:116" x14ac:dyDescent="0.25">
      <c r="A13" s="255" t="s">
        <v>2474</v>
      </c>
      <c r="B13" s="256" t="s">
        <v>7131</v>
      </c>
      <c r="C13" s="259">
        <v>0.15286196930000001</v>
      </c>
      <c r="D13" s="260">
        <v>4</v>
      </c>
      <c r="E13" s="259">
        <v>5.5E-2</v>
      </c>
      <c r="F13" s="259">
        <v>3.4333333332999998</v>
      </c>
      <c r="G13" s="259">
        <v>0.32076538339999999</v>
      </c>
      <c r="H13" s="259">
        <v>26.6</v>
      </c>
      <c r="I13" s="260">
        <v>10</v>
      </c>
      <c r="J13" s="260">
        <f>IFERROR(VLOOKUP($B13,'Core Indicators'!$E$3:$EU$906,147,FALSE),"x")</f>
        <v>91</v>
      </c>
      <c r="K13" s="261">
        <v>-0.57727032899999997</v>
      </c>
      <c r="L13" s="259">
        <v>3</v>
      </c>
      <c r="M13" s="260">
        <v>10</v>
      </c>
      <c r="N13" s="260">
        <v>30</v>
      </c>
      <c r="O13" s="260">
        <f>IFERROR(VLOOKUP(B13,'Core Indicators'!$E$3:$G$9906,3,FALSE),"x")</f>
        <v>9999000</v>
      </c>
      <c r="P13" s="260">
        <v>82663</v>
      </c>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row>
    <row r="14" spans="1:116" x14ac:dyDescent="0.25">
      <c r="A14" s="255" t="s">
        <v>892</v>
      </c>
      <c r="B14" s="256" t="s">
        <v>7132</v>
      </c>
      <c r="C14" s="259">
        <v>0.25789995929999998</v>
      </c>
      <c r="D14" s="260">
        <v>8</v>
      </c>
      <c r="E14" s="259">
        <v>0</v>
      </c>
      <c r="F14" s="259">
        <v>3.7</v>
      </c>
      <c r="G14" s="259">
        <v>0.51957781189999996</v>
      </c>
      <c r="H14" s="259">
        <v>38.6</v>
      </c>
      <c r="I14" s="260">
        <v>6</v>
      </c>
      <c r="J14" s="260">
        <f>IFERROR(VLOOKUP($B14,'Core Indicators'!$E$3:$EU$906,147,FALSE),"x")</f>
        <v>227</v>
      </c>
      <c r="K14" s="261">
        <v>-1.4319046736000001</v>
      </c>
      <c r="L14" s="259">
        <v>2.5</v>
      </c>
      <c r="M14" s="260">
        <v>13</v>
      </c>
      <c r="N14" s="260">
        <v>19</v>
      </c>
      <c r="O14" s="260">
        <f>IFERROR(VLOOKUP(B14,'Core Indicators'!$E$3:$G$9906,3,FALSE),"x")</f>
        <v>12600000</v>
      </c>
      <c r="P14" s="260">
        <v>25680</v>
      </c>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row>
    <row r="15" spans="1:116" x14ac:dyDescent="0.25">
      <c r="A15" s="255" t="s">
        <v>7133</v>
      </c>
      <c r="B15" s="256" t="s">
        <v>7134</v>
      </c>
      <c r="C15" s="259">
        <v>0.49180002620000002</v>
      </c>
      <c r="D15" s="260">
        <v>12</v>
      </c>
      <c r="E15" s="259">
        <v>0.01</v>
      </c>
      <c r="F15" s="259" t="s">
        <v>14</v>
      </c>
      <c r="G15" s="259">
        <v>4.5443996700000003E-2</v>
      </c>
      <c r="H15" s="259">
        <v>27.2</v>
      </c>
      <c r="I15" s="260">
        <v>0</v>
      </c>
      <c r="J15" s="260" t="str">
        <f>IFERROR(VLOOKUP($B15,'Core Indicators'!$E$3:$EU$906,147,FALSE),"x")</f>
        <v>x</v>
      </c>
      <c r="K15" s="261">
        <v>1.3637149334000001</v>
      </c>
      <c r="L15" s="259" t="s">
        <v>14</v>
      </c>
      <c r="M15" s="260">
        <v>96</v>
      </c>
      <c r="N15" s="260">
        <v>75</v>
      </c>
      <c r="O15" s="260" t="str">
        <f>IFERROR(VLOOKUP(B15,'Core Indicators'!$E$3:$G$9906,3,FALSE),"x")</f>
        <v>x</v>
      </c>
      <c r="P15" s="260">
        <v>30280</v>
      </c>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54"/>
      <c r="CB15" s="254"/>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c r="DJ15" s="254"/>
      <c r="DK15" s="254"/>
      <c r="DL15" s="254"/>
    </row>
    <row r="16" spans="1:116" x14ac:dyDescent="0.25">
      <c r="A16" s="255" t="s">
        <v>7135</v>
      </c>
      <c r="B16" s="256" t="s">
        <v>7136</v>
      </c>
      <c r="C16" s="259">
        <v>0.81187498689999993</v>
      </c>
      <c r="D16" s="260">
        <v>9</v>
      </c>
      <c r="E16" s="259">
        <v>0.33</v>
      </c>
      <c r="F16" s="259">
        <v>7.75</v>
      </c>
      <c r="G16" s="259">
        <v>0.61251466889999995</v>
      </c>
      <c r="H16" s="259">
        <v>47.8</v>
      </c>
      <c r="I16" s="260">
        <v>0</v>
      </c>
      <c r="J16" s="260" t="str">
        <f>IFERROR(VLOOKUP($B16,'Core Indicators'!$E$3:$EU$906,147,FALSE),"x")</f>
        <v>x</v>
      </c>
      <c r="K16" s="261">
        <v>-0.66412585970000004</v>
      </c>
      <c r="L16" s="259">
        <v>6.5</v>
      </c>
      <c r="M16" s="260">
        <v>66</v>
      </c>
      <c r="N16" s="260">
        <v>41</v>
      </c>
      <c r="O16" s="260" t="str">
        <f>IFERROR(VLOOKUP(B16,'Core Indicators'!$E$3:$G$9906,3,FALSE),"x")</f>
        <v>x</v>
      </c>
      <c r="P16" s="260">
        <v>112760</v>
      </c>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row>
    <row r="17" spans="1:116" x14ac:dyDescent="0.25">
      <c r="A17" s="255" t="s">
        <v>540</v>
      </c>
      <c r="B17" s="256" t="s">
        <v>7137</v>
      </c>
      <c r="C17" s="259">
        <v>0.55109997759999996</v>
      </c>
      <c r="D17" s="260">
        <v>11</v>
      </c>
      <c r="E17" s="259">
        <v>0</v>
      </c>
      <c r="F17" s="259">
        <v>6.2</v>
      </c>
      <c r="G17" s="259">
        <v>0.61156915869999995</v>
      </c>
      <c r="H17" s="259">
        <v>35.299999999999997</v>
      </c>
      <c r="I17" s="260">
        <v>10</v>
      </c>
      <c r="J17" s="260">
        <f>IFERROR(VLOOKUP($B17,'Core Indicators'!$E$3:$EU$906,147,FALSE),"x")</f>
        <v>566</v>
      </c>
      <c r="K17" s="261">
        <v>-0.42625910039999998</v>
      </c>
      <c r="L17" s="259">
        <v>4.25</v>
      </c>
      <c r="M17" s="260">
        <v>56</v>
      </c>
      <c r="N17" s="260">
        <v>40</v>
      </c>
      <c r="O17" s="260">
        <f>IFERROR(VLOOKUP(B17,'Core Indicators'!$E$3:$G$9906,3,FALSE),"x")</f>
        <v>21135000</v>
      </c>
      <c r="P17" s="260">
        <v>273600</v>
      </c>
      <c r="Q17" s="254"/>
      <c r="R17" s="254"/>
      <c r="S17" s="254"/>
      <c r="T17" s="254"/>
      <c r="U17" s="254"/>
      <c r="V17" s="254"/>
      <c r="W17" s="254"/>
      <c r="X17" s="254"/>
      <c r="Y17" s="254"/>
      <c r="Z17" s="254"/>
      <c r="AA17" s="254"/>
      <c r="AB17" s="254"/>
      <c r="AC17" s="254"/>
      <c r="AD17" s="254"/>
      <c r="AE17" s="254"/>
      <c r="AF17" s="254"/>
      <c r="AG17" s="254"/>
      <c r="AH17" s="254"/>
      <c r="AI17" s="254"/>
      <c r="AJ17" s="254"/>
      <c r="AK17" s="254"/>
      <c r="AL17" s="254"/>
      <c r="AM17" s="254"/>
      <c r="AN17" s="254"/>
      <c r="AO17" s="254"/>
      <c r="AP17" s="254"/>
      <c r="AQ17" s="254"/>
      <c r="AR17" s="254"/>
      <c r="AS17" s="254"/>
      <c r="AT17" s="254"/>
      <c r="AU17" s="254"/>
      <c r="AV17" s="254"/>
      <c r="AW17" s="254"/>
      <c r="AX17" s="254"/>
      <c r="AY17" s="254"/>
      <c r="AZ17" s="254"/>
      <c r="BA17" s="254"/>
      <c r="BB17" s="254"/>
      <c r="BC17" s="254"/>
      <c r="BD17" s="254"/>
      <c r="BE17" s="254"/>
      <c r="BF17" s="254"/>
      <c r="BG17" s="254"/>
      <c r="BH17" s="254"/>
      <c r="BI17" s="254"/>
      <c r="BJ17" s="254"/>
      <c r="BK17" s="254"/>
      <c r="BL17" s="254"/>
      <c r="BM17" s="254"/>
      <c r="BN17" s="254"/>
      <c r="BO17" s="254"/>
      <c r="BP17" s="254"/>
      <c r="BQ17" s="254"/>
      <c r="BR17" s="254"/>
      <c r="BS17" s="254"/>
      <c r="BT17" s="254"/>
      <c r="BU17" s="254"/>
      <c r="BV17" s="254"/>
      <c r="BW17" s="254"/>
      <c r="BX17" s="254"/>
      <c r="BY17" s="254"/>
      <c r="BZ17" s="254"/>
      <c r="CA17" s="254"/>
      <c r="CB17" s="254"/>
      <c r="CC17" s="254"/>
      <c r="CD17" s="254"/>
      <c r="CE17" s="254"/>
      <c r="CF17" s="254"/>
      <c r="CG17" s="254"/>
      <c r="CH17" s="254"/>
      <c r="CI17" s="254"/>
      <c r="CJ17" s="254"/>
      <c r="CK17" s="254"/>
      <c r="CL17" s="254"/>
      <c r="CM17" s="254"/>
      <c r="CN17" s="254"/>
      <c r="CO17" s="254"/>
      <c r="CP17" s="254"/>
      <c r="CQ17" s="254"/>
      <c r="CR17" s="254"/>
      <c r="CS17" s="254"/>
      <c r="CT17" s="254"/>
      <c r="CU17" s="254"/>
      <c r="CV17" s="254"/>
      <c r="CW17" s="254"/>
      <c r="CX17" s="254"/>
      <c r="CY17" s="254"/>
      <c r="CZ17" s="254"/>
      <c r="DA17" s="254"/>
      <c r="DB17" s="254"/>
      <c r="DC17" s="254"/>
      <c r="DD17" s="254"/>
      <c r="DE17" s="254"/>
      <c r="DF17" s="254"/>
      <c r="DG17" s="254"/>
      <c r="DH17" s="254"/>
      <c r="DI17" s="254"/>
      <c r="DJ17" s="254"/>
      <c r="DK17" s="254"/>
      <c r="DL17" s="254"/>
    </row>
    <row r="18" spans="1:116" x14ac:dyDescent="0.25">
      <c r="A18" s="255" t="s">
        <v>192</v>
      </c>
      <c r="B18" s="256" t="s">
        <v>7138</v>
      </c>
      <c r="C18" s="259">
        <v>0.1888710338</v>
      </c>
      <c r="D18" s="260">
        <v>7</v>
      </c>
      <c r="E18" s="259">
        <v>0.122</v>
      </c>
      <c r="F18" s="259">
        <v>4.4166666667000003</v>
      </c>
      <c r="G18" s="259">
        <v>0.53584621349999995</v>
      </c>
      <c r="H18" s="259">
        <v>32.4</v>
      </c>
      <c r="I18" s="260">
        <v>6</v>
      </c>
      <c r="J18" s="260">
        <f>IFERROR(VLOOKUP($B18,'Core Indicators'!$E$3:$EU$906,147,FALSE),"x")</f>
        <v>174</v>
      </c>
      <c r="K18" s="261">
        <v>-0.63630837200000001</v>
      </c>
      <c r="L18" s="259">
        <v>3.5</v>
      </c>
      <c r="M18" s="260">
        <v>39</v>
      </c>
      <c r="N18" s="260">
        <v>26</v>
      </c>
      <c r="O18" s="260">
        <f>IFERROR(VLOOKUP(B18,'Core Indicators'!$E$3:$G$9906,3,FALSE),"x")</f>
        <v>143197000</v>
      </c>
      <c r="P18" s="260">
        <v>130170</v>
      </c>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c r="AT18" s="254"/>
      <c r="AU18" s="254"/>
      <c r="AV18" s="254"/>
      <c r="AW18" s="254"/>
      <c r="AX18" s="254"/>
      <c r="AY18" s="254"/>
      <c r="AZ18" s="254"/>
      <c r="BA18" s="254"/>
      <c r="BB18" s="254"/>
      <c r="BC18" s="254"/>
      <c r="BD18" s="254"/>
      <c r="BE18" s="254"/>
      <c r="BF18" s="254"/>
      <c r="BG18" s="254"/>
      <c r="BH18" s="254"/>
      <c r="BI18" s="254"/>
      <c r="BJ18" s="254"/>
      <c r="BK18" s="254"/>
      <c r="BL18" s="254"/>
      <c r="BM18" s="254"/>
      <c r="BN18" s="254"/>
      <c r="BO18" s="254"/>
      <c r="BP18" s="254"/>
      <c r="BQ18" s="254"/>
      <c r="BR18" s="254"/>
      <c r="BS18" s="254"/>
      <c r="BT18" s="254"/>
      <c r="BU18" s="254"/>
      <c r="BV18" s="254"/>
      <c r="BW18" s="254"/>
      <c r="BX18" s="254"/>
      <c r="BY18" s="254"/>
      <c r="BZ18" s="254"/>
      <c r="CA18" s="254"/>
      <c r="CB18" s="254"/>
      <c r="CC18" s="254"/>
      <c r="CD18" s="254"/>
      <c r="CE18" s="254"/>
      <c r="CF18" s="254"/>
      <c r="CG18" s="254"/>
      <c r="CH18" s="254"/>
      <c r="CI18" s="254"/>
      <c r="CJ18" s="254"/>
      <c r="CK18" s="254"/>
      <c r="CL18" s="254"/>
      <c r="CM18" s="254"/>
      <c r="CN18" s="254"/>
      <c r="CO18" s="254"/>
      <c r="CP18" s="254"/>
      <c r="CQ18" s="254"/>
      <c r="CR18" s="254"/>
      <c r="CS18" s="254"/>
      <c r="CT18" s="254"/>
      <c r="CU18" s="254"/>
      <c r="CV18" s="254"/>
      <c r="CW18" s="254"/>
      <c r="CX18" s="254"/>
      <c r="CY18" s="254"/>
      <c r="CZ18" s="254"/>
      <c r="DA18" s="254"/>
      <c r="DB18" s="254"/>
      <c r="DC18" s="254"/>
      <c r="DD18" s="254"/>
      <c r="DE18" s="254"/>
      <c r="DF18" s="254"/>
      <c r="DG18" s="254"/>
      <c r="DH18" s="254"/>
      <c r="DI18" s="254"/>
      <c r="DJ18" s="254"/>
      <c r="DK18" s="254"/>
      <c r="DL18" s="254"/>
    </row>
    <row r="19" spans="1:116" x14ac:dyDescent="0.25">
      <c r="A19" s="255" t="s">
        <v>7139</v>
      </c>
      <c r="B19" s="256" t="s">
        <v>7140</v>
      </c>
      <c r="C19" s="259">
        <v>0.29830702730000003</v>
      </c>
      <c r="D19" s="260">
        <v>9</v>
      </c>
      <c r="E19" s="259">
        <v>0.05</v>
      </c>
      <c r="F19" s="259">
        <v>7.95</v>
      </c>
      <c r="G19" s="259">
        <v>0.21775610300000001</v>
      </c>
      <c r="H19" s="259">
        <v>41.3</v>
      </c>
      <c r="I19" s="260">
        <v>6</v>
      </c>
      <c r="J19" s="260" t="str">
        <f>IFERROR(VLOOKUP($B19,'Core Indicators'!$E$3:$EU$906,147,FALSE),"x")</f>
        <v>x</v>
      </c>
      <c r="K19" s="261">
        <v>3.5896573199999997E-2</v>
      </c>
      <c r="L19" s="259">
        <v>7.5</v>
      </c>
      <c r="M19" s="260">
        <v>80</v>
      </c>
      <c r="N19" s="260">
        <v>43</v>
      </c>
      <c r="O19" s="260" t="str">
        <f>IFERROR(VLOOKUP(B19,'Core Indicators'!$E$3:$G$9906,3,FALSE),"x")</f>
        <v>x</v>
      </c>
      <c r="P19" s="260">
        <v>108560</v>
      </c>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T19" s="254"/>
      <c r="AU19" s="254"/>
      <c r="AV19" s="254"/>
      <c r="AW19" s="254"/>
      <c r="AX19" s="254"/>
      <c r="AY19" s="254"/>
      <c r="AZ19" s="254"/>
      <c r="BA19" s="254"/>
      <c r="BB19" s="254"/>
      <c r="BC19" s="254"/>
      <c r="BD19" s="254"/>
      <c r="BE19" s="254"/>
      <c r="BF19" s="254"/>
      <c r="BG19" s="254"/>
      <c r="BH19" s="254"/>
      <c r="BI19" s="254"/>
      <c r="BJ19" s="254"/>
      <c r="BK19" s="254"/>
      <c r="BL19" s="254"/>
      <c r="BM19" s="254"/>
      <c r="BN19" s="254"/>
      <c r="BO19" s="254"/>
      <c r="BP19" s="254"/>
      <c r="BQ19" s="254"/>
      <c r="BR19" s="254"/>
      <c r="BS19" s="254"/>
      <c r="BT19" s="254"/>
      <c r="BU19" s="254"/>
      <c r="BV19" s="254"/>
      <c r="BW19" s="254"/>
      <c r="BX19" s="254"/>
      <c r="BY19" s="254"/>
      <c r="BZ19" s="254"/>
      <c r="CA19" s="254"/>
      <c r="CB19" s="254"/>
      <c r="CC19" s="254"/>
      <c r="CD19" s="254"/>
      <c r="CE19" s="254"/>
      <c r="CF19" s="254"/>
      <c r="CG19" s="254"/>
      <c r="CH19" s="254"/>
      <c r="CI19" s="254"/>
      <c r="CJ19" s="254"/>
      <c r="CK19" s="254"/>
      <c r="CL19" s="254"/>
      <c r="CM19" s="254"/>
      <c r="CN19" s="254"/>
      <c r="CO19" s="254"/>
      <c r="CP19" s="254"/>
      <c r="CQ19" s="254"/>
      <c r="CR19" s="254"/>
      <c r="CS19" s="254"/>
      <c r="CT19" s="254"/>
      <c r="CU19" s="254"/>
      <c r="CV19" s="254"/>
      <c r="CW19" s="254"/>
      <c r="CX19" s="254"/>
      <c r="CY19" s="254"/>
      <c r="CZ19" s="254"/>
      <c r="DA19" s="254"/>
      <c r="DB19" s="254"/>
      <c r="DC19" s="254"/>
      <c r="DD19" s="254"/>
      <c r="DE19" s="254"/>
      <c r="DF19" s="254"/>
      <c r="DG19" s="254"/>
      <c r="DH19" s="254"/>
      <c r="DI19" s="254"/>
      <c r="DJ19" s="254"/>
      <c r="DK19" s="254"/>
      <c r="DL19" s="254"/>
    </row>
    <row r="20" spans="1:116" x14ac:dyDescent="0.25">
      <c r="A20" s="255" t="s">
        <v>7141</v>
      </c>
      <c r="B20" s="256" t="s">
        <v>7142</v>
      </c>
      <c r="C20" s="259">
        <v>0.85500000239999996</v>
      </c>
      <c r="D20" s="260">
        <v>3</v>
      </c>
      <c r="E20" s="259">
        <v>0</v>
      </c>
      <c r="F20" s="259">
        <v>3</v>
      </c>
      <c r="G20" s="259">
        <v>0.20729597050000001</v>
      </c>
      <c r="H20" s="259" t="s">
        <v>14</v>
      </c>
      <c r="I20" s="260">
        <v>4</v>
      </c>
      <c r="J20" s="260" t="str">
        <f>IFERROR(VLOOKUP($B20,'Core Indicators'!$E$3:$EU$906,147,FALSE),"x")</f>
        <v>x</v>
      </c>
      <c r="K20" s="261">
        <v>0.49437779189999997</v>
      </c>
      <c r="L20" s="259">
        <v>2.75</v>
      </c>
      <c r="M20" s="260">
        <v>11</v>
      </c>
      <c r="N20" s="260">
        <v>42</v>
      </c>
      <c r="O20" s="260" t="str">
        <f>IFERROR(VLOOKUP(B20,'Core Indicators'!$E$3:$G$9906,3,FALSE),"x")</f>
        <v>x</v>
      </c>
      <c r="P20" s="260">
        <v>771</v>
      </c>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254"/>
      <c r="AT20" s="254"/>
      <c r="AU20" s="254"/>
      <c r="AV20" s="254"/>
      <c r="AW20" s="254"/>
      <c r="AX20" s="254"/>
      <c r="AY20" s="254"/>
      <c r="AZ20" s="254"/>
      <c r="BA20" s="254"/>
      <c r="BB20" s="254"/>
      <c r="BC20" s="254"/>
      <c r="BD20" s="254"/>
      <c r="BE20" s="254"/>
      <c r="BF20" s="254"/>
      <c r="BG20" s="254"/>
      <c r="BH20" s="254"/>
      <c r="BI20" s="254"/>
      <c r="BJ20" s="254"/>
      <c r="BK20" s="254"/>
      <c r="BL20" s="254"/>
      <c r="BM20" s="254"/>
      <c r="BN20" s="254"/>
      <c r="BO20" s="254"/>
      <c r="BP20" s="254"/>
      <c r="BQ20" s="254"/>
      <c r="BR20" s="254"/>
      <c r="BS20" s="254"/>
      <c r="BT20" s="254"/>
      <c r="BU20" s="254"/>
      <c r="BV20" s="254"/>
      <c r="BW20" s="254"/>
      <c r="BX20" s="254"/>
      <c r="BY20" s="254"/>
      <c r="BZ20" s="254"/>
      <c r="CA20" s="254"/>
      <c r="CB20" s="254"/>
      <c r="CC20" s="254"/>
      <c r="CD20" s="254"/>
      <c r="CE20" s="254"/>
      <c r="CF20" s="254"/>
      <c r="CG20" s="254"/>
      <c r="CH20" s="254"/>
      <c r="CI20" s="254"/>
      <c r="CJ20" s="254"/>
      <c r="CK20" s="254"/>
      <c r="CL20" s="254"/>
      <c r="CM20" s="254"/>
      <c r="CN20" s="254"/>
      <c r="CO20" s="254"/>
      <c r="CP20" s="254"/>
      <c r="CQ20" s="254"/>
      <c r="CR20" s="254"/>
      <c r="CS20" s="254"/>
      <c r="CT20" s="254"/>
      <c r="CU20" s="254"/>
      <c r="CV20" s="254"/>
      <c r="CW20" s="254"/>
      <c r="CX20" s="254"/>
      <c r="CY20" s="254"/>
      <c r="CZ20" s="254"/>
      <c r="DA20" s="254"/>
      <c r="DB20" s="254"/>
      <c r="DC20" s="254"/>
      <c r="DD20" s="254"/>
      <c r="DE20" s="254"/>
      <c r="DF20" s="254"/>
      <c r="DG20" s="254"/>
      <c r="DH20" s="254"/>
      <c r="DI20" s="254"/>
      <c r="DJ20" s="254"/>
      <c r="DK20" s="254"/>
      <c r="DL20" s="254"/>
    </row>
    <row r="21" spans="1:116" x14ac:dyDescent="0.25">
      <c r="A21" s="255" t="s">
        <v>7143</v>
      </c>
      <c r="B21" s="256" t="s">
        <v>7144</v>
      </c>
      <c r="C21" s="259">
        <v>0.2752909596</v>
      </c>
      <c r="D21" s="260">
        <v>12</v>
      </c>
      <c r="E21" s="259">
        <v>0</v>
      </c>
      <c r="F21" s="259" t="s">
        <v>14</v>
      </c>
      <c r="G21" s="259">
        <v>0.35254190839999999</v>
      </c>
      <c r="H21" s="259" t="s">
        <v>14</v>
      </c>
      <c r="I21" s="260">
        <v>0</v>
      </c>
      <c r="J21" s="260" t="str">
        <f>IFERROR(VLOOKUP($B21,'Core Indicators'!$E$3:$EU$906,147,FALSE),"x")</f>
        <v>x</v>
      </c>
      <c r="K21" s="261">
        <v>7.6531879600000005E-2</v>
      </c>
      <c r="L21" s="259" t="s">
        <v>14</v>
      </c>
      <c r="M21" s="260">
        <v>91</v>
      </c>
      <c r="N21" s="260">
        <v>64</v>
      </c>
      <c r="O21" s="260" t="str">
        <f>IFERROR(VLOOKUP(B21,'Core Indicators'!$E$3:$G$9906,3,FALSE),"x")</f>
        <v>x</v>
      </c>
      <c r="P21" s="260">
        <v>10010</v>
      </c>
      <c r="Q21" s="254"/>
      <c r="R21" s="254"/>
      <c r="S21" s="254"/>
      <c r="T21" s="254"/>
      <c r="U21" s="254"/>
      <c r="V21" s="254"/>
      <c r="W21" s="254"/>
      <c r="X21" s="254"/>
      <c r="Y21" s="254"/>
      <c r="Z21" s="254"/>
      <c r="AA21" s="254"/>
      <c r="AB21" s="254"/>
      <c r="AC21" s="254"/>
      <c r="AD21" s="254"/>
      <c r="AE21" s="254"/>
      <c r="AF21" s="254"/>
      <c r="AG21" s="254"/>
      <c r="AH21" s="254"/>
      <c r="AI21" s="254"/>
      <c r="AJ21" s="254"/>
      <c r="AK21" s="254"/>
      <c r="AL21" s="254"/>
      <c r="AM21" s="254"/>
      <c r="AN21" s="254"/>
      <c r="AO21" s="254"/>
      <c r="AP21" s="254"/>
      <c r="AQ21" s="254"/>
      <c r="AR21" s="254"/>
      <c r="AS21" s="254"/>
      <c r="AT21" s="254"/>
      <c r="AU21" s="254"/>
      <c r="AV21" s="254"/>
      <c r="AW21" s="254"/>
      <c r="AX21" s="254"/>
      <c r="AY21" s="254"/>
      <c r="AZ21" s="254"/>
      <c r="BA21" s="254"/>
      <c r="BB21" s="254"/>
      <c r="BC21" s="254"/>
      <c r="BD21" s="254"/>
      <c r="BE21" s="254"/>
      <c r="BF21" s="254"/>
      <c r="BG21" s="254"/>
      <c r="BH21" s="254"/>
      <c r="BI21" s="254"/>
      <c r="BJ21" s="254"/>
      <c r="BK21" s="254"/>
      <c r="BL21" s="254"/>
      <c r="BM21" s="254"/>
      <c r="BN21" s="254"/>
      <c r="BO21" s="254"/>
      <c r="BP21" s="254"/>
      <c r="BQ21" s="254"/>
      <c r="BR21" s="254"/>
      <c r="BS21" s="254"/>
      <c r="BT21" s="254"/>
      <c r="BU21" s="254"/>
      <c r="BV21" s="254"/>
      <c r="BW21" s="254"/>
      <c r="BX21" s="254"/>
      <c r="BY21" s="254"/>
      <c r="BZ21" s="254"/>
      <c r="CA21" s="254"/>
      <c r="CB21" s="254"/>
      <c r="CC21" s="254"/>
      <c r="CD21" s="254"/>
      <c r="CE21" s="254"/>
      <c r="CF21" s="254"/>
      <c r="CG21" s="254"/>
      <c r="CH21" s="254"/>
      <c r="CI21" s="254"/>
      <c r="CJ21" s="254"/>
      <c r="CK21" s="254"/>
      <c r="CL21" s="254"/>
      <c r="CM21" s="254"/>
      <c r="CN21" s="254"/>
      <c r="CO21" s="254"/>
      <c r="CP21" s="254"/>
      <c r="CQ21" s="254"/>
      <c r="CR21" s="254"/>
      <c r="CS21" s="254"/>
      <c r="CT21" s="254"/>
      <c r="CU21" s="254"/>
      <c r="CV21" s="254"/>
      <c r="CW21" s="254"/>
      <c r="CX21" s="254"/>
      <c r="CY21" s="254"/>
      <c r="CZ21" s="254"/>
      <c r="DA21" s="254"/>
      <c r="DB21" s="254"/>
      <c r="DC21" s="254"/>
      <c r="DD21" s="254"/>
      <c r="DE21" s="254"/>
      <c r="DF21" s="254"/>
      <c r="DG21" s="254"/>
      <c r="DH21" s="254"/>
      <c r="DI21" s="254"/>
      <c r="DJ21" s="254"/>
      <c r="DK21" s="254"/>
      <c r="DL21" s="254"/>
    </row>
    <row r="22" spans="1:116" x14ac:dyDescent="0.25">
      <c r="A22" s="255" t="s">
        <v>7145</v>
      </c>
      <c r="B22" s="256" t="s">
        <v>7146</v>
      </c>
      <c r="C22" s="259">
        <v>0.63031901420000003</v>
      </c>
      <c r="D22" s="260">
        <v>6</v>
      </c>
      <c r="E22" s="259">
        <v>0.01</v>
      </c>
      <c r="F22" s="259">
        <v>5.75</v>
      </c>
      <c r="G22" s="259">
        <v>0.1620850103</v>
      </c>
      <c r="H22" s="259">
        <v>33</v>
      </c>
      <c r="I22" s="260">
        <v>2</v>
      </c>
      <c r="J22" s="260" t="str">
        <f>IFERROR(VLOOKUP($B22,'Core Indicators'!$E$3:$EU$906,147,FALSE),"x")</f>
        <v>x</v>
      </c>
      <c r="K22" s="261">
        <v>-0.23354159299999999</v>
      </c>
      <c r="L22" s="259">
        <v>6</v>
      </c>
      <c r="M22" s="260">
        <v>53</v>
      </c>
      <c r="N22" s="260">
        <v>36</v>
      </c>
      <c r="O22" s="260" t="str">
        <f>IFERROR(VLOOKUP(B22,'Core Indicators'!$E$3:$G$9906,3,FALSE),"x")</f>
        <v>x</v>
      </c>
      <c r="P22" s="260">
        <v>51200</v>
      </c>
      <c r="Q22" s="254"/>
      <c r="R22" s="254"/>
      <c r="S22" s="254"/>
      <c r="T22" s="254"/>
      <c r="U22" s="254"/>
      <c r="V22" s="254"/>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254"/>
      <c r="AT22" s="254"/>
      <c r="AU22" s="254"/>
      <c r="AV22" s="254"/>
      <c r="AW22" s="254"/>
      <c r="AX22" s="254"/>
      <c r="AY22" s="254"/>
      <c r="AZ22" s="254"/>
      <c r="BA22" s="254"/>
      <c r="BB22" s="254"/>
      <c r="BC22" s="254"/>
      <c r="BD22" s="254"/>
      <c r="BE22" s="254"/>
      <c r="BF22" s="254"/>
      <c r="BG22" s="254"/>
      <c r="BH22" s="254"/>
      <c r="BI22" s="254"/>
      <c r="BJ22" s="254"/>
      <c r="BK22" s="254"/>
      <c r="BL22" s="254"/>
      <c r="BM22" s="254"/>
      <c r="BN22" s="254"/>
      <c r="BO22" s="254"/>
      <c r="BP22" s="254"/>
      <c r="BQ22" s="254"/>
      <c r="BR22" s="254"/>
      <c r="BS22" s="254"/>
      <c r="BT22" s="254"/>
      <c r="BU22" s="254"/>
      <c r="BV22" s="254"/>
      <c r="BW22" s="254"/>
      <c r="BX22" s="254"/>
      <c r="BY22" s="254"/>
      <c r="BZ22" s="254"/>
      <c r="CA22" s="254"/>
      <c r="CB22" s="254"/>
      <c r="CC22" s="254"/>
      <c r="CD22" s="254"/>
      <c r="CE22" s="254"/>
      <c r="CF22" s="254"/>
      <c r="CG22" s="254"/>
      <c r="CH22" s="254"/>
      <c r="CI22" s="254"/>
      <c r="CJ22" s="254"/>
      <c r="CK22" s="254"/>
      <c r="CL22" s="254"/>
      <c r="CM22" s="254"/>
      <c r="CN22" s="254"/>
      <c r="CO22" s="254"/>
      <c r="CP22" s="254"/>
      <c r="CQ22" s="254"/>
      <c r="CR22" s="254"/>
      <c r="CS22" s="254"/>
      <c r="CT22" s="254"/>
      <c r="CU22" s="254"/>
      <c r="CV22" s="254"/>
      <c r="CW22" s="254"/>
      <c r="CX22" s="254"/>
      <c r="CY22" s="254"/>
      <c r="CZ22" s="254"/>
      <c r="DA22" s="254"/>
      <c r="DB22" s="254"/>
      <c r="DC22" s="254"/>
      <c r="DD22" s="254"/>
      <c r="DE22" s="254"/>
      <c r="DF22" s="254"/>
      <c r="DG22" s="254"/>
      <c r="DH22" s="254"/>
      <c r="DI22" s="254"/>
      <c r="DJ22" s="254"/>
      <c r="DK22" s="254"/>
      <c r="DL22" s="254"/>
    </row>
    <row r="23" spans="1:116" x14ac:dyDescent="0.25">
      <c r="A23" s="255" t="s">
        <v>7147</v>
      </c>
      <c r="B23" s="256" t="s">
        <v>7148</v>
      </c>
      <c r="C23" s="259">
        <v>0.3724950447</v>
      </c>
      <c r="D23" s="260">
        <v>2</v>
      </c>
      <c r="E23" s="259">
        <v>4.1000000000000002E-2</v>
      </c>
      <c r="F23" s="259">
        <v>4.3833333333000004</v>
      </c>
      <c r="G23" s="259">
        <v>0.11907633970000001</v>
      </c>
      <c r="H23" s="259">
        <v>25.3</v>
      </c>
      <c r="I23" s="260">
        <v>6</v>
      </c>
      <c r="J23" s="260" t="str">
        <f>IFERROR(VLOOKUP($B23,'Core Indicators'!$E$3:$EU$906,147,FALSE),"x")</f>
        <v>x</v>
      </c>
      <c r="K23" s="261">
        <v>-0.79445779319999987</v>
      </c>
      <c r="L23" s="259">
        <v>4</v>
      </c>
      <c r="M23" s="260">
        <v>19</v>
      </c>
      <c r="N23" s="260">
        <v>45</v>
      </c>
      <c r="O23" s="260" t="str">
        <f>IFERROR(VLOOKUP(B23,'Core Indicators'!$E$3:$G$9906,3,FALSE),"x")</f>
        <v>x</v>
      </c>
      <c r="P23" s="260">
        <v>202910</v>
      </c>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54"/>
      <c r="AV23" s="254"/>
      <c r="AW23" s="254"/>
      <c r="AX23" s="254"/>
      <c r="AY23" s="254"/>
      <c r="AZ23" s="254"/>
      <c r="BA23" s="254"/>
      <c r="BB23" s="254"/>
      <c r="BC23" s="254"/>
      <c r="BD23" s="254"/>
      <c r="BE23" s="254"/>
      <c r="BF23" s="254"/>
      <c r="BG23" s="254"/>
      <c r="BH23" s="254"/>
      <c r="BI23" s="254"/>
      <c r="BJ23" s="254"/>
      <c r="BK23" s="254"/>
      <c r="BL23" s="254"/>
      <c r="BM23" s="254"/>
      <c r="BN23" s="254"/>
      <c r="BO23" s="254"/>
      <c r="BP23" s="254"/>
      <c r="BQ23" s="254"/>
      <c r="BR23" s="254"/>
      <c r="BS23" s="254"/>
      <c r="BT23" s="254"/>
      <c r="BU23" s="254"/>
      <c r="BV23" s="254"/>
      <c r="BW23" s="254"/>
      <c r="BX23" s="254"/>
      <c r="BY23" s="254"/>
      <c r="BZ23" s="254"/>
      <c r="CA23" s="254"/>
      <c r="CB23" s="254"/>
      <c r="CC23" s="254"/>
      <c r="CD23" s="254"/>
      <c r="CE23" s="254"/>
      <c r="CF23" s="254"/>
      <c r="CG23" s="254"/>
      <c r="CH23" s="254"/>
      <c r="CI23" s="254"/>
      <c r="CJ23" s="254"/>
      <c r="CK23" s="254"/>
      <c r="CL23" s="254"/>
      <c r="CM23" s="254"/>
      <c r="CN23" s="254"/>
      <c r="CO23" s="254"/>
      <c r="CP23" s="254"/>
      <c r="CQ23" s="254"/>
      <c r="CR23" s="254"/>
      <c r="CS23" s="254"/>
      <c r="CT23" s="254"/>
      <c r="CU23" s="254"/>
      <c r="CV23" s="254"/>
      <c r="CW23" s="254"/>
      <c r="CX23" s="254"/>
      <c r="CY23" s="254"/>
      <c r="CZ23" s="254"/>
      <c r="DA23" s="254"/>
      <c r="DB23" s="254"/>
      <c r="DC23" s="254"/>
      <c r="DD23" s="254"/>
      <c r="DE23" s="254"/>
      <c r="DF23" s="254"/>
      <c r="DG23" s="254"/>
      <c r="DH23" s="254"/>
      <c r="DI23" s="254"/>
      <c r="DJ23" s="254"/>
      <c r="DK23" s="254"/>
      <c r="DL23" s="254"/>
    </row>
    <row r="24" spans="1:116" x14ac:dyDescent="0.25">
      <c r="A24" s="255" t="s">
        <v>7149</v>
      </c>
      <c r="B24" s="256" t="s">
        <v>7150</v>
      </c>
      <c r="C24" s="259">
        <v>0.63658801529999998</v>
      </c>
      <c r="D24" s="260">
        <v>14</v>
      </c>
      <c r="E24" s="259">
        <v>0</v>
      </c>
      <c r="F24" s="259" t="s">
        <v>14</v>
      </c>
      <c r="G24" s="259">
        <v>0.39140979419999999</v>
      </c>
      <c r="H24" s="259">
        <v>53.3</v>
      </c>
      <c r="I24" s="260">
        <v>0</v>
      </c>
      <c r="J24" s="260" t="str">
        <f>IFERROR(VLOOKUP($B24,'Core Indicators'!$E$3:$EU$906,147,FALSE),"x")</f>
        <v>x</v>
      </c>
      <c r="K24" s="261">
        <v>-0.77551245689999992</v>
      </c>
      <c r="L24" s="259" t="s">
        <v>14</v>
      </c>
      <c r="M24" s="260">
        <v>86</v>
      </c>
      <c r="N24" s="260" t="s">
        <v>14</v>
      </c>
      <c r="O24" s="260" t="str">
        <f>IFERROR(VLOOKUP(B24,'Core Indicators'!$E$3:$G$9906,3,FALSE),"x")</f>
        <v>x</v>
      </c>
      <c r="P24" s="260">
        <v>22810</v>
      </c>
      <c r="Q24" s="254"/>
      <c r="R24" s="254"/>
      <c r="S24" s="254"/>
      <c r="T24" s="254"/>
      <c r="U24" s="254"/>
      <c r="V24" s="254"/>
      <c r="W24" s="254"/>
      <c r="X24" s="254"/>
      <c r="Y24" s="254"/>
      <c r="Z24" s="254"/>
      <c r="AA24" s="254"/>
      <c r="AB24" s="254"/>
      <c r="AC24" s="254"/>
      <c r="AD24" s="254"/>
      <c r="AE24" s="254"/>
      <c r="AF24" s="254"/>
      <c r="AG24" s="254"/>
      <c r="AH24" s="254"/>
      <c r="AI24" s="254"/>
      <c r="AJ24" s="254"/>
      <c r="AK24" s="254"/>
      <c r="AL24" s="254"/>
      <c r="AM24" s="254"/>
      <c r="AN24" s="254"/>
      <c r="AO24" s="254"/>
      <c r="AP24" s="254"/>
      <c r="AQ24" s="254"/>
      <c r="AR24" s="254"/>
      <c r="AS24" s="254"/>
      <c r="AT24" s="254"/>
      <c r="AU24" s="254"/>
      <c r="AV24" s="254"/>
      <c r="AW24" s="254"/>
      <c r="AX24" s="254"/>
      <c r="AY24" s="254"/>
      <c r="AZ24" s="254"/>
      <c r="BA24" s="254"/>
      <c r="BB24" s="254"/>
      <c r="BC24" s="254"/>
      <c r="BD24" s="254"/>
      <c r="BE24" s="254"/>
      <c r="BF24" s="254"/>
      <c r="BG24" s="254"/>
      <c r="BH24" s="254"/>
      <c r="BI24" s="254"/>
      <c r="BJ24" s="254"/>
      <c r="BK24" s="254"/>
      <c r="BL24" s="254"/>
      <c r="BM24" s="254"/>
      <c r="BN24" s="254"/>
      <c r="BO24" s="254"/>
      <c r="BP24" s="254"/>
      <c r="BQ24" s="254"/>
      <c r="BR24" s="254"/>
      <c r="BS24" s="254"/>
      <c r="BT24" s="254"/>
      <c r="BU24" s="254"/>
      <c r="BV24" s="254"/>
      <c r="BW24" s="254"/>
      <c r="BX24" s="254"/>
      <c r="BY24" s="254"/>
      <c r="BZ24" s="254"/>
      <c r="CA24" s="254"/>
      <c r="CB24" s="254"/>
      <c r="CC24" s="254"/>
      <c r="CD24" s="254"/>
      <c r="CE24" s="254"/>
      <c r="CF24" s="254"/>
      <c r="CG24" s="254"/>
      <c r="CH24" s="254"/>
      <c r="CI24" s="254"/>
      <c r="CJ24" s="254"/>
      <c r="CK24" s="254"/>
      <c r="CL24" s="254"/>
      <c r="CM24" s="254"/>
      <c r="CN24" s="254"/>
      <c r="CO24" s="254"/>
      <c r="CP24" s="254"/>
      <c r="CQ24" s="254"/>
      <c r="CR24" s="254"/>
      <c r="CS24" s="254"/>
      <c r="CT24" s="254"/>
      <c r="CU24" s="254"/>
      <c r="CV24" s="254"/>
      <c r="CW24" s="254"/>
      <c r="CX24" s="254"/>
      <c r="CY24" s="254"/>
      <c r="CZ24" s="254"/>
      <c r="DA24" s="254"/>
      <c r="DB24" s="254"/>
      <c r="DC24" s="254"/>
      <c r="DD24" s="254"/>
      <c r="DE24" s="254"/>
      <c r="DF24" s="254"/>
      <c r="DG24" s="254"/>
      <c r="DH24" s="254"/>
      <c r="DI24" s="254"/>
      <c r="DJ24" s="254"/>
      <c r="DK24" s="254"/>
      <c r="DL24" s="254"/>
    </row>
    <row r="25" spans="1:116" x14ac:dyDescent="0.25">
      <c r="A25" s="255" t="s">
        <v>7151</v>
      </c>
      <c r="B25" s="256" t="s">
        <v>7152</v>
      </c>
      <c r="C25" s="259">
        <v>0.67240000150000001</v>
      </c>
      <c r="D25" s="260">
        <v>11</v>
      </c>
      <c r="E25" s="259">
        <v>3.5000000000000003E-2</v>
      </c>
      <c r="F25" s="259">
        <v>6.8</v>
      </c>
      <c r="G25" s="259">
        <v>0.44613712929999999</v>
      </c>
      <c r="H25" s="259">
        <v>41.6</v>
      </c>
      <c r="I25" s="260">
        <v>6</v>
      </c>
      <c r="J25" s="260" t="str">
        <f>IFERROR(VLOOKUP($B25,'Core Indicators'!$E$3:$EU$906,147,FALSE),"x")</f>
        <v>x</v>
      </c>
      <c r="K25" s="261">
        <v>-1.1213886738000001</v>
      </c>
      <c r="L25" s="259">
        <v>5.25</v>
      </c>
      <c r="M25" s="260">
        <v>63</v>
      </c>
      <c r="N25" s="260">
        <v>31</v>
      </c>
      <c r="O25" s="260" t="str">
        <f>IFERROR(VLOOKUP(B25,'Core Indicators'!$E$3:$G$9906,3,FALSE),"x")</f>
        <v>x</v>
      </c>
      <c r="P25" s="260">
        <v>1083300</v>
      </c>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c r="AV25" s="254"/>
      <c r="AW25" s="254"/>
      <c r="AX25" s="254"/>
      <c r="AY25" s="254"/>
      <c r="AZ25" s="254"/>
      <c r="BA25" s="254"/>
      <c r="BB25" s="254"/>
      <c r="BC25" s="254"/>
      <c r="BD25" s="254"/>
      <c r="BE25" s="254"/>
      <c r="BF25" s="254"/>
      <c r="BG25" s="254"/>
      <c r="BH25" s="254"/>
      <c r="BI25" s="254"/>
      <c r="BJ25" s="254"/>
      <c r="BK25" s="254"/>
      <c r="BL25" s="254"/>
      <c r="BM25" s="254"/>
      <c r="BN25" s="254"/>
      <c r="BO25" s="254"/>
      <c r="BP25" s="254"/>
      <c r="BQ25" s="254"/>
      <c r="BR25" s="254"/>
      <c r="BS25" s="254"/>
      <c r="BT25" s="254"/>
      <c r="BU25" s="254"/>
      <c r="BV25" s="254"/>
      <c r="BW25" s="254"/>
      <c r="BX25" s="254"/>
      <c r="BY25" s="254"/>
      <c r="BZ25" s="254"/>
      <c r="CA25" s="254"/>
      <c r="CB25" s="254"/>
      <c r="CC25" s="254"/>
      <c r="CD25" s="254"/>
      <c r="CE25" s="254"/>
      <c r="CF25" s="254"/>
      <c r="CG25" s="254"/>
      <c r="CH25" s="254"/>
      <c r="CI25" s="254"/>
      <c r="CJ25" s="254"/>
      <c r="CK25" s="254"/>
      <c r="CL25" s="254"/>
      <c r="CM25" s="254"/>
      <c r="CN25" s="254"/>
      <c r="CO25" s="254"/>
      <c r="CP25" s="254"/>
      <c r="CQ25" s="254"/>
      <c r="CR25" s="254"/>
      <c r="CS25" s="254"/>
      <c r="CT25" s="254"/>
      <c r="CU25" s="254"/>
      <c r="CV25" s="254"/>
      <c r="CW25" s="254"/>
      <c r="CX25" s="254"/>
      <c r="CY25" s="254"/>
      <c r="CZ25" s="254"/>
      <c r="DA25" s="254"/>
      <c r="DB25" s="254"/>
      <c r="DC25" s="254"/>
      <c r="DD25" s="254"/>
      <c r="DE25" s="254"/>
      <c r="DF25" s="254"/>
      <c r="DG25" s="254"/>
      <c r="DH25" s="254"/>
      <c r="DI25" s="254"/>
      <c r="DJ25" s="254"/>
      <c r="DK25" s="254"/>
      <c r="DL25" s="254"/>
    </row>
    <row r="26" spans="1:116" x14ac:dyDescent="0.25">
      <c r="A26" s="255" t="s">
        <v>550</v>
      </c>
      <c r="B26" s="256" t="s">
        <v>7153</v>
      </c>
      <c r="C26" s="259">
        <v>0.51540597229999996</v>
      </c>
      <c r="D26" s="260">
        <v>12</v>
      </c>
      <c r="E26" s="259">
        <v>6.6299999999999998E-2</v>
      </c>
      <c r="F26" s="259">
        <v>7.4</v>
      </c>
      <c r="G26" s="259">
        <v>0.38554076850000002</v>
      </c>
      <c r="H26" s="259">
        <v>53.4</v>
      </c>
      <c r="I26" s="260">
        <v>10</v>
      </c>
      <c r="J26" s="260">
        <f>IFERROR(VLOOKUP($B26,'Core Indicators'!$E$3:$EU$906,147,FALSE),"x")</f>
        <v>0</v>
      </c>
      <c r="K26" s="261">
        <v>-0.18090397120000001</v>
      </c>
      <c r="L26" s="259">
        <v>7.5</v>
      </c>
      <c r="M26" s="260">
        <v>75</v>
      </c>
      <c r="N26" s="260">
        <v>35</v>
      </c>
      <c r="O26" s="260">
        <f>IFERROR(VLOOKUP(B26,'Core Indicators'!$E$3:$G$9906,3,FALSE),"x")</f>
        <v>210147000</v>
      </c>
      <c r="P26" s="260">
        <v>8358140</v>
      </c>
      <c r="Q26" s="254"/>
      <c r="R26" s="254"/>
      <c r="S26" s="254"/>
      <c r="T26" s="254"/>
      <c r="U26" s="254"/>
      <c r="V26" s="254"/>
      <c r="W26" s="254"/>
      <c r="X26" s="254"/>
      <c r="Y26" s="254"/>
      <c r="Z26" s="254"/>
      <c r="AA26" s="254"/>
      <c r="AB26" s="254"/>
      <c r="AC26" s="254"/>
      <c r="AD26" s="254"/>
      <c r="AE26" s="254"/>
      <c r="AF26" s="254"/>
      <c r="AG26" s="254"/>
      <c r="AH26" s="254"/>
      <c r="AI26" s="254"/>
      <c r="AJ26" s="254"/>
      <c r="AK26" s="254"/>
      <c r="AL26" s="254"/>
      <c r="AM26" s="254"/>
      <c r="AN26" s="254"/>
      <c r="AO26" s="254"/>
      <c r="AP26" s="254"/>
      <c r="AQ26" s="254"/>
      <c r="AR26" s="254"/>
      <c r="AS26" s="254"/>
      <c r="AT26" s="254"/>
      <c r="AU26" s="254"/>
      <c r="AV26" s="254"/>
      <c r="AW26" s="254"/>
      <c r="AX26" s="254"/>
      <c r="AY26" s="254"/>
      <c r="AZ26" s="254"/>
      <c r="BA26" s="254"/>
      <c r="BB26" s="254"/>
      <c r="BC26" s="254"/>
      <c r="BD26" s="254"/>
      <c r="BE26" s="254"/>
      <c r="BF26" s="254"/>
      <c r="BG26" s="254"/>
      <c r="BH26" s="254"/>
      <c r="BI26" s="254"/>
      <c r="BJ26" s="254"/>
      <c r="BK26" s="254"/>
      <c r="BL26" s="254"/>
      <c r="BM26" s="254"/>
      <c r="BN26" s="254"/>
      <c r="BO26" s="254"/>
      <c r="BP26" s="254"/>
      <c r="BQ26" s="254"/>
      <c r="BR26" s="254"/>
      <c r="BS26" s="254"/>
      <c r="BT26" s="254"/>
      <c r="BU26" s="254"/>
      <c r="BV26" s="254"/>
      <c r="BW26" s="254"/>
      <c r="BX26" s="254"/>
      <c r="BY26" s="254"/>
      <c r="BZ26" s="254"/>
      <c r="CA26" s="254"/>
      <c r="CB26" s="254"/>
      <c r="CC26" s="254"/>
      <c r="CD26" s="254"/>
      <c r="CE26" s="254"/>
      <c r="CF26" s="254"/>
      <c r="CG26" s="254"/>
      <c r="CH26" s="254"/>
      <c r="CI26" s="254"/>
      <c r="CJ26" s="254"/>
      <c r="CK26" s="254"/>
      <c r="CL26" s="254"/>
      <c r="CM26" s="254"/>
      <c r="CN26" s="254"/>
      <c r="CO26" s="254"/>
      <c r="CP26" s="254"/>
      <c r="CQ26" s="254"/>
      <c r="CR26" s="254"/>
      <c r="CS26" s="254"/>
      <c r="CT26" s="254"/>
      <c r="CU26" s="254"/>
      <c r="CV26" s="254"/>
      <c r="CW26" s="254"/>
      <c r="CX26" s="254"/>
      <c r="CY26" s="254"/>
      <c r="CZ26" s="254"/>
      <c r="DA26" s="254"/>
      <c r="DB26" s="254"/>
      <c r="DC26" s="254"/>
      <c r="DD26" s="254"/>
      <c r="DE26" s="254"/>
      <c r="DF26" s="254"/>
      <c r="DG26" s="254"/>
      <c r="DH26" s="254"/>
      <c r="DI26" s="254"/>
      <c r="DJ26" s="254"/>
      <c r="DK26" s="254"/>
      <c r="DL26" s="254"/>
    </row>
    <row r="27" spans="1:116" x14ac:dyDescent="0.25">
      <c r="A27" s="255" t="s">
        <v>7154</v>
      </c>
      <c r="B27" s="256" t="s">
        <v>7155</v>
      </c>
      <c r="C27" s="259">
        <v>0</v>
      </c>
      <c r="D27" s="260">
        <v>12</v>
      </c>
      <c r="E27" s="259">
        <v>0</v>
      </c>
      <c r="F27" s="259" t="s">
        <v>14</v>
      </c>
      <c r="G27" s="259">
        <v>0.25602427439999997</v>
      </c>
      <c r="H27" s="259" t="s">
        <v>14</v>
      </c>
      <c r="I27" s="260">
        <v>0</v>
      </c>
      <c r="J27" s="260" t="str">
        <f>IFERROR(VLOOKUP($B27,'Core Indicators'!$E$3:$EU$906,147,FALSE),"x")</f>
        <v>x</v>
      </c>
      <c r="K27" s="261">
        <v>0.35702922939999998</v>
      </c>
      <c r="L27" s="259" t="s">
        <v>14</v>
      </c>
      <c r="M27" s="260">
        <v>95</v>
      </c>
      <c r="N27" s="260">
        <v>62</v>
      </c>
      <c r="O27" s="260" t="str">
        <f>IFERROR(VLOOKUP(B27,'Core Indicators'!$E$3:$G$9906,3,FALSE),"x")</f>
        <v>x</v>
      </c>
      <c r="P27" s="260">
        <v>430</v>
      </c>
      <c r="Q27" s="254"/>
      <c r="R27" s="254"/>
      <c r="S27" s="254"/>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54"/>
      <c r="AY27" s="254"/>
      <c r="AZ27" s="254"/>
      <c r="BA27" s="254"/>
      <c r="BB27" s="254"/>
      <c r="BC27" s="254"/>
      <c r="BD27" s="254"/>
      <c r="BE27" s="254"/>
      <c r="BF27" s="254"/>
      <c r="BG27" s="254"/>
      <c r="BH27" s="254"/>
      <c r="BI27" s="254"/>
      <c r="BJ27" s="254"/>
      <c r="BK27" s="254"/>
      <c r="BL27" s="254"/>
      <c r="BM27" s="254"/>
      <c r="BN27" s="254"/>
      <c r="BO27" s="254"/>
      <c r="BP27" s="254"/>
      <c r="BQ27" s="254"/>
      <c r="BR27" s="254"/>
      <c r="BS27" s="254"/>
      <c r="BT27" s="254"/>
      <c r="BU27" s="254"/>
      <c r="BV27" s="254"/>
      <c r="BW27" s="254"/>
      <c r="BX27" s="254"/>
      <c r="BY27" s="254"/>
      <c r="BZ27" s="254"/>
      <c r="CA27" s="254"/>
      <c r="CB27" s="254"/>
      <c r="CC27" s="254"/>
      <c r="CD27" s="254"/>
      <c r="CE27" s="254"/>
      <c r="CF27" s="254"/>
      <c r="CG27" s="254"/>
      <c r="CH27" s="254"/>
      <c r="CI27" s="254"/>
      <c r="CJ27" s="254"/>
      <c r="CK27" s="254"/>
      <c r="CL27" s="254"/>
      <c r="CM27" s="254"/>
      <c r="CN27" s="254"/>
      <c r="CO27" s="254"/>
      <c r="CP27" s="254"/>
      <c r="CQ27" s="254"/>
      <c r="CR27" s="254"/>
      <c r="CS27" s="254"/>
      <c r="CT27" s="254"/>
      <c r="CU27" s="254"/>
      <c r="CV27" s="254"/>
      <c r="CW27" s="254"/>
      <c r="CX27" s="254"/>
      <c r="CY27" s="254"/>
      <c r="CZ27" s="254"/>
      <c r="DA27" s="254"/>
      <c r="DB27" s="254"/>
      <c r="DC27" s="254"/>
      <c r="DD27" s="254"/>
      <c r="DE27" s="254"/>
      <c r="DF27" s="254"/>
      <c r="DG27" s="254"/>
      <c r="DH27" s="254"/>
      <c r="DI27" s="254"/>
      <c r="DJ27" s="254"/>
      <c r="DK27" s="254"/>
      <c r="DL27" s="254"/>
    </row>
    <row r="28" spans="1:116" x14ac:dyDescent="0.25">
      <c r="A28" s="255" t="s">
        <v>7156</v>
      </c>
      <c r="B28" s="256" t="s">
        <v>7157</v>
      </c>
      <c r="C28" s="259">
        <v>0.6545000071</v>
      </c>
      <c r="D28" s="260">
        <v>3</v>
      </c>
      <c r="E28" s="259">
        <v>0</v>
      </c>
      <c r="F28" s="259" t="s">
        <v>14</v>
      </c>
      <c r="G28" s="259">
        <v>0.23351593270000001</v>
      </c>
      <c r="H28" s="259" t="s">
        <v>14</v>
      </c>
      <c r="I28" s="260">
        <v>0</v>
      </c>
      <c r="J28" s="260" t="str">
        <f>IFERROR(VLOOKUP($B28,'Core Indicators'!$E$3:$EU$906,147,FALSE),"x")</f>
        <v>x</v>
      </c>
      <c r="K28" s="261">
        <v>0.61426669359999997</v>
      </c>
      <c r="L28" s="259" t="s">
        <v>14</v>
      </c>
      <c r="M28" s="260">
        <v>28</v>
      </c>
      <c r="N28" s="260">
        <v>60</v>
      </c>
      <c r="O28" s="260" t="str">
        <f>IFERROR(VLOOKUP(B28,'Core Indicators'!$E$3:$G$9906,3,FALSE),"x")</f>
        <v>x</v>
      </c>
      <c r="P28" s="260">
        <v>5270</v>
      </c>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c r="CB28" s="254"/>
      <c r="CC28" s="254"/>
      <c r="CD28" s="254"/>
      <c r="CE28" s="254"/>
      <c r="CF28" s="254"/>
      <c r="CG28" s="254"/>
      <c r="CH28" s="254"/>
      <c r="CI28" s="254"/>
      <c r="CJ28" s="254"/>
      <c r="CK28" s="254"/>
      <c r="CL28" s="254"/>
      <c r="CM28" s="254"/>
      <c r="CN28" s="254"/>
      <c r="CO28" s="254"/>
      <c r="CP28" s="254"/>
      <c r="CQ28" s="254"/>
      <c r="CR28" s="254"/>
      <c r="CS28" s="254"/>
      <c r="CT28" s="254"/>
      <c r="CU28" s="254"/>
      <c r="CV28" s="254"/>
      <c r="CW28" s="254"/>
      <c r="CX28" s="254"/>
      <c r="CY28" s="254"/>
      <c r="CZ28" s="254"/>
      <c r="DA28" s="254"/>
      <c r="DB28" s="254"/>
      <c r="DC28" s="254"/>
      <c r="DD28" s="254"/>
      <c r="DE28" s="254"/>
      <c r="DF28" s="254"/>
      <c r="DG28" s="254"/>
      <c r="DH28" s="254"/>
      <c r="DI28" s="254"/>
      <c r="DJ28" s="254"/>
      <c r="DK28" s="254"/>
      <c r="DL28" s="254"/>
    </row>
    <row r="29" spans="1:116" x14ac:dyDescent="0.25">
      <c r="A29" s="255" t="s">
        <v>7158</v>
      </c>
      <c r="B29" s="256" t="s">
        <v>7159</v>
      </c>
      <c r="C29" s="259">
        <v>0.75999999279999997</v>
      </c>
      <c r="D29" s="260">
        <v>6</v>
      </c>
      <c r="E29" s="259">
        <v>0</v>
      </c>
      <c r="F29" s="259">
        <v>6.85</v>
      </c>
      <c r="G29" s="259">
        <v>0.43637777080000001</v>
      </c>
      <c r="H29" s="259">
        <v>37.4</v>
      </c>
      <c r="I29" s="260">
        <v>0</v>
      </c>
      <c r="J29" s="260" t="str">
        <f>IFERROR(VLOOKUP($B29,'Core Indicators'!$E$3:$EU$906,147,FALSE),"x")</f>
        <v>x</v>
      </c>
      <c r="K29" s="261">
        <v>0.58970773219999995</v>
      </c>
      <c r="L29" s="259">
        <v>7.25</v>
      </c>
      <c r="M29" s="260">
        <v>58</v>
      </c>
      <c r="N29" s="260">
        <v>68</v>
      </c>
      <c r="O29" s="260" t="str">
        <f>IFERROR(VLOOKUP(B29,'Core Indicators'!$E$3:$G$9906,3,FALSE),"x")</f>
        <v>x</v>
      </c>
      <c r="P29" s="260">
        <v>38117</v>
      </c>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54"/>
      <c r="BP29" s="254"/>
      <c r="BQ29" s="254"/>
      <c r="BR29" s="254"/>
      <c r="BS29" s="254"/>
      <c r="BT29" s="254"/>
      <c r="BU29" s="254"/>
      <c r="BV29" s="254"/>
      <c r="BW29" s="254"/>
      <c r="BX29" s="254"/>
      <c r="BY29" s="254"/>
      <c r="BZ29" s="254"/>
      <c r="CA29" s="254"/>
      <c r="CB29" s="254"/>
      <c r="CC29" s="254"/>
      <c r="CD29" s="254"/>
      <c r="CE29" s="254"/>
      <c r="CF29" s="254"/>
      <c r="CG29" s="254"/>
      <c r="CH29" s="254"/>
      <c r="CI29" s="254"/>
      <c r="CJ29" s="254"/>
      <c r="CK29" s="254"/>
      <c r="CL29" s="254"/>
      <c r="CM29" s="254"/>
      <c r="CN29" s="254"/>
      <c r="CO29" s="254"/>
      <c r="CP29" s="254"/>
      <c r="CQ29" s="254"/>
      <c r="CR29" s="254"/>
      <c r="CS29" s="254"/>
      <c r="CT29" s="254"/>
      <c r="CU29" s="254"/>
      <c r="CV29" s="254"/>
      <c r="CW29" s="254"/>
      <c r="CX29" s="254"/>
      <c r="CY29" s="254"/>
      <c r="CZ29" s="254"/>
      <c r="DA29" s="254"/>
      <c r="DB29" s="254"/>
      <c r="DC29" s="254"/>
      <c r="DD29" s="254"/>
      <c r="DE29" s="254"/>
      <c r="DF29" s="254"/>
      <c r="DG29" s="254"/>
      <c r="DH29" s="254"/>
      <c r="DI29" s="254"/>
      <c r="DJ29" s="254"/>
      <c r="DK29" s="254"/>
      <c r="DL29" s="254"/>
    </row>
    <row r="30" spans="1:116" x14ac:dyDescent="0.25">
      <c r="A30" s="255" t="s">
        <v>7160</v>
      </c>
      <c r="B30" s="256" t="s">
        <v>7161</v>
      </c>
      <c r="C30" s="259">
        <v>0.66707900850000001</v>
      </c>
      <c r="D30" s="260">
        <v>10</v>
      </c>
      <c r="E30" s="259">
        <v>0.02</v>
      </c>
      <c r="F30" s="259">
        <v>8.35</v>
      </c>
      <c r="G30" s="259">
        <v>0.46426597219999999</v>
      </c>
      <c r="H30" s="259">
        <v>53.3</v>
      </c>
      <c r="I30" s="260">
        <v>0</v>
      </c>
      <c r="J30" s="260" t="str">
        <f>IFERROR(VLOOKUP($B30,'Core Indicators'!$E$3:$EU$906,147,FALSE),"x")</f>
        <v>x</v>
      </c>
      <c r="K30" s="261">
        <v>0.49843922260000001</v>
      </c>
      <c r="L30" s="259">
        <v>8</v>
      </c>
      <c r="M30" s="260">
        <v>72</v>
      </c>
      <c r="N30" s="260">
        <v>61</v>
      </c>
      <c r="O30" s="260" t="str">
        <f>IFERROR(VLOOKUP(B30,'Core Indicators'!$E$3:$G$9906,3,FALSE),"x")</f>
        <v>x</v>
      </c>
      <c r="P30" s="260">
        <v>566730</v>
      </c>
      <c r="Q30" s="254"/>
      <c r="R30" s="254"/>
      <c r="S30" s="254"/>
      <c r="T30" s="254"/>
      <c r="U30" s="254"/>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c r="BS30" s="254"/>
      <c r="BT30" s="254"/>
      <c r="BU30" s="254"/>
      <c r="BV30" s="254"/>
      <c r="BW30" s="254"/>
      <c r="BX30" s="254"/>
      <c r="BY30" s="254"/>
      <c r="BZ30" s="254"/>
      <c r="CA30" s="254"/>
      <c r="CB30" s="254"/>
      <c r="CC30" s="254"/>
      <c r="CD30" s="254"/>
      <c r="CE30" s="254"/>
      <c r="CF30" s="254"/>
      <c r="CG30" s="254"/>
      <c r="CH30" s="254"/>
      <c r="CI30" s="254"/>
      <c r="CJ30" s="254"/>
      <c r="CK30" s="254"/>
      <c r="CL30" s="254"/>
      <c r="CM30" s="254"/>
      <c r="CN30" s="254"/>
      <c r="CO30" s="254"/>
      <c r="CP30" s="254"/>
      <c r="CQ30" s="254"/>
      <c r="CR30" s="254"/>
      <c r="CS30" s="254"/>
      <c r="CT30" s="254"/>
      <c r="CU30" s="254"/>
      <c r="CV30" s="254"/>
      <c r="CW30" s="254"/>
      <c r="CX30" s="254"/>
      <c r="CY30" s="254"/>
      <c r="CZ30" s="254"/>
      <c r="DA30" s="254"/>
      <c r="DB30" s="254"/>
      <c r="DC30" s="254"/>
      <c r="DD30" s="254"/>
      <c r="DE30" s="254"/>
      <c r="DF30" s="254"/>
      <c r="DG30" s="254"/>
      <c r="DH30" s="254"/>
      <c r="DI30" s="254"/>
      <c r="DJ30" s="254"/>
      <c r="DK30" s="254"/>
      <c r="DL30" s="254"/>
    </row>
    <row r="31" spans="1:116" x14ac:dyDescent="0.25">
      <c r="A31" s="255" t="s">
        <v>254</v>
      </c>
      <c r="B31" s="256" t="s">
        <v>7162</v>
      </c>
      <c r="C31" s="259">
        <v>0.87789099120000003</v>
      </c>
      <c r="D31" s="260">
        <v>4</v>
      </c>
      <c r="E31" s="259">
        <v>0.183</v>
      </c>
      <c r="F31" s="259">
        <v>3.55</v>
      </c>
      <c r="G31" s="259">
        <v>0.68207866260000005</v>
      </c>
      <c r="H31" s="259">
        <v>56.2</v>
      </c>
      <c r="I31" s="260">
        <v>8</v>
      </c>
      <c r="J31" s="260">
        <f>IFERROR(VLOOKUP($B31,'Core Indicators'!$E$3:$EU$906,147,FALSE),"x")</f>
        <v>310</v>
      </c>
      <c r="K31" s="261">
        <v>-1.7283856869000001</v>
      </c>
      <c r="L31" s="259">
        <v>3.25</v>
      </c>
      <c r="M31" s="260">
        <v>10</v>
      </c>
      <c r="N31" s="260">
        <v>25</v>
      </c>
      <c r="O31" s="260">
        <f>IFERROR(VLOOKUP(B31,'Core Indicators'!$E$3:$G$9906,3,FALSE),"x")</f>
        <v>4900000</v>
      </c>
      <c r="P31" s="260">
        <v>622980</v>
      </c>
      <c r="Q31" s="254"/>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row>
    <row r="32" spans="1:116" x14ac:dyDescent="0.25">
      <c r="A32" s="255" t="s">
        <v>7163</v>
      </c>
      <c r="B32" s="256" t="s">
        <v>7164</v>
      </c>
      <c r="C32" s="259">
        <v>0.59715102890000005</v>
      </c>
      <c r="D32" s="260">
        <v>12</v>
      </c>
      <c r="E32" s="259">
        <v>2.8000000000000001E-2</v>
      </c>
      <c r="F32" s="259" t="s">
        <v>14</v>
      </c>
      <c r="G32" s="259">
        <v>8.2716424699999999E-2</v>
      </c>
      <c r="H32" s="259">
        <v>33.299999999999997</v>
      </c>
      <c r="I32" s="260">
        <v>0</v>
      </c>
      <c r="J32" s="260" t="str">
        <f>IFERROR(VLOOKUP($B32,'Core Indicators'!$E$3:$EU$906,147,FALSE),"x")</f>
        <v>x</v>
      </c>
      <c r="K32" s="261">
        <v>1.7599397898</v>
      </c>
      <c r="L32" s="259" t="s">
        <v>14</v>
      </c>
      <c r="M32" s="260">
        <v>98</v>
      </c>
      <c r="N32" s="260">
        <v>77</v>
      </c>
      <c r="O32" s="260" t="str">
        <f>IFERROR(VLOOKUP(B32,'Core Indicators'!$E$3:$G$9906,3,FALSE),"x")</f>
        <v>x</v>
      </c>
      <c r="P32" s="260">
        <v>9093510</v>
      </c>
      <c r="Q32" s="254"/>
      <c r="R32" s="254"/>
      <c r="S32" s="254"/>
      <c r="T32" s="254"/>
      <c r="U32" s="254"/>
      <c r="V32" s="254"/>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c r="CB32" s="254"/>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c r="DJ32" s="254"/>
      <c r="DK32" s="254"/>
      <c r="DL32" s="254"/>
    </row>
    <row r="33" spans="1:116" x14ac:dyDescent="0.25">
      <c r="A33" s="255" t="s">
        <v>7165</v>
      </c>
      <c r="B33" s="256" t="s">
        <v>7166</v>
      </c>
      <c r="C33" s="259">
        <v>0.5450100068</v>
      </c>
      <c r="D33" s="260">
        <v>11</v>
      </c>
      <c r="E33" s="259">
        <v>0</v>
      </c>
      <c r="F33" s="259" t="s">
        <v>14</v>
      </c>
      <c r="G33" s="259">
        <v>3.6718722199999998E-2</v>
      </c>
      <c r="H33" s="259">
        <v>33.1</v>
      </c>
      <c r="I33" s="260">
        <v>0</v>
      </c>
      <c r="J33" s="260" t="str">
        <f>IFERROR(VLOOKUP($B33,'Core Indicators'!$E$3:$EU$906,147,FALSE),"x")</f>
        <v>x</v>
      </c>
      <c r="K33" s="261">
        <v>1.9066414833000001</v>
      </c>
      <c r="L33" s="259" t="s">
        <v>14</v>
      </c>
      <c r="M33" s="260">
        <v>96</v>
      </c>
      <c r="N33" s="260">
        <v>85</v>
      </c>
      <c r="O33" s="260" t="str">
        <f>IFERROR(VLOOKUP(B33,'Core Indicators'!$E$3:$G$9906,3,FALSE),"x")</f>
        <v>x</v>
      </c>
      <c r="P33" s="260">
        <v>39516</v>
      </c>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row>
    <row r="34" spans="1:116" x14ac:dyDescent="0.25">
      <c r="A34" s="255" t="s">
        <v>7167</v>
      </c>
      <c r="B34" s="256" t="s">
        <v>7168</v>
      </c>
      <c r="C34" s="259">
        <v>0.16604995180000001</v>
      </c>
      <c r="D34" s="260">
        <v>12</v>
      </c>
      <c r="E34" s="259">
        <v>0.04</v>
      </c>
      <c r="F34" s="259">
        <v>9.3000000000000007</v>
      </c>
      <c r="G34" s="259">
        <v>0.28785367480000001</v>
      </c>
      <c r="H34" s="259">
        <v>44.4</v>
      </c>
      <c r="I34" s="260">
        <v>6</v>
      </c>
      <c r="J34" s="260" t="str">
        <f>IFERROR(VLOOKUP($B34,'Core Indicators'!$E$3:$EU$906,147,FALSE),"x")</f>
        <v>x</v>
      </c>
      <c r="K34" s="261">
        <v>1.0736131668</v>
      </c>
      <c r="L34" s="259">
        <v>9.5</v>
      </c>
      <c r="M34" s="260">
        <v>90</v>
      </c>
      <c r="N34" s="260">
        <v>67</v>
      </c>
      <c r="O34" s="260" t="str">
        <f>IFERROR(VLOOKUP(B34,'Core Indicators'!$E$3:$G$9906,3,FALSE),"x")</f>
        <v>x</v>
      </c>
      <c r="P34" s="260">
        <v>743532</v>
      </c>
      <c r="Q34" s="254"/>
      <c r="R34" s="254"/>
      <c r="S34" s="254"/>
      <c r="T34" s="254"/>
      <c r="U34" s="254"/>
      <c r="V34" s="254"/>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54"/>
      <c r="BP34" s="254"/>
      <c r="BQ34" s="254"/>
      <c r="BR34" s="254"/>
      <c r="BS34" s="254"/>
      <c r="BT34" s="254"/>
      <c r="BU34" s="254"/>
      <c r="BV34" s="254"/>
      <c r="BW34" s="254"/>
      <c r="BX34" s="254"/>
      <c r="BY34" s="254"/>
      <c r="BZ34" s="254"/>
      <c r="CA34" s="254"/>
      <c r="CB34" s="254"/>
      <c r="CC34" s="254"/>
      <c r="CD34" s="254"/>
      <c r="CE34" s="254"/>
      <c r="CF34" s="254"/>
      <c r="CG34" s="254"/>
      <c r="CH34" s="254"/>
      <c r="CI34" s="254"/>
      <c r="CJ34" s="254"/>
      <c r="CK34" s="254"/>
      <c r="CL34" s="254"/>
      <c r="CM34" s="254"/>
      <c r="CN34" s="254"/>
      <c r="CO34" s="254"/>
      <c r="CP34" s="254"/>
      <c r="CQ34" s="254"/>
      <c r="CR34" s="254"/>
      <c r="CS34" s="254"/>
      <c r="CT34" s="254"/>
      <c r="CU34" s="254"/>
      <c r="CV34" s="254"/>
      <c r="CW34" s="254"/>
      <c r="CX34" s="254"/>
      <c r="CY34" s="254"/>
      <c r="CZ34" s="254"/>
      <c r="DA34" s="254"/>
      <c r="DB34" s="254"/>
      <c r="DC34" s="254"/>
      <c r="DD34" s="254"/>
      <c r="DE34" s="254"/>
      <c r="DF34" s="254"/>
      <c r="DG34" s="254"/>
      <c r="DH34" s="254"/>
      <c r="DI34" s="254"/>
      <c r="DJ34" s="254"/>
      <c r="DK34" s="254"/>
      <c r="DL34" s="254"/>
    </row>
    <row r="35" spans="1:116" x14ac:dyDescent="0.25">
      <c r="A35" s="255" t="s">
        <v>6568</v>
      </c>
      <c r="B35" s="256" t="s">
        <v>7169</v>
      </c>
      <c r="C35" s="259">
        <v>0.16040162429999999</v>
      </c>
      <c r="D35" s="260">
        <v>0</v>
      </c>
      <c r="E35" s="259">
        <v>0.43430000000000002</v>
      </c>
      <c r="F35" s="259">
        <v>3.3333333333000001</v>
      </c>
      <c r="G35" s="259">
        <v>0.16264248040000001</v>
      </c>
      <c r="H35" s="259">
        <v>38.5</v>
      </c>
      <c r="I35" s="260">
        <v>6</v>
      </c>
      <c r="J35" s="260">
        <f>IFERROR(VLOOKUP($B35,'Core Indicators'!$E$3:$EU$906,147,FALSE),"x")</f>
        <v>18</v>
      </c>
      <c r="K35" s="261">
        <v>-0.27471861240000001</v>
      </c>
      <c r="L35" s="259">
        <v>2.5</v>
      </c>
      <c r="M35" s="260">
        <v>10</v>
      </c>
      <c r="N35" s="260">
        <v>41</v>
      </c>
      <c r="O35" s="260">
        <f>IFERROR(VLOOKUP(B35,'Core Indicators'!$E$3:$G$9906,3,FALSE),"x")</f>
        <v>1411780000</v>
      </c>
      <c r="P35" s="260">
        <v>9388211</v>
      </c>
      <c r="Q35" s="254"/>
      <c r="R35" s="254"/>
      <c r="S35" s="254"/>
      <c r="T35" s="254"/>
      <c r="U35" s="254"/>
      <c r="V35" s="254"/>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c r="DJ35" s="254"/>
      <c r="DK35" s="254"/>
      <c r="DL35" s="254"/>
    </row>
    <row r="36" spans="1:116" x14ac:dyDescent="0.25">
      <c r="A36" s="255" t="s">
        <v>7170</v>
      </c>
      <c r="B36" s="256" t="s">
        <v>7171</v>
      </c>
      <c r="C36" s="259">
        <v>0.77389999669999998</v>
      </c>
      <c r="D36" s="260">
        <v>4</v>
      </c>
      <c r="E36" s="259">
        <v>0.34</v>
      </c>
      <c r="F36" s="259">
        <v>5.8</v>
      </c>
      <c r="G36" s="259">
        <v>0.65704813979999999</v>
      </c>
      <c r="H36" s="259">
        <v>41.5</v>
      </c>
      <c r="I36" s="260">
        <v>6</v>
      </c>
      <c r="J36" s="260" t="str">
        <f>IFERROR(VLOOKUP($B36,'Core Indicators'!$E$3:$EU$906,147,FALSE),"x")</f>
        <v>x</v>
      </c>
      <c r="K36" s="261">
        <v>-0.5669065714</v>
      </c>
      <c r="L36" s="259">
        <v>3.75</v>
      </c>
      <c r="M36" s="260">
        <v>51</v>
      </c>
      <c r="N36" s="260">
        <v>35</v>
      </c>
      <c r="O36" s="260" t="str">
        <f>IFERROR(VLOOKUP(B36,'Core Indicators'!$E$3:$G$9906,3,FALSE),"x")</f>
        <v>x</v>
      </c>
      <c r="P36" s="260">
        <v>318000</v>
      </c>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c r="BM36" s="254"/>
      <c r="BN36" s="254"/>
      <c r="BO36" s="254"/>
      <c r="BP36" s="254"/>
      <c r="BQ36" s="254"/>
      <c r="BR36" s="254"/>
      <c r="BS36" s="254"/>
      <c r="BT36" s="254"/>
      <c r="BU36" s="254"/>
      <c r="BV36" s="254"/>
      <c r="BW36" s="254"/>
      <c r="BX36" s="254"/>
      <c r="BY36" s="254"/>
      <c r="BZ36" s="254"/>
      <c r="CA36" s="254"/>
      <c r="CB36" s="254"/>
      <c r="CC36" s="254"/>
      <c r="CD36" s="254"/>
      <c r="CE36" s="254"/>
      <c r="CF36" s="254"/>
      <c r="CG36" s="254"/>
      <c r="CH36" s="254"/>
      <c r="CI36" s="254"/>
      <c r="CJ36" s="254"/>
      <c r="CK36" s="254"/>
      <c r="CL36" s="254"/>
      <c r="CM36" s="254"/>
      <c r="CN36" s="254"/>
      <c r="CO36" s="254"/>
      <c r="CP36" s="254"/>
      <c r="CQ36" s="254"/>
      <c r="CR36" s="254"/>
      <c r="CS36" s="254"/>
      <c r="CT36" s="254"/>
      <c r="CU36" s="254"/>
      <c r="CV36" s="254"/>
      <c r="CW36" s="254"/>
      <c r="CX36" s="254"/>
      <c r="CY36" s="254"/>
      <c r="CZ36" s="254"/>
      <c r="DA36" s="254"/>
      <c r="DB36" s="254"/>
      <c r="DC36" s="254"/>
      <c r="DD36" s="254"/>
      <c r="DE36" s="254"/>
      <c r="DF36" s="254"/>
      <c r="DG36" s="254"/>
      <c r="DH36" s="254"/>
      <c r="DI36" s="254"/>
      <c r="DJ36" s="254"/>
      <c r="DK36" s="254"/>
      <c r="DL36" s="254"/>
    </row>
    <row r="37" spans="1:116" x14ac:dyDescent="0.25">
      <c r="A37" s="255" t="s">
        <v>309</v>
      </c>
      <c r="B37" s="256" t="s">
        <v>7172</v>
      </c>
      <c r="C37" s="259">
        <v>0.85829999849999994</v>
      </c>
      <c r="D37" s="260">
        <v>5</v>
      </c>
      <c r="E37" s="259">
        <v>0</v>
      </c>
      <c r="F37" s="259">
        <v>3.55</v>
      </c>
      <c r="G37" s="259">
        <v>0.56645724549999998</v>
      </c>
      <c r="H37" s="259">
        <v>46.6</v>
      </c>
      <c r="I37" s="260">
        <v>8</v>
      </c>
      <c r="J37" s="260">
        <f>IFERROR(VLOOKUP($B37,'Core Indicators'!$E$3:$EU$906,147,FALSE),"x")</f>
        <v>530</v>
      </c>
      <c r="K37" s="261">
        <v>-1.1189085244999999</v>
      </c>
      <c r="L37" s="259">
        <v>3.25</v>
      </c>
      <c r="M37" s="260">
        <v>18</v>
      </c>
      <c r="N37" s="260">
        <v>25</v>
      </c>
      <c r="O37" s="260">
        <f>IFERROR(VLOOKUP(B37,'Core Indicators'!$E$3:$G$9906,3,FALSE),"x")</f>
        <v>25876000</v>
      </c>
      <c r="P37" s="260">
        <v>472710</v>
      </c>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254"/>
      <c r="AT37" s="254"/>
      <c r="AU37" s="254"/>
      <c r="AV37" s="254"/>
      <c r="AW37" s="254"/>
      <c r="AX37" s="254"/>
      <c r="AY37" s="254"/>
      <c r="AZ37" s="254"/>
      <c r="BA37" s="254"/>
      <c r="BB37" s="254"/>
      <c r="BC37" s="254"/>
      <c r="BD37" s="254"/>
      <c r="BE37" s="254"/>
      <c r="BF37" s="254"/>
      <c r="BG37" s="254"/>
      <c r="BH37" s="254"/>
      <c r="BI37" s="254"/>
      <c r="BJ37" s="254"/>
      <c r="BK37" s="254"/>
      <c r="BL37" s="254"/>
      <c r="BM37" s="254"/>
      <c r="BN37" s="254"/>
      <c r="BO37" s="254"/>
      <c r="BP37" s="254"/>
      <c r="BQ37" s="254"/>
      <c r="BR37" s="254"/>
      <c r="BS37" s="254"/>
      <c r="BT37" s="254"/>
      <c r="BU37" s="254"/>
      <c r="BV37" s="254"/>
      <c r="BW37" s="254"/>
      <c r="BX37" s="254"/>
      <c r="BY37" s="254"/>
      <c r="BZ37" s="254"/>
      <c r="CA37" s="254"/>
      <c r="CB37" s="254"/>
      <c r="CC37" s="254"/>
      <c r="CD37" s="254"/>
      <c r="CE37" s="254"/>
      <c r="CF37" s="254"/>
      <c r="CG37" s="254"/>
      <c r="CH37" s="254"/>
      <c r="CI37" s="254"/>
      <c r="CJ37" s="254"/>
      <c r="CK37" s="254"/>
      <c r="CL37" s="254"/>
      <c r="CM37" s="254"/>
      <c r="CN37" s="254"/>
      <c r="CO37" s="254"/>
      <c r="CP37" s="254"/>
      <c r="CQ37" s="254"/>
      <c r="CR37" s="254"/>
      <c r="CS37" s="254"/>
      <c r="CT37" s="254"/>
      <c r="CU37" s="254"/>
      <c r="CV37" s="254"/>
      <c r="CW37" s="254"/>
      <c r="CX37" s="254"/>
      <c r="CY37" s="254"/>
      <c r="CZ37" s="254"/>
      <c r="DA37" s="254"/>
      <c r="DB37" s="254"/>
      <c r="DC37" s="254"/>
      <c r="DD37" s="254"/>
      <c r="DE37" s="254"/>
      <c r="DF37" s="254"/>
      <c r="DG37" s="254"/>
      <c r="DH37" s="254"/>
      <c r="DI37" s="254"/>
      <c r="DJ37" s="254"/>
      <c r="DK37" s="254"/>
      <c r="DL37" s="254"/>
    </row>
    <row r="38" spans="1:116" x14ac:dyDescent="0.25">
      <c r="A38" s="255" t="s">
        <v>347</v>
      </c>
      <c r="B38" s="256" t="s">
        <v>7173</v>
      </c>
      <c r="C38" s="259">
        <v>0.93415500099999993</v>
      </c>
      <c r="D38" s="260">
        <v>3</v>
      </c>
      <c r="E38" s="259">
        <v>0.61299999999999999</v>
      </c>
      <c r="F38" s="259">
        <v>3.5166666666999999</v>
      </c>
      <c r="G38" s="259">
        <v>0.65473159420000004</v>
      </c>
      <c r="H38" s="259">
        <v>42.1</v>
      </c>
      <c r="I38" s="260">
        <v>10</v>
      </c>
      <c r="J38" s="260">
        <f>IFERROR(VLOOKUP($B38,'Core Indicators'!$E$3:$EU$906,147,FALSE),"x")</f>
        <v>2440</v>
      </c>
      <c r="K38" s="261">
        <v>-1.786087513</v>
      </c>
      <c r="L38" s="259">
        <v>2.75</v>
      </c>
      <c r="M38" s="260">
        <v>18</v>
      </c>
      <c r="N38" s="260">
        <v>18</v>
      </c>
      <c r="O38" s="260">
        <f>IFERROR(VLOOKUP(B38,'Core Indicators'!$E$3:$G$9906,3,FALSE),"x")</f>
        <v>102743000</v>
      </c>
      <c r="P38" s="260">
        <v>2267050</v>
      </c>
      <c r="Q38" s="254"/>
      <c r="R38" s="254"/>
      <c r="S38" s="254"/>
      <c r="T38" s="254"/>
      <c r="U38" s="254"/>
      <c r="V38" s="254"/>
      <c r="W38" s="254"/>
      <c r="X38" s="254"/>
      <c r="Y38" s="254"/>
      <c r="Z38" s="254"/>
      <c r="AA38" s="254"/>
      <c r="AB38" s="254"/>
      <c r="AC38" s="254"/>
      <c r="AD38" s="254"/>
      <c r="AE38" s="254"/>
      <c r="AF38" s="254"/>
      <c r="AG38" s="254"/>
      <c r="AH38" s="254"/>
      <c r="AI38" s="254"/>
      <c r="AJ38" s="254"/>
      <c r="AK38" s="254"/>
      <c r="AL38" s="254"/>
      <c r="AM38" s="254"/>
      <c r="AN38" s="254"/>
      <c r="AO38" s="254"/>
      <c r="AP38" s="254"/>
      <c r="AQ38" s="254"/>
      <c r="AR38" s="254"/>
      <c r="AS38" s="254"/>
      <c r="AT38" s="254"/>
      <c r="AU38" s="254"/>
      <c r="AV38" s="254"/>
      <c r="AW38" s="254"/>
      <c r="AX38" s="254"/>
      <c r="AY38" s="254"/>
      <c r="AZ38" s="254"/>
      <c r="BA38" s="254"/>
      <c r="BB38" s="254"/>
      <c r="BC38" s="254"/>
      <c r="BD38" s="254"/>
      <c r="BE38" s="254"/>
      <c r="BF38" s="254"/>
      <c r="BG38" s="254"/>
      <c r="BH38" s="254"/>
      <c r="BI38" s="254"/>
      <c r="BJ38" s="254"/>
      <c r="BK38" s="254"/>
      <c r="BL38" s="254"/>
      <c r="BM38" s="254"/>
      <c r="BN38" s="254"/>
      <c r="BO38" s="254"/>
      <c r="BP38" s="254"/>
      <c r="BQ38" s="254"/>
      <c r="BR38" s="254"/>
      <c r="BS38" s="254"/>
      <c r="BT38" s="254"/>
      <c r="BU38" s="254"/>
      <c r="BV38" s="254"/>
      <c r="BW38" s="254"/>
      <c r="BX38" s="254"/>
      <c r="BY38" s="254"/>
      <c r="BZ38" s="254"/>
      <c r="CA38" s="254"/>
      <c r="CB38" s="254"/>
      <c r="CC38" s="254"/>
      <c r="CD38" s="254"/>
      <c r="CE38" s="254"/>
      <c r="CF38" s="254"/>
      <c r="CG38" s="254"/>
      <c r="CH38" s="254"/>
      <c r="CI38" s="254"/>
      <c r="CJ38" s="254"/>
      <c r="CK38" s="254"/>
      <c r="CL38" s="254"/>
      <c r="CM38" s="254"/>
      <c r="CN38" s="254"/>
      <c r="CO38" s="254"/>
      <c r="CP38" s="254"/>
      <c r="CQ38" s="254"/>
      <c r="CR38" s="254"/>
      <c r="CS38" s="254"/>
      <c r="CT38" s="254"/>
      <c r="CU38" s="254"/>
      <c r="CV38" s="254"/>
      <c r="CW38" s="254"/>
      <c r="CX38" s="254"/>
      <c r="CY38" s="254"/>
      <c r="CZ38" s="254"/>
      <c r="DA38" s="254"/>
      <c r="DB38" s="254"/>
      <c r="DC38" s="254"/>
      <c r="DD38" s="254"/>
      <c r="DE38" s="254"/>
      <c r="DF38" s="254"/>
      <c r="DG38" s="254"/>
      <c r="DH38" s="254"/>
      <c r="DI38" s="254"/>
      <c r="DJ38" s="254"/>
      <c r="DK38" s="254"/>
      <c r="DL38" s="254"/>
    </row>
    <row r="39" spans="1:116" x14ac:dyDescent="0.25">
      <c r="A39" s="255" t="s">
        <v>2775</v>
      </c>
      <c r="B39" s="256" t="s">
        <v>7174</v>
      </c>
      <c r="C39" s="259">
        <v>0.8790999934</v>
      </c>
      <c r="D39" s="260">
        <v>10</v>
      </c>
      <c r="E39" s="259">
        <v>0.72</v>
      </c>
      <c r="F39" s="259">
        <v>3.3</v>
      </c>
      <c r="G39" s="259">
        <v>0.57901026190000005</v>
      </c>
      <c r="H39" s="259">
        <v>48.9</v>
      </c>
      <c r="I39" s="260">
        <v>2</v>
      </c>
      <c r="J39" s="260" t="str">
        <f>IFERROR(VLOOKUP($B39,'Core Indicators'!$E$3:$EU$906,147,FALSE),"x")</f>
        <v>x</v>
      </c>
      <c r="K39" s="261">
        <v>-1.1497093438999999</v>
      </c>
      <c r="L39" s="259">
        <v>2.5</v>
      </c>
      <c r="M39" s="260">
        <v>20</v>
      </c>
      <c r="N39" s="260">
        <v>19</v>
      </c>
      <c r="O39" s="260">
        <f>IFERROR(VLOOKUP(B39,'Core Indicators'!$E$3:$G$9906,3,FALSE),"x")</f>
        <v>5599000</v>
      </c>
      <c r="P39" s="260">
        <v>341500</v>
      </c>
      <c r="Q39" s="254"/>
      <c r="R39" s="254"/>
      <c r="S39" s="254"/>
      <c r="T39" s="254"/>
      <c r="U39" s="254"/>
      <c r="V39" s="254"/>
      <c r="W39" s="254"/>
      <c r="X39" s="254"/>
      <c r="Y39" s="254"/>
      <c r="Z39" s="254"/>
      <c r="AA39" s="254"/>
      <c r="AB39" s="254"/>
      <c r="AC39" s="254"/>
      <c r="AD39" s="254"/>
      <c r="AE39" s="254"/>
      <c r="AF39" s="254"/>
      <c r="AG39" s="254"/>
      <c r="AH39" s="254"/>
      <c r="AI39" s="254"/>
      <c r="AJ39" s="254"/>
      <c r="AK39" s="254"/>
      <c r="AL39" s="254"/>
      <c r="AM39" s="254"/>
      <c r="AN39" s="254"/>
      <c r="AO39" s="254"/>
      <c r="AP39" s="254"/>
      <c r="AQ39" s="254"/>
      <c r="AR39" s="254"/>
      <c r="AS39" s="254"/>
      <c r="AT39" s="254"/>
      <c r="AU39" s="254"/>
      <c r="AV39" s="254"/>
      <c r="AW39" s="254"/>
      <c r="AX39" s="254"/>
      <c r="AY39" s="254"/>
      <c r="AZ39" s="254"/>
      <c r="BA39" s="254"/>
      <c r="BB39" s="254"/>
      <c r="BC39" s="254"/>
      <c r="BD39" s="254"/>
      <c r="BE39" s="254"/>
      <c r="BF39" s="254"/>
      <c r="BG39" s="254"/>
      <c r="BH39" s="254"/>
      <c r="BI39" s="254"/>
      <c r="BJ39" s="254"/>
      <c r="BK39" s="254"/>
      <c r="BL39" s="254"/>
      <c r="BM39" s="254"/>
      <c r="BN39" s="254"/>
      <c r="BO39" s="254"/>
      <c r="BP39" s="254"/>
      <c r="BQ39" s="254"/>
      <c r="BR39" s="254"/>
      <c r="BS39" s="254"/>
      <c r="BT39" s="254"/>
      <c r="BU39" s="254"/>
      <c r="BV39" s="254"/>
      <c r="BW39" s="254"/>
      <c r="BX39" s="254"/>
      <c r="BY39" s="254"/>
      <c r="BZ39" s="254"/>
      <c r="CA39" s="254"/>
      <c r="CB39" s="254"/>
      <c r="CC39" s="254"/>
      <c r="CD39" s="254"/>
      <c r="CE39" s="254"/>
      <c r="CF39" s="254"/>
      <c r="CG39" s="254"/>
      <c r="CH39" s="254"/>
      <c r="CI39" s="254"/>
      <c r="CJ39" s="254"/>
      <c r="CK39" s="254"/>
      <c r="CL39" s="254"/>
      <c r="CM39" s="254"/>
      <c r="CN39" s="254"/>
      <c r="CO39" s="254"/>
      <c r="CP39" s="254"/>
      <c r="CQ39" s="254"/>
      <c r="CR39" s="254"/>
      <c r="CS39" s="254"/>
      <c r="CT39" s="254"/>
      <c r="CU39" s="254"/>
      <c r="CV39" s="254"/>
      <c r="CW39" s="254"/>
      <c r="CX39" s="254"/>
      <c r="CY39" s="254"/>
      <c r="CZ39" s="254"/>
      <c r="DA39" s="254"/>
      <c r="DB39" s="254"/>
      <c r="DC39" s="254"/>
      <c r="DD39" s="254"/>
      <c r="DE39" s="254"/>
      <c r="DF39" s="254"/>
      <c r="DG39" s="254"/>
      <c r="DH39" s="254"/>
      <c r="DI39" s="254"/>
      <c r="DJ39" s="254"/>
      <c r="DK39" s="254"/>
      <c r="DL39" s="254"/>
    </row>
    <row r="40" spans="1:116" x14ac:dyDescent="0.25">
      <c r="A40" s="255" t="s">
        <v>430</v>
      </c>
      <c r="B40" s="256" t="s">
        <v>7175</v>
      </c>
      <c r="C40" s="259">
        <v>0.41304397009999999</v>
      </c>
      <c r="D40" s="260">
        <v>10</v>
      </c>
      <c r="E40" s="259">
        <v>0.247</v>
      </c>
      <c r="F40" s="259">
        <v>6.7</v>
      </c>
      <c r="G40" s="259">
        <v>0.41050226350000002</v>
      </c>
      <c r="H40" s="259">
        <v>51.3</v>
      </c>
      <c r="I40" s="260">
        <v>8</v>
      </c>
      <c r="J40" s="260">
        <f>IFERROR(VLOOKUP($B40,'Core Indicators'!$E$3:$EU$906,147,FALSE),"x")</f>
        <v>471</v>
      </c>
      <c r="K40" s="261">
        <v>-0.41692885759999998</v>
      </c>
      <c r="L40" s="259">
        <v>6.25</v>
      </c>
      <c r="M40" s="260">
        <v>66</v>
      </c>
      <c r="N40" s="260">
        <v>37</v>
      </c>
      <c r="O40" s="260">
        <f>IFERROR(VLOOKUP(B40,'Core Indicators'!$E$3:$G$9906,3,FALSE),"x")</f>
        <v>50300000</v>
      </c>
      <c r="P40" s="260">
        <v>1109500</v>
      </c>
      <c r="Q40" s="254"/>
      <c r="R40" s="254"/>
      <c r="S40" s="254"/>
      <c r="T40" s="254"/>
      <c r="U40" s="254"/>
      <c r="V40" s="254"/>
      <c r="W40" s="254"/>
      <c r="X40" s="254"/>
      <c r="Y40" s="254"/>
      <c r="Z40" s="254"/>
      <c r="AA40" s="254"/>
      <c r="AB40" s="254"/>
      <c r="AC40" s="254"/>
      <c r="AD40" s="254"/>
      <c r="AE40" s="254"/>
      <c r="AF40" s="254"/>
      <c r="AG40" s="254"/>
      <c r="AH40" s="254"/>
      <c r="AI40" s="254"/>
      <c r="AJ40" s="254"/>
      <c r="AK40" s="254"/>
      <c r="AL40" s="254"/>
      <c r="AM40" s="254"/>
      <c r="AN40" s="254"/>
      <c r="AO40" s="254"/>
      <c r="AP40" s="254"/>
      <c r="AQ40" s="254"/>
      <c r="AR40" s="254"/>
      <c r="AS40" s="254"/>
      <c r="AT40" s="254"/>
      <c r="AU40" s="254"/>
      <c r="AV40" s="254"/>
      <c r="AW40" s="254"/>
      <c r="AX40" s="254"/>
      <c r="AY40" s="254"/>
      <c r="AZ40" s="254"/>
      <c r="BA40" s="254"/>
      <c r="BB40" s="254"/>
      <c r="BC40" s="254"/>
      <c r="BD40" s="254"/>
      <c r="BE40" s="254"/>
      <c r="BF40" s="254"/>
      <c r="BG40" s="254"/>
      <c r="BH40" s="254"/>
      <c r="BI40" s="254"/>
      <c r="BJ40" s="254"/>
      <c r="BK40" s="254"/>
      <c r="BL40" s="254"/>
      <c r="BM40" s="254"/>
      <c r="BN40" s="254"/>
      <c r="BO40" s="254"/>
      <c r="BP40" s="254"/>
      <c r="BQ40" s="254"/>
      <c r="BR40" s="254"/>
      <c r="BS40" s="254"/>
      <c r="BT40" s="254"/>
      <c r="BU40" s="254"/>
      <c r="BV40" s="254"/>
      <c r="BW40" s="254"/>
      <c r="BX40" s="254"/>
      <c r="BY40" s="254"/>
      <c r="BZ40" s="254"/>
      <c r="CA40" s="254"/>
      <c r="CB40" s="254"/>
      <c r="CC40" s="254"/>
      <c r="CD40" s="254"/>
      <c r="CE40" s="254"/>
      <c r="CF40" s="254"/>
      <c r="CG40" s="254"/>
      <c r="CH40" s="254"/>
      <c r="CI40" s="254"/>
      <c r="CJ40" s="254"/>
      <c r="CK40" s="254"/>
      <c r="CL40" s="254"/>
      <c r="CM40" s="254"/>
      <c r="CN40" s="254"/>
      <c r="CO40" s="254"/>
      <c r="CP40" s="254"/>
      <c r="CQ40" s="254"/>
      <c r="CR40" s="254"/>
      <c r="CS40" s="254"/>
      <c r="CT40" s="254"/>
      <c r="CU40" s="254"/>
      <c r="CV40" s="254"/>
      <c r="CW40" s="254"/>
      <c r="CX40" s="254"/>
      <c r="CY40" s="254"/>
      <c r="CZ40" s="254"/>
      <c r="DA40" s="254"/>
      <c r="DB40" s="254"/>
      <c r="DC40" s="254"/>
      <c r="DD40" s="254"/>
      <c r="DE40" s="254"/>
      <c r="DF40" s="254"/>
      <c r="DG40" s="254"/>
      <c r="DH40" s="254"/>
      <c r="DI40" s="254"/>
      <c r="DJ40" s="254"/>
      <c r="DK40" s="254"/>
      <c r="DL40" s="254"/>
    </row>
    <row r="41" spans="1:116" x14ac:dyDescent="0.25">
      <c r="A41" s="255" t="s">
        <v>7176</v>
      </c>
      <c r="B41" s="256" t="s">
        <v>7177</v>
      </c>
      <c r="C41" s="259">
        <v>0.54602201459999999</v>
      </c>
      <c r="D41" s="260">
        <v>10</v>
      </c>
      <c r="E41" s="259">
        <v>0</v>
      </c>
      <c r="F41" s="259" t="s">
        <v>14</v>
      </c>
      <c r="G41" s="259" t="s">
        <v>14</v>
      </c>
      <c r="H41" s="259">
        <v>45.3</v>
      </c>
      <c r="I41" s="260">
        <v>0</v>
      </c>
      <c r="J41" s="260" t="str">
        <f>IFERROR(VLOOKUP($B41,'Core Indicators'!$E$3:$EU$906,147,FALSE),"x")</f>
        <v>x</v>
      </c>
      <c r="K41" s="261">
        <v>-1.0875025988</v>
      </c>
      <c r="L41" s="259" t="s">
        <v>14</v>
      </c>
      <c r="M41" s="260">
        <v>44</v>
      </c>
      <c r="N41" s="260">
        <v>25</v>
      </c>
      <c r="O41" s="260" t="str">
        <f>IFERROR(VLOOKUP(B41,'Core Indicators'!$E$3:$G$9906,3,FALSE),"x")</f>
        <v>x</v>
      </c>
      <c r="P41" s="260">
        <v>1861</v>
      </c>
      <c r="Q41" s="254"/>
      <c r="R41" s="254"/>
      <c r="S41" s="254"/>
      <c r="T41" s="254"/>
      <c r="U41" s="254"/>
      <c r="V41" s="254"/>
      <c r="W41" s="254"/>
      <c r="X41" s="254"/>
      <c r="Y41" s="254"/>
      <c r="Z41" s="254"/>
      <c r="AA41" s="254"/>
      <c r="AB41" s="254"/>
      <c r="AC41" s="254"/>
      <c r="AD41" s="254"/>
      <c r="AE41" s="254"/>
      <c r="AF41" s="254"/>
      <c r="AG41" s="254"/>
      <c r="AH41" s="254"/>
      <c r="AI41" s="254"/>
      <c r="AJ41" s="254"/>
      <c r="AK41" s="254"/>
      <c r="AL41" s="254"/>
      <c r="AM41" s="254"/>
      <c r="AN41" s="254"/>
      <c r="AO41" s="254"/>
      <c r="AP41" s="254"/>
      <c r="AQ41" s="254"/>
      <c r="AR41" s="254"/>
      <c r="AS41" s="254"/>
      <c r="AT41" s="254"/>
      <c r="AU41" s="254"/>
      <c r="AV41" s="254"/>
      <c r="AW41" s="254"/>
      <c r="AX41" s="254"/>
      <c r="AY41" s="254"/>
      <c r="AZ41" s="254"/>
      <c r="BA41" s="254"/>
      <c r="BB41" s="254"/>
      <c r="BC41" s="254"/>
      <c r="BD41" s="254"/>
      <c r="BE41" s="254"/>
      <c r="BF41" s="254"/>
      <c r="BG41" s="254"/>
      <c r="BH41" s="254"/>
      <c r="BI41" s="254"/>
      <c r="BJ41" s="254"/>
      <c r="BK41" s="254"/>
      <c r="BL41" s="254"/>
      <c r="BM41" s="254"/>
      <c r="BN41" s="254"/>
      <c r="BO41" s="254"/>
      <c r="BP41" s="254"/>
      <c r="BQ41" s="254"/>
      <c r="BR41" s="254"/>
      <c r="BS41" s="254"/>
      <c r="BT41" s="254"/>
      <c r="BU41" s="254"/>
      <c r="BV41" s="254"/>
      <c r="BW41" s="254"/>
      <c r="BX41" s="254"/>
      <c r="BY41" s="254"/>
      <c r="BZ41" s="254"/>
      <c r="CA41" s="254"/>
      <c r="CB41" s="254"/>
      <c r="CC41" s="254"/>
      <c r="CD41" s="254"/>
      <c r="CE41" s="254"/>
      <c r="CF41" s="254"/>
      <c r="CG41" s="254"/>
      <c r="CH41" s="254"/>
      <c r="CI41" s="254"/>
      <c r="CJ41" s="254"/>
      <c r="CK41" s="254"/>
      <c r="CL41" s="254"/>
      <c r="CM41" s="254"/>
      <c r="CN41" s="254"/>
      <c r="CO41" s="254"/>
      <c r="CP41" s="254"/>
      <c r="CQ41" s="254"/>
      <c r="CR41" s="254"/>
      <c r="CS41" s="254"/>
      <c r="CT41" s="254"/>
      <c r="CU41" s="254"/>
      <c r="CV41" s="254"/>
      <c r="CW41" s="254"/>
      <c r="CX41" s="254"/>
      <c r="CY41" s="254"/>
      <c r="CZ41" s="254"/>
      <c r="DA41" s="254"/>
      <c r="DB41" s="254"/>
      <c r="DC41" s="254"/>
      <c r="DD41" s="254"/>
      <c r="DE41" s="254"/>
      <c r="DF41" s="254"/>
      <c r="DG41" s="254"/>
      <c r="DH41" s="254"/>
      <c r="DI41" s="254"/>
      <c r="DJ41" s="254"/>
      <c r="DK41" s="254"/>
      <c r="DL41" s="254"/>
    </row>
    <row r="42" spans="1:116" x14ac:dyDescent="0.25">
      <c r="A42" s="255" t="s">
        <v>7178</v>
      </c>
      <c r="B42" s="256" t="s">
        <v>7179</v>
      </c>
      <c r="C42" s="259">
        <v>0</v>
      </c>
      <c r="D42" s="260">
        <v>13</v>
      </c>
      <c r="E42" s="259">
        <v>0</v>
      </c>
      <c r="F42" s="259" t="s">
        <v>14</v>
      </c>
      <c r="G42" s="259">
        <v>0.37196926270000003</v>
      </c>
      <c r="H42" s="259">
        <v>42.4</v>
      </c>
      <c r="I42" s="260">
        <v>0</v>
      </c>
      <c r="J42" s="260" t="str">
        <f>IFERROR(VLOOKUP($B42,'Core Indicators'!$E$3:$EU$906,147,FALSE),"x")</f>
        <v>x</v>
      </c>
      <c r="K42" s="261">
        <v>0.51534461980000001</v>
      </c>
      <c r="L42" s="259" t="s">
        <v>14</v>
      </c>
      <c r="M42" s="260">
        <v>92</v>
      </c>
      <c r="N42" s="260">
        <v>58</v>
      </c>
      <c r="O42" s="260" t="str">
        <f>IFERROR(VLOOKUP(B42,'Core Indicators'!$E$3:$G$9906,3,FALSE),"x")</f>
        <v>x</v>
      </c>
      <c r="P42" s="260">
        <v>4030</v>
      </c>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Q42" s="254"/>
      <c r="AR42" s="254"/>
      <c r="AS42" s="254"/>
      <c r="AT42" s="254"/>
      <c r="AU42" s="254"/>
      <c r="AV42" s="254"/>
      <c r="AW42" s="254"/>
      <c r="AX42" s="254"/>
      <c r="AY42" s="254"/>
      <c r="AZ42" s="254"/>
      <c r="BA42" s="254"/>
      <c r="BB42" s="254"/>
      <c r="BC42" s="254"/>
      <c r="BD42" s="254"/>
      <c r="BE42" s="254"/>
      <c r="BF42" s="254"/>
      <c r="BG42" s="254"/>
      <c r="BH42" s="254"/>
      <c r="BI42" s="254"/>
      <c r="BJ42" s="254"/>
      <c r="BK42" s="254"/>
      <c r="BL42" s="254"/>
      <c r="BM42" s="254"/>
      <c r="BN42" s="254"/>
      <c r="BO42" s="254"/>
      <c r="BP42" s="254"/>
      <c r="BQ42" s="254"/>
      <c r="BR42" s="254"/>
      <c r="BS42" s="254"/>
      <c r="BT42" s="254"/>
      <c r="BU42" s="254"/>
      <c r="BV42" s="254"/>
      <c r="BW42" s="254"/>
      <c r="BX42" s="254"/>
      <c r="BY42" s="254"/>
      <c r="BZ42" s="254"/>
      <c r="CA42" s="254"/>
      <c r="CB42" s="254"/>
      <c r="CC42" s="254"/>
      <c r="CD42" s="254"/>
      <c r="CE42" s="254"/>
      <c r="CF42" s="254"/>
      <c r="CG42" s="254"/>
      <c r="CH42" s="254"/>
      <c r="CI42" s="254"/>
      <c r="CJ42" s="254"/>
      <c r="CK42" s="254"/>
      <c r="CL42" s="254"/>
      <c r="CM42" s="254"/>
      <c r="CN42" s="254"/>
      <c r="CO42" s="254"/>
      <c r="CP42" s="254"/>
      <c r="CQ42" s="254"/>
      <c r="CR42" s="254"/>
      <c r="CS42" s="254"/>
      <c r="CT42" s="254"/>
      <c r="CU42" s="254"/>
      <c r="CV42" s="254"/>
      <c r="CW42" s="254"/>
      <c r="CX42" s="254"/>
      <c r="CY42" s="254"/>
      <c r="CZ42" s="254"/>
      <c r="DA42" s="254"/>
      <c r="DB42" s="254"/>
      <c r="DC42" s="254"/>
      <c r="DD42" s="254"/>
      <c r="DE42" s="254"/>
      <c r="DF42" s="254"/>
      <c r="DG42" s="254"/>
      <c r="DH42" s="254"/>
      <c r="DI42" s="254"/>
      <c r="DJ42" s="254"/>
      <c r="DK42" s="254"/>
      <c r="DL42" s="254"/>
    </row>
    <row r="43" spans="1:116" x14ac:dyDescent="0.25">
      <c r="A43" s="255" t="s">
        <v>1006</v>
      </c>
      <c r="B43" s="256" t="s">
        <v>7180</v>
      </c>
      <c r="C43" s="259">
        <v>0.29277097899999999</v>
      </c>
      <c r="D43" s="260">
        <v>11</v>
      </c>
      <c r="E43" s="259">
        <v>0.02</v>
      </c>
      <c r="F43" s="259">
        <v>9.0500000000000007</v>
      </c>
      <c r="G43" s="259">
        <v>0.28514079650000002</v>
      </c>
      <c r="H43" s="259">
        <v>48.2</v>
      </c>
      <c r="I43" s="260">
        <v>0</v>
      </c>
      <c r="J43" s="260">
        <f>IFERROR(VLOOKUP($B43,'Core Indicators'!$E$3:$EU$906,147,FALSE),"x")</f>
        <v>0</v>
      </c>
      <c r="K43" s="261">
        <v>0.54409223789999994</v>
      </c>
      <c r="L43" s="259">
        <v>9.5</v>
      </c>
      <c r="M43" s="260">
        <v>91</v>
      </c>
      <c r="N43" s="260">
        <v>56</v>
      </c>
      <c r="O43" s="260">
        <f>IFERROR(VLOOKUP(B43,'Core Indicators'!$E$3:$G$9906,3,FALSE),"x")</f>
        <v>5197000</v>
      </c>
      <c r="P43" s="260">
        <v>51060</v>
      </c>
      <c r="Q43" s="254"/>
      <c r="R43" s="254"/>
      <c r="S43" s="254"/>
      <c r="T43" s="254"/>
      <c r="U43" s="254"/>
      <c r="V43" s="254"/>
      <c r="W43" s="254"/>
      <c r="X43" s="254"/>
      <c r="Y43" s="254"/>
      <c r="Z43" s="254"/>
      <c r="AA43" s="254"/>
      <c r="AB43" s="254"/>
      <c r="AC43" s="254"/>
      <c r="AD43" s="254"/>
      <c r="AE43" s="254"/>
      <c r="AF43" s="254"/>
      <c r="AG43" s="254"/>
      <c r="AH43" s="254"/>
      <c r="AI43" s="254"/>
      <c r="AJ43" s="254"/>
      <c r="AK43" s="254"/>
      <c r="AL43" s="254"/>
      <c r="AM43" s="254"/>
      <c r="AN43" s="254"/>
      <c r="AO43" s="254"/>
      <c r="AP43" s="254"/>
      <c r="AQ43" s="254"/>
      <c r="AR43" s="254"/>
      <c r="AS43" s="254"/>
      <c r="AT43" s="254"/>
      <c r="AU43" s="254"/>
      <c r="AV43" s="254"/>
      <c r="AW43" s="254"/>
      <c r="AX43" s="254"/>
      <c r="AY43" s="254"/>
      <c r="AZ43" s="254"/>
      <c r="BA43" s="254"/>
      <c r="BB43" s="254"/>
      <c r="BC43" s="254"/>
      <c r="BD43" s="254"/>
      <c r="BE43" s="254"/>
      <c r="BF43" s="254"/>
      <c r="BG43" s="254"/>
      <c r="BH43" s="254"/>
      <c r="BI43" s="254"/>
      <c r="BJ43" s="254"/>
      <c r="BK43" s="254"/>
      <c r="BL43" s="254"/>
      <c r="BM43" s="254"/>
      <c r="BN43" s="254"/>
      <c r="BO43" s="254"/>
      <c r="BP43" s="254"/>
      <c r="BQ43" s="254"/>
      <c r="BR43" s="254"/>
      <c r="BS43" s="254"/>
      <c r="BT43" s="254"/>
      <c r="BU43" s="254"/>
      <c r="BV43" s="254"/>
      <c r="BW43" s="254"/>
      <c r="BX43" s="254"/>
      <c r="BY43" s="254"/>
      <c r="BZ43" s="254"/>
      <c r="CA43" s="254"/>
      <c r="CB43" s="254"/>
      <c r="CC43" s="254"/>
      <c r="CD43" s="254"/>
      <c r="CE43" s="254"/>
      <c r="CF43" s="254"/>
      <c r="CG43" s="254"/>
      <c r="CH43" s="254"/>
      <c r="CI43" s="254"/>
      <c r="CJ43" s="254"/>
      <c r="CK43" s="254"/>
      <c r="CL43" s="254"/>
      <c r="CM43" s="254"/>
      <c r="CN43" s="254"/>
      <c r="CO43" s="254"/>
      <c r="CP43" s="254"/>
      <c r="CQ43" s="254"/>
      <c r="CR43" s="254"/>
      <c r="CS43" s="254"/>
      <c r="CT43" s="254"/>
      <c r="CU43" s="254"/>
      <c r="CV43" s="254"/>
      <c r="CW43" s="254"/>
      <c r="CX43" s="254"/>
      <c r="CY43" s="254"/>
      <c r="CZ43" s="254"/>
      <c r="DA43" s="254"/>
      <c r="DB43" s="254"/>
      <c r="DC43" s="254"/>
      <c r="DD43" s="254"/>
      <c r="DE43" s="254"/>
      <c r="DF43" s="254"/>
      <c r="DG43" s="254"/>
      <c r="DH43" s="254"/>
      <c r="DI43" s="254"/>
      <c r="DJ43" s="254"/>
      <c r="DK43" s="254"/>
      <c r="DL43" s="254"/>
    </row>
    <row r="44" spans="1:116" x14ac:dyDescent="0.25">
      <c r="A44" s="255" t="s">
        <v>7181</v>
      </c>
      <c r="B44" s="256" t="s">
        <v>7182</v>
      </c>
      <c r="C44" s="259">
        <v>0.46023803670000002</v>
      </c>
      <c r="D44" s="260">
        <v>0</v>
      </c>
      <c r="E44" s="259">
        <v>0</v>
      </c>
      <c r="F44" s="259">
        <v>3.5333333332999999</v>
      </c>
      <c r="G44" s="259">
        <v>0.31249158030000002</v>
      </c>
      <c r="H44" s="259" t="s">
        <v>14</v>
      </c>
      <c r="I44" s="260">
        <v>0</v>
      </c>
      <c r="J44" s="260" t="str">
        <f>IFERROR(VLOOKUP($B44,'Core Indicators'!$E$3:$EU$906,147,FALSE),"x")</f>
        <v>x</v>
      </c>
      <c r="K44" s="261">
        <v>-0.32248908279999999</v>
      </c>
      <c r="L44" s="259">
        <v>3.25</v>
      </c>
      <c r="M44" s="260">
        <v>14</v>
      </c>
      <c r="N44" s="260">
        <v>48</v>
      </c>
      <c r="O44" s="260" t="str">
        <f>IFERROR(VLOOKUP(B44,'Core Indicators'!$E$3:$G$9906,3,FALSE),"x")</f>
        <v>x</v>
      </c>
      <c r="P44" s="260">
        <v>104020</v>
      </c>
      <c r="Q44" s="254"/>
      <c r="R44" s="254"/>
      <c r="S44" s="254"/>
      <c r="T44" s="254"/>
      <c r="U44" s="254"/>
      <c r="V44" s="254"/>
      <c r="W44" s="254"/>
      <c r="X44" s="254"/>
      <c r="Y44" s="254"/>
      <c r="Z44" s="254"/>
      <c r="AA44" s="254"/>
      <c r="AB44" s="254"/>
      <c r="AC44" s="254"/>
      <c r="AD44" s="254"/>
      <c r="AE44" s="254"/>
      <c r="AF44" s="254"/>
      <c r="AG44" s="254"/>
      <c r="AH44" s="254"/>
      <c r="AI44" s="254"/>
      <c r="AJ44" s="254"/>
      <c r="AK44" s="254"/>
      <c r="AL44" s="254"/>
      <c r="AM44" s="254"/>
      <c r="AN44" s="254"/>
      <c r="AO44" s="254"/>
      <c r="AP44" s="254"/>
      <c r="AQ44" s="254"/>
      <c r="AR44" s="254"/>
      <c r="AS44" s="254"/>
      <c r="AT44" s="254"/>
      <c r="AU44" s="254"/>
      <c r="AV44" s="254"/>
      <c r="AW44" s="254"/>
      <c r="AX44" s="254"/>
      <c r="AY44" s="254"/>
      <c r="AZ44" s="254"/>
      <c r="BA44" s="254"/>
      <c r="BB44" s="254"/>
      <c r="BC44" s="254"/>
      <c r="BD44" s="254"/>
      <c r="BE44" s="254"/>
      <c r="BF44" s="254"/>
      <c r="BG44" s="254"/>
      <c r="BH44" s="254"/>
      <c r="BI44" s="254"/>
      <c r="BJ44" s="254"/>
      <c r="BK44" s="254"/>
      <c r="BL44" s="254"/>
      <c r="BM44" s="254"/>
      <c r="BN44" s="254"/>
      <c r="BO44" s="254"/>
      <c r="BP44" s="254"/>
      <c r="BQ44" s="254"/>
      <c r="BR44" s="254"/>
      <c r="BS44" s="254"/>
      <c r="BT44" s="254"/>
      <c r="BU44" s="254"/>
      <c r="BV44" s="254"/>
      <c r="BW44" s="254"/>
      <c r="BX44" s="254"/>
      <c r="BY44" s="254"/>
      <c r="BZ44" s="254"/>
      <c r="CA44" s="254"/>
      <c r="CB44" s="254"/>
      <c r="CC44" s="254"/>
      <c r="CD44" s="254"/>
      <c r="CE44" s="254"/>
      <c r="CF44" s="254"/>
      <c r="CG44" s="254"/>
      <c r="CH44" s="254"/>
      <c r="CI44" s="254"/>
      <c r="CJ44" s="254"/>
      <c r="CK44" s="254"/>
      <c r="CL44" s="254"/>
      <c r="CM44" s="254"/>
      <c r="CN44" s="254"/>
      <c r="CO44" s="254"/>
      <c r="CP44" s="254"/>
      <c r="CQ44" s="254"/>
      <c r="CR44" s="254"/>
      <c r="CS44" s="254"/>
      <c r="CT44" s="254"/>
      <c r="CU44" s="254"/>
      <c r="CV44" s="254"/>
      <c r="CW44" s="254"/>
      <c r="CX44" s="254"/>
      <c r="CY44" s="254"/>
      <c r="CZ44" s="254"/>
      <c r="DA44" s="254"/>
      <c r="DB44" s="254"/>
      <c r="DC44" s="254"/>
      <c r="DD44" s="254"/>
      <c r="DE44" s="254"/>
      <c r="DF44" s="254"/>
      <c r="DG44" s="254"/>
      <c r="DH44" s="254"/>
      <c r="DI44" s="254"/>
      <c r="DJ44" s="254"/>
      <c r="DK44" s="254"/>
      <c r="DL44" s="254"/>
    </row>
    <row r="45" spans="1:116" x14ac:dyDescent="0.25">
      <c r="A45" s="255" t="s">
        <v>7183</v>
      </c>
      <c r="B45" s="256" t="s">
        <v>7184</v>
      </c>
      <c r="C45" s="259">
        <v>0.32759997839999999</v>
      </c>
      <c r="D45" s="260">
        <v>11</v>
      </c>
      <c r="E45" s="259">
        <v>0</v>
      </c>
      <c r="F45" s="259" t="s">
        <v>14</v>
      </c>
      <c r="G45" s="259">
        <v>8.6124699200000002E-2</v>
      </c>
      <c r="H45" s="259">
        <v>32.700000000000003</v>
      </c>
      <c r="I45" s="260">
        <v>4</v>
      </c>
      <c r="J45" s="260" t="str">
        <f>IFERROR(VLOOKUP($B45,'Core Indicators'!$E$3:$EU$906,147,FALSE),"x")</f>
        <v>x</v>
      </c>
      <c r="K45" s="261">
        <v>0.75989937780000005</v>
      </c>
      <c r="L45" s="259" t="s">
        <v>14</v>
      </c>
      <c r="M45" s="260">
        <v>94</v>
      </c>
      <c r="N45" s="260">
        <v>58</v>
      </c>
      <c r="O45" s="260" t="str">
        <f>IFERROR(VLOOKUP(B45,'Core Indicators'!$E$3:$G$9906,3,FALSE),"x")</f>
        <v>x</v>
      </c>
      <c r="P45" s="260">
        <v>9240</v>
      </c>
      <c r="Q45" s="254"/>
      <c r="R45" s="254"/>
      <c r="S45" s="254"/>
      <c r="T45" s="254"/>
      <c r="U45" s="254"/>
      <c r="V45" s="254"/>
      <c r="W45" s="254"/>
      <c r="X45" s="254"/>
      <c r="Y45" s="254"/>
      <c r="Z45" s="254"/>
      <c r="AA45" s="254"/>
      <c r="AB45" s="254"/>
      <c r="AC45" s="254"/>
      <c r="AD45" s="254"/>
      <c r="AE45" s="254"/>
      <c r="AF45" s="254"/>
      <c r="AG45" s="254"/>
      <c r="AH45" s="254"/>
      <c r="AI45" s="254"/>
      <c r="AJ45" s="254"/>
      <c r="AK45" s="254"/>
      <c r="AL45" s="254"/>
      <c r="AM45" s="254"/>
      <c r="AN45" s="254"/>
      <c r="AO45" s="254"/>
      <c r="AP45" s="254"/>
      <c r="AQ45" s="254"/>
      <c r="AR45" s="254"/>
      <c r="AS45" s="254"/>
      <c r="AT45" s="254"/>
      <c r="AU45" s="254"/>
      <c r="AV45" s="254"/>
      <c r="AW45" s="254"/>
      <c r="AX45" s="254"/>
      <c r="AY45" s="254"/>
      <c r="AZ45" s="254"/>
      <c r="BA45" s="254"/>
      <c r="BB45" s="254"/>
      <c r="BC45" s="254"/>
      <c r="BD45" s="254"/>
      <c r="BE45" s="254"/>
      <c r="BF45" s="254"/>
      <c r="BG45" s="254"/>
      <c r="BH45" s="254"/>
      <c r="BI45" s="254"/>
      <c r="BJ45" s="254"/>
      <c r="BK45" s="254"/>
      <c r="BL45" s="254"/>
      <c r="BM45" s="254"/>
      <c r="BN45" s="254"/>
      <c r="BO45" s="254"/>
      <c r="BP45" s="254"/>
      <c r="BQ45" s="254"/>
      <c r="BR45" s="254"/>
      <c r="BS45" s="254"/>
      <c r="BT45" s="254"/>
      <c r="BU45" s="254"/>
      <c r="BV45" s="254"/>
      <c r="BW45" s="254"/>
      <c r="BX45" s="254"/>
      <c r="BY45" s="254"/>
      <c r="BZ45" s="254"/>
      <c r="CA45" s="254"/>
      <c r="CB45" s="254"/>
      <c r="CC45" s="254"/>
      <c r="CD45" s="254"/>
      <c r="CE45" s="254"/>
      <c r="CF45" s="254"/>
      <c r="CG45" s="254"/>
      <c r="CH45" s="254"/>
      <c r="CI45" s="254"/>
      <c r="CJ45" s="254"/>
      <c r="CK45" s="254"/>
      <c r="CL45" s="254"/>
      <c r="CM45" s="254"/>
      <c r="CN45" s="254"/>
      <c r="CO45" s="254"/>
      <c r="CP45" s="254"/>
      <c r="CQ45" s="254"/>
      <c r="CR45" s="254"/>
      <c r="CS45" s="254"/>
      <c r="CT45" s="254"/>
      <c r="CU45" s="254"/>
      <c r="CV45" s="254"/>
      <c r="CW45" s="254"/>
      <c r="CX45" s="254"/>
      <c r="CY45" s="254"/>
      <c r="CZ45" s="254"/>
      <c r="DA45" s="254"/>
      <c r="DB45" s="254"/>
      <c r="DC45" s="254"/>
      <c r="DD45" s="254"/>
      <c r="DE45" s="254"/>
      <c r="DF45" s="254"/>
      <c r="DG45" s="254"/>
      <c r="DH45" s="254"/>
      <c r="DI45" s="254"/>
      <c r="DJ45" s="254"/>
      <c r="DK45" s="254"/>
      <c r="DL45" s="254"/>
    </row>
    <row r="46" spans="1:116" x14ac:dyDescent="0.25">
      <c r="A46" s="255" t="s">
        <v>7185</v>
      </c>
      <c r="B46" s="256" t="s">
        <v>7186</v>
      </c>
      <c r="C46" s="259">
        <v>5.5215994400000003E-2</v>
      </c>
      <c r="D46" s="260">
        <v>11</v>
      </c>
      <c r="E46" s="259">
        <v>5.7000000000000002E-2</v>
      </c>
      <c r="F46" s="259">
        <v>9.35</v>
      </c>
      <c r="G46" s="259">
        <v>0.1374148355</v>
      </c>
      <c r="H46" s="259">
        <v>25</v>
      </c>
      <c r="I46" s="260">
        <v>0</v>
      </c>
      <c r="J46" s="260" t="str">
        <f>IFERROR(VLOOKUP($B46,'Core Indicators'!$E$3:$EU$906,147,FALSE),"x")</f>
        <v>x</v>
      </c>
      <c r="K46" s="261">
        <v>1.0465040207</v>
      </c>
      <c r="L46" s="259">
        <v>9</v>
      </c>
      <c r="M46" s="260">
        <v>91</v>
      </c>
      <c r="N46" s="260">
        <v>56</v>
      </c>
      <c r="O46" s="260" t="str">
        <f>IFERROR(VLOOKUP(B46,'Core Indicators'!$E$3:$G$9906,3,FALSE),"x")</f>
        <v>x</v>
      </c>
      <c r="P46" s="260">
        <v>77210</v>
      </c>
      <c r="Q46" s="254"/>
      <c r="R46" s="254"/>
      <c r="S46" s="254"/>
      <c r="T46" s="254"/>
      <c r="U46" s="254"/>
      <c r="V46" s="254"/>
      <c r="W46" s="254"/>
      <c r="X46" s="254"/>
      <c r="Y46" s="254"/>
      <c r="Z46" s="254"/>
      <c r="AA46" s="254"/>
      <c r="AB46" s="254"/>
      <c r="AC46" s="254"/>
      <c r="AD46" s="254"/>
      <c r="AE46" s="254"/>
      <c r="AF46" s="254"/>
      <c r="AG46" s="254"/>
      <c r="AH46" s="254"/>
      <c r="AI46" s="254"/>
      <c r="AJ46" s="254"/>
      <c r="AK46" s="254"/>
      <c r="AL46" s="254"/>
      <c r="AM46" s="254"/>
      <c r="AN46" s="254"/>
      <c r="AO46" s="254"/>
      <c r="AP46" s="254"/>
      <c r="AQ46" s="254"/>
      <c r="AR46" s="254"/>
      <c r="AS46" s="254"/>
      <c r="AT46" s="254"/>
      <c r="AU46" s="254"/>
      <c r="AV46" s="254"/>
      <c r="AW46" s="254"/>
      <c r="AX46" s="254"/>
      <c r="AY46" s="254"/>
      <c r="AZ46" s="254"/>
      <c r="BA46" s="254"/>
      <c r="BB46" s="254"/>
      <c r="BC46" s="254"/>
      <c r="BD46" s="254"/>
      <c r="BE46" s="254"/>
      <c r="BF46" s="254"/>
      <c r="BG46" s="254"/>
      <c r="BH46" s="254"/>
      <c r="BI46" s="254"/>
      <c r="BJ46" s="254"/>
      <c r="BK46" s="254"/>
      <c r="BL46" s="254"/>
      <c r="BM46" s="254"/>
      <c r="BN46" s="254"/>
      <c r="BO46" s="254"/>
      <c r="BP46" s="254"/>
      <c r="BQ46" s="254"/>
      <c r="BR46" s="254"/>
      <c r="BS46" s="254"/>
      <c r="BT46" s="254"/>
      <c r="BU46" s="254"/>
      <c r="BV46" s="254"/>
      <c r="BW46" s="254"/>
      <c r="BX46" s="254"/>
      <c r="BY46" s="254"/>
      <c r="BZ46" s="254"/>
      <c r="CA46" s="254"/>
      <c r="CB46" s="254"/>
      <c r="CC46" s="254"/>
      <c r="CD46" s="254"/>
      <c r="CE46" s="254"/>
      <c r="CF46" s="254"/>
      <c r="CG46" s="254"/>
      <c r="CH46" s="254"/>
      <c r="CI46" s="254"/>
      <c r="CJ46" s="254"/>
      <c r="CK46" s="254"/>
      <c r="CL46" s="254"/>
      <c r="CM46" s="254"/>
      <c r="CN46" s="254"/>
      <c r="CO46" s="254"/>
      <c r="CP46" s="254"/>
      <c r="CQ46" s="254"/>
      <c r="CR46" s="254"/>
      <c r="CS46" s="254"/>
      <c r="CT46" s="254"/>
      <c r="CU46" s="254"/>
      <c r="CV46" s="254"/>
      <c r="CW46" s="254"/>
      <c r="CX46" s="254"/>
      <c r="CY46" s="254"/>
      <c r="CZ46" s="254"/>
      <c r="DA46" s="254"/>
      <c r="DB46" s="254"/>
      <c r="DC46" s="254"/>
      <c r="DD46" s="254"/>
      <c r="DE46" s="254"/>
      <c r="DF46" s="254"/>
      <c r="DG46" s="254"/>
      <c r="DH46" s="254"/>
      <c r="DI46" s="254"/>
      <c r="DJ46" s="254"/>
      <c r="DK46" s="254"/>
      <c r="DL46" s="254"/>
    </row>
    <row r="47" spans="1:116" x14ac:dyDescent="0.25">
      <c r="A47" s="255" t="s">
        <v>7187</v>
      </c>
      <c r="B47" s="256" t="s">
        <v>7188</v>
      </c>
      <c r="C47" s="259">
        <v>0</v>
      </c>
      <c r="D47" s="260">
        <v>11</v>
      </c>
      <c r="E47" s="259">
        <v>0</v>
      </c>
      <c r="F47" s="259" t="s">
        <v>14</v>
      </c>
      <c r="G47" s="259">
        <v>8.3537887399999997E-2</v>
      </c>
      <c r="H47" s="259">
        <v>31.9</v>
      </c>
      <c r="I47" s="260">
        <v>6</v>
      </c>
      <c r="J47" s="260" t="str">
        <f>IFERROR(VLOOKUP($B47,'Core Indicators'!$E$3:$EU$906,147,FALSE),"x")</f>
        <v>x</v>
      </c>
      <c r="K47" s="261">
        <v>1.618773222</v>
      </c>
      <c r="L47" s="259" t="s">
        <v>14</v>
      </c>
      <c r="M47" s="260">
        <v>94</v>
      </c>
      <c r="N47" s="260">
        <v>80</v>
      </c>
      <c r="O47" s="260" t="str">
        <f>IFERROR(VLOOKUP(B47,'Core Indicators'!$E$3:$G$9906,3,FALSE),"x")</f>
        <v>x</v>
      </c>
      <c r="P47" s="260">
        <v>348900</v>
      </c>
      <c r="Q47" s="254"/>
      <c r="R47" s="254"/>
      <c r="S47" s="254"/>
      <c r="T47" s="254"/>
      <c r="U47" s="254"/>
      <c r="V47" s="254"/>
      <c r="W47" s="254"/>
      <c r="X47" s="254"/>
      <c r="Y47" s="254"/>
      <c r="Z47" s="254"/>
      <c r="AA47" s="254"/>
      <c r="AB47" s="254"/>
      <c r="AC47" s="254"/>
      <c r="AD47" s="254"/>
      <c r="AE47" s="254"/>
      <c r="AF47" s="254"/>
      <c r="AG47" s="254"/>
      <c r="AH47" s="254"/>
      <c r="AI47" s="254"/>
      <c r="AJ47" s="254"/>
      <c r="AK47" s="254"/>
      <c r="AL47" s="254"/>
      <c r="AM47" s="254"/>
      <c r="AN47" s="254"/>
      <c r="AO47" s="254"/>
      <c r="AP47" s="254"/>
      <c r="AQ47" s="254"/>
      <c r="AR47" s="254"/>
      <c r="AS47" s="254"/>
      <c r="AT47" s="254"/>
      <c r="AU47" s="254"/>
      <c r="AV47" s="254"/>
      <c r="AW47" s="254"/>
      <c r="AX47" s="254"/>
      <c r="AY47" s="254"/>
      <c r="AZ47" s="254"/>
      <c r="BA47" s="254"/>
      <c r="BB47" s="254"/>
      <c r="BC47" s="254"/>
      <c r="BD47" s="254"/>
      <c r="BE47" s="254"/>
      <c r="BF47" s="254"/>
      <c r="BG47" s="254"/>
      <c r="BH47" s="254"/>
      <c r="BI47" s="254"/>
      <c r="BJ47" s="254"/>
      <c r="BK47" s="254"/>
      <c r="BL47" s="254"/>
      <c r="BM47" s="254"/>
      <c r="BN47" s="254"/>
      <c r="BO47" s="254"/>
      <c r="BP47" s="254"/>
      <c r="BQ47" s="254"/>
      <c r="BR47" s="254"/>
      <c r="BS47" s="254"/>
      <c r="BT47" s="254"/>
      <c r="BU47" s="254"/>
      <c r="BV47" s="254"/>
      <c r="BW47" s="254"/>
      <c r="BX47" s="254"/>
      <c r="BY47" s="254"/>
      <c r="BZ47" s="254"/>
      <c r="CA47" s="254"/>
      <c r="CB47" s="254"/>
      <c r="CC47" s="254"/>
      <c r="CD47" s="254"/>
      <c r="CE47" s="254"/>
      <c r="CF47" s="254"/>
      <c r="CG47" s="254"/>
      <c r="CH47" s="254"/>
      <c r="CI47" s="254"/>
      <c r="CJ47" s="254"/>
      <c r="CK47" s="254"/>
      <c r="CL47" s="254"/>
      <c r="CM47" s="254"/>
      <c r="CN47" s="254"/>
      <c r="CO47" s="254"/>
      <c r="CP47" s="254"/>
      <c r="CQ47" s="254"/>
      <c r="CR47" s="254"/>
      <c r="CS47" s="254"/>
      <c r="CT47" s="254"/>
      <c r="CU47" s="254"/>
      <c r="CV47" s="254"/>
      <c r="CW47" s="254"/>
      <c r="CX47" s="254"/>
      <c r="CY47" s="254"/>
      <c r="CZ47" s="254"/>
      <c r="DA47" s="254"/>
      <c r="DB47" s="254"/>
      <c r="DC47" s="254"/>
      <c r="DD47" s="254"/>
      <c r="DE47" s="254"/>
      <c r="DF47" s="254"/>
      <c r="DG47" s="254"/>
      <c r="DH47" s="254"/>
      <c r="DI47" s="254"/>
      <c r="DJ47" s="254"/>
      <c r="DK47" s="254"/>
      <c r="DL47" s="254"/>
    </row>
    <row r="48" spans="1:116" x14ac:dyDescent="0.25">
      <c r="A48" s="255" t="s">
        <v>452</v>
      </c>
      <c r="B48" s="256" t="s">
        <v>7189</v>
      </c>
      <c r="C48" s="259">
        <v>0.56789997659999991</v>
      </c>
      <c r="D48" s="260">
        <v>6</v>
      </c>
      <c r="E48" s="259">
        <v>0</v>
      </c>
      <c r="F48" s="259">
        <v>3.7833333332999999</v>
      </c>
      <c r="G48" s="259" t="s">
        <v>14</v>
      </c>
      <c r="H48" s="259">
        <v>41.6</v>
      </c>
      <c r="I48" s="260">
        <v>6</v>
      </c>
      <c r="J48" s="260">
        <f>IFERROR(VLOOKUP($B48,'Core Indicators'!$E$3:$EU$906,147,FALSE),"x")</f>
        <v>4</v>
      </c>
      <c r="K48" s="261">
        <v>-0.91440337900000002</v>
      </c>
      <c r="L48" s="259">
        <v>3</v>
      </c>
      <c r="M48" s="260">
        <v>24</v>
      </c>
      <c r="N48" s="260">
        <v>30</v>
      </c>
      <c r="O48" s="260">
        <f>IFERROR(VLOOKUP(B48,'Core Indicators'!$E$3:$G$9906,3,FALSE),"x")</f>
        <v>1023000</v>
      </c>
      <c r="P48" s="260">
        <v>23180</v>
      </c>
      <c r="Q48" s="254"/>
      <c r="R48" s="254"/>
      <c r="S48" s="254"/>
      <c r="T48" s="254"/>
      <c r="U48" s="254"/>
      <c r="V48" s="254"/>
      <c r="W48" s="254"/>
      <c r="X48" s="254"/>
      <c r="Y48" s="254"/>
      <c r="Z48" s="254"/>
      <c r="AA48" s="254"/>
      <c r="AB48" s="254"/>
      <c r="AC48" s="254"/>
      <c r="AD48" s="254"/>
      <c r="AE48" s="254"/>
      <c r="AF48" s="254"/>
      <c r="AG48" s="254"/>
      <c r="AH48" s="254"/>
      <c r="AI48" s="254"/>
      <c r="AJ48" s="254"/>
      <c r="AK48" s="254"/>
      <c r="AL48" s="254"/>
      <c r="AM48" s="254"/>
      <c r="AN48" s="254"/>
      <c r="AO48" s="254"/>
      <c r="AP48" s="254"/>
      <c r="AQ48" s="254"/>
      <c r="AR48" s="254"/>
      <c r="AS48" s="254"/>
      <c r="AT48" s="254"/>
      <c r="AU48" s="254"/>
      <c r="AV48" s="254"/>
      <c r="AW48" s="254"/>
      <c r="AX48" s="254"/>
      <c r="AY48" s="254"/>
      <c r="AZ48" s="254"/>
      <c r="BA48" s="254"/>
      <c r="BB48" s="254"/>
      <c r="BC48" s="254"/>
      <c r="BD48" s="254"/>
      <c r="BE48" s="254"/>
      <c r="BF48" s="254"/>
      <c r="BG48" s="254"/>
      <c r="BH48" s="254"/>
      <c r="BI48" s="254"/>
      <c r="BJ48" s="254"/>
      <c r="BK48" s="254"/>
      <c r="BL48" s="254"/>
      <c r="BM48" s="254"/>
      <c r="BN48" s="254"/>
      <c r="BO48" s="254"/>
      <c r="BP48" s="254"/>
      <c r="BQ48" s="254"/>
      <c r="BR48" s="254"/>
      <c r="BS48" s="254"/>
      <c r="BT48" s="254"/>
      <c r="BU48" s="254"/>
      <c r="BV48" s="254"/>
      <c r="BW48" s="254"/>
      <c r="BX48" s="254"/>
      <c r="BY48" s="254"/>
      <c r="BZ48" s="254"/>
      <c r="CA48" s="254"/>
      <c r="CB48" s="254"/>
      <c r="CC48" s="254"/>
      <c r="CD48" s="254"/>
      <c r="CE48" s="254"/>
      <c r="CF48" s="254"/>
      <c r="CG48" s="254"/>
      <c r="CH48" s="254"/>
      <c r="CI48" s="254"/>
      <c r="CJ48" s="254"/>
      <c r="CK48" s="254"/>
      <c r="CL48" s="254"/>
      <c r="CM48" s="254"/>
      <c r="CN48" s="254"/>
      <c r="CO48" s="254"/>
      <c r="CP48" s="254"/>
      <c r="CQ48" s="254"/>
      <c r="CR48" s="254"/>
      <c r="CS48" s="254"/>
      <c r="CT48" s="254"/>
      <c r="CU48" s="254"/>
      <c r="CV48" s="254"/>
      <c r="CW48" s="254"/>
      <c r="CX48" s="254"/>
      <c r="CY48" s="254"/>
      <c r="CZ48" s="254"/>
      <c r="DA48" s="254"/>
      <c r="DB48" s="254"/>
      <c r="DC48" s="254"/>
      <c r="DD48" s="254"/>
      <c r="DE48" s="254"/>
      <c r="DF48" s="254"/>
      <c r="DG48" s="254"/>
      <c r="DH48" s="254"/>
      <c r="DI48" s="254"/>
      <c r="DJ48" s="254"/>
      <c r="DK48" s="254"/>
      <c r="DL48" s="254"/>
    </row>
    <row r="49" spans="1:116" x14ac:dyDescent="0.25">
      <c r="A49" s="255" t="s">
        <v>7190</v>
      </c>
      <c r="B49" s="256" t="s">
        <v>7191</v>
      </c>
      <c r="C49" s="259">
        <v>0</v>
      </c>
      <c r="D49" s="260">
        <v>13</v>
      </c>
      <c r="E49" s="259">
        <v>0</v>
      </c>
      <c r="F49" s="259" t="s">
        <v>14</v>
      </c>
      <c r="G49" s="259" t="s">
        <v>14</v>
      </c>
      <c r="H49" s="259" t="s">
        <v>14</v>
      </c>
      <c r="I49" s="260">
        <v>0</v>
      </c>
      <c r="J49" s="260" t="str">
        <f>IFERROR(VLOOKUP($B49,'Core Indicators'!$E$3:$EU$906,147,FALSE),"x")</f>
        <v>x</v>
      </c>
      <c r="K49" s="261">
        <v>0.68633824590000003</v>
      </c>
      <c r="L49" s="259" t="s">
        <v>14</v>
      </c>
      <c r="M49" s="260">
        <v>93</v>
      </c>
      <c r="N49" s="260">
        <v>55</v>
      </c>
      <c r="O49" s="260" t="str">
        <f>IFERROR(VLOOKUP(B49,'Core Indicators'!$E$3:$G$9906,3,FALSE),"x")</f>
        <v>x</v>
      </c>
      <c r="P49" s="260">
        <v>750</v>
      </c>
      <c r="Q49" s="254"/>
      <c r="R49" s="254"/>
      <c r="S49" s="254"/>
      <c r="T49" s="254"/>
      <c r="U49" s="254"/>
      <c r="V49" s="254"/>
      <c r="W49" s="254"/>
      <c r="X49" s="254"/>
      <c r="Y49" s="254"/>
      <c r="Z49" s="254"/>
      <c r="AA49" s="254"/>
      <c r="AB49" s="254"/>
      <c r="AC49" s="254"/>
      <c r="AD49" s="254"/>
      <c r="AE49" s="254"/>
      <c r="AF49" s="254"/>
      <c r="AG49" s="254"/>
      <c r="AH49" s="254"/>
      <c r="AI49" s="254"/>
      <c r="AJ49" s="254"/>
      <c r="AK49" s="254"/>
      <c r="AL49" s="254"/>
      <c r="AM49" s="254"/>
      <c r="AN49" s="254"/>
      <c r="AO49" s="254"/>
      <c r="AP49" s="254"/>
      <c r="AQ49" s="254"/>
      <c r="AR49" s="254"/>
      <c r="AS49" s="254"/>
      <c r="AT49" s="254"/>
      <c r="AU49" s="254"/>
      <c r="AV49" s="254"/>
      <c r="AW49" s="254"/>
      <c r="AX49" s="254"/>
      <c r="AY49" s="254"/>
      <c r="AZ49" s="254"/>
      <c r="BA49" s="254"/>
      <c r="BB49" s="254"/>
      <c r="BC49" s="254"/>
      <c r="BD49" s="254"/>
      <c r="BE49" s="254"/>
      <c r="BF49" s="254"/>
      <c r="BG49" s="254"/>
      <c r="BH49" s="254"/>
      <c r="BI49" s="254"/>
      <c r="BJ49" s="254"/>
      <c r="BK49" s="254"/>
      <c r="BL49" s="254"/>
      <c r="BM49" s="254"/>
      <c r="BN49" s="254"/>
      <c r="BO49" s="254"/>
      <c r="BP49" s="254"/>
      <c r="BQ49" s="254"/>
      <c r="BR49" s="254"/>
      <c r="BS49" s="254"/>
      <c r="BT49" s="254"/>
      <c r="BU49" s="254"/>
      <c r="BV49" s="254"/>
      <c r="BW49" s="254"/>
      <c r="BX49" s="254"/>
      <c r="BY49" s="254"/>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254"/>
      <c r="CX49" s="254"/>
      <c r="CY49" s="254"/>
      <c r="CZ49" s="254"/>
      <c r="DA49" s="254"/>
      <c r="DB49" s="254"/>
      <c r="DC49" s="254"/>
      <c r="DD49" s="254"/>
      <c r="DE49" s="254"/>
      <c r="DF49" s="254"/>
      <c r="DG49" s="254"/>
      <c r="DH49" s="254"/>
      <c r="DI49" s="254"/>
      <c r="DJ49" s="254"/>
      <c r="DK49" s="254"/>
      <c r="DL49" s="254"/>
    </row>
    <row r="50" spans="1:116" x14ac:dyDescent="0.25">
      <c r="A50" s="255" t="s">
        <v>7192</v>
      </c>
      <c r="B50" s="256" t="s">
        <v>7193</v>
      </c>
      <c r="C50" s="259">
        <v>0</v>
      </c>
      <c r="D50" s="260">
        <v>12</v>
      </c>
      <c r="E50" s="259">
        <v>0</v>
      </c>
      <c r="F50" s="259" t="s">
        <v>14</v>
      </c>
      <c r="G50" s="259">
        <v>3.95971736E-2</v>
      </c>
      <c r="H50" s="259">
        <v>28.2</v>
      </c>
      <c r="I50" s="260">
        <v>0</v>
      </c>
      <c r="J50" s="260" t="str">
        <f>IFERROR(VLOOKUP($B50,'Core Indicators'!$E$3:$EU$906,147,FALSE),"x")</f>
        <v>x</v>
      </c>
      <c r="K50" s="261">
        <v>1.8984570503</v>
      </c>
      <c r="L50" s="259" t="s">
        <v>14</v>
      </c>
      <c r="M50" s="260">
        <v>97</v>
      </c>
      <c r="N50" s="260">
        <v>87</v>
      </c>
      <c r="O50" s="260" t="str">
        <f>IFERROR(VLOOKUP(B50,'Core Indicators'!$E$3:$G$9906,3,FALSE),"x")</f>
        <v>x</v>
      </c>
      <c r="P50" s="260">
        <v>42262</v>
      </c>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254"/>
      <c r="AT50" s="254"/>
      <c r="AU50" s="254"/>
      <c r="AV50" s="254"/>
      <c r="AW50" s="254"/>
      <c r="AX50" s="254"/>
      <c r="AY50" s="254"/>
      <c r="AZ50" s="254"/>
      <c r="BA50" s="254"/>
      <c r="BB50" s="254"/>
      <c r="BC50" s="254"/>
      <c r="BD50" s="254"/>
      <c r="BE50" s="254"/>
      <c r="BF50" s="254"/>
      <c r="BG50" s="254"/>
      <c r="BH50" s="254"/>
      <c r="BI50" s="254"/>
      <c r="BJ50" s="254"/>
      <c r="BK50" s="254"/>
      <c r="BL50" s="254"/>
      <c r="BM50" s="254"/>
      <c r="BN50" s="254"/>
      <c r="BO50" s="254"/>
      <c r="BP50" s="254"/>
      <c r="BQ50" s="254"/>
      <c r="BR50" s="254"/>
      <c r="BS50" s="254"/>
      <c r="BT50" s="254"/>
      <c r="BU50" s="254"/>
      <c r="BV50" s="254"/>
      <c r="BW50" s="254"/>
      <c r="BX50" s="254"/>
      <c r="BY50" s="254"/>
      <c r="BZ50" s="254"/>
      <c r="CA50" s="254"/>
      <c r="CB50" s="254"/>
      <c r="CC50" s="254"/>
      <c r="CD50" s="254"/>
      <c r="CE50" s="254"/>
      <c r="CF50" s="254"/>
      <c r="CG50" s="254"/>
      <c r="CH50" s="254"/>
      <c r="CI50" s="254"/>
      <c r="CJ50" s="254"/>
      <c r="CK50" s="254"/>
      <c r="CL50" s="254"/>
      <c r="CM50" s="254"/>
      <c r="CN50" s="254"/>
      <c r="CO50" s="254"/>
      <c r="CP50" s="254"/>
      <c r="CQ50" s="254"/>
      <c r="CR50" s="254"/>
      <c r="CS50" s="254"/>
      <c r="CT50" s="254"/>
      <c r="CU50" s="254"/>
      <c r="CV50" s="254"/>
      <c r="CW50" s="254"/>
      <c r="CX50" s="254"/>
      <c r="CY50" s="254"/>
      <c r="CZ50" s="254"/>
      <c r="DA50" s="254"/>
      <c r="DB50" s="254"/>
      <c r="DC50" s="254"/>
      <c r="DD50" s="254"/>
      <c r="DE50" s="254"/>
      <c r="DF50" s="254"/>
      <c r="DG50" s="254"/>
      <c r="DH50" s="254"/>
      <c r="DI50" s="254"/>
      <c r="DJ50" s="254"/>
      <c r="DK50" s="254"/>
      <c r="DL50" s="254"/>
    </row>
    <row r="51" spans="1:116" x14ac:dyDescent="0.25">
      <c r="A51" s="255" t="s">
        <v>7194</v>
      </c>
      <c r="B51" s="256" t="s">
        <v>7195</v>
      </c>
      <c r="C51" s="259">
        <v>0</v>
      </c>
      <c r="D51" s="260">
        <v>7</v>
      </c>
      <c r="E51" s="259">
        <v>7.0000000000000007E-2</v>
      </c>
      <c r="F51" s="259">
        <v>6.8</v>
      </c>
      <c r="G51" s="259">
        <v>0.4532722515</v>
      </c>
      <c r="H51" s="259">
        <v>41.9</v>
      </c>
      <c r="I51" s="260">
        <v>2</v>
      </c>
      <c r="J51" s="260" t="str">
        <f>IFERROR(VLOOKUP($B51,'Core Indicators'!$E$3:$EU$906,147,FALSE),"x")</f>
        <v>x</v>
      </c>
      <c r="K51" s="261">
        <v>-0.34769749639999997</v>
      </c>
      <c r="L51" s="259">
        <v>5.25</v>
      </c>
      <c r="M51" s="260">
        <v>67</v>
      </c>
      <c r="N51" s="260">
        <v>28</v>
      </c>
      <c r="O51" s="260" t="str">
        <f>IFERROR(VLOOKUP(B51,'Core Indicators'!$E$3:$G$9906,3,FALSE),"x")</f>
        <v>x</v>
      </c>
      <c r="P51" s="260">
        <v>48310</v>
      </c>
      <c r="Q51" s="254"/>
      <c r="R51" s="254"/>
      <c r="S51" s="254"/>
      <c r="T51" s="254"/>
      <c r="U51" s="254"/>
      <c r="V51" s="254"/>
      <c r="W51" s="254"/>
      <c r="X51" s="254"/>
      <c r="Y51" s="254"/>
      <c r="Z51" s="254"/>
      <c r="AA51" s="254"/>
      <c r="AB51" s="254"/>
      <c r="AC51" s="254"/>
      <c r="AD51" s="254"/>
      <c r="AE51" s="254"/>
      <c r="AF51" s="254"/>
      <c r="AG51" s="254"/>
      <c r="AH51" s="254"/>
      <c r="AI51" s="254"/>
      <c r="AJ51" s="254"/>
      <c r="AK51" s="254"/>
      <c r="AL51" s="254"/>
      <c r="AM51" s="254"/>
      <c r="AN51" s="254"/>
      <c r="AO51" s="254"/>
      <c r="AP51" s="254"/>
      <c r="AQ51" s="254"/>
      <c r="AR51" s="254"/>
      <c r="AS51" s="254"/>
      <c r="AT51" s="254"/>
      <c r="AU51" s="254"/>
      <c r="AV51" s="254"/>
      <c r="AW51" s="254"/>
      <c r="AX51" s="254"/>
      <c r="AY51" s="254"/>
      <c r="AZ51" s="254"/>
      <c r="BA51" s="254"/>
      <c r="BB51" s="254"/>
      <c r="BC51" s="254"/>
      <c r="BD51" s="254"/>
      <c r="BE51" s="254"/>
      <c r="BF51" s="254"/>
      <c r="BG51" s="254"/>
      <c r="BH51" s="254"/>
      <c r="BI51" s="254"/>
      <c r="BJ51" s="254"/>
      <c r="BK51" s="254"/>
      <c r="BL51" s="254"/>
      <c r="BM51" s="254"/>
      <c r="BN51" s="254"/>
      <c r="BO51" s="254"/>
      <c r="BP51" s="254"/>
      <c r="BQ51" s="254"/>
      <c r="BR51" s="254"/>
      <c r="BS51" s="254"/>
      <c r="BT51" s="254"/>
      <c r="BU51" s="254"/>
      <c r="BV51" s="254"/>
      <c r="BW51" s="254"/>
      <c r="BX51" s="254"/>
      <c r="BY51" s="254"/>
      <c r="BZ51" s="254"/>
      <c r="CA51" s="254"/>
      <c r="CB51" s="254"/>
      <c r="CC51" s="254"/>
      <c r="CD51" s="254"/>
      <c r="CE51" s="254"/>
      <c r="CF51" s="254"/>
      <c r="CG51" s="254"/>
      <c r="CH51" s="254"/>
      <c r="CI51" s="254"/>
      <c r="CJ51" s="254"/>
      <c r="CK51" s="254"/>
      <c r="CL51" s="254"/>
      <c r="CM51" s="254"/>
      <c r="CN51" s="254"/>
      <c r="CO51" s="254"/>
      <c r="CP51" s="254"/>
      <c r="CQ51" s="254"/>
      <c r="CR51" s="254"/>
      <c r="CS51" s="254"/>
      <c r="CT51" s="254"/>
      <c r="CU51" s="254"/>
      <c r="CV51" s="254"/>
      <c r="CW51" s="254"/>
      <c r="CX51" s="254"/>
      <c r="CY51" s="254"/>
      <c r="CZ51" s="254"/>
      <c r="DA51" s="254"/>
      <c r="DB51" s="254"/>
      <c r="DC51" s="254"/>
      <c r="DD51" s="254"/>
      <c r="DE51" s="254"/>
      <c r="DF51" s="254"/>
      <c r="DG51" s="254"/>
      <c r="DH51" s="254"/>
      <c r="DI51" s="254"/>
      <c r="DJ51" s="254"/>
      <c r="DK51" s="254"/>
      <c r="DL51" s="254"/>
    </row>
    <row r="52" spans="1:116" x14ac:dyDescent="0.25">
      <c r="A52" s="255" t="s">
        <v>560</v>
      </c>
      <c r="B52" s="256" t="s">
        <v>7196</v>
      </c>
      <c r="C52" s="259">
        <v>0.40319995809999998</v>
      </c>
      <c r="D52" s="260">
        <v>3</v>
      </c>
      <c r="E52" s="259">
        <v>0.27</v>
      </c>
      <c r="F52" s="259">
        <v>4.7</v>
      </c>
      <c r="G52" s="259">
        <v>0.44306804239999997</v>
      </c>
      <c r="H52" s="259">
        <v>27.6</v>
      </c>
      <c r="I52" s="260">
        <v>6</v>
      </c>
      <c r="J52" s="260">
        <f>IFERROR(VLOOKUP($B52,'Core Indicators'!$E$3:$EU$906,147,FALSE),"x")</f>
        <v>852</v>
      </c>
      <c r="K52" s="261">
        <v>-0.81546378139999998</v>
      </c>
      <c r="L52" s="259">
        <v>4.25</v>
      </c>
      <c r="M52" s="260">
        <v>34</v>
      </c>
      <c r="N52" s="260">
        <v>35</v>
      </c>
      <c r="O52" s="260">
        <f>IFERROR(VLOOKUP(B52,'Core Indicators'!$E$3:$G$9906,3,FALSE),"x")</f>
        <v>43100000</v>
      </c>
      <c r="P52" s="260">
        <v>2381741</v>
      </c>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c r="BY52" s="254"/>
      <c r="BZ52" s="254"/>
      <c r="CA52" s="254"/>
      <c r="CB52" s="254"/>
      <c r="CC52" s="254"/>
      <c r="CD52" s="254"/>
      <c r="CE52" s="254"/>
      <c r="CF52" s="254"/>
      <c r="CG52" s="254"/>
      <c r="CH52" s="254"/>
      <c r="CI52" s="254"/>
      <c r="CJ52" s="254"/>
      <c r="CK52" s="254"/>
      <c r="CL52" s="254"/>
      <c r="CM52" s="254"/>
      <c r="CN52" s="254"/>
      <c r="CO52" s="254"/>
      <c r="CP52" s="254"/>
      <c r="CQ52" s="254"/>
      <c r="CR52" s="254"/>
      <c r="CS52" s="254"/>
      <c r="CT52" s="254"/>
      <c r="CU52" s="254"/>
      <c r="CV52" s="254"/>
      <c r="CW52" s="254"/>
      <c r="CX52" s="254"/>
      <c r="CY52" s="254"/>
      <c r="CZ52" s="254"/>
      <c r="DA52" s="254"/>
      <c r="DB52" s="254"/>
      <c r="DC52" s="254"/>
      <c r="DD52" s="254"/>
      <c r="DE52" s="254"/>
      <c r="DF52" s="254"/>
      <c r="DG52" s="254"/>
      <c r="DH52" s="254"/>
      <c r="DI52" s="254"/>
      <c r="DJ52" s="254"/>
      <c r="DK52" s="254"/>
      <c r="DL52" s="254"/>
    </row>
    <row r="53" spans="1:116" x14ac:dyDescent="0.25">
      <c r="A53" s="255" t="s">
        <v>469</v>
      </c>
      <c r="B53" s="256" t="s">
        <v>7197</v>
      </c>
      <c r="C53" s="259">
        <v>0.32659999670000001</v>
      </c>
      <c r="D53" s="260">
        <v>9</v>
      </c>
      <c r="E53" s="259">
        <v>0.31</v>
      </c>
      <c r="F53" s="259">
        <v>7.2</v>
      </c>
      <c r="G53" s="259">
        <v>0.38886860010000002</v>
      </c>
      <c r="H53" s="259">
        <v>45.7</v>
      </c>
      <c r="I53" s="260">
        <v>6</v>
      </c>
      <c r="J53" s="260">
        <f>IFERROR(VLOOKUP($B53,'Core Indicators'!$E$3:$EU$906,147,FALSE),"x")</f>
        <v>1</v>
      </c>
      <c r="K53" s="261">
        <v>-0.57735705380000002</v>
      </c>
      <c r="L53" s="259">
        <v>6.5</v>
      </c>
      <c r="M53" s="260">
        <v>65</v>
      </c>
      <c r="N53" s="260">
        <v>38</v>
      </c>
      <c r="O53" s="260">
        <f>IFERROR(VLOOKUP(B53,'Core Indicators'!$E$3:$G$9906,3,FALSE),"x")</f>
        <v>14846000</v>
      </c>
      <c r="P53" s="260">
        <v>248360</v>
      </c>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254"/>
      <c r="AV53" s="254"/>
      <c r="AW53" s="254"/>
      <c r="AX53" s="254"/>
      <c r="AY53" s="254"/>
      <c r="AZ53" s="254"/>
      <c r="BA53" s="254"/>
      <c r="BB53" s="254"/>
      <c r="BC53" s="254"/>
      <c r="BD53" s="254"/>
      <c r="BE53" s="254"/>
      <c r="BF53" s="254"/>
      <c r="BG53" s="254"/>
      <c r="BH53" s="254"/>
      <c r="BI53" s="254"/>
      <c r="BJ53" s="254"/>
      <c r="BK53" s="254"/>
      <c r="BL53" s="254"/>
      <c r="BM53" s="254"/>
      <c r="BN53" s="254"/>
      <c r="BO53" s="254"/>
      <c r="BP53" s="254"/>
      <c r="BQ53" s="254"/>
      <c r="BR53" s="254"/>
      <c r="BS53" s="254"/>
      <c r="BT53" s="254"/>
      <c r="BU53" s="254"/>
      <c r="BV53" s="254"/>
      <c r="BW53" s="254"/>
      <c r="BX53" s="254"/>
      <c r="BY53" s="254"/>
      <c r="BZ53" s="254"/>
      <c r="CA53" s="254"/>
      <c r="CB53" s="254"/>
      <c r="CC53" s="254"/>
      <c r="CD53" s="254"/>
      <c r="CE53" s="254"/>
      <c r="CF53" s="254"/>
      <c r="CG53" s="254"/>
      <c r="CH53" s="254"/>
      <c r="CI53" s="254"/>
      <c r="CJ53" s="254"/>
      <c r="CK53" s="254"/>
      <c r="CL53" s="254"/>
      <c r="CM53" s="254"/>
      <c r="CN53" s="254"/>
      <c r="CO53" s="254"/>
      <c r="CP53" s="254"/>
      <c r="CQ53" s="254"/>
      <c r="CR53" s="254"/>
      <c r="CS53" s="254"/>
      <c r="CT53" s="254"/>
      <c r="CU53" s="254"/>
      <c r="CV53" s="254"/>
      <c r="CW53" s="254"/>
      <c r="CX53" s="254"/>
      <c r="CY53" s="254"/>
      <c r="CZ53" s="254"/>
      <c r="DA53" s="254"/>
      <c r="DB53" s="254"/>
      <c r="DC53" s="254"/>
      <c r="DD53" s="254"/>
      <c r="DE53" s="254"/>
      <c r="DF53" s="254"/>
      <c r="DG53" s="254"/>
      <c r="DH53" s="254"/>
      <c r="DI53" s="254"/>
      <c r="DJ53" s="254"/>
      <c r="DK53" s="254"/>
      <c r="DL53" s="254"/>
    </row>
    <row r="54" spans="1:116" x14ac:dyDescent="0.25">
      <c r="A54" s="255" t="s">
        <v>247</v>
      </c>
      <c r="B54" s="256" t="s">
        <v>7198</v>
      </c>
      <c r="C54" s="259">
        <v>0.16379995159999999</v>
      </c>
      <c r="D54" s="260">
        <v>3</v>
      </c>
      <c r="E54" s="259">
        <v>0.09</v>
      </c>
      <c r="F54" s="259">
        <v>3.5</v>
      </c>
      <c r="G54" s="259">
        <v>0.44973590689999998</v>
      </c>
      <c r="H54" s="259">
        <v>31.5</v>
      </c>
      <c r="I54" s="260">
        <v>8</v>
      </c>
      <c r="J54" s="260">
        <f>IFERROR(VLOOKUP($B54,'Core Indicators'!$E$3:$EU$906,147,FALSE),"x")</f>
        <v>132</v>
      </c>
      <c r="K54" s="261">
        <v>-0.42084598540000001</v>
      </c>
      <c r="L54" s="259">
        <v>3</v>
      </c>
      <c r="M54" s="260">
        <v>21</v>
      </c>
      <c r="N54" s="260">
        <v>35</v>
      </c>
      <c r="O54" s="260">
        <f>IFERROR(VLOOKUP(B54,'Core Indicators'!$E$3:$G$9906,3,FALSE),"x")</f>
        <v>100388000</v>
      </c>
      <c r="P54" s="260">
        <v>995450</v>
      </c>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254"/>
      <c r="AV54" s="254"/>
      <c r="AW54" s="254"/>
      <c r="AX54" s="254"/>
      <c r="AY54" s="254"/>
      <c r="AZ54" s="254"/>
      <c r="BA54" s="254"/>
      <c r="BB54" s="254"/>
      <c r="BC54" s="254"/>
      <c r="BD54" s="254"/>
      <c r="BE54" s="254"/>
      <c r="BF54" s="254"/>
      <c r="BG54" s="254"/>
      <c r="BH54" s="254"/>
      <c r="BI54" s="254"/>
      <c r="BJ54" s="254"/>
      <c r="BK54" s="254"/>
      <c r="BL54" s="254"/>
      <c r="BM54" s="254"/>
      <c r="BN54" s="254"/>
      <c r="BO54" s="254"/>
      <c r="BP54" s="254"/>
      <c r="BQ54" s="254"/>
      <c r="BR54" s="254"/>
      <c r="BS54" s="254"/>
      <c r="BT54" s="254"/>
      <c r="BU54" s="254"/>
      <c r="BV54" s="254"/>
      <c r="BW54" s="254"/>
      <c r="BX54" s="254"/>
      <c r="BY54" s="254"/>
      <c r="BZ54" s="254"/>
      <c r="CA54" s="254"/>
      <c r="CB54" s="254"/>
      <c r="CC54" s="254"/>
      <c r="CD54" s="254"/>
      <c r="CE54" s="254"/>
      <c r="CF54" s="254"/>
      <c r="CG54" s="254"/>
      <c r="CH54" s="254"/>
      <c r="CI54" s="254"/>
      <c r="CJ54" s="254"/>
      <c r="CK54" s="254"/>
      <c r="CL54" s="254"/>
      <c r="CM54" s="254"/>
      <c r="CN54" s="254"/>
      <c r="CO54" s="254"/>
      <c r="CP54" s="254"/>
      <c r="CQ54" s="254"/>
      <c r="CR54" s="254"/>
      <c r="CS54" s="254"/>
      <c r="CT54" s="254"/>
      <c r="CU54" s="254"/>
      <c r="CV54" s="254"/>
      <c r="CW54" s="254"/>
      <c r="CX54" s="254"/>
      <c r="CY54" s="254"/>
      <c r="CZ54" s="254"/>
      <c r="DA54" s="254"/>
      <c r="DB54" s="254"/>
      <c r="DC54" s="254"/>
      <c r="DD54" s="254"/>
      <c r="DE54" s="254"/>
      <c r="DF54" s="254"/>
      <c r="DG54" s="254"/>
      <c r="DH54" s="254"/>
      <c r="DI54" s="254"/>
      <c r="DJ54" s="254"/>
      <c r="DK54" s="254"/>
      <c r="DL54" s="254"/>
    </row>
    <row r="55" spans="1:116" x14ac:dyDescent="0.25">
      <c r="A55" s="255" t="s">
        <v>357</v>
      </c>
      <c r="B55" s="256" t="s">
        <v>7199</v>
      </c>
      <c r="C55" s="259">
        <v>0.61300002149999999</v>
      </c>
      <c r="D55" s="260">
        <v>0</v>
      </c>
      <c r="E55" s="259">
        <v>0</v>
      </c>
      <c r="F55" s="259">
        <v>2.1166666667</v>
      </c>
      <c r="G55" s="259" t="s">
        <v>14</v>
      </c>
      <c r="H55" s="259" t="s">
        <v>14</v>
      </c>
      <c r="I55" s="260">
        <v>10</v>
      </c>
      <c r="J55" s="260">
        <f>IFERROR(VLOOKUP($B55,'Core Indicators'!$E$3:$EU$906,147,FALSE),"x")</f>
        <v>0</v>
      </c>
      <c r="K55" s="261">
        <v>-1.5954957007999999</v>
      </c>
      <c r="L55" s="259">
        <v>1.25</v>
      </c>
      <c r="M55" s="260">
        <v>2</v>
      </c>
      <c r="N55" s="260">
        <v>23</v>
      </c>
      <c r="O55" s="260">
        <f>IFERROR(VLOOKUP(B55,'Core Indicators'!$E$3:$G$9906,3,FALSE),"x")</f>
        <v>3227000</v>
      </c>
      <c r="P55" s="260">
        <v>101000</v>
      </c>
      <c r="Q55" s="254"/>
      <c r="R55" s="254"/>
      <c r="S55" s="254"/>
      <c r="T55" s="254"/>
      <c r="U55" s="254"/>
      <c r="V55" s="254"/>
      <c r="W55" s="254"/>
      <c r="X55" s="254"/>
      <c r="Y55" s="254"/>
      <c r="Z55" s="254"/>
      <c r="AA55" s="254"/>
      <c r="AB55" s="254"/>
      <c r="AC55" s="254"/>
      <c r="AD55" s="254"/>
      <c r="AE55" s="254"/>
      <c r="AF55" s="254"/>
      <c r="AG55" s="254"/>
      <c r="AH55" s="254"/>
      <c r="AI55" s="254"/>
      <c r="AJ55" s="254"/>
      <c r="AK55" s="254"/>
      <c r="AL55" s="254"/>
      <c r="AM55" s="254"/>
      <c r="AN55" s="254"/>
      <c r="AO55" s="254"/>
      <c r="AP55" s="254"/>
      <c r="AQ55" s="254"/>
      <c r="AR55" s="254"/>
      <c r="AS55" s="254"/>
      <c r="AT55" s="254"/>
      <c r="AU55" s="254"/>
      <c r="AV55" s="254"/>
      <c r="AW55" s="254"/>
      <c r="AX55" s="254"/>
      <c r="AY55" s="254"/>
      <c r="AZ55" s="254"/>
      <c r="BA55" s="254"/>
      <c r="BB55" s="254"/>
      <c r="BC55" s="254"/>
      <c r="BD55" s="254"/>
      <c r="BE55" s="254"/>
      <c r="BF55" s="254"/>
      <c r="BG55" s="254"/>
      <c r="BH55" s="254"/>
      <c r="BI55" s="254"/>
      <c r="BJ55" s="254"/>
      <c r="BK55" s="254"/>
      <c r="BL55" s="254"/>
      <c r="BM55" s="254"/>
      <c r="BN55" s="254"/>
      <c r="BO55" s="254"/>
      <c r="BP55" s="254"/>
      <c r="BQ55" s="254"/>
      <c r="BR55" s="254"/>
      <c r="BS55" s="254"/>
      <c r="BT55" s="254"/>
      <c r="BU55" s="254"/>
      <c r="BV55" s="254"/>
      <c r="BW55" s="254"/>
      <c r="BX55" s="254"/>
      <c r="BY55" s="254"/>
      <c r="BZ55" s="254"/>
      <c r="CA55" s="254"/>
      <c r="CB55" s="254"/>
      <c r="CC55" s="254"/>
      <c r="CD55" s="254"/>
      <c r="CE55" s="254"/>
      <c r="CF55" s="254"/>
      <c r="CG55" s="254"/>
      <c r="CH55" s="254"/>
      <c r="CI55" s="254"/>
      <c r="CJ55" s="254"/>
      <c r="CK55" s="254"/>
      <c r="CL55" s="254"/>
      <c r="CM55" s="254"/>
      <c r="CN55" s="254"/>
      <c r="CO55" s="254"/>
      <c r="CP55" s="254"/>
      <c r="CQ55" s="254"/>
      <c r="CR55" s="254"/>
      <c r="CS55" s="254"/>
      <c r="CT55" s="254"/>
      <c r="CU55" s="254"/>
      <c r="CV55" s="254"/>
      <c r="CW55" s="254"/>
      <c r="CX55" s="254"/>
      <c r="CY55" s="254"/>
      <c r="CZ55" s="254"/>
      <c r="DA55" s="254"/>
      <c r="DB55" s="254"/>
      <c r="DC55" s="254"/>
      <c r="DD55" s="254"/>
      <c r="DE55" s="254"/>
      <c r="DF55" s="254"/>
      <c r="DG55" s="254"/>
      <c r="DH55" s="254"/>
      <c r="DI55" s="254"/>
      <c r="DJ55" s="254"/>
      <c r="DK55" s="254"/>
      <c r="DL55" s="254"/>
    </row>
    <row r="56" spans="1:116" x14ac:dyDescent="0.25">
      <c r="A56" s="255" t="s">
        <v>477</v>
      </c>
      <c r="B56" s="256" t="s">
        <v>7200</v>
      </c>
      <c r="C56" s="259">
        <v>0.50216199039999998</v>
      </c>
      <c r="D56" s="260">
        <v>11</v>
      </c>
      <c r="E56" s="259">
        <v>0.30199999999999999</v>
      </c>
      <c r="F56" s="259" t="s">
        <v>14</v>
      </c>
      <c r="G56" s="259">
        <v>7.4110250799999999E-2</v>
      </c>
      <c r="H56" s="259">
        <v>34.700000000000003</v>
      </c>
      <c r="I56" s="260">
        <v>4</v>
      </c>
      <c r="J56" s="260">
        <f>IFERROR(VLOOKUP($B56,'Core Indicators'!$E$3:$EU$906,147,FALSE),"x")</f>
        <v>131</v>
      </c>
      <c r="K56" s="261">
        <v>0.97905218599999999</v>
      </c>
      <c r="L56" s="259" t="s">
        <v>14</v>
      </c>
      <c r="M56" s="260">
        <v>92</v>
      </c>
      <c r="N56" s="260">
        <v>62</v>
      </c>
      <c r="O56" s="260">
        <f>IFERROR(VLOOKUP(B56,'Core Indicators'!$E$3:$G$9906,3,FALSE),"x")</f>
        <v>47077000</v>
      </c>
      <c r="P56" s="260">
        <v>500210</v>
      </c>
      <c r="Q56" s="254"/>
      <c r="R56" s="254"/>
      <c r="S56" s="254"/>
      <c r="T56" s="254"/>
      <c r="U56" s="254"/>
      <c r="V56" s="254"/>
      <c r="W56" s="254"/>
      <c r="X56" s="254"/>
      <c r="Y56" s="254"/>
      <c r="Z56" s="254"/>
      <c r="AA56" s="254"/>
      <c r="AB56" s="254"/>
      <c r="AC56" s="254"/>
      <c r="AD56" s="254"/>
      <c r="AE56" s="254"/>
      <c r="AF56" s="254"/>
      <c r="AG56" s="254"/>
      <c r="AH56" s="254"/>
      <c r="AI56" s="254"/>
      <c r="AJ56" s="254"/>
      <c r="AK56" s="254"/>
      <c r="AL56" s="254"/>
      <c r="AM56" s="254"/>
      <c r="AN56" s="254"/>
      <c r="AO56" s="254"/>
      <c r="AP56" s="254"/>
      <c r="AQ56" s="254"/>
      <c r="AR56" s="254"/>
      <c r="AS56" s="254"/>
      <c r="AT56" s="254"/>
      <c r="AU56" s="254"/>
      <c r="AV56" s="254"/>
      <c r="AW56" s="254"/>
      <c r="AX56" s="254"/>
      <c r="AY56" s="254"/>
      <c r="AZ56" s="254"/>
      <c r="BA56" s="254"/>
      <c r="BB56" s="254"/>
      <c r="BC56" s="254"/>
      <c r="BD56" s="254"/>
      <c r="BE56" s="254"/>
      <c r="BF56" s="254"/>
      <c r="BG56" s="254"/>
      <c r="BH56" s="254"/>
      <c r="BI56" s="254"/>
      <c r="BJ56" s="254"/>
      <c r="BK56" s="254"/>
      <c r="BL56" s="254"/>
      <c r="BM56" s="254"/>
      <c r="BN56" s="254"/>
      <c r="BO56" s="254"/>
      <c r="BP56" s="254"/>
      <c r="BQ56" s="254"/>
      <c r="BR56" s="254"/>
      <c r="BS56" s="254"/>
      <c r="BT56" s="254"/>
      <c r="BU56" s="254"/>
      <c r="BV56" s="254"/>
      <c r="BW56" s="254"/>
      <c r="BX56" s="254"/>
      <c r="BY56" s="254"/>
      <c r="BZ56" s="254"/>
      <c r="CA56" s="254"/>
      <c r="CB56" s="254"/>
      <c r="CC56" s="254"/>
      <c r="CD56" s="254"/>
      <c r="CE56" s="254"/>
      <c r="CF56" s="254"/>
      <c r="CG56" s="254"/>
      <c r="CH56" s="254"/>
      <c r="CI56" s="254"/>
      <c r="CJ56" s="254"/>
      <c r="CK56" s="254"/>
      <c r="CL56" s="254"/>
      <c r="CM56" s="254"/>
      <c r="CN56" s="254"/>
      <c r="CO56" s="254"/>
      <c r="CP56" s="254"/>
      <c r="CQ56" s="254"/>
      <c r="CR56" s="254"/>
      <c r="CS56" s="254"/>
      <c r="CT56" s="254"/>
      <c r="CU56" s="254"/>
      <c r="CV56" s="254"/>
      <c r="CW56" s="254"/>
      <c r="CX56" s="254"/>
      <c r="CY56" s="254"/>
      <c r="CZ56" s="254"/>
      <c r="DA56" s="254"/>
      <c r="DB56" s="254"/>
      <c r="DC56" s="254"/>
      <c r="DD56" s="254"/>
      <c r="DE56" s="254"/>
      <c r="DF56" s="254"/>
      <c r="DG56" s="254"/>
      <c r="DH56" s="254"/>
      <c r="DI56" s="254"/>
      <c r="DJ56" s="254"/>
      <c r="DK56" s="254"/>
      <c r="DL56" s="254"/>
    </row>
    <row r="57" spans="1:116" x14ac:dyDescent="0.25">
      <c r="A57" s="255" t="s">
        <v>7201</v>
      </c>
      <c r="B57" s="256" t="s">
        <v>7202</v>
      </c>
      <c r="C57" s="259">
        <v>0.47281296659999988</v>
      </c>
      <c r="D57" s="260">
        <v>13</v>
      </c>
      <c r="E57" s="259">
        <v>0.28999999999999998</v>
      </c>
      <c r="F57" s="259">
        <v>9.8000000000000007</v>
      </c>
      <c r="G57" s="259">
        <v>9.12578624E-2</v>
      </c>
      <c r="H57" s="259">
        <v>30.3</v>
      </c>
      <c r="I57" s="260">
        <v>2</v>
      </c>
      <c r="J57" s="260" t="str">
        <f>IFERROR(VLOOKUP($B57,'Core Indicators'!$E$3:$EU$906,147,FALSE),"x")</f>
        <v>x</v>
      </c>
      <c r="K57" s="261">
        <v>1.2812571526000001</v>
      </c>
      <c r="L57" s="259">
        <v>10</v>
      </c>
      <c r="M57" s="260">
        <v>94</v>
      </c>
      <c r="N57" s="260">
        <v>74</v>
      </c>
      <c r="O57" s="260" t="str">
        <f>IFERROR(VLOOKUP(B57,'Core Indicators'!$E$3:$G$9906,3,FALSE),"x")</f>
        <v>x</v>
      </c>
      <c r="P57" s="260">
        <v>42390</v>
      </c>
      <c r="Q57" s="254"/>
      <c r="R57" s="254"/>
      <c r="S57" s="254"/>
      <c r="T57" s="254"/>
      <c r="U57" s="254"/>
      <c r="V57" s="254"/>
      <c r="W57" s="254"/>
      <c r="X57" s="254"/>
      <c r="Y57" s="254"/>
      <c r="Z57" s="254"/>
      <c r="AA57" s="254"/>
      <c r="AB57" s="254"/>
      <c r="AC57" s="254"/>
      <c r="AD57" s="254"/>
      <c r="AE57" s="254"/>
      <c r="AF57" s="254"/>
      <c r="AG57" s="254"/>
      <c r="AH57" s="254"/>
      <c r="AI57" s="254"/>
      <c r="AJ57" s="254"/>
      <c r="AK57" s="254"/>
      <c r="AL57" s="254"/>
      <c r="AM57" s="254"/>
      <c r="AN57" s="254"/>
      <c r="AO57" s="254"/>
      <c r="AP57" s="254"/>
      <c r="AQ57" s="254"/>
      <c r="AR57" s="254"/>
      <c r="AS57" s="254"/>
      <c r="AT57" s="254"/>
      <c r="AU57" s="254"/>
      <c r="AV57" s="254"/>
      <c r="AW57" s="254"/>
      <c r="AX57" s="254"/>
      <c r="AY57" s="254"/>
      <c r="AZ57" s="254"/>
      <c r="BA57" s="254"/>
      <c r="BB57" s="254"/>
      <c r="BC57" s="254"/>
      <c r="BD57" s="254"/>
      <c r="BE57" s="254"/>
      <c r="BF57" s="254"/>
      <c r="BG57" s="254"/>
      <c r="BH57" s="254"/>
      <c r="BI57" s="254"/>
      <c r="BJ57" s="254"/>
      <c r="BK57" s="254"/>
      <c r="BL57" s="254"/>
      <c r="BM57" s="254"/>
      <c r="BN57" s="254"/>
      <c r="BO57" s="254"/>
      <c r="BP57" s="254"/>
      <c r="BQ57" s="254"/>
      <c r="BR57" s="254"/>
      <c r="BS57" s="254"/>
      <c r="BT57" s="254"/>
      <c r="BU57" s="254"/>
      <c r="BV57" s="254"/>
      <c r="BW57" s="254"/>
      <c r="BX57" s="254"/>
      <c r="BY57" s="254"/>
      <c r="BZ57" s="254"/>
      <c r="CA57" s="254"/>
      <c r="CB57" s="254"/>
      <c r="CC57" s="254"/>
      <c r="CD57" s="254"/>
      <c r="CE57" s="254"/>
      <c r="CF57" s="254"/>
      <c r="CG57" s="254"/>
      <c r="CH57" s="254"/>
      <c r="CI57" s="254"/>
      <c r="CJ57" s="254"/>
      <c r="CK57" s="254"/>
      <c r="CL57" s="254"/>
      <c r="CM57" s="254"/>
      <c r="CN57" s="254"/>
      <c r="CO57" s="254"/>
      <c r="CP57" s="254"/>
      <c r="CQ57" s="254"/>
      <c r="CR57" s="254"/>
      <c r="CS57" s="254"/>
      <c r="CT57" s="254"/>
      <c r="CU57" s="254"/>
      <c r="CV57" s="254"/>
      <c r="CW57" s="254"/>
      <c r="CX57" s="254"/>
      <c r="CY57" s="254"/>
      <c r="CZ57" s="254"/>
      <c r="DA57" s="254"/>
      <c r="DB57" s="254"/>
      <c r="DC57" s="254"/>
      <c r="DD57" s="254"/>
      <c r="DE57" s="254"/>
      <c r="DF57" s="254"/>
      <c r="DG57" s="254"/>
      <c r="DH57" s="254"/>
      <c r="DI57" s="254"/>
      <c r="DJ57" s="254"/>
      <c r="DK57" s="254"/>
      <c r="DL57" s="254"/>
    </row>
    <row r="58" spans="1:116" x14ac:dyDescent="0.25">
      <c r="A58" s="255" t="s">
        <v>582</v>
      </c>
      <c r="B58" s="256" t="s">
        <v>7203</v>
      </c>
      <c r="C58" s="259">
        <v>0.76015806069999992</v>
      </c>
      <c r="D58" s="260">
        <v>3</v>
      </c>
      <c r="E58" s="259">
        <v>0.27339999999999998</v>
      </c>
      <c r="F58" s="259">
        <v>4</v>
      </c>
      <c r="G58" s="259">
        <v>0.50796334649999997</v>
      </c>
      <c r="H58" s="259">
        <v>35</v>
      </c>
      <c r="I58" s="260">
        <v>10</v>
      </c>
      <c r="J58" s="260">
        <f>IFERROR(VLOOKUP($B58,'Core Indicators'!$E$3:$EU$906,147,FALSE),"x")</f>
        <v>5092</v>
      </c>
      <c r="K58" s="261">
        <v>-0.47347819810000003</v>
      </c>
      <c r="L58" s="259">
        <v>3.25</v>
      </c>
      <c r="M58" s="260">
        <v>24</v>
      </c>
      <c r="N58" s="260">
        <v>37</v>
      </c>
      <c r="O58" s="260">
        <f>IFERROR(VLOOKUP(B58,'Core Indicators'!$E$3:$G$9906,3,FALSE),"x")</f>
        <v>103700000</v>
      </c>
      <c r="P58" s="260">
        <v>1000000</v>
      </c>
      <c r="Q58" s="254"/>
      <c r="R58" s="254"/>
      <c r="S58" s="254"/>
      <c r="T58" s="254"/>
      <c r="U58" s="254"/>
      <c r="V58" s="254"/>
      <c r="W58" s="254"/>
      <c r="X58" s="254"/>
      <c r="Y58" s="254"/>
      <c r="Z58" s="254"/>
      <c r="AA58" s="254"/>
      <c r="AB58" s="254"/>
      <c r="AC58" s="254"/>
      <c r="AD58" s="254"/>
      <c r="AE58" s="254"/>
      <c r="AF58" s="254"/>
      <c r="AG58" s="254"/>
      <c r="AH58" s="254"/>
      <c r="AI58" s="254"/>
      <c r="AJ58" s="254"/>
      <c r="AK58" s="254"/>
      <c r="AL58" s="254"/>
      <c r="AM58" s="254"/>
      <c r="AN58" s="254"/>
      <c r="AO58" s="254"/>
      <c r="AP58" s="254"/>
      <c r="AQ58" s="254"/>
      <c r="AR58" s="254"/>
      <c r="AS58" s="254"/>
      <c r="AT58" s="254"/>
      <c r="AU58" s="254"/>
      <c r="AV58" s="254"/>
      <c r="AW58" s="254"/>
      <c r="AX58" s="254"/>
      <c r="AY58" s="254"/>
      <c r="AZ58" s="254"/>
      <c r="BA58" s="254"/>
      <c r="BB58" s="254"/>
      <c r="BC58" s="254"/>
      <c r="BD58" s="254"/>
      <c r="BE58" s="254"/>
      <c r="BF58" s="254"/>
      <c r="BG58" s="254"/>
      <c r="BH58" s="254"/>
      <c r="BI58" s="254"/>
      <c r="BJ58" s="254"/>
      <c r="BK58" s="254"/>
      <c r="BL58" s="254"/>
      <c r="BM58" s="254"/>
      <c r="BN58" s="254"/>
      <c r="BO58" s="254"/>
      <c r="BP58" s="254"/>
      <c r="BQ58" s="254"/>
      <c r="BR58" s="254"/>
      <c r="BS58" s="254"/>
      <c r="BT58" s="254"/>
      <c r="BU58" s="254"/>
      <c r="BV58" s="254"/>
      <c r="BW58" s="254"/>
      <c r="BX58" s="254"/>
      <c r="BY58" s="254"/>
      <c r="BZ58" s="254"/>
      <c r="CA58" s="254"/>
      <c r="CB58" s="254"/>
      <c r="CC58" s="254"/>
      <c r="CD58" s="254"/>
      <c r="CE58" s="254"/>
      <c r="CF58" s="254"/>
      <c r="CG58" s="254"/>
      <c r="CH58" s="254"/>
      <c r="CI58" s="254"/>
      <c r="CJ58" s="254"/>
      <c r="CK58" s="254"/>
      <c r="CL58" s="254"/>
      <c r="CM58" s="254"/>
      <c r="CN58" s="254"/>
      <c r="CO58" s="254"/>
      <c r="CP58" s="254"/>
      <c r="CQ58" s="254"/>
      <c r="CR58" s="254"/>
      <c r="CS58" s="254"/>
      <c r="CT58" s="254"/>
      <c r="CU58" s="254"/>
      <c r="CV58" s="254"/>
      <c r="CW58" s="254"/>
      <c r="CX58" s="254"/>
      <c r="CY58" s="254"/>
      <c r="CZ58" s="254"/>
      <c r="DA58" s="254"/>
      <c r="DB58" s="254"/>
      <c r="DC58" s="254"/>
      <c r="DD58" s="254"/>
      <c r="DE58" s="254"/>
      <c r="DF58" s="254"/>
      <c r="DG58" s="254"/>
      <c r="DH58" s="254"/>
      <c r="DI58" s="254"/>
      <c r="DJ58" s="254"/>
      <c r="DK58" s="254"/>
      <c r="DL58" s="254"/>
    </row>
    <row r="59" spans="1:116" x14ac:dyDescent="0.25">
      <c r="A59" s="255" t="s">
        <v>7204</v>
      </c>
      <c r="B59" s="256" t="s">
        <v>7205</v>
      </c>
      <c r="C59" s="259">
        <v>0.1314999869</v>
      </c>
      <c r="D59" s="260">
        <v>11</v>
      </c>
      <c r="E59" s="259">
        <v>0</v>
      </c>
      <c r="F59" s="259" t="s">
        <v>14</v>
      </c>
      <c r="G59" s="259">
        <v>5.03954369E-2</v>
      </c>
      <c r="H59" s="259">
        <v>27.3</v>
      </c>
      <c r="I59" s="260">
        <v>0</v>
      </c>
      <c r="J59" s="260" t="str">
        <f>IFERROR(VLOOKUP($B59,'Core Indicators'!$E$3:$EU$906,147,FALSE),"x")</f>
        <v>x</v>
      </c>
      <c r="K59" s="261">
        <v>2.0221455097000001</v>
      </c>
      <c r="L59" s="259" t="s">
        <v>14</v>
      </c>
      <c r="M59" s="260">
        <v>100</v>
      </c>
      <c r="N59" s="260">
        <v>86</v>
      </c>
      <c r="O59" s="260" t="str">
        <f>IFERROR(VLOOKUP(B59,'Core Indicators'!$E$3:$G$9906,3,FALSE),"x")</f>
        <v>x</v>
      </c>
      <c r="P59" s="260">
        <v>303890</v>
      </c>
      <c r="Q59" s="254"/>
      <c r="R59" s="254"/>
      <c r="S59" s="254"/>
      <c r="T59" s="254"/>
      <c r="U59" s="254"/>
      <c r="V59" s="254"/>
      <c r="W59" s="254"/>
      <c r="X59" s="254"/>
      <c r="Y59" s="254"/>
      <c r="Z59" s="254"/>
      <c r="AA59" s="254"/>
      <c r="AB59" s="254"/>
      <c r="AC59" s="254"/>
      <c r="AD59" s="254"/>
      <c r="AE59" s="254"/>
      <c r="AF59" s="254"/>
      <c r="AG59" s="254"/>
      <c r="AH59" s="254"/>
      <c r="AI59" s="254"/>
      <c r="AJ59" s="254"/>
      <c r="AK59" s="254"/>
      <c r="AL59" s="254"/>
      <c r="AM59" s="254"/>
      <c r="AN59" s="254"/>
      <c r="AO59" s="254"/>
      <c r="AP59" s="254"/>
      <c r="AQ59" s="254"/>
      <c r="AR59" s="254"/>
      <c r="AS59" s="254"/>
      <c r="AT59" s="254"/>
      <c r="AU59" s="254"/>
      <c r="AV59" s="254"/>
      <c r="AW59" s="254"/>
      <c r="AX59" s="254"/>
      <c r="AY59" s="254"/>
      <c r="AZ59" s="254"/>
      <c r="BA59" s="254"/>
      <c r="BB59" s="254"/>
      <c r="BC59" s="254"/>
      <c r="BD59" s="254"/>
      <c r="BE59" s="254"/>
      <c r="BF59" s="254"/>
      <c r="BG59" s="254"/>
      <c r="BH59" s="254"/>
      <c r="BI59" s="254"/>
      <c r="BJ59" s="254"/>
      <c r="BK59" s="254"/>
      <c r="BL59" s="254"/>
      <c r="BM59" s="254"/>
      <c r="BN59" s="254"/>
      <c r="BO59" s="254"/>
      <c r="BP59" s="254"/>
      <c r="BQ59" s="254"/>
      <c r="BR59" s="254"/>
      <c r="BS59" s="254"/>
      <c r="BT59" s="254"/>
      <c r="BU59" s="254"/>
      <c r="BV59" s="254"/>
      <c r="BW59" s="254"/>
      <c r="BX59" s="254"/>
      <c r="BY59" s="254"/>
      <c r="BZ59" s="254"/>
      <c r="CA59" s="254"/>
      <c r="CB59" s="254"/>
      <c r="CC59" s="254"/>
      <c r="CD59" s="254"/>
      <c r="CE59" s="254"/>
      <c r="CF59" s="254"/>
      <c r="CG59" s="254"/>
      <c r="CH59" s="254"/>
      <c r="CI59" s="254"/>
      <c r="CJ59" s="254"/>
      <c r="CK59" s="254"/>
      <c r="CL59" s="254"/>
      <c r="CM59" s="254"/>
      <c r="CN59" s="254"/>
      <c r="CO59" s="254"/>
      <c r="CP59" s="254"/>
      <c r="CQ59" s="254"/>
      <c r="CR59" s="254"/>
      <c r="CS59" s="254"/>
      <c r="CT59" s="254"/>
      <c r="CU59" s="254"/>
      <c r="CV59" s="254"/>
      <c r="CW59" s="254"/>
      <c r="CX59" s="254"/>
      <c r="CY59" s="254"/>
      <c r="CZ59" s="254"/>
      <c r="DA59" s="254"/>
      <c r="DB59" s="254"/>
      <c r="DC59" s="254"/>
      <c r="DD59" s="254"/>
      <c r="DE59" s="254"/>
      <c r="DF59" s="254"/>
      <c r="DG59" s="254"/>
      <c r="DH59" s="254"/>
      <c r="DI59" s="254"/>
      <c r="DJ59" s="254"/>
      <c r="DK59" s="254"/>
      <c r="DL59" s="254"/>
    </row>
    <row r="60" spans="1:116" x14ac:dyDescent="0.25">
      <c r="A60" s="255" t="s">
        <v>7206</v>
      </c>
      <c r="B60" s="256" t="s">
        <v>7207</v>
      </c>
      <c r="C60" s="259">
        <v>0.53238296770000004</v>
      </c>
      <c r="D60" s="260">
        <v>3</v>
      </c>
      <c r="E60" s="259">
        <v>0</v>
      </c>
      <c r="F60" s="259" t="s">
        <v>14</v>
      </c>
      <c r="G60" s="259">
        <v>0.35655918990000002</v>
      </c>
      <c r="H60" s="259">
        <v>36.700000000000003</v>
      </c>
      <c r="I60" s="260">
        <v>0</v>
      </c>
      <c r="J60" s="260" t="str">
        <f>IFERROR(VLOOKUP($B60,'Core Indicators'!$E$3:$EU$906,147,FALSE),"x")</f>
        <v>x</v>
      </c>
      <c r="K60" s="261">
        <v>-2.57588495E-2</v>
      </c>
      <c r="L60" s="259" t="s">
        <v>14</v>
      </c>
      <c r="M60" s="260">
        <v>60</v>
      </c>
      <c r="N60" s="260" t="s">
        <v>14</v>
      </c>
      <c r="O60" s="260" t="str">
        <f>IFERROR(VLOOKUP(B60,'Core Indicators'!$E$3:$G$9906,3,FALSE),"x")</f>
        <v>x</v>
      </c>
      <c r="P60" s="260">
        <v>18270</v>
      </c>
      <c r="Q60" s="254"/>
      <c r="R60" s="254"/>
      <c r="S60" s="254"/>
      <c r="T60" s="254"/>
      <c r="U60" s="254"/>
      <c r="V60" s="254"/>
      <c r="W60" s="254"/>
      <c r="X60" s="254"/>
      <c r="Y60" s="254"/>
      <c r="Z60" s="254"/>
      <c r="AA60" s="254"/>
      <c r="AB60" s="254"/>
      <c r="AC60" s="254"/>
      <c r="AD60" s="254"/>
      <c r="AE60" s="254"/>
      <c r="AF60" s="254"/>
      <c r="AG60" s="254"/>
      <c r="AH60" s="254"/>
      <c r="AI60" s="254"/>
      <c r="AJ60" s="254"/>
      <c r="AK60" s="254"/>
      <c r="AL60" s="254"/>
      <c r="AM60" s="254"/>
      <c r="AN60" s="254"/>
      <c r="AO60" s="254"/>
      <c r="AP60" s="254"/>
      <c r="AQ60" s="254"/>
      <c r="AR60" s="254"/>
      <c r="AS60" s="254"/>
      <c r="AT60" s="254"/>
      <c r="AU60" s="254"/>
      <c r="AV60" s="254"/>
      <c r="AW60" s="254"/>
      <c r="AX60" s="254"/>
      <c r="AY60" s="254"/>
      <c r="AZ60" s="254"/>
      <c r="BA60" s="254"/>
      <c r="BB60" s="254"/>
      <c r="BC60" s="254"/>
      <c r="BD60" s="254"/>
      <c r="BE60" s="254"/>
      <c r="BF60" s="254"/>
      <c r="BG60" s="254"/>
      <c r="BH60" s="254"/>
      <c r="BI60" s="254"/>
      <c r="BJ60" s="254"/>
      <c r="BK60" s="254"/>
      <c r="BL60" s="254"/>
      <c r="BM60" s="254"/>
      <c r="BN60" s="254"/>
      <c r="BO60" s="254"/>
      <c r="BP60" s="254"/>
      <c r="BQ60" s="254"/>
      <c r="BR60" s="254"/>
      <c r="BS60" s="254"/>
      <c r="BT60" s="254"/>
      <c r="BU60" s="254"/>
      <c r="BV60" s="254"/>
      <c r="BW60" s="254"/>
      <c r="BX60" s="254"/>
      <c r="BY60" s="254"/>
      <c r="BZ60" s="254"/>
      <c r="CA60" s="254"/>
      <c r="CB60" s="254"/>
      <c r="CC60" s="254"/>
      <c r="CD60" s="254"/>
      <c r="CE60" s="254"/>
      <c r="CF60" s="254"/>
      <c r="CG60" s="254"/>
      <c r="CH60" s="254"/>
      <c r="CI60" s="254"/>
      <c r="CJ60" s="254"/>
      <c r="CK60" s="254"/>
      <c r="CL60" s="254"/>
      <c r="CM60" s="254"/>
      <c r="CN60" s="254"/>
      <c r="CO60" s="254"/>
      <c r="CP60" s="254"/>
      <c r="CQ60" s="254"/>
      <c r="CR60" s="254"/>
      <c r="CS60" s="254"/>
      <c r="CT60" s="254"/>
      <c r="CU60" s="254"/>
      <c r="CV60" s="254"/>
      <c r="CW60" s="254"/>
      <c r="CX60" s="254"/>
      <c r="CY60" s="254"/>
      <c r="CZ60" s="254"/>
      <c r="DA60" s="254"/>
      <c r="DB60" s="254"/>
      <c r="DC60" s="254"/>
      <c r="DD60" s="254"/>
      <c r="DE60" s="254"/>
      <c r="DF60" s="254"/>
      <c r="DG60" s="254"/>
      <c r="DH60" s="254"/>
      <c r="DI60" s="254"/>
      <c r="DJ60" s="254"/>
      <c r="DK60" s="254"/>
      <c r="DL60" s="254"/>
    </row>
    <row r="61" spans="1:116" x14ac:dyDescent="0.25">
      <c r="A61" s="255" t="s">
        <v>7208</v>
      </c>
      <c r="B61" s="256" t="s">
        <v>7209</v>
      </c>
      <c r="C61" s="259">
        <v>4.7355978600000001E-2</v>
      </c>
      <c r="D61" s="260">
        <v>10</v>
      </c>
      <c r="E61" s="259">
        <v>2.3E-2</v>
      </c>
      <c r="F61" s="259" t="s">
        <v>14</v>
      </c>
      <c r="G61" s="259">
        <v>5.1375861000000002E-2</v>
      </c>
      <c r="H61" s="259">
        <v>32.4</v>
      </c>
      <c r="I61" s="260">
        <v>4</v>
      </c>
      <c r="J61" s="260" t="str">
        <f>IFERROR(VLOOKUP($B61,'Core Indicators'!$E$3:$EU$906,147,FALSE),"x")</f>
        <v>x</v>
      </c>
      <c r="K61" s="261">
        <v>1.4120583534</v>
      </c>
      <c r="L61" s="259" t="s">
        <v>14</v>
      </c>
      <c r="M61" s="260">
        <v>90</v>
      </c>
      <c r="N61" s="260">
        <v>69</v>
      </c>
      <c r="O61" s="260" t="str">
        <f>IFERROR(VLOOKUP(B61,'Core Indicators'!$E$3:$G$9906,3,FALSE),"x")</f>
        <v>x</v>
      </c>
      <c r="P61" s="260">
        <v>547557</v>
      </c>
      <c r="Q61" s="254"/>
      <c r="R61" s="254"/>
      <c r="S61" s="254"/>
      <c r="T61" s="254"/>
      <c r="U61" s="254"/>
      <c r="V61" s="254"/>
      <c r="W61" s="254"/>
      <c r="X61" s="254"/>
      <c r="Y61" s="254"/>
      <c r="Z61" s="254"/>
      <c r="AA61" s="254"/>
      <c r="AB61" s="254"/>
      <c r="AC61" s="254"/>
      <c r="AD61" s="254"/>
      <c r="AE61" s="254"/>
      <c r="AF61" s="254"/>
      <c r="AG61" s="254"/>
      <c r="AH61" s="254"/>
      <c r="AI61" s="254"/>
      <c r="AJ61" s="254"/>
      <c r="AK61" s="254"/>
      <c r="AL61" s="254"/>
      <c r="AM61" s="254"/>
      <c r="AN61" s="254"/>
      <c r="AO61" s="254"/>
      <c r="AP61" s="254"/>
      <c r="AQ61" s="254"/>
      <c r="AR61" s="254"/>
      <c r="AS61" s="254"/>
      <c r="AT61" s="254"/>
      <c r="AU61" s="254"/>
      <c r="AV61" s="254"/>
      <c r="AW61" s="254"/>
      <c r="AX61" s="254"/>
      <c r="AY61" s="254"/>
      <c r="AZ61" s="254"/>
      <c r="BA61" s="254"/>
      <c r="BB61" s="254"/>
      <c r="BC61" s="254"/>
      <c r="BD61" s="254"/>
      <c r="BE61" s="254"/>
      <c r="BF61" s="254"/>
      <c r="BG61" s="254"/>
      <c r="BH61" s="254"/>
      <c r="BI61" s="254"/>
      <c r="BJ61" s="254"/>
      <c r="BK61" s="254"/>
      <c r="BL61" s="254"/>
      <c r="BM61" s="254"/>
      <c r="BN61" s="254"/>
      <c r="BO61" s="254"/>
      <c r="BP61" s="254"/>
      <c r="BQ61" s="254"/>
      <c r="BR61" s="254"/>
      <c r="BS61" s="254"/>
      <c r="BT61" s="254"/>
      <c r="BU61" s="254"/>
      <c r="BV61" s="254"/>
      <c r="BW61" s="254"/>
      <c r="BX61" s="254"/>
      <c r="BY61" s="254"/>
      <c r="BZ61" s="254"/>
      <c r="CA61" s="254"/>
      <c r="CB61" s="254"/>
      <c r="CC61" s="254"/>
      <c r="CD61" s="254"/>
      <c r="CE61" s="254"/>
      <c r="CF61" s="254"/>
      <c r="CG61" s="254"/>
      <c r="CH61" s="254"/>
      <c r="CI61" s="254"/>
      <c r="CJ61" s="254"/>
      <c r="CK61" s="254"/>
      <c r="CL61" s="254"/>
      <c r="CM61" s="254"/>
      <c r="CN61" s="254"/>
      <c r="CO61" s="254"/>
      <c r="CP61" s="254"/>
      <c r="CQ61" s="254"/>
      <c r="CR61" s="254"/>
      <c r="CS61" s="254"/>
      <c r="CT61" s="254"/>
      <c r="CU61" s="254"/>
      <c r="CV61" s="254"/>
      <c r="CW61" s="254"/>
      <c r="CX61" s="254"/>
      <c r="CY61" s="254"/>
      <c r="CZ61" s="254"/>
      <c r="DA61" s="254"/>
      <c r="DB61" s="254"/>
      <c r="DC61" s="254"/>
      <c r="DD61" s="254"/>
      <c r="DE61" s="254"/>
      <c r="DF61" s="254"/>
      <c r="DG61" s="254"/>
      <c r="DH61" s="254"/>
      <c r="DI61" s="254"/>
      <c r="DJ61" s="254"/>
      <c r="DK61" s="254"/>
      <c r="DL61" s="254"/>
    </row>
    <row r="62" spans="1:116" x14ac:dyDescent="0.25">
      <c r="A62" s="255" t="s">
        <v>7210</v>
      </c>
      <c r="B62" s="256" t="s">
        <v>7211</v>
      </c>
      <c r="C62" s="259">
        <v>0</v>
      </c>
      <c r="D62" s="260">
        <v>11</v>
      </c>
      <c r="E62" s="259">
        <v>0</v>
      </c>
      <c r="F62" s="259" t="s">
        <v>14</v>
      </c>
      <c r="G62" s="259" t="s">
        <v>14</v>
      </c>
      <c r="H62" s="259">
        <v>40.1</v>
      </c>
      <c r="I62" s="260">
        <v>0</v>
      </c>
      <c r="J62" s="260" t="str">
        <f>IFERROR(VLOOKUP($B62,'Core Indicators'!$E$3:$EU$906,147,FALSE),"x")</f>
        <v>x</v>
      </c>
      <c r="K62" s="261">
        <v>2.41156537E-2</v>
      </c>
      <c r="L62" s="259" t="s">
        <v>14</v>
      </c>
      <c r="M62" s="260">
        <v>92</v>
      </c>
      <c r="N62" s="260" t="s">
        <v>14</v>
      </c>
      <c r="O62" s="260" t="str">
        <f>IFERROR(VLOOKUP(B62,'Core Indicators'!$E$3:$G$9906,3,FALSE),"x")</f>
        <v>x</v>
      </c>
      <c r="P62" s="260">
        <v>700</v>
      </c>
      <c r="Q62" s="254"/>
      <c r="R62" s="254"/>
      <c r="S62" s="254"/>
      <c r="T62" s="254"/>
      <c r="U62" s="254"/>
      <c r="V62" s="254"/>
      <c r="W62" s="254"/>
      <c r="X62" s="254"/>
      <c r="Y62" s="254"/>
      <c r="Z62" s="254"/>
      <c r="AA62" s="254"/>
      <c r="AB62" s="254"/>
      <c r="AC62" s="254"/>
      <c r="AD62" s="254"/>
      <c r="AE62" s="254"/>
      <c r="AF62" s="254"/>
      <c r="AG62" s="254"/>
      <c r="AH62" s="254"/>
      <c r="AI62" s="254"/>
      <c r="AJ62" s="254"/>
      <c r="AK62" s="254"/>
      <c r="AL62" s="254"/>
      <c r="AM62" s="254"/>
      <c r="AN62" s="254"/>
      <c r="AO62" s="254"/>
      <c r="AP62" s="254"/>
      <c r="AQ62" s="254"/>
      <c r="AR62" s="254"/>
      <c r="AS62" s="254"/>
      <c r="AT62" s="254"/>
      <c r="AU62" s="254"/>
      <c r="AV62" s="254"/>
      <c r="AW62" s="254"/>
      <c r="AX62" s="254"/>
      <c r="AY62" s="254"/>
      <c r="AZ62" s="254"/>
      <c r="BA62" s="254"/>
      <c r="BB62" s="254"/>
      <c r="BC62" s="254"/>
      <c r="BD62" s="254"/>
      <c r="BE62" s="254"/>
      <c r="BF62" s="254"/>
      <c r="BG62" s="254"/>
      <c r="BH62" s="254"/>
      <c r="BI62" s="254"/>
      <c r="BJ62" s="254"/>
      <c r="BK62" s="254"/>
      <c r="BL62" s="254"/>
      <c r="BM62" s="254"/>
      <c r="BN62" s="254"/>
      <c r="BO62" s="254"/>
      <c r="BP62" s="254"/>
      <c r="BQ62" s="254"/>
      <c r="BR62" s="254"/>
      <c r="BS62" s="254"/>
      <c r="BT62" s="254"/>
      <c r="BU62" s="254"/>
      <c r="BV62" s="254"/>
      <c r="BW62" s="254"/>
      <c r="BX62" s="254"/>
      <c r="BY62" s="254"/>
      <c r="BZ62" s="254"/>
      <c r="CA62" s="254"/>
      <c r="CB62" s="254"/>
      <c r="CC62" s="254"/>
      <c r="CD62" s="254"/>
      <c r="CE62" s="254"/>
      <c r="CF62" s="254"/>
      <c r="CG62" s="254"/>
      <c r="CH62" s="254"/>
      <c r="CI62" s="254"/>
      <c r="CJ62" s="254"/>
      <c r="CK62" s="254"/>
      <c r="CL62" s="254"/>
      <c r="CM62" s="254"/>
      <c r="CN62" s="254"/>
      <c r="CO62" s="254"/>
      <c r="CP62" s="254"/>
      <c r="CQ62" s="254"/>
      <c r="CR62" s="254"/>
      <c r="CS62" s="254"/>
      <c r="CT62" s="254"/>
      <c r="CU62" s="254"/>
      <c r="CV62" s="254"/>
      <c r="CW62" s="254"/>
      <c r="CX62" s="254"/>
      <c r="CY62" s="254"/>
      <c r="CZ62" s="254"/>
      <c r="DA62" s="254"/>
      <c r="DB62" s="254"/>
      <c r="DC62" s="254"/>
      <c r="DD62" s="254"/>
      <c r="DE62" s="254"/>
      <c r="DF62" s="254"/>
      <c r="DG62" s="254"/>
      <c r="DH62" s="254"/>
      <c r="DI62" s="254"/>
      <c r="DJ62" s="254"/>
      <c r="DK62" s="254"/>
      <c r="DL62" s="254"/>
    </row>
    <row r="63" spans="1:116" x14ac:dyDescent="0.25">
      <c r="A63" s="255" t="s">
        <v>7212</v>
      </c>
      <c r="B63" s="256" t="s">
        <v>7213</v>
      </c>
      <c r="C63" s="259">
        <v>0.77740000549999999</v>
      </c>
      <c r="D63" s="260">
        <v>9</v>
      </c>
      <c r="E63" s="259">
        <v>0.01</v>
      </c>
      <c r="F63" s="259">
        <v>4.7</v>
      </c>
      <c r="G63" s="259">
        <v>0.53430152109999995</v>
      </c>
      <c r="H63" s="259">
        <v>38</v>
      </c>
      <c r="I63" s="260">
        <v>2</v>
      </c>
      <c r="J63" s="260" t="str">
        <f>IFERROR(VLOOKUP($B63,'Core Indicators'!$E$3:$EU$906,147,FALSE),"x")</f>
        <v>x</v>
      </c>
      <c r="K63" s="261">
        <v>-0.7328509688</v>
      </c>
      <c r="L63" s="259">
        <v>3.75</v>
      </c>
      <c r="M63" s="260">
        <v>22</v>
      </c>
      <c r="N63" s="260">
        <v>31</v>
      </c>
      <c r="O63" s="260" t="str">
        <f>IFERROR(VLOOKUP(B63,'Core Indicators'!$E$3:$G$9906,3,FALSE),"x")</f>
        <v>x</v>
      </c>
      <c r="P63" s="260">
        <v>257670</v>
      </c>
      <c r="Q63" s="254"/>
      <c r="R63" s="254"/>
      <c r="S63" s="254"/>
      <c r="T63" s="254"/>
      <c r="U63" s="254"/>
      <c r="V63" s="254"/>
      <c r="W63" s="254"/>
      <c r="X63" s="254"/>
      <c r="Y63" s="254"/>
      <c r="Z63" s="254"/>
      <c r="AA63" s="254"/>
      <c r="AB63" s="254"/>
      <c r="AC63" s="254"/>
      <c r="AD63" s="254"/>
      <c r="AE63" s="254"/>
      <c r="AF63" s="254"/>
      <c r="AG63" s="254"/>
      <c r="AH63" s="254"/>
      <c r="AI63" s="254"/>
      <c r="AJ63" s="254"/>
      <c r="AK63" s="254"/>
      <c r="AL63" s="254"/>
      <c r="AM63" s="254"/>
      <c r="AN63" s="254"/>
      <c r="AO63" s="254"/>
      <c r="AP63" s="254"/>
      <c r="AQ63" s="254"/>
      <c r="AR63" s="254"/>
      <c r="AS63" s="254"/>
      <c r="AT63" s="254"/>
      <c r="AU63" s="254"/>
      <c r="AV63" s="254"/>
      <c r="AW63" s="254"/>
      <c r="AX63" s="254"/>
      <c r="AY63" s="254"/>
      <c r="AZ63" s="254"/>
      <c r="BA63" s="254"/>
      <c r="BB63" s="254"/>
      <c r="BC63" s="254"/>
      <c r="BD63" s="254"/>
      <c r="BE63" s="254"/>
      <c r="BF63" s="254"/>
      <c r="BG63" s="254"/>
      <c r="BH63" s="254"/>
      <c r="BI63" s="254"/>
      <c r="BJ63" s="254"/>
      <c r="BK63" s="254"/>
      <c r="BL63" s="254"/>
      <c r="BM63" s="254"/>
      <c r="BN63" s="254"/>
      <c r="BO63" s="254"/>
      <c r="BP63" s="254"/>
      <c r="BQ63" s="254"/>
      <c r="BR63" s="254"/>
      <c r="BS63" s="254"/>
      <c r="BT63" s="254"/>
      <c r="BU63" s="254"/>
      <c r="BV63" s="254"/>
      <c r="BW63" s="254"/>
      <c r="BX63" s="254"/>
      <c r="BY63" s="254"/>
      <c r="BZ63" s="254"/>
      <c r="CA63" s="254"/>
      <c r="CB63" s="254"/>
      <c r="CC63" s="254"/>
      <c r="CD63" s="254"/>
      <c r="CE63" s="254"/>
      <c r="CF63" s="254"/>
      <c r="CG63" s="254"/>
      <c r="CH63" s="254"/>
      <c r="CI63" s="254"/>
      <c r="CJ63" s="254"/>
      <c r="CK63" s="254"/>
      <c r="CL63" s="254"/>
      <c r="CM63" s="254"/>
      <c r="CN63" s="254"/>
      <c r="CO63" s="254"/>
      <c r="CP63" s="254"/>
      <c r="CQ63" s="254"/>
      <c r="CR63" s="254"/>
      <c r="CS63" s="254"/>
      <c r="CT63" s="254"/>
      <c r="CU63" s="254"/>
      <c r="CV63" s="254"/>
      <c r="CW63" s="254"/>
      <c r="CX63" s="254"/>
      <c r="CY63" s="254"/>
      <c r="CZ63" s="254"/>
      <c r="DA63" s="254"/>
      <c r="DB63" s="254"/>
      <c r="DC63" s="254"/>
      <c r="DD63" s="254"/>
      <c r="DE63" s="254"/>
      <c r="DF63" s="254"/>
      <c r="DG63" s="254"/>
      <c r="DH63" s="254"/>
      <c r="DI63" s="254"/>
      <c r="DJ63" s="254"/>
      <c r="DK63" s="254"/>
      <c r="DL63" s="254"/>
    </row>
    <row r="64" spans="1:116" x14ac:dyDescent="0.25">
      <c r="A64" s="255" t="s">
        <v>7214</v>
      </c>
      <c r="B64" s="256" t="s">
        <v>7215</v>
      </c>
      <c r="C64" s="259">
        <v>0.32496100410000001</v>
      </c>
      <c r="D64" s="260">
        <v>13</v>
      </c>
      <c r="E64" s="259">
        <v>7.0000000000000007E-2</v>
      </c>
      <c r="F64" s="259" t="s">
        <v>14</v>
      </c>
      <c r="G64" s="259">
        <v>0.1191900699</v>
      </c>
      <c r="H64" s="259">
        <v>35.1</v>
      </c>
      <c r="I64" s="260">
        <v>6</v>
      </c>
      <c r="J64" s="260" t="str">
        <f>IFERROR(VLOOKUP($B64,'Core Indicators'!$E$3:$EU$906,147,FALSE),"x")</f>
        <v>x</v>
      </c>
      <c r="K64" s="261">
        <v>1.6009106635999999</v>
      </c>
      <c r="L64" s="259" t="s">
        <v>14</v>
      </c>
      <c r="M64" s="260">
        <v>94</v>
      </c>
      <c r="N64" s="260">
        <v>77</v>
      </c>
      <c r="O64" s="260" t="str">
        <f>IFERROR(VLOOKUP(B64,'Core Indicators'!$E$3:$G$9906,3,FALSE),"x")</f>
        <v>x</v>
      </c>
      <c r="P64" s="260">
        <v>241930</v>
      </c>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4"/>
      <c r="BR64" s="254"/>
      <c r="BS64" s="254"/>
      <c r="BT64" s="254"/>
      <c r="BU64" s="254"/>
      <c r="BV64" s="254"/>
      <c r="BW64" s="254"/>
      <c r="BX64" s="254"/>
      <c r="BY64" s="254"/>
      <c r="BZ64" s="254"/>
      <c r="CA64" s="254"/>
      <c r="CB64" s="254"/>
      <c r="CC64" s="254"/>
      <c r="CD64" s="254"/>
      <c r="CE64" s="254"/>
      <c r="CF64" s="254"/>
      <c r="CG64" s="254"/>
      <c r="CH64" s="254"/>
      <c r="CI64" s="254"/>
      <c r="CJ64" s="254"/>
      <c r="CK64" s="254"/>
      <c r="CL64" s="254"/>
      <c r="CM64" s="254"/>
      <c r="CN64" s="254"/>
      <c r="CO64" s="254"/>
      <c r="CP64" s="254"/>
      <c r="CQ64" s="254"/>
      <c r="CR64" s="254"/>
      <c r="CS64" s="254"/>
      <c r="CT64" s="254"/>
      <c r="CU64" s="254"/>
      <c r="CV64" s="254"/>
      <c r="CW64" s="254"/>
      <c r="CX64" s="254"/>
      <c r="CY64" s="254"/>
      <c r="CZ64" s="254"/>
      <c r="DA64" s="254"/>
      <c r="DB64" s="254"/>
      <c r="DC64" s="254"/>
      <c r="DD64" s="254"/>
      <c r="DE64" s="254"/>
      <c r="DF64" s="254"/>
      <c r="DG64" s="254"/>
      <c r="DH64" s="254"/>
      <c r="DI64" s="254"/>
      <c r="DJ64" s="254"/>
      <c r="DK64" s="254"/>
      <c r="DL64" s="254"/>
    </row>
    <row r="65" spans="1:116" x14ac:dyDescent="0.25">
      <c r="A65" s="255" t="s">
        <v>7216</v>
      </c>
      <c r="B65" s="256" t="s">
        <v>7217</v>
      </c>
      <c r="C65" s="259">
        <v>0.32528704609999998</v>
      </c>
      <c r="D65" s="260">
        <v>5</v>
      </c>
      <c r="E65" s="259">
        <v>0.30399999999999999</v>
      </c>
      <c r="F65" s="259">
        <v>6.6</v>
      </c>
      <c r="G65" s="259">
        <v>0.35077464800000002</v>
      </c>
      <c r="H65" s="259">
        <v>35.9</v>
      </c>
      <c r="I65" s="260">
        <v>6</v>
      </c>
      <c r="J65" s="260" t="str">
        <f>IFERROR(VLOOKUP($B65,'Core Indicators'!$E$3:$EU$906,147,FALSE),"x")</f>
        <v>x</v>
      </c>
      <c r="K65" s="261">
        <v>0.30997923020000001</v>
      </c>
      <c r="L65" s="259">
        <v>6.25</v>
      </c>
      <c r="M65" s="260">
        <v>61</v>
      </c>
      <c r="N65" s="260">
        <v>56</v>
      </c>
      <c r="O65" s="260" t="str">
        <f>IFERROR(VLOOKUP(B65,'Core Indicators'!$E$3:$G$9906,3,FALSE),"x")</f>
        <v>x</v>
      </c>
      <c r="P65" s="260">
        <v>69490</v>
      </c>
      <c r="Q65" s="254"/>
      <c r="R65" s="254"/>
      <c r="S65" s="254"/>
      <c r="T65" s="254"/>
      <c r="U65" s="254"/>
      <c r="V65" s="254"/>
      <c r="W65" s="254"/>
      <c r="X65" s="254"/>
      <c r="Y65" s="254"/>
      <c r="Z65" s="254"/>
      <c r="AA65" s="254"/>
      <c r="AB65" s="254"/>
      <c r="AC65" s="254"/>
      <c r="AD65" s="254"/>
      <c r="AE65" s="254"/>
      <c r="AF65" s="254"/>
      <c r="AG65" s="254"/>
      <c r="AH65" s="254"/>
      <c r="AI65" s="254"/>
      <c r="AJ65" s="254"/>
      <c r="AK65" s="254"/>
      <c r="AL65" s="254"/>
      <c r="AM65" s="254"/>
      <c r="AN65" s="254"/>
      <c r="AO65" s="254"/>
      <c r="AP65" s="254"/>
      <c r="AQ65" s="254"/>
      <c r="AR65" s="254"/>
      <c r="AS65" s="254"/>
      <c r="AT65" s="254"/>
      <c r="AU65" s="254"/>
      <c r="AV65" s="254"/>
      <c r="AW65" s="254"/>
      <c r="AX65" s="254"/>
      <c r="AY65" s="254"/>
      <c r="AZ65" s="254"/>
      <c r="BA65" s="254"/>
      <c r="BB65" s="254"/>
      <c r="BC65" s="254"/>
      <c r="BD65" s="254"/>
      <c r="BE65" s="254"/>
      <c r="BF65" s="254"/>
      <c r="BG65" s="254"/>
      <c r="BH65" s="254"/>
      <c r="BI65" s="254"/>
      <c r="BJ65" s="254"/>
      <c r="BK65" s="254"/>
      <c r="BL65" s="254"/>
      <c r="BM65" s="254"/>
      <c r="BN65" s="254"/>
      <c r="BO65" s="254"/>
      <c r="BP65" s="254"/>
      <c r="BQ65" s="254"/>
      <c r="BR65" s="254"/>
      <c r="BS65" s="254"/>
      <c r="BT65" s="254"/>
      <c r="BU65" s="254"/>
      <c r="BV65" s="254"/>
      <c r="BW65" s="254"/>
      <c r="BX65" s="254"/>
      <c r="BY65" s="254"/>
      <c r="BZ65" s="254"/>
      <c r="CA65" s="254"/>
      <c r="CB65" s="254"/>
      <c r="CC65" s="254"/>
      <c r="CD65" s="254"/>
      <c r="CE65" s="254"/>
      <c r="CF65" s="254"/>
      <c r="CG65" s="254"/>
      <c r="CH65" s="254"/>
      <c r="CI65" s="254"/>
      <c r="CJ65" s="254"/>
      <c r="CK65" s="254"/>
      <c r="CL65" s="254"/>
      <c r="CM65" s="254"/>
      <c r="CN65" s="254"/>
      <c r="CO65" s="254"/>
      <c r="CP65" s="254"/>
      <c r="CQ65" s="254"/>
      <c r="CR65" s="254"/>
      <c r="CS65" s="254"/>
      <c r="CT65" s="254"/>
      <c r="CU65" s="254"/>
      <c r="CV65" s="254"/>
      <c r="CW65" s="254"/>
      <c r="CX65" s="254"/>
      <c r="CY65" s="254"/>
      <c r="CZ65" s="254"/>
      <c r="DA65" s="254"/>
      <c r="DB65" s="254"/>
      <c r="DC65" s="254"/>
      <c r="DD65" s="254"/>
      <c r="DE65" s="254"/>
      <c r="DF65" s="254"/>
      <c r="DG65" s="254"/>
      <c r="DH65" s="254"/>
      <c r="DI65" s="254"/>
      <c r="DJ65" s="254"/>
      <c r="DK65" s="254"/>
      <c r="DL65" s="254"/>
    </row>
    <row r="66" spans="1:116" x14ac:dyDescent="0.25">
      <c r="A66" s="255" t="s">
        <v>7218</v>
      </c>
      <c r="B66" s="256" t="s">
        <v>7219</v>
      </c>
      <c r="C66" s="259">
        <v>0.77995000079999999</v>
      </c>
      <c r="D66" s="260">
        <v>11</v>
      </c>
      <c r="E66" s="259">
        <v>0</v>
      </c>
      <c r="F66" s="259">
        <v>7.85</v>
      </c>
      <c r="G66" s="259">
        <v>0.54103560419999996</v>
      </c>
      <c r="H66" s="259">
        <v>43.5</v>
      </c>
      <c r="I66" s="260">
        <v>6</v>
      </c>
      <c r="J66" s="260" t="str">
        <f>IFERROR(VLOOKUP($B66,'Core Indicators'!$E$3:$EU$906,147,FALSE),"x")</f>
        <v>x</v>
      </c>
      <c r="K66" s="261">
        <v>4.6889737200000003E-2</v>
      </c>
      <c r="L66" s="259">
        <v>7</v>
      </c>
      <c r="M66" s="260">
        <v>82</v>
      </c>
      <c r="N66" s="260">
        <v>41</v>
      </c>
      <c r="O66" s="260" t="str">
        <f>IFERROR(VLOOKUP(B66,'Core Indicators'!$E$3:$G$9906,3,FALSE),"x")</f>
        <v>x</v>
      </c>
      <c r="P66" s="260">
        <v>227540</v>
      </c>
      <c r="Q66" s="254"/>
      <c r="R66" s="254"/>
      <c r="S66" s="254"/>
      <c r="T66" s="254"/>
      <c r="U66" s="254"/>
      <c r="V66" s="254"/>
      <c r="W66" s="254"/>
      <c r="X66" s="254"/>
      <c r="Y66" s="254"/>
      <c r="Z66" s="254"/>
      <c r="AA66" s="254"/>
      <c r="AB66" s="254"/>
      <c r="AC66" s="254"/>
      <c r="AD66" s="254"/>
      <c r="AE66" s="254"/>
      <c r="AF66" s="254"/>
      <c r="AG66" s="254"/>
      <c r="AH66" s="254"/>
      <c r="AI66" s="254"/>
      <c r="AJ66" s="254"/>
      <c r="AK66" s="254"/>
      <c r="AL66" s="254"/>
      <c r="AM66" s="254"/>
      <c r="AN66" s="254"/>
      <c r="AO66" s="254"/>
      <c r="AP66" s="254"/>
      <c r="AQ66" s="254"/>
      <c r="AR66" s="254"/>
      <c r="AS66" s="254"/>
      <c r="AT66" s="254"/>
      <c r="AU66" s="254"/>
      <c r="AV66" s="254"/>
      <c r="AW66" s="254"/>
      <c r="AX66" s="254"/>
      <c r="AY66" s="254"/>
      <c r="AZ66" s="254"/>
      <c r="BA66" s="254"/>
      <c r="BB66" s="254"/>
      <c r="BC66" s="254"/>
      <c r="BD66" s="254"/>
      <c r="BE66" s="254"/>
      <c r="BF66" s="254"/>
      <c r="BG66" s="254"/>
      <c r="BH66" s="254"/>
      <c r="BI66" s="254"/>
      <c r="BJ66" s="254"/>
      <c r="BK66" s="254"/>
      <c r="BL66" s="254"/>
      <c r="BM66" s="254"/>
      <c r="BN66" s="254"/>
      <c r="BO66" s="254"/>
      <c r="BP66" s="254"/>
      <c r="BQ66" s="254"/>
      <c r="BR66" s="254"/>
      <c r="BS66" s="254"/>
      <c r="BT66" s="254"/>
      <c r="BU66" s="254"/>
      <c r="BV66" s="254"/>
      <c r="BW66" s="254"/>
      <c r="BX66" s="254"/>
      <c r="BY66" s="254"/>
      <c r="BZ66" s="254"/>
      <c r="CA66" s="254"/>
      <c r="CB66" s="254"/>
      <c r="CC66" s="254"/>
      <c r="CD66" s="254"/>
      <c r="CE66" s="254"/>
      <c r="CF66" s="254"/>
      <c r="CG66" s="254"/>
      <c r="CH66" s="254"/>
      <c r="CI66" s="254"/>
      <c r="CJ66" s="254"/>
      <c r="CK66" s="254"/>
      <c r="CL66" s="254"/>
      <c r="CM66" s="254"/>
      <c r="CN66" s="254"/>
      <c r="CO66" s="254"/>
      <c r="CP66" s="254"/>
      <c r="CQ66" s="254"/>
      <c r="CR66" s="254"/>
      <c r="CS66" s="254"/>
      <c r="CT66" s="254"/>
      <c r="CU66" s="254"/>
      <c r="CV66" s="254"/>
      <c r="CW66" s="254"/>
      <c r="CX66" s="254"/>
      <c r="CY66" s="254"/>
      <c r="CZ66" s="254"/>
      <c r="DA66" s="254"/>
      <c r="DB66" s="254"/>
      <c r="DC66" s="254"/>
      <c r="DD66" s="254"/>
      <c r="DE66" s="254"/>
      <c r="DF66" s="254"/>
      <c r="DG66" s="254"/>
      <c r="DH66" s="254"/>
      <c r="DI66" s="254"/>
      <c r="DJ66" s="254"/>
      <c r="DK66" s="254"/>
      <c r="DL66" s="254"/>
    </row>
    <row r="67" spans="1:116" x14ac:dyDescent="0.25">
      <c r="A67" s="255" t="s">
        <v>7220</v>
      </c>
      <c r="B67" s="256" t="s">
        <v>7221</v>
      </c>
      <c r="C67" s="259">
        <v>0.70999998689999999</v>
      </c>
      <c r="D67" s="260">
        <v>6</v>
      </c>
      <c r="E67" s="259">
        <v>0.6</v>
      </c>
      <c r="F67" s="259">
        <v>5.95</v>
      </c>
      <c r="G67" s="259" t="s">
        <v>14</v>
      </c>
      <c r="H67" s="259">
        <v>33.700000000000003</v>
      </c>
      <c r="I67" s="260">
        <v>6</v>
      </c>
      <c r="J67" s="260" t="str">
        <f>IFERROR(VLOOKUP($B67,'Core Indicators'!$E$3:$EU$906,147,FALSE),"x")</f>
        <v>x</v>
      </c>
      <c r="K67" s="261">
        <v>-1.2090275288000001</v>
      </c>
      <c r="L67" s="259">
        <v>4.75</v>
      </c>
      <c r="M67" s="260">
        <v>40</v>
      </c>
      <c r="N67" s="260">
        <v>29</v>
      </c>
      <c r="O67" s="260" t="str">
        <f>IFERROR(VLOOKUP(B67,'Core Indicators'!$E$3:$G$9906,3,FALSE),"x")</f>
        <v>x</v>
      </c>
      <c r="P67" s="260">
        <v>245720</v>
      </c>
      <c r="Q67" s="254"/>
      <c r="R67" s="254"/>
      <c r="S67" s="254"/>
      <c r="T67" s="254"/>
      <c r="U67" s="254"/>
      <c r="V67" s="254"/>
      <c r="W67" s="254"/>
      <c r="X67" s="254"/>
      <c r="Y67" s="254"/>
      <c r="Z67" s="254"/>
      <c r="AA67" s="254"/>
      <c r="AB67" s="254"/>
      <c r="AC67" s="254"/>
      <c r="AD67" s="254"/>
      <c r="AE67" s="254"/>
      <c r="AF67" s="254"/>
      <c r="AG67" s="254"/>
      <c r="AH67" s="254"/>
      <c r="AI67" s="254"/>
      <c r="AJ67" s="254"/>
      <c r="AK67" s="254"/>
      <c r="AL67" s="254"/>
      <c r="AM67" s="254"/>
      <c r="AN67" s="254"/>
      <c r="AO67" s="254"/>
      <c r="AP67" s="254"/>
      <c r="AQ67" s="254"/>
      <c r="AR67" s="254"/>
      <c r="AS67" s="254"/>
      <c r="AT67" s="254"/>
      <c r="AU67" s="254"/>
      <c r="AV67" s="254"/>
      <c r="AW67" s="254"/>
      <c r="AX67" s="254"/>
      <c r="AY67" s="254"/>
      <c r="AZ67" s="254"/>
      <c r="BA67" s="254"/>
      <c r="BB67" s="254"/>
      <c r="BC67" s="254"/>
      <c r="BD67" s="254"/>
      <c r="BE67" s="254"/>
      <c r="BF67" s="254"/>
      <c r="BG67" s="254"/>
      <c r="BH67" s="254"/>
      <c r="BI67" s="254"/>
      <c r="BJ67" s="254"/>
      <c r="BK67" s="254"/>
      <c r="BL67" s="254"/>
      <c r="BM67" s="254"/>
      <c r="BN67" s="254"/>
      <c r="BO67" s="254"/>
      <c r="BP67" s="254"/>
      <c r="BQ67" s="254"/>
      <c r="BR67" s="254"/>
      <c r="BS67" s="254"/>
      <c r="BT67" s="254"/>
      <c r="BU67" s="254"/>
      <c r="BV67" s="254"/>
      <c r="BW67" s="254"/>
      <c r="BX67" s="254"/>
      <c r="BY67" s="254"/>
      <c r="BZ67" s="254"/>
      <c r="CA67" s="254"/>
      <c r="CB67" s="254"/>
      <c r="CC67" s="254"/>
      <c r="CD67" s="254"/>
      <c r="CE67" s="254"/>
      <c r="CF67" s="254"/>
      <c r="CG67" s="254"/>
      <c r="CH67" s="254"/>
      <c r="CI67" s="254"/>
      <c r="CJ67" s="254"/>
      <c r="CK67" s="254"/>
      <c r="CL67" s="254"/>
      <c r="CM67" s="254"/>
      <c r="CN67" s="254"/>
      <c r="CO67" s="254"/>
      <c r="CP67" s="254"/>
      <c r="CQ67" s="254"/>
      <c r="CR67" s="254"/>
      <c r="CS67" s="254"/>
      <c r="CT67" s="254"/>
      <c r="CU67" s="254"/>
      <c r="CV67" s="254"/>
      <c r="CW67" s="254"/>
      <c r="CX67" s="254"/>
      <c r="CY67" s="254"/>
      <c r="CZ67" s="254"/>
      <c r="DA67" s="254"/>
      <c r="DB67" s="254"/>
      <c r="DC67" s="254"/>
      <c r="DD67" s="254"/>
      <c r="DE67" s="254"/>
      <c r="DF67" s="254"/>
      <c r="DG67" s="254"/>
      <c r="DH67" s="254"/>
      <c r="DI67" s="254"/>
      <c r="DJ67" s="254"/>
      <c r="DK67" s="254"/>
      <c r="DL67" s="254"/>
    </row>
    <row r="68" spans="1:116" x14ac:dyDescent="0.25">
      <c r="A68" s="255" t="s">
        <v>7222</v>
      </c>
      <c r="B68" s="256" t="s">
        <v>7223</v>
      </c>
      <c r="C68" s="259">
        <v>0.77542499430000011</v>
      </c>
      <c r="D68" s="260">
        <v>8</v>
      </c>
      <c r="E68" s="259">
        <v>0</v>
      </c>
      <c r="F68" s="259">
        <v>6.9</v>
      </c>
      <c r="G68" s="259">
        <v>0.62044554029999999</v>
      </c>
      <c r="H68" s="259">
        <v>35.9</v>
      </c>
      <c r="I68" s="260">
        <v>6</v>
      </c>
      <c r="J68" s="260" t="str">
        <f>IFERROR(VLOOKUP($B68,'Core Indicators'!$E$3:$EU$906,147,FALSE),"x")</f>
        <v>x</v>
      </c>
      <c r="K68" s="261">
        <v>-0.37157607079999999</v>
      </c>
      <c r="L68" s="259">
        <v>5.5</v>
      </c>
      <c r="M68" s="260">
        <v>46</v>
      </c>
      <c r="N68" s="260">
        <v>37</v>
      </c>
      <c r="O68" s="260" t="str">
        <f>IFERROR(VLOOKUP(B68,'Core Indicators'!$E$3:$G$9906,3,FALSE),"x")</f>
        <v>x</v>
      </c>
      <c r="P68" s="260">
        <v>10120</v>
      </c>
      <c r="Q68" s="254"/>
      <c r="R68" s="254"/>
      <c r="S68" s="254"/>
      <c r="T68" s="254"/>
      <c r="U68" s="254"/>
      <c r="V68" s="254"/>
      <c r="W68" s="254"/>
      <c r="X68" s="254"/>
      <c r="Y68" s="254"/>
      <c r="Z68" s="254"/>
      <c r="AA68" s="254"/>
      <c r="AB68" s="254"/>
      <c r="AC68" s="254"/>
      <c r="AD68" s="254"/>
      <c r="AE68" s="254"/>
      <c r="AF68" s="254"/>
      <c r="AG68" s="254"/>
      <c r="AH68" s="254"/>
      <c r="AI68" s="254"/>
      <c r="AJ68" s="254"/>
      <c r="AK68" s="254"/>
      <c r="AL68" s="254"/>
      <c r="AM68" s="254"/>
      <c r="AN68" s="254"/>
      <c r="AO68" s="254"/>
      <c r="AP68" s="254"/>
      <c r="AQ68" s="254"/>
      <c r="AR68" s="254"/>
      <c r="AS68" s="254"/>
      <c r="AT68" s="254"/>
      <c r="AU68" s="254"/>
      <c r="AV68" s="254"/>
      <c r="AW68" s="254"/>
      <c r="AX68" s="254"/>
      <c r="AY68" s="254"/>
      <c r="AZ68" s="254"/>
      <c r="BA68" s="254"/>
      <c r="BB68" s="254"/>
      <c r="BC68" s="254"/>
      <c r="BD68" s="254"/>
      <c r="BE68" s="254"/>
      <c r="BF68" s="254"/>
      <c r="BG68" s="254"/>
      <c r="BH68" s="254"/>
      <c r="BI68" s="254"/>
      <c r="BJ68" s="254"/>
      <c r="BK68" s="254"/>
      <c r="BL68" s="254"/>
      <c r="BM68" s="254"/>
      <c r="BN68" s="254"/>
      <c r="BO68" s="254"/>
      <c r="BP68" s="254"/>
      <c r="BQ68" s="254"/>
      <c r="BR68" s="254"/>
      <c r="BS68" s="254"/>
      <c r="BT68" s="254"/>
      <c r="BU68" s="254"/>
      <c r="BV68" s="254"/>
      <c r="BW68" s="254"/>
      <c r="BX68" s="254"/>
      <c r="BY68" s="254"/>
      <c r="BZ68" s="254"/>
      <c r="CA68" s="254"/>
      <c r="CB68" s="254"/>
      <c r="CC68" s="254"/>
      <c r="CD68" s="254"/>
      <c r="CE68" s="254"/>
      <c r="CF68" s="254"/>
      <c r="CG68" s="254"/>
      <c r="CH68" s="254"/>
      <c r="CI68" s="254"/>
      <c r="CJ68" s="254"/>
      <c r="CK68" s="254"/>
      <c r="CL68" s="254"/>
      <c r="CM68" s="254"/>
      <c r="CN68" s="254"/>
      <c r="CO68" s="254"/>
      <c r="CP68" s="254"/>
      <c r="CQ68" s="254"/>
      <c r="CR68" s="254"/>
      <c r="CS68" s="254"/>
      <c r="CT68" s="254"/>
      <c r="CU68" s="254"/>
      <c r="CV68" s="254"/>
      <c r="CW68" s="254"/>
      <c r="CX68" s="254"/>
      <c r="CY68" s="254"/>
      <c r="CZ68" s="254"/>
      <c r="DA68" s="254"/>
      <c r="DB68" s="254"/>
      <c r="DC68" s="254"/>
      <c r="DD68" s="254"/>
      <c r="DE68" s="254"/>
      <c r="DF68" s="254"/>
      <c r="DG68" s="254"/>
      <c r="DH68" s="254"/>
      <c r="DI68" s="254"/>
      <c r="DJ68" s="254"/>
      <c r="DK68" s="254"/>
      <c r="DL68" s="254"/>
    </row>
    <row r="69" spans="1:116" x14ac:dyDescent="0.25">
      <c r="A69" s="255" t="s">
        <v>7224</v>
      </c>
      <c r="B69" s="256" t="s">
        <v>7225</v>
      </c>
      <c r="C69" s="259">
        <v>0.84509999150000004</v>
      </c>
      <c r="D69" s="260">
        <v>11</v>
      </c>
      <c r="E69" s="259">
        <v>0.14000000000000001</v>
      </c>
      <c r="F69" s="259">
        <v>6.25</v>
      </c>
      <c r="G69" s="259" t="s">
        <v>14</v>
      </c>
      <c r="H69" s="259">
        <v>50.7</v>
      </c>
      <c r="I69" s="260">
        <v>4</v>
      </c>
      <c r="J69" s="260" t="str">
        <f>IFERROR(VLOOKUP($B69,'Core Indicators'!$E$3:$EU$906,147,FALSE),"x")</f>
        <v>x</v>
      </c>
      <c r="K69" s="261">
        <v>-1.2640448809</v>
      </c>
      <c r="L69" s="259">
        <v>5</v>
      </c>
      <c r="M69" s="260">
        <v>46</v>
      </c>
      <c r="N69" s="260">
        <v>18</v>
      </c>
      <c r="O69" s="260" t="str">
        <f>IFERROR(VLOOKUP(B69,'Core Indicators'!$E$3:$G$9906,3,FALSE),"x")</f>
        <v>x</v>
      </c>
      <c r="P69" s="260">
        <v>28120</v>
      </c>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54"/>
      <c r="AN69" s="254"/>
      <c r="AO69" s="254"/>
      <c r="AP69" s="254"/>
      <c r="AQ69" s="254"/>
      <c r="AR69" s="254"/>
      <c r="AS69" s="254"/>
      <c r="AT69" s="254"/>
      <c r="AU69" s="254"/>
      <c r="AV69" s="254"/>
      <c r="AW69" s="254"/>
      <c r="AX69" s="254"/>
      <c r="AY69" s="254"/>
      <c r="AZ69" s="254"/>
      <c r="BA69" s="254"/>
      <c r="BB69" s="254"/>
      <c r="BC69" s="254"/>
      <c r="BD69" s="254"/>
      <c r="BE69" s="254"/>
      <c r="BF69" s="254"/>
      <c r="BG69" s="254"/>
      <c r="BH69" s="254"/>
      <c r="BI69" s="254"/>
      <c r="BJ69" s="254"/>
      <c r="BK69" s="254"/>
      <c r="BL69" s="254"/>
      <c r="BM69" s="254"/>
      <c r="BN69" s="254"/>
      <c r="BO69" s="254"/>
      <c r="BP69" s="254"/>
      <c r="BQ69" s="254"/>
      <c r="BR69" s="254"/>
      <c r="BS69" s="254"/>
      <c r="BT69" s="254"/>
      <c r="BU69" s="254"/>
      <c r="BV69" s="254"/>
      <c r="BW69" s="254"/>
      <c r="BX69" s="254"/>
      <c r="BY69" s="254"/>
      <c r="BZ69" s="254"/>
      <c r="CA69" s="254"/>
      <c r="CB69" s="254"/>
      <c r="CC69" s="254"/>
      <c r="CD69" s="254"/>
      <c r="CE69" s="254"/>
      <c r="CF69" s="254"/>
      <c r="CG69" s="254"/>
      <c r="CH69" s="254"/>
      <c r="CI69" s="254"/>
      <c r="CJ69" s="254"/>
      <c r="CK69" s="254"/>
      <c r="CL69" s="254"/>
      <c r="CM69" s="254"/>
      <c r="CN69" s="254"/>
      <c r="CO69" s="254"/>
      <c r="CP69" s="254"/>
      <c r="CQ69" s="254"/>
      <c r="CR69" s="254"/>
      <c r="CS69" s="254"/>
      <c r="CT69" s="254"/>
      <c r="CU69" s="254"/>
      <c r="CV69" s="254"/>
      <c r="CW69" s="254"/>
      <c r="CX69" s="254"/>
      <c r="CY69" s="254"/>
      <c r="CZ69" s="254"/>
      <c r="DA69" s="254"/>
      <c r="DB69" s="254"/>
      <c r="DC69" s="254"/>
      <c r="DD69" s="254"/>
      <c r="DE69" s="254"/>
      <c r="DF69" s="254"/>
      <c r="DG69" s="254"/>
      <c r="DH69" s="254"/>
      <c r="DI69" s="254"/>
      <c r="DJ69" s="254"/>
      <c r="DK69" s="254"/>
      <c r="DL69" s="254"/>
    </row>
    <row r="70" spans="1:116" x14ac:dyDescent="0.25">
      <c r="A70" s="255" t="s">
        <v>7226</v>
      </c>
      <c r="B70" s="256" t="s">
        <v>7227</v>
      </c>
      <c r="C70" s="259">
        <v>0.25992401189999997</v>
      </c>
      <c r="D70" s="260">
        <v>4</v>
      </c>
      <c r="E70" s="259">
        <v>0</v>
      </c>
      <c r="F70" s="259">
        <v>2.8166666667000002</v>
      </c>
      <c r="G70" s="259" t="s">
        <v>14</v>
      </c>
      <c r="H70" s="259" t="s">
        <v>14</v>
      </c>
      <c r="I70" s="260">
        <v>0</v>
      </c>
      <c r="J70" s="260" t="str">
        <f>IFERROR(VLOOKUP($B70,'Core Indicators'!$E$3:$EU$906,147,FALSE),"x")</f>
        <v>x</v>
      </c>
      <c r="K70" s="261">
        <v>-1.4223147630999999</v>
      </c>
      <c r="L70" s="259">
        <v>1.75</v>
      </c>
      <c r="M70" s="260">
        <v>6</v>
      </c>
      <c r="N70" s="260">
        <v>16</v>
      </c>
      <c r="O70" s="260" t="str">
        <f>IFERROR(VLOOKUP(B70,'Core Indicators'!$E$3:$G$9906,3,FALSE),"x")</f>
        <v>x</v>
      </c>
      <c r="P70" s="260">
        <v>28050</v>
      </c>
      <c r="Q70" s="254"/>
      <c r="R70" s="254"/>
      <c r="S70" s="254"/>
      <c r="T70" s="254"/>
      <c r="U70" s="254"/>
      <c r="V70" s="254"/>
      <c r="W70" s="254"/>
      <c r="X70" s="254"/>
      <c r="Y70" s="254"/>
      <c r="Z70" s="254"/>
      <c r="AA70" s="254"/>
      <c r="AB70" s="254"/>
      <c r="AC70" s="254"/>
      <c r="AD70" s="254"/>
      <c r="AE70" s="254"/>
      <c r="AF70" s="254"/>
      <c r="AG70" s="254"/>
      <c r="AH70" s="254"/>
      <c r="AI70" s="254"/>
      <c r="AJ70" s="254"/>
      <c r="AK70" s="254"/>
      <c r="AL70" s="254"/>
      <c r="AM70" s="254"/>
      <c r="AN70" s="254"/>
      <c r="AO70" s="254"/>
      <c r="AP70" s="254"/>
      <c r="AQ70" s="254"/>
      <c r="AR70" s="254"/>
      <c r="AS70" s="254"/>
      <c r="AT70" s="254"/>
      <c r="AU70" s="254"/>
      <c r="AV70" s="254"/>
      <c r="AW70" s="254"/>
      <c r="AX70" s="254"/>
      <c r="AY70" s="254"/>
      <c r="AZ70" s="254"/>
      <c r="BA70" s="254"/>
      <c r="BB70" s="254"/>
      <c r="BC70" s="254"/>
      <c r="BD70" s="254"/>
      <c r="BE70" s="254"/>
      <c r="BF70" s="254"/>
      <c r="BG70" s="254"/>
      <c r="BH70" s="254"/>
      <c r="BI70" s="254"/>
      <c r="BJ70" s="254"/>
      <c r="BK70" s="254"/>
      <c r="BL70" s="254"/>
      <c r="BM70" s="254"/>
      <c r="BN70" s="254"/>
      <c r="BO70" s="254"/>
      <c r="BP70" s="254"/>
      <c r="BQ70" s="254"/>
      <c r="BR70" s="254"/>
      <c r="BS70" s="254"/>
      <c r="BT70" s="254"/>
      <c r="BU70" s="254"/>
      <c r="BV70" s="254"/>
      <c r="BW70" s="254"/>
      <c r="BX70" s="254"/>
      <c r="BY70" s="254"/>
      <c r="BZ70" s="254"/>
      <c r="CA70" s="254"/>
      <c r="CB70" s="254"/>
      <c r="CC70" s="254"/>
      <c r="CD70" s="254"/>
      <c r="CE70" s="254"/>
      <c r="CF70" s="254"/>
      <c r="CG70" s="254"/>
      <c r="CH70" s="254"/>
      <c r="CI70" s="254"/>
      <c r="CJ70" s="254"/>
      <c r="CK70" s="254"/>
      <c r="CL70" s="254"/>
      <c r="CM70" s="254"/>
      <c r="CN70" s="254"/>
      <c r="CO70" s="254"/>
      <c r="CP70" s="254"/>
      <c r="CQ70" s="254"/>
      <c r="CR70" s="254"/>
      <c r="CS70" s="254"/>
      <c r="CT70" s="254"/>
      <c r="CU70" s="254"/>
      <c r="CV70" s="254"/>
      <c r="CW70" s="254"/>
      <c r="CX70" s="254"/>
      <c r="CY70" s="254"/>
      <c r="CZ70" s="254"/>
      <c r="DA70" s="254"/>
      <c r="DB70" s="254"/>
      <c r="DC70" s="254"/>
      <c r="DD70" s="254"/>
      <c r="DE70" s="254"/>
      <c r="DF70" s="254"/>
      <c r="DG70" s="254"/>
      <c r="DH70" s="254"/>
      <c r="DI70" s="254"/>
      <c r="DJ70" s="254"/>
      <c r="DK70" s="254"/>
      <c r="DL70" s="254"/>
    </row>
    <row r="71" spans="1:116" x14ac:dyDescent="0.25">
      <c r="A71" s="255" t="s">
        <v>175</v>
      </c>
      <c r="B71" s="256" t="s">
        <v>7228</v>
      </c>
      <c r="C71" s="259">
        <v>7.7842041200000003E-2</v>
      </c>
      <c r="D71" s="260">
        <v>9</v>
      </c>
      <c r="E71" s="259">
        <v>2.7E-2</v>
      </c>
      <c r="F71" s="259" t="s">
        <v>14</v>
      </c>
      <c r="G71" s="259">
        <v>0.1223017302</v>
      </c>
      <c r="H71" s="259">
        <v>32.9</v>
      </c>
      <c r="I71" s="260">
        <v>6</v>
      </c>
      <c r="J71" s="260">
        <f>IFERROR(VLOOKUP($B71,'Core Indicators'!$E$3:$EU$906,147,FALSE),"x")</f>
        <v>24</v>
      </c>
      <c r="K71" s="261">
        <v>0.1988379508</v>
      </c>
      <c r="L71" s="259" t="s">
        <v>14</v>
      </c>
      <c r="M71" s="260">
        <v>88</v>
      </c>
      <c r="N71" s="260">
        <v>48</v>
      </c>
      <c r="O71" s="260">
        <f>IFERROR(VLOOKUP(B71,'Core Indicators'!$E$3:$G$9906,3,FALSE),"x")</f>
        <v>10836000</v>
      </c>
      <c r="P71" s="260">
        <v>128900</v>
      </c>
      <c r="Q71" s="254"/>
      <c r="R71" s="254"/>
      <c r="S71" s="254"/>
      <c r="T71" s="254"/>
      <c r="U71" s="254"/>
      <c r="V71" s="254"/>
      <c r="W71" s="254"/>
      <c r="X71" s="254"/>
      <c r="Y71" s="254"/>
      <c r="Z71" s="254"/>
      <c r="AA71" s="254"/>
      <c r="AB71" s="254"/>
      <c r="AC71" s="254"/>
      <c r="AD71" s="254"/>
      <c r="AE71" s="254"/>
      <c r="AF71" s="254"/>
      <c r="AG71" s="254"/>
      <c r="AH71" s="254"/>
      <c r="AI71" s="254"/>
      <c r="AJ71" s="254"/>
      <c r="AK71" s="254"/>
      <c r="AL71" s="254"/>
      <c r="AM71" s="254"/>
      <c r="AN71" s="254"/>
      <c r="AO71" s="254"/>
      <c r="AP71" s="254"/>
      <c r="AQ71" s="254"/>
      <c r="AR71" s="254"/>
      <c r="AS71" s="254"/>
      <c r="AT71" s="254"/>
      <c r="AU71" s="254"/>
      <c r="AV71" s="254"/>
      <c r="AW71" s="254"/>
      <c r="AX71" s="254"/>
      <c r="AY71" s="254"/>
      <c r="AZ71" s="254"/>
      <c r="BA71" s="254"/>
      <c r="BB71" s="254"/>
      <c r="BC71" s="254"/>
      <c r="BD71" s="254"/>
      <c r="BE71" s="254"/>
      <c r="BF71" s="254"/>
      <c r="BG71" s="254"/>
      <c r="BH71" s="254"/>
      <c r="BI71" s="254"/>
      <c r="BJ71" s="254"/>
      <c r="BK71" s="254"/>
      <c r="BL71" s="254"/>
      <c r="BM71" s="254"/>
      <c r="BN71" s="254"/>
      <c r="BO71" s="254"/>
      <c r="BP71" s="254"/>
      <c r="BQ71" s="254"/>
      <c r="BR71" s="254"/>
      <c r="BS71" s="254"/>
      <c r="BT71" s="254"/>
      <c r="BU71" s="254"/>
      <c r="BV71" s="254"/>
      <c r="BW71" s="254"/>
      <c r="BX71" s="254"/>
      <c r="BY71" s="254"/>
      <c r="BZ71" s="254"/>
      <c r="CA71" s="254"/>
      <c r="CB71" s="254"/>
      <c r="CC71" s="254"/>
      <c r="CD71" s="254"/>
      <c r="CE71" s="254"/>
      <c r="CF71" s="254"/>
      <c r="CG71" s="254"/>
      <c r="CH71" s="254"/>
      <c r="CI71" s="254"/>
      <c r="CJ71" s="254"/>
      <c r="CK71" s="254"/>
      <c r="CL71" s="254"/>
      <c r="CM71" s="254"/>
      <c r="CN71" s="254"/>
      <c r="CO71" s="254"/>
      <c r="CP71" s="254"/>
      <c r="CQ71" s="254"/>
      <c r="CR71" s="254"/>
      <c r="CS71" s="254"/>
      <c r="CT71" s="254"/>
      <c r="CU71" s="254"/>
      <c r="CV71" s="254"/>
      <c r="CW71" s="254"/>
      <c r="CX71" s="254"/>
      <c r="CY71" s="254"/>
      <c r="CZ71" s="254"/>
      <c r="DA71" s="254"/>
      <c r="DB71" s="254"/>
      <c r="DC71" s="254"/>
      <c r="DD71" s="254"/>
      <c r="DE71" s="254"/>
      <c r="DF71" s="254"/>
      <c r="DG71" s="254"/>
      <c r="DH71" s="254"/>
      <c r="DI71" s="254"/>
      <c r="DJ71" s="254"/>
      <c r="DK71" s="254"/>
      <c r="DL71" s="254"/>
    </row>
    <row r="72" spans="1:116" x14ac:dyDescent="0.25">
      <c r="A72" s="255" t="s">
        <v>7229</v>
      </c>
      <c r="B72" s="256" t="s">
        <v>7230</v>
      </c>
      <c r="C72" s="259">
        <v>0</v>
      </c>
      <c r="D72" s="260">
        <v>13</v>
      </c>
      <c r="E72" s="259">
        <v>0</v>
      </c>
      <c r="F72" s="259" t="s">
        <v>14</v>
      </c>
      <c r="G72" s="259" t="s">
        <v>14</v>
      </c>
      <c r="H72" s="259" t="s">
        <v>14</v>
      </c>
      <c r="I72" s="260">
        <v>0</v>
      </c>
      <c r="J72" s="260" t="str">
        <f>IFERROR(VLOOKUP($B72,'Core Indicators'!$E$3:$EU$906,147,FALSE),"x")</f>
        <v>x</v>
      </c>
      <c r="K72" s="261">
        <v>0.17586329580000001</v>
      </c>
      <c r="L72" s="259" t="s">
        <v>14</v>
      </c>
      <c r="M72" s="260">
        <v>89</v>
      </c>
      <c r="N72" s="260">
        <v>53</v>
      </c>
      <c r="O72" s="260" t="str">
        <f>IFERROR(VLOOKUP(B72,'Core Indicators'!$E$3:$G$9906,3,FALSE),"x")</f>
        <v>x</v>
      </c>
      <c r="P72" s="260">
        <v>340</v>
      </c>
      <c r="Q72" s="254"/>
      <c r="R72" s="254"/>
      <c r="S72" s="254"/>
      <c r="T72" s="254"/>
      <c r="U72" s="254"/>
      <c r="V72" s="254"/>
      <c r="W72" s="254"/>
      <c r="X72" s="254"/>
      <c r="Y72" s="254"/>
      <c r="Z72" s="254"/>
      <c r="AA72" s="254"/>
      <c r="AB72" s="254"/>
      <c r="AC72" s="254"/>
      <c r="AD72" s="254"/>
      <c r="AE72" s="254"/>
      <c r="AF72" s="254"/>
      <c r="AG72" s="254"/>
      <c r="AH72" s="254"/>
      <c r="AI72" s="254"/>
      <c r="AJ72" s="254"/>
      <c r="AK72" s="254"/>
      <c r="AL72" s="254"/>
      <c r="AM72" s="254"/>
      <c r="AN72" s="254"/>
      <c r="AO72" s="254"/>
      <c r="AP72" s="254"/>
      <c r="AQ72" s="254"/>
      <c r="AR72" s="254"/>
      <c r="AS72" s="254"/>
      <c r="AT72" s="254"/>
      <c r="AU72" s="254"/>
      <c r="AV72" s="254"/>
      <c r="AW72" s="254"/>
      <c r="AX72" s="254"/>
      <c r="AY72" s="254"/>
      <c r="AZ72" s="254"/>
      <c r="BA72" s="254"/>
      <c r="BB72" s="254"/>
      <c r="BC72" s="254"/>
      <c r="BD72" s="254"/>
      <c r="BE72" s="254"/>
      <c r="BF72" s="254"/>
      <c r="BG72" s="254"/>
      <c r="BH72" s="254"/>
      <c r="BI72" s="254"/>
      <c r="BJ72" s="254"/>
      <c r="BK72" s="254"/>
      <c r="BL72" s="254"/>
      <c r="BM72" s="254"/>
      <c r="BN72" s="254"/>
      <c r="BO72" s="254"/>
      <c r="BP72" s="254"/>
      <c r="BQ72" s="254"/>
      <c r="BR72" s="254"/>
      <c r="BS72" s="254"/>
      <c r="BT72" s="254"/>
      <c r="BU72" s="254"/>
      <c r="BV72" s="254"/>
      <c r="BW72" s="254"/>
      <c r="BX72" s="254"/>
      <c r="BY72" s="254"/>
      <c r="BZ72" s="254"/>
      <c r="CA72" s="254"/>
      <c r="CB72" s="254"/>
      <c r="CC72" s="254"/>
      <c r="CD72" s="254"/>
      <c r="CE72" s="254"/>
      <c r="CF72" s="254"/>
      <c r="CG72" s="254"/>
      <c r="CH72" s="254"/>
      <c r="CI72" s="254"/>
      <c r="CJ72" s="254"/>
      <c r="CK72" s="254"/>
      <c r="CL72" s="254"/>
      <c r="CM72" s="254"/>
      <c r="CN72" s="254"/>
      <c r="CO72" s="254"/>
      <c r="CP72" s="254"/>
      <c r="CQ72" s="254"/>
      <c r="CR72" s="254"/>
      <c r="CS72" s="254"/>
      <c r="CT72" s="254"/>
      <c r="CU72" s="254"/>
      <c r="CV72" s="254"/>
      <c r="CW72" s="254"/>
      <c r="CX72" s="254"/>
      <c r="CY72" s="254"/>
      <c r="CZ72" s="254"/>
      <c r="DA72" s="254"/>
      <c r="DB72" s="254"/>
      <c r="DC72" s="254"/>
      <c r="DD72" s="254"/>
      <c r="DE72" s="254"/>
      <c r="DF72" s="254"/>
      <c r="DG72" s="254"/>
      <c r="DH72" s="254"/>
      <c r="DI72" s="254"/>
      <c r="DJ72" s="254"/>
      <c r="DK72" s="254"/>
      <c r="DL72" s="254"/>
    </row>
    <row r="73" spans="1:116" x14ac:dyDescent="0.25">
      <c r="A73" s="255" t="s">
        <v>489</v>
      </c>
      <c r="B73" s="256" t="s">
        <v>7231</v>
      </c>
      <c r="C73" s="259">
        <v>0.50436202500000005</v>
      </c>
      <c r="D73" s="260">
        <v>11</v>
      </c>
      <c r="E73" s="259">
        <v>0.39200000000000002</v>
      </c>
      <c r="F73" s="259">
        <v>4.05</v>
      </c>
      <c r="G73" s="259">
        <v>0.49214644930000001</v>
      </c>
      <c r="H73" s="259">
        <v>48.3</v>
      </c>
      <c r="I73" s="260">
        <v>6</v>
      </c>
      <c r="J73" s="260">
        <f>IFERROR(VLOOKUP($B73,'Core Indicators'!$E$3:$EU$906,147,FALSE),"x")</f>
        <v>1937</v>
      </c>
      <c r="K73" s="261">
        <v>-1.0522887706999999</v>
      </c>
      <c r="L73" s="259">
        <v>3.25</v>
      </c>
      <c r="M73" s="260">
        <v>52</v>
      </c>
      <c r="N73" s="260">
        <v>26</v>
      </c>
      <c r="O73" s="260">
        <f>IFERROR(VLOOKUP(B73,'Core Indicators'!$E$3:$G$9906,3,FALSE),"x")</f>
        <v>14900000</v>
      </c>
      <c r="P73" s="260">
        <v>107160</v>
      </c>
      <c r="Q73" s="254"/>
      <c r="R73" s="254"/>
      <c r="S73" s="254"/>
      <c r="T73" s="254"/>
      <c r="U73" s="254"/>
      <c r="V73" s="254"/>
      <c r="W73" s="254"/>
      <c r="X73" s="254"/>
      <c r="Y73" s="254"/>
      <c r="Z73" s="254"/>
      <c r="AA73" s="254"/>
      <c r="AB73" s="254"/>
      <c r="AC73" s="254"/>
      <c r="AD73" s="254"/>
      <c r="AE73" s="254"/>
      <c r="AF73" s="254"/>
      <c r="AG73" s="254"/>
      <c r="AH73" s="254"/>
      <c r="AI73" s="254"/>
      <c r="AJ73" s="254"/>
      <c r="AK73" s="254"/>
      <c r="AL73" s="254"/>
      <c r="AM73" s="254"/>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c r="BN73" s="254"/>
      <c r="BO73" s="254"/>
      <c r="BP73" s="254"/>
      <c r="BQ73" s="254"/>
      <c r="BR73" s="254"/>
      <c r="BS73" s="254"/>
      <c r="BT73" s="254"/>
      <c r="BU73" s="254"/>
      <c r="BV73" s="254"/>
      <c r="BW73" s="254"/>
      <c r="BX73" s="254"/>
      <c r="BY73" s="254"/>
      <c r="BZ73" s="254"/>
      <c r="CA73" s="254"/>
      <c r="CB73" s="254"/>
      <c r="CC73" s="254"/>
      <c r="CD73" s="254"/>
      <c r="CE73" s="254"/>
      <c r="CF73" s="254"/>
      <c r="CG73" s="254"/>
      <c r="CH73" s="254"/>
      <c r="CI73" s="254"/>
      <c r="CJ73" s="254"/>
      <c r="CK73" s="254"/>
      <c r="CL73" s="254"/>
      <c r="CM73" s="254"/>
      <c r="CN73" s="254"/>
      <c r="CO73" s="254"/>
      <c r="CP73" s="254"/>
      <c r="CQ73" s="254"/>
      <c r="CR73" s="254"/>
      <c r="CS73" s="254"/>
      <c r="CT73" s="254"/>
      <c r="CU73" s="254"/>
      <c r="CV73" s="254"/>
      <c r="CW73" s="254"/>
      <c r="CX73" s="254"/>
      <c r="CY73" s="254"/>
      <c r="CZ73" s="254"/>
      <c r="DA73" s="254"/>
      <c r="DB73" s="254"/>
      <c r="DC73" s="254"/>
      <c r="DD73" s="254"/>
      <c r="DE73" s="254"/>
      <c r="DF73" s="254"/>
      <c r="DG73" s="254"/>
      <c r="DH73" s="254"/>
      <c r="DI73" s="254"/>
      <c r="DJ73" s="254"/>
      <c r="DK73" s="254"/>
      <c r="DL73" s="254"/>
    </row>
    <row r="74" spans="1:116" x14ac:dyDescent="0.25">
      <c r="A74" s="255" t="s">
        <v>7232</v>
      </c>
      <c r="B74" s="256" t="s">
        <v>7233</v>
      </c>
      <c r="C74" s="259">
        <v>0.7111070062</v>
      </c>
      <c r="D74" s="260">
        <v>10</v>
      </c>
      <c r="E74" s="259">
        <v>0</v>
      </c>
      <c r="F74" s="259" t="s">
        <v>14</v>
      </c>
      <c r="G74" s="259">
        <v>0.49233108460000002</v>
      </c>
      <c r="H74" s="259">
        <v>45.1</v>
      </c>
      <c r="I74" s="260">
        <v>0</v>
      </c>
      <c r="J74" s="260" t="str">
        <f>IFERROR(VLOOKUP($B74,'Core Indicators'!$E$3:$EU$906,147,FALSE),"x")</f>
        <v>x</v>
      </c>
      <c r="K74" s="261">
        <v>-0.43134814500000002</v>
      </c>
      <c r="L74" s="259" t="s">
        <v>14</v>
      </c>
      <c r="M74" s="260">
        <v>74</v>
      </c>
      <c r="N74" s="260">
        <v>40</v>
      </c>
      <c r="O74" s="260" t="str">
        <f>IFERROR(VLOOKUP(B74,'Core Indicators'!$E$3:$G$9906,3,FALSE),"x")</f>
        <v>x</v>
      </c>
      <c r="P74" s="260">
        <v>196850</v>
      </c>
      <c r="Q74" s="254"/>
      <c r="R74" s="254"/>
      <c r="S74" s="254"/>
      <c r="T74" s="254"/>
      <c r="U74" s="254"/>
      <c r="V74" s="254"/>
      <c r="W74" s="254"/>
      <c r="X74" s="254"/>
      <c r="Y74" s="254"/>
      <c r="Z74" s="254"/>
      <c r="AA74" s="254"/>
      <c r="AB74" s="254"/>
      <c r="AC74" s="254"/>
      <c r="AD74" s="254"/>
      <c r="AE74" s="254"/>
      <c r="AF74" s="254"/>
      <c r="AG74" s="254"/>
      <c r="AH74" s="254"/>
      <c r="AI74" s="254"/>
      <c r="AJ74" s="254"/>
      <c r="AK74" s="254"/>
      <c r="AL74" s="254"/>
      <c r="AM74" s="254"/>
      <c r="AN74" s="254"/>
      <c r="AO74" s="254"/>
      <c r="AP74" s="254"/>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c r="BN74" s="254"/>
      <c r="BO74" s="254"/>
      <c r="BP74" s="254"/>
      <c r="BQ74" s="254"/>
      <c r="BR74" s="254"/>
      <c r="BS74" s="254"/>
      <c r="BT74" s="254"/>
      <c r="BU74" s="254"/>
      <c r="BV74" s="254"/>
      <c r="BW74" s="254"/>
      <c r="BX74" s="254"/>
      <c r="BY74" s="254"/>
      <c r="BZ74" s="254"/>
      <c r="CA74" s="254"/>
      <c r="CB74" s="254"/>
      <c r="CC74" s="254"/>
      <c r="CD74" s="254"/>
      <c r="CE74" s="254"/>
      <c r="CF74" s="254"/>
      <c r="CG74" s="254"/>
      <c r="CH74" s="254"/>
      <c r="CI74" s="254"/>
      <c r="CJ74" s="254"/>
      <c r="CK74" s="254"/>
      <c r="CL74" s="254"/>
      <c r="CM74" s="254"/>
      <c r="CN74" s="254"/>
      <c r="CO74" s="254"/>
      <c r="CP74" s="254"/>
      <c r="CQ74" s="254"/>
      <c r="CR74" s="254"/>
      <c r="CS74" s="254"/>
      <c r="CT74" s="254"/>
      <c r="CU74" s="254"/>
      <c r="CV74" s="254"/>
      <c r="CW74" s="254"/>
      <c r="CX74" s="254"/>
      <c r="CY74" s="254"/>
      <c r="CZ74" s="254"/>
      <c r="DA74" s="254"/>
      <c r="DB74" s="254"/>
      <c r="DC74" s="254"/>
      <c r="DD74" s="254"/>
      <c r="DE74" s="254"/>
      <c r="DF74" s="254"/>
      <c r="DG74" s="254"/>
      <c r="DH74" s="254"/>
      <c r="DI74" s="254"/>
      <c r="DJ74" s="254"/>
      <c r="DK74" s="254"/>
      <c r="DL74" s="254"/>
    </row>
    <row r="75" spans="1:116" x14ac:dyDescent="0.25">
      <c r="A75" s="255" t="s">
        <v>369</v>
      </c>
      <c r="B75" s="256" t="s">
        <v>7234</v>
      </c>
      <c r="C75" s="259">
        <v>0.16674395219999999</v>
      </c>
      <c r="D75" s="260">
        <v>9</v>
      </c>
      <c r="E75" s="259">
        <v>6.8000000000000005E-2</v>
      </c>
      <c r="F75" s="259">
        <v>4.6666666667000003</v>
      </c>
      <c r="G75" s="259">
        <v>0.47928705150000001</v>
      </c>
      <c r="H75" s="259">
        <v>48.2</v>
      </c>
      <c r="I75" s="260">
        <v>6</v>
      </c>
      <c r="J75" s="260">
        <f>IFERROR(VLOOKUP($B75,'Core Indicators'!$E$3:$EU$906,147,FALSE),"x")</f>
        <v>1980</v>
      </c>
      <c r="K75" s="261">
        <v>-1.0090796947</v>
      </c>
      <c r="L75" s="259">
        <v>3.25</v>
      </c>
      <c r="M75" s="260">
        <v>45</v>
      </c>
      <c r="N75" s="260">
        <v>26</v>
      </c>
      <c r="O75" s="260">
        <f>IFERROR(VLOOKUP(B75,'Core Indicators'!$E$3:$G$9906,3,FALSE),"x")</f>
        <v>9158000</v>
      </c>
      <c r="P75" s="260">
        <v>111890</v>
      </c>
      <c r="Q75" s="254"/>
      <c r="R75" s="254"/>
      <c r="S75" s="254"/>
      <c r="T75" s="254"/>
      <c r="U75" s="254"/>
      <c r="V75" s="254"/>
      <c r="W75" s="254"/>
      <c r="X75" s="254"/>
      <c r="Y75" s="254"/>
      <c r="Z75" s="254"/>
      <c r="AA75" s="254"/>
      <c r="AB75" s="254"/>
      <c r="AC75" s="254"/>
      <c r="AD75" s="254"/>
      <c r="AE75" s="254"/>
      <c r="AF75" s="254"/>
      <c r="AG75" s="254"/>
      <c r="AH75" s="254"/>
      <c r="AI75" s="254"/>
      <c r="AJ75" s="254"/>
      <c r="AK75" s="254"/>
      <c r="AL75" s="254"/>
      <c r="AM75" s="254"/>
      <c r="AN75" s="254"/>
      <c r="AO75" s="254"/>
      <c r="AP75" s="254"/>
      <c r="AQ75" s="254"/>
      <c r="AR75" s="254"/>
      <c r="AS75" s="254"/>
      <c r="AT75" s="254"/>
      <c r="AU75" s="254"/>
      <c r="AV75" s="254"/>
      <c r="AW75" s="254"/>
      <c r="AX75" s="254"/>
      <c r="AY75" s="254"/>
      <c r="AZ75" s="254"/>
      <c r="BA75" s="254"/>
      <c r="BB75" s="254"/>
      <c r="BC75" s="254"/>
      <c r="BD75" s="254"/>
      <c r="BE75" s="254"/>
      <c r="BF75" s="254"/>
      <c r="BG75" s="254"/>
      <c r="BH75" s="254"/>
      <c r="BI75" s="254"/>
      <c r="BJ75" s="254"/>
      <c r="BK75" s="254"/>
      <c r="BL75" s="254"/>
      <c r="BM75" s="254"/>
      <c r="BN75" s="254"/>
      <c r="BO75" s="254"/>
      <c r="BP75" s="254"/>
      <c r="BQ75" s="254"/>
      <c r="BR75" s="254"/>
      <c r="BS75" s="254"/>
      <c r="BT75" s="254"/>
      <c r="BU75" s="254"/>
      <c r="BV75" s="254"/>
      <c r="BW75" s="254"/>
      <c r="BX75" s="254"/>
      <c r="BY75" s="254"/>
      <c r="BZ75" s="254"/>
      <c r="CA75" s="254"/>
      <c r="CB75" s="254"/>
      <c r="CC75" s="254"/>
      <c r="CD75" s="254"/>
      <c r="CE75" s="254"/>
      <c r="CF75" s="254"/>
      <c r="CG75" s="254"/>
      <c r="CH75" s="254"/>
      <c r="CI75" s="254"/>
      <c r="CJ75" s="254"/>
      <c r="CK75" s="254"/>
      <c r="CL75" s="254"/>
      <c r="CM75" s="254"/>
      <c r="CN75" s="254"/>
      <c r="CO75" s="254"/>
      <c r="CP75" s="254"/>
      <c r="CQ75" s="254"/>
      <c r="CR75" s="254"/>
      <c r="CS75" s="254"/>
      <c r="CT75" s="254"/>
      <c r="CU75" s="254"/>
      <c r="CV75" s="254"/>
      <c r="CW75" s="254"/>
      <c r="CX75" s="254"/>
      <c r="CY75" s="254"/>
      <c r="CZ75" s="254"/>
      <c r="DA75" s="254"/>
      <c r="DB75" s="254"/>
      <c r="DC75" s="254"/>
      <c r="DD75" s="254"/>
      <c r="DE75" s="254"/>
      <c r="DF75" s="254"/>
      <c r="DG75" s="254"/>
      <c r="DH75" s="254"/>
      <c r="DI75" s="254"/>
      <c r="DJ75" s="254"/>
      <c r="DK75" s="254"/>
      <c r="DL75" s="254"/>
    </row>
    <row r="76" spans="1:116" x14ac:dyDescent="0.25">
      <c r="A76" s="255" t="s">
        <v>7235</v>
      </c>
      <c r="B76" s="256" t="s">
        <v>7236</v>
      </c>
      <c r="C76" s="259">
        <v>0.1808372083</v>
      </c>
      <c r="D76" s="260">
        <v>11</v>
      </c>
      <c r="E76" s="259">
        <v>1.6799999999999999E-2</v>
      </c>
      <c r="F76" s="259">
        <v>8.15</v>
      </c>
      <c r="G76" s="259">
        <v>0.1224165438</v>
      </c>
      <c r="H76" s="259">
        <v>29.7</v>
      </c>
      <c r="I76" s="260">
        <v>4</v>
      </c>
      <c r="J76" s="260" t="str">
        <f>IFERROR(VLOOKUP($B76,'Core Indicators'!$E$3:$EU$906,147,FALSE),"x")</f>
        <v>x</v>
      </c>
      <c r="K76" s="261">
        <v>0.36613461380000001</v>
      </c>
      <c r="L76" s="259">
        <v>7.25</v>
      </c>
      <c r="M76" s="260">
        <v>85</v>
      </c>
      <c r="N76" s="260">
        <v>47</v>
      </c>
      <c r="O76" s="260" t="str">
        <f>IFERROR(VLOOKUP(B76,'Core Indicators'!$E$3:$G$9906,3,FALSE),"x")</f>
        <v>x</v>
      </c>
      <c r="P76" s="260">
        <v>55960</v>
      </c>
      <c r="Q76" s="254"/>
      <c r="R76" s="254"/>
      <c r="S76" s="254"/>
      <c r="T76" s="254"/>
      <c r="U76" s="254"/>
      <c r="V76" s="254"/>
      <c r="W76" s="254"/>
      <c r="X76" s="254"/>
      <c r="Y76" s="254"/>
      <c r="Z76" s="254"/>
      <c r="AA76" s="254"/>
      <c r="AB76" s="254"/>
      <c r="AC76" s="254"/>
      <c r="AD76" s="254"/>
      <c r="AE76" s="254"/>
      <c r="AF76" s="254"/>
      <c r="AG76" s="254"/>
      <c r="AH76" s="254"/>
      <c r="AI76" s="254"/>
      <c r="AJ76" s="254"/>
      <c r="AK76" s="254"/>
      <c r="AL76" s="254"/>
      <c r="AM76" s="254"/>
      <c r="AN76" s="254"/>
      <c r="AO76" s="254"/>
      <c r="AP76" s="254"/>
      <c r="AQ76" s="254"/>
      <c r="AR76" s="254"/>
      <c r="AS76" s="254"/>
      <c r="AT76" s="254"/>
      <c r="AU76" s="254"/>
      <c r="AV76" s="254"/>
      <c r="AW76" s="254"/>
      <c r="AX76" s="254"/>
      <c r="AY76" s="254"/>
      <c r="AZ76" s="254"/>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c r="BW76" s="254"/>
      <c r="BX76" s="254"/>
      <c r="BY76" s="254"/>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c r="CX76" s="254"/>
      <c r="CY76" s="254"/>
      <c r="CZ76" s="254"/>
      <c r="DA76" s="254"/>
      <c r="DB76" s="254"/>
      <c r="DC76" s="254"/>
      <c r="DD76" s="254"/>
      <c r="DE76" s="254"/>
      <c r="DF76" s="254"/>
      <c r="DG76" s="254"/>
      <c r="DH76" s="254"/>
      <c r="DI76" s="254"/>
      <c r="DJ76" s="254"/>
      <c r="DK76" s="254"/>
      <c r="DL76" s="254"/>
    </row>
    <row r="77" spans="1:116" x14ac:dyDescent="0.25">
      <c r="A77" s="255" t="s">
        <v>72</v>
      </c>
      <c r="B77" s="256" t="s">
        <v>7237</v>
      </c>
      <c r="C77" s="259">
        <v>0</v>
      </c>
      <c r="D77" s="260">
        <v>8</v>
      </c>
      <c r="E77" s="259">
        <v>0</v>
      </c>
      <c r="F77" s="259">
        <v>4.2166666667000001</v>
      </c>
      <c r="G77" s="259">
        <v>0.61954366890000001</v>
      </c>
      <c r="H77" s="259">
        <v>41.1</v>
      </c>
      <c r="I77" s="260">
        <v>6</v>
      </c>
      <c r="J77" s="260">
        <f>IFERROR(VLOOKUP($B77,'Core Indicators'!$E$3:$EU$906,147,FALSE),"x")</f>
        <v>2208</v>
      </c>
      <c r="K77" s="261">
        <v>-0.97110140319999994</v>
      </c>
      <c r="L77" s="259">
        <v>3</v>
      </c>
      <c r="M77" s="260">
        <v>38</v>
      </c>
      <c r="N77" s="260">
        <v>18</v>
      </c>
      <c r="O77" s="260">
        <f>IFERROR(VLOOKUP(B77,'Core Indicators'!$E$3:$G$9906,3,FALSE),"x")</f>
        <v>10898000</v>
      </c>
      <c r="P77" s="260">
        <v>27560</v>
      </c>
      <c r="Q77" s="254"/>
      <c r="R77" s="254"/>
      <c r="S77" s="254"/>
      <c r="T77" s="254"/>
      <c r="U77" s="254"/>
      <c r="V77" s="254"/>
      <c r="W77" s="254"/>
      <c r="X77" s="254"/>
      <c r="Y77" s="254"/>
      <c r="Z77" s="254"/>
      <c r="AA77" s="254"/>
      <c r="AB77" s="254"/>
      <c r="AC77" s="254"/>
      <c r="AD77" s="254"/>
      <c r="AE77" s="254"/>
      <c r="AF77" s="254"/>
      <c r="AG77" s="254"/>
      <c r="AH77" s="254"/>
      <c r="AI77" s="254"/>
      <c r="AJ77" s="254"/>
      <c r="AK77" s="254"/>
      <c r="AL77" s="254"/>
      <c r="AM77" s="254"/>
      <c r="AN77" s="254"/>
      <c r="AO77" s="254"/>
      <c r="AP77" s="254"/>
      <c r="AQ77" s="254"/>
      <c r="AR77" s="254"/>
      <c r="AS77" s="254"/>
      <c r="AT77" s="254"/>
      <c r="AU77" s="254"/>
      <c r="AV77" s="254"/>
      <c r="AW77" s="254"/>
      <c r="AX77" s="254"/>
      <c r="AY77" s="254"/>
      <c r="AZ77" s="254"/>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c r="BW77" s="254"/>
      <c r="BX77" s="254"/>
      <c r="BY77" s="254"/>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254"/>
      <c r="CX77" s="254"/>
      <c r="CY77" s="254"/>
      <c r="CZ77" s="254"/>
      <c r="DA77" s="254"/>
      <c r="DB77" s="254"/>
      <c r="DC77" s="254"/>
      <c r="DD77" s="254"/>
      <c r="DE77" s="254"/>
      <c r="DF77" s="254"/>
      <c r="DG77" s="254"/>
      <c r="DH77" s="254"/>
      <c r="DI77" s="254"/>
      <c r="DJ77" s="254"/>
      <c r="DK77" s="254"/>
      <c r="DL77" s="254"/>
    </row>
    <row r="78" spans="1:116" x14ac:dyDescent="0.25">
      <c r="A78" s="255" t="s">
        <v>7238</v>
      </c>
      <c r="B78" s="256" t="s">
        <v>7239</v>
      </c>
      <c r="C78" s="259">
        <v>0.18750004279999999</v>
      </c>
      <c r="D78" s="260">
        <v>11</v>
      </c>
      <c r="E78" s="259">
        <v>0.05</v>
      </c>
      <c r="F78" s="259">
        <v>6.8</v>
      </c>
      <c r="G78" s="259">
        <v>0.25845412979999999</v>
      </c>
      <c r="H78" s="259">
        <v>29.6</v>
      </c>
      <c r="I78" s="260">
        <v>4</v>
      </c>
      <c r="J78" s="260" t="str">
        <f>IFERROR(VLOOKUP($B78,'Core Indicators'!$E$3:$EU$906,147,FALSE),"x")</f>
        <v>x</v>
      </c>
      <c r="K78" s="261">
        <v>0.49313449860000003</v>
      </c>
      <c r="L78" s="259">
        <v>5.75</v>
      </c>
      <c r="M78" s="260">
        <v>70</v>
      </c>
      <c r="N78" s="260">
        <v>44</v>
      </c>
      <c r="O78" s="260" t="str">
        <f>IFERROR(VLOOKUP(B78,'Core Indicators'!$E$3:$G$9906,3,FALSE),"x")</f>
        <v>x</v>
      </c>
      <c r="P78" s="260">
        <v>90530</v>
      </c>
      <c r="Q78" s="254"/>
      <c r="R78" s="254"/>
      <c r="S78" s="254"/>
      <c r="T78" s="254"/>
      <c r="U78" s="254"/>
      <c r="V78" s="254"/>
      <c r="W78" s="254"/>
      <c r="X78" s="254"/>
      <c r="Y78" s="254"/>
      <c r="Z78" s="254"/>
      <c r="AA78" s="254"/>
      <c r="AB78" s="254"/>
      <c r="AC78" s="254"/>
      <c r="AD78" s="254"/>
      <c r="AE78" s="254"/>
      <c r="AF78" s="254"/>
      <c r="AG78" s="254"/>
      <c r="AH78" s="254"/>
      <c r="AI78" s="254"/>
      <c r="AJ78" s="254"/>
      <c r="AK78" s="254"/>
      <c r="AL78" s="254"/>
      <c r="AM78" s="254"/>
      <c r="AN78" s="254"/>
      <c r="AO78" s="254"/>
      <c r="AP78" s="254"/>
      <c r="AQ78" s="254"/>
      <c r="AR78" s="254"/>
      <c r="AS78" s="254"/>
      <c r="AT78" s="254"/>
      <c r="AU78" s="254"/>
      <c r="AV78" s="254"/>
      <c r="AW78" s="254"/>
      <c r="AX78" s="254"/>
      <c r="AY78" s="254"/>
      <c r="AZ78" s="254"/>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254"/>
      <c r="CX78" s="254"/>
      <c r="CY78" s="254"/>
      <c r="CZ78" s="254"/>
      <c r="DA78" s="254"/>
      <c r="DB78" s="254"/>
      <c r="DC78" s="254"/>
      <c r="DD78" s="254"/>
      <c r="DE78" s="254"/>
      <c r="DF78" s="254"/>
      <c r="DG78" s="254"/>
      <c r="DH78" s="254"/>
      <c r="DI78" s="254"/>
      <c r="DJ78" s="254"/>
      <c r="DK78" s="254"/>
      <c r="DL78" s="254"/>
    </row>
    <row r="79" spans="1:116" x14ac:dyDescent="0.25">
      <c r="A79" s="255" t="s">
        <v>1303</v>
      </c>
      <c r="B79" s="256" t="s">
        <v>7240</v>
      </c>
      <c r="C79" s="259">
        <v>0.774848922</v>
      </c>
      <c r="D79" s="260">
        <v>5</v>
      </c>
      <c r="E79" s="259">
        <v>0.10680000000000001</v>
      </c>
      <c r="F79" s="259">
        <v>6.45</v>
      </c>
      <c r="G79" s="259">
        <v>0.45129165370000002</v>
      </c>
      <c r="H79" s="259">
        <v>38.200000000000003</v>
      </c>
      <c r="I79" s="260">
        <v>6</v>
      </c>
      <c r="J79" s="260">
        <f>IFERROR(VLOOKUP($B79,'Core Indicators'!$E$3:$EU$906,147,FALSE),"x")</f>
        <v>65</v>
      </c>
      <c r="K79" s="261">
        <v>-0.3425302207</v>
      </c>
      <c r="L79" s="259">
        <v>6</v>
      </c>
      <c r="M79" s="260">
        <v>61</v>
      </c>
      <c r="N79" s="260">
        <v>40</v>
      </c>
      <c r="O79" s="260">
        <f>IFERROR(VLOOKUP(B79,'Core Indicators'!$E$3:$G$9906,3,FALSE),"x")</f>
        <v>237655000</v>
      </c>
      <c r="P79" s="260">
        <v>1811570</v>
      </c>
      <c r="Q79" s="254"/>
      <c r="R79" s="254"/>
      <c r="S79" s="254"/>
      <c r="T79" s="254"/>
      <c r="U79" s="254"/>
      <c r="V79" s="254"/>
      <c r="W79" s="254"/>
      <c r="X79" s="254"/>
      <c r="Y79" s="254"/>
      <c r="Z79" s="254"/>
      <c r="AA79" s="254"/>
      <c r="AB79" s="254"/>
      <c r="AC79" s="254"/>
      <c r="AD79" s="254"/>
      <c r="AE79" s="254"/>
      <c r="AF79" s="254"/>
      <c r="AG79" s="254"/>
      <c r="AH79" s="254"/>
      <c r="AI79" s="254"/>
      <c r="AJ79" s="254"/>
      <c r="AK79" s="254"/>
      <c r="AL79" s="254"/>
      <c r="AM79" s="254"/>
      <c r="AN79" s="254"/>
      <c r="AO79" s="254"/>
      <c r="AP79" s="254"/>
      <c r="AQ79" s="254"/>
      <c r="AR79" s="254"/>
      <c r="AS79" s="254"/>
      <c r="AT79" s="254"/>
      <c r="AU79" s="254"/>
      <c r="AV79" s="254"/>
      <c r="AW79" s="254"/>
      <c r="AX79" s="254"/>
      <c r="AY79" s="254"/>
      <c r="AZ79" s="254"/>
      <c r="BA79" s="254"/>
      <c r="BB79" s="254"/>
      <c r="BC79" s="254"/>
      <c r="BD79" s="254"/>
      <c r="BE79" s="254"/>
      <c r="BF79" s="254"/>
      <c r="BG79" s="254"/>
      <c r="BH79" s="254"/>
      <c r="BI79" s="254"/>
      <c r="BJ79" s="254"/>
      <c r="BK79" s="254"/>
      <c r="BL79" s="254"/>
      <c r="BM79" s="254"/>
      <c r="BN79" s="254"/>
      <c r="BO79" s="254"/>
      <c r="BP79" s="254"/>
      <c r="BQ79" s="254"/>
      <c r="BR79" s="254"/>
      <c r="BS79" s="254"/>
      <c r="BT79" s="254"/>
      <c r="BU79" s="254"/>
      <c r="BV79" s="254"/>
      <c r="BW79" s="254"/>
      <c r="BX79" s="254"/>
      <c r="BY79" s="254"/>
      <c r="BZ79" s="254"/>
      <c r="CA79" s="254"/>
      <c r="CB79" s="254"/>
      <c r="CC79" s="254"/>
      <c r="CD79" s="254"/>
      <c r="CE79" s="254"/>
      <c r="CF79" s="254"/>
      <c r="CG79" s="254"/>
      <c r="CH79" s="254"/>
      <c r="CI79" s="254"/>
      <c r="CJ79" s="254"/>
      <c r="CK79" s="254"/>
      <c r="CL79" s="254"/>
      <c r="CM79" s="254"/>
      <c r="CN79" s="254"/>
      <c r="CO79" s="254"/>
      <c r="CP79" s="254"/>
      <c r="CQ79" s="254"/>
      <c r="CR79" s="254"/>
      <c r="CS79" s="254"/>
      <c r="CT79" s="254"/>
      <c r="CU79" s="254"/>
      <c r="CV79" s="254"/>
      <c r="CW79" s="254"/>
      <c r="CX79" s="254"/>
      <c r="CY79" s="254"/>
      <c r="CZ79" s="254"/>
      <c r="DA79" s="254"/>
      <c r="DB79" s="254"/>
      <c r="DC79" s="254"/>
      <c r="DD79" s="254"/>
      <c r="DE79" s="254"/>
      <c r="DF79" s="254"/>
      <c r="DG79" s="254"/>
      <c r="DH79" s="254"/>
      <c r="DI79" s="254"/>
      <c r="DJ79" s="254"/>
      <c r="DK79" s="254"/>
      <c r="DL79" s="254"/>
    </row>
    <row r="80" spans="1:116" x14ac:dyDescent="0.25">
      <c r="A80" s="255" t="s">
        <v>989</v>
      </c>
      <c r="B80" s="256" t="s">
        <v>7241</v>
      </c>
      <c r="C80" s="259">
        <v>0.87948376319999988</v>
      </c>
      <c r="D80" s="260">
        <v>7</v>
      </c>
      <c r="E80" s="259">
        <v>7.0000000000000001E-3</v>
      </c>
      <c r="F80" s="259">
        <v>7.25</v>
      </c>
      <c r="G80" s="259">
        <v>0.50102830359999995</v>
      </c>
      <c r="H80" s="259">
        <v>35.700000000000003</v>
      </c>
      <c r="I80" s="260">
        <v>6</v>
      </c>
      <c r="J80" s="260">
        <f>IFERROR(VLOOKUP($B80,'Core Indicators'!$E$3:$EU$906,147,FALSE),"x")</f>
        <v>1779</v>
      </c>
      <c r="K80" s="261">
        <v>-3.0758399499999999E-2</v>
      </c>
      <c r="L80" s="259">
        <v>7</v>
      </c>
      <c r="M80" s="260">
        <v>71</v>
      </c>
      <c r="N80" s="260">
        <v>41</v>
      </c>
      <c r="O80" s="260">
        <f>IFERROR(VLOOKUP(B80,'Core Indicators'!$E$3:$G$9906,3,FALSE),"x")</f>
        <v>1353520000</v>
      </c>
      <c r="P80" s="260">
        <v>2973190</v>
      </c>
      <c r="Q80" s="254"/>
      <c r="R80" s="254"/>
      <c r="S80" s="254"/>
      <c r="T80" s="254"/>
      <c r="U80" s="254"/>
      <c r="V80" s="254"/>
      <c r="W80" s="254"/>
      <c r="X80" s="254"/>
      <c r="Y80" s="254"/>
      <c r="Z80" s="254"/>
      <c r="AA80" s="254"/>
      <c r="AB80" s="254"/>
      <c r="AC80" s="254"/>
      <c r="AD80" s="254"/>
      <c r="AE80" s="254"/>
      <c r="AF80" s="254"/>
      <c r="AG80" s="254"/>
      <c r="AH80" s="254"/>
      <c r="AI80" s="254"/>
      <c r="AJ80" s="254"/>
      <c r="AK80" s="254"/>
      <c r="AL80" s="254"/>
      <c r="AM80" s="254"/>
      <c r="AN80" s="254"/>
      <c r="AO80" s="254"/>
      <c r="AP80" s="254"/>
      <c r="AQ80" s="254"/>
      <c r="AR80" s="254"/>
      <c r="AS80" s="254"/>
      <c r="AT80" s="254"/>
      <c r="AU80" s="254"/>
      <c r="AV80" s="254"/>
      <c r="AW80" s="254"/>
      <c r="AX80" s="254"/>
      <c r="AY80" s="254"/>
      <c r="AZ80" s="254"/>
      <c r="BA80" s="254"/>
      <c r="BB80" s="254"/>
      <c r="BC80" s="254"/>
      <c r="BD80" s="254"/>
      <c r="BE80" s="254"/>
      <c r="BF80" s="254"/>
      <c r="BG80" s="254"/>
      <c r="BH80" s="254"/>
      <c r="BI80" s="254"/>
      <c r="BJ80" s="254"/>
      <c r="BK80" s="254"/>
      <c r="BL80" s="254"/>
      <c r="BM80" s="254"/>
      <c r="BN80" s="254"/>
      <c r="BO80" s="254"/>
      <c r="BP80" s="254"/>
      <c r="BQ80" s="254"/>
      <c r="BR80" s="254"/>
      <c r="BS80" s="254"/>
      <c r="BT80" s="254"/>
      <c r="BU80" s="254"/>
      <c r="BV80" s="254"/>
      <c r="BW80" s="254"/>
      <c r="BX80" s="254"/>
      <c r="BY80" s="254"/>
      <c r="BZ80" s="254"/>
      <c r="CA80" s="254"/>
      <c r="CB80" s="254"/>
      <c r="CC80" s="254"/>
      <c r="CD80" s="254"/>
      <c r="CE80" s="254"/>
      <c r="CF80" s="254"/>
      <c r="CG80" s="254"/>
      <c r="CH80" s="254"/>
      <c r="CI80" s="254"/>
      <c r="CJ80" s="254"/>
      <c r="CK80" s="254"/>
      <c r="CL80" s="254"/>
      <c r="CM80" s="254"/>
      <c r="CN80" s="254"/>
      <c r="CO80" s="254"/>
      <c r="CP80" s="254"/>
      <c r="CQ80" s="254"/>
      <c r="CR80" s="254"/>
      <c r="CS80" s="254"/>
      <c r="CT80" s="254"/>
      <c r="CU80" s="254"/>
      <c r="CV80" s="254"/>
      <c r="CW80" s="254"/>
      <c r="CX80" s="254"/>
      <c r="CY80" s="254"/>
      <c r="CZ80" s="254"/>
      <c r="DA80" s="254"/>
      <c r="DB80" s="254"/>
      <c r="DC80" s="254"/>
      <c r="DD80" s="254"/>
      <c r="DE80" s="254"/>
      <c r="DF80" s="254"/>
      <c r="DG80" s="254"/>
      <c r="DH80" s="254"/>
      <c r="DI80" s="254"/>
      <c r="DJ80" s="254"/>
      <c r="DK80" s="254"/>
      <c r="DL80" s="254"/>
    </row>
    <row r="81" spans="1:116" x14ac:dyDescent="0.25">
      <c r="A81" s="255" t="s">
        <v>7242</v>
      </c>
      <c r="B81" s="256" t="s">
        <v>7243</v>
      </c>
      <c r="C81" s="259">
        <v>0</v>
      </c>
      <c r="D81" s="260">
        <v>12</v>
      </c>
      <c r="E81" s="259">
        <v>0</v>
      </c>
      <c r="F81" s="259" t="s">
        <v>14</v>
      </c>
      <c r="G81" s="259">
        <v>9.2902528700000001E-2</v>
      </c>
      <c r="H81" s="259">
        <v>31.4</v>
      </c>
      <c r="I81" s="260">
        <v>0</v>
      </c>
      <c r="J81" s="260" t="str">
        <f>IFERROR(VLOOKUP($B81,'Core Indicators'!$E$3:$EU$906,147,FALSE),"x")</f>
        <v>x</v>
      </c>
      <c r="K81" s="261">
        <v>1.3942295312999999</v>
      </c>
      <c r="L81" s="259" t="s">
        <v>14</v>
      </c>
      <c r="M81" s="260">
        <v>97</v>
      </c>
      <c r="N81" s="260">
        <v>74</v>
      </c>
      <c r="O81" s="260" t="str">
        <f>IFERROR(VLOOKUP(B81,'Core Indicators'!$E$3:$G$9906,3,FALSE),"x")</f>
        <v>x</v>
      </c>
      <c r="P81" s="260">
        <v>68890</v>
      </c>
      <c r="Q81" s="254"/>
      <c r="R81" s="254"/>
      <c r="S81" s="254"/>
      <c r="T81" s="254"/>
      <c r="U81" s="254"/>
      <c r="V81" s="254"/>
      <c r="W81" s="254"/>
      <c r="X81" s="254"/>
      <c r="Y81" s="254"/>
      <c r="Z81" s="254"/>
      <c r="AA81" s="254"/>
      <c r="AB81" s="254"/>
      <c r="AC81" s="254"/>
      <c r="AD81" s="254"/>
      <c r="AE81" s="254"/>
      <c r="AF81" s="254"/>
      <c r="AG81" s="254"/>
      <c r="AH81" s="254"/>
      <c r="AI81" s="254"/>
      <c r="AJ81" s="254"/>
      <c r="AK81" s="254"/>
      <c r="AL81" s="254"/>
      <c r="AM81" s="254"/>
      <c r="AN81" s="254"/>
      <c r="AO81" s="254"/>
      <c r="AP81" s="254"/>
      <c r="AQ81" s="254"/>
      <c r="AR81" s="254"/>
      <c r="AS81" s="254"/>
      <c r="AT81" s="254"/>
      <c r="AU81" s="254"/>
      <c r="AV81" s="254"/>
      <c r="AW81" s="254"/>
      <c r="AX81" s="254"/>
      <c r="AY81" s="254"/>
      <c r="AZ81" s="254"/>
      <c r="BA81" s="254"/>
      <c r="BB81" s="254"/>
      <c r="BC81" s="254"/>
      <c r="BD81" s="254"/>
      <c r="BE81" s="254"/>
      <c r="BF81" s="254"/>
      <c r="BG81" s="254"/>
      <c r="BH81" s="254"/>
      <c r="BI81" s="254"/>
      <c r="BJ81" s="254"/>
      <c r="BK81" s="254"/>
      <c r="BL81" s="254"/>
      <c r="BM81" s="254"/>
      <c r="BN81" s="254"/>
      <c r="BO81" s="254"/>
      <c r="BP81" s="254"/>
      <c r="BQ81" s="254"/>
      <c r="BR81" s="254"/>
      <c r="BS81" s="254"/>
      <c r="BT81" s="254"/>
      <c r="BU81" s="254"/>
      <c r="BV81" s="254"/>
      <c r="BW81" s="254"/>
      <c r="BX81" s="254"/>
      <c r="BY81" s="254"/>
      <c r="BZ81" s="254"/>
      <c r="CA81" s="254"/>
      <c r="CB81" s="254"/>
      <c r="CC81" s="254"/>
      <c r="CD81" s="254"/>
      <c r="CE81" s="254"/>
      <c r="CF81" s="254"/>
      <c r="CG81" s="254"/>
      <c r="CH81" s="254"/>
      <c r="CI81" s="254"/>
      <c r="CJ81" s="254"/>
      <c r="CK81" s="254"/>
      <c r="CL81" s="254"/>
      <c r="CM81" s="254"/>
      <c r="CN81" s="254"/>
      <c r="CO81" s="254"/>
      <c r="CP81" s="254"/>
      <c r="CQ81" s="254"/>
      <c r="CR81" s="254"/>
      <c r="CS81" s="254"/>
      <c r="CT81" s="254"/>
      <c r="CU81" s="254"/>
      <c r="CV81" s="254"/>
      <c r="CW81" s="254"/>
      <c r="CX81" s="254"/>
      <c r="CY81" s="254"/>
      <c r="CZ81" s="254"/>
      <c r="DA81" s="254"/>
      <c r="DB81" s="254"/>
      <c r="DC81" s="254"/>
      <c r="DD81" s="254"/>
      <c r="DE81" s="254"/>
      <c r="DF81" s="254"/>
      <c r="DG81" s="254"/>
      <c r="DH81" s="254"/>
      <c r="DI81" s="254"/>
      <c r="DJ81" s="254"/>
      <c r="DK81" s="254"/>
      <c r="DL81" s="254"/>
    </row>
    <row r="82" spans="1:116" x14ac:dyDescent="0.25">
      <c r="A82" s="255" t="s">
        <v>1909</v>
      </c>
      <c r="B82" s="256" t="s">
        <v>7244</v>
      </c>
      <c r="C82" s="259">
        <v>0.67411710269999991</v>
      </c>
      <c r="D82" s="260">
        <v>0</v>
      </c>
      <c r="E82" s="259">
        <v>0.1595</v>
      </c>
      <c r="F82" s="259">
        <v>2.8833333333</v>
      </c>
      <c r="G82" s="259">
        <v>0.49178700730000002</v>
      </c>
      <c r="H82" s="259">
        <v>42</v>
      </c>
      <c r="I82" s="260">
        <v>6</v>
      </c>
      <c r="J82" s="260">
        <f>IFERROR(VLOOKUP($B82,'Core Indicators'!$E$3:$EU$906,147,FALSE),"x")</f>
        <v>0</v>
      </c>
      <c r="K82" s="261">
        <v>-0.74937212470000003</v>
      </c>
      <c r="L82" s="259">
        <v>2.25</v>
      </c>
      <c r="M82" s="260">
        <v>17</v>
      </c>
      <c r="N82" s="260">
        <v>26</v>
      </c>
      <c r="O82" s="260">
        <f>IFERROR(VLOOKUP(B82,'Core Indicators'!$E$3:$G$9906,3,FALSE),"x")</f>
        <v>82926000</v>
      </c>
      <c r="P82" s="260">
        <v>1628760</v>
      </c>
      <c r="Q82" s="254"/>
      <c r="R82" s="254"/>
      <c r="S82" s="254"/>
      <c r="T82" s="254"/>
      <c r="U82" s="254"/>
      <c r="V82" s="254"/>
      <c r="W82" s="254"/>
      <c r="X82" s="254"/>
      <c r="Y82" s="254"/>
      <c r="Z82" s="254"/>
      <c r="AA82" s="254"/>
      <c r="AB82" s="254"/>
      <c r="AC82" s="254"/>
      <c r="AD82" s="254"/>
      <c r="AE82" s="254"/>
      <c r="AF82" s="254"/>
      <c r="AG82" s="254"/>
      <c r="AH82" s="254"/>
      <c r="AI82" s="254"/>
      <c r="AJ82" s="254"/>
      <c r="AK82" s="254"/>
      <c r="AL82" s="254"/>
      <c r="AM82" s="254"/>
      <c r="AN82" s="254"/>
      <c r="AO82" s="254"/>
      <c r="AP82" s="254"/>
      <c r="AQ82" s="254"/>
      <c r="AR82" s="254"/>
      <c r="AS82" s="254"/>
      <c r="AT82" s="254"/>
      <c r="AU82" s="254"/>
      <c r="AV82" s="254"/>
      <c r="AW82" s="254"/>
      <c r="AX82" s="254"/>
      <c r="AY82" s="254"/>
      <c r="AZ82" s="254"/>
      <c r="BA82" s="254"/>
      <c r="BB82" s="254"/>
      <c r="BC82" s="254"/>
      <c r="BD82" s="254"/>
      <c r="BE82" s="254"/>
      <c r="BF82" s="254"/>
      <c r="BG82" s="254"/>
      <c r="BH82" s="254"/>
      <c r="BI82" s="254"/>
      <c r="BJ82" s="254"/>
      <c r="BK82" s="254"/>
      <c r="BL82" s="254"/>
      <c r="BM82" s="254"/>
      <c r="BN82" s="254"/>
      <c r="BO82" s="254"/>
      <c r="BP82" s="254"/>
      <c r="BQ82" s="254"/>
      <c r="BR82" s="254"/>
      <c r="BS82" s="254"/>
      <c r="BT82" s="254"/>
      <c r="BU82" s="254"/>
      <c r="BV82" s="254"/>
      <c r="BW82" s="254"/>
      <c r="BX82" s="254"/>
      <c r="BY82" s="254"/>
      <c r="BZ82" s="254"/>
      <c r="CA82" s="254"/>
      <c r="CB82" s="254"/>
      <c r="CC82" s="254"/>
      <c r="CD82" s="254"/>
      <c r="CE82" s="254"/>
      <c r="CF82" s="254"/>
      <c r="CG82" s="254"/>
      <c r="CH82" s="254"/>
      <c r="CI82" s="254"/>
      <c r="CJ82" s="254"/>
      <c r="CK82" s="254"/>
      <c r="CL82" s="254"/>
      <c r="CM82" s="254"/>
      <c r="CN82" s="254"/>
      <c r="CO82" s="254"/>
      <c r="CP82" s="254"/>
      <c r="CQ82" s="254"/>
      <c r="CR82" s="254"/>
      <c r="CS82" s="254"/>
      <c r="CT82" s="254"/>
      <c r="CU82" s="254"/>
      <c r="CV82" s="254"/>
      <c r="CW82" s="254"/>
      <c r="CX82" s="254"/>
      <c r="CY82" s="254"/>
      <c r="CZ82" s="254"/>
      <c r="DA82" s="254"/>
      <c r="DB82" s="254"/>
      <c r="DC82" s="254"/>
      <c r="DD82" s="254"/>
      <c r="DE82" s="254"/>
      <c r="DF82" s="254"/>
      <c r="DG82" s="254"/>
      <c r="DH82" s="254"/>
      <c r="DI82" s="254"/>
      <c r="DJ82" s="254"/>
      <c r="DK82" s="254"/>
      <c r="DL82" s="254"/>
    </row>
    <row r="83" spans="1:116" x14ac:dyDescent="0.25">
      <c r="A83" s="255" t="s">
        <v>592</v>
      </c>
      <c r="B83" s="256" t="s">
        <v>7245</v>
      </c>
      <c r="C83" s="259">
        <v>0.54614899849999998</v>
      </c>
      <c r="D83" s="260">
        <v>2</v>
      </c>
      <c r="E83" s="259">
        <v>0</v>
      </c>
      <c r="F83" s="259">
        <v>3.9666666667000001</v>
      </c>
      <c r="G83" s="259">
        <v>0.5402728229</v>
      </c>
      <c r="H83" s="259">
        <v>29.5</v>
      </c>
      <c r="I83" s="260">
        <v>10</v>
      </c>
      <c r="J83" s="260">
        <f>IFERROR(VLOOKUP($B83,'Core Indicators'!$E$3:$EU$906,147,FALSE),"x")</f>
        <v>1419</v>
      </c>
      <c r="K83" s="261">
        <v>-1.7224633694</v>
      </c>
      <c r="L83" s="259">
        <v>3.75</v>
      </c>
      <c r="M83" s="260">
        <v>31</v>
      </c>
      <c r="N83" s="260">
        <v>20</v>
      </c>
      <c r="O83" s="260">
        <f>IFERROR(VLOOKUP(B83,'Core Indicators'!$E$3:$G$9906,3,FALSE),"x")</f>
        <v>39310000</v>
      </c>
      <c r="P83" s="260">
        <v>434320</v>
      </c>
      <c r="Q83" s="254"/>
      <c r="R83" s="254"/>
      <c r="S83" s="254"/>
      <c r="T83" s="254"/>
      <c r="U83" s="254"/>
      <c r="V83" s="254"/>
      <c r="W83" s="254"/>
      <c r="X83" s="254"/>
      <c r="Y83" s="254"/>
      <c r="Z83" s="254"/>
      <c r="AA83" s="254"/>
      <c r="AB83" s="254"/>
      <c r="AC83" s="254"/>
      <c r="AD83" s="254"/>
      <c r="AE83" s="254"/>
      <c r="AF83" s="254"/>
      <c r="AG83" s="254"/>
      <c r="AH83" s="254"/>
      <c r="AI83" s="254"/>
      <c r="AJ83" s="254"/>
      <c r="AK83" s="254"/>
      <c r="AL83" s="254"/>
      <c r="AM83" s="254"/>
      <c r="AN83" s="254"/>
      <c r="AO83" s="254"/>
      <c r="AP83" s="254"/>
      <c r="AQ83" s="254"/>
      <c r="AR83" s="254"/>
      <c r="AS83" s="254"/>
      <c r="AT83" s="254"/>
      <c r="AU83" s="254"/>
      <c r="AV83" s="254"/>
      <c r="AW83" s="254"/>
      <c r="AX83" s="254"/>
      <c r="AY83" s="254"/>
      <c r="AZ83" s="254"/>
      <c r="BA83" s="254"/>
      <c r="BB83" s="254"/>
      <c r="BC83" s="254"/>
      <c r="BD83" s="254"/>
      <c r="BE83" s="254"/>
      <c r="BF83" s="254"/>
      <c r="BG83" s="254"/>
      <c r="BH83" s="254"/>
      <c r="BI83" s="254"/>
      <c r="BJ83" s="254"/>
      <c r="BK83" s="254"/>
      <c r="BL83" s="254"/>
      <c r="BM83" s="254"/>
      <c r="BN83" s="254"/>
      <c r="BO83" s="254"/>
      <c r="BP83" s="254"/>
      <c r="BQ83" s="254"/>
      <c r="BR83" s="254"/>
      <c r="BS83" s="254"/>
      <c r="BT83" s="254"/>
      <c r="BU83" s="254"/>
      <c r="BV83" s="254"/>
      <c r="BW83" s="254"/>
      <c r="BX83" s="254"/>
      <c r="BY83" s="254"/>
      <c r="BZ83" s="254"/>
      <c r="CA83" s="254"/>
      <c r="CB83" s="254"/>
      <c r="CC83" s="254"/>
      <c r="CD83" s="254"/>
      <c r="CE83" s="254"/>
      <c r="CF83" s="254"/>
      <c r="CG83" s="254"/>
      <c r="CH83" s="254"/>
      <c r="CI83" s="254"/>
      <c r="CJ83" s="254"/>
      <c r="CK83" s="254"/>
      <c r="CL83" s="254"/>
      <c r="CM83" s="254"/>
      <c r="CN83" s="254"/>
      <c r="CO83" s="254"/>
      <c r="CP83" s="254"/>
      <c r="CQ83" s="254"/>
      <c r="CR83" s="254"/>
      <c r="CS83" s="254"/>
      <c r="CT83" s="254"/>
      <c r="CU83" s="254"/>
      <c r="CV83" s="254"/>
      <c r="CW83" s="254"/>
      <c r="CX83" s="254"/>
      <c r="CY83" s="254"/>
      <c r="CZ83" s="254"/>
      <c r="DA83" s="254"/>
      <c r="DB83" s="254"/>
      <c r="DC83" s="254"/>
      <c r="DD83" s="254"/>
      <c r="DE83" s="254"/>
      <c r="DF83" s="254"/>
      <c r="DG83" s="254"/>
      <c r="DH83" s="254"/>
      <c r="DI83" s="254"/>
      <c r="DJ83" s="254"/>
      <c r="DK83" s="254"/>
      <c r="DL83" s="254"/>
    </row>
    <row r="84" spans="1:116" x14ac:dyDescent="0.25">
      <c r="A84" s="255" t="s">
        <v>7246</v>
      </c>
      <c r="B84" s="256" t="s">
        <v>7247</v>
      </c>
      <c r="C84" s="259">
        <v>0</v>
      </c>
      <c r="D84" s="260">
        <v>12</v>
      </c>
      <c r="E84" s="259">
        <v>0</v>
      </c>
      <c r="F84" s="259" t="s">
        <v>14</v>
      </c>
      <c r="G84" s="259">
        <v>5.7485973699999998E-2</v>
      </c>
      <c r="H84" s="259">
        <v>26.1</v>
      </c>
      <c r="I84" s="260">
        <v>0</v>
      </c>
      <c r="J84" s="260" t="str">
        <f>IFERROR(VLOOKUP($B84,'Core Indicators'!$E$3:$EU$906,147,FALSE),"x")</f>
        <v>x</v>
      </c>
      <c r="K84" s="261">
        <v>1.7669236660000001</v>
      </c>
      <c r="L84" s="259" t="s">
        <v>14</v>
      </c>
      <c r="M84" s="260">
        <v>94</v>
      </c>
      <c r="N84" s="260">
        <v>78</v>
      </c>
      <c r="O84" s="260" t="str">
        <f>IFERROR(VLOOKUP(B84,'Core Indicators'!$E$3:$G$9906,3,FALSE),"x")</f>
        <v>x</v>
      </c>
      <c r="P84" s="260">
        <v>100250</v>
      </c>
      <c r="Q84" s="254"/>
      <c r="R84" s="254"/>
      <c r="S84" s="254"/>
      <c r="T84" s="254"/>
      <c r="U84" s="254"/>
      <c r="V84" s="254"/>
      <c r="W84" s="254"/>
      <c r="X84" s="254"/>
      <c r="Y84" s="254"/>
      <c r="Z84" s="254"/>
      <c r="AA84" s="254"/>
      <c r="AB84" s="254"/>
      <c r="AC84" s="254"/>
      <c r="AD84" s="254"/>
      <c r="AE84" s="254"/>
      <c r="AF84" s="254"/>
      <c r="AG84" s="254"/>
      <c r="AH84" s="254"/>
      <c r="AI84" s="254"/>
      <c r="AJ84" s="254"/>
      <c r="AK84" s="254"/>
      <c r="AL84" s="254"/>
      <c r="AM84" s="254"/>
      <c r="AN84" s="254"/>
      <c r="AO84" s="254"/>
      <c r="AP84" s="254"/>
      <c r="AQ84" s="254"/>
      <c r="AR84" s="254"/>
      <c r="AS84" s="254"/>
      <c r="AT84" s="254"/>
      <c r="AU84" s="254"/>
      <c r="AV84" s="254"/>
      <c r="AW84" s="254"/>
      <c r="AX84" s="254"/>
      <c r="AY84" s="254"/>
      <c r="AZ84" s="254"/>
      <c r="BA84" s="254"/>
      <c r="BB84" s="254"/>
      <c r="BC84" s="254"/>
      <c r="BD84" s="254"/>
      <c r="BE84" s="254"/>
      <c r="BF84" s="254"/>
      <c r="BG84" s="254"/>
      <c r="BH84" s="254"/>
      <c r="BI84" s="254"/>
      <c r="BJ84" s="254"/>
      <c r="BK84" s="254"/>
      <c r="BL84" s="254"/>
      <c r="BM84" s="254"/>
      <c r="BN84" s="254"/>
      <c r="BO84" s="254"/>
      <c r="BP84" s="254"/>
      <c r="BQ84" s="254"/>
      <c r="BR84" s="254"/>
      <c r="BS84" s="254"/>
      <c r="BT84" s="254"/>
      <c r="BU84" s="254"/>
      <c r="BV84" s="254"/>
      <c r="BW84" s="254"/>
      <c r="BX84" s="254"/>
      <c r="BY84" s="254"/>
      <c r="BZ84" s="254"/>
      <c r="CA84" s="254"/>
      <c r="CB84" s="254"/>
      <c r="CC84" s="254"/>
      <c r="CD84" s="254"/>
      <c r="CE84" s="254"/>
      <c r="CF84" s="254"/>
      <c r="CG84" s="254"/>
      <c r="CH84" s="254"/>
      <c r="CI84" s="254"/>
      <c r="CJ84" s="254"/>
      <c r="CK84" s="254"/>
      <c r="CL84" s="254"/>
      <c r="CM84" s="254"/>
      <c r="CN84" s="254"/>
      <c r="CO84" s="254"/>
      <c r="CP84" s="254"/>
      <c r="CQ84" s="254"/>
      <c r="CR84" s="254"/>
      <c r="CS84" s="254"/>
      <c r="CT84" s="254"/>
      <c r="CU84" s="254"/>
      <c r="CV84" s="254"/>
      <c r="CW84" s="254"/>
      <c r="CX84" s="254"/>
      <c r="CY84" s="254"/>
      <c r="CZ84" s="254"/>
      <c r="DA84" s="254"/>
      <c r="DB84" s="254"/>
      <c r="DC84" s="254"/>
      <c r="DD84" s="254"/>
      <c r="DE84" s="254"/>
      <c r="DF84" s="254"/>
      <c r="DG84" s="254"/>
      <c r="DH84" s="254"/>
      <c r="DI84" s="254"/>
      <c r="DJ84" s="254"/>
      <c r="DK84" s="254"/>
      <c r="DL84" s="254"/>
    </row>
    <row r="85" spans="1:116" x14ac:dyDescent="0.25">
      <c r="A85" s="255" t="s">
        <v>7248</v>
      </c>
      <c r="B85" s="256" t="s">
        <v>7249</v>
      </c>
      <c r="C85" s="259">
        <v>0.77369999499999997</v>
      </c>
      <c r="D85" s="260">
        <v>4</v>
      </c>
      <c r="E85" s="259">
        <v>0.44</v>
      </c>
      <c r="F85" s="259" t="s">
        <v>14</v>
      </c>
      <c r="G85" s="259">
        <v>0.1002841248</v>
      </c>
      <c r="H85" s="259">
        <v>39</v>
      </c>
      <c r="I85" s="260">
        <v>6</v>
      </c>
      <c r="J85" s="260" t="str">
        <f>IFERROR(VLOOKUP($B85,'Core Indicators'!$E$3:$EU$906,147,FALSE),"x")</f>
        <v>x</v>
      </c>
      <c r="K85" s="261">
        <v>1.0475901365</v>
      </c>
      <c r="L85" s="259" t="s">
        <v>14</v>
      </c>
      <c r="M85" s="260">
        <v>76</v>
      </c>
      <c r="N85" s="260">
        <v>60</v>
      </c>
      <c r="O85" s="260" t="str">
        <f>IFERROR(VLOOKUP(B85,'Core Indicators'!$E$3:$G$9906,3,FALSE),"x")</f>
        <v>x</v>
      </c>
      <c r="P85" s="260">
        <v>21640</v>
      </c>
      <c r="Q85" s="254"/>
      <c r="R85" s="254"/>
      <c r="S85" s="254"/>
      <c r="T85" s="254"/>
      <c r="U85" s="254"/>
      <c r="V85" s="254"/>
      <c r="W85" s="254"/>
      <c r="X85" s="254"/>
      <c r="Y85" s="254"/>
      <c r="Z85" s="254"/>
      <c r="AA85" s="254"/>
      <c r="AB85" s="254"/>
      <c r="AC85" s="254"/>
      <c r="AD85" s="254"/>
      <c r="AE85" s="254"/>
      <c r="AF85" s="254"/>
      <c r="AG85" s="254"/>
      <c r="AH85" s="254"/>
      <c r="AI85" s="254"/>
      <c r="AJ85" s="254"/>
      <c r="AK85" s="254"/>
      <c r="AL85" s="254"/>
      <c r="AM85" s="254"/>
      <c r="AN85" s="254"/>
      <c r="AO85" s="254"/>
      <c r="AP85" s="254"/>
      <c r="AQ85" s="254"/>
      <c r="AR85" s="254"/>
      <c r="AS85" s="254"/>
      <c r="AT85" s="254"/>
      <c r="AU85" s="254"/>
      <c r="AV85" s="254"/>
      <c r="AW85" s="254"/>
      <c r="AX85" s="254"/>
      <c r="AY85" s="254"/>
      <c r="AZ85" s="254"/>
      <c r="BA85" s="254"/>
      <c r="BB85" s="254"/>
      <c r="BC85" s="254"/>
      <c r="BD85" s="254"/>
      <c r="BE85" s="254"/>
      <c r="BF85" s="254"/>
      <c r="BG85" s="254"/>
      <c r="BH85" s="254"/>
      <c r="BI85" s="254"/>
      <c r="BJ85" s="254"/>
      <c r="BK85" s="254"/>
      <c r="BL85" s="254"/>
      <c r="BM85" s="254"/>
      <c r="BN85" s="254"/>
      <c r="BO85" s="254"/>
      <c r="BP85" s="254"/>
      <c r="BQ85" s="254"/>
      <c r="BR85" s="254"/>
      <c r="BS85" s="254"/>
      <c r="BT85" s="254"/>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254"/>
      <c r="CX85" s="254"/>
      <c r="CY85" s="254"/>
      <c r="CZ85" s="254"/>
      <c r="DA85" s="254"/>
      <c r="DB85" s="254"/>
      <c r="DC85" s="254"/>
      <c r="DD85" s="254"/>
      <c r="DE85" s="254"/>
      <c r="DF85" s="254"/>
      <c r="DG85" s="254"/>
      <c r="DH85" s="254"/>
      <c r="DI85" s="254"/>
      <c r="DJ85" s="254"/>
      <c r="DK85" s="254"/>
      <c r="DL85" s="254"/>
    </row>
    <row r="86" spans="1:116" x14ac:dyDescent="0.25">
      <c r="A86" s="255" t="s">
        <v>610</v>
      </c>
      <c r="B86" s="256" t="s">
        <v>7250</v>
      </c>
      <c r="C86" s="259">
        <v>0.12520399560000001</v>
      </c>
      <c r="D86" s="260">
        <v>12</v>
      </c>
      <c r="E86" s="259">
        <v>5.4999999999999997E-3</v>
      </c>
      <c r="F86" s="259" t="s">
        <v>14</v>
      </c>
      <c r="G86" s="259">
        <v>6.9101684999999996E-2</v>
      </c>
      <c r="H86" s="259">
        <v>35.9</v>
      </c>
      <c r="I86" s="260">
        <v>0</v>
      </c>
      <c r="J86" s="260">
        <f>IFERROR(VLOOKUP($B86,'Core Indicators'!$E$3:$EU$906,147,FALSE),"x")</f>
        <v>697</v>
      </c>
      <c r="K86" s="261">
        <v>0.28019103410000001</v>
      </c>
      <c r="L86" s="259" t="s">
        <v>14</v>
      </c>
      <c r="M86" s="260">
        <v>89</v>
      </c>
      <c r="N86" s="260">
        <v>53</v>
      </c>
      <c r="O86" s="260">
        <f>IFERROR(VLOOKUP(B86,'Core Indicators'!$E$3:$G$9906,3,FALSE),"x")</f>
        <v>64293000</v>
      </c>
      <c r="P86" s="260">
        <v>294140</v>
      </c>
      <c r="Q86" s="254"/>
      <c r="R86" s="254"/>
      <c r="S86" s="254"/>
      <c r="T86" s="254"/>
      <c r="U86" s="254"/>
      <c r="V86" s="254"/>
      <c r="W86" s="254"/>
      <c r="X86" s="254"/>
      <c r="Y86" s="254"/>
      <c r="Z86" s="254"/>
      <c r="AA86" s="254"/>
      <c r="AB86" s="254"/>
      <c r="AC86" s="254"/>
      <c r="AD86" s="254"/>
      <c r="AE86" s="254"/>
      <c r="AF86" s="254"/>
      <c r="AG86" s="254"/>
      <c r="AH86" s="254"/>
      <c r="AI86" s="254"/>
      <c r="AJ86" s="254"/>
      <c r="AK86" s="254"/>
      <c r="AL86" s="254"/>
      <c r="AM86" s="254"/>
      <c r="AN86" s="254"/>
      <c r="AO86" s="254"/>
      <c r="AP86" s="254"/>
      <c r="AQ86" s="254"/>
      <c r="AR86" s="254"/>
      <c r="AS86" s="254"/>
      <c r="AT86" s="254"/>
      <c r="AU86" s="254"/>
      <c r="AV86" s="254"/>
      <c r="AW86" s="254"/>
      <c r="AX86" s="254"/>
      <c r="AY86" s="254"/>
      <c r="AZ86" s="254"/>
      <c r="BA86" s="254"/>
      <c r="BB86" s="254"/>
      <c r="BC86" s="254"/>
      <c r="BD86" s="254"/>
      <c r="BE86" s="254"/>
      <c r="BF86" s="254"/>
      <c r="BG86" s="254"/>
      <c r="BH86" s="254"/>
      <c r="BI86" s="254"/>
      <c r="BJ86" s="254"/>
      <c r="BK86" s="254"/>
      <c r="BL86" s="254"/>
      <c r="BM86" s="254"/>
      <c r="BN86" s="254"/>
      <c r="BO86" s="254"/>
      <c r="BP86" s="254"/>
      <c r="BQ86" s="254"/>
      <c r="BR86" s="254"/>
      <c r="BS86" s="254"/>
      <c r="BT86" s="254"/>
      <c r="BU86" s="254"/>
      <c r="BV86" s="254"/>
      <c r="BW86" s="254"/>
      <c r="BX86" s="254"/>
      <c r="BY86" s="254"/>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c r="CX86" s="254"/>
      <c r="CY86" s="254"/>
      <c r="CZ86" s="254"/>
      <c r="DA86" s="254"/>
      <c r="DB86" s="254"/>
      <c r="DC86" s="254"/>
      <c r="DD86" s="254"/>
      <c r="DE86" s="254"/>
      <c r="DF86" s="254"/>
      <c r="DG86" s="254"/>
      <c r="DH86" s="254"/>
      <c r="DI86" s="254"/>
      <c r="DJ86" s="254"/>
      <c r="DK86" s="254"/>
      <c r="DL86" s="254"/>
    </row>
    <row r="87" spans="1:116" x14ac:dyDescent="0.25">
      <c r="A87" s="255" t="s">
        <v>7251</v>
      </c>
      <c r="B87" s="256" t="s">
        <v>7252</v>
      </c>
      <c r="C87" s="259">
        <v>0</v>
      </c>
      <c r="D87" s="260">
        <v>13</v>
      </c>
      <c r="E87" s="259">
        <v>0</v>
      </c>
      <c r="F87" s="259">
        <v>8.25</v>
      </c>
      <c r="G87" s="259">
        <v>0.40466299929999999</v>
      </c>
      <c r="H87" s="259">
        <v>45.5</v>
      </c>
      <c r="I87" s="260">
        <v>6</v>
      </c>
      <c r="J87" s="260" t="str">
        <f>IFERROR(VLOOKUP($B87,'Core Indicators'!$E$3:$EU$906,147,FALSE),"x")</f>
        <v>x</v>
      </c>
      <c r="K87" s="261">
        <v>-0.3125736415</v>
      </c>
      <c r="L87" s="259">
        <v>7.25</v>
      </c>
      <c r="M87" s="260">
        <v>78</v>
      </c>
      <c r="N87" s="260">
        <v>43</v>
      </c>
      <c r="O87" s="260" t="str">
        <f>IFERROR(VLOOKUP(B87,'Core Indicators'!$E$3:$G$9906,3,FALSE),"x")</f>
        <v>x</v>
      </c>
      <c r="P87" s="260">
        <v>10830</v>
      </c>
      <c r="Q87" s="254"/>
      <c r="R87" s="254"/>
      <c r="S87" s="254"/>
      <c r="T87" s="254"/>
      <c r="U87" s="254"/>
      <c r="V87" s="254"/>
      <c r="W87" s="254"/>
      <c r="X87" s="254"/>
      <c r="Y87" s="254"/>
      <c r="Z87" s="254"/>
      <c r="AA87" s="254"/>
      <c r="AB87" s="254"/>
      <c r="AC87" s="254"/>
      <c r="AD87" s="254"/>
      <c r="AE87" s="254"/>
      <c r="AF87" s="254"/>
      <c r="AG87" s="254"/>
      <c r="AH87" s="254"/>
      <c r="AI87" s="254"/>
      <c r="AJ87" s="254"/>
      <c r="AK87" s="254"/>
      <c r="AL87" s="254"/>
      <c r="AM87" s="254"/>
      <c r="AN87" s="254"/>
      <c r="AO87" s="254"/>
      <c r="AP87" s="254"/>
      <c r="AQ87" s="254"/>
      <c r="AR87" s="254"/>
      <c r="AS87" s="254"/>
      <c r="AT87" s="254"/>
      <c r="AU87" s="254"/>
      <c r="AV87" s="254"/>
      <c r="AW87" s="254"/>
      <c r="AX87" s="254"/>
      <c r="AY87" s="254"/>
      <c r="AZ87" s="254"/>
      <c r="BA87" s="254"/>
      <c r="BB87" s="254"/>
      <c r="BC87" s="254"/>
      <c r="BD87" s="254"/>
      <c r="BE87" s="254"/>
      <c r="BF87" s="254"/>
      <c r="BG87" s="254"/>
      <c r="BH87" s="254"/>
      <c r="BI87" s="254"/>
      <c r="BJ87" s="254"/>
      <c r="BK87" s="254"/>
      <c r="BL87" s="254"/>
      <c r="BM87" s="254"/>
      <c r="BN87" s="254"/>
      <c r="BO87" s="254"/>
      <c r="BP87" s="254"/>
      <c r="BQ87" s="254"/>
      <c r="BR87" s="254"/>
      <c r="BS87" s="254"/>
      <c r="BT87" s="254"/>
      <c r="BU87" s="254"/>
      <c r="BV87" s="254"/>
      <c r="BW87" s="254"/>
      <c r="BX87" s="254"/>
      <c r="BY87" s="254"/>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c r="CX87" s="254"/>
      <c r="CY87" s="254"/>
      <c r="CZ87" s="254"/>
      <c r="DA87" s="254"/>
      <c r="DB87" s="254"/>
      <c r="DC87" s="254"/>
      <c r="DD87" s="254"/>
      <c r="DE87" s="254"/>
      <c r="DF87" s="254"/>
      <c r="DG87" s="254"/>
      <c r="DH87" s="254"/>
      <c r="DI87" s="254"/>
      <c r="DJ87" s="254"/>
      <c r="DK87" s="254"/>
      <c r="DL87" s="254"/>
    </row>
    <row r="88" spans="1:116" x14ac:dyDescent="0.25">
      <c r="A88" s="255" t="s">
        <v>199</v>
      </c>
      <c r="B88" s="256" t="s">
        <v>7253</v>
      </c>
      <c r="C88" s="259">
        <v>0.58639999539999998</v>
      </c>
      <c r="D88" s="260">
        <v>2</v>
      </c>
      <c r="E88" s="259">
        <v>0.57999999999999996</v>
      </c>
      <c r="F88" s="259">
        <v>4.3166666666999998</v>
      </c>
      <c r="G88" s="259">
        <v>0.46862760440000001</v>
      </c>
      <c r="H88" s="259">
        <v>33.700000000000003</v>
      </c>
      <c r="I88" s="260">
        <v>6</v>
      </c>
      <c r="J88" s="260">
        <f>IFERROR(VLOOKUP($B88,'Core Indicators'!$E$3:$EU$906,147,FALSE),"x")</f>
        <v>0</v>
      </c>
      <c r="K88" s="261">
        <v>0.14395745099999999</v>
      </c>
      <c r="L88" s="259">
        <v>4.25</v>
      </c>
      <c r="M88" s="260">
        <v>37</v>
      </c>
      <c r="N88" s="260">
        <v>48</v>
      </c>
      <c r="O88" s="260">
        <f>IFERROR(VLOOKUP(B88,'Core Indicators'!$E$3:$G$9906,3,FALSE),"x")</f>
        <v>10806000</v>
      </c>
      <c r="P88" s="260">
        <v>88780</v>
      </c>
      <c r="Q88" s="254"/>
      <c r="R88" s="254"/>
      <c r="S88" s="254"/>
      <c r="T88" s="254"/>
      <c r="U88" s="254"/>
      <c r="V88" s="254"/>
      <c r="W88" s="254"/>
      <c r="X88" s="254"/>
      <c r="Y88" s="254"/>
      <c r="Z88" s="254"/>
      <c r="AA88" s="254"/>
      <c r="AB88" s="254"/>
      <c r="AC88" s="254"/>
      <c r="AD88" s="254"/>
      <c r="AE88" s="254"/>
      <c r="AF88" s="254"/>
      <c r="AG88" s="254"/>
      <c r="AH88" s="254"/>
      <c r="AI88" s="254"/>
      <c r="AJ88" s="254"/>
      <c r="AK88" s="254"/>
      <c r="AL88" s="254"/>
      <c r="AM88" s="254"/>
      <c r="AN88" s="254"/>
      <c r="AO88" s="254"/>
      <c r="AP88" s="254"/>
      <c r="AQ88" s="254"/>
      <c r="AR88" s="254"/>
      <c r="AS88" s="254"/>
      <c r="AT88" s="254"/>
      <c r="AU88" s="254"/>
      <c r="AV88" s="254"/>
      <c r="AW88" s="254"/>
      <c r="AX88" s="254"/>
      <c r="AY88" s="254"/>
      <c r="AZ88" s="254"/>
      <c r="BA88" s="254"/>
      <c r="BB88" s="254"/>
      <c r="BC88" s="254"/>
      <c r="BD88" s="254"/>
      <c r="BE88" s="254"/>
      <c r="BF88" s="254"/>
      <c r="BG88" s="254"/>
      <c r="BH88" s="254"/>
      <c r="BI88" s="254"/>
      <c r="BJ88" s="254"/>
      <c r="BK88" s="254"/>
      <c r="BL88" s="254"/>
      <c r="BM88" s="254"/>
      <c r="BN88" s="254"/>
      <c r="BO88" s="254"/>
      <c r="BP88" s="254"/>
      <c r="BQ88" s="254"/>
      <c r="BR88" s="254"/>
      <c r="BS88" s="254"/>
      <c r="BT88" s="254"/>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c r="CX88" s="254"/>
      <c r="CY88" s="254"/>
      <c r="CZ88" s="254"/>
      <c r="DA88" s="254"/>
      <c r="DB88" s="254"/>
      <c r="DC88" s="254"/>
      <c r="DD88" s="254"/>
      <c r="DE88" s="254"/>
      <c r="DF88" s="254"/>
      <c r="DG88" s="254"/>
      <c r="DH88" s="254"/>
      <c r="DI88" s="254"/>
      <c r="DJ88" s="254"/>
      <c r="DK88" s="254"/>
      <c r="DL88" s="254"/>
    </row>
    <row r="89" spans="1:116" x14ac:dyDescent="0.25">
      <c r="A89" s="255" t="s">
        <v>7254</v>
      </c>
      <c r="B89" s="256" t="s">
        <v>7255</v>
      </c>
      <c r="C89" s="259">
        <v>4.1406014200000001E-2</v>
      </c>
      <c r="D89" s="260">
        <v>12</v>
      </c>
      <c r="E89" s="259">
        <v>2.2020000000000001E-2</v>
      </c>
      <c r="F89" s="259" t="s">
        <v>14</v>
      </c>
      <c r="G89" s="259">
        <v>9.8649094399999998E-2</v>
      </c>
      <c r="H89" s="259">
        <v>32.9</v>
      </c>
      <c r="I89" s="260">
        <v>0</v>
      </c>
      <c r="J89" s="260" t="str">
        <f>IFERROR(VLOOKUP($B89,'Core Indicators'!$E$3:$EU$906,147,FALSE),"x")</f>
        <v>x</v>
      </c>
      <c r="K89" s="261">
        <v>1.5379649401</v>
      </c>
      <c r="L89" s="259" t="s">
        <v>14</v>
      </c>
      <c r="M89" s="260">
        <v>96</v>
      </c>
      <c r="N89" s="260">
        <v>73</v>
      </c>
      <c r="O89" s="260" t="str">
        <f>IFERROR(VLOOKUP(B89,'Core Indicators'!$E$3:$G$9906,3,FALSE),"x")</f>
        <v>x</v>
      </c>
      <c r="P89" s="260">
        <v>364560</v>
      </c>
      <c r="Q89" s="254"/>
      <c r="R89" s="254"/>
      <c r="S89" s="254"/>
      <c r="T89" s="254"/>
      <c r="U89" s="254"/>
      <c r="V89" s="254"/>
      <c r="W89" s="254"/>
      <c r="X89" s="254"/>
      <c r="Y89" s="254"/>
      <c r="Z89" s="254"/>
      <c r="AA89" s="254"/>
      <c r="AB89" s="254"/>
      <c r="AC89" s="254"/>
      <c r="AD89" s="254"/>
      <c r="AE89" s="254"/>
      <c r="AF89" s="254"/>
      <c r="AG89" s="254"/>
      <c r="AH89" s="254"/>
      <c r="AI89" s="254"/>
      <c r="AJ89" s="254"/>
      <c r="AK89" s="254"/>
      <c r="AL89" s="254"/>
      <c r="AM89" s="254"/>
      <c r="AN89" s="254"/>
      <c r="AO89" s="254"/>
      <c r="AP89" s="254"/>
      <c r="AQ89" s="254"/>
      <c r="AR89" s="254"/>
      <c r="AS89" s="254"/>
      <c r="AT89" s="254"/>
      <c r="AU89" s="254"/>
      <c r="AV89" s="254"/>
      <c r="AW89" s="254"/>
      <c r="AX89" s="254"/>
      <c r="AY89" s="254"/>
      <c r="AZ89" s="254"/>
      <c r="BA89" s="254"/>
      <c r="BB89" s="254"/>
      <c r="BC89" s="254"/>
      <c r="BD89" s="254"/>
      <c r="BE89" s="254"/>
      <c r="BF89" s="254"/>
      <c r="BG89" s="254"/>
      <c r="BH89" s="254"/>
      <c r="BI89" s="254"/>
      <c r="BJ89" s="254"/>
      <c r="BK89" s="254"/>
      <c r="BL89" s="254"/>
      <c r="BM89" s="254"/>
      <c r="BN89" s="254"/>
      <c r="BO89" s="254"/>
      <c r="BP89" s="254"/>
      <c r="BQ89" s="254"/>
      <c r="BR89" s="254"/>
      <c r="BS89" s="254"/>
      <c r="BT89" s="254"/>
      <c r="BU89" s="254"/>
      <c r="BV89" s="254"/>
      <c r="BW89" s="254"/>
      <c r="BX89" s="254"/>
      <c r="BY89" s="254"/>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254"/>
      <c r="CX89" s="254"/>
      <c r="CY89" s="254"/>
      <c r="CZ89" s="254"/>
      <c r="DA89" s="254"/>
      <c r="DB89" s="254"/>
      <c r="DC89" s="254"/>
      <c r="DD89" s="254"/>
      <c r="DE89" s="254"/>
      <c r="DF89" s="254"/>
      <c r="DG89" s="254"/>
      <c r="DH89" s="254"/>
      <c r="DI89" s="254"/>
      <c r="DJ89" s="254"/>
      <c r="DK89" s="254"/>
      <c r="DL89" s="254"/>
    </row>
    <row r="90" spans="1:116" x14ac:dyDescent="0.25">
      <c r="A90" s="255" t="s">
        <v>7256</v>
      </c>
      <c r="B90" s="256" t="s">
        <v>7257</v>
      </c>
      <c r="C90" s="259">
        <v>0.53400502920000004</v>
      </c>
      <c r="D90" s="260">
        <v>4</v>
      </c>
      <c r="E90" s="259">
        <v>0.41699999999999998</v>
      </c>
      <c r="F90" s="259">
        <v>3.7833333332999999</v>
      </c>
      <c r="G90" s="259">
        <v>0.20262584820000001</v>
      </c>
      <c r="H90" s="259">
        <v>27.8</v>
      </c>
      <c r="I90" s="260">
        <v>4</v>
      </c>
      <c r="J90" s="260" t="str">
        <f>IFERROR(VLOOKUP($B90,'Core Indicators'!$E$3:$EU$906,147,FALSE),"x")</f>
        <v>x</v>
      </c>
      <c r="K90" s="261">
        <v>-0.43241328000000001</v>
      </c>
      <c r="L90" s="259">
        <v>3.5</v>
      </c>
      <c r="M90" s="260">
        <v>23</v>
      </c>
      <c r="N90" s="260">
        <v>34</v>
      </c>
      <c r="O90" s="260" t="str">
        <f>IFERROR(VLOOKUP(B90,'Core Indicators'!$E$3:$G$9906,3,FALSE),"x")</f>
        <v>x</v>
      </c>
      <c r="P90" s="260">
        <v>2699700</v>
      </c>
      <c r="Q90" s="254"/>
      <c r="R90" s="254"/>
      <c r="S90" s="254"/>
      <c r="T90" s="254"/>
      <c r="U90" s="254"/>
      <c r="V90" s="254"/>
      <c r="W90" s="254"/>
      <c r="X90" s="254"/>
      <c r="Y90" s="254"/>
      <c r="Z90" s="254"/>
      <c r="AA90" s="254"/>
      <c r="AB90" s="254"/>
      <c r="AC90" s="254"/>
      <c r="AD90" s="254"/>
      <c r="AE90" s="254"/>
      <c r="AF90" s="254"/>
      <c r="AG90" s="254"/>
      <c r="AH90" s="254"/>
      <c r="AI90" s="254"/>
      <c r="AJ90" s="254"/>
      <c r="AK90" s="254"/>
      <c r="AL90" s="254"/>
      <c r="AM90" s="254"/>
      <c r="AN90" s="254"/>
      <c r="AO90" s="254"/>
      <c r="AP90" s="254"/>
      <c r="AQ90" s="254"/>
      <c r="AR90" s="254"/>
      <c r="AS90" s="254"/>
      <c r="AT90" s="254"/>
      <c r="AU90" s="254"/>
      <c r="AV90" s="254"/>
      <c r="AW90" s="254"/>
      <c r="AX90" s="254"/>
      <c r="AY90" s="254"/>
      <c r="AZ90" s="254"/>
      <c r="BA90" s="254"/>
      <c r="BB90" s="254"/>
      <c r="BC90" s="254"/>
      <c r="BD90" s="254"/>
      <c r="BE90" s="254"/>
      <c r="BF90" s="254"/>
      <c r="BG90" s="254"/>
      <c r="BH90" s="254"/>
      <c r="BI90" s="254"/>
      <c r="BJ90" s="254"/>
      <c r="BK90" s="254"/>
      <c r="BL90" s="254"/>
      <c r="BM90" s="254"/>
      <c r="BN90" s="254"/>
      <c r="BO90" s="254"/>
      <c r="BP90" s="254"/>
      <c r="BQ90" s="254"/>
      <c r="BR90" s="254"/>
      <c r="BS90" s="254"/>
      <c r="BT90" s="254"/>
      <c r="BU90" s="254"/>
      <c r="BV90" s="254"/>
      <c r="BW90" s="254"/>
      <c r="BX90" s="254"/>
      <c r="BY90" s="254"/>
      <c r="BZ90" s="254"/>
      <c r="CA90" s="254"/>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254"/>
      <c r="CX90" s="254"/>
      <c r="CY90" s="254"/>
      <c r="CZ90" s="254"/>
      <c r="DA90" s="254"/>
      <c r="DB90" s="254"/>
      <c r="DC90" s="254"/>
      <c r="DD90" s="254"/>
      <c r="DE90" s="254"/>
      <c r="DF90" s="254"/>
      <c r="DG90" s="254"/>
      <c r="DH90" s="254"/>
      <c r="DI90" s="254"/>
      <c r="DJ90" s="254"/>
      <c r="DK90" s="254"/>
      <c r="DL90" s="254"/>
    </row>
    <row r="91" spans="1:116" x14ac:dyDescent="0.25">
      <c r="A91" s="255" t="s">
        <v>626</v>
      </c>
      <c r="B91" s="256" t="s">
        <v>7258</v>
      </c>
      <c r="C91" s="259">
        <v>0.85199999310000007</v>
      </c>
      <c r="D91" s="260">
        <v>4</v>
      </c>
      <c r="E91" s="259">
        <v>0.08</v>
      </c>
      <c r="F91" s="259">
        <v>4.8499999999999996</v>
      </c>
      <c r="G91" s="259">
        <v>0.54450861260000005</v>
      </c>
      <c r="H91" s="259">
        <v>40.799999999999997</v>
      </c>
      <c r="I91" s="260">
        <v>10</v>
      </c>
      <c r="J91" s="260">
        <f>IFERROR(VLOOKUP($B91,'Core Indicators'!$E$3:$EU$906,147,FALSE),"x")</f>
        <v>100</v>
      </c>
      <c r="K91" s="261">
        <v>-0.45431771869999998</v>
      </c>
      <c r="L91" s="259">
        <v>5.5</v>
      </c>
      <c r="M91" s="260">
        <v>48</v>
      </c>
      <c r="N91" s="260">
        <v>28</v>
      </c>
      <c r="O91" s="260">
        <f>IFERROR(VLOOKUP(B91,'Core Indicators'!$E$3:$G$9906,3,FALSE),"x")</f>
        <v>51393000</v>
      </c>
      <c r="P91" s="260">
        <v>569140</v>
      </c>
      <c r="Q91" s="254"/>
      <c r="R91" s="254"/>
      <c r="S91" s="254"/>
      <c r="T91" s="254"/>
      <c r="U91" s="254"/>
      <c r="V91" s="254"/>
      <c r="W91" s="254"/>
      <c r="X91" s="254"/>
      <c r="Y91" s="254"/>
      <c r="Z91" s="254"/>
      <c r="AA91" s="254"/>
      <c r="AB91" s="254"/>
      <c r="AC91" s="254"/>
      <c r="AD91" s="254"/>
      <c r="AE91" s="254"/>
      <c r="AF91" s="254"/>
      <c r="AG91" s="254"/>
      <c r="AH91" s="254"/>
      <c r="AI91" s="254"/>
      <c r="AJ91" s="254"/>
      <c r="AK91" s="254"/>
      <c r="AL91" s="254"/>
      <c r="AM91" s="254"/>
      <c r="AN91" s="254"/>
      <c r="AO91" s="254"/>
      <c r="AP91" s="254"/>
      <c r="AQ91" s="254"/>
      <c r="AR91" s="254"/>
      <c r="AS91" s="254"/>
      <c r="AT91" s="254"/>
      <c r="AU91" s="254"/>
      <c r="AV91" s="254"/>
      <c r="AW91" s="254"/>
      <c r="AX91" s="254"/>
      <c r="AY91" s="254"/>
      <c r="AZ91" s="254"/>
      <c r="BA91" s="254"/>
      <c r="BB91" s="254"/>
      <c r="BC91" s="254"/>
      <c r="BD91" s="254"/>
      <c r="BE91" s="254"/>
      <c r="BF91" s="254"/>
      <c r="BG91" s="254"/>
      <c r="BH91" s="254"/>
      <c r="BI91" s="254"/>
      <c r="BJ91" s="254"/>
      <c r="BK91" s="254"/>
      <c r="BL91" s="254"/>
      <c r="BM91" s="254"/>
      <c r="BN91" s="254"/>
      <c r="BO91" s="254"/>
      <c r="BP91" s="254"/>
      <c r="BQ91" s="254"/>
      <c r="BR91" s="254"/>
      <c r="BS91" s="254"/>
      <c r="BT91" s="254"/>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c r="CX91" s="254"/>
      <c r="CY91" s="254"/>
      <c r="CZ91" s="254"/>
      <c r="DA91" s="254"/>
      <c r="DB91" s="254"/>
      <c r="DC91" s="254"/>
      <c r="DD91" s="254"/>
      <c r="DE91" s="254"/>
      <c r="DF91" s="254"/>
      <c r="DG91" s="254"/>
      <c r="DH91" s="254"/>
      <c r="DI91" s="254"/>
      <c r="DJ91" s="254"/>
      <c r="DK91" s="254"/>
      <c r="DL91" s="254"/>
    </row>
    <row r="92" spans="1:116" x14ac:dyDescent="0.25">
      <c r="A92" s="255" t="s">
        <v>7259</v>
      </c>
      <c r="B92" s="256" t="s">
        <v>7260</v>
      </c>
      <c r="C92" s="259">
        <v>0.54403001520000005</v>
      </c>
      <c r="D92" s="260">
        <v>6</v>
      </c>
      <c r="E92" s="259">
        <v>0.27300000000000002</v>
      </c>
      <c r="F92" s="259">
        <v>6.1</v>
      </c>
      <c r="G92" s="259">
        <v>0.38123403010000001</v>
      </c>
      <c r="H92" s="259">
        <v>29.7</v>
      </c>
      <c r="I92" s="260">
        <v>6</v>
      </c>
      <c r="J92" s="260" t="str">
        <f>IFERROR(VLOOKUP($B92,'Core Indicators'!$E$3:$EU$906,147,FALSE),"x")</f>
        <v>x</v>
      </c>
      <c r="K92" s="261">
        <v>-0.88630145790000003</v>
      </c>
      <c r="L92" s="259">
        <v>5</v>
      </c>
      <c r="M92" s="260">
        <v>38</v>
      </c>
      <c r="N92" s="260">
        <v>30</v>
      </c>
      <c r="O92" s="260" t="str">
        <f>IFERROR(VLOOKUP(B92,'Core Indicators'!$E$3:$G$9906,3,FALSE),"x")</f>
        <v>x</v>
      </c>
      <c r="P92" s="260">
        <v>191800</v>
      </c>
      <c r="Q92" s="254"/>
      <c r="R92" s="254"/>
      <c r="S92" s="254"/>
      <c r="T92" s="254"/>
      <c r="U92" s="254"/>
      <c r="V92" s="254"/>
      <c r="W92" s="254"/>
      <c r="X92" s="254"/>
      <c r="Y92" s="254"/>
      <c r="Z92" s="254"/>
      <c r="AA92" s="254"/>
      <c r="AB92" s="254"/>
      <c r="AC92" s="254"/>
      <c r="AD92" s="254"/>
      <c r="AE92" s="254"/>
      <c r="AF92" s="254"/>
      <c r="AG92" s="254"/>
      <c r="AH92" s="254"/>
      <c r="AI92" s="254"/>
      <c r="AJ92" s="254"/>
      <c r="AK92" s="254"/>
      <c r="AL92" s="254"/>
      <c r="AM92" s="254"/>
      <c r="AN92" s="254"/>
      <c r="AO92" s="254"/>
      <c r="AP92" s="254"/>
      <c r="AQ92" s="254"/>
      <c r="AR92" s="254"/>
      <c r="AS92" s="254"/>
      <c r="AT92" s="254"/>
      <c r="AU92" s="254"/>
      <c r="AV92" s="254"/>
      <c r="AW92" s="254"/>
      <c r="AX92" s="254"/>
      <c r="AY92" s="254"/>
      <c r="AZ92" s="254"/>
      <c r="BA92" s="254"/>
      <c r="BB92" s="254"/>
      <c r="BC92" s="254"/>
      <c r="BD92" s="254"/>
      <c r="BE92" s="254"/>
      <c r="BF92" s="254"/>
      <c r="BG92" s="254"/>
      <c r="BH92" s="254"/>
      <c r="BI92" s="254"/>
      <c r="BJ92" s="254"/>
      <c r="BK92" s="254"/>
      <c r="BL92" s="254"/>
      <c r="BM92" s="254"/>
      <c r="BN92" s="254"/>
      <c r="BO92" s="254"/>
      <c r="BP92" s="254"/>
      <c r="BQ92" s="254"/>
      <c r="BR92" s="254"/>
      <c r="BS92" s="254"/>
      <c r="BT92" s="254"/>
      <c r="BU92" s="254"/>
      <c r="BV92" s="254"/>
      <c r="BW92" s="254"/>
      <c r="BX92" s="254"/>
      <c r="BY92" s="2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254"/>
      <c r="CX92" s="254"/>
      <c r="CY92" s="254"/>
      <c r="CZ92" s="254"/>
      <c r="DA92" s="254"/>
      <c r="DB92" s="254"/>
      <c r="DC92" s="254"/>
      <c r="DD92" s="254"/>
      <c r="DE92" s="254"/>
      <c r="DF92" s="254"/>
      <c r="DG92" s="254"/>
      <c r="DH92" s="254"/>
      <c r="DI92" s="254"/>
      <c r="DJ92" s="254"/>
      <c r="DK92" s="254"/>
      <c r="DL92" s="254"/>
    </row>
    <row r="93" spans="1:116" x14ac:dyDescent="0.25">
      <c r="A93" s="255" t="s">
        <v>7261</v>
      </c>
      <c r="B93" s="256" t="s">
        <v>7262</v>
      </c>
      <c r="C93" s="259">
        <v>9.6800022599999994E-2</v>
      </c>
      <c r="D93" s="260">
        <v>9</v>
      </c>
      <c r="E93" s="259">
        <v>3.5000000000000003E-2</v>
      </c>
      <c r="F93" s="259">
        <v>3.2833333332999999</v>
      </c>
      <c r="G93" s="259">
        <v>0.47416294609999998</v>
      </c>
      <c r="H93" s="259" t="s">
        <v>14</v>
      </c>
      <c r="I93" s="260">
        <v>4</v>
      </c>
      <c r="J93" s="260" t="str">
        <f>IFERROR(VLOOKUP($B93,'Core Indicators'!$E$3:$EU$906,147,FALSE),"x")</f>
        <v>x</v>
      </c>
      <c r="K93" s="261">
        <v>-0.93566834930000009</v>
      </c>
      <c r="L93" s="259">
        <v>2</v>
      </c>
      <c r="M93" s="260">
        <v>25</v>
      </c>
      <c r="N93" s="260">
        <v>20</v>
      </c>
      <c r="O93" s="260" t="str">
        <f>IFERROR(VLOOKUP(B93,'Core Indicators'!$E$3:$G$9906,3,FALSE),"x")</f>
        <v>x</v>
      </c>
      <c r="P93" s="260">
        <v>176520</v>
      </c>
      <c r="Q93" s="254"/>
      <c r="R93" s="254"/>
      <c r="S93" s="254"/>
      <c r="T93" s="254"/>
      <c r="U93" s="254"/>
      <c r="V93" s="254"/>
      <c r="W93" s="254"/>
      <c r="X93" s="254"/>
      <c r="Y93" s="254"/>
      <c r="Z93" s="254"/>
      <c r="AA93" s="254"/>
      <c r="AB93" s="254"/>
      <c r="AC93" s="254"/>
      <c r="AD93" s="254"/>
      <c r="AE93" s="254"/>
      <c r="AF93" s="254"/>
      <c r="AG93" s="254"/>
      <c r="AH93" s="254"/>
      <c r="AI93" s="254"/>
      <c r="AJ93" s="254"/>
      <c r="AK93" s="254"/>
      <c r="AL93" s="254"/>
      <c r="AM93" s="254"/>
      <c r="AN93" s="254"/>
      <c r="AO93" s="254"/>
      <c r="AP93" s="254"/>
      <c r="AQ93" s="254"/>
      <c r="AR93" s="254"/>
      <c r="AS93" s="254"/>
      <c r="AT93" s="254"/>
      <c r="AU93" s="254"/>
      <c r="AV93" s="254"/>
      <c r="AW93" s="254"/>
      <c r="AX93" s="254"/>
      <c r="AY93" s="254"/>
      <c r="AZ93" s="254"/>
      <c r="BA93" s="254"/>
      <c r="BB93" s="254"/>
      <c r="BC93" s="254"/>
      <c r="BD93" s="254"/>
      <c r="BE93" s="254"/>
      <c r="BF93" s="254"/>
      <c r="BG93" s="254"/>
      <c r="BH93" s="254"/>
      <c r="BI93" s="254"/>
      <c r="BJ93" s="254"/>
      <c r="BK93" s="254"/>
      <c r="BL93" s="254"/>
      <c r="BM93" s="254"/>
      <c r="BN93" s="254"/>
      <c r="BO93" s="254"/>
      <c r="BP93" s="254"/>
      <c r="BQ93" s="254"/>
      <c r="BR93" s="254"/>
      <c r="BS93" s="254"/>
      <c r="BT93" s="254"/>
      <c r="BU93" s="254"/>
      <c r="BV93" s="254"/>
      <c r="BW93" s="254"/>
      <c r="BX93" s="254"/>
      <c r="BY93" s="254"/>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254"/>
      <c r="CX93" s="254"/>
      <c r="CY93" s="254"/>
      <c r="CZ93" s="254"/>
      <c r="DA93" s="254"/>
      <c r="DB93" s="254"/>
      <c r="DC93" s="254"/>
      <c r="DD93" s="254"/>
      <c r="DE93" s="254"/>
      <c r="DF93" s="254"/>
      <c r="DG93" s="254"/>
      <c r="DH93" s="254"/>
      <c r="DI93" s="254"/>
      <c r="DJ93" s="254"/>
      <c r="DK93" s="254"/>
      <c r="DL93" s="254"/>
    </row>
    <row r="94" spans="1:116" x14ac:dyDescent="0.25">
      <c r="A94" s="255" t="s">
        <v>7263</v>
      </c>
      <c r="B94" s="256" t="s">
        <v>7264</v>
      </c>
      <c r="C94" s="259">
        <v>0</v>
      </c>
      <c r="D94" s="260">
        <v>13</v>
      </c>
      <c r="E94" s="259">
        <v>0</v>
      </c>
      <c r="F94" s="259" t="s">
        <v>14</v>
      </c>
      <c r="G94" s="259" t="s">
        <v>14</v>
      </c>
      <c r="H94" s="259">
        <v>37</v>
      </c>
      <c r="I94" s="260">
        <v>0</v>
      </c>
      <c r="J94" s="260" t="str">
        <f>IFERROR(VLOOKUP($B94,'Core Indicators'!$E$3:$EU$906,147,FALSE),"x")</f>
        <v>x</v>
      </c>
      <c r="K94" s="261">
        <v>0.73770260809999999</v>
      </c>
      <c r="L94" s="259" t="s">
        <v>14</v>
      </c>
      <c r="M94" s="260">
        <v>93</v>
      </c>
      <c r="N94" s="260" t="s">
        <v>14</v>
      </c>
      <c r="O94" s="260" t="str">
        <f>IFERROR(VLOOKUP(B94,'Core Indicators'!$E$3:$G$9906,3,FALSE),"x")</f>
        <v>x</v>
      </c>
      <c r="P94" s="260">
        <v>810</v>
      </c>
      <c r="Q94" s="254"/>
      <c r="R94" s="254"/>
      <c r="S94" s="254"/>
      <c r="T94" s="254"/>
      <c r="U94" s="254"/>
      <c r="V94" s="254"/>
      <c r="W94" s="254"/>
      <c r="X94" s="254"/>
      <c r="Y94" s="254"/>
      <c r="Z94" s="254"/>
      <c r="AA94" s="254"/>
      <c r="AB94" s="254"/>
      <c r="AC94" s="254"/>
      <c r="AD94" s="254"/>
      <c r="AE94" s="254"/>
      <c r="AF94" s="254"/>
      <c r="AG94" s="254"/>
      <c r="AH94" s="254"/>
      <c r="AI94" s="254"/>
      <c r="AJ94" s="254"/>
      <c r="AK94" s="254"/>
      <c r="AL94" s="254"/>
      <c r="AM94" s="254"/>
      <c r="AN94" s="254"/>
      <c r="AO94" s="254"/>
      <c r="AP94" s="254"/>
      <c r="AQ94" s="254"/>
      <c r="AR94" s="254"/>
      <c r="AS94" s="254"/>
      <c r="AT94" s="254"/>
      <c r="AU94" s="254"/>
      <c r="AV94" s="254"/>
      <c r="AW94" s="254"/>
      <c r="AX94" s="254"/>
      <c r="AY94" s="254"/>
      <c r="AZ94" s="254"/>
      <c r="BA94" s="254"/>
      <c r="BB94" s="254"/>
      <c r="BC94" s="254"/>
      <c r="BD94" s="254"/>
      <c r="BE94" s="254"/>
      <c r="BF94" s="254"/>
      <c r="BG94" s="254"/>
      <c r="BH94" s="254"/>
      <c r="BI94" s="254"/>
      <c r="BJ94" s="254"/>
      <c r="BK94" s="254"/>
      <c r="BL94" s="254"/>
      <c r="BM94" s="254"/>
      <c r="BN94" s="254"/>
      <c r="BO94" s="254"/>
      <c r="BP94" s="254"/>
      <c r="BQ94" s="254"/>
      <c r="BR94" s="254"/>
      <c r="BS94" s="254"/>
      <c r="BT94" s="254"/>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254"/>
      <c r="CX94" s="254"/>
      <c r="CY94" s="254"/>
      <c r="CZ94" s="254"/>
      <c r="DA94" s="254"/>
      <c r="DB94" s="254"/>
      <c r="DC94" s="254"/>
      <c r="DD94" s="254"/>
      <c r="DE94" s="254"/>
      <c r="DF94" s="254"/>
      <c r="DG94" s="254"/>
      <c r="DH94" s="254"/>
      <c r="DI94" s="254"/>
      <c r="DJ94" s="254"/>
      <c r="DK94" s="254"/>
      <c r="DL94" s="254"/>
    </row>
    <row r="95" spans="1:116" x14ac:dyDescent="0.25">
      <c r="A95" s="255" t="s">
        <v>7265</v>
      </c>
      <c r="B95" s="256" t="s">
        <v>7266</v>
      </c>
      <c r="C95" s="259">
        <v>0</v>
      </c>
      <c r="D95" s="260">
        <v>13</v>
      </c>
      <c r="E95" s="259">
        <v>0</v>
      </c>
      <c r="F95" s="259" t="s">
        <v>14</v>
      </c>
      <c r="G95" s="259" t="s">
        <v>14</v>
      </c>
      <c r="H95" s="259" t="s">
        <v>14</v>
      </c>
      <c r="I95" s="260">
        <v>0</v>
      </c>
      <c r="J95" s="260" t="str">
        <f>IFERROR(VLOOKUP($B95,'Core Indicators'!$E$3:$EU$906,147,FALSE),"x")</f>
        <v>x</v>
      </c>
      <c r="K95" s="261">
        <v>0.4797953069</v>
      </c>
      <c r="L95" s="259" t="s">
        <v>14</v>
      </c>
      <c r="M95" s="260">
        <v>89</v>
      </c>
      <c r="N95" s="260" t="s">
        <v>14</v>
      </c>
      <c r="O95" s="260" t="str">
        <f>IFERROR(VLOOKUP(B95,'Core Indicators'!$E$3:$G$9906,3,FALSE),"x")</f>
        <v>x</v>
      </c>
      <c r="P95" s="260">
        <v>260</v>
      </c>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c r="BK95" s="254"/>
      <c r="BL95" s="254"/>
      <c r="BM95" s="254"/>
      <c r="BN95" s="254"/>
      <c r="BO95" s="254"/>
      <c r="BP95" s="254"/>
      <c r="BQ95" s="254"/>
      <c r="BR95" s="254"/>
      <c r="BS95" s="254"/>
      <c r="BT95" s="254"/>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254"/>
      <c r="CX95" s="254"/>
      <c r="CY95" s="254"/>
      <c r="CZ95" s="254"/>
      <c r="DA95" s="254"/>
      <c r="DB95" s="254"/>
      <c r="DC95" s="254"/>
      <c r="DD95" s="254"/>
      <c r="DE95" s="254"/>
      <c r="DF95" s="254"/>
      <c r="DG95" s="254"/>
      <c r="DH95" s="254"/>
      <c r="DI95" s="254"/>
      <c r="DJ95" s="254"/>
      <c r="DK95" s="254"/>
      <c r="DL95" s="254"/>
    </row>
    <row r="96" spans="1:116" x14ac:dyDescent="0.25">
      <c r="A96" s="255" t="s">
        <v>7267</v>
      </c>
      <c r="B96" s="256" t="s">
        <v>7268</v>
      </c>
      <c r="C96" s="259">
        <v>0</v>
      </c>
      <c r="D96" s="260">
        <v>10</v>
      </c>
      <c r="E96" s="259">
        <v>0</v>
      </c>
      <c r="F96" s="259">
        <v>8.6</v>
      </c>
      <c r="G96" s="259">
        <v>5.75736331E-2</v>
      </c>
      <c r="H96" s="259">
        <v>31.4</v>
      </c>
      <c r="I96" s="260">
        <v>0</v>
      </c>
      <c r="J96" s="260" t="str">
        <f>IFERROR(VLOOKUP($B96,'Core Indicators'!$E$3:$EU$906,147,FALSE),"x")</f>
        <v>x</v>
      </c>
      <c r="K96" s="261">
        <v>1.194070816</v>
      </c>
      <c r="L96" s="259">
        <v>8.5</v>
      </c>
      <c r="M96" s="260">
        <v>83</v>
      </c>
      <c r="N96" s="260">
        <v>59</v>
      </c>
      <c r="O96" s="260" t="str">
        <f>IFERROR(VLOOKUP(B96,'Core Indicators'!$E$3:$G$9906,3,FALSE),"x")</f>
        <v>x</v>
      </c>
      <c r="P96" s="260">
        <v>97480</v>
      </c>
      <c r="Q96" s="254"/>
      <c r="R96" s="254"/>
      <c r="S96" s="254"/>
      <c r="T96" s="254"/>
      <c r="U96" s="254"/>
      <c r="V96" s="254"/>
      <c r="W96" s="254"/>
      <c r="X96" s="254"/>
      <c r="Y96" s="254"/>
      <c r="Z96" s="254"/>
      <c r="AA96" s="254"/>
      <c r="AB96" s="254"/>
      <c r="AC96" s="254"/>
      <c r="AD96" s="254"/>
      <c r="AE96" s="254"/>
      <c r="AF96" s="254"/>
      <c r="AG96" s="254"/>
      <c r="AH96" s="254"/>
      <c r="AI96" s="254"/>
      <c r="AJ96" s="254"/>
      <c r="AK96" s="254"/>
      <c r="AL96" s="254"/>
      <c r="AM96" s="254"/>
      <c r="AN96" s="254"/>
      <c r="AO96" s="254"/>
      <c r="AP96" s="254"/>
      <c r="AQ96" s="254"/>
      <c r="AR96" s="254"/>
      <c r="AS96" s="254"/>
      <c r="AT96" s="254"/>
      <c r="AU96" s="254"/>
      <c r="AV96" s="254"/>
      <c r="AW96" s="254"/>
      <c r="AX96" s="254"/>
      <c r="AY96" s="254"/>
      <c r="AZ96" s="254"/>
      <c r="BA96" s="254"/>
      <c r="BB96" s="254"/>
      <c r="BC96" s="254"/>
      <c r="BD96" s="254"/>
      <c r="BE96" s="254"/>
      <c r="BF96" s="254"/>
      <c r="BG96" s="254"/>
      <c r="BH96" s="254"/>
      <c r="BI96" s="254"/>
      <c r="BJ96" s="254"/>
      <c r="BK96" s="254"/>
      <c r="BL96" s="254"/>
      <c r="BM96" s="254"/>
      <c r="BN96" s="254"/>
      <c r="BO96" s="254"/>
      <c r="BP96" s="254"/>
      <c r="BQ96" s="254"/>
      <c r="BR96" s="254"/>
      <c r="BS96" s="254"/>
      <c r="BT96" s="254"/>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254"/>
      <c r="CX96" s="254"/>
      <c r="CY96" s="254"/>
      <c r="CZ96" s="254"/>
      <c r="DA96" s="254"/>
      <c r="DB96" s="254"/>
      <c r="DC96" s="254"/>
      <c r="DD96" s="254"/>
      <c r="DE96" s="254"/>
      <c r="DF96" s="254"/>
      <c r="DG96" s="254"/>
      <c r="DH96" s="254"/>
      <c r="DI96" s="254"/>
      <c r="DJ96" s="254"/>
      <c r="DK96" s="254"/>
      <c r="DL96" s="254"/>
    </row>
    <row r="97" spans="1:116" x14ac:dyDescent="0.25">
      <c r="A97" s="255" t="s">
        <v>7269</v>
      </c>
      <c r="B97" s="256" t="s">
        <v>7270</v>
      </c>
      <c r="C97" s="259">
        <v>0.93409999830000001</v>
      </c>
      <c r="D97" s="260">
        <v>5</v>
      </c>
      <c r="E97" s="259">
        <v>0.15</v>
      </c>
      <c r="F97" s="259">
        <v>4.7</v>
      </c>
      <c r="G97" s="259">
        <v>0.24530015899999999</v>
      </c>
      <c r="H97" s="259" t="s">
        <v>14</v>
      </c>
      <c r="I97" s="260">
        <v>2</v>
      </c>
      <c r="J97" s="260" t="str">
        <f>IFERROR(VLOOKUP($B97,'Core Indicators'!$E$3:$EU$906,147,FALSE),"x")</f>
        <v>x</v>
      </c>
      <c r="K97" s="261">
        <v>0.2156739533</v>
      </c>
      <c r="L97" s="259">
        <v>5</v>
      </c>
      <c r="M97" s="260">
        <v>36</v>
      </c>
      <c r="N97" s="260">
        <v>40</v>
      </c>
      <c r="O97" s="260" t="str">
        <f>IFERROR(VLOOKUP(B97,'Core Indicators'!$E$3:$G$9906,3,FALSE),"x")</f>
        <v>x</v>
      </c>
      <c r="P97" s="260">
        <v>17820</v>
      </c>
      <c r="Q97" s="254"/>
      <c r="R97" s="254"/>
      <c r="S97" s="254"/>
      <c r="T97" s="254"/>
      <c r="U97" s="254"/>
      <c r="V97" s="254"/>
      <c r="W97" s="254"/>
      <c r="X97" s="254"/>
      <c r="Y97" s="254"/>
      <c r="Z97" s="254"/>
      <c r="AA97" s="254"/>
      <c r="AB97" s="254"/>
      <c r="AC97" s="254"/>
      <c r="AD97" s="254"/>
      <c r="AE97" s="254"/>
      <c r="AF97" s="254"/>
      <c r="AG97" s="254"/>
      <c r="AH97" s="254"/>
      <c r="AI97" s="254"/>
      <c r="AJ97" s="254"/>
      <c r="AK97" s="254"/>
      <c r="AL97" s="254"/>
      <c r="AM97" s="254"/>
      <c r="AN97" s="254"/>
      <c r="AO97" s="254"/>
      <c r="AP97" s="254"/>
      <c r="AQ97" s="254"/>
      <c r="AR97" s="254"/>
      <c r="AS97" s="254"/>
      <c r="AT97" s="254"/>
      <c r="AU97" s="254"/>
      <c r="AV97" s="254"/>
      <c r="AW97" s="254"/>
      <c r="AX97" s="254"/>
      <c r="AY97" s="254"/>
      <c r="AZ97" s="254"/>
      <c r="BA97" s="254"/>
      <c r="BB97" s="254"/>
      <c r="BC97" s="254"/>
      <c r="BD97" s="254"/>
      <c r="BE97" s="254"/>
      <c r="BF97" s="254"/>
      <c r="BG97" s="254"/>
      <c r="BH97" s="254"/>
      <c r="BI97" s="254"/>
      <c r="BJ97" s="254"/>
      <c r="BK97" s="254"/>
      <c r="BL97" s="254"/>
      <c r="BM97" s="254"/>
      <c r="BN97" s="254"/>
      <c r="BO97" s="254"/>
      <c r="BP97" s="254"/>
      <c r="BQ97" s="254"/>
      <c r="BR97" s="254"/>
      <c r="BS97" s="254"/>
      <c r="BT97" s="254"/>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254"/>
      <c r="CX97" s="254"/>
      <c r="CY97" s="254"/>
      <c r="CZ97" s="254"/>
      <c r="DA97" s="254"/>
      <c r="DB97" s="254"/>
      <c r="DC97" s="254"/>
      <c r="DD97" s="254"/>
      <c r="DE97" s="254"/>
      <c r="DF97" s="254"/>
      <c r="DG97" s="254"/>
      <c r="DH97" s="254"/>
      <c r="DI97" s="254"/>
      <c r="DJ97" s="254"/>
      <c r="DK97" s="254"/>
      <c r="DL97" s="254"/>
    </row>
    <row r="98" spans="1:116" x14ac:dyDescent="0.25">
      <c r="A98" s="255" t="s">
        <v>7271</v>
      </c>
      <c r="B98" s="256" t="s">
        <v>7272</v>
      </c>
      <c r="C98" s="259">
        <v>0.64979998859999999</v>
      </c>
      <c r="D98" s="260">
        <v>2</v>
      </c>
      <c r="E98" s="259">
        <v>0.39700000000000002</v>
      </c>
      <c r="F98" s="259">
        <v>2.9666666667000001</v>
      </c>
      <c r="G98" s="259">
        <v>0.46313362470000002</v>
      </c>
      <c r="H98" s="259">
        <v>38.799999999999997</v>
      </c>
      <c r="I98" s="260">
        <v>6</v>
      </c>
      <c r="J98" s="260" t="str">
        <f>IFERROR(VLOOKUP($B98,'Core Indicators'!$E$3:$EU$906,147,FALSE),"x")</f>
        <v>x</v>
      </c>
      <c r="K98" s="261">
        <v>-0.9411007762000001</v>
      </c>
      <c r="L98" s="259">
        <v>2.25</v>
      </c>
      <c r="M98" s="260">
        <v>14</v>
      </c>
      <c r="N98" s="260">
        <v>29</v>
      </c>
      <c r="O98" s="260" t="str">
        <f>IFERROR(VLOOKUP(B98,'Core Indicators'!$E$3:$G$9906,3,FALSE),"x")</f>
        <v>x</v>
      </c>
      <c r="P98" s="260">
        <v>230800</v>
      </c>
      <c r="Q98" s="254"/>
      <c r="R98" s="254"/>
      <c r="S98" s="254"/>
      <c r="T98" s="254"/>
      <c r="U98" s="254"/>
      <c r="V98" s="254"/>
      <c r="W98" s="254"/>
      <c r="X98" s="254"/>
      <c r="Y98" s="254"/>
      <c r="Z98" s="254"/>
      <c r="AA98" s="254"/>
      <c r="AB98" s="254"/>
      <c r="AC98" s="254"/>
      <c r="AD98" s="254"/>
      <c r="AE98" s="254"/>
      <c r="AF98" s="254"/>
      <c r="AG98" s="254"/>
      <c r="AH98" s="254"/>
      <c r="AI98" s="254"/>
      <c r="AJ98" s="254"/>
      <c r="AK98" s="254"/>
      <c r="AL98" s="254"/>
      <c r="AM98" s="254"/>
      <c r="AN98" s="254"/>
      <c r="AO98" s="254"/>
      <c r="AP98" s="254"/>
      <c r="AQ98" s="254"/>
      <c r="AR98" s="254"/>
      <c r="AS98" s="254"/>
      <c r="AT98" s="254"/>
      <c r="AU98" s="254"/>
      <c r="AV98" s="254"/>
      <c r="AW98" s="254"/>
      <c r="AX98" s="254"/>
      <c r="AY98" s="254"/>
      <c r="AZ98" s="254"/>
      <c r="BA98" s="254"/>
      <c r="BB98" s="254"/>
      <c r="BC98" s="254"/>
      <c r="BD98" s="254"/>
      <c r="BE98" s="254"/>
      <c r="BF98" s="254"/>
      <c r="BG98" s="254"/>
      <c r="BH98" s="254"/>
      <c r="BI98" s="254"/>
      <c r="BJ98" s="254"/>
      <c r="BK98" s="254"/>
      <c r="BL98" s="254"/>
      <c r="BM98" s="254"/>
      <c r="BN98" s="254"/>
      <c r="BO98" s="254"/>
      <c r="BP98" s="254"/>
      <c r="BQ98" s="254"/>
      <c r="BR98" s="254"/>
      <c r="BS98" s="254"/>
      <c r="BT98" s="254"/>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254"/>
      <c r="CX98" s="254"/>
      <c r="CY98" s="254"/>
      <c r="CZ98" s="254"/>
      <c r="DA98" s="254"/>
      <c r="DB98" s="254"/>
      <c r="DC98" s="254"/>
      <c r="DD98" s="254"/>
      <c r="DE98" s="254"/>
      <c r="DF98" s="254"/>
      <c r="DG98" s="254"/>
      <c r="DH98" s="254"/>
      <c r="DI98" s="254"/>
      <c r="DJ98" s="254"/>
      <c r="DK98" s="254"/>
      <c r="DL98" s="254"/>
    </row>
    <row r="99" spans="1:116" x14ac:dyDescent="0.25">
      <c r="A99" s="255" t="s">
        <v>2002</v>
      </c>
      <c r="B99" s="256" t="s">
        <v>7273</v>
      </c>
      <c r="C99" s="259">
        <v>0.81310000439999996</v>
      </c>
      <c r="D99" s="260">
        <v>6</v>
      </c>
      <c r="E99" s="259">
        <v>0.1</v>
      </c>
      <c r="F99" s="259">
        <v>5.3</v>
      </c>
      <c r="G99" s="259">
        <v>0.36244894649999998</v>
      </c>
      <c r="H99" s="259">
        <v>31.8</v>
      </c>
      <c r="I99" s="260">
        <v>6</v>
      </c>
      <c r="J99" s="260">
        <f>IFERROR(VLOOKUP($B99,'Core Indicators'!$E$3:$EU$906,147,FALSE),"x")</f>
        <v>191</v>
      </c>
      <c r="K99" s="261">
        <v>-0.85828012230000006</v>
      </c>
      <c r="L99" s="259">
        <v>4.75</v>
      </c>
      <c r="M99" s="260">
        <v>44</v>
      </c>
      <c r="N99" s="260">
        <v>28</v>
      </c>
      <c r="O99" s="260">
        <f>IFERROR(VLOOKUP(B99,'Core Indicators'!$E$3:$G$9906,3,FALSE),"x")</f>
        <v>6825000</v>
      </c>
      <c r="P99" s="260">
        <v>10230</v>
      </c>
      <c r="Q99" s="254"/>
      <c r="R99" s="254"/>
      <c r="S99" s="254"/>
      <c r="T99" s="254"/>
      <c r="U99" s="254"/>
      <c r="V99" s="254"/>
      <c r="W99" s="254"/>
      <c r="X99" s="254"/>
      <c r="Y99" s="254"/>
      <c r="Z99" s="254"/>
      <c r="AA99" s="254"/>
      <c r="AB99" s="254"/>
      <c r="AC99" s="254"/>
      <c r="AD99" s="254"/>
      <c r="AE99" s="254"/>
      <c r="AF99" s="254"/>
      <c r="AG99" s="254"/>
      <c r="AH99" s="254"/>
      <c r="AI99" s="254"/>
      <c r="AJ99" s="254"/>
      <c r="AK99" s="254"/>
      <c r="AL99" s="254"/>
      <c r="AM99" s="254"/>
      <c r="AN99" s="254"/>
      <c r="AO99" s="254"/>
      <c r="AP99" s="254"/>
      <c r="AQ99" s="254"/>
      <c r="AR99" s="254"/>
      <c r="AS99" s="254"/>
      <c r="AT99" s="254"/>
      <c r="AU99" s="254"/>
      <c r="AV99" s="254"/>
      <c r="AW99" s="254"/>
      <c r="AX99" s="254"/>
      <c r="AY99" s="254"/>
      <c r="AZ99" s="254"/>
      <c r="BA99" s="254"/>
      <c r="BB99" s="254"/>
      <c r="BC99" s="254"/>
      <c r="BD99" s="254"/>
      <c r="BE99" s="254"/>
      <c r="BF99" s="254"/>
      <c r="BG99" s="254"/>
      <c r="BH99" s="254"/>
      <c r="BI99" s="254"/>
      <c r="BJ99" s="254"/>
      <c r="BK99" s="254"/>
      <c r="BL99" s="254"/>
      <c r="BM99" s="254"/>
      <c r="BN99" s="254"/>
      <c r="BO99" s="254"/>
      <c r="BP99" s="254"/>
      <c r="BQ99" s="254"/>
      <c r="BR99" s="254"/>
      <c r="BS99" s="254"/>
      <c r="BT99" s="254"/>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254"/>
      <c r="CX99" s="254"/>
      <c r="CY99" s="254"/>
      <c r="CZ99" s="254"/>
      <c r="DA99" s="254"/>
      <c r="DB99" s="254"/>
      <c r="DC99" s="254"/>
      <c r="DD99" s="254"/>
      <c r="DE99" s="254"/>
      <c r="DF99" s="254"/>
      <c r="DG99" s="254"/>
      <c r="DH99" s="254"/>
      <c r="DI99" s="254"/>
      <c r="DJ99" s="254"/>
      <c r="DK99" s="254"/>
      <c r="DL99" s="254"/>
    </row>
    <row r="100" spans="1:116" x14ac:dyDescent="0.25">
      <c r="A100" s="255" t="s">
        <v>7274</v>
      </c>
      <c r="B100" s="256" t="s">
        <v>7275</v>
      </c>
      <c r="C100" s="259">
        <v>0.98551100019999993</v>
      </c>
      <c r="D100" s="260">
        <v>11</v>
      </c>
      <c r="E100" s="259">
        <v>0</v>
      </c>
      <c r="F100" s="259">
        <v>6.6</v>
      </c>
      <c r="G100" s="259">
        <v>0.65102151679999998</v>
      </c>
      <c r="H100" s="259">
        <v>35.299999999999997</v>
      </c>
      <c r="I100" s="260">
        <v>0</v>
      </c>
      <c r="J100" s="260" t="str">
        <f>IFERROR(VLOOKUP($B100,'Core Indicators'!$E$3:$EU$906,147,FALSE),"x")</f>
        <v>x</v>
      </c>
      <c r="K100" s="261">
        <v>-0.99521124360000002</v>
      </c>
      <c r="L100" s="259">
        <v>5.5</v>
      </c>
      <c r="M100" s="260">
        <v>60</v>
      </c>
      <c r="N100" s="260">
        <v>28</v>
      </c>
      <c r="O100" s="260" t="str">
        <f>IFERROR(VLOOKUP(B100,'Core Indicators'!$E$3:$G$9906,3,FALSE),"x")</f>
        <v>x</v>
      </c>
      <c r="P100" s="260">
        <v>96320</v>
      </c>
      <c r="Q100" s="254"/>
      <c r="R100" s="254"/>
      <c r="S100" s="254"/>
      <c r="T100" s="254"/>
      <c r="U100" s="254"/>
      <c r="V100" s="254"/>
      <c r="W100" s="254"/>
      <c r="X100" s="254"/>
      <c r="Y100" s="254"/>
      <c r="Z100" s="254"/>
      <c r="AA100" s="254"/>
      <c r="AB100" s="254"/>
      <c r="AC100" s="254"/>
      <c r="AD100" s="254"/>
      <c r="AE100" s="254"/>
      <c r="AF100" s="254"/>
      <c r="AG100" s="254"/>
      <c r="AH100" s="254"/>
      <c r="AI100" s="254"/>
      <c r="AJ100" s="254"/>
      <c r="AK100" s="254"/>
      <c r="AL100" s="254"/>
      <c r="AM100" s="254"/>
      <c r="AN100" s="254"/>
      <c r="AO100" s="254"/>
      <c r="AP100" s="254"/>
      <c r="AQ100" s="254"/>
      <c r="AR100" s="254"/>
      <c r="AS100" s="254"/>
      <c r="AT100" s="254"/>
      <c r="AU100" s="254"/>
      <c r="AV100" s="254"/>
      <c r="AW100" s="254"/>
      <c r="AX100" s="254"/>
      <c r="AY100" s="254"/>
      <c r="AZ100" s="254"/>
      <c r="BA100" s="254"/>
      <c r="BB100" s="254"/>
      <c r="BC100" s="254"/>
      <c r="BD100" s="254"/>
      <c r="BE100" s="254"/>
      <c r="BF100" s="254"/>
      <c r="BG100" s="254"/>
      <c r="BH100" s="254"/>
      <c r="BI100" s="254"/>
      <c r="BJ100" s="254"/>
      <c r="BK100" s="254"/>
      <c r="BL100" s="254"/>
      <c r="BM100" s="254"/>
      <c r="BN100" s="254"/>
      <c r="BO100" s="254"/>
      <c r="BP100" s="254"/>
      <c r="BQ100" s="254"/>
      <c r="BR100" s="254"/>
      <c r="BS100" s="254"/>
      <c r="BT100" s="254"/>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254"/>
      <c r="CX100" s="254"/>
      <c r="CY100" s="254"/>
      <c r="CZ100" s="254"/>
      <c r="DA100" s="254"/>
      <c r="DB100" s="254"/>
      <c r="DC100" s="254"/>
      <c r="DD100" s="254"/>
      <c r="DE100" s="254"/>
      <c r="DF100" s="254"/>
      <c r="DG100" s="254"/>
      <c r="DH100" s="254"/>
      <c r="DI100" s="254"/>
      <c r="DJ100" s="254"/>
      <c r="DK100" s="254"/>
      <c r="DL100" s="254"/>
    </row>
    <row r="101" spans="1:116" x14ac:dyDescent="0.25">
      <c r="A101" s="255" t="s">
        <v>205</v>
      </c>
      <c r="B101" s="256" t="s">
        <v>7276</v>
      </c>
      <c r="C101" s="259">
        <v>0.27512803019999998</v>
      </c>
      <c r="D101" s="260">
        <v>1</v>
      </c>
      <c r="E101" s="259">
        <v>0</v>
      </c>
      <c r="F101" s="259">
        <v>2.4500000000000002</v>
      </c>
      <c r="G101" s="259">
        <v>0.1717677189</v>
      </c>
      <c r="H101" s="259" t="s">
        <v>14</v>
      </c>
      <c r="I101" s="260">
        <v>10</v>
      </c>
      <c r="J101" s="260">
        <f>IFERROR(VLOOKUP($B101,'Core Indicators'!$E$3:$EU$906,147,FALSE),"x")</f>
        <v>899</v>
      </c>
      <c r="K101" s="261">
        <v>-1.8480540513999999</v>
      </c>
      <c r="L101" s="259">
        <v>2.75</v>
      </c>
      <c r="M101" s="260">
        <v>9</v>
      </c>
      <c r="N101" s="260">
        <v>18</v>
      </c>
      <c r="O101" s="260">
        <f>IFERROR(VLOOKUP(B101,'Core Indicators'!$E$3:$G$9906,3,FALSE),"x")</f>
        <v>7400000</v>
      </c>
      <c r="P101" s="260">
        <v>1759540</v>
      </c>
      <c r="Q101" s="254"/>
      <c r="R101" s="254"/>
      <c r="S101" s="254"/>
      <c r="T101" s="254"/>
      <c r="U101" s="254"/>
      <c r="V101" s="254"/>
      <c r="W101" s="254"/>
      <c r="X101" s="254"/>
      <c r="Y101" s="254"/>
      <c r="Z101" s="254"/>
      <c r="AA101" s="254"/>
      <c r="AB101" s="254"/>
      <c r="AC101" s="254"/>
      <c r="AD101" s="254"/>
      <c r="AE101" s="254"/>
      <c r="AF101" s="254"/>
      <c r="AG101" s="254"/>
      <c r="AH101" s="254"/>
      <c r="AI101" s="254"/>
      <c r="AJ101" s="254"/>
      <c r="AK101" s="254"/>
      <c r="AL101" s="254"/>
      <c r="AM101" s="254"/>
      <c r="AN101" s="254"/>
      <c r="AO101" s="254"/>
      <c r="AP101" s="254"/>
      <c r="AQ101" s="254"/>
      <c r="AR101" s="254"/>
      <c r="AS101" s="254"/>
      <c r="AT101" s="254"/>
      <c r="AU101" s="254"/>
      <c r="AV101" s="254"/>
      <c r="AW101" s="254"/>
      <c r="AX101" s="254"/>
      <c r="AY101" s="254"/>
      <c r="AZ101" s="254"/>
      <c r="BA101" s="254"/>
      <c r="BB101" s="254"/>
      <c r="BC101" s="254"/>
      <c r="BD101" s="254"/>
      <c r="BE101" s="254"/>
      <c r="BF101" s="254"/>
      <c r="BG101" s="254"/>
      <c r="BH101" s="254"/>
      <c r="BI101" s="254"/>
      <c r="BJ101" s="254"/>
      <c r="BK101" s="254"/>
      <c r="BL101" s="254"/>
      <c r="BM101" s="254"/>
      <c r="BN101" s="254"/>
      <c r="BO101" s="254"/>
      <c r="BP101" s="254"/>
      <c r="BQ101" s="254"/>
      <c r="BR101" s="254"/>
      <c r="BS101" s="254"/>
      <c r="BT101" s="254"/>
      <c r="BU101" s="254"/>
      <c r="BV101" s="254"/>
      <c r="BW101" s="254"/>
      <c r="BX101" s="254"/>
      <c r="BY101" s="254"/>
      <c r="BZ101" s="254"/>
      <c r="CA101" s="254"/>
      <c r="CB101" s="254"/>
      <c r="CC101" s="254"/>
      <c r="CD101" s="254"/>
      <c r="CE101" s="254"/>
      <c r="CF101" s="254"/>
      <c r="CG101" s="254"/>
      <c r="CH101" s="254"/>
      <c r="CI101" s="254"/>
      <c r="CJ101" s="254"/>
      <c r="CK101" s="254"/>
      <c r="CL101" s="254"/>
      <c r="CM101" s="254"/>
      <c r="CN101" s="254"/>
      <c r="CO101" s="254"/>
      <c r="CP101" s="254"/>
      <c r="CQ101" s="254"/>
      <c r="CR101" s="254"/>
      <c r="CS101" s="254"/>
      <c r="CT101" s="254"/>
      <c r="CU101" s="254"/>
      <c r="CV101" s="254"/>
      <c r="CW101" s="254"/>
      <c r="CX101" s="254"/>
      <c r="CY101" s="254"/>
      <c r="CZ101" s="254"/>
      <c r="DA101" s="254"/>
      <c r="DB101" s="254"/>
      <c r="DC101" s="254"/>
      <c r="DD101" s="254"/>
      <c r="DE101" s="254"/>
      <c r="DF101" s="254"/>
      <c r="DG101" s="254"/>
      <c r="DH101" s="254"/>
      <c r="DI101" s="254"/>
      <c r="DJ101" s="254"/>
      <c r="DK101" s="254"/>
      <c r="DL101" s="254"/>
    </row>
    <row r="102" spans="1:116" x14ac:dyDescent="0.25">
      <c r="A102" s="255" t="s">
        <v>7277</v>
      </c>
      <c r="B102" s="256" t="s">
        <v>7278</v>
      </c>
      <c r="C102" s="259">
        <v>0</v>
      </c>
      <c r="D102" s="260">
        <v>12</v>
      </c>
      <c r="E102" s="259">
        <v>0</v>
      </c>
      <c r="F102" s="259" t="s">
        <v>14</v>
      </c>
      <c r="G102" s="259">
        <v>0.33299378600000001</v>
      </c>
      <c r="H102" s="259">
        <v>51.2</v>
      </c>
      <c r="I102" s="260">
        <v>0</v>
      </c>
      <c r="J102" s="260" t="str">
        <f>IFERROR(VLOOKUP($B102,'Core Indicators'!$E$3:$EU$906,147,FALSE),"x")</f>
        <v>x</v>
      </c>
      <c r="K102" s="261">
        <v>0.569129467</v>
      </c>
      <c r="L102" s="259" t="s">
        <v>14</v>
      </c>
      <c r="M102" s="260">
        <v>92</v>
      </c>
      <c r="N102" s="260">
        <v>55</v>
      </c>
      <c r="O102" s="260" t="str">
        <f>IFERROR(VLOOKUP(B102,'Core Indicators'!$E$3:$G$9906,3,FALSE),"x")</f>
        <v>x</v>
      </c>
      <c r="P102" s="260">
        <v>610</v>
      </c>
      <c r="Q102" s="254"/>
      <c r="R102" s="254"/>
      <c r="S102" s="254"/>
      <c r="T102" s="254"/>
      <c r="U102" s="254"/>
      <c r="V102" s="254"/>
      <c r="W102" s="254"/>
      <c r="X102" s="254"/>
      <c r="Y102" s="254"/>
      <c r="Z102" s="254"/>
      <c r="AA102" s="254"/>
      <c r="AB102" s="254"/>
      <c r="AC102" s="254"/>
      <c r="AD102" s="254"/>
      <c r="AE102" s="254"/>
      <c r="AF102" s="254"/>
      <c r="AG102" s="254"/>
      <c r="AH102" s="254"/>
      <c r="AI102" s="254"/>
      <c r="AJ102" s="254"/>
      <c r="AK102" s="254"/>
      <c r="AL102" s="254"/>
      <c r="AM102" s="254"/>
      <c r="AN102" s="254"/>
      <c r="AO102" s="254"/>
      <c r="AP102" s="254"/>
      <c r="AQ102" s="254"/>
      <c r="AR102" s="254"/>
      <c r="AS102" s="254"/>
      <c r="AT102" s="254"/>
      <c r="AU102" s="254"/>
      <c r="AV102" s="254"/>
      <c r="AW102" s="254"/>
      <c r="AX102" s="254"/>
      <c r="AY102" s="254"/>
      <c r="AZ102" s="254"/>
      <c r="BA102" s="254"/>
      <c r="BB102" s="254"/>
      <c r="BC102" s="254"/>
      <c r="BD102" s="254"/>
      <c r="BE102" s="254"/>
      <c r="BF102" s="254"/>
      <c r="BG102" s="254"/>
      <c r="BH102" s="254"/>
      <c r="BI102" s="254"/>
      <c r="BJ102" s="254"/>
      <c r="BK102" s="254"/>
      <c r="BL102" s="254"/>
      <c r="BM102" s="254"/>
      <c r="BN102" s="254"/>
      <c r="BO102" s="254"/>
      <c r="BP102" s="254"/>
      <c r="BQ102" s="254"/>
      <c r="BR102" s="254"/>
      <c r="BS102" s="254"/>
      <c r="BT102" s="254"/>
      <c r="BU102" s="254"/>
      <c r="BV102" s="254"/>
      <c r="BW102" s="254"/>
      <c r="BX102" s="254"/>
      <c r="BY102" s="254"/>
      <c r="BZ102" s="254"/>
      <c r="CA102" s="254"/>
      <c r="CB102" s="254"/>
      <c r="CC102" s="254"/>
      <c r="CD102" s="254"/>
      <c r="CE102" s="254"/>
      <c r="CF102" s="254"/>
      <c r="CG102" s="254"/>
      <c r="CH102" s="254"/>
      <c r="CI102" s="254"/>
      <c r="CJ102" s="254"/>
      <c r="CK102" s="254"/>
      <c r="CL102" s="254"/>
      <c r="CM102" s="254"/>
      <c r="CN102" s="254"/>
      <c r="CO102" s="254"/>
      <c r="CP102" s="254"/>
      <c r="CQ102" s="254"/>
      <c r="CR102" s="254"/>
      <c r="CS102" s="254"/>
      <c r="CT102" s="254"/>
      <c r="CU102" s="254"/>
      <c r="CV102" s="254"/>
      <c r="CW102" s="254"/>
      <c r="CX102" s="254"/>
      <c r="CY102" s="254"/>
      <c r="CZ102" s="254"/>
      <c r="DA102" s="254"/>
      <c r="DB102" s="254"/>
      <c r="DC102" s="254"/>
      <c r="DD102" s="254"/>
      <c r="DE102" s="254"/>
      <c r="DF102" s="254"/>
      <c r="DG102" s="254"/>
      <c r="DH102" s="254"/>
      <c r="DI102" s="254"/>
      <c r="DJ102" s="254"/>
      <c r="DK102" s="254"/>
      <c r="DL102" s="254"/>
    </row>
    <row r="103" spans="1:116" x14ac:dyDescent="0.25">
      <c r="A103" s="255" t="s">
        <v>7279</v>
      </c>
      <c r="B103" s="256" t="s">
        <v>7280</v>
      </c>
      <c r="C103" s="259">
        <v>0</v>
      </c>
      <c r="D103" s="260">
        <v>12</v>
      </c>
      <c r="E103" s="259">
        <v>0</v>
      </c>
      <c r="F103" s="259" t="s">
        <v>14</v>
      </c>
      <c r="G103" s="259" t="s">
        <v>14</v>
      </c>
      <c r="H103" s="259" t="s">
        <v>14</v>
      </c>
      <c r="I103" s="260">
        <v>0</v>
      </c>
      <c r="J103" s="260" t="str">
        <f>IFERROR(VLOOKUP($B103,'Core Indicators'!$E$3:$EU$906,147,FALSE),"x")</f>
        <v>x</v>
      </c>
      <c r="K103" s="261">
        <v>1.6793329716000001</v>
      </c>
      <c r="L103" s="259" t="s">
        <v>14</v>
      </c>
      <c r="M103" s="260">
        <v>90</v>
      </c>
      <c r="N103" s="260" t="s">
        <v>14</v>
      </c>
      <c r="O103" s="260" t="str">
        <f>IFERROR(VLOOKUP(B103,'Core Indicators'!$E$3:$G$9906,3,FALSE),"x")</f>
        <v>x</v>
      </c>
      <c r="P103" s="260">
        <v>160</v>
      </c>
      <c r="Q103" s="254"/>
      <c r="R103" s="254"/>
      <c r="S103" s="254"/>
      <c r="T103" s="254"/>
      <c r="U103" s="254"/>
      <c r="V103" s="254"/>
      <c r="W103" s="254"/>
      <c r="X103" s="254"/>
      <c r="Y103" s="254"/>
      <c r="Z103" s="254"/>
      <c r="AA103" s="254"/>
      <c r="AB103" s="254"/>
      <c r="AC103" s="254"/>
      <c r="AD103" s="254"/>
      <c r="AE103" s="254"/>
      <c r="AF103" s="254"/>
      <c r="AG103" s="254"/>
      <c r="AH103" s="254"/>
      <c r="AI103" s="254"/>
      <c r="AJ103" s="254"/>
      <c r="AK103" s="254"/>
      <c r="AL103" s="254"/>
      <c r="AM103" s="254"/>
      <c r="AN103" s="254"/>
      <c r="AO103" s="254"/>
      <c r="AP103" s="254"/>
      <c r="AQ103" s="254"/>
      <c r="AR103" s="254"/>
      <c r="AS103" s="254"/>
      <c r="AT103" s="254"/>
      <c r="AU103" s="254"/>
      <c r="AV103" s="254"/>
      <c r="AW103" s="254"/>
      <c r="AX103" s="254"/>
      <c r="AY103" s="254"/>
      <c r="AZ103" s="254"/>
      <c r="BA103" s="254"/>
      <c r="BB103" s="254"/>
      <c r="BC103" s="254"/>
      <c r="BD103" s="254"/>
      <c r="BE103" s="254"/>
      <c r="BF103" s="254"/>
      <c r="BG103" s="254"/>
      <c r="BH103" s="254"/>
      <c r="BI103" s="254"/>
      <c r="BJ103" s="254"/>
      <c r="BK103" s="254"/>
      <c r="BL103" s="254"/>
      <c r="BM103" s="254"/>
      <c r="BN103" s="254"/>
      <c r="BO103" s="254"/>
      <c r="BP103" s="254"/>
      <c r="BQ103" s="254"/>
      <c r="BR103" s="254"/>
      <c r="BS103" s="254"/>
      <c r="BT103" s="254"/>
      <c r="BU103" s="254"/>
      <c r="BV103" s="254"/>
      <c r="BW103" s="254"/>
      <c r="BX103" s="254"/>
      <c r="BY103" s="254"/>
      <c r="BZ103" s="254"/>
      <c r="CA103" s="254"/>
      <c r="CB103" s="254"/>
      <c r="CC103" s="254"/>
      <c r="CD103" s="254"/>
      <c r="CE103" s="254"/>
      <c r="CF103" s="254"/>
      <c r="CG103" s="254"/>
      <c r="CH103" s="254"/>
      <c r="CI103" s="254"/>
      <c r="CJ103" s="254"/>
      <c r="CK103" s="254"/>
      <c r="CL103" s="254"/>
      <c r="CM103" s="254"/>
      <c r="CN103" s="254"/>
      <c r="CO103" s="254"/>
      <c r="CP103" s="254"/>
      <c r="CQ103" s="254"/>
      <c r="CR103" s="254"/>
      <c r="CS103" s="254"/>
      <c r="CT103" s="254"/>
      <c r="CU103" s="254"/>
      <c r="CV103" s="254"/>
      <c r="CW103" s="254"/>
      <c r="CX103" s="254"/>
      <c r="CY103" s="254"/>
      <c r="CZ103" s="254"/>
      <c r="DA103" s="254"/>
      <c r="DB103" s="254"/>
      <c r="DC103" s="254"/>
      <c r="DD103" s="254"/>
      <c r="DE103" s="254"/>
      <c r="DF103" s="254"/>
      <c r="DG103" s="254"/>
      <c r="DH103" s="254"/>
      <c r="DI103" s="254"/>
      <c r="DJ103" s="254"/>
      <c r="DK103" s="254"/>
      <c r="DL103" s="254"/>
    </row>
    <row r="104" spans="1:116" x14ac:dyDescent="0.25">
      <c r="A104" s="255" t="s">
        <v>7281</v>
      </c>
      <c r="B104" s="256" t="s">
        <v>7282</v>
      </c>
      <c r="C104" s="259">
        <v>0.41569999959999998</v>
      </c>
      <c r="D104" s="260">
        <v>5</v>
      </c>
      <c r="E104" s="259">
        <v>0.11</v>
      </c>
      <c r="F104" s="259">
        <v>6.65</v>
      </c>
      <c r="G104" s="259">
        <v>0.37970115970000001</v>
      </c>
      <c r="H104" s="259">
        <v>39.299999999999997</v>
      </c>
      <c r="I104" s="260">
        <v>6</v>
      </c>
      <c r="J104" s="260" t="str">
        <f>IFERROR(VLOOKUP($B104,'Core Indicators'!$E$3:$EU$906,147,FALSE),"x")</f>
        <v>x</v>
      </c>
      <c r="K104" s="261">
        <v>-1.1983425400000001E-2</v>
      </c>
      <c r="L104" s="259">
        <v>6.5</v>
      </c>
      <c r="M104" s="260">
        <v>55</v>
      </c>
      <c r="N104" s="260">
        <v>38</v>
      </c>
      <c r="O104" s="260" t="str">
        <f>IFERROR(VLOOKUP(B104,'Core Indicators'!$E$3:$G$9906,3,FALSE),"x")</f>
        <v>x</v>
      </c>
      <c r="P104" s="260">
        <v>62710</v>
      </c>
      <c r="Q104" s="254"/>
      <c r="R104" s="254"/>
      <c r="S104" s="254"/>
      <c r="T104" s="254"/>
      <c r="U104" s="254"/>
      <c r="V104" s="254"/>
      <c r="W104" s="254"/>
      <c r="X104" s="254"/>
      <c r="Y104" s="254"/>
      <c r="Z104" s="254"/>
      <c r="AA104" s="254"/>
      <c r="AB104" s="254"/>
      <c r="AC104" s="254"/>
      <c r="AD104" s="254"/>
      <c r="AE104" s="254"/>
      <c r="AF104" s="254"/>
      <c r="AG104" s="254"/>
      <c r="AH104" s="254"/>
      <c r="AI104" s="254"/>
      <c r="AJ104" s="254"/>
      <c r="AK104" s="254"/>
      <c r="AL104" s="254"/>
      <c r="AM104" s="254"/>
      <c r="AN104" s="254"/>
      <c r="AO104" s="254"/>
      <c r="AP104" s="254"/>
      <c r="AQ104" s="254"/>
      <c r="AR104" s="254"/>
      <c r="AS104" s="254"/>
      <c r="AT104" s="254"/>
      <c r="AU104" s="254"/>
      <c r="AV104" s="254"/>
      <c r="AW104" s="254"/>
      <c r="AX104" s="254"/>
      <c r="AY104" s="254"/>
      <c r="AZ104" s="254"/>
      <c r="BA104" s="254"/>
      <c r="BB104" s="254"/>
      <c r="BC104" s="254"/>
      <c r="BD104" s="254"/>
      <c r="BE104" s="254"/>
      <c r="BF104" s="254"/>
      <c r="BG104" s="254"/>
      <c r="BH104" s="254"/>
      <c r="BI104" s="254"/>
      <c r="BJ104" s="254"/>
      <c r="BK104" s="254"/>
      <c r="BL104" s="254"/>
      <c r="BM104" s="254"/>
      <c r="BN104" s="254"/>
      <c r="BO104" s="254"/>
      <c r="BP104" s="254"/>
      <c r="BQ104" s="254"/>
      <c r="BR104" s="254"/>
      <c r="BS104" s="254"/>
      <c r="BT104" s="254"/>
      <c r="BU104" s="254"/>
      <c r="BV104" s="254"/>
      <c r="BW104" s="254"/>
      <c r="BX104" s="254"/>
      <c r="BY104" s="254"/>
      <c r="BZ104" s="254"/>
      <c r="CA104" s="254"/>
      <c r="CB104" s="254"/>
      <c r="CC104" s="254"/>
      <c r="CD104" s="254"/>
      <c r="CE104" s="254"/>
      <c r="CF104" s="254"/>
      <c r="CG104" s="254"/>
      <c r="CH104" s="254"/>
      <c r="CI104" s="254"/>
      <c r="CJ104" s="254"/>
      <c r="CK104" s="254"/>
      <c r="CL104" s="254"/>
      <c r="CM104" s="254"/>
      <c r="CN104" s="254"/>
      <c r="CO104" s="254"/>
      <c r="CP104" s="254"/>
      <c r="CQ104" s="254"/>
      <c r="CR104" s="254"/>
      <c r="CS104" s="254"/>
      <c r="CT104" s="254"/>
      <c r="CU104" s="254"/>
      <c r="CV104" s="254"/>
      <c r="CW104" s="254"/>
      <c r="CX104" s="254"/>
      <c r="CY104" s="254"/>
      <c r="CZ104" s="254"/>
      <c r="DA104" s="254"/>
      <c r="DB104" s="254"/>
      <c r="DC104" s="254"/>
      <c r="DD104" s="254"/>
      <c r="DE104" s="254"/>
      <c r="DF104" s="254"/>
      <c r="DG104" s="254"/>
      <c r="DH104" s="254"/>
      <c r="DI104" s="254"/>
      <c r="DJ104" s="254"/>
      <c r="DK104" s="254"/>
      <c r="DL104" s="254"/>
    </row>
    <row r="105" spans="1:116" x14ac:dyDescent="0.25">
      <c r="A105" s="255" t="s">
        <v>131</v>
      </c>
      <c r="B105" s="256" t="s">
        <v>7283</v>
      </c>
      <c r="C105" s="259">
        <v>0</v>
      </c>
      <c r="D105" s="260">
        <v>11</v>
      </c>
      <c r="E105" s="259">
        <v>0</v>
      </c>
      <c r="F105" s="259">
        <v>5.45</v>
      </c>
      <c r="G105" s="259">
        <v>0.54603114490000004</v>
      </c>
      <c r="H105" s="259">
        <v>44.9</v>
      </c>
      <c r="I105" s="260">
        <v>0</v>
      </c>
      <c r="J105" s="260">
        <f>IFERROR(VLOOKUP($B105,'Core Indicators'!$E$3:$EU$906,147,FALSE),"x")</f>
        <v>8</v>
      </c>
      <c r="K105" s="261">
        <v>-0.38059708479999999</v>
      </c>
      <c r="L105" s="259">
        <v>5</v>
      </c>
      <c r="M105" s="260">
        <v>63</v>
      </c>
      <c r="N105" s="260">
        <v>40</v>
      </c>
      <c r="O105" s="260">
        <f>IFERROR(VLOOKUP(B105,'Core Indicators'!$E$3:$G$9906,3,FALSE),"x")</f>
        <v>2000000</v>
      </c>
      <c r="P105" s="260">
        <v>30360</v>
      </c>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4"/>
      <c r="BR105" s="254"/>
      <c r="BS105" s="254"/>
      <c r="BT105" s="254"/>
      <c r="BU105" s="254"/>
      <c r="BV105" s="254"/>
      <c r="BW105" s="254"/>
      <c r="BX105" s="254"/>
      <c r="BY105" s="254"/>
      <c r="BZ105" s="254"/>
      <c r="CA105" s="254"/>
      <c r="CB105" s="254"/>
      <c r="CC105" s="254"/>
      <c r="CD105" s="254"/>
      <c r="CE105" s="254"/>
      <c r="CF105" s="254"/>
      <c r="CG105" s="254"/>
      <c r="CH105" s="254"/>
      <c r="CI105" s="254"/>
      <c r="CJ105" s="254"/>
      <c r="CK105" s="254"/>
      <c r="CL105" s="254"/>
      <c r="CM105" s="254"/>
      <c r="CN105" s="254"/>
      <c r="CO105" s="254"/>
      <c r="CP105" s="254"/>
      <c r="CQ105" s="254"/>
      <c r="CR105" s="254"/>
      <c r="CS105" s="254"/>
      <c r="CT105" s="254"/>
      <c r="CU105" s="254"/>
      <c r="CV105" s="254"/>
      <c r="CW105" s="254"/>
      <c r="CX105" s="254"/>
      <c r="CY105" s="254"/>
      <c r="CZ105" s="254"/>
      <c r="DA105" s="254"/>
      <c r="DB105" s="254"/>
      <c r="DC105" s="254"/>
      <c r="DD105" s="254"/>
      <c r="DE105" s="254"/>
      <c r="DF105" s="254"/>
      <c r="DG105" s="254"/>
      <c r="DH105" s="254"/>
      <c r="DI105" s="254"/>
      <c r="DJ105" s="254"/>
      <c r="DK105" s="254"/>
      <c r="DL105" s="254"/>
    </row>
    <row r="106" spans="1:116" x14ac:dyDescent="0.25">
      <c r="A106" s="255" t="s">
        <v>7284</v>
      </c>
      <c r="B106" s="256" t="s">
        <v>7285</v>
      </c>
      <c r="C106" s="259">
        <v>0.28331598740000002</v>
      </c>
      <c r="D106" s="260">
        <v>9</v>
      </c>
      <c r="E106" s="259">
        <v>0.13</v>
      </c>
      <c r="F106" s="259">
        <v>9.5</v>
      </c>
      <c r="G106" s="259">
        <v>0.12419569599999999</v>
      </c>
      <c r="H106" s="259">
        <v>35.700000000000003</v>
      </c>
      <c r="I106" s="260">
        <v>0</v>
      </c>
      <c r="J106" s="260" t="str">
        <f>IFERROR(VLOOKUP($B106,'Core Indicators'!$E$3:$EU$906,147,FALSE),"x")</f>
        <v>x</v>
      </c>
      <c r="K106" s="261">
        <v>1.022870779</v>
      </c>
      <c r="L106" s="259">
        <v>9.75</v>
      </c>
      <c r="M106" s="260">
        <v>91</v>
      </c>
      <c r="N106" s="260">
        <v>60</v>
      </c>
      <c r="O106" s="260" t="str">
        <f>IFERROR(VLOOKUP(B106,'Core Indicators'!$E$3:$G$9906,3,FALSE),"x")</f>
        <v>x</v>
      </c>
      <c r="P106" s="260">
        <v>62650</v>
      </c>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c r="AL106" s="254"/>
      <c r="AM106" s="254"/>
      <c r="AN106" s="254"/>
      <c r="AO106" s="254"/>
      <c r="AP106" s="254"/>
      <c r="AQ106" s="254"/>
      <c r="AR106" s="254"/>
      <c r="AS106" s="254"/>
      <c r="AT106" s="254"/>
      <c r="AU106" s="254"/>
      <c r="AV106" s="254"/>
      <c r="AW106" s="254"/>
      <c r="AX106" s="254"/>
      <c r="AY106" s="254"/>
      <c r="AZ106" s="254"/>
      <c r="BA106" s="254"/>
      <c r="BB106" s="254"/>
      <c r="BC106" s="254"/>
      <c r="BD106" s="254"/>
      <c r="BE106" s="254"/>
      <c r="BF106" s="254"/>
      <c r="BG106" s="254"/>
      <c r="BH106" s="254"/>
      <c r="BI106" s="254"/>
      <c r="BJ106" s="254"/>
      <c r="BK106" s="254"/>
      <c r="BL106" s="254"/>
      <c r="BM106" s="254"/>
      <c r="BN106" s="254"/>
      <c r="BO106" s="254"/>
      <c r="BP106" s="254"/>
      <c r="BQ106" s="254"/>
      <c r="BR106" s="254"/>
      <c r="BS106" s="254"/>
      <c r="BT106" s="254"/>
      <c r="BU106" s="254"/>
      <c r="BV106" s="254"/>
      <c r="BW106" s="254"/>
      <c r="BX106" s="254"/>
      <c r="BY106" s="254"/>
      <c r="BZ106" s="254"/>
      <c r="CA106" s="254"/>
      <c r="CB106" s="254"/>
      <c r="CC106" s="254"/>
      <c r="CD106" s="254"/>
      <c r="CE106" s="254"/>
      <c r="CF106" s="254"/>
      <c r="CG106" s="254"/>
      <c r="CH106" s="254"/>
      <c r="CI106" s="254"/>
      <c r="CJ106" s="254"/>
      <c r="CK106" s="254"/>
      <c r="CL106" s="254"/>
      <c r="CM106" s="254"/>
      <c r="CN106" s="254"/>
      <c r="CO106" s="254"/>
      <c r="CP106" s="254"/>
      <c r="CQ106" s="254"/>
      <c r="CR106" s="254"/>
      <c r="CS106" s="254"/>
      <c r="CT106" s="254"/>
      <c r="CU106" s="254"/>
      <c r="CV106" s="254"/>
      <c r="CW106" s="254"/>
      <c r="CX106" s="254"/>
      <c r="CY106" s="254"/>
      <c r="CZ106" s="254"/>
      <c r="DA106" s="254"/>
      <c r="DB106" s="254"/>
      <c r="DC106" s="254"/>
      <c r="DD106" s="254"/>
      <c r="DE106" s="254"/>
      <c r="DF106" s="254"/>
      <c r="DG106" s="254"/>
      <c r="DH106" s="254"/>
      <c r="DI106" s="254"/>
      <c r="DJ106" s="254"/>
      <c r="DK106" s="254"/>
      <c r="DL106" s="254"/>
    </row>
    <row r="107" spans="1:116" x14ac:dyDescent="0.25">
      <c r="A107" s="255" t="s">
        <v>7286</v>
      </c>
      <c r="B107" s="256" t="s">
        <v>7287</v>
      </c>
      <c r="C107" s="259">
        <v>0</v>
      </c>
      <c r="D107" s="260">
        <v>14</v>
      </c>
      <c r="E107" s="259">
        <v>0</v>
      </c>
      <c r="F107" s="259" t="s">
        <v>14</v>
      </c>
      <c r="G107" s="259">
        <v>7.8352409200000001E-2</v>
      </c>
      <c r="H107" s="259">
        <v>35.4</v>
      </c>
      <c r="I107" s="260">
        <v>0</v>
      </c>
      <c r="J107" s="260" t="str">
        <f>IFERROR(VLOOKUP($B107,'Core Indicators'!$E$3:$EU$906,147,FALSE),"x")</f>
        <v>x</v>
      </c>
      <c r="K107" s="261">
        <v>1.7934256792000001</v>
      </c>
      <c r="L107" s="259" t="s">
        <v>14</v>
      </c>
      <c r="M107" s="260">
        <v>98</v>
      </c>
      <c r="N107" s="260">
        <v>80</v>
      </c>
      <c r="O107" s="260" t="str">
        <f>IFERROR(VLOOKUP(B107,'Core Indicators'!$E$3:$G$9906,3,FALSE),"x")</f>
        <v>x</v>
      </c>
      <c r="P107" s="260">
        <v>2590</v>
      </c>
      <c r="Q107" s="254"/>
      <c r="R107" s="254"/>
      <c r="S107" s="254"/>
      <c r="T107" s="254"/>
      <c r="U107" s="254"/>
      <c r="V107" s="254"/>
      <c r="W107" s="254"/>
      <c r="X107" s="254"/>
      <c r="Y107" s="254"/>
      <c r="Z107" s="254"/>
      <c r="AA107" s="254"/>
      <c r="AB107" s="254"/>
      <c r="AC107" s="254"/>
      <c r="AD107" s="254"/>
      <c r="AE107" s="254"/>
      <c r="AF107" s="254"/>
      <c r="AG107" s="254"/>
      <c r="AH107" s="254"/>
      <c r="AI107" s="254"/>
      <c r="AJ107" s="254"/>
      <c r="AK107" s="254"/>
      <c r="AL107" s="254"/>
      <c r="AM107" s="254"/>
      <c r="AN107" s="254"/>
      <c r="AO107" s="254"/>
      <c r="AP107" s="254"/>
      <c r="AQ107" s="254"/>
      <c r="AR107" s="254"/>
      <c r="AS107" s="254"/>
      <c r="AT107" s="254"/>
      <c r="AU107" s="254"/>
      <c r="AV107" s="254"/>
      <c r="AW107" s="254"/>
      <c r="AX107" s="254"/>
      <c r="AY107" s="254"/>
      <c r="AZ107" s="254"/>
      <c r="BA107" s="254"/>
      <c r="BB107" s="254"/>
      <c r="BC107" s="254"/>
      <c r="BD107" s="254"/>
      <c r="BE107" s="254"/>
      <c r="BF107" s="254"/>
      <c r="BG107" s="254"/>
      <c r="BH107" s="254"/>
      <c r="BI107" s="254"/>
      <c r="BJ107" s="254"/>
      <c r="BK107" s="254"/>
      <c r="BL107" s="254"/>
      <c r="BM107" s="254"/>
      <c r="BN107" s="254"/>
      <c r="BO107" s="254"/>
      <c r="BP107" s="254"/>
      <c r="BQ107" s="254"/>
      <c r="BR107" s="254"/>
      <c r="BS107" s="254"/>
      <c r="BT107" s="254"/>
      <c r="BU107" s="254"/>
      <c r="BV107" s="254"/>
      <c r="BW107" s="254"/>
      <c r="BX107" s="254"/>
      <c r="BY107" s="254"/>
      <c r="BZ107" s="254"/>
      <c r="CA107" s="254"/>
      <c r="CB107" s="254"/>
      <c r="CC107" s="254"/>
      <c r="CD107" s="254"/>
      <c r="CE107" s="254"/>
      <c r="CF107" s="254"/>
      <c r="CG107" s="254"/>
      <c r="CH107" s="254"/>
      <c r="CI107" s="254"/>
      <c r="CJ107" s="254"/>
      <c r="CK107" s="254"/>
      <c r="CL107" s="254"/>
      <c r="CM107" s="254"/>
      <c r="CN107" s="254"/>
      <c r="CO107" s="254"/>
      <c r="CP107" s="254"/>
      <c r="CQ107" s="254"/>
      <c r="CR107" s="254"/>
      <c r="CS107" s="254"/>
      <c r="CT107" s="254"/>
      <c r="CU107" s="254"/>
      <c r="CV107" s="254"/>
      <c r="CW107" s="254"/>
      <c r="CX107" s="254"/>
      <c r="CY107" s="254"/>
      <c r="CZ107" s="254"/>
      <c r="DA107" s="254"/>
      <c r="DB107" s="254"/>
      <c r="DC107" s="254"/>
      <c r="DD107" s="254"/>
      <c r="DE107" s="254"/>
      <c r="DF107" s="254"/>
      <c r="DG107" s="254"/>
      <c r="DH107" s="254"/>
      <c r="DI107" s="254"/>
      <c r="DJ107" s="254"/>
      <c r="DK107" s="254"/>
      <c r="DL107" s="254"/>
    </row>
    <row r="108" spans="1:116" x14ac:dyDescent="0.25">
      <c r="A108" s="255" t="s">
        <v>7288</v>
      </c>
      <c r="B108" s="256" t="s">
        <v>7289</v>
      </c>
      <c r="C108" s="259">
        <v>0.57146297740000007</v>
      </c>
      <c r="D108" s="260">
        <v>10</v>
      </c>
      <c r="E108" s="259">
        <v>0.35299999999999998</v>
      </c>
      <c r="F108" s="259">
        <v>8.9</v>
      </c>
      <c r="G108" s="259">
        <v>0.16942693950000001</v>
      </c>
      <c r="H108" s="259">
        <v>35.1</v>
      </c>
      <c r="I108" s="260">
        <v>2</v>
      </c>
      <c r="J108" s="260" t="str">
        <f>IFERROR(VLOOKUP($B108,'Core Indicators'!$E$3:$EU$906,147,FALSE),"x")</f>
        <v>x</v>
      </c>
      <c r="K108" s="261">
        <v>1.0139242411</v>
      </c>
      <c r="L108" s="259">
        <v>8.25</v>
      </c>
      <c r="M108" s="260">
        <v>89</v>
      </c>
      <c r="N108" s="260">
        <v>56</v>
      </c>
      <c r="O108" s="260" t="str">
        <f>IFERROR(VLOOKUP(B108,'Core Indicators'!$E$3:$G$9906,3,FALSE),"x")</f>
        <v>x</v>
      </c>
      <c r="P108" s="260">
        <v>62180</v>
      </c>
      <c r="Q108" s="254"/>
      <c r="R108" s="254"/>
      <c r="S108" s="254"/>
      <c r="T108" s="254"/>
      <c r="U108" s="254"/>
      <c r="V108" s="254"/>
      <c r="W108" s="254"/>
      <c r="X108" s="254"/>
      <c r="Y108" s="254"/>
      <c r="Z108" s="254"/>
      <c r="AA108" s="254"/>
      <c r="AB108" s="254"/>
      <c r="AC108" s="254"/>
      <c r="AD108" s="254"/>
      <c r="AE108" s="254"/>
      <c r="AF108" s="254"/>
      <c r="AG108" s="254"/>
      <c r="AH108" s="254"/>
      <c r="AI108" s="254"/>
      <c r="AJ108" s="254"/>
      <c r="AK108" s="254"/>
      <c r="AL108" s="254"/>
      <c r="AM108" s="254"/>
      <c r="AN108" s="254"/>
      <c r="AO108" s="254"/>
      <c r="AP108" s="254"/>
      <c r="AQ108" s="254"/>
      <c r="AR108" s="254"/>
      <c r="AS108" s="254"/>
      <c r="AT108" s="254"/>
      <c r="AU108" s="254"/>
      <c r="AV108" s="254"/>
      <c r="AW108" s="254"/>
      <c r="AX108" s="254"/>
      <c r="AY108" s="254"/>
      <c r="AZ108" s="254"/>
      <c r="BA108" s="254"/>
      <c r="BB108" s="254"/>
      <c r="BC108" s="254"/>
      <c r="BD108" s="254"/>
      <c r="BE108" s="254"/>
      <c r="BF108" s="254"/>
      <c r="BG108" s="254"/>
      <c r="BH108" s="254"/>
      <c r="BI108" s="254"/>
      <c r="BJ108" s="254"/>
      <c r="BK108" s="254"/>
      <c r="BL108" s="254"/>
      <c r="BM108" s="254"/>
      <c r="BN108" s="254"/>
      <c r="BO108" s="254"/>
      <c r="BP108" s="254"/>
      <c r="BQ108" s="254"/>
      <c r="BR108" s="254"/>
      <c r="BS108" s="254"/>
      <c r="BT108" s="254"/>
      <c r="BU108" s="254"/>
      <c r="BV108" s="254"/>
      <c r="BW108" s="254"/>
      <c r="BX108" s="254"/>
      <c r="BY108" s="254"/>
      <c r="BZ108" s="254"/>
      <c r="CA108" s="254"/>
      <c r="CB108" s="254"/>
      <c r="CC108" s="254"/>
      <c r="CD108" s="254"/>
      <c r="CE108" s="254"/>
      <c r="CF108" s="254"/>
      <c r="CG108" s="254"/>
      <c r="CH108" s="254"/>
      <c r="CI108" s="254"/>
      <c r="CJ108" s="254"/>
      <c r="CK108" s="254"/>
      <c r="CL108" s="254"/>
      <c r="CM108" s="254"/>
      <c r="CN108" s="254"/>
      <c r="CO108" s="254"/>
      <c r="CP108" s="254"/>
      <c r="CQ108" s="254"/>
      <c r="CR108" s="254"/>
      <c r="CS108" s="254"/>
      <c r="CT108" s="254"/>
      <c r="CU108" s="254"/>
      <c r="CV108" s="254"/>
      <c r="CW108" s="254"/>
      <c r="CX108" s="254"/>
      <c r="CY108" s="254"/>
      <c r="CZ108" s="254"/>
      <c r="DA108" s="254"/>
      <c r="DB108" s="254"/>
      <c r="DC108" s="254"/>
      <c r="DD108" s="254"/>
      <c r="DE108" s="254"/>
      <c r="DF108" s="254"/>
      <c r="DG108" s="254"/>
      <c r="DH108" s="254"/>
      <c r="DI108" s="254"/>
      <c r="DJ108" s="254"/>
      <c r="DK108" s="254"/>
      <c r="DL108" s="254"/>
    </row>
    <row r="109" spans="1:116" x14ac:dyDescent="0.25">
      <c r="A109" s="255" t="s">
        <v>638</v>
      </c>
      <c r="B109" s="256" t="s">
        <v>7290</v>
      </c>
      <c r="C109" s="259">
        <v>0.49561599899999997</v>
      </c>
      <c r="D109" s="260">
        <v>5</v>
      </c>
      <c r="E109" s="259">
        <v>0.4</v>
      </c>
      <c r="F109" s="259">
        <v>3.6833333332999998</v>
      </c>
      <c r="G109" s="259">
        <v>0.4923099393</v>
      </c>
      <c r="H109" s="259">
        <v>39.5</v>
      </c>
      <c r="I109" s="260">
        <v>6</v>
      </c>
      <c r="J109" s="260">
        <f>IFERROR(VLOOKUP($B109,'Core Indicators'!$E$3:$EU$906,147,FALSE),"x")</f>
        <v>181</v>
      </c>
      <c r="K109" s="261">
        <v>-0.13564912970000001</v>
      </c>
      <c r="L109" s="259">
        <v>3.25</v>
      </c>
      <c r="M109" s="260">
        <v>37</v>
      </c>
      <c r="N109" s="260">
        <v>41</v>
      </c>
      <c r="O109" s="260">
        <f>IFERROR(VLOOKUP(B109,'Core Indicators'!$E$3:$G$9906,3,FALSE),"x")</f>
        <v>36472000</v>
      </c>
      <c r="P109" s="260">
        <v>446300</v>
      </c>
      <c r="Q109" s="254"/>
      <c r="R109" s="254"/>
      <c r="S109" s="254"/>
      <c r="T109" s="254"/>
      <c r="U109" s="254"/>
      <c r="V109" s="254"/>
      <c r="W109" s="254"/>
      <c r="X109" s="254"/>
      <c r="Y109" s="254"/>
      <c r="Z109" s="254"/>
      <c r="AA109" s="254"/>
      <c r="AB109" s="254"/>
      <c r="AC109" s="254"/>
      <c r="AD109" s="254"/>
      <c r="AE109" s="254"/>
      <c r="AF109" s="254"/>
      <c r="AG109" s="254"/>
      <c r="AH109" s="254"/>
      <c r="AI109" s="254"/>
      <c r="AJ109" s="254"/>
      <c r="AK109" s="254"/>
      <c r="AL109" s="254"/>
      <c r="AM109" s="254"/>
      <c r="AN109" s="254"/>
      <c r="AO109" s="254"/>
      <c r="AP109" s="254"/>
      <c r="AQ109" s="254"/>
      <c r="AR109" s="254"/>
      <c r="AS109" s="254"/>
      <c r="AT109" s="254"/>
      <c r="AU109" s="254"/>
      <c r="AV109" s="254"/>
      <c r="AW109" s="254"/>
      <c r="AX109" s="254"/>
      <c r="AY109" s="254"/>
      <c r="AZ109" s="254"/>
      <c r="BA109" s="254"/>
      <c r="BB109" s="254"/>
      <c r="BC109" s="254"/>
      <c r="BD109" s="254"/>
      <c r="BE109" s="254"/>
      <c r="BF109" s="254"/>
      <c r="BG109" s="254"/>
      <c r="BH109" s="254"/>
      <c r="BI109" s="254"/>
      <c r="BJ109" s="254"/>
      <c r="BK109" s="254"/>
      <c r="BL109" s="254"/>
      <c r="BM109" s="254"/>
      <c r="BN109" s="254"/>
      <c r="BO109" s="254"/>
      <c r="BP109" s="254"/>
      <c r="BQ109" s="254"/>
      <c r="BR109" s="254"/>
      <c r="BS109" s="254"/>
      <c r="BT109" s="254"/>
      <c r="BU109" s="254"/>
      <c r="BV109" s="254"/>
      <c r="BW109" s="254"/>
      <c r="BX109" s="254"/>
      <c r="BY109" s="254"/>
      <c r="BZ109" s="254"/>
      <c r="CA109" s="254"/>
      <c r="CB109" s="254"/>
      <c r="CC109" s="254"/>
      <c r="CD109" s="254"/>
      <c r="CE109" s="254"/>
      <c r="CF109" s="254"/>
      <c r="CG109" s="254"/>
      <c r="CH109" s="254"/>
      <c r="CI109" s="254"/>
      <c r="CJ109" s="254"/>
      <c r="CK109" s="254"/>
      <c r="CL109" s="254"/>
      <c r="CM109" s="254"/>
      <c r="CN109" s="254"/>
      <c r="CO109" s="254"/>
      <c r="CP109" s="254"/>
      <c r="CQ109" s="254"/>
      <c r="CR109" s="254"/>
      <c r="CS109" s="254"/>
      <c r="CT109" s="254"/>
      <c r="CU109" s="254"/>
      <c r="CV109" s="254"/>
      <c r="CW109" s="254"/>
      <c r="CX109" s="254"/>
      <c r="CY109" s="254"/>
      <c r="CZ109" s="254"/>
      <c r="DA109" s="254"/>
      <c r="DB109" s="254"/>
      <c r="DC109" s="254"/>
      <c r="DD109" s="254"/>
      <c r="DE109" s="254"/>
      <c r="DF109" s="254"/>
      <c r="DG109" s="254"/>
      <c r="DH109" s="254"/>
      <c r="DI109" s="254"/>
      <c r="DJ109" s="254"/>
      <c r="DK109" s="254"/>
      <c r="DL109" s="254"/>
    </row>
    <row r="110" spans="1:116" x14ac:dyDescent="0.25">
      <c r="A110" s="255" t="s">
        <v>7291</v>
      </c>
      <c r="B110" s="256" t="s">
        <v>7292</v>
      </c>
      <c r="C110" s="259">
        <v>0.42207301920000001</v>
      </c>
      <c r="D110" s="260">
        <v>7</v>
      </c>
      <c r="E110" s="259">
        <v>0.19400000000000001</v>
      </c>
      <c r="F110" s="259">
        <v>5.8</v>
      </c>
      <c r="G110" s="259">
        <v>0.2284775829</v>
      </c>
      <c r="H110" s="259">
        <v>25.7</v>
      </c>
      <c r="I110" s="260">
        <v>6</v>
      </c>
      <c r="J110" s="260" t="str">
        <f>IFERROR(VLOOKUP($B110,'Core Indicators'!$E$3:$EU$906,147,FALSE),"x")</f>
        <v>x</v>
      </c>
      <c r="K110" s="261">
        <v>-0.37302857639999998</v>
      </c>
      <c r="L110" s="259">
        <v>4.5</v>
      </c>
      <c r="M110" s="260">
        <v>60</v>
      </c>
      <c r="N110" s="260">
        <v>32</v>
      </c>
      <c r="O110" s="260" t="str">
        <f>IFERROR(VLOOKUP(B110,'Core Indicators'!$E$3:$G$9906,3,FALSE),"x")</f>
        <v>x</v>
      </c>
      <c r="P110" s="260">
        <v>32870</v>
      </c>
      <c r="Q110" s="254"/>
      <c r="R110" s="254"/>
      <c r="S110" s="254"/>
      <c r="T110" s="254"/>
      <c r="U110" s="254"/>
      <c r="V110" s="254"/>
      <c r="W110" s="254"/>
      <c r="X110" s="254"/>
      <c r="Y110" s="254"/>
      <c r="Z110" s="254"/>
      <c r="AA110" s="254"/>
      <c r="AB110" s="254"/>
      <c r="AC110" s="254"/>
      <c r="AD110" s="254"/>
      <c r="AE110" s="254"/>
      <c r="AF110" s="254"/>
      <c r="AG110" s="254"/>
      <c r="AH110" s="254"/>
      <c r="AI110" s="254"/>
      <c r="AJ110" s="254"/>
      <c r="AK110" s="254"/>
      <c r="AL110" s="254"/>
      <c r="AM110" s="254"/>
      <c r="AN110" s="254"/>
      <c r="AO110" s="254"/>
      <c r="AP110" s="254"/>
      <c r="AQ110" s="254"/>
      <c r="AR110" s="254"/>
      <c r="AS110" s="254"/>
      <c r="AT110" s="254"/>
      <c r="AU110" s="254"/>
      <c r="AV110" s="254"/>
      <c r="AW110" s="254"/>
      <c r="AX110" s="254"/>
      <c r="AY110" s="254"/>
      <c r="AZ110" s="254"/>
      <c r="BA110" s="254"/>
      <c r="BB110" s="254"/>
      <c r="BC110" s="254"/>
      <c r="BD110" s="254"/>
      <c r="BE110" s="254"/>
      <c r="BF110" s="254"/>
      <c r="BG110" s="254"/>
      <c r="BH110" s="254"/>
      <c r="BI110" s="254"/>
      <c r="BJ110" s="254"/>
      <c r="BK110" s="254"/>
      <c r="BL110" s="254"/>
      <c r="BM110" s="254"/>
      <c r="BN110" s="254"/>
      <c r="BO110" s="254"/>
      <c r="BP110" s="254"/>
      <c r="BQ110" s="254"/>
      <c r="BR110" s="254"/>
      <c r="BS110" s="254"/>
      <c r="BT110" s="254"/>
      <c r="BU110" s="254"/>
      <c r="BV110" s="254"/>
      <c r="BW110" s="254"/>
      <c r="BX110" s="254"/>
      <c r="BY110" s="254"/>
      <c r="BZ110" s="254"/>
      <c r="CA110" s="254"/>
      <c r="CB110" s="254"/>
      <c r="CC110" s="254"/>
      <c r="CD110" s="254"/>
      <c r="CE110" s="254"/>
      <c r="CF110" s="254"/>
      <c r="CG110" s="254"/>
      <c r="CH110" s="254"/>
      <c r="CI110" s="254"/>
      <c r="CJ110" s="254"/>
      <c r="CK110" s="254"/>
      <c r="CL110" s="254"/>
      <c r="CM110" s="254"/>
      <c r="CN110" s="254"/>
      <c r="CO110" s="254"/>
      <c r="CP110" s="254"/>
      <c r="CQ110" s="254"/>
      <c r="CR110" s="254"/>
      <c r="CS110" s="254"/>
      <c r="CT110" s="254"/>
      <c r="CU110" s="254"/>
      <c r="CV110" s="254"/>
      <c r="CW110" s="254"/>
      <c r="CX110" s="254"/>
      <c r="CY110" s="254"/>
      <c r="CZ110" s="254"/>
      <c r="DA110" s="254"/>
      <c r="DB110" s="254"/>
      <c r="DC110" s="254"/>
      <c r="DD110" s="254"/>
      <c r="DE110" s="254"/>
      <c r="DF110" s="254"/>
      <c r="DG110" s="254"/>
      <c r="DH110" s="254"/>
      <c r="DI110" s="254"/>
      <c r="DJ110" s="254"/>
      <c r="DK110" s="254"/>
      <c r="DL110" s="254"/>
    </row>
    <row r="111" spans="1:116" x14ac:dyDescent="0.25">
      <c r="A111" s="255" t="s">
        <v>1280</v>
      </c>
      <c r="B111" s="256" t="s">
        <v>7293</v>
      </c>
      <c r="C111" s="259">
        <v>0.61453398950000004</v>
      </c>
      <c r="D111" s="260">
        <v>6</v>
      </c>
      <c r="E111" s="259">
        <v>0</v>
      </c>
      <c r="F111" s="259">
        <v>5.4</v>
      </c>
      <c r="G111" s="259" t="s">
        <v>14</v>
      </c>
      <c r="H111" s="259">
        <v>42.6</v>
      </c>
      <c r="I111" s="260">
        <v>0</v>
      </c>
      <c r="J111" s="260">
        <f>IFERROR(VLOOKUP($B111,'Core Indicators'!$E$3:$EU$906,147,FALSE),"x")</f>
        <v>148</v>
      </c>
      <c r="K111" s="261">
        <v>-1.0088132620000001</v>
      </c>
      <c r="L111" s="259">
        <v>4.25</v>
      </c>
      <c r="M111" s="260">
        <v>61</v>
      </c>
      <c r="N111" s="260">
        <v>24</v>
      </c>
      <c r="O111" s="260">
        <f>IFERROR(VLOOKUP(B111,'Core Indicators'!$E$3:$G$9906,3,FALSE),"x")</f>
        <v>25680000</v>
      </c>
      <c r="P111" s="260">
        <v>581800</v>
      </c>
      <c r="Q111" s="254"/>
      <c r="R111" s="254"/>
      <c r="S111" s="254"/>
      <c r="T111" s="254"/>
      <c r="U111" s="254"/>
      <c r="V111" s="254"/>
      <c r="W111" s="254"/>
      <c r="X111" s="254"/>
      <c r="Y111" s="254"/>
      <c r="Z111" s="254"/>
      <c r="AA111" s="254"/>
      <c r="AB111" s="254"/>
      <c r="AC111" s="254"/>
      <c r="AD111" s="254"/>
      <c r="AE111" s="254"/>
      <c r="AF111" s="254"/>
      <c r="AG111" s="254"/>
      <c r="AH111" s="254"/>
      <c r="AI111" s="254"/>
      <c r="AJ111" s="254"/>
      <c r="AK111" s="254"/>
      <c r="AL111" s="254"/>
      <c r="AM111" s="254"/>
      <c r="AN111" s="254"/>
      <c r="AO111" s="254"/>
      <c r="AP111" s="254"/>
      <c r="AQ111" s="254"/>
      <c r="AR111" s="254"/>
      <c r="AS111" s="254"/>
      <c r="AT111" s="254"/>
      <c r="AU111" s="254"/>
      <c r="AV111" s="254"/>
      <c r="AW111" s="254"/>
      <c r="AX111" s="254"/>
      <c r="AY111" s="254"/>
      <c r="AZ111" s="254"/>
      <c r="BA111" s="254"/>
      <c r="BB111" s="254"/>
      <c r="BC111" s="254"/>
      <c r="BD111" s="254"/>
      <c r="BE111" s="254"/>
      <c r="BF111" s="254"/>
      <c r="BG111" s="254"/>
      <c r="BH111" s="254"/>
      <c r="BI111" s="254"/>
      <c r="BJ111" s="254"/>
      <c r="BK111" s="254"/>
      <c r="BL111" s="254"/>
      <c r="BM111" s="254"/>
      <c r="BN111" s="254"/>
      <c r="BO111" s="254"/>
      <c r="BP111" s="254"/>
      <c r="BQ111" s="254"/>
      <c r="BR111" s="254"/>
      <c r="BS111" s="254"/>
      <c r="BT111" s="254"/>
      <c r="BU111" s="254"/>
      <c r="BV111" s="254"/>
      <c r="BW111" s="254"/>
      <c r="BX111" s="254"/>
      <c r="BY111" s="254"/>
      <c r="BZ111" s="254"/>
      <c r="CA111" s="254"/>
      <c r="CB111" s="254"/>
      <c r="CC111" s="254"/>
      <c r="CD111" s="254"/>
      <c r="CE111" s="254"/>
      <c r="CF111" s="254"/>
      <c r="CG111" s="254"/>
      <c r="CH111" s="254"/>
      <c r="CI111" s="254"/>
      <c r="CJ111" s="254"/>
      <c r="CK111" s="254"/>
      <c r="CL111" s="254"/>
      <c r="CM111" s="254"/>
      <c r="CN111" s="254"/>
      <c r="CO111" s="254"/>
      <c r="CP111" s="254"/>
      <c r="CQ111" s="254"/>
      <c r="CR111" s="254"/>
      <c r="CS111" s="254"/>
      <c r="CT111" s="254"/>
      <c r="CU111" s="254"/>
      <c r="CV111" s="254"/>
      <c r="CW111" s="254"/>
      <c r="CX111" s="254"/>
      <c r="CY111" s="254"/>
      <c r="CZ111" s="254"/>
      <c r="DA111" s="254"/>
      <c r="DB111" s="254"/>
      <c r="DC111" s="254"/>
      <c r="DD111" s="254"/>
      <c r="DE111" s="254"/>
      <c r="DF111" s="254"/>
      <c r="DG111" s="254"/>
      <c r="DH111" s="254"/>
      <c r="DI111" s="254"/>
      <c r="DJ111" s="254"/>
      <c r="DK111" s="254"/>
      <c r="DL111" s="254"/>
    </row>
    <row r="112" spans="1:116" x14ac:dyDescent="0.25">
      <c r="A112" s="255" t="s">
        <v>7294</v>
      </c>
      <c r="B112" s="256" t="s">
        <v>7295</v>
      </c>
      <c r="C112" s="259">
        <v>1.9899981099999998E-2</v>
      </c>
      <c r="D112" s="260">
        <v>8</v>
      </c>
      <c r="E112" s="259">
        <v>0</v>
      </c>
      <c r="F112" s="259" t="s">
        <v>14</v>
      </c>
      <c r="G112" s="259">
        <v>0.36658249790000003</v>
      </c>
      <c r="H112" s="259">
        <v>31.3</v>
      </c>
      <c r="I112" s="260">
        <v>6</v>
      </c>
      <c r="J112" s="260" t="str">
        <f>IFERROR(VLOOKUP($B112,'Core Indicators'!$E$3:$EU$906,147,FALSE),"x")</f>
        <v>x</v>
      </c>
      <c r="K112" s="261">
        <v>-0.41108790039999998</v>
      </c>
      <c r="L112" s="259" t="s">
        <v>14</v>
      </c>
      <c r="M112" s="260">
        <v>40</v>
      </c>
      <c r="N112" s="260">
        <v>29</v>
      </c>
      <c r="O112" s="260" t="str">
        <f>IFERROR(VLOOKUP(B112,'Core Indicators'!$E$3:$G$9906,3,FALSE),"x")</f>
        <v>x</v>
      </c>
      <c r="P112" s="260">
        <v>300</v>
      </c>
      <c r="Q112" s="254"/>
      <c r="R112" s="254"/>
      <c r="S112" s="254"/>
      <c r="T112" s="254"/>
      <c r="U112" s="254"/>
      <c r="V112" s="254"/>
      <c r="W112" s="254"/>
      <c r="X112" s="254"/>
      <c r="Y112" s="254"/>
      <c r="Z112" s="254"/>
      <c r="AA112" s="254"/>
      <c r="AB112" s="254"/>
      <c r="AC112" s="254"/>
      <c r="AD112" s="254"/>
      <c r="AE112" s="254"/>
      <c r="AF112" s="254"/>
      <c r="AG112" s="254"/>
      <c r="AH112" s="254"/>
      <c r="AI112" s="254"/>
      <c r="AJ112" s="254"/>
      <c r="AK112" s="254"/>
      <c r="AL112" s="254"/>
      <c r="AM112" s="254"/>
      <c r="AN112" s="254"/>
      <c r="AO112" s="254"/>
      <c r="AP112" s="254"/>
      <c r="AQ112" s="254"/>
      <c r="AR112" s="254"/>
      <c r="AS112" s="254"/>
      <c r="AT112" s="254"/>
      <c r="AU112" s="254"/>
      <c r="AV112" s="254"/>
      <c r="AW112" s="254"/>
      <c r="AX112" s="254"/>
      <c r="AY112" s="254"/>
      <c r="AZ112" s="254"/>
      <c r="BA112" s="254"/>
      <c r="BB112" s="254"/>
      <c r="BC112" s="254"/>
      <c r="BD112" s="254"/>
      <c r="BE112" s="254"/>
      <c r="BF112" s="254"/>
      <c r="BG112" s="254"/>
      <c r="BH112" s="254"/>
      <c r="BI112" s="254"/>
      <c r="BJ112" s="254"/>
      <c r="BK112" s="254"/>
      <c r="BL112" s="254"/>
      <c r="BM112" s="254"/>
      <c r="BN112" s="254"/>
      <c r="BO112" s="254"/>
      <c r="BP112" s="254"/>
      <c r="BQ112" s="254"/>
      <c r="BR112" s="254"/>
      <c r="BS112" s="254"/>
      <c r="BT112" s="254"/>
      <c r="BU112" s="254"/>
      <c r="BV112" s="254"/>
      <c r="BW112" s="254"/>
      <c r="BX112" s="254"/>
      <c r="BY112" s="254"/>
      <c r="BZ112" s="254"/>
      <c r="CA112" s="254"/>
      <c r="CB112" s="254"/>
      <c r="CC112" s="254"/>
      <c r="CD112" s="254"/>
      <c r="CE112" s="254"/>
      <c r="CF112" s="254"/>
      <c r="CG112" s="254"/>
      <c r="CH112" s="254"/>
      <c r="CI112" s="254"/>
      <c r="CJ112" s="254"/>
      <c r="CK112" s="254"/>
      <c r="CL112" s="254"/>
      <c r="CM112" s="254"/>
      <c r="CN112" s="254"/>
      <c r="CO112" s="254"/>
      <c r="CP112" s="254"/>
      <c r="CQ112" s="254"/>
      <c r="CR112" s="254"/>
      <c r="CS112" s="254"/>
      <c r="CT112" s="254"/>
      <c r="CU112" s="254"/>
      <c r="CV112" s="254"/>
      <c r="CW112" s="254"/>
      <c r="CX112" s="254"/>
      <c r="CY112" s="254"/>
      <c r="CZ112" s="254"/>
      <c r="DA112" s="254"/>
      <c r="DB112" s="254"/>
      <c r="DC112" s="254"/>
      <c r="DD112" s="254"/>
      <c r="DE112" s="254"/>
      <c r="DF112" s="254"/>
      <c r="DG112" s="254"/>
      <c r="DH112" s="254"/>
      <c r="DI112" s="254"/>
      <c r="DJ112" s="254"/>
      <c r="DK112" s="254"/>
      <c r="DL112" s="254"/>
    </row>
    <row r="113" spans="1:116" x14ac:dyDescent="0.25">
      <c r="A113" s="255" t="s">
        <v>1512</v>
      </c>
      <c r="B113" s="256" t="s">
        <v>7296</v>
      </c>
      <c r="C113" s="259">
        <v>0.33568600009999999</v>
      </c>
      <c r="D113" s="260">
        <v>10</v>
      </c>
      <c r="E113" s="259">
        <v>0.11</v>
      </c>
      <c r="F113" s="259">
        <v>6.05</v>
      </c>
      <c r="G113" s="259">
        <v>0.334242492</v>
      </c>
      <c r="H113" s="259">
        <v>45.4</v>
      </c>
      <c r="I113" s="260">
        <v>8</v>
      </c>
      <c r="J113" s="260">
        <f>IFERROR(VLOOKUP($B113,'Core Indicators'!$E$3:$EU$906,147,FALSE),"x")</f>
        <v>3714</v>
      </c>
      <c r="K113" s="261">
        <v>-0.65810358520000001</v>
      </c>
      <c r="L113" s="259">
        <v>5</v>
      </c>
      <c r="M113" s="260">
        <v>62</v>
      </c>
      <c r="N113" s="260">
        <v>29</v>
      </c>
      <c r="O113" s="260">
        <f>IFERROR(VLOOKUP(B113,'Core Indicators'!$E$3:$G$9906,3,FALSE),"x")</f>
        <v>114329000</v>
      </c>
      <c r="P113" s="260">
        <v>1943950</v>
      </c>
      <c r="Q113" s="254"/>
      <c r="R113" s="254"/>
      <c r="S113" s="254"/>
      <c r="T113" s="254"/>
      <c r="U113" s="254"/>
      <c r="V113" s="254"/>
      <c r="W113" s="254"/>
      <c r="X113" s="254"/>
      <c r="Y113" s="254"/>
      <c r="Z113" s="254"/>
      <c r="AA113" s="254"/>
      <c r="AB113" s="254"/>
      <c r="AC113" s="254"/>
      <c r="AD113" s="254"/>
      <c r="AE113" s="254"/>
      <c r="AF113" s="254"/>
      <c r="AG113" s="254"/>
      <c r="AH113" s="254"/>
      <c r="AI113" s="254"/>
      <c r="AJ113" s="254"/>
      <c r="AK113" s="254"/>
      <c r="AL113" s="254"/>
      <c r="AM113" s="254"/>
      <c r="AN113" s="254"/>
      <c r="AO113" s="254"/>
      <c r="AP113" s="254"/>
      <c r="AQ113" s="254"/>
      <c r="AR113" s="254"/>
      <c r="AS113" s="254"/>
      <c r="AT113" s="254"/>
      <c r="AU113" s="254"/>
      <c r="AV113" s="254"/>
      <c r="AW113" s="254"/>
      <c r="AX113" s="254"/>
      <c r="AY113" s="254"/>
      <c r="AZ113" s="254"/>
      <c r="BA113" s="254"/>
      <c r="BB113" s="254"/>
      <c r="BC113" s="254"/>
      <c r="BD113" s="254"/>
      <c r="BE113" s="254"/>
      <c r="BF113" s="254"/>
      <c r="BG113" s="254"/>
      <c r="BH113" s="254"/>
      <c r="BI113" s="254"/>
      <c r="BJ113" s="254"/>
      <c r="BK113" s="254"/>
      <c r="BL113" s="254"/>
      <c r="BM113" s="254"/>
      <c r="BN113" s="254"/>
      <c r="BO113" s="254"/>
      <c r="BP113" s="254"/>
      <c r="BQ113" s="254"/>
      <c r="BR113" s="254"/>
      <c r="BS113" s="254"/>
      <c r="BT113" s="254"/>
      <c r="BU113" s="254"/>
      <c r="BV113" s="254"/>
      <c r="BW113" s="254"/>
      <c r="BX113" s="254"/>
      <c r="BY113" s="254"/>
      <c r="BZ113" s="254"/>
      <c r="CA113" s="254"/>
      <c r="CB113" s="254"/>
      <c r="CC113" s="254"/>
      <c r="CD113" s="254"/>
      <c r="CE113" s="254"/>
      <c r="CF113" s="254"/>
      <c r="CG113" s="254"/>
      <c r="CH113" s="254"/>
      <c r="CI113" s="254"/>
      <c r="CJ113" s="254"/>
      <c r="CK113" s="254"/>
      <c r="CL113" s="254"/>
      <c r="CM113" s="254"/>
      <c r="CN113" s="254"/>
      <c r="CO113" s="254"/>
      <c r="CP113" s="254"/>
      <c r="CQ113" s="254"/>
      <c r="CR113" s="254"/>
      <c r="CS113" s="254"/>
      <c r="CT113" s="254"/>
      <c r="CU113" s="254"/>
      <c r="CV113" s="254"/>
      <c r="CW113" s="254"/>
      <c r="CX113" s="254"/>
      <c r="CY113" s="254"/>
      <c r="CZ113" s="254"/>
      <c r="DA113" s="254"/>
      <c r="DB113" s="254"/>
      <c r="DC113" s="254"/>
      <c r="DD113" s="254"/>
      <c r="DE113" s="254"/>
      <c r="DF113" s="254"/>
      <c r="DG113" s="254"/>
      <c r="DH113" s="254"/>
      <c r="DI113" s="254"/>
      <c r="DJ113" s="254"/>
      <c r="DK113" s="254"/>
      <c r="DL113" s="254"/>
    </row>
    <row r="114" spans="1:116" x14ac:dyDescent="0.25">
      <c r="A114" s="255" t="s">
        <v>7297</v>
      </c>
      <c r="B114" s="256" t="s">
        <v>7298</v>
      </c>
      <c r="C114" s="259">
        <v>0</v>
      </c>
      <c r="D114" s="260">
        <v>12</v>
      </c>
      <c r="E114" s="259">
        <v>0</v>
      </c>
      <c r="F114" s="259" t="s">
        <v>14</v>
      </c>
      <c r="G114" s="259" t="s">
        <v>14</v>
      </c>
      <c r="H114" s="259" t="s">
        <v>14</v>
      </c>
      <c r="I114" s="260">
        <v>0</v>
      </c>
      <c r="J114" s="260" t="str">
        <f>IFERROR(VLOOKUP($B114,'Core Indicators'!$E$3:$EU$906,147,FALSE),"x")</f>
        <v>x</v>
      </c>
      <c r="K114" s="261">
        <v>-3.3094067099999999E-2</v>
      </c>
      <c r="L114" s="259" t="s">
        <v>14</v>
      </c>
      <c r="M114" s="260">
        <v>93</v>
      </c>
      <c r="N114" s="260" t="s">
        <v>14</v>
      </c>
      <c r="O114" s="260" t="str">
        <f>IFERROR(VLOOKUP(B114,'Core Indicators'!$E$3:$G$9906,3,FALSE),"x")</f>
        <v>x</v>
      </c>
      <c r="P114" s="260">
        <v>180</v>
      </c>
      <c r="Q114" s="254"/>
      <c r="R114" s="254"/>
      <c r="S114" s="254"/>
      <c r="T114" s="254"/>
      <c r="U114" s="254"/>
      <c r="V114" s="254"/>
      <c r="W114" s="254"/>
      <c r="X114" s="254"/>
      <c r="Y114" s="254"/>
      <c r="Z114" s="254"/>
      <c r="AA114" s="254"/>
      <c r="AB114" s="254"/>
      <c r="AC114" s="254"/>
      <c r="AD114" s="254"/>
      <c r="AE114" s="254"/>
      <c r="AF114" s="254"/>
      <c r="AG114" s="254"/>
      <c r="AH114" s="254"/>
      <c r="AI114" s="254"/>
      <c r="AJ114" s="254"/>
      <c r="AK114" s="254"/>
      <c r="AL114" s="254"/>
      <c r="AM114" s="254"/>
      <c r="AN114" s="254"/>
      <c r="AO114" s="254"/>
      <c r="AP114" s="254"/>
      <c r="AQ114" s="254"/>
      <c r="AR114" s="254"/>
      <c r="AS114" s="254"/>
      <c r="AT114" s="254"/>
      <c r="AU114" s="254"/>
      <c r="AV114" s="254"/>
      <c r="AW114" s="254"/>
      <c r="AX114" s="254"/>
      <c r="AY114" s="254"/>
      <c r="AZ114" s="254"/>
      <c r="BA114" s="254"/>
      <c r="BB114" s="254"/>
      <c r="BC114" s="254"/>
      <c r="BD114" s="254"/>
      <c r="BE114" s="254"/>
      <c r="BF114" s="254"/>
      <c r="BG114" s="254"/>
      <c r="BH114" s="254"/>
      <c r="BI114" s="254"/>
      <c r="BJ114" s="254"/>
      <c r="BK114" s="254"/>
      <c r="BL114" s="254"/>
      <c r="BM114" s="254"/>
      <c r="BN114" s="254"/>
      <c r="BO114" s="254"/>
      <c r="BP114" s="254"/>
      <c r="BQ114" s="254"/>
      <c r="BR114" s="254"/>
      <c r="BS114" s="254"/>
      <c r="BT114" s="254"/>
      <c r="BU114" s="254"/>
      <c r="BV114" s="254"/>
      <c r="BW114" s="254"/>
      <c r="BX114" s="254"/>
      <c r="BY114" s="254"/>
      <c r="BZ114" s="254"/>
      <c r="CA114" s="254"/>
      <c r="CB114" s="254"/>
      <c r="CC114" s="254"/>
      <c r="CD114" s="254"/>
      <c r="CE114" s="254"/>
      <c r="CF114" s="254"/>
      <c r="CG114" s="254"/>
      <c r="CH114" s="254"/>
      <c r="CI114" s="254"/>
      <c r="CJ114" s="254"/>
      <c r="CK114" s="254"/>
      <c r="CL114" s="254"/>
      <c r="CM114" s="254"/>
      <c r="CN114" s="254"/>
      <c r="CO114" s="254"/>
      <c r="CP114" s="254"/>
      <c r="CQ114" s="254"/>
      <c r="CR114" s="254"/>
      <c r="CS114" s="254"/>
      <c r="CT114" s="254"/>
      <c r="CU114" s="254"/>
      <c r="CV114" s="254"/>
      <c r="CW114" s="254"/>
      <c r="CX114" s="254"/>
      <c r="CY114" s="254"/>
      <c r="CZ114" s="254"/>
      <c r="DA114" s="254"/>
      <c r="DB114" s="254"/>
      <c r="DC114" s="254"/>
      <c r="DD114" s="254"/>
      <c r="DE114" s="254"/>
      <c r="DF114" s="254"/>
      <c r="DG114" s="254"/>
      <c r="DH114" s="254"/>
      <c r="DI114" s="254"/>
      <c r="DJ114" s="254"/>
      <c r="DK114" s="254"/>
      <c r="DL114" s="254"/>
    </row>
    <row r="115" spans="1:116" x14ac:dyDescent="0.25">
      <c r="A115" s="255" t="s">
        <v>7299</v>
      </c>
      <c r="B115" s="256" t="s">
        <v>7300</v>
      </c>
      <c r="C115" s="259">
        <v>0.52166897280000002</v>
      </c>
      <c r="D115" s="260">
        <v>10</v>
      </c>
      <c r="E115" s="259">
        <v>0.06</v>
      </c>
      <c r="F115" s="259">
        <v>7.2</v>
      </c>
      <c r="G115" s="259">
        <v>0.1450303838</v>
      </c>
      <c r="H115" s="259">
        <v>33</v>
      </c>
      <c r="I115" s="260">
        <v>2</v>
      </c>
      <c r="J115" s="260" t="str">
        <f>IFERROR(VLOOKUP($B115,'Core Indicators'!$E$3:$EU$906,147,FALSE),"x")</f>
        <v>x</v>
      </c>
      <c r="K115" s="261">
        <v>-0.24343633649999999</v>
      </c>
      <c r="L115" s="259">
        <v>6.5</v>
      </c>
      <c r="M115" s="260">
        <v>63</v>
      </c>
      <c r="N115" s="260">
        <v>35</v>
      </c>
      <c r="O115" s="260" t="str">
        <f>IFERROR(VLOOKUP(B115,'Core Indicators'!$E$3:$G$9906,3,FALSE),"x")</f>
        <v>x</v>
      </c>
      <c r="P115" s="260">
        <v>25220</v>
      </c>
      <c r="Q115" s="254"/>
      <c r="R115" s="254"/>
      <c r="S115" s="254"/>
      <c r="T115" s="254"/>
      <c r="U115" s="254"/>
      <c r="V115" s="254"/>
      <c r="W115" s="254"/>
      <c r="X115" s="254"/>
      <c r="Y115" s="254"/>
      <c r="Z115" s="254"/>
      <c r="AA115" s="254"/>
      <c r="AB115" s="254"/>
      <c r="AC115" s="254"/>
      <c r="AD115" s="254"/>
      <c r="AE115" s="254"/>
      <c r="AF115" s="254"/>
      <c r="AG115" s="254"/>
      <c r="AH115" s="254"/>
      <c r="AI115" s="254"/>
      <c r="AJ115" s="254"/>
      <c r="AK115" s="254"/>
      <c r="AL115" s="254"/>
      <c r="AM115" s="254"/>
      <c r="AN115" s="254"/>
      <c r="AO115" s="254"/>
      <c r="AP115" s="254"/>
      <c r="AQ115" s="254"/>
      <c r="AR115" s="254"/>
      <c r="AS115" s="254"/>
      <c r="AT115" s="254"/>
      <c r="AU115" s="254"/>
      <c r="AV115" s="254"/>
      <c r="AW115" s="254"/>
      <c r="AX115" s="254"/>
      <c r="AY115" s="254"/>
      <c r="AZ115" s="254"/>
      <c r="BA115" s="254"/>
      <c r="BB115" s="254"/>
      <c r="BC115" s="254"/>
      <c r="BD115" s="254"/>
      <c r="BE115" s="254"/>
      <c r="BF115" s="254"/>
      <c r="BG115" s="254"/>
      <c r="BH115" s="254"/>
      <c r="BI115" s="254"/>
      <c r="BJ115" s="254"/>
      <c r="BK115" s="254"/>
      <c r="BL115" s="254"/>
      <c r="BM115" s="254"/>
      <c r="BN115" s="254"/>
      <c r="BO115" s="254"/>
      <c r="BP115" s="254"/>
      <c r="BQ115" s="254"/>
      <c r="BR115" s="254"/>
      <c r="BS115" s="254"/>
      <c r="BT115" s="254"/>
      <c r="BU115" s="254"/>
      <c r="BV115" s="254"/>
      <c r="BW115" s="254"/>
      <c r="BX115" s="254"/>
      <c r="BY115" s="254"/>
      <c r="BZ115" s="254"/>
      <c r="CA115" s="254"/>
      <c r="CB115" s="254"/>
      <c r="CC115" s="254"/>
      <c r="CD115" s="254"/>
      <c r="CE115" s="254"/>
      <c r="CF115" s="254"/>
      <c r="CG115" s="254"/>
      <c r="CH115" s="254"/>
      <c r="CI115" s="254"/>
      <c r="CJ115" s="254"/>
      <c r="CK115" s="254"/>
      <c r="CL115" s="254"/>
      <c r="CM115" s="254"/>
      <c r="CN115" s="254"/>
      <c r="CO115" s="254"/>
      <c r="CP115" s="254"/>
      <c r="CQ115" s="254"/>
      <c r="CR115" s="254"/>
      <c r="CS115" s="254"/>
      <c r="CT115" s="254"/>
      <c r="CU115" s="254"/>
      <c r="CV115" s="254"/>
      <c r="CW115" s="254"/>
      <c r="CX115" s="254"/>
      <c r="CY115" s="254"/>
      <c r="CZ115" s="254"/>
      <c r="DA115" s="254"/>
      <c r="DB115" s="254"/>
      <c r="DC115" s="254"/>
      <c r="DD115" s="254"/>
      <c r="DE115" s="254"/>
      <c r="DF115" s="254"/>
      <c r="DG115" s="254"/>
      <c r="DH115" s="254"/>
      <c r="DI115" s="254"/>
      <c r="DJ115" s="254"/>
      <c r="DK115" s="254"/>
      <c r="DL115" s="254"/>
    </row>
    <row r="116" spans="1:116" x14ac:dyDescent="0.25">
      <c r="A116" s="255" t="s">
        <v>12</v>
      </c>
      <c r="B116" s="256" t="s">
        <v>7301</v>
      </c>
      <c r="C116" s="259">
        <v>0.1842000429</v>
      </c>
      <c r="D116" s="260">
        <v>12</v>
      </c>
      <c r="E116" s="259">
        <v>0</v>
      </c>
      <c r="F116" s="259">
        <v>5.8</v>
      </c>
      <c r="G116" s="259">
        <v>0.67610385110000004</v>
      </c>
      <c r="H116" s="259">
        <v>33</v>
      </c>
      <c r="I116" s="260">
        <v>10</v>
      </c>
      <c r="J116" s="260">
        <f>IFERROR(VLOOKUP($B116,'Core Indicators'!$E$3:$EU$906,147,FALSE),"x")</f>
        <v>974</v>
      </c>
      <c r="K116" s="261">
        <v>-0.83423358200000008</v>
      </c>
      <c r="L116" s="259">
        <v>4.5</v>
      </c>
      <c r="M116" s="260">
        <v>41</v>
      </c>
      <c r="N116" s="260">
        <v>29</v>
      </c>
      <c r="O116" s="260">
        <f>IFERROR(VLOOKUP(B116,'Core Indicators'!$E$3:$G$9906,3,FALSE),"x")</f>
        <v>20402000</v>
      </c>
      <c r="P116" s="260">
        <v>1220190</v>
      </c>
      <c r="Q116" s="254"/>
      <c r="R116" s="254"/>
      <c r="S116" s="254"/>
      <c r="T116" s="254"/>
      <c r="U116" s="254"/>
      <c r="V116" s="254"/>
      <c r="W116" s="254"/>
      <c r="X116" s="254"/>
      <c r="Y116" s="254"/>
      <c r="Z116" s="254"/>
      <c r="AA116" s="254"/>
      <c r="AB116" s="254"/>
      <c r="AC116" s="254"/>
      <c r="AD116" s="254"/>
      <c r="AE116" s="254"/>
      <c r="AF116" s="254"/>
      <c r="AG116" s="254"/>
      <c r="AH116" s="254"/>
      <c r="AI116" s="254"/>
      <c r="AJ116" s="254"/>
      <c r="AK116" s="254"/>
      <c r="AL116" s="254"/>
      <c r="AM116" s="254"/>
      <c r="AN116" s="254"/>
      <c r="AO116" s="254"/>
      <c r="AP116" s="254"/>
      <c r="AQ116" s="254"/>
      <c r="AR116" s="254"/>
      <c r="AS116" s="254"/>
      <c r="AT116" s="254"/>
      <c r="AU116" s="254"/>
      <c r="AV116" s="254"/>
      <c r="AW116" s="254"/>
      <c r="AX116" s="254"/>
      <c r="AY116" s="254"/>
      <c r="AZ116" s="254"/>
      <c r="BA116" s="254"/>
      <c r="BB116" s="254"/>
      <c r="BC116" s="254"/>
      <c r="BD116" s="254"/>
      <c r="BE116" s="254"/>
      <c r="BF116" s="254"/>
      <c r="BG116" s="254"/>
      <c r="BH116" s="254"/>
      <c r="BI116" s="254"/>
      <c r="BJ116" s="254"/>
      <c r="BK116" s="254"/>
      <c r="BL116" s="254"/>
      <c r="BM116" s="254"/>
      <c r="BN116" s="254"/>
      <c r="BO116" s="254"/>
      <c r="BP116" s="254"/>
      <c r="BQ116" s="254"/>
      <c r="BR116" s="254"/>
      <c r="BS116" s="254"/>
      <c r="BT116" s="254"/>
      <c r="BU116" s="254"/>
      <c r="BV116" s="254"/>
      <c r="BW116" s="254"/>
      <c r="BX116" s="254"/>
      <c r="BY116" s="254"/>
      <c r="BZ116" s="254"/>
      <c r="CA116" s="254"/>
      <c r="CB116" s="254"/>
      <c r="CC116" s="254"/>
      <c r="CD116" s="254"/>
      <c r="CE116" s="254"/>
      <c r="CF116" s="254"/>
      <c r="CG116" s="254"/>
      <c r="CH116" s="254"/>
      <c r="CI116" s="254"/>
      <c r="CJ116" s="254"/>
      <c r="CK116" s="254"/>
      <c r="CL116" s="254"/>
      <c r="CM116" s="254"/>
      <c r="CN116" s="254"/>
      <c r="CO116" s="254"/>
      <c r="CP116" s="254"/>
      <c r="CQ116" s="254"/>
      <c r="CR116" s="254"/>
      <c r="CS116" s="254"/>
      <c r="CT116" s="254"/>
      <c r="CU116" s="254"/>
      <c r="CV116" s="254"/>
      <c r="CW116" s="254"/>
      <c r="CX116" s="254"/>
      <c r="CY116" s="254"/>
      <c r="CZ116" s="254"/>
      <c r="DA116" s="254"/>
      <c r="DB116" s="254"/>
      <c r="DC116" s="254"/>
      <c r="DD116" s="254"/>
      <c r="DE116" s="254"/>
      <c r="DF116" s="254"/>
      <c r="DG116" s="254"/>
      <c r="DH116" s="254"/>
      <c r="DI116" s="254"/>
      <c r="DJ116" s="254"/>
      <c r="DK116" s="254"/>
      <c r="DL116" s="254"/>
    </row>
    <row r="117" spans="1:116" x14ac:dyDescent="0.25">
      <c r="A117" s="255" t="s">
        <v>7302</v>
      </c>
      <c r="B117" s="256" t="s">
        <v>7303</v>
      </c>
      <c r="C117" s="259">
        <v>0</v>
      </c>
      <c r="D117" s="260">
        <v>12</v>
      </c>
      <c r="E117" s="259">
        <v>0</v>
      </c>
      <c r="F117" s="259" t="s">
        <v>14</v>
      </c>
      <c r="G117" s="259">
        <v>0.19499821959999999</v>
      </c>
      <c r="H117" s="259">
        <v>28.7</v>
      </c>
      <c r="I117" s="260">
        <v>0</v>
      </c>
      <c r="J117" s="260" t="str">
        <f>IFERROR(VLOOKUP($B117,'Core Indicators'!$E$3:$EU$906,147,FALSE),"x")</f>
        <v>x</v>
      </c>
      <c r="K117" s="261">
        <v>0.95223230120000002</v>
      </c>
      <c r="L117" s="259" t="s">
        <v>14</v>
      </c>
      <c r="M117" s="260">
        <v>90</v>
      </c>
      <c r="N117" s="260">
        <v>54</v>
      </c>
      <c r="O117" s="260" t="str">
        <f>IFERROR(VLOOKUP(B117,'Core Indicators'!$E$3:$G$9906,3,FALSE),"x")</f>
        <v>x</v>
      </c>
      <c r="P117" s="260">
        <v>320</v>
      </c>
      <c r="Q117" s="254"/>
      <c r="R117" s="254"/>
      <c r="S117" s="254"/>
      <c r="T117" s="254"/>
      <c r="U117" s="254"/>
      <c r="V117" s="254"/>
      <c r="W117" s="254"/>
      <c r="X117" s="254"/>
      <c r="Y117" s="254"/>
      <c r="Z117" s="254"/>
      <c r="AA117" s="254"/>
      <c r="AB117" s="254"/>
      <c r="AC117" s="254"/>
      <c r="AD117" s="254"/>
      <c r="AE117" s="254"/>
      <c r="AF117" s="254"/>
      <c r="AG117" s="254"/>
      <c r="AH117" s="254"/>
      <c r="AI117" s="254"/>
      <c r="AJ117" s="254"/>
      <c r="AK117" s="254"/>
      <c r="AL117" s="254"/>
      <c r="AM117" s="254"/>
      <c r="AN117" s="254"/>
      <c r="AO117" s="254"/>
      <c r="AP117" s="254"/>
      <c r="AQ117" s="254"/>
      <c r="AR117" s="254"/>
      <c r="AS117" s="254"/>
      <c r="AT117" s="254"/>
      <c r="AU117" s="254"/>
      <c r="AV117" s="254"/>
      <c r="AW117" s="254"/>
      <c r="AX117" s="254"/>
      <c r="AY117" s="254"/>
      <c r="AZ117" s="254"/>
      <c r="BA117" s="254"/>
      <c r="BB117" s="254"/>
      <c r="BC117" s="254"/>
      <c r="BD117" s="254"/>
      <c r="BE117" s="254"/>
      <c r="BF117" s="254"/>
      <c r="BG117" s="254"/>
      <c r="BH117" s="254"/>
      <c r="BI117" s="254"/>
      <c r="BJ117" s="254"/>
      <c r="BK117" s="254"/>
      <c r="BL117" s="254"/>
      <c r="BM117" s="254"/>
      <c r="BN117" s="254"/>
      <c r="BO117" s="254"/>
      <c r="BP117" s="254"/>
      <c r="BQ117" s="254"/>
      <c r="BR117" s="254"/>
      <c r="BS117" s="254"/>
      <c r="BT117" s="254"/>
      <c r="BU117" s="254"/>
      <c r="BV117" s="254"/>
      <c r="BW117" s="254"/>
      <c r="BX117" s="254"/>
      <c r="BY117" s="254"/>
      <c r="BZ117" s="254"/>
      <c r="CA117" s="254"/>
      <c r="CB117" s="254"/>
      <c r="CC117" s="254"/>
      <c r="CD117" s="254"/>
      <c r="CE117" s="254"/>
      <c r="CF117" s="254"/>
      <c r="CG117" s="254"/>
      <c r="CH117" s="254"/>
      <c r="CI117" s="254"/>
      <c r="CJ117" s="254"/>
      <c r="CK117" s="254"/>
      <c r="CL117" s="254"/>
      <c r="CM117" s="254"/>
      <c r="CN117" s="254"/>
      <c r="CO117" s="254"/>
      <c r="CP117" s="254"/>
      <c r="CQ117" s="254"/>
      <c r="CR117" s="254"/>
      <c r="CS117" s="254"/>
      <c r="CT117" s="254"/>
      <c r="CU117" s="254"/>
      <c r="CV117" s="254"/>
      <c r="CW117" s="254"/>
      <c r="CX117" s="254"/>
      <c r="CY117" s="254"/>
      <c r="CZ117" s="254"/>
      <c r="DA117" s="254"/>
      <c r="DB117" s="254"/>
      <c r="DC117" s="254"/>
      <c r="DD117" s="254"/>
      <c r="DE117" s="254"/>
      <c r="DF117" s="254"/>
      <c r="DG117" s="254"/>
      <c r="DH117" s="254"/>
      <c r="DI117" s="254"/>
      <c r="DJ117" s="254"/>
      <c r="DK117" s="254"/>
      <c r="DL117" s="254"/>
    </row>
    <row r="118" spans="1:116" x14ac:dyDescent="0.25">
      <c r="A118" s="255" t="s">
        <v>498</v>
      </c>
      <c r="B118" s="256" t="s">
        <v>7304</v>
      </c>
      <c r="C118" s="259">
        <v>0.52228899020000008</v>
      </c>
      <c r="D118" s="260">
        <v>0</v>
      </c>
      <c r="E118" s="259">
        <v>0.30299999999999999</v>
      </c>
      <c r="F118" s="259">
        <v>3.3</v>
      </c>
      <c r="G118" s="259">
        <v>0.45849855369999998</v>
      </c>
      <c r="H118" s="259">
        <v>30.7</v>
      </c>
      <c r="I118" s="260">
        <v>8</v>
      </c>
      <c r="J118" s="260">
        <f>IFERROR(VLOOKUP($B118,'Core Indicators'!$E$3:$EU$906,147,FALSE),"x")</f>
        <v>3263</v>
      </c>
      <c r="K118" s="261">
        <v>-1.0627838373</v>
      </c>
      <c r="L118" s="259">
        <v>2.75</v>
      </c>
      <c r="M118" s="260">
        <v>30</v>
      </c>
      <c r="N118" s="260">
        <v>29</v>
      </c>
      <c r="O118" s="260">
        <f>IFERROR(VLOOKUP(B118,'Core Indicators'!$E$3:$G$9906,3,FALSE),"x")</f>
        <v>52240000</v>
      </c>
      <c r="P118" s="260">
        <v>653080</v>
      </c>
      <c r="Q118" s="254"/>
      <c r="R118" s="254"/>
      <c r="S118" s="254"/>
      <c r="T118" s="254"/>
      <c r="U118" s="254"/>
      <c r="V118" s="254"/>
      <c r="W118" s="254"/>
      <c r="X118" s="254"/>
      <c r="Y118" s="254"/>
      <c r="Z118" s="254"/>
      <c r="AA118" s="254"/>
      <c r="AB118" s="254"/>
      <c r="AC118" s="254"/>
      <c r="AD118" s="254"/>
      <c r="AE118" s="254"/>
      <c r="AF118" s="254"/>
      <c r="AG118" s="254"/>
      <c r="AH118" s="254"/>
      <c r="AI118" s="254"/>
      <c r="AJ118" s="254"/>
      <c r="AK118" s="254"/>
      <c r="AL118" s="254"/>
      <c r="AM118" s="254"/>
      <c r="AN118" s="254"/>
      <c r="AO118" s="254"/>
      <c r="AP118" s="254"/>
      <c r="AQ118" s="254"/>
      <c r="AR118" s="254"/>
      <c r="AS118" s="254"/>
      <c r="AT118" s="254"/>
      <c r="AU118" s="254"/>
      <c r="AV118" s="254"/>
      <c r="AW118" s="254"/>
      <c r="AX118" s="254"/>
      <c r="AY118" s="254"/>
      <c r="AZ118" s="254"/>
      <c r="BA118" s="254"/>
      <c r="BB118" s="254"/>
      <c r="BC118" s="254"/>
      <c r="BD118" s="254"/>
      <c r="BE118" s="254"/>
      <c r="BF118" s="254"/>
      <c r="BG118" s="254"/>
      <c r="BH118" s="254"/>
      <c r="BI118" s="254"/>
      <c r="BJ118" s="254"/>
      <c r="BK118" s="254"/>
      <c r="BL118" s="254"/>
      <c r="BM118" s="254"/>
      <c r="BN118" s="254"/>
      <c r="BO118" s="254"/>
      <c r="BP118" s="254"/>
      <c r="BQ118" s="254"/>
      <c r="BR118" s="254"/>
      <c r="BS118" s="254"/>
      <c r="BT118" s="254"/>
      <c r="BU118" s="254"/>
      <c r="BV118" s="254"/>
      <c r="BW118" s="254"/>
      <c r="BX118" s="254"/>
      <c r="BY118" s="254"/>
      <c r="BZ118" s="254"/>
      <c r="CA118" s="254"/>
      <c r="CB118" s="254"/>
      <c r="CC118" s="254"/>
      <c r="CD118" s="254"/>
      <c r="CE118" s="254"/>
      <c r="CF118" s="254"/>
      <c r="CG118" s="254"/>
      <c r="CH118" s="254"/>
      <c r="CI118" s="254"/>
      <c r="CJ118" s="254"/>
      <c r="CK118" s="254"/>
      <c r="CL118" s="254"/>
      <c r="CM118" s="254"/>
      <c r="CN118" s="254"/>
      <c r="CO118" s="254"/>
      <c r="CP118" s="254"/>
      <c r="CQ118" s="254"/>
      <c r="CR118" s="254"/>
      <c r="CS118" s="254"/>
      <c r="CT118" s="254"/>
      <c r="CU118" s="254"/>
      <c r="CV118" s="254"/>
      <c r="CW118" s="254"/>
      <c r="CX118" s="254"/>
      <c r="CY118" s="254"/>
      <c r="CZ118" s="254"/>
      <c r="DA118" s="254"/>
      <c r="DB118" s="254"/>
      <c r="DC118" s="254"/>
      <c r="DD118" s="254"/>
      <c r="DE118" s="254"/>
      <c r="DF118" s="254"/>
      <c r="DG118" s="254"/>
      <c r="DH118" s="254"/>
      <c r="DI118" s="254"/>
      <c r="DJ118" s="254"/>
      <c r="DK118" s="254"/>
      <c r="DL118" s="254"/>
    </row>
    <row r="119" spans="1:116" x14ac:dyDescent="0.25">
      <c r="A119" s="255" t="s">
        <v>7305</v>
      </c>
      <c r="B119" s="256" t="s">
        <v>7306</v>
      </c>
      <c r="C119" s="259">
        <v>0.69836900989999995</v>
      </c>
      <c r="D119" s="260">
        <v>10</v>
      </c>
      <c r="E119" s="259">
        <v>5.4199999999999998E-2</v>
      </c>
      <c r="F119" s="259">
        <v>7.35</v>
      </c>
      <c r="G119" s="259">
        <v>0.1190679714</v>
      </c>
      <c r="H119" s="259">
        <v>38.5</v>
      </c>
      <c r="I119" s="260">
        <v>6</v>
      </c>
      <c r="J119" s="260" t="str">
        <f>IFERROR(VLOOKUP($B119,'Core Indicators'!$E$3:$EU$906,147,FALSE),"x")</f>
        <v>x</v>
      </c>
      <c r="K119" s="261">
        <v>9.5744796099999988E-2</v>
      </c>
      <c r="L119" s="259">
        <v>6.75</v>
      </c>
      <c r="M119" s="260">
        <v>62</v>
      </c>
      <c r="N119" s="260">
        <v>45</v>
      </c>
      <c r="O119" s="260" t="str">
        <f>IFERROR(VLOOKUP(B119,'Core Indicators'!$E$3:$G$9906,3,FALSE),"x")</f>
        <v>x</v>
      </c>
      <c r="P119" s="260">
        <v>13450</v>
      </c>
      <c r="Q119" s="254"/>
      <c r="R119" s="254"/>
      <c r="S119" s="254"/>
      <c r="T119" s="254"/>
      <c r="U119" s="254"/>
      <c r="V119" s="254"/>
      <c r="W119" s="254"/>
      <c r="X119" s="254"/>
      <c r="Y119" s="254"/>
      <c r="Z119" s="254"/>
      <c r="AA119" s="254"/>
      <c r="AB119" s="254"/>
      <c r="AC119" s="254"/>
      <c r="AD119" s="254"/>
      <c r="AE119" s="254"/>
      <c r="AF119" s="254"/>
      <c r="AG119" s="254"/>
      <c r="AH119" s="254"/>
      <c r="AI119" s="254"/>
      <c r="AJ119" s="254"/>
      <c r="AK119" s="254"/>
      <c r="AL119" s="254"/>
      <c r="AM119" s="254"/>
      <c r="AN119" s="254"/>
      <c r="AO119" s="254"/>
      <c r="AP119" s="254"/>
      <c r="AQ119" s="254"/>
      <c r="AR119" s="254"/>
      <c r="AS119" s="254"/>
      <c r="AT119" s="254"/>
      <c r="AU119" s="254"/>
      <c r="AV119" s="254"/>
      <c r="AW119" s="254"/>
      <c r="AX119" s="254"/>
      <c r="AY119" s="254"/>
      <c r="AZ119" s="254"/>
      <c r="BA119" s="254"/>
      <c r="BB119" s="254"/>
      <c r="BC119" s="254"/>
      <c r="BD119" s="254"/>
      <c r="BE119" s="254"/>
      <c r="BF119" s="254"/>
      <c r="BG119" s="254"/>
      <c r="BH119" s="254"/>
      <c r="BI119" s="254"/>
      <c r="BJ119" s="254"/>
      <c r="BK119" s="254"/>
      <c r="BL119" s="254"/>
      <c r="BM119" s="254"/>
      <c r="BN119" s="254"/>
      <c r="BO119" s="254"/>
      <c r="BP119" s="254"/>
      <c r="BQ119" s="254"/>
      <c r="BR119" s="254"/>
      <c r="BS119" s="254"/>
      <c r="BT119" s="254"/>
      <c r="BU119" s="254"/>
      <c r="BV119" s="254"/>
      <c r="BW119" s="254"/>
      <c r="BX119" s="254"/>
      <c r="BY119" s="254"/>
      <c r="BZ119" s="254"/>
      <c r="CA119" s="254"/>
      <c r="CB119" s="254"/>
      <c r="CC119" s="254"/>
      <c r="CD119" s="254"/>
      <c r="CE119" s="254"/>
      <c r="CF119" s="254"/>
      <c r="CG119" s="254"/>
      <c r="CH119" s="254"/>
      <c r="CI119" s="254"/>
      <c r="CJ119" s="254"/>
      <c r="CK119" s="254"/>
      <c r="CL119" s="254"/>
      <c r="CM119" s="254"/>
      <c r="CN119" s="254"/>
      <c r="CO119" s="254"/>
      <c r="CP119" s="254"/>
      <c r="CQ119" s="254"/>
      <c r="CR119" s="254"/>
      <c r="CS119" s="254"/>
      <c r="CT119" s="254"/>
      <c r="CU119" s="254"/>
      <c r="CV119" s="254"/>
      <c r="CW119" s="254"/>
      <c r="CX119" s="254"/>
      <c r="CY119" s="254"/>
      <c r="CZ119" s="254"/>
      <c r="DA119" s="254"/>
      <c r="DB119" s="254"/>
      <c r="DC119" s="254"/>
      <c r="DD119" s="254"/>
      <c r="DE119" s="254"/>
      <c r="DF119" s="254"/>
      <c r="DG119" s="254"/>
      <c r="DH119" s="254"/>
      <c r="DI119" s="254"/>
      <c r="DJ119" s="254"/>
      <c r="DK119" s="254"/>
      <c r="DL119" s="254"/>
    </row>
    <row r="120" spans="1:116" x14ac:dyDescent="0.25">
      <c r="A120" s="255" t="s">
        <v>7307</v>
      </c>
      <c r="B120" s="256" t="s">
        <v>7308</v>
      </c>
      <c r="C120" s="259">
        <v>0.18750004279999999</v>
      </c>
      <c r="D120" s="260">
        <v>11</v>
      </c>
      <c r="E120" s="259">
        <v>7.0000000000000007E-2</v>
      </c>
      <c r="F120" s="259">
        <v>7.3</v>
      </c>
      <c r="G120" s="259">
        <v>0.32160517550000001</v>
      </c>
      <c r="H120" s="259">
        <v>32.700000000000003</v>
      </c>
      <c r="I120" s="260">
        <v>0</v>
      </c>
      <c r="J120" s="260" t="str">
        <f>IFERROR(VLOOKUP($B120,'Core Indicators'!$E$3:$EU$906,147,FALSE),"x")</f>
        <v>x</v>
      </c>
      <c r="K120" s="261">
        <v>-0.2662930489</v>
      </c>
      <c r="L120" s="259">
        <v>6.25</v>
      </c>
      <c r="M120" s="260">
        <v>84</v>
      </c>
      <c r="N120" s="260">
        <v>35</v>
      </c>
      <c r="O120" s="260" t="str">
        <f>IFERROR(VLOOKUP(B120,'Core Indicators'!$E$3:$G$9906,3,FALSE),"x")</f>
        <v>x</v>
      </c>
      <c r="P120" s="260">
        <v>1553560</v>
      </c>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254"/>
      <c r="AO120" s="254"/>
      <c r="AP120" s="254"/>
      <c r="AQ120" s="254"/>
      <c r="AR120" s="254"/>
      <c r="AS120" s="254"/>
      <c r="AT120" s="254"/>
      <c r="AU120" s="254"/>
      <c r="AV120" s="254"/>
      <c r="AW120" s="254"/>
      <c r="AX120" s="254"/>
      <c r="AY120" s="254"/>
      <c r="AZ120" s="254"/>
      <c r="BA120" s="254"/>
      <c r="BB120" s="254"/>
      <c r="BC120" s="254"/>
      <c r="BD120" s="254"/>
      <c r="BE120" s="254"/>
      <c r="BF120" s="254"/>
      <c r="BG120" s="254"/>
      <c r="BH120" s="254"/>
      <c r="BI120" s="254"/>
      <c r="BJ120" s="254"/>
      <c r="BK120" s="254"/>
      <c r="BL120" s="254"/>
      <c r="BM120" s="254"/>
      <c r="BN120" s="254"/>
      <c r="BO120" s="254"/>
      <c r="BP120" s="254"/>
      <c r="BQ120" s="254"/>
      <c r="BR120" s="254"/>
      <c r="BS120" s="254"/>
      <c r="BT120" s="254"/>
      <c r="BU120" s="254"/>
      <c r="BV120" s="254"/>
      <c r="BW120" s="254"/>
      <c r="BX120" s="254"/>
      <c r="BY120" s="254"/>
      <c r="BZ120" s="254"/>
      <c r="CA120" s="254"/>
      <c r="CB120" s="254"/>
      <c r="CC120" s="254"/>
      <c r="CD120" s="254"/>
      <c r="CE120" s="254"/>
      <c r="CF120" s="254"/>
      <c r="CG120" s="254"/>
      <c r="CH120" s="254"/>
      <c r="CI120" s="254"/>
      <c r="CJ120" s="254"/>
      <c r="CK120" s="254"/>
      <c r="CL120" s="254"/>
      <c r="CM120" s="254"/>
      <c r="CN120" s="254"/>
      <c r="CO120" s="254"/>
      <c r="CP120" s="254"/>
      <c r="CQ120" s="254"/>
      <c r="CR120" s="254"/>
      <c r="CS120" s="254"/>
      <c r="CT120" s="254"/>
      <c r="CU120" s="254"/>
      <c r="CV120" s="254"/>
      <c r="CW120" s="254"/>
      <c r="CX120" s="254"/>
      <c r="CY120" s="254"/>
      <c r="CZ120" s="254"/>
      <c r="DA120" s="254"/>
      <c r="DB120" s="254"/>
      <c r="DC120" s="254"/>
      <c r="DD120" s="254"/>
      <c r="DE120" s="254"/>
      <c r="DF120" s="254"/>
      <c r="DG120" s="254"/>
      <c r="DH120" s="254"/>
      <c r="DI120" s="254"/>
      <c r="DJ120" s="254"/>
      <c r="DK120" s="254"/>
      <c r="DL120" s="254"/>
    </row>
    <row r="121" spans="1:116" x14ac:dyDescent="0.25">
      <c r="A121" s="255" t="s">
        <v>969</v>
      </c>
      <c r="B121" s="256" t="s">
        <v>7309</v>
      </c>
      <c r="C121" s="259">
        <v>0.90353799999999995</v>
      </c>
      <c r="D121" s="260">
        <v>7</v>
      </c>
      <c r="E121" s="259">
        <v>0.16500000000000001</v>
      </c>
      <c r="F121" s="259">
        <v>4.4833333333000001</v>
      </c>
      <c r="G121" s="259">
        <v>0.56887839289999997</v>
      </c>
      <c r="H121" s="259">
        <v>54</v>
      </c>
      <c r="I121" s="260">
        <v>10</v>
      </c>
      <c r="J121" s="260">
        <f>IFERROR(VLOOKUP($B121,'Core Indicators'!$E$3:$EU$906,147,FALSE),"x")</f>
        <v>551</v>
      </c>
      <c r="K121" s="261">
        <v>-1.0201843977</v>
      </c>
      <c r="L121" s="259">
        <v>3</v>
      </c>
      <c r="M121" s="260">
        <v>45</v>
      </c>
      <c r="N121" s="260">
        <v>26</v>
      </c>
      <c r="O121" s="260">
        <f>IFERROR(VLOOKUP(B121,'Core Indicators'!$E$3:$G$9906,3,FALSE),"x")</f>
        <v>28860000</v>
      </c>
      <c r="P121" s="260">
        <v>786380</v>
      </c>
      <c r="Q121" s="254"/>
      <c r="R121" s="254"/>
      <c r="S121" s="254"/>
      <c r="T121" s="254"/>
      <c r="U121" s="254"/>
      <c r="V121" s="254"/>
      <c r="W121" s="254"/>
      <c r="X121" s="254"/>
      <c r="Y121" s="254"/>
      <c r="Z121" s="254"/>
      <c r="AA121" s="254"/>
      <c r="AB121" s="254"/>
      <c r="AC121" s="254"/>
      <c r="AD121" s="254"/>
      <c r="AE121" s="254"/>
      <c r="AF121" s="254"/>
      <c r="AG121" s="254"/>
      <c r="AH121" s="254"/>
      <c r="AI121" s="254"/>
      <c r="AJ121" s="254"/>
      <c r="AK121" s="254"/>
      <c r="AL121" s="254"/>
      <c r="AM121" s="254"/>
      <c r="AN121" s="254"/>
      <c r="AO121" s="254"/>
      <c r="AP121" s="254"/>
      <c r="AQ121" s="254"/>
      <c r="AR121" s="254"/>
      <c r="AS121" s="254"/>
      <c r="AT121" s="254"/>
      <c r="AU121" s="254"/>
      <c r="AV121" s="254"/>
      <c r="AW121" s="254"/>
      <c r="AX121" s="254"/>
      <c r="AY121" s="254"/>
      <c r="AZ121" s="254"/>
      <c r="BA121" s="254"/>
      <c r="BB121" s="254"/>
      <c r="BC121" s="254"/>
      <c r="BD121" s="254"/>
      <c r="BE121" s="254"/>
      <c r="BF121" s="254"/>
      <c r="BG121" s="254"/>
      <c r="BH121" s="254"/>
      <c r="BI121" s="254"/>
      <c r="BJ121" s="254"/>
      <c r="BK121" s="254"/>
      <c r="BL121" s="254"/>
      <c r="BM121" s="254"/>
      <c r="BN121" s="254"/>
      <c r="BO121" s="254"/>
      <c r="BP121" s="254"/>
      <c r="BQ121" s="254"/>
      <c r="BR121" s="254"/>
      <c r="BS121" s="254"/>
      <c r="BT121" s="254"/>
      <c r="BU121" s="254"/>
      <c r="BV121" s="254"/>
      <c r="BW121" s="254"/>
      <c r="BX121" s="254"/>
      <c r="BY121" s="254"/>
      <c r="BZ121" s="254"/>
      <c r="CA121" s="254"/>
      <c r="CB121" s="254"/>
      <c r="CC121" s="254"/>
      <c r="CD121" s="254"/>
      <c r="CE121" s="254"/>
      <c r="CF121" s="254"/>
      <c r="CG121" s="254"/>
      <c r="CH121" s="254"/>
      <c r="CI121" s="254"/>
      <c r="CJ121" s="254"/>
      <c r="CK121" s="254"/>
      <c r="CL121" s="254"/>
      <c r="CM121" s="254"/>
      <c r="CN121" s="254"/>
      <c r="CO121" s="254"/>
      <c r="CP121" s="254"/>
      <c r="CQ121" s="254"/>
      <c r="CR121" s="254"/>
      <c r="CS121" s="254"/>
      <c r="CT121" s="254"/>
      <c r="CU121" s="254"/>
      <c r="CV121" s="254"/>
      <c r="CW121" s="254"/>
      <c r="CX121" s="254"/>
      <c r="CY121" s="254"/>
      <c r="CZ121" s="254"/>
      <c r="DA121" s="254"/>
      <c r="DB121" s="254"/>
      <c r="DC121" s="254"/>
      <c r="DD121" s="254"/>
      <c r="DE121" s="254"/>
      <c r="DF121" s="254"/>
      <c r="DG121" s="254"/>
      <c r="DH121" s="254"/>
      <c r="DI121" s="254"/>
      <c r="DJ121" s="254"/>
      <c r="DK121" s="254"/>
      <c r="DL121" s="254"/>
    </row>
    <row r="122" spans="1:116" x14ac:dyDescent="0.25">
      <c r="A122" s="255" t="s">
        <v>515</v>
      </c>
      <c r="B122" s="256" t="s">
        <v>7310</v>
      </c>
      <c r="C122" s="259">
        <v>0.65999998090000001</v>
      </c>
      <c r="D122" s="260">
        <v>5</v>
      </c>
      <c r="E122" s="259">
        <v>0</v>
      </c>
      <c r="F122" s="259">
        <v>4.2666666666999999</v>
      </c>
      <c r="G122" s="259">
        <v>0.61993629360000002</v>
      </c>
      <c r="H122" s="259">
        <v>32.6</v>
      </c>
      <c r="I122" s="260">
        <v>4</v>
      </c>
      <c r="J122" s="260">
        <f>IFERROR(VLOOKUP($B122,'Core Indicators'!$E$3:$EU$906,147,FALSE),"x")</f>
        <v>3</v>
      </c>
      <c r="K122" s="261">
        <v>-0.58271789549999997</v>
      </c>
      <c r="L122" s="259">
        <v>4</v>
      </c>
      <c r="M122" s="260">
        <v>34</v>
      </c>
      <c r="N122" s="260">
        <v>28</v>
      </c>
      <c r="O122" s="260">
        <f>IFERROR(VLOOKUP(B122,'Core Indicators'!$E$3:$G$9906,3,FALSE),"x")</f>
        <v>4164000</v>
      </c>
      <c r="P122" s="260">
        <v>1030700</v>
      </c>
      <c r="Q122" s="254"/>
      <c r="R122" s="254"/>
      <c r="S122" s="254"/>
      <c r="T122" s="254"/>
      <c r="U122" s="254"/>
      <c r="V122" s="254"/>
      <c r="W122" s="254"/>
      <c r="X122" s="254"/>
      <c r="Y122" s="254"/>
      <c r="Z122" s="254"/>
      <c r="AA122" s="254"/>
      <c r="AB122" s="254"/>
      <c r="AC122" s="254"/>
      <c r="AD122" s="254"/>
      <c r="AE122" s="254"/>
      <c r="AF122" s="254"/>
      <c r="AG122" s="254"/>
      <c r="AH122" s="254"/>
      <c r="AI122" s="254"/>
      <c r="AJ122" s="254"/>
      <c r="AK122" s="254"/>
      <c r="AL122" s="254"/>
      <c r="AM122" s="254"/>
      <c r="AN122" s="254"/>
      <c r="AO122" s="254"/>
      <c r="AP122" s="254"/>
      <c r="AQ122" s="254"/>
      <c r="AR122" s="254"/>
      <c r="AS122" s="254"/>
      <c r="AT122" s="254"/>
      <c r="AU122" s="254"/>
      <c r="AV122" s="254"/>
      <c r="AW122" s="254"/>
      <c r="AX122" s="254"/>
      <c r="AY122" s="254"/>
      <c r="AZ122" s="254"/>
      <c r="BA122" s="254"/>
      <c r="BB122" s="254"/>
      <c r="BC122" s="254"/>
      <c r="BD122" s="254"/>
      <c r="BE122" s="254"/>
      <c r="BF122" s="254"/>
      <c r="BG122" s="254"/>
      <c r="BH122" s="254"/>
      <c r="BI122" s="254"/>
      <c r="BJ122" s="254"/>
      <c r="BK122" s="254"/>
      <c r="BL122" s="254"/>
      <c r="BM122" s="254"/>
      <c r="BN122" s="254"/>
      <c r="BO122" s="254"/>
      <c r="BP122" s="254"/>
      <c r="BQ122" s="254"/>
      <c r="BR122" s="254"/>
      <c r="BS122" s="254"/>
      <c r="BT122" s="254"/>
      <c r="BU122" s="254"/>
      <c r="BV122" s="254"/>
      <c r="BW122" s="254"/>
      <c r="BX122" s="254"/>
      <c r="BY122" s="254"/>
      <c r="BZ122" s="254"/>
      <c r="CA122" s="254"/>
      <c r="CB122" s="254"/>
      <c r="CC122" s="254"/>
      <c r="CD122" s="254"/>
      <c r="CE122" s="254"/>
      <c r="CF122" s="254"/>
      <c r="CG122" s="254"/>
      <c r="CH122" s="254"/>
      <c r="CI122" s="254"/>
      <c r="CJ122" s="254"/>
      <c r="CK122" s="254"/>
      <c r="CL122" s="254"/>
      <c r="CM122" s="254"/>
      <c r="CN122" s="254"/>
      <c r="CO122" s="254"/>
      <c r="CP122" s="254"/>
      <c r="CQ122" s="254"/>
      <c r="CR122" s="254"/>
      <c r="CS122" s="254"/>
      <c r="CT122" s="254"/>
      <c r="CU122" s="254"/>
      <c r="CV122" s="254"/>
      <c r="CW122" s="254"/>
      <c r="CX122" s="254"/>
      <c r="CY122" s="254"/>
      <c r="CZ122" s="254"/>
      <c r="DA122" s="254"/>
      <c r="DB122" s="254"/>
      <c r="DC122" s="254"/>
      <c r="DD122" s="254"/>
      <c r="DE122" s="254"/>
      <c r="DF122" s="254"/>
      <c r="DG122" s="254"/>
      <c r="DH122" s="254"/>
      <c r="DI122" s="254"/>
      <c r="DJ122" s="254"/>
      <c r="DK122" s="254"/>
      <c r="DL122" s="254"/>
    </row>
    <row r="123" spans="1:116" x14ac:dyDescent="0.25">
      <c r="A123" s="255" t="s">
        <v>7311</v>
      </c>
      <c r="B123" s="256" t="s">
        <v>7312</v>
      </c>
      <c r="C123" s="259">
        <v>0.73069999029999999</v>
      </c>
      <c r="D123" s="260">
        <v>11</v>
      </c>
      <c r="E123" s="259">
        <v>0</v>
      </c>
      <c r="F123" s="259">
        <v>8.6</v>
      </c>
      <c r="G123" s="259">
        <v>0.36946207279999999</v>
      </c>
      <c r="H123" s="259">
        <v>36.799999999999997</v>
      </c>
      <c r="I123" s="260">
        <v>0</v>
      </c>
      <c r="J123" s="260" t="str">
        <f>IFERROR(VLOOKUP($B123,'Core Indicators'!$E$3:$EU$906,147,FALSE),"x")</f>
        <v>x</v>
      </c>
      <c r="K123" s="261">
        <v>0.76357662680000005</v>
      </c>
      <c r="L123" s="259">
        <v>8.25</v>
      </c>
      <c r="M123" s="260">
        <v>89</v>
      </c>
      <c r="N123" s="260">
        <v>52</v>
      </c>
      <c r="O123" s="260" t="str">
        <f>IFERROR(VLOOKUP(B123,'Core Indicators'!$E$3:$G$9906,3,FALSE),"x")</f>
        <v>x</v>
      </c>
      <c r="P123" s="260">
        <v>2030</v>
      </c>
      <c r="Q123" s="254"/>
      <c r="R123" s="254"/>
      <c r="S123" s="254"/>
      <c r="T123" s="254"/>
      <c r="U123" s="254"/>
      <c r="V123" s="254"/>
      <c r="W123" s="254"/>
      <c r="X123" s="254"/>
      <c r="Y123" s="254"/>
      <c r="Z123" s="254"/>
      <c r="AA123" s="254"/>
      <c r="AB123" s="254"/>
      <c r="AC123" s="254"/>
      <c r="AD123" s="254"/>
      <c r="AE123" s="254"/>
      <c r="AF123" s="254"/>
      <c r="AG123" s="254"/>
      <c r="AH123" s="254"/>
      <c r="AI123" s="254"/>
      <c r="AJ123" s="254"/>
      <c r="AK123" s="254"/>
      <c r="AL123" s="254"/>
      <c r="AM123" s="254"/>
      <c r="AN123" s="254"/>
      <c r="AO123" s="254"/>
      <c r="AP123" s="254"/>
      <c r="AQ123" s="254"/>
      <c r="AR123" s="254"/>
      <c r="AS123" s="254"/>
      <c r="AT123" s="254"/>
      <c r="AU123" s="254"/>
      <c r="AV123" s="254"/>
      <c r="AW123" s="254"/>
      <c r="AX123" s="254"/>
      <c r="AY123" s="254"/>
      <c r="AZ123" s="254"/>
      <c r="BA123" s="254"/>
      <c r="BB123" s="254"/>
      <c r="BC123" s="254"/>
      <c r="BD123" s="254"/>
      <c r="BE123" s="254"/>
      <c r="BF123" s="254"/>
      <c r="BG123" s="254"/>
      <c r="BH123" s="254"/>
      <c r="BI123" s="254"/>
      <c r="BJ123" s="254"/>
      <c r="BK123" s="254"/>
      <c r="BL123" s="254"/>
      <c r="BM123" s="254"/>
      <c r="BN123" s="254"/>
      <c r="BO123" s="254"/>
      <c r="BP123" s="254"/>
      <c r="BQ123" s="254"/>
      <c r="BR123" s="254"/>
      <c r="BS123" s="254"/>
      <c r="BT123" s="254"/>
      <c r="BU123" s="254"/>
      <c r="BV123" s="254"/>
      <c r="BW123" s="254"/>
      <c r="BX123" s="254"/>
      <c r="BY123" s="254"/>
      <c r="BZ123" s="254"/>
      <c r="CA123" s="254"/>
      <c r="CB123" s="254"/>
      <c r="CC123" s="254"/>
      <c r="CD123" s="254"/>
      <c r="CE123" s="254"/>
      <c r="CF123" s="254"/>
      <c r="CG123" s="254"/>
      <c r="CH123" s="254"/>
      <c r="CI123" s="254"/>
      <c r="CJ123" s="254"/>
      <c r="CK123" s="254"/>
      <c r="CL123" s="254"/>
      <c r="CM123" s="254"/>
      <c r="CN123" s="254"/>
      <c r="CO123" s="254"/>
      <c r="CP123" s="254"/>
      <c r="CQ123" s="254"/>
      <c r="CR123" s="254"/>
      <c r="CS123" s="254"/>
      <c r="CT123" s="254"/>
      <c r="CU123" s="254"/>
      <c r="CV123" s="254"/>
      <c r="CW123" s="254"/>
      <c r="CX123" s="254"/>
      <c r="CY123" s="254"/>
      <c r="CZ123" s="254"/>
      <c r="DA123" s="254"/>
      <c r="DB123" s="254"/>
      <c r="DC123" s="254"/>
      <c r="DD123" s="254"/>
      <c r="DE123" s="254"/>
      <c r="DF123" s="254"/>
      <c r="DG123" s="254"/>
      <c r="DH123" s="254"/>
      <c r="DI123" s="254"/>
      <c r="DJ123" s="254"/>
      <c r="DK123" s="254"/>
      <c r="DL123" s="254"/>
    </row>
    <row r="124" spans="1:116" x14ac:dyDescent="0.25">
      <c r="A124" s="255" t="s">
        <v>650</v>
      </c>
      <c r="B124" s="256" t="s">
        <v>7313</v>
      </c>
      <c r="C124" s="259">
        <v>0.60879998740000008</v>
      </c>
      <c r="D124" s="260">
        <v>10</v>
      </c>
      <c r="E124" s="259">
        <v>0</v>
      </c>
      <c r="F124" s="259">
        <v>6.35</v>
      </c>
      <c r="G124" s="259">
        <v>0.61495508840000002</v>
      </c>
      <c r="H124" s="259">
        <v>44.7</v>
      </c>
      <c r="I124" s="260">
        <v>0</v>
      </c>
      <c r="J124" s="260">
        <f>IFERROR(VLOOKUP($B124,'Core Indicators'!$E$3:$EU$906,147,FALSE),"x")</f>
        <v>36</v>
      </c>
      <c r="K124" s="261">
        <v>-0.33112335209999999</v>
      </c>
      <c r="L124" s="259">
        <v>5.5</v>
      </c>
      <c r="M124" s="260">
        <v>62</v>
      </c>
      <c r="N124" s="260">
        <v>31</v>
      </c>
      <c r="O124" s="260">
        <f>IFERROR(VLOOKUP(B124,'Core Indicators'!$E$3:$G$9906,3,FALSE),"x")</f>
        <v>19700000</v>
      </c>
      <c r="P124" s="260">
        <v>94280</v>
      </c>
      <c r="Q124" s="254"/>
      <c r="R124" s="254"/>
      <c r="S124" s="254"/>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254"/>
      <c r="AO124" s="254"/>
      <c r="AP124" s="254"/>
      <c r="AQ124" s="254"/>
      <c r="AR124" s="254"/>
      <c r="AS124" s="254"/>
      <c r="AT124" s="254"/>
      <c r="AU124" s="254"/>
      <c r="AV124" s="254"/>
      <c r="AW124" s="254"/>
      <c r="AX124" s="254"/>
      <c r="AY124" s="254"/>
      <c r="AZ124" s="254"/>
      <c r="BA124" s="254"/>
      <c r="BB124" s="254"/>
      <c r="BC124" s="254"/>
      <c r="BD124" s="254"/>
      <c r="BE124" s="254"/>
      <c r="BF124" s="254"/>
      <c r="BG124" s="254"/>
      <c r="BH124" s="254"/>
      <c r="BI124" s="254"/>
      <c r="BJ124" s="254"/>
      <c r="BK124" s="254"/>
      <c r="BL124" s="254"/>
      <c r="BM124" s="254"/>
      <c r="BN124" s="254"/>
      <c r="BO124" s="254"/>
      <c r="BP124" s="254"/>
      <c r="BQ124" s="254"/>
      <c r="BR124" s="254"/>
      <c r="BS124" s="254"/>
      <c r="BT124" s="254"/>
      <c r="BU124" s="254"/>
      <c r="BV124" s="254"/>
      <c r="BW124" s="254"/>
      <c r="BX124" s="254"/>
      <c r="BY124" s="254"/>
      <c r="BZ124" s="254"/>
      <c r="CA124" s="254"/>
      <c r="CB124" s="254"/>
      <c r="CC124" s="254"/>
      <c r="CD124" s="254"/>
      <c r="CE124" s="254"/>
      <c r="CF124" s="254"/>
      <c r="CG124" s="254"/>
      <c r="CH124" s="254"/>
      <c r="CI124" s="254"/>
      <c r="CJ124" s="254"/>
      <c r="CK124" s="254"/>
      <c r="CL124" s="254"/>
      <c r="CM124" s="254"/>
      <c r="CN124" s="254"/>
      <c r="CO124" s="254"/>
      <c r="CP124" s="254"/>
      <c r="CQ124" s="254"/>
      <c r="CR124" s="254"/>
      <c r="CS124" s="254"/>
      <c r="CT124" s="254"/>
      <c r="CU124" s="254"/>
      <c r="CV124" s="254"/>
      <c r="CW124" s="254"/>
      <c r="CX124" s="254"/>
      <c r="CY124" s="254"/>
      <c r="CZ124" s="254"/>
      <c r="DA124" s="254"/>
      <c r="DB124" s="254"/>
      <c r="DC124" s="254"/>
      <c r="DD124" s="254"/>
      <c r="DE124" s="254"/>
      <c r="DF124" s="254"/>
      <c r="DG124" s="254"/>
      <c r="DH124" s="254"/>
      <c r="DI124" s="254"/>
      <c r="DJ124" s="254"/>
      <c r="DK124" s="254"/>
      <c r="DL124" s="254"/>
    </row>
    <row r="125" spans="1:116" x14ac:dyDescent="0.25">
      <c r="A125" s="255" t="s">
        <v>3779</v>
      </c>
      <c r="B125" s="256" t="s">
        <v>7314</v>
      </c>
      <c r="C125" s="259">
        <v>0.59559397110000001</v>
      </c>
      <c r="D125" s="260">
        <v>3</v>
      </c>
      <c r="E125" s="259">
        <v>5.8999999999999997E-2</v>
      </c>
      <c r="F125" s="259">
        <v>5.85</v>
      </c>
      <c r="G125" s="259">
        <v>0.27437398190000001</v>
      </c>
      <c r="H125" s="259">
        <v>41.1</v>
      </c>
      <c r="I125" s="260">
        <v>2</v>
      </c>
      <c r="J125" s="260">
        <f>IFERROR(VLOOKUP($B125,'Core Indicators'!$E$3:$EU$906,147,FALSE),"x")</f>
        <v>6</v>
      </c>
      <c r="K125" s="261">
        <v>0.59094518419999997</v>
      </c>
      <c r="L125" s="259">
        <v>5.5</v>
      </c>
      <c r="M125" s="260">
        <v>52</v>
      </c>
      <c r="N125" s="260">
        <v>53</v>
      </c>
      <c r="O125" s="260">
        <f>IFERROR(VLOOKUP(B125,'Core Indicators'!$E$3:$G$9906,3,FALSE),"x")</f>
        <v>30485000</v>
      </c>
      <c r="P125" s="260">
        <v>328550</v>
      </c>
      <c r="Q125" s="254"/>
      <c r="R125" s="254"/>
      <c r="S125" s="254"/>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254"/>
      <c r="AO125" s="254"/>
      <c r="AP125" s="254"/>
      <c r="AQ125" s="254"/>
      <c r="AR125" s="254"/>
      <c r="AS125" s="254"/>
      <c r="AT125" s="254"/>
      <c r="AU125" s="254"/>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54"/>
      <c r="BR125" s="254"/>
      <c r="BS125" s="254"/>
      <c r="BT125" s="254"/>
      <c r="BU125" s="254"/>
      <c r="BV125" s="254"/>
      <c r="BW125" s="254"/>
      <c r="BX125" s="254"/>
      <c r="BY125" s="254"/>
      <c r="BZ125" s="254"/>
      <c r="CA125" s="254"/>
      <c r="CB125" s="254"/>
      <c r="CC125" s="254"/>
      <c r="CD125" s="254"/>
      <c r="CE125" s="254"/>
      <c r="CF125" s="254"/>
      <c r="CG125" s="254"/>
      <c r="CH125" s="254"/>
      <c r="CI125" s="254"/>
      <c r="CJ125" s="254"/>
      <c r="CK125" s="254"/>
      <c r="CL125" s="254"/>
      <c r="CM125" s="254"/>
      <c r="CN125" s="254"/>
      <c r="CO125" s="254"/>
      <c r="CP125" s="254"/>
      <c r="CQ125" s="254"/>
      <c r="CR125" s="254"/>
      <c r="CS125" s="254"/>
      <c r="CT125" s="254"/>
      <c r="CU125" s="254"/>
      <c r="CV125" s="254"/>
      <c r="CW125" s="254"/>
      <c r="CX125" s="254"/>
      <c r="CY125" s="254"/>
      <c r="CZ125" s="254"/>
      <c r="DA125" s="254"/>
      <c r="DB125" s="254"/>
      <c r="DC125" s="254"/>
      <c r="DD125" s="254"/>
      <c r="DE125" s="254"/>
      <c r="DF125" s="254"/>
      <c r="DG125" s="254"/>
      <c r="DH125" s="254"/>
      <c r="DI125" s="254"/>
      <c r="DJ125" s="254"/>
      <c r="DK125" s="254"/>
      <c r="DL125" s="254"/>
    </row>
    <row r="126" spans="1:116" x14ac:dyDescent="0.25">
      <c r="A126" s="255" t="s">
        <v>1829</v>
      </c>
      <c r="B126" s="256" t="s">
        <v>7315</v>
      </c>
      <c r="C126" s="259">
        <v>0.72633300469999995</v>
      </c>
      <c r="D126" s="260">
        <v>11</v>
      </c>
      <c r="E126" s="259">
        <v>0.161</v>
      </c>
      <c r="F126" s="259">
        <v>7.5</v>
      </c>
      <c r="G126" s="259">
        <v>0.46023062380000002</v>
      </c>
      <c r="H126" s="259">
        <v>59.1</v>
      </c>
      <c r="I126" s="260">
        <v>0</v>
      </c>
      <c r="J126" s="260">
        <f>IFERROR(VLOOKUP($B126,'Core Indicators'!$E$3:$EU$906,147,FALSE),"x")</f>
        <v>2</v>
      </c>
      <c r="K126" s="261">
        <v>0.30998012419999998</v>
      </c>
      <c r="L126" s="259">
        <v>6.75</v>
      </c>
      <c r="M126" s="260">
        <v>77</v>
      </c>
      <c r="N126" s="260">
        <v>52</v>
      </c>
      <c r="O126" s="260">
        <f>IFERROR(VLOOKUP(B126,'Core Indicators'!$E$3:$G$9906,3,FALSE),"x")</f>
        <v>2541000</v>
      </c>
      <c r="P126" s="260">
        <v>823290</v>
      </c>
      <c r="Q126" s="254"/>
      <c r="R126" s="254"/>
      <c r="S126" s="254"/>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254"/>
      <c r="AO126" s="254"/>
      <c r="AP126" s="254"/>
      <c r="AQ126" s="254"/>
      <c r="AR126" s="254"/>
      <c r="AS126" s="254"/>
      <c r="AT126" s="254"/>
      <c r="AU126" s="254"/>
      <c r="AV126" s="254"/>
      <c r="AW126" s="254"/>
      <c r="AX126" s="254"/>
      <c r="AY126" s="254"/>
      <c r="AZ126" s="254"/>
      <c r="BA126" s="254"/>
      <c r="BB126" s="254"/>
      <c r="BC126" s="254"/>
      <c r="BD126" s="254"/>
      <c r="BE126" s="254"/>
      <c r="BF126" s="254"/>
      <c r="BG126" s="254"/>
      <c r="BH126" s="254"/>
      <c r="BI126" s="254"/>
      <c r="BJ126" s="254"/>
      <c r="BK126" s="254"/>
      <c r="BL126" s="254"/>
      <c r="BM126" s="254"/>
      <c r="BN126" s="254"/>
      <c r="BO126" s="254"/>
      <c r="BP126" s="254"/>
      <c r="BQ126" s="254"/>
      <c r="BR126" s="254"/>
      <c r="BS126" s="254"/>
      <c r="BT126" s="254"/>
      <c r="BU126" s="254"/>
      <c r="BV126" s="254"/>
      <c r="BW126" s="254"/>
      <c r="BX126" s="254"/>
      <c r="BY126" s="254"/>
      <c r="BZ126" s="254"/>
      <c r="CA126" s="254"/>
      <c r="CB126" s="254"/>
      <c r="CC126" s="254"/>
      <c r="CD126" s="254"/>
      <c r="CE126" s="254"/>
      <c r="CF126" s="254"/>
      <c r="CG126" s="254"/>
      <c r="CH126" s="254"/>
      <c r="CI126" s="254"/>
      <c r="CJ126" s="254"/>
      <c r="CK126" s="254"/>
      <c r="CL126" s="254"/>
      <c r="CM126" s="254"/>
      <c r="CN126" s="254"/>
      <c r="CO126" s="254"/>
      <c r="CP126" s="254"/>
      <c r="CQ126" s="254"/>
      <c r="CR126" s="254"/>
      <c r="CS126" s="254"/>
      <c r="CT126" s="254"/>
      <c r="CU126" s="254"/>
      <c r="CV126" s="254"/>
      <c r="CW126" s="254"/>
      <c r="CX126" s="254"/>
      <c r="CY126" s="254"/>
      <c r="CZ126" s="254"/>
      <c r="DA126" s="254"/>
      <c r="DB126" s="254"/>
      <c r="DC126" s="254"/>
      <c r="DD126" s="254"/>
      <c r="DE126" s="254"/>
      <c r="DF126" s="254"/>
      <c r="DG126" s="254"/>
      <c r="DH126" s="254"/>
      <c r="DI126" s="254"/>
      <c r="DJ126" s="254"/>
      <c r="DK126" s="254"/>
      <c r="DL126" s="254"/>
    </row>
    <row r="127" spans="1:116" x14ac:dyDescent="0.25">
      <c r="A127" s="255" t="s">
        <v>268</v>
      </c>
      <c r="B127" s="256" t="s">
        <v>7316</v>
      </c>
      <c r="C127" s="259">
        <v>0.629549998</v>
      </c>
      <c r="D127" s="260">
        <v>8</v>
      </c>
      <c r="E127" s="259">
        <v>8.5000000000000006E-2</v>
      </c>
      <c r="F127" s="259">
        <v>6.1</v>
      </c>
      <c r="G127" s="259">
        <v>0.64744784730000005</v>
      </c>
      <c r="H127" s="259">
        <v>34.299999999999997</v>
      </c>
      <c r="I127" s="260">
        <v>6</v>
      </c>
      <c r="J127" s="260">
        <f>IFERROR(VLOOKUP($B127,'Core Indicators'!$E$3:$EU$906,147,FALSE),"x")</f>
        <v>385</v>
      </c>
      <c r="K127" s="261">
        <v>-0.53293120859999998</v>
      </c>
      <c r="L127" s="259">
        <v>5.5</v>
      </c>
      <c r="M127" s="260">
        <v>48</v>
      </c>
      <c r="N127" s="260">
        <v>32</v>
      </c>
      <c r="O127" s="260">
        <f>IFERROR(VLOOKUP(B127,'Core Indicators'!$E$3:$G$9906,3,FALSE),"x")</f>
        <v>23800000</v>
      </c>
      <c r="P127" s="260">
        <v>1266700</v>
      </c>
      <c r="Q127" s="254"/>
      <c r="R127" s="254"/>
      <c r="S127" s="254"/>
      <c r="T127" s="254"/>
      <c r="U127" s="254"/>
      <c r="V127" s="254"/>
      <c r="W127" s="254"/>
      <c r="X127" s="254"/>
      <c r="Y127" s="254"/>
      <c r="Z127" s="254"/>
      <c r="AA127" s="254"/>
      <c r="AB127" s="254"/>
      <c r="AC127" s="254"/>
      <c r="AD127" s="254"/>
      <c r="AE127" s="254"/>
      <c r="AF127" s="254"/>
      <c r="AG127" s="254"/>
      <c r="AH127" s="254"/>
      <c r="AI127" s="254"/>
      <c r="AJ127" s="254"/>
      <c r="AK127" s="254"/>
      <c r="AL127" s="254"/>
      <c r="AM127" s="254"/>
      <c r="AN127" s="254"/>
      <c r="AO127" s="254"/>
      <c r="AP127" s="254"/>
      <c r="AQ127" s="254"/>
      <c r="AR127" s="254"/>
      <c r="AS127" s="254"/>
      <c r="AT127" s="254"/>
      <c r="AU127" s="254"/>
      <c r="AV127" s="254"/>
      <c r="AW127" s="254"/>
      <c r="AX127" s="254"/>
      <c r="AY127" s="254"/>
      <c r="AZ127" s="254"/>
      <c r="BA127" s="254"/>
      <c r="BB127" s="254"/>
      <c r="BC127" s="254"/>
      <c r="BD127" s="254"/>
      <c r="BE127" s="254"/>
      <c r="BF127" s="254"/>
      <c r="BG127" s="254"/>
      <c r="BH127" s="254"/>
      <c r="BI127" s="254"/>
      <c r="BJ127" s="254"/>
      <c r="BK127" s="254"/>
      <c r="BL127" s="254"/>
      <c r="BM127" s="254"/>
      <c r="BN127" s="254"/>
      <c r="BO127" s="254"/>
      <c r="BP127" s="254"/>
      <c r="BQ127" s="254"/>
      <c r="BR127" s="254"/>
      <c r="BS127" s="254"/>
      <c r="BT127" s="254"/>
      <c r="BU127" s="254"/>
      <c r="BV127" s="254"/>
      <c r="BW127" s="254"/>
      <c r="BX127" s="254"/>
      <c r="BY127" s="254"/>
      <c r="BZ127" s="254"/>
      <c r="CA127" s="254"/>
      <c r="CB127" s="254"/>
      <c r="CC127" s="254"/>
      <c r="CD127" s="254"/>
      <c r="CE127" s="254"/>
      <c r="CF127" s="254"/>
      <c r="CG127" s="254"/>
      <c r="CH127" s="254"/>
      <c r="CI127" s="254"/>
      <c r="CJ127" s="254"/>
      <c r="CK127" s="254"/>
      <c r="CL127" s="254"/>
      <c r="CM127" s="254"/>
      <c r="CN127" s="254"/>
      <c r="CO127" s="254"/>
      <c r="CP127" s="254"/>
      <c r="CQ127" s="254"/>
      <c r="CR127" s="254"/>
      <c r="CS127" s="254"/>
      <c r="CT127" s="254"/>
      <c r="CU127" s="254"/>
      <c r="CV127" s="254"/>
      <c r="CW127" s="254"/>
      <c r="CX127" s="254"/>
      <c r="CY127" s="254"/>
      <c r="CZ127" s="254"/>
      <c r="DA127" s="254"/>
      <c r="DB127" s="254"/>
      <c r="DC127" s="254"/>
      <c r="DD127" s="254"/>
      <c r="DE127" s="254"/>
      <c r="DF127" s="254"/>
      <c r="DG127" s="254"/>
      <c r="DH127" s="254"/>
      <c r="DI127" s="254"/>
      <c r="DJ127" s="254"/>
      <c r="DK127" s="254"/>
      <c r="DL127" s="254"/>
    </row>
    <row r="128" spans="1:116" x14ac:dyDescent="0.25">
      <c r="A128" s="255" t="s">
        <v>1231</v>
      </c>
      <c r="B128" s="256" t="s">
        <v>7317</v>
      </c>
      <c r="C128" s="259">
        <v>0.82875000470000004</v>
      </c>
      <c r="D128" s="260">
        <v>3</v>
      </c>
      <c r="E128" s="259">
        <v>0.03</v>
      </c>
      <c r="F128" s="259">
        <v>5.45</v>
      </c>
      <c r="G128" s="259" t="s">
        <v>14</v>
      </c>
      <c r="H128" s="259">
        <v>35.1</v>
      </c>
      <c r="I128" s="260">
        <v>10</v>
      </c>
      <c r="J128" s="260">
        <f>IFERROR(VLOOKUP($B128,'Core Indicators'!$E$3:$EU$906,147,FALSE),"x")</f>
        <v>5958</v>
      </c>
      <c r="K128" s="261">
        <v>-0.89798212049999993</v>
      </c>
      <c r="L128" s="259">
        <v>5.25</v>
      </c>
      <c r="M128" s="260">
        <v>47</v>
      </c>
      <c r="N128" s="260">
        <v>26</v>
      </c>
      <c r="O128" s="260">
        <f>IFERROR(VLOOKUP(B128,'Core Indicators'!$E$3:$G$9906,3,FALSE),"x")</f>
        <v>200964000</v>
      </c>
      <c r="P128" s="260">
        <v>910770</v>
      </c>
      <c r="Q128" s="254"/>
      <c r="R128" s="254"/>
      <c r="S128" s="254"/>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254"/>
      <c r="AO128" s="254"/>
      <c r="AP128" s="254"/>
      <c r="AQ128" s="254"/>
      <c r="AR128" s="254"/>
      <c r="AS128" s="254"/>
      <c r="AT128" s="254"/>
      <c r="AU128" s="254"/>
      <c r="AV128" s="254"/>
      <c r="AW128" s="254"/>
      <c r="AX128" s="254"/>
      <c r="AY128" s="254"/>
      <c r="AZ128" s="254"/>
      <c r="BA128" s="254"/>
      <c r="BB128" s="254"/>
      <c r="BC128" s="254"/>
      <c r="BD128" s="254"/>
      <c r="BE128" s="254"/>
      <c r="BF128" s="254"/>
      <c r="BG128" s="254"/>
      <c r="BH128" s="254"/>
      <c r="BI128" s="254"/>
      <c r="BJ128" s="254"/>
      <c r="BK128" s="254"/>
      <c r="BL128" s="254"/>
      <c r="BM128" s="254"/>
      <c r="BN128" s="254"/>
      <c r="BO128" s="254"/>
      <c r="BP128" s="254"/>
      <c r="BQ128" s="254"/>
      <c r="BR128" s="254"/>
      <c r="BS128" s="254"/>
      <c r="BT128" s="254"/>
      <c r="BU128" s="254"/>
      <c r="BV128" s="254"/>
      <c r="BW128" s="254"/>
      <c r="BX128" s="254"/>
      <c r="BY128" s="254"/>
      <c r="BZ128" s="254"/>
      <c r="CA128" s="254"/>
      <c r="CB128" s="254"/>
      <c r="CC128" s="254"/>
      <c r="CD128" s="254"/>
      <c r="CE128" s="254"/>
      <c r="CF128" s="254"/>
      <c r="CG128" s="254"/>
      <c r="CH128" s="254"/>
      <c r="CI128" s="254"/>
      <c r="CJ128" s="254"/>
      <c r="CK128" s="254"/>
      <c r="CL128" s="254"/>
      <c r="CM128" s="254"/>
      <c r="CN128" s="254"/>
      <c r="CO128" s="254"/>
      <c r="CP128" s="254"/>
      <c r="CQ128" s="254"/>
      <c r="CR128" s="254"/>
      <c r="CS128" s="254"/>
      <c r="CT128" s="254"/>
      <c r="CU128" s="254"/>
      <c r="CV128" s="254"/>
      <c r="CW128" s="254"/>
      <c r="CX128" s="254"/>
      <c r="CY128" s="254"/>
      <c r="CZ128" s="254"/>
      <c r="DA128" s="254"/>
      <c r="DB128" s="254"/>
      <c r="DC128" s="254"/>
      <c r="DD128" s="254"/>
      <c r="DE128" s="254"/>
      <c r="DF128" s="254"/>
      <c r="DG128" s="254"/>
      <c r="DH128" s="254"/>
      <c r="DI128" s="254"/>
      <c r="DJ128" s="254"/>
      <c r="DK128" s="254"/>
      <c r="DL128" s="254"/>
    </row>
    <row r="129" spans="1:116" x14ac:dyDescent="0.25">
      <c r="A129" s="255" t="s">
        <v>32</v>
      </c>
      <c r="B129" s="256" t="s">
        <v>7318</v>
      </c>
      <c r="C129" s="259">
        <v>0.2510709747</v>
      </c>
      <c r="D129" s="260">
        <v>6</v>
      </c>
      <c r="E129" s="259">
        <v>0.13950000000000001</v>
      </c>
      <c r="F129" s="259">
        <v>4.0333333332999999</v>
      </c>
      <c r="G129" s="259">
        <v>0.45470245500000001</v>
      </c>
      <c r="H129" s="259">
        <v>46.2</v>
      </c>
      <c r="I129" s="260">
        <v>6</v>
      </c>
      <c r="J129" s="260">
        <f>IFERROR(VLOOKUP($B129,'Core Indicators'!$E$3:$EU$906,147,FALSE),"x")</f>
        <v>26</v>
      </c>
      <c r="K129" s="261">
        <v>-1.1756899356999999</v>
      </c>
      <c r="L129" s="259">
        <v>2.5</v>
      </c>
      <c r="M129" s="260">
        <v>31</v>
      </c>
      <c r="N129" s="260">
        <v>22</v>
      </c>
      <c r="O129" s="260">
        <f>IFERROR(VLOOKUP(B129,'Core Indicators'!$E$3:$G$9906,3,FALSE),"x")</f>
        <v>6444000</v>
      </c>
      <c r="P129" s="260">
        <v>120340</v>
      </c>
      <c r="Q129" s="254"/>
      <c r="R129" s="254"/>
      <c r="S129" s="254"/>
      <c r="T129" s="254"/>
      <c r="U129" s="254"/>
      <c r="V129" s="254"/>
      <c r="W129" s="254"/>
      <c r="X129" s="254"/>
      <c r="Y129" s="254"/>
      <c r="Z129" s="254"/>
      <c r="AA129" s="254"/>
      <c r="AB129" s="254"/>
      <c r="AC129" s="254"/>
      <c r="AD129" s="254"/>
      <c r="AE129" s="254"/>
      <c r="AF129" s="254"/>
      <c r="AG129" s="254"/>
      <c r="AH129" s="254"/>
      <c r="AI129" s="254"/>
      <c r="AJ129" s="254"/>
      <c r="AK129" s="254"/>
      <c r="AL129" s="254"/>
      <c r="AM129" s="254"/>
      <c r="AN129" s="254"/>
      <c r="AO129" s="254"/>
      <c r="AP129" s="254"/>
      <c r="AQ129" s="254"/>
      <c r="AR129" s="254"/>
      <c r="AS129" s="254"/>
      <c r="AT129" s="254"/>
      <c r="AU129" s="254"/>
      <c r="AV129" s="254"/>
      <c r="AW129" s="254"/>
      <c r="AX129" s="254"/>
      <c r="AY129" s="254"/>
      <c r="AZ129" s="254"/>
      <c r="BA129" s="254"/>
      <c r="BB129" s="254"/>
      <c r="BC129" s="254"/>
      <c r="BD129" s="254"/>
      <c r="BE129" s="254"/>
      <c r="BF129" s="254"/>
      <c r="BG129" s="254"/>
      <c r="BH129" s="254"/>
      <c r="BI129" s="254"/>
      <c r="BJ129" s="254"/>
      <c r="BK129" s="254"/>
      <c r="BL129" s="254"/>
      <c r="BM129" s="254"/>
      <c r="BN129" s="254"/>
      <c r="BO129" s="254"/>
      <c r="BP129" s="254"/>
      <c r="BQ129" s="254"/>
      <c r="BR129" s="254"/>
      <c r="BS129" s="254"/>
      <c r="BT129" s="254"/>
      <c r="BU129" s="254"/>
      <c r="BV129" s="254"/>
      <c r="BW129" s="254"/>
      <c r="BX129" s="254"/>
      <c r="BY129" s="254"/>
      <c r="BZ129" s="254"/>
      <c r="CA129" s="254"/>
      <c r="CB129" s="254"/>
      <c r="CC129" s="254"/>
      <c r="CD129" s="254"/>
      <c r="CE129" s="254"/>
      <c r="CF129" s="254"/>
      <c r="CG129" s="254"/>
      <c r="CH129" s="254"/>
      <c r="CI129" s="254"/>
      <c r="CJ129" s="254"/>
      <c r="CK129" s="254"/>
      <c r="CL129" s="254"/>
      <c r="CM129" s="254"/>
      <c r="CN129" s="254"/>
      <c r="CO129" s="254"/>
      <c r="CP129" s="254"/>
      <c r="CQ129" s="254"/>
      <c r="CR129" s="254"/>
      <c r="CS129" s="254"/>
      <c r="CT129" s="254"/>
      <c r="CU129" s="254"/>
      <c r="CV129" s="254"/>
      <c r="CW129" s="254"/>
      <c r="CX129" s="254"/>
      <c r="CY129" s="254"/>
      <c r="CZ129" s="254"/>
      <c r="DA129" s="254"/>
      <c r="DB129" s="254"/>
      <c r="DC129" s="254"/>
      <c r="DD129" s="254"/>
      <c r="DE129" s="254"/>
      <c r="DF129" s="254"/>
      <c r="DG129" s="254"/>
      <c r="DH129" s="254"/>
      <c r="DI129" s="254"/>
      <c r="DJ129" s="254"/>
      <c r="DK129" s="254"/>
      <c r="DL129" s="254"/>
    </row>
    <row r="130" spans="1:116" x14ac:dyDescent="0.25">
      <c r="A130" s="255" t="s">
        <v>7319</v>
      </c>
      <c r="B130" s="256" t="s">
        <v>7320</v>
      </c>
      <c r="C130" s="259">
        <v>0</v>
      </c>
      <c r="D130" s="260">
        <v>13</v>
      </c>
      <c r="E130" s="259">
        <v>0</v>
      </c>
      <c r="F130" s="259" t="s">
        <v>14</v>
      </c>
      <c r="G130" s="259">
        <v>4.1109984400000001E-2</v>
      </c>
      <c r="H130" s="259">
        <v>28.1</v>
      </c>
      <c r="I130" s="260">
        <v>0</v>
      </c>
      <c r="J130" s="260" t="str">
        <f>IFERROR(VLOOKUP($B130,'Core Indicators'!$E$3:$EU$906,147,FALSE),"x")</f>
        <v>x</v>
      </c>
      <c r="K130" s="261">
        <v>1.8084671497</v>
      </c>
      <c r="L130" s="259" t="s">
        <v>14</v>
      </c>
      <c r="M130" s="260">
        <v>99</v>
      </c>
      <c r="N130" s="260">
        <v>82</v>
      </c>
      <c r="O130" s="260" t="str">
        <f>IFERROR(VLOOKUP(B130,'Core Indicators'!$E$3:$G$9906,3,FALSE),"x")</f>
        <v>x</v>
      </c>
      <c r="P130" s="260">
        <v>33690</v>
      </c>
      <c r="Q130" s="254"/>
      <c r="R130" s="254"/>
      <c r="S130" s="254"/>
      <c r="T130" s="254"/>
      <c r="U130" s="254"/>
      <c r="V130" s="254"/>
      <c r="W130" s="254"/>
      <c r="X130" s="254"/>
      <c r="Y130" s="254"/>
      <c r="Z130" s="254"/>
      <c r="AA130" s="254"/>
      <c r="AB130" s="254"/>
      <c r="AC130" s="254"/>
      <c r="AD130" s="254"/>
      <c r="AE130" s="254"/>
      <c r="AF130" s="254"/>
      <c r="AG130" s="254"/>
      <c r="AH130" s="254"/>
      <c r="AI130" s="254"/>
      <c r="AJ130" s="254"/>
      <c r="AK130" s="254"/>
      <c r="AL130" s="254"/>
      <c r="AM130" s="254"/>
      <c r="AN130" s="254"/>
      <c r="AO130" s="254"/>
      <c r="AP130" s="254"/>
      <c r="AQ130" s="254"/>
      <c r="AR130" s="254"/>
      <c r="AS130" s="254"/>
      <c r="AT130" s="254"/>
      <c r="AU130" s="254"/>
      <c r="AV130" s="254"/>
      <c r="AW130" s="254"/>
      <c r="AX130" s="254"/>
      <c r="AY130" s="254"/>
      <c r="AZ130" s="254"/>
      <c r="BA130" s="254"/>
      <c r="BB130" s="254"/>
      <c r="BC130" s="254"/>
      <c r="BD130" s="254"/>
      <c r="BE130" s="254"/>
      <c r="BF130" s="254"/>
      <c r="BG130" s="254"/>
      <c r="BH130" s="254"/>
      <c r="BI130" s="254"/>
      <c r="BJ130" s="254"/>
      <c r="BK130" s="254"/>
      <c r="BL130" s="254"/>
      <c r="BM130" s="254"/>
      <c r="BN130" s="254"/>
      <c r="BO130" s="254"/>
      <c r="BP130" s="254"/>
      <c r="BQ130" s="254"/>
      <c r="BR130" s="254"/>
      <c r="BS130" s="254"/>
      <c r="BT130" s="254"/>
      <c r="BU130" s="254"/>
      <c r="BV130" s="254"/>
      <c r="BW130" s="254"/>
      <c r="BX130" s="254"/>
      <c r="BY130" s="254"/>
      <c r="BZ130" s="254"/>
      <c r="CA130" s="254"/>
      <c r="CB130" s="254"/>
      <c r="CC130" s="254"/>
      <c r="CD130" s="254"/>
      <c r="CE130" s="254"/>
      <c r="CF130" s="254"/>
      <c r="CG130" s="254"/>
      <c r="CH130" s="254"/>
      <c r="CI130" s="254"/>
      <c r="CJ130" s="254"/>
      <c r="CK130" s="254"/>
      <c r="CL130" s="254"/>
      <c r="CM130" s="254"/>
      <c r="CN130" s="254"/>
      <c r="CO130" s="254"/>
      <c r="CP130" s="254"/>
      <c r="CQ130" s="254"/>
      <c r="CR130" s="254"/>
      <c r="CS130" s="254"/>
      <c r="CT130" s="254"/>
      <c r="CU130" s="254"/>
      <c r="CV130" s="254"/>
      <c r="CW130" s="254"/>
      <c r="CX130" s="254"/>
      <c r="CY130" s="254"/>
      <c r="CZ130" s="254"/>
      <c r="DA130" s="254"/>
      <c r="DB130" s="254"/>
      <c r="DC130" s="254"/>
      <c r="DD130" s="254"/>
      <c r="DE130" s="254"/>
      <c r="DF130" s="254"/>
      <c r="DG130" s="254"/>
      <c r="DH130" s="254"/>
      <c r="DI130" s="254"/>
      <c r="DJ130" s="254"/>
      <c r="DK130" s="254"/>
      <c r="DL130" s="254"/>
    </row>
    <row r="131" spans="1:116" x14ac:dyDescent="0.25">
      <c r="A131" s="255" t="s">
        <v>7321</v>
      </c>
      <c r="B131" s="256" t="s">
        <v>7322</v>
      </c>
      <c r="C131" s="259">
        <v>0</v>
      </c>
      <c r="D131" s="260">
        <v>12</v>
      </c>
      <c r="E131" s="259">
        <v>0</v>
      </c>
      <c r="F131" s="259" t="s">
        <v>14</v>
      </c>
      <c r="G131" s="259">
        <v>4.4116419499999997E-2</v>
      </c>
      <c r="H131" s="259">
        <v>27.6</v>
      </c>
      <c r="I131" s="260">
        <v>0</v>
      </c>
      <c r="J131" s="260" t="str">
        <f>IFERROR(VLOOKUP($B131,'Core Indicators'!$E$3:$EU$906,147,FALSE),"x")</f>
        <v>x</v>
      </c>
      <c r="K131" s="261">
        <v>1.9849152564999999</v>
      </c>
      <c r="L131" s="259" t="s">
        <v>14</v>
      </c>
      <c r="M131" s="260">
        <v>100</v>
      </c>
      <c r="N131" s="260">
        <v>84</v>
      </c>
      <c r="O131" s="260" t="str">
        <f>IFERROR(VLOOKUP(B131,'Core Indicators'!$E$3:$G$9906,3,FALSE),"x")</f>
        <v>x</v>
      </c>
      <c r="P131" s="260">
        <v>365245</v>
      </c>
      <c r="Q131" s="254"/>
      <c r="R131" s="254"/>
      <c r="S131" s="254"/>
      <c r="T131" s="254"/>
      <c r="U131" s="254"/>
      <c r="V131" s="254"/>
      <c r="W131" s="254"/>
      <c r="X131" s="254"/>
      <c r="Y131" s="254"/>
      <c r="Z131" s="254"/>
      <c r="AA131" s="254"/>
      <c r="AB131" s="254"/>
      <c r="AC131" s="254"/>
      <c r="AD131" s="254"/>
      <c r="AE131" s="254"/>
      <c r="AF131" s="254"/>
      <c r="AG131" s="254"/>
      <c r="AH131" s="254"/>
      <c r="AI131" s="254"/>
      <c r="AJ131" s="254"/>
      <c r="AK131" s="254"/>
      <c r="AL131" s="254"/>
      <c r="AM131" s="254"/>
      <c r="AN131" s="254"/>
      <c r="AO131" s="254"/>
      <c r="AP131" s="254"/>
      <c r="AQ131" s="254"/>
      <c r="AR131" s="254"/>
      <c r="AS131" s="254"/>
      <c r="AT131" s="254"/>
      <c r="AU131" s="254"/>
      <c r="AV131" s="254"/>
      <c r="AW131" s="254"/>
      <c r="AX131" s="254"/>
      <c r="AY131" s="254"/>
      <c r="AZ131" s="254"/>
      <c r="BA131" s="254"/>
      <c r="BB131" s="254"/>
      <c r="BC131" s="254"/>
      <c r="BD131" s="254"/>
      <c r="BE131" s="254"/>
      <c r="BF131" s="254"/>
      <c r="BG131" s="254"/>
      <c r="BH131" s="254"/>
      <c r="BI131" s="254"/>
      <c r="BJ131" s="254"/>
      <c r="BK131" s="254"/>
      <c r="BL131" s="254"/>
      <c r="BM131" s="254"/>
      <c r="BN131" s="254"/>
      <c r="BO131" s="254"/>
      <c r="BP131" s="254"/>
      <c r="BQ131" s="254"/>
      <c r="BR131" s="254"/>
      <c r="BS131" s="254"/>
      <c r="BT131" s="254"/>
      <c r="BU131" s="254"/>
      <c r="BV131" s="254"/>
      <c r="BW131" s="254"/>
      <c r="BX131" s="254"/>
      <c r="BY131" s="254"/>
      <c r="BZ131" s="254"/>
      <c r="CA131" s="254"/>
      <c r="CB131" s="254"/>
      <c r="CC131" s="254"/>
      <c r="CD131" s="254"/>
      <c r="CE131" s="254"/>
      <c r="CF131" s="254"/>
      <c r="CG131" s="254"/>
      <c r="CH131" s="254"/>
      <c r="CI131" s="254"/>
      <c r="CJ131" s="254"/>
      <c r="CK131" s="254"/>
      <c r="CL131" s="254"/>
      <c r="CM131" s="254"/>
      <c r="CN131" s="254"/>
      <c r="CO131" s="254"/>
      <c r="CP131" s="254"/>
      <c r="CQ131" s="254"/>
      <c r="CR131" s="254"/>
      <c r="CS131" s="254"/>
      <c r="CT131" s="254"/>
      <c r="CU131" s="254"/>
      <c r="CV131" s="254"/>
      <c r="CW131" s="254"/>
      <c r="CX131" s="254"/>
      <c r="CY131" s="254"/>
      <c r="CZ131" s="254"/>
      <c r="DA131" s="254"/>
      <c r="DB131" s="254"/>
      <c r="DC131" s="254"/>
      <c r="DD131" s="254"/>
      <c r="DE131" s="254"/>
      <c r="DF131" s="254"/>
      <c r="DG131" s="254"/>
      <c r="DH131" s="254"/>
      <c r="DI131" s="254"/>
      <c r="DJ131" s="254"/>
      <c r="DK131" s="254"/>
      <c r="DL131" s="254"/>
    </row>
    <row r="132" spans="1:116" x14ac:dyDescent="0.25">
      <c r="A132" s="255" t="s">
        <v>7323</v>
      </c>
      <c r="B132" s="256" t="s">
        <v>7324</v>
      </c>
      <c r="C132" s="259">
        <v>0.76569999609999995</v>
      </c>
      <c r="D132" s="260">
        <v>8</v>
      </c>
      <c r="E132" s="259">
        <v>0.09</v>
      </c>
      <c r="F132" s="259">
        <v>5.85</v>
      </c>
      <c r="G132" s="259">
        <v>0.47573758710000003</v>
      </c>
      <c r="H132" s="259">
        <v>32.799999999999997</v>
      </c>
      <c r="I132" s="260">
        <v>4</v>
      </c>
      <c r="J132" s="260" t="str">
        <f>IFERROR(VLOOKUP($B132,'Core Indicators'!$E$3:$EU$906,147,FALSE),"x")</f>
        <v>x</v>
      </c>
      <c r="K132" s="261">
        <v>-0.53553414340000005</v>
      </c>
      <c r="L132" s="259">
        <v>5</v>
      </c>
      <c r="M132" s="260">
        <v>56</v>
      </c>
      <c r="N132" s="260">
        <v>34</v>
      </c>
      <c r="O132" s="260" t="str">
        <f>IFERROR(VLOOKUP(B132,'Core Indicators'!$E$3:$G$9906,3,FALSE),"x")</f>
        <v>x</v>
      </c>
      <c r="P132" s="260">
        <v>143350</v>
      </c>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254"/>
      <c r="AL132" s="254"/>
      <c r="AM132" s="254"/>
      <c r="AN132" s="254"/>
      <c r="AO132" s="254"/>
      <c r="AP132" s="254"/>
      <c r="AQ132" s="254"/>
      <c r="AR132" s="254"/>
      <c r="AS132" s="254"/>
      <c r="AT132" s="254"/>
      <c r="AU132" s="254"/>
      <c r="AV132" s="254"/>
      <c r="AW132" s="254"/>
      <c r="AX132" s="254"/>
      <c r="AY132" s="254"/>
      <c r="AZ132" s="254"/>
      <c r="BA132" s="254"/>
      <c r="BB132" s="254"/>
      <c r="BC132" s="254"/>
      <c r="BD132" s="254"/>
      <c r="BE132" s="254"/>
      <c r="BF132" s="254"/>
      <c r="BG132" s="254"/>
      <c r="BH132" s="254"/>
      <c r="BI132" s="254"/>
      <c r="BJ132" s="254"/>
      <c r="BK132" s="254"/>
      <c r="BL132" s="254"/>
      <c r="BM132" s="254"/>
      <c r="BN132" s="254"/>
      <c r="BO132" s="254"/>
      <c r="BP132" s="254"/>
      <c r="BQ132" s="254"/>
      <c r="BR132" s="254"/>
      <c r="BS132" s="254"/>
      <c r="BT132" s="254"/>
      <c r="BU132" s="254"/>
      <c r="BV132" s="254"/>
      <c r="BW132" s="254"/>
      <c r="BX132" s="254"/>
      <c r="BY132" s="254"/>
      <c r="BZ132" s="254"/>
      <c r="CA132" s="254"/>
      <c r="CB132" s="254"/>
      <c r="CC132" s="254"/>
      <c r="CD132" s="254"/>
      <c r="CE132" s="254"/>
      <c r="CF132" s="254"/>
      <c r="CG132" s="254"/>
      <c r="CH132" s="254"/>
      <c r="CI132" s="254"/>
      <c r="CJ132" s="254"/>
      <c r="CK132" s="254"/>
      <c r="CL132" s="254"/>
      <c r="CM132" s="254"/>
      <c r="CN132" s="254"/>
      <c r="CO132" s="254"/>
      <c r="CP132" s="254"/>
      <c r="CQ132" s="254"/>
      <c r="CR132" s="254"/>
      <c r="CS132" s="254"/>
      <c r="CT132" s="254"/>
      <c r="CU132" s="254"/>
      <c r="CV132" s="254"/>
      <c r="CW132" s="254"/>
      <c r="CX132" s="254"/>
      <c r="CY132" s="254"/>
      <c r="CZ132" s="254"/>
      <c r="DA132" s="254"/>
      <c r="DB132" s="254"/>
      <c r="DC132" s="254"/>
      <c r="DD132" s="254"/>
      <c r="DE132" s="254"/>
      <c r="DF132" s="254"/>
      <c r="DG132" s="254"/>
      <c r="DH132" s="254"/>
      <c r="DI132" s="254"/>
      <c r="DJ132" s="254"/>
      <c r="DK132" s="254"/>
      <c r="DL132" s="254"/>
    </row>
    <row r="133" spans="1:116" x14ac:dyDescent="0.25">
      <c r="A133" s="255" t="s">
        <v>7325</v>
      </c>
      <c r="B133" s="256" t="s">
        <v>7326</v>
      </c>
      <c r="C133" s="259">
        <v>0</v>
      </c>
      <c r="D133" s="260">
        <v>12</v>
      </c>
      <c r="E133" s="259">
        <v>0</v>
      </c>
      <c r="F133" s="259" t="s">
        <v>14</v>
      </c>
      <c r="G133" s="259" t="s">
        <v>14</v>
      </c>
      <c r="H133" s="259">
        <v>34.799999999999997</v>
      </c>
      <c r="I133" s="260">
        <v>0</v>
      </c>
      <c r="J133" s="260" t="str">
        <f>IFERROR(VLOOKUP($B133,'Core Indicators'!$E$3:$EU$906,147,FALSE),"x")</f>
        <v>x</v>
      </c>
      <c r="K133" s="261">
        <v>-0.76369076969999994</v>
      </c>
      <c r="L133" s="259" t="s">
        <v>14</v>
      </c>
      <c r="M133" s="260">
        <v>77</v>
      </c>
      <c r="N133" s="260" t="s">
        <v>14</v>
      </c>
      <c r="O133" s="260" t="str">
        <f>IFERROR(VLOOKUP(B133,'Core Indicators'!$E$3:$G$9906,3,FALSE),"x")</f>
        <v>x</v>
      </c>
      <c r="P133" s="260">
        <v>20</v>
      </c>
      <c r="Q133" s="254"/>
      <c r="R133" s="254"/>
      <c r="S133" s="254"/>
      <c r="T133" s="254"/>
      <c r="U133" s="254"/>
      <c r="V133" s="254"/>
      <c r="W133" s="254"/>
      <c r="X133" s="254"/>
      <c r="Y133" s="254"/>
      <c r="Z133" s="254"/>
      <c r="AA133" s="254"/>
      <c r="AB133" s="254"/>
      <c r="AC133" s="254"/>
      <c r="AD133" s="254"/>
      <c r="AE133" s="254"/>
      <c r="AF133" s="254"/>
      <c r="AG133" s="254"/>
      <c r="AH133" s="254"/>
      <c r="AI133" s="254"/>
      <c r="AJ133" s="254"/>
      <c r="AK133" s="254"/>
      <c r="AL133" s="254"/>
      <c r="AM133" s="254"/>
      <c r="AN133" s="254"/>
      <c r="AO133" s="254"/>
      <c r="AP133" s="254"/>
      <c r="AQ133" s="254"/>
      <c r="AR133" s="254"/>
      <c r="AS133" s="254"/>
      <c r="AT133" s="254"/>
      <c r="AU133" s="254"/>
      <c r="AV133" s="254"/>
      <c r="AW133" s="254"/>
      <c r="AX133" s="254"/>
      <c r="AY133" s="254"/>
      <c r="AZ133" s="254"/>
      <c r="BA133" s="254"/>
      <c r="BB133" s="254"/>
      <c r="BC133" s="254"/>
      <c r="BD133" s="254"/>
      <c r="BE133" s="254"/>
      <c r="BF133" s="254"/>
      <c r="BG133" s="254"/>
      <c r="BH133" s="254"/>
      <c r="BI133" s="254"/>
      <c r="BJ133" s="254"/>
      <c r="BK133" s="254"/>
      <c r="BL133" s="254"/>
      <c r="BM133" s="254"/>
      <c r="BN133" s="254"/>
      <c r="BO133" s="254"/>
      <c r="BP133" s="254"/>
      <c r="BQ133" s="254"/>
      <c r="BR133" s="254"/>
      <c r="BS133" s="254"/>
      <c r="BT133" s="254"/>
      <c r="BU133" s="254"/>
      <c r="BV133" s="254"/>
      <c r="BW133" s="254"/>
      <c r="BX133" s="254"/>
      <c r="BY133" s="254"/>
      <c r="BZ133" s="254"/>
      <c r="CA133" s="254"/>
      <c r="CB133" s="254"/>
      <c r="CC133" s="254"/>
      <c r="CD133" s="254"/>
      <c r="CE133" s="254"/>
      <c r="CF133" s="254"/>
      <c r="CG133" s="254"/>
      <c r="CH133" s="254"/>
      <c r="CI133" s="254"/>
      <c r="CJ133" s="254"/>
      <c r="CK133" s="254"/>
      <c r="CL133" s="254"/>
      <c r="CM133" s="254"/>
      <c r="CN133" s="254"/>
      <c r="CO133" s="254"/>
      <c r="CP133" s="254"/>
      <c r="CQ133" s="254"/>
      <c r="CR133" s="254"/>
      <c r="CS133" s="254"/>
      <c r="CT133" s="254"/>
      <c r="CU133" s="254"/>
      <c r="CV133" s="254"/>
      <c r="CW133" s="254"/>
      <c r="CX133" s="254"/>
      <c r="CY133" s="254"/>
      <c r="CZ133" s="254"/>
      <c r="DA133" s="254"/>
      <c r="DB133" s="254"/>
      <c r="DC133" s="254"/>
      <c r="DD133" s="254"/>
      <c r="DE133" s="254"/>
      <c r="DF133" s="254"/>
      <c r="DG133" s="254"/>
      <c r="DH133" s="254"/>
      <c r="DI133" s="254"/>
      <c r="DJ133" s="254"/>
      <c r="DK133" s="254"/>
      <c r="DL133" s="254"/>
    </row>
    <row r="134" spans="1:116" x14ac:dyDescent="0.25">
      <c r="A134" s="255" t="s">
        <v>7327</v>
      </c>
      <c r="B134" s="256" t="s">
        <v>7328</v>
      </c>
      <c r="C134" s="259">
        <v>0.50848300209999997</v>
      </c>
      <c r="D134" s="260">
        <v>13</v>
      </c>
      <c r="E134" s="259">
        <v>0</v>
      </c>
      <c r="F134" s="259" t="s">
        <v>14</v>
      </c>
      <c r="G134" s="259">
        <v>0.13293942289999999</v>
      </c>
      <c r="H134" s="259" t="s">
        <v>14</v>
      </c>
      <c r="I134" s="260">
        <v>0</v>
      </c>
      <c r="J134" s="260" t="str">
        <f>IFERROR(VLOOKUP($B134,'Core Indicators'!$E$3:$EU$906,147,FALSE),"x")</f>
        <v>x</v>
      </c>
      <c r="K134" s="261">
        <v>1.8847389220999999</v>
      </c>
      <c r="L134" s="259" t="s">
        <v>14</v>
      </c>
      <c r="M134" s="260">
        <v>97</v>
      </c>
      <c r="N134" s="260">
        <v>87</v>
      </c>
      <c r="O134" s="260" t="str">
        <f>IFERROR(VLOOKUP(B134,'Core Indicators'!$E$3:$G$9906,3,FALSE),"x")</f>
        <v>x</v>
      </c>
      <c r="P134" s="260">
        <v>263310</v>
      </c>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c r="AL134" s="254"/>
      <c r="AM134" s="254"/>
      <c r="AN134" s="254"/>
      <c r="AO134" s="254"/>
      <c r="AP134" s="254"/>
      <c r="AQ134" s="254"/>
      <c r="AR134" s="254"/>
      <c r="AS134" s="254"/>
      <c r="AT134" s="254"/>
      <c r="AU134" s="254"/>
      <c r="AV134" s="254"/>
      <c r="AW134" s="254"/>
      <c r="AX134" s="254"/>
      <c r="AY134" s="254"/>
      <c r="AZ134" s="254"/>
      <c r="BA134" s="254"/>
      <c r="BB134" s="254"/>
      <c r="BC134" s="254"/>
      <c r="BD134" s="254"/>
      <c r="BE134" s="254"/>
      <c r="BF134" s="254"/>
      <c r="BG134" s="254"/>
      <c r="BH134" s="254"/>
      <c r="BI134" s="254"/>
      <c r="BJ134" s="254"/>
      <c r="BK134" s="254"/>
      <c r="BL134" s="254"/>
      <c r="BM134" s="254"/>
      <c r="BN134" s="254"/>
      <c r="BO134" s="254"/>
      <c r="BP134" s="254"/>
      <c r="BQ134" s="254"/>
      <c r="BR134" s="254"/>
      <c r="BS134" s="254"/>
      <c r="BT134" s="254"/>
      <c r="BU134" s="254"/>
      <c r="BV134" s="254"/>
      <c r="BW134" s="254"/>
      <c r="BX134" s="254"/>
      <c r="BY134" s="254"/>
      <c r="BZ134" s="254"/>
      <c r="CA134" s="254"/>
      <c r="CB134" s="254"/>
      <c r="CC134" s="254"/>
      <c r="CD134" s="254"/>
      <c r="CE134" s="254"/>
      <c r="CF134" s="254"/>
      <c r="CG134" s="254"/>
      <c r="CH134" s="254"/>
      <c r="CI134" s="254"/>
      <c r="CJ134" s="254"/>
      <c r="CK134" s="254"/>
      <c r="CL134" s="254"/>
      <c r="CM134" s="254"/>
      <c r="CN134" s="254"/>
      <c r="CO134" s="254"/>
      <c r="CP134" s="254"/>
      <c r="CQ134" s="254"/>
      <c r="CR134" s="254"/>
      <c r="CS134" s="254"/>
      <c r="CT134" s="254"/>
      <c r="CU134" s="254"/>
      <c r="CV134" s="254"/>
      <c r="CW134" s="254"/>
      <c r="CX134" s="254"/>
      <c r="CY134" s="254"/>
      <c r="CZ134" s="254"/>
      <c r="DA134" s="254"/>
      <c r="DB134" s="254"/>
      <c r="DC134" s="254"/>
      <c r="DD134" s="254"/>
      <c r="DE134" s="254"/>
      <c r="DF134" s="254"/>
      <c r="DG134" s="254"/>
      <c r="DH134" s="254"/>
      <c r="DI134" s="254"/>
      <c r="DJ134" s="254"/>
      <c r="DK134" s="254"/>
      <c r="DL134" s="254"/>
    </row>
    <row r="135" spans="1:116" x14ac:dyDescent="0.25">
      <c r="A135" s="255" t="s">
        <v>7329</v>
      </c>
      <c r="B135" s="256" t="s">
        <v>7330</v>
      </c>
      <c r="C135" s="259">
        <v>0.45239998590000002</v>
      </c>
      <c r="D135" s="260">
        <v>5</v>
      </c>
      <c r="E135" s="259">
        <v>0</v>
      </c>
      <c r="F135" s="259">
        <v>2.9</v>
      </c>
      <c r="G135" s="259">
        <v>0.30388778789999998</v>
      </c>
      <c r="H135" s="259" t="s">
        <v>14</v>
      </c>
      <c r="I135" s="260">
        <v>2</v>
      </c>
      <c r="J135" s="260" t="str">
        <f>IFERROR(VLOOKUP($B135,'Core Indicators'!$E$3:$EU$906,147,FALSE),"x")</f>
        <v>x</v>
      </c>
      <c r="K135" s="261">
        <v>0.55440390110000004</v>
      </c>
      <c r="L135" s="259">
        <v>1.75</v>
      </c>
      <c r="M135" s="260">
        <v>23</v>
      </c>
      <c r="N135" s="260">
        <v>52</v>
      </c>
      <c r="O135" s="260" t="str">
        <f>IFERROR(VLOOKUP(B135,'Core Indicators'!$E$3:$G$9906,3,FALSE),"x")</f>
        <v>x</v>
      </c>
      <c r="P135" s="260">
        <v>309500</v>
      </c>
      <c r="Q135" s="254"/>
      <c r="R135" s="254"/>
      <c r="S135" s="254"/>
      <c r="T135" s="254"/>
      <c r="U135" s="254"/>
      <c r="V135" s="254"/>
      <c r="W135" s="254"/>
      <c r="X135" s="254"/>
      <c r="Y135" s="254"/>
      <c r="Z135" s="254"/>
      <c r="AA135" s="254"/>
      <c r="AB135" s="254"/>
      <c r="AC135" s="254"/>
      <c r="AD135" s="254"/>
      <c r="AE135" s="254"/>
      <c r="AF135" s="254"/>
      <c r="AG135" s="254"/>
      <c r="AH135" s="254"/>
      <c r="AI135" s="254"/>
      <c r="AJ135" s="254"/>
      <c r="AK135" s="254"/>
      <c r="AL135" s="254"/>
      <c r="AM135" s="254"/>
      <c r="AN135" s="254"/>
      <c r="AO135" s="254"/>
      <c r="AP135" s="254"/>
      <c r="AQ135" s="254"/>
      <c r="AR135" s="254"/>
      <c r="AS135" s="254"/>
      <c r="AT135" s="254"/>
      <c r="AU135" s="254"/>
      <c r="AV135" s="254"/>
      <c r="AW135" s="254"/>
      <c r="AX135" s="254"/>
      <c r="AY135" s="254"/>
      <c r="AZ135" s="254"/>
      <c r="BA135" s="254"/>
      <c r="BB135" s="254"/>
      <c r="BC135" s="254"/>
      <c r="BD135" s="254"/>
      <c r="BE135" s="254"/>
      <c r="BF135" s="254"/>
      <c r="BG135" s="254"/>
      <c r="BH135" s="254"/>
      <c r="BI135" s="254"/>
      <c r="BJ135" s="254"/>
      <c r="BK135" s="254"/>
      <c r="BL135" s="254"/>
      <c r="BM135" s="254"/>
      <c r="BN135" s="254"/>
      <c r="BO135" s="254"/>
      <c r="BP135" s="254"/>
      <c r="BQ135" s="254"/>
      <c r="BR135" s="254"/>
      <c r="BS135" s="254"/>
      <c r="BT135" s="254"/>
      <c r="BU135" s="254"/>
      <c r="BV135" s="254"/>
      <c r="BW135" s="254"/>
      <c r="BX135" s="254"/>
      <c r="BY135" s="254"/>
      <c r="BZ135" s="254"/>
      <c r="CA135" s="254"/>
      <c r="CB135" s="254"/>
      <c r="CC135" s="254"/>
      <c r="CD135" s="254"/>
      <c r="CE135" s="254"/>
      <c r="CF135" s="254"/>
      <c r="CG135" s="254"/>
      <c r="CH135" s="254"/>
      <c r="CI135" s="254"/>
      <c r="CJ135" s="254"/>
      <c r="CK135" s="254"/>
      <c r="CL135" s="254"/>
      <c r="CM135" s="254"/>
      <c r="CN135" s="254"/>
      <c r="CO135" s="254"/>
      <c r="CP135" s="254"/>
      <c r="CQ135" s="254"/>
      <c r="CR135" s="254"/>
      <c r="CS135" s="254"/>
      <c r="CT135" s="254"/>
      <c r="CU135" s="254"/>
      <c r="CV135" s="254"/>
      <c r="CW135" s="254"/>
      <c r="CX135" s="254"/>
      <c r="CY135" s="254"/>
      <c r="CZ135" s="254"/>
      <c r="DA135" s="254"/>
      <c r="DB135" s="254"/>
      <c r="DC135" s="254"/>
      <c r="DD135" s="254"/>
      <c r="DE135" s="254"/>
      <c r="DF135" s="254"/>
      <c r="DG135" s="254"/>
      <c r="DH135" s="254"/>
      <c r="DI135" s="254"/>
      <c r="DJ135" s="254"/>
      <c r="DK135" s="254"/>
      <c r="DL135" s="254"/>
    </row>
    <row r="136" spans="1:116" x14ac:dyDescent="0.25">
      <c r="A136" s="255" t="s">
        <v>219</v>
      </c>
      <c r="B136" s="256" t="s">
        <v>7331</v>
      </c>
      <c r="C136" s="259">
        <v>0.63669099569999998</v>
      </c>
      <c r="D136" s="260">
        <v>3</v>
      </c>
      <c r="E136" s="259">
        <v>0.16</v>
      </c>
      <c r="F136" s="259">
        <v>3.75</v>
      </c>
      <c r="G136" s="259">
        <v>0.54718978070000002</v>
      </c>
      <c r="H136" s="259">
        <v>31.6</v>
      </c>
      <c r="I136" s="260">
        <v>6</v>
      </c>
      <c r="J136" s="260">
        <f>IFERROR(VLOOKUP($B136,'Core Indicators'!$E$3:$EU$906,147,FALSE),"x")</f>
        <v>553</v>
      </c>
      <c r="K136" s="261">
        <v>-0.66757869719999996</v>
      </c>
      <c r="L136" s="259">
        <v>3.25</v>
      </c>
      <c r="M136" s="260">
        <v>38</v>
      </c>
      <c r="N136" s="260">
        <v>32</v>
      </c>
      <c r="O136" s="260">
        <f>IFERROR(VLOOKUP(B136,'Core Indicators'!$E$3:$G$9906,3,FALSE),"x")</f>
        <v>225200000</v>
      </c>
      <c r="P136" s="260">
        <v>770880</v>
      </c>
      <c r="Q136" s="254"/>
      <c r="R136" s="254"/>
      <c r="S136" s="254"/>
      <c r="T136" s="254"/>
      <c r="U136" s="254"/>
      <c r="V136" s="254"/>
      <c r="W136" s="254"/>
      <c r="X136" s="254"/>
      <c r="Y136" s="254"/>
      <c r="Z136" s="254"/>
      <c r="AA136" s="254"/>
      <c r="AB136" s="254"/>
      <c r="AC136" s="254"/>
      <c r="AD136" s="254"/>
      <c r="AE136" s="254"/>
      <c r="AF136" s="254"/>
      <c r="AG136" s="254"/>
      <c r="AH136" s="254"/>
      <c r="AI136" s="254"/>
      <c r="AJ136" s="254"/>
      <c r="AK136" s="254"/>
      <c r="AL136" s="254"/>
      <c r="AM136" s="254"/>
      <c r="AN136" s="254"/>
      <c r="AO136" s="254"/>
      <c r="AP136" s="254"/>
      <c r="AQ136" s="254"/>
      <c r="AR136" s="254"/>
      <c r="AS136" s="254"/>
      <c r="AT136" s="254"/>
      <c r="AU136" s="254"/>
      <c r="AV136" s="254"/>
      <c r="AW136" s="254"/>
      <c r="AX136" s="254"/>
      <c r="AY136" s="254"/>
      <c r="AZ136" s="254"/>
      <c r="BA136" s="254"/>
      <c r="BB136" s="254"/>
      <c r="BC136" s="254"/>
      <c r="BD136" s="254"/>
      <c r="BE136" s="254"/>
      <c r="BF136" s="254"/>
      <c r="BG136" s="254"/>
      <c r="BH136" s="254"/>
      <c r="BI136" s="254"/>
      <c r="BJ136" s="254"/>
      <c r="BK136" s="254"/>
      <c r="BL136" s="254"/>
      <c r="BM136" s="254"/>
      <c r="BN136" s="254"/>
      <c r="BO136" s="254"/>
      <c r="BP136" s="254"/>
      <c r="BQ136" s="254"/>
      <c r="BR136" s="254"/>
      <c r="BS136" s="254"/>
      <c r="BT136" s="254"/>
      <c r="BU136" s="254"/>
      <c r="BV136" s="254"/>
      <c r="BW136" s="254"/>
      <c r="BX136" s="254"/>
      <c r="BY136" s="254"/>
      <c r="BZ136" s="254"/>
      <c r="CA136" s="254"/>
      <c r="CB136" s="254"/>
      <c r="CC136" s="254"/>
      <c r="CD136" s="254"/>
      <c r="CE136" s="254"/>
      <c r="CF136" s="254"/>
      <c r="CG136" s="254"/>
      <c r="CH136" s="254"/>
      <c r="CI136" s="254"/>
      <c r="CJ136" s="254"/>
      <c r="CK136" s="254"/>
      <c r="CL136" s="254"/>
      <c r="CM136" s="254"/>
      <c r="CN136" s="254"/>
      <c r="CO136" s="254"/>
      <c r="CP136" s="254"/>
      <c r="CQ136" s="254"/>
      <c r="CR136" s="254"/>
      <c r="CS136" s="254"/>
      <c r="CT136" s="254"/>
      <c r="CU136" s="254"/>
      <c r="CV136" s="254"/>
      <c r="CW136" s="254"/>
      <c r="CX136" s="254"/>
      <c r="CY136" s="254"/>
      <c r="CZ136" s="254"/>
      <c r="DA136" s="254"/>
      <c r="DB136" s="254"/>
      <c r="DC136" s="254"/>
      <c r="DD136" s="254"/>
      <c r="DE136" s="254"/>
      <c r="DF136" s="254"/>
      <c r="DG136" s="254"/>
      <c r="DH136" s="254"/>
      <c r="DI136" s="254"/>
      <c r="DJ136" s="254"/>
      <c r="DK136" s="254"/>
      <c r="DL136" s="254"/>
    </row>
    <row r="137" spans="1:116" x14ac:dyDescent="0.25">
      <c r="A137" s="255" t="s">
        <v>7332</v>
      </c>
      <c r="B137" s="256" t="s">
        <v>7333</v>
      </c>
      <c r="C137" s="259">
        <v>0.3385659808</v>
      </c>
      <c r="D137" s="260">
        <v>12</v>
      </c>
      <c r="E137" s="259">
        <v>0.126</v>
      </c>
      <c r="F137" s="259">
        <v>7.05</v>
      </c>
      <c r="G137" s="259">
        <v>0.45966340729999999</v>
      </c>
      <c r="H137" s="259">
        <v>49.8</v>
      </c>
      <c r="I137" s="260">
        <v>0</v>
      </c>
      <c r="J137" s="260" t="str">
        <f>IFERROR(VLOOKUP($B137,'Core Indicators'!$E$3:$EU$906,147,FALSE),"x")</f>
        <v>x</v>
      </c>
      <c r="K137" s="261">
        <v>-0.1190349832</v>
      </c>
      <c r="L137" s="259">
        <v>6</v>
      </c>
      <c r="M137" s="260">
        <v>84</v>
      </c>
      <c r="N137" s="260">
        <v>36</v>
      </c>
      <c r="O137" s="260" t="str">
        <f>IFERROR(VLOOKUP(B137,'Core Indicators'!$E$3:$G$9906,3,FALSE),"x")</f>
        <v>x</v>
      </c>
      <c r="P137" s="260">
        <v>74340</v>
      </c>
      <c r="Q137" s="254"/>
      <c r="R137" s="254"/>
      <c r="S137" s="254"/>
      <c r="T137" s="254"/>
      <c r="U137" s="254"/>
      <c r="V137" s="254"/>
      <c r="W137" s="254"/>
      <c r="X137" s="254"/>
      <c r="Y137" s="254"/>
      <c r="Z137" s="254"/>
      <c r="AA137" s="254"/>
      <c r="AB137" s="254"/>
      <c r="AC137" s="254"/>
      <c r="AD137" s="254"/>
      <c r="AE137" s="254"/>
      <c r="AF137" s="254"/>
      <c r="AG137" s="254"/>
      <c r="AH137" s="254"/>
      <c r="AI137" s="254"/>
      <c r="AJ137" s="254"/>
      <c r="AK137" s="254"/>
      <c r="AL137" s="254"/>
      <c r="AM137" s="254"/>
      <c r="AN137" s="254"/>
      <c r="AO137" s="254"/>
      <c r="AP137" s="254"/>
      <c r="AQ137" s="254"/>
      <c r="AR137" s="254"/>
      <c r="AS137" s="254"/>
      <c r="AT137" s="254"/>
      <c r="AU137" s="254"/>
      <c r="AV137" s="254"/>
      <c r="AW137" s="254"/>
      <c r="AX137" s="254"/>
      <c r="AY137" s="254"/>
      <c r="AZ137" s="254"/>
      <c r="BA137" s="254"/>
      <c r="BB137" s="254"/>
      <c r="BC137" s="254"/>
      <c r="BD137" s="254"/>
      <c r="BE137" s="254"/>
      <c r="BF137" s="254"/>
      <c r="BG137" s="254"/>
      <c r="BH137" s="254"/>
      <c r="BI137" s="254"/>
      <c r="BJ137" s="254"/>
      <c r="BK137" s="254"/>
      <c r="BL137" s="254"/>
      <c r="BM137" s="254"/>
      <c r="BN137" s="254"/>
      <c r="BO137" s="254"/>
      <c r="BP137" s="254"/>
      <c r="BQ137" s="254"/>
      <c r="BR137" s="254"/>
      <c r="BS137" s="254"/>
      <c r="BT137" s="254"/>
      <c r="BU137" s="254"/>
      <c r="BV137" s="254"/>
      <c r="BW137" s="254"/>
      <c r="BX137" s="254"/>
      <c r="BY137" s="254"/>
      <c r="BZ137" s="254"/>
      <c r="CA137" s="254"/>
      <c r="CB137" s="254"/>
      <c r="CC137" s="254"/>
      <c r="CD137" s="254"/>
      <c r="CE137" s="254"/>
      <c r="CF137" s="254"/>
      <c r="CG137" s="254"/>
      <c r="CH137" s="254"/>
      <c r="CI137" s="254"/>
      <c r="CJ137" s="254"/>
      <c r="CK137" s="254"/>
      <c r="CL137" s="254"/>
      <c r="CM137" s="254"/>
      <c r="CN137" s="254"/>
      <c r="CO137" s="254"/>
      <c r="CP137" s="254"/>
      <c r="CQ137" s="254"/>
      <c r="CR137" s="254"/>
      <c r="CS137" s="254"/>
      <c r="CT137" s="254"/>
      <c r="CU137" s="254"/>
      <c r="CV137" s="254"/>
      <c r="CW137" s="254"/>
      <c r="CX137" s="254"/>
      <c r="CY137" s="254"/>
      <c r="CZ137" s="254"/>
      <c r="DA137" s="254"/>
      <c r="DB137" s="254"/>
      <c r="DC137" s="254"/>
      <c r="DD137" s="254"/>
      <c r="DE137" s="254"/>
      <c r="DF137" s="254"/>
      <c r="DG137" s="254"/>
      <c r="DH137" s="254"/>
      <c r="DI137" s="254"/>
      <c r="DJ137" s="254"/>
      <c r="DK137" s="254"/>
      <c r="DL137" s="254"/>
    </row>
    <row r="138" spans="1:116" x14ac:dyDescent="0.25">
      <c r="A138" s="255" t="s">
        <v>655</v>
      </c>
      <c r="B138" s="256" t="s">
        <v>7334</v>
      </c>
      <c r="C138" s="259">
        <v>0.59663501870000002</v>
      </c>
      <c r="D138" s="260">
        <v>9</v>
      </c>
      <c r="E138" s="259">
        <v>0.45</v>
      </c>
      <c r="F138" s="259">
        <v>6.55</v>
      </c>
      <c r="G138" s="259">
        <v>0.38092470439999998</v>
      </c>
      <c r="H138" s="259">
        <v>41.5</v>
      </c>
      <c r="I138" s="260">
        <v>6</v>
      </c>
      <c r="J138" s="260">
        <f>IFERROR(VLOOKUP($B138,'Core Indicators'!$E$3:$EU$906,147,FALSE),"x")</f>
        <v>3</v>
      </c>
      <c r="K138" s="261">
        <v>-0.48720264429999999</v>
      </c>
      <c r="L138" s="259">
        <v>6.25</v>
      </c>
      <c r="M138" s="260">
        <v>72</v>
      </c>
      <c r="N138" s="260">
        <v>36</v>
      </c>
      <c r="O138" s="260">
        <f>IFERROR(VLOOKUP(B138,'Core Indicators'!$E$3:$G$9906,3,FALSE),"x")</f>
        <v>31989000</v>
      </c>
      <c r="P138" s="260">
        <v>1280000</v>
      </c>
      <c r="Q138" s="254"/>
      <c r="R138" s="254"/>
      <c r="S138" s="254"/>
      <c r="T138" s="254"/>
      <c r="U138" s="254"/>
      <c r="V138" s="254"/>
      <c r="W138" s="254"/>
      <c r="X138" s="254"/>
      <c r="Y138" s="254"/>
      <c r="Z138" s="254"/>
      <c r="AA138" s="254"/>
      <c r="AB138" s="254"/>
      <c r="AC138" s="254"/>
      <c r="AD138" s="254"/>
      <c r="AE138" s="254"/>
      <c r="AF138" s="254"/>
      <c r="AG138" s="254"/>
      <c r="AH138" s="254"/>
      <c r="AI138" s="254"/>
      <c r="AJ138" s="254"/>
      <c r="AK138" s="254"/>
      <c r="AL138" s="254"/>
      <c r="AM138" s="254"/>
      <c r="AN138" s="254"/>
      <c r="AO138" s="254"/>
      <c r="AP138" s="254"/>
      <c r="AQ138" s="254"/>
      <c r="AR138" s="254"/>
      <c r="AS138" s="254"/>
      <c r="AT138" s="254"/>
      <c r="AU138" s="254"/>
      <c r="AV138" s="254"/>
      <c r="AW138" s="254"/>
      <c r="AX138" s="254"/>
      <c r="AY138" s="254"/>
      <c r="AZ138" s="254"/>
      <c r="BA138" s="254"/>
      <c r="BB138" s="254"/>
      <c r="BC138" s="254"/>
      <c r="BD138" s="254"/>
      <c r="BE138" s="254"/>
      <c r="BF138" s="254"/>
      <c r="BG138" s="254"/>
      <c r="BH138" s="254"/>
      <c r="BI138" s="254"/>
      <c r="BJ138" s="254"/>
      <c r="BK138" s="254"/>
      <c r="BL138" s="254"/>
      <c r="BM138" s="254"/>
      <c r="BN138" s="254"/>
      <c r="BO138" s="254"/>
      <c r="BP138" s="254"/>
      <c r="BQ138" s="254"/>
      <c r="BR138" s="254"/>
      <c r="BS138" s="254"/>
      <c r="BT138" s="254"/>
      <c r="BU138" s="254"/>
      <c r="BV138" s="254"/>
      <c r="BW138" s="254"/>
      <c r="BX138" s="254"/>
      <c r="BY138" s="254"/>
      <c r="BZ138" s="254"/>
      <c r="CA138" s="254"/>
      <c r="CB138" s="254"/>
      <c r="CC138" s="254"/>
      <c r="CD138" s="254"/>
      <c r="CE138" s="254"/>
      <c r="CF138" s="254"/>
      <c r="CG138" s="254"/>
      <c r="CH138" s="254"/>
      <c r="CI138" s="254"/>
      <c r="CJ138" s="254"/>
      <c r="CK138" s="254"/>
      <c r="CL138" s="254"/>
      <c r="CM138" s="254"/>
      <c r="CN138" s="254"/>
      <c r="CO138" s="254"/>
      <c r="CP138" s="254"/>
      <c r="CQ138" s="254"/>
      <c r="CR138" s="254"/>
      <c r="CS138" s="254"/>
      <c r="CT138" s="254"/>
      <c r="CU138" s="254"/>
      <c r="CV138" s="254"/>
      <c r="CW138" s="254"/>
      <c r="CX138" s="254"/>
      <c r="CY138" s="254"/>
      <c r="CZ138" s="254"/>
      <c r="DA138" s="254"/>
      <c r="DB138" s="254"/>
      <c r="DC138" s="254"/>
      <c r="DD138" s="254"/>
      <c r="DE138" s="254"/>
      <c r="DF138" s="254"/>
      <c r="DG138" s="254"/>
      <c r="DH138" s="254"/>
      <c r="DI138" s="254"/>
      <c r="DJ138" s="254"/>
      <c r="DK138" s="254"/>
      <c r="DL138" s="254"/>
    </row>
    <row r="139" spans="1:116" x14ac:dyDescent="0.25">
      <c r="A139" s="255" t="s">
        <v>1027</v>
      </c>
      <c r="B139" s="256" t="s">
        <v>7335</v>
      </c>
      <c r="C139" s="259">
        <v>0.253667953</v>
      </c>
      <c r="D139" s="260">
        <v>9</v>
      </c>
      <c r="E139" s="259">
        <v>0.14099999999999999</v>
      </c>
      <c r="F139" s="259">
        <v>5.75</v>
      </c>
      <c r="G139" s="259">
        <v>0.42524208769999999</v>
      </c>
      <c r="H139" s="259">
        <v>42.3</v>
      </c>
      <c r="I139" s="260">
        <v>8</v>
      </c>
      <c r="J139" s="260">
        <f>IFERROR(VLOOKUP($B139,'Core Indicators'!$E$3:$EU$906,147,FALSE),"x")</f>
        <v>2182</v>
      </c>
      <c r="K139" s="261">
        <v>-0.47730070349999998</v>
      </c>
      <c r="L139" s="259">
        <v>4.75</v>
      </c>
      <c r="M139" s="260">
        <v>59</v>
      </c>
      <c r="N139" s="260">
        <v>34</v>
      </c>
      <c r="O139" s="260">
        <f>IFERROR(VLOOKUP(B139,'Core Indicators'!$E$3:$G$9906,3,FALSE),"x")</f>
        <v>109033000</v>
      </c>
      <c r="P139" s="260">
        <v>298170</v>
      </c>
      <c r="Q139" s="254"/>
      <c r="R139" s="254"/>
      <c r="S139" s="254"/>
      <c r="T139" s="254"/>
      <c r="U139" s="254"/>
      <c r="V139" s="254"/>
      <c r="W139" s="254"/>
      <c r="X139" s="254"/>
      <c r="Y139" s="254"/>
      <c r="Z139" s="254"/>
      <c r="AA139" s="254"/>
      <c r="AB139" s="254"/>
      <c r="AC139" s="254"/>
      <c r="AD139" s="254"/>
      <c r="AE139" s="254"/>
      <c r="AF139" s="254"/>
      <c r="AG139" s="254"/>
      <c r="AH139" s="254"/>
      <c r="AI139" s="254"/>
      <c r="AJ139" s="254"/>
      <c r="AK139" s="254"/>
      <c r="AL139" s="254"/>
      <c r="AM139" s="254"/>
      <c r="AN139" s="254"/>
      <c r="AO139" s="254"/>
      <c r="AP139" s="254"/>
      <c r="AQ139" s="254"/>
      <c r="AR139" s="254"/>
      <c r="AS139" s="254"/>
      <c r="AT139" s="254"/>
      <c r="AU139" s="254"/>
      <c r="AV139" s="254"/>
      <c r="AW139" s="254"/>
      <c r="AX139" s="254"/>
      <c r="AY139" s="254"/>
      <c r="AZ139" s="254"/>
      <c r="BA139" s="254"/>
      <c r="BB139" s="254"/>
      <c r="BC139" s="254"/>
      <c r="BD139" s="254"/>
      <c r="BE139" s="254"/>
      <c r="BF139" s="254"/>
      <c r="BG139" s="254"/>
      <c r="BH139" s="254"/>
      <c r="BI139" s="254"/>
      <c r="BJ139" s="254"/>
      <c r="BK139" s="254"/>
      <c r="BL139" s="254"/>
      <c r="BM139" s="254"/>
      <c r="BN139" s="254"/>
      <c r="BO139" s="254"/>
      <c r="BP139" s="254"/>
      <c r="BQ139" s="254"/>
      <c r="BR139" s="254"/>
      <c r="BS139" s="254"/>
      <c r="BT139" s="254"/>
      <c r="BU139" s="254"/>
      <c r="BV139" s="254"/>
      <c r="BW139" s="254"/>
      <c r="BX139" s="254"/>
      <c r="BY139" s="254"/>
      <c r="BZ139" s="254"/>
      <c r="CA139" s="254"/>
      <c r="CB139" s="254"/>
      <c r="CC139" s="254"/>
      <c r="CD139" s="254"/>
      <c r="CE139" s="254"/>
      <c r="CF139" s="254"/>
      <c r="CG139" s="254"/>
      <c r="CH139" s="254"/>
      <c r="CI139" s="254"/>
      <c r="CJ139" s="254"/>
      <c r="CK139" s="254"/>
      <c r="CL139" s="254"/>
      <c r="CM139" s="254"/>
      <c r="CN139" s="254"/>
      <c r="CO139" s="254"/>
      <c r="CP139" s="254"/>
      <c r="CQ139" s="254"/>
      <c r="CR139" s="254"/>
      <c r="CS139" s="254"/>
      <c r="CT139" s="254"/>
      <c r="CU139" s="254"/>
      <c r="CV139" s="254"/>
      <c r="CW139" s="254"/>
      <c r="CX139" s="254"/>
      <c r="CY139" s="254"/>
      <c r="CZ139" s="254"/>
      <c r="DA139" s="254"/>
      <c r="DB139" s="254"/>
      <c r="DC139" s="254"/>
      <c r="DD139" s="254"/>
      <c r="DE139" s="254"/>
      <c r="DF139" s="254"/>
      <c r="DG139" s="254"/>
      <c r="DH139" s="254"/>
      <c r="DI139" s="254"/>
      <c r="DJ139" s="254"/>
      <c r="DK139" s="254"/>
      <c r="DL139" s="254"/>
    </row>
    <row r="140" spans="1:116" x14ac:dyDescent="0.25">
      <c r="A140" s="255" t="s">
        <v>7336</v>
      </c>
      <c r="B140" s="256" t="s">
        <v>7337</v>
      </c>
      <c r="C140" s="259">
        <v>0</v>
      </c>
      <c r="D140" s="260">
        <v>12</v>
      </c>
      <c r="E140" s="259">
        <v>0</v>
      </c>
      <c r="F140" s="259" t="s">
        <v>14</v>
      </c>
      <c r="G140" s="259" t="s">
        <v>14</v>
      </c>
      <c r="H140" s="259" t="s">
        <v>14</v>
      </c>
      <c r="I140" s="260">
        <v>0</v>
      </c>
      <c r="J140" s="260" t="str">
        <f>IFERROR(VLOOKUP($B140,'Core Indicators'!$E$3:$EU$906,147,FALSE),"x")</f>
        <v>x</v>
      </c>
      <c r="K140" s="261">
        <v>0.31445762519999998</v>
      </c>
      <c r="L140" s="259" t="s">
        <v>14</v>
      </c>
      <c r="M140" s="260">
        <v>92</v>
      </c>
      <c r="N140" s="260" t="s">
        <v>14</v>
      </c>
      <c r="O140" s="260" t="str">
        <f>IFERROR(VLOOKUP(B140,'Core Indicators'!$E$3:$G$9906,3,FALSE),"x")</f>
        <v>x</v>
      </c>
      <c r="P140" s="260">
        <v>460</v>
      </c>
      <c r="Q140" s="254"/>
      <c r="R140" s="254"/>
      <c r="S140" s="254"/>
      <c r="T140" s="254"/>
      <c r="U140" s="254"/>
      <c r="V140" s="254"/>
      <c r="W140" s="254"/>
      <c r="X140" s="254"/>
      <c r="Y140" s="254"/>
      <c r="Z140" s="254"/>
      <c r="AA140" s="254"/>
      <c r="AB140" s="254"/>
      <c r="AC140" s="254"/>
      <c r="AD140" s="254"/>
      <c r="AE140" s="254"/>
      <c r="AF140" s="254"/>
      <c r="AG140" s="254"/>
      <c r="AH140" s="254"/>
      <c r="AI140" s="254"/>
      <c r="AJ140" s="254"/>
      <c r="AK140" s="254"/>
      <c r="AL140" s="254"/>
      <c r="AM140" s="254"/>
      <c r="AN140" s="254"/>
      <c r="AO140" s="254"/>
      <c r="AP140" s="254"/>
      <c r="AQ140" s="254"/>
      <c r="AR140" s="254"/>
      <c r="AS140" s="254"/>
      <c r="AT140" s="254"/>
      <c r="AU140" s="254"/>
      <c r="AV140" s="254"/>
      <c r="AW140" s="254"/>
      <c r="AX140" s="254"/>
      <c r="AY140" s="254"/>
      <c r="AZ140" s="254"/>
      <c r="BA140" s="254"/>
      <c r="BB140" s="254"/>
      <c r="BC140" s="254"/>
      <c r="BD140" s="254"/>
      <c r="BE140" s="254"/>
      <c r="BF140" s="254"/>
      <c r="BG140" s="254"/>
      <c r="BH140" s="254"/>
      <c r="BI140" s="254"/>
      <c r="BJ140" s="254"/>
      <c r="BK140" s="254"/>
      <c r="BL140" s="254"/>
      <c r="BM140" s="254"/>
      <c r="BN140" s="254"/>
      <c r="BO140" s="254"/>
      <c r="BP140" s="254"/>
      <c r="BQ140" s="254"/>
      <c r="BR140" s="254"/>
      <c r="BS140" s="254"/>
      <c r="BT140" s="254"/>
      <c r="BU140" s="254"/>
      <c r="BV140" s="254"/>
      <c r="BW140" s="254"/>
      <c r="BX140" s="254"/>
      <c r="BY140" s="254"/>
      <c r="BZ140" s="254"/>
      <c r="CA140" s="254"/>
      <c r="CB140" s="254"/>
      <c r="CC140" s="254"/>
      <c r="CD140" s="254"/>
      <c r="CE140" s="254"/>
      <c r="CF140" s="254"/>
      <c r="CG140" s="254"/>
      <c r="CH140" s="254"/>
      <c r="CI140" s="254"/>
      <c r="CJ140" s="254"/>
      <c r="CK140" s="254"/>
      <c r="CL140" s="254"/>
      <c r="CM140" s="254"/>
      <c r="CN140" s="254"/>
      <c r="CO140" s="254"/>
      <c r="CP140" s="254"/>
      <c r="CQ140" s="254"/>
      <c r="CR140" s="254"/>
      <c r="CS140" s="254"/>
      <c r="CT140" s="254"/>
      <c r="CU140" s="254"/>
      <c r="CV140" s="254"/>
      <c r="CW140" s="254"/>
      <c r="CX140" s="254"/>
      <c r="CY140" s="254"/>
      <c r="CZ140" s="254"/>
      <c r="DA140" s="254"/>
      <c r="DB140" s="254"/>
      <c r="DC140" s="254"/>
      <c r="DD140" s="254"/>
      <c r="DE140" s="254"/>
      <c r="DF140" s="254"/>
      <c r="DG140" s="254"/>
      <c r="DH140" s="254"/>
      <c r="DI140" s="254"/>
      <c r="DJ140" s="254"/>
      <c r="DK140" s="254"/>
      <c r="DL140" s="254"/>
    </row>
    <row r="141" spans="1:116" x14ac:dyDescent="0.25">
      <c r="A141" s="255" t="s">
        <v>7338</v>
      </c>
      <c r="B141" s="256" t="s">
        <v>7339</v>
      </c>
      <c r="C141" s="259">
        <v>6.5687960300000001E-2</v>
      </c>
      <c r="D141" s="260">
        <v>11</v>
      </c>
      <c r="E141" s="259">
        <v>0</v>
      </c>
      <c r="F141" s="259">
        <v>6</v>
      </c>
      <c r="G141" s="259">
        <v>0.74038999660000004</v>
      </c>
      <c r="H141" s="259">
        <v>41.9</v>
      </c>
      <c r="I141" s="260">
        <v>6</v>
      </c>
      <c r="J141" s="260" t="str">
        <f>IFERROR(VLOOKUP($B141,'Core Indicators'!$E$3:$EU$906,147,FALSE),"x")</f>
        <v>x</v>
      </c>
      <c r="K141" s="261">
        <v>-0.80097305769999994</v>
      </c>
      <c r="L141" s="259">
        <v>5.75</v>
      </c>
      <c r="M141" s="260">
        <v>62</v>
      </c>
      <c r="N141" s="260">
        <v>28</v>
      </c>
      <c r="O141" s="260" t="str">
        <f>IFERROR(VLOOKUP(B141,'Core Indicators'!$E$3:$G$9906,3,FALSE),"x")</f>
        <v>x</v>
      </c>
      <c r="P141" s="260">
        <v>452860</v>
      </c>
      <c r="Q141" s="254"/>
      <c r="R141" s="254"/>
      <c r="S141" s="254"/>
      <c r="T141" s="254"/>
      <c r="U141" s="254"/>
      <c r="V141" s="254"/>
      <c r="W141" s="254"/>
      <c r="X141" s="254"/>
      <c r="Y141" s="254"/>
      <c r="Z141" s="254"/>
      <c r="AA141" s="254"/>
      <c r="AB141" s="254"/>
      <c r="AC141" s="254"/>
      <c r="AD141" s="254"/>
      <c r="AE141" s="254"/>
      <c r="AF141" s="254"/>
      <c r="AG141" s="254"/>
      <c r="AH141" s="254"/>
      <c r="AI141" s="254"/>
      <c r="AJ141" s="254"/>
      <c r="AK141" s="254"/>
      <c r="AL141" s="254"/>
      <c r="AM141" s="254"/>
      <c r="AN141" s="254"/>
      <c r="AO141" s="254"/>
      <c r="AP141" s="254"/>
      <c r="AQ141" s="254"/>
      <c r="AR141" s="254"/>
      <c r="AS141" s="254"/>
      <c r="AT141" s="254"/>
      <c r="AU141" s="254"/>
      <c r="AV141" s="254"/>
      <c r="AW141" s="254"/>
      <c r="AX141" s="254"/>
      <c r="AY141" s="254"/>
      <c r="AZ141" s="254"/>
      <c r="BA141" s="254"/>
      <c r="BB141" s="254"/>
      <c r="BC141" s="254"/>
      <c r="BD141" s="254"/>
      <c r="BE141" s="254"/>
      <c r="BF141" s="254"/>
      <c r="BG141" s="254"/>
      <c r="BH141" s="254"/>
      <c r="BI141" s="254"/>
      <c r="BJ141" s="254"/>
      <c r="BK141" s="254"/>
      <c r="BL141" s="254"/>
      <c r="BM141" s="254"/>
      <c r="BN141" s="254"/>
      <c r="BO141" s="254"/>
      <c r="BP141" s="254"/>
      <c r="BQ141" s="254"/>
      <c r="BR141" s="254"/>
      <c r="BS141" s="254"/>
      <c r="BT141" s="254"/>
      <c r="BU141" s="254"/>
      <c r="BV141" s="254"/>
      <c r="BW141" s="254"/>
      <c r="BX141" s="254"/>
      <c r="BY141" s="254"/>
      <c r="BZ141" s="254"/>
      <c r="CA141" s="254"/>
      <c r="CB141" s="254"/>
      <c r="CC141" s="254"/>
      <c r="CD141" s="254"/>
      <c r="CE141" s="254"/>
      <c r="CF141" s="254"/>
      <c r="CG141" s="254"/>
      <c r="CH141" s="254"/>
      <c r="CI141" s="254"/>
      <c r="CJ141" s="254"/>
      <c r="CK141" s="254"/>
      <c r="CL141" s="254"/>
      <c r="CM141" s="254"/>
      <c r="CN141" s="254"/>
      <c r="CO141" s="254"/>
      <c r="CP141" s="254"/>
      <c r="CQ141" s="254"/>
      <c r="CR141" s="254"/>
      <c r="CS141" s="254"/>
      <c r="CT141" s="254"/>
      <c r="CU141" s="254"/>
      <c r="CV141" s="254"/>
      <c r="CW141" s="254"/>
      <c r="CX141" s="254"/>
      <c r="CY141" s="254"/>
      <c r="CZ141" s="254"/>
      <c r="DA141" s="254"/>
      <c r="DB141" s="254"/>
      <c r="DC141" s="254"/>
      <c r="DD141" s="254"/>
      <c r="DE141" s="254"/>
      <c r="DF141" s="254"/>
      <c r="DG141" s="254"/>
      <c r="DH141" s="254"/>
      <c r="DI141" s="254"/>
      <c r="DJ141" s="254"/>
      <c r="DK141" s="254"/>
      <c r="DL141" s="254"/>
    </row>
    <row r="142" spans="1:116" x14ac:dyDescent="0.25">
      <c r="A142" s="255" t="s">
        <v>7340</v>
      </c>
      <c r="B142" s="256" t="s">
        <v>7341</v>
      </c>
      <c r="C142" s="259">
        <v>7.8200951200000007E-2</v>
      </c>
      <c r="D142" s="260">
        <v>12</v>
      </c>
      <c r="E142" s="259">
        <v>1.15E-2</v>
      </c>
      <c r="F142" s="259">
        <v>7.95</v>
      </c>
      <c r="G142" s="259">
        <v>0.12005188899999999</v>
      </c>
      <c r="H142" s="259">
        <v>30.2</v>
      </c>
      <c r="I142" s="260">
        <v>0</v>
      </c>
      <c r="J142" s="260" t="str">
        <f>IFERROR(VLOOKUP($B142,'Core Indicators'!$E$3:$EU$906,147,FALSE),"x")</f>
        <v>x</v>
      </c>
      <c r="K142" s="261">
        <v>0.45209297539999999</v>
      </c>
      <c r="L142" s="259">
        <v>6.75</v>
      </c>
      <c r="M142" s="260">
        <v>84</v>
      </c>
      <c r="N142" s="260">
        <v>58</v>
      </c>
      <c r="O142" s="260" t="str">
        <f>IFERROR(VLOOKUP(B142,'Core Indicators'!$E$3:$G$9906,3,FALSE),"x")</f>
        <v>x</v>
      </c>
      <c r="P142" s="260">
        <v>306190</v>
      </c>
      <c r="Q142" s="254"/>
      <c r="R142" s="254"/>
      <c r="S142" s="254"/>
      <c r="T142" s="254"/>
      <c r="U142" s="254"/>
      <c r="V142" s="254"/>
      <c r="W142" s="254"/>
      <c r="X142" s="254"/>
      <c r="Y142" s="254"/>
      <c r="Z142" s="254"/>
      <c r="AA142" s="254"/>
      <c r="AB142" s="254"/>
      <c r="AC142" s="254"/>
      <c r="AD142" s="254"/>
      <c r="AE142" s="254"/>
      <c r="AF142" s="254"/>
      <c r="AG142" s="254"/>
      <c r="AH142" s="254"/>
      <c r="AI142" s="254"/>
      <c r="AJ142" s="254"/>
      <c r="AK142" s="254"/>
      <c r="AL142" s="254"/>
      <c r="AM142" s="254"/>
      <c r="AN142" s="254"/>
      <c r="AO142" s="254"/>
      <c r="AP142" s="254"/>
      <c r="AQ142" s="254"/>
      <c r="AR142" s="254"/>
      <c r="AS142" s="254"/>
      <c r="AT142" s="254"/>
      <c r="AU142" s="254"/>
      <c r="AV142" s="254"/>
      <c r="AW142" s="254"/>
      <c r="AX142" s="254"/>
      <c r="AY142" s="254"/>
      <c r="AZ142" s="254"/>
      <c r="BA142" s="254"/>
      <c r="BB142" s="254"/>
      <c r="BC142" s="254"/>
      <c r="BD142" s="254"/>
      <c r="BE142" s="254"/>
      <c r="BF142" s="254"/>
      <c r="BG142" s="254"/>
      <c r="BH142" s="254"/>
      <c r="BI142" s="254"/>
      <c r="BJ142" s="254"/>
      <c r="BK142" s="254"/>
      <c r="BL142" s="254"/>
      <c r="BM142" s="254"/>
      <c r="BN142" s="254"/>
      <c r="BO142" s="254"/>
      <c r="BP142" s="254"/>
      <c r="BQ142" s="254"/>
      <c r="BR142" s="254"/>
      <c r="BS142" s="254"/>
      <c r="BT142" s="254"/>
      <c r="BU142" s="254"/>
      <c r="BV142" s="254"/>
      <c r="BW142" s="254"/>
      <c r="BX142" s="254"/>
      <c r="BY142" s="254"/>
      <c r="BZ142" s="254"/>
      <c r="CA142" s="254"/>
      <c r="CB142" s="254"/>
      <c r="CC142" s="254"/>
      <c r="CD142" s="254"/>
      <c r="CE142" s="254"/>
      <c r="CF142" s="254"/>
      <c r="CG142" s="254"/>
      <c r="CH142" s="254"/>
      <c r="CI142" s="254"/>
      <c r="CJ142" s="254"/>
      <c r="CK142" s="254"/>
      <c r="CL142" s="254"/>
      <c r="CM142" s="254"/>
      <c r="CN142" s="254"/>
      <c r="CO142" s="254"/>
      <c r="CP142" s="254"/>
      <c r="CQ142" s="254"/>
      <c r="CR142" s="254"/>
      <c r="CS142" s="254"/>
      <c r="CT142" s="254"/>
      <c r="CU142" s="254"/>
      <c r="CV142" s="254"/>
      <c r="CW142" s="254"/>
      <c r="CX142" s="254"/>
      <c r="CY142" s="254"/>
      <c r="CZ142" s="254"/>
      <c r="DA142" s="254"/>
      <c r="DB142" s="254"/>
      <c r="DC142" s="254"/>
      <c r="DD142" s="254"/>
      <c r="DE142" s="254"/>
      <c r="DF142" s="254"/>
      <c r="DG142" s="254"/>
      <c r="DH142" s="254"/>
      <c r="DI142" s="254"/>
      <c r="DJ142" s="254"/>
      <c r="DK142" s="254"/>
      <c r="DL142" s="254"/>
    </row>
    <row r="143" spans="1:116" x14ac:dyDescent="0.25">
      <c r="A143" s="255" t="s">
        <v>81</v>
      </c>
      <c r="B143" s="256" t="s">
        <v>7342</v>
      </c>
      <c r="C143" s="259">
        <v>0</v>
      </c>
      <c r="D143" s="260">
        <v>0</v>
      </c>
      <c r="E143" s="259">
        <v>0</v>
      </c>
      <c r="F143" s="259">
        <v>2.65</v>
      </c>
      <c r="G143" s="259" t="s">
        <v>14</v>
      </c>
      <c r="H143" s="259" t="s">
        <v>14</v>
      </c>
      <c r="I143" s="260">
        <v>4</v>
      </c>
      <c r="J143" s="260">
        <f>IFERROR(VLOOKUP($B143,'Core Indicators'!$E$3:$EU$906,147,FALSE),"x")</f>
        <v>13</v>
      </c>
      <c r="K143" s="261">
        <v>-1.6514610052000001</v>
      </c>
      <c r="L143" s="259">
        <v>1.25</v>
      </c>
      <c r="M143" s="260">
        <v>3</v>
      </c>
      <c r="N143" s="260">
        <v>17</v>
      </c>
      <c r="O143" s="260">
        <f>IFERROR(VLOOKUP(B143,'Core Indicators'!$E$3:$G$9906,3,FALSE),"x")</f>
        <v>25666000</v>
      </c>
      <c r="P143" s="260">
        <v>120410</v>
      </c>
      <c r="Q143" s="254"/>
      <c r="R143" s="254"/>
      <c r="S143" s="254"/>
      <c r="T143" s="254"/>
      <c r="U143" s="254"/>
      <c r="V143" s="254"/>
      <c r="W143" s="254"/>
      <c r="X143" s="254"/>
      <c r="Y143" s="254"/>
      <c r="Z143" s="254"/>
      <c r="AA143" s="254"/>
      <c r="AB143" s="254"/>
      <c r="AC143" s="254"/>
      <c r="AD143" s="254"/>
      <c r="AE143" s="254"/>
      <c r="AF143" s="254"/>
      <c r="AG143" s="254"/>
      <c r="AH143" s="254"/>
      <c r="AI143" s="254"/>
      <c r="AJ143" s="254"/>
      <c r="AK143" s="254"/>
      <c r="AL143" s="254"/>
      <c r="AM143" s="254"/>
      <c r="AN143" s="254"/>
      <c r="AO143" s="254"/>
      <c r="AP143" s="254"/>
      <c r="AQ143" s="254"/>
      <c r="AR143" s="254"/>
      <c r="AS143" s="254"/>
      <c r="AT143" s="254"/>
      <c r="AU143" s="254"/>
      <c r="AV143" s="254"/>
      <c r="AW143" s="254"/>
      <c r="AX143" s="254"/>
      <c r="AY143" s="254"/>
      <c r="AZ143" s="254"/>
      <c r="BA143" s="254"/>
      <c r="BB143" s="254"/>
      <c r="BC143" s="254"/>
      <c r="BD143" s="254"/>
      <c r="BE143" s="254"/>
      <c r="BF143" s="254"/>
      <c r="BG143" s="254"/>
      <c r="BH143" s="254"/>
      <c r="BI143" s="254"/>
      <c r="BJ143" s="254"/>
      <c r="BK143" s="254"/>
      <c r="BL143" s="254"/>
      <c r="BM143" s="254"/>
      <c r="BN143" s="254"/>
      <c r="BO143" s="254"/>
      <c r="BP143" s="254"/>
      <c r="BQ143" s="254"/>
      <c r="BR143" s="254"/>
      <c r="BS143" s="254"/>
      <c r="BT143" s="254"/>
      <c r="BU143" s="254"/>
      <c r="BV143" s="254"/>
      <c r="BW143" s="254"/>
      <c r="BX143" s="254"/>
      <c r="BY143" s="254"/>
      <c r="BZ143" s="254"/>
      <c r="CA143" s="254"/>
      <c r="CB143" s="254"/>
      <c r="CC143" s="254"/>
      <c r="CD143" s="254"/>
      <c r="CE143" s="254"/>
      <c r="CF143" s="254"/>
      <c r="CG143" s="254"/>
      <c r="CH143" s="254"/>
      <c r="CI143" s="254"/>
      <c r="CJ143" s="254"/>
      <c r="CK143" s="254"/>
      <c r="CL143" s="254"/>
      <c r="CM143" s="254"/>
      <c r="CN143" s="254"/>
      <c r="CO143" s="254"/>
      <c r="CP143" s="254"/>
      <c r="CQ143" s="254"/>
      <c r="CR143" s="254"/>
      <c r="CS143" s="254"/>
      <c r="CT143" s="254"/>
      <c r="CU143" s="254"/>
      <c r="CV143" s="254"/>
      <c r="CW143" s="254"/>
      <c r="CX143" s="254"/>
      <c r="CY143" s="254"/>
      <c r="CZ143" s="254"/>
      <c r="DA143" s="254"/>
      <c r="DB143" s="254"/>
      <c r="DC143" s="254"/>
      <c r="DD143" s="254"/>
      <c r="DE143" s="254"/>
      <c r="DF143" s="254"/>
      <c r="DG143" s="254"/>
      <c r="DH143" s="254"/>
      <c r="DI143" s="254"/>
      <c r="DJ143" s="254"/>
      <c r="DK143" s="254"/>
      <c r="DL143" s="254"/>
    </row>
    <row r="144" spans="1:116" x14ac:dyDescent="0.25">
      <c r="A144" s="255" t="s">
        <v>7343</v>
      </c>
      <c r="B144" s="256" t="s">
        <v>7344</v>
      </c>
      <c r="C144" s="259">
        <v>0</v>
      </c>
      <c r="D144" s="260">
        <v>13</v>
      </c>
      <c r="E144" s="259">
        <v>0</v>
      </c>
      <c r="F144" s="259" t="s">
        <v>14</v>
      </c>
      <c r="G144" s="259">
        <v>8.0794128899999998E-2</v>
      </c>
      <c r="H144" s="259">
        <v>33.5</v>
      </c>
      <c r="I144" s="260">
        <v>0</v>
      </c>
      <c r="J144" s="260" t="str">
        <f>IFERROR(VLOOKUP($B144,'Core Indicators'!$E$3:$EU$906,147,FALSE),"x")</f>
        <v>x</v>
      </c>
      <c r="K144" s="261">
        <v>1.1356768608000001</v>
      </c>
      <c r="L144" s="259" t="s">
        <v>14</v>
      </c>
      <c r="M144" s="260">
        <v>96</v>
      </c>
      <c r="N144" s="260">
        <v>62</v>
      </c>
      <c r="O144" s="260" t="str">
        <f>IFERROR(VLOOKUP(B144,'Core Indicators'!$E$3:$G$9906,3,FALSE),"x")</f>
        <v>x</v>
      </c>
      <c r="P144" s="260">
        <v>91605</v>
      </c>
      <c r="Q144" s="254"/>
      <c r="R144" s="254"/>
      <c r="S144" s="254"/>
      <c r="T144" s="254"/>
      <c r="U144" s="254"/>
      <c r="V144" s="254"/>
      <c r="W144" s="254"/>
      <c r="X144" s="254"/>
      <c r="Y144" s="254"/>
      <c r="Z144" s="254"/>
      <c r="AA144" s="254"/>
      <c r="AB144" s="254"/>
      <c r="AC144" s="254"/>
      <c r="AD144" s="254"/>
      <c r="AE144" s="254"/>
      <c r="AF144" s="254"/>
      <c r="AG144" s="254"/>
      <c r="AH144" s="254"/>
      <c r="AI144" s="254"/>
      <c r="AJ144" s="254"/>
      <c r="AK144" s="254"/>
      <c r="AL144" s="254"/>
      <c r="AM144" s="254"/>
      <c r="AN144" s="254"/>
      <c r="AO144" s="254"/>
      <c r="AP144" s="254"/>
      <c r="AQ144" s="254"/>
      <c r="AR144" s="254"/>
      <c r="AS144" s="254"/>
      <c r="AT144" s="254"/>
      <c r="AU144" s="254"/>
      <c r="AV144" s="254"/>
      <c r="AW144" s="254"/>
      <c r="AX144" s="254"/>
      <c r="AY144" s="254"/>
      <c r="AZ144" s="254"/>
      <c r="BA144" s="254"/>
      <c r="BB144" s="254"/>
      <c r="BC144" s="254"/>
      <c r="BD144" s="254"/>
      <c r="BE144" s="254"/>
      <c r="BF144" s="254"/>
      <c r="BG144" s="254"/>
      <c r="BH144" s="254"/>
      <c r="BI144" s="254"/>
      <c r="BJ144" s="254"/>
      <c r="BK144" s="254"/>
      <c r="BL144" s="254"/>
      <c r="BM144" s="254"/>
      <c r="BN144" s="254"/>
      <c r="BO144" s="254"/>
      <c r="BP144" s="254"/>
      <c r="BQ144" s="254"/>
      <c r="BR144" s="254"/>
      <c r="BS144" s="254"/>
      <c r="BT144" s="254"/>
      <c r="BU144" s="254"/>
      <c r="BV144" s="254"/>
      <c r="BW144" s="254"/>
      <c r="BX144" s="254"/>
      <c r="BY144" s="254"/>
      <c r="BZ144" s="254"/>
      <c r="CA144" s="254"/>
      <c r="CB144" s="254"/>
      <c r="CC144" s="254"/>
      <c r="CD144" s="254"/>
      <c r="CE144" s="254"/>
      <c r="CF144" s="254"/>
      <c r="CG144" s="254"/>
      <c r="CH144" s="254"/>
      <c r="CI144" s="254"/>
      <c r="CJ144" s="254"/>
      <c r="CK144" s="254"/>
      <c r="CL144" s="254"/>
      <c r="CM144" s="254"/>
      <c r="CN144" s="254"/>
      <c r="CO144" s="254"/>
      <c r="CP144" s="254"/>
      <c r="CQ144" s="254"/>
      <c r="CR144" s="254"/>
      <c r="CS144" s="254"/>
      <c r="CT144" s="254"/>
      <c r="CU144" s="254"/>
      <c r="CV144" s="254"/>
      <c r="CW144" s="254"/>
      <c r="CX144" s="254"/>
      <c r="CY144" s="254"/>
      <c r="CZ144" s="254"/>
      <c r="DA144" s="254"/>
      <c r="DB144" s="254"/>
      <c r="DC144" s="254"/>
      <c r="DD144" s="254"/>
      <c r="DE144" s="254"/>
      <c r="DF144" s="254"/>
      <c r="DG144" s="254"/>
      <c r="DH144" s="254"/>
      <c r="DI144" s="254"/>
      <c r="DJ144" s="254"/>
      <c r="DK144" s="254"/>
      <c r="DL144" s="254"/>
    </row>
    <row r="145" spans="1:116" x14ac:dyDescent="0.25">
      <c r="A145" s="255" t="s">
        <v>7345</v>
      </c>
      <c r="B145" s="256" t="s">
        <v>7346</v>
      </c>
      <c r="C145" s="259">
        <v>0.1065750135</v>
      </c>
      <c r="D145" s="260">
        <v>12</v>
      </c>
      <c r="E145" s="259">
        <v>1.7999999999999999E-2</v>
      </c>
      <c r="F145" s="259">
        <v>6.6</v>
      </c>
      <c r="G145" s="259">
        <v>0.4823245162</v>
      </c>
      <c r="H145" s="259">
        <v>45.7</v>
      </c>
      <c r="I145" s="260">
        <v>6</v>
      </c>
      <c r="J145" s="260" t="str">
        <f>IFERROR(VLOOKUP($B145,'Core Indicators'!$E$3:$EU$906,147,FALSE),"x")</f>
        <v>x</v>
      </c>
      <c r="K145" s="261">
        <v>-0.55640339849999998</v>
      </c>
      <c r="L145" s="259">
        <v>5.75</v>
      </c>
      <c r="M145" s="260">
        <v>65</v>
      </c>
      <c r="N145" s="260">
        <v>28</v>
      </c>
      <c r="O145" s="260" t="str">
        <f>IFERROR(VLOOKUP(B145,'Core Indicators'!$E$3:$G$9906,3,FALSE),"x")</f>
        <v>x</v>
      </c>
      <c r="P145" s="260">
        <v>397300</v>
      </c>
      <c r="Q145" s="254"/>
      <c r="R145" s="254"/>
      <c r="S145" s="254"/>
      <c r="T145" s="254"/>
      <c r="U145" s="254"/>
      <c r="V145" s="254"/>
      <c r="W145" s="254"/>
      <c r="X145" s="254"/>
      <c r="Y145" s="254"/>
      <c r="Z145" s="254"/>
      <c r="AA145" s="254"/>
      <c r="AB145" s="254"/>
      <c r="AC145" s="254"/>
      <c r="AD145" s="254"/>
      <c r="AE145" s="254"/>
      <c r="AF145" s="254"/>
      <c r="AG145" s="254"/>
      <c r="AH145" s="254"/>
      <c r="AI145" s="254"/>
      <c r="AJ145" s="254"/>
      <c r="AK145" s="254"/>
      <c r="AL145" s="254"/>
      <c r="AM145" s="254"/>
      <c r="AN145" s="254"/>
      <c r="AO145" s="254"/>
      <c r="AP145" s="254"/>
      <c r="AQ145" s="254"/>
      <c r="AR145" s="254"/>
      <c r="AS145" s="254"/>
      <c r="AT145" s="254"/>
      <c r="AU145" s="254"/>
      <c r="AV145" s="254"/>
      <c r="AW145" s="254"/>
      <c r="AX145" s="254"/>
      <c r="AY145" s="254"/>
      <c r="AZ145" s="254"/>
      <c r="BA145" s="254"/>
      <c r="BB145" s="254"/>
      <c r="BC145" s="254"/>
      <c r="BD145" s="254"/>
      <c r="BE145" s="254"/>
      <c r="BF145" s="254"/>
      <c r="BG145" s="254"/>
      <c r="BH145" s="254"/>
      <c r="BI145" s="254"/>
      <c r="BJ145" s="254"/>
      <c r="BK145" s="254"/>
      <c r="BL145" s="254"/>
      <c r="BM145" s="254"/>
      <c r="BN145" s="254"/>
      <c r="BO145" s="254"/>
      <c r="BP145" s="254"/>
      <c r="BQ145" s="254"/>
      <c r="BR145" s="254"/>
      <c r="BS145" s="254"/>
      <c r="BT145" s="254"/>
      <c r="BU145" s="254"/>
      <c r="BV145" s="254"/>
      <c r="BW145" s="254"/>
      <c r="BX145" s="254"/>
      <c r="BY145" s="254"/>
      <c r="BZ145" s="254"/>
      <c r="CA145" s="254"/>
      <c r="CB145" s="254"/>
      <c r="CC145" s="254"/>
      <c r="CD145" s="254"/>
      <c r="CE145" s="254"/>
      <c r="CF145" s="254"/>
      <c r="CG145" s="254"/>
      <c r="CH145" s="254"/>
      <c r="CI145" s="254"/>
      <c r="CJ145" s="254"/>
      <c r="CK145" s="254"/>
      <c r="CL145" s="254"/>
      <c r="CM145" s="254"/>
      <c r="CN145" s="254"/>
      <c r="CO145" s="254"/>
      <c r="CP145" s="254"/>
      <c r="CQ145" s="254"/>
      <c r="CR145" s="254"/>
      <c r="CS145" s="254"/>
      <c r="CT145" s="254"/>
      <c r="CU145" s="254"/>
      <c r="CV145" s="254"/>
      <c r="CW145" s="254"/>
      <c r="CX145" s="254"/>
      <c r="CY145" s="254"/>
      <c r="CZ145" s="254"/>
      <c r="DA145" s="254"/>
      <c r="DB145" s="254"/>
      <c r="DC145" s="254"/>
      <c r="DD145" s="254"/>
      <c r="DE145" s="254"/>
      <c r="DF145" s="254"/>
      <c r="DG145" s="254"/>
      <c r="DH145" s="254"/>
      <c r="DI145" s="254"/>
      <c r="DJ145" s="254"/>
      <c r="DK145" s="254"/>
      <c r="DL145" s="254"/>
    </row>
    <row r="146" spans="1:116" x14ac:dyDescent="0.25">
      <c r="A146" s="255" t="s">
        <v>232</v>
      </c>
      <c r="B146" s="256" t="s">
        <v>7347</v>
      </c>
      <c r="C146" s="259">
        <v>0</v>
      </c>
      <c r="D146" s="260" t="s">
        <v>14</v>
      </c>
      <c r="E146" s="259">
        <v>0</v>
      </c>
      <c r="F146" s="259" t="s">
        <v>14</v>
      </c>
      <c r="G146" s="259" t="s">
        <v>14</v>
      </c>
      <c r="H146" s="259">
        <v>33.700000000000003</v>
      </c>
      <c r="I146" s="260">
        <v>6</v>
      </c>
      <c r="J146" s="260">
        <f>IFERROR(VLOOKUP($B146,'Core Indicators'!$E$3:$EU$906,147,FALSE),"x")</f>
        <v>299</v>
      </c>
      <c r="K146" s="261">
        <v>-0.48548009990000002</v>
      </c>
      <c r="L146" s="259" t="s">
        <v>14</v>
      </c>
      <c r="M146" s="260">
        <v>11</v>
      </c>
      <c r="N146" s="260" t="s">
        <v>14</v>
      </c>
      <c r="O146" s="260">
        <f>IFERROR(VLOOKUP(B146,'Core Indicators'!$E$3:$G$9906,3,FALSE),"x")</f>
        <v>5200000</v>
      </c>
      <c r="P146" s="260">
        <v>6020</v>
      </c>
      <c r="Q146" s="254"/>
      <c r="R146" s="254"/>
      <c r="S146" s="254"/>
      <c r="T146" s="254"/>
      <c r="U146" s="254"/>
      <c r="V146" s="254"/>
      <c r="W146" s="254"/>
      <c r="X146" s="254"/>
      <c r="Y146" s="254"/>
      <c r="Z146" s="254"/>
      <c r="AA146" s="254"/>
      <c r="AB146" s="254"/>
      <c r="AC146" s="254"/>
      <c r="AD146" s="254"/>
      <c r="AE146" s="254"/>
      <c r="AF146" s="254"/>
      <c r="AG146" s="254"/>
      <c r="AH146" s="254"/>
      <c r="AI146" s="254"/>
      <c r="AJ146" s="254"/>
      <c r="AK146" s="254"/>
      <c r="AL146" s="254"/>
      <c r="AM146" s="254"/>
      <c r="AN146" s="254"/>
      <c r="AO146" s="254"/>
      <c r="AP146" s="254"/>
      <c r="AQ146" s="254"/>
      <c r="AR146" s="254"/>
      <c r="AS146" s="254"/>
      <c r="AT146" s="254"/>
      <c r="AU146" s="254"/>
      <c r="AV146" s="254"/>
      <c r="AW146" s="254"/>
      <c r="AX146" s="254"/>
      <c r="AY146" s="254"/>
      <c r="AZ146" s="254"/>
      <c r="BA146" s="254"/>
      <c r="BB146" s="254"/>
      <c r="BC146" s="254"/>
      <c r="BD146" s="254"/>
      <c r="BE146" s="254"/>
      <c r="BF146" s="254"/>
      <c r="BG146" s="254"/>
      <c r="BH146" s="254"/>
      <c r="BI146" s="254"/>
      <c r="BJ146" s="254"/>
      <c r="BK146" s="254"/>
      <c r="BL146" s="254"/>
      <c r="BM146" s="254"/>
      <c r="BN146" s="254"/>
      <c r="BO146" s="254"/>
      <c r="BP146" s="254"/>
      <c r="BQ146" s="254"/>
      <c r="BR146" s="254"/>
      <c r="BS146" s="254"/>
      <c r="BT146" s="254"/>
      <c r="BU146" s="254"/>
      <c r="BV146" s="254"/>
      <c r="BW146" s="254"/>
      <c r="BX146" s="254"/>
      <c r="BY146" s="254"/>
      <c r="BZ146" s="254"/>
      <c r="CA146" s="254"/>
      <c r="CB146" s="254"/>
      <c r="CC146" s="254"/>
      <c r="CD146" s="254"/>
      <c r="CE146" s="254"/>
      <c r="CF146" s="254"/>
      <c r="CG146" s="254"/>
      <c r="CH146" s="254"/>
      <c r="CI146" s="254"/>
      <c r="CJ146" s="254"/>
      <c r="CK146" s="254"/>
      <c r="CL146" s="254"/>
      <c r="CM146" s="254"/>
      <c r="CN146" s="254"/>
      <c r="CO146" s="254"/>
      <c r="CP146" s="254"/>
      <c r="CQ146" s="254"/>
      <c r="CR146" s="254"/>
      <c r="CS146" s="254"/>
      <c r="CT146" s="254"/>
      <c r="CU146" s="254"/>
      <c r="CV146" s="254"/>
      <c r="CW146" s="254"/>
      <c r="CX146" s="254"/>
      <c r="CY146" s="254"/>
      <c r="CZ146" s="254"/>
      <c r="DA146" s="254"/>
      <c r="DB146" s="254"/>
      <c r="DC146" s="254"/>
      <c r="DD146" s="254"/>
      <c r="DE146" s="254"/>
      <c r="DF146" s="254"/>
      <c r="DG146" s="254"/>
      <c r="DH146" s="254"/>
      <c r="DI146" s="254"/>
      <c r="DJ146" s="254"/>
      <c r="DK146" s="254"/>
      <c r="DL146" s="254"/>
    </row>
    <row r="147" spans="1:116" x14ac:dyDescent="0.25">
      <c r="A147" s="255" t="s">
        <v>7348</v>
      </c>
      <c r="B147" s="256" t="s">
        <v>7349</v>
      </c>
      <c r="C147" s="259">
        <v>0.98654400079999993</v>
      </c>
      <c r="D147" s="260">
        <v>2</v>
      </c>
      <c r="E147" s="259">
        <v>0</v>
      </c>
      <c r="F147" s="259">
        <v>3.9</v>
      </c>
      <c r="G147" s="259">
        <v>0.20243781869999999</v>
      </c>
      <c r="H147" s="259" t="s">
        <v>14</v>
      </c>
      <c r="I147" s="260">
        <v>0</v>
      </c>
      <c r="J147" s="260" t="str">
        <f>IFERROR(VLOOKUP($B147,'Core Indicators'!$E$3:$EU$906,147,FALSE),"x")</f>
        <v>x</v>
      </c>
      <c r="K147" s="261">
        <v>0.73431843519999995</v>
      </c>
      <c r="L147" s="259">
        <v>3.75</v>
      </c>
      <c r="M147" s="260">
        <v>25</v>
      </c>
      <c r="N147" s="260">
        <v>62</v>
      </c>
      <c r="O147" s="260" t="str">
        <f>IFERROR(VLOOKUP(B147,'Core Indicators'!$E$3:$G$9906,3,FALSE),"x")</f>
        <v>x</v>
      </c>
      <c r="P147" s="260">
        <v>11610</v>
      </c>
      <c r="Q147" s="254"/>
      <c r="R147" s="254"/>
      <c r="S147" s="254"/>
      <c r="T147" s="254"/>
      <c r="U147" s="254"/>
      <c r="V147" s="254"/>
      <c r="W147" s="254"/>
      <c r="X147" s="254"/>
      <c r="Y147" s="254"/>
      <c r="Z147" s="254"/>
      <c r="AA147" s="254"/>
      <c r="AB147" s="254"/>
      <c r="AC147" s="254"/>
      <c r="AD147" s="254"/>
      <c r="AE147" s="254"/>
      <c r="AF147" s="254"/>
      <c r="AG147" s="254"/>
      <c r="AH147" s="254"/>
      <c r="AI147" s="254"/>
      <c r="AJ147" s="254"/>
      <c r="AK147" s="254"/>
      <c r="AL147" s="254"/>
      <c r="AM147" s="254"/>
      <c r="AN147" s="254"/>
      <c r="AO147" s="254"/>
      <c r="AP147" s="254"/>
      <c r="AQ147" s="254"/>
      <c r="AR147" s="254"/>
      <c r="AS147" s="254"/>
      <c r="AT147" s="254"/>
      <c r="AU147" s="254"/>
      <c r="AV147" s="254"/>
      <c r="AW147" s="254"/>
      <c r="AX147" s="254"/>
      <c r="AY147" s="254"/>
      <c r="AZ147" s="254"/>
      <c r="BA147" s="254"/>
      <c r="BB147" s="254"/>
      <c r="BC147" s="254"/>
      <c r="BD147" s="254"/>
      <c r="BE147" s="254"/>
      <c r="BF147" s="254"/>
      <c r="BG147" s="254"/>
      <c r="BH147" s="254"/>
      <c r="BI147" s="254"/>
      <c r="BJ147" s="254"/>
      <c r="BK147" s="254"/>
      <c r="BL147" s="254"/>
      <c r="BM147" s="254"/>
      <c r="BN147" s="254"/>
      <c r="BO147" s="254"/>
      <c r="BP147" s="254"/>
      <c r="BQ147" s="254"/>
      <c r="BR147" s="254"/>
      <c r="BS147" s="254"/>
      <c r="BT147" s="254"/>
      <c r="BU147" s="254"/>
      <c r="BV147" s="254"/>
      <c r="BW147" s="254"/>
      <c r="BX147" s="254"/>
      <c r="BY147" s="254"/>
      <c r="BZ147" s="254"/>
      <c r="CA147" s="254"/>
      <c r="CB147" s="254"/>
      <c r="CC147" s="254"/>
      <c r="CD147" s="254"/>
      <c r="CE147" s="254"/>
      <c r="CF147" s="254"/>
      <c r="CG147" s="254"/>
      <c r="CH147" s="254"/>
      <c r="CI147" s="254"/>
      <c r="CJ147" s="254"/>
      <c r="CK147" s="254"/>
      <c r="CL147" s="254"/>
      <c r="CM147" s="254"/>
      <c r="CN147" s="254"/>
      <c r="CO147" s="254"/>
      <c r="CP147" s="254"/>
      <c r="CQ147" s="254"/>
      <c r="CR147" s="254"/>
      <c r="CS147" s="254"/>
      <c r="CT147" s="254"/>
      <c r="CU147" s="254"/>
      <c r="CV147" s="254"/>
      <c r="CW147" s="254"/>
      <c r="CX147" s="254"/>
      <c r="CY147" s="254"/>
      <c r="CZ147" s="254"/>
      <c r="DA147" s="254"/>
      <c r="DB147" s="254"/>
      <c r="DC147" s="254"/>
      <c r="DD147" s="254"/>
      <c r="DE147" s="254"/>
      <c r="DF147" s="254"/>
      <c r="DG147" s="254"/>
      <c r="DH147" s="254"/>
      <c r="DI147" s="254"/>
      <c r="DJ147" s="254"/>
      <c r="DK147" s="254"/>
      <c r="DL147" s="254"/>
    </row>
    <row r="148" spans="1:116" x14ac:dyDescent="0.25">
      <c r="A148" s="255" t="s">
        <v>7350</v>
      </c>
      <c r="B148" s="256" t="s">
        <v>7351</v>
      </c>
      <c r="C148" s="259" t="s">
        <v>14</v>
      </c>
      <c r="D148" s="260" t="s">
        <v>14</v>
      </c>
      <c r="E148" s="259" t="s">
        <v>14</v>
      </c>
      <c r="F148" s="259" t="s">
        <v>14</v>
      </c>
      <c r="G148" s="259" t="s">
        <v>14</v>
      </c>
      <c r="H148" s="259">
        <v>29</v>
      </c>
      <c r="I148" s="260" t="s">
        <v>14</v>
      </c>
      <c r="J148" s="260" t="str">
        <f>IFERROR(VLOOKUP($B148,'Core Indicators'!$E$3:$EU$906,147,FALSE),"x")</f>
        <v>x</v>
      </c>
      <c r="K148" s="261" t="s">
        <v>14</v>
      </c>
      <c r="L148" s="259" t="s">
        <v>14</v>
      </c>
      <c r="M148" s="260" t="s">
        <v>14</v>
      </c>
      <c r="N148" s="260" t="s">
        <v>14</v>
      </c>
      <c r="O148" s="260" t="str">
        <f>IFERROR(VLOOKUP(B148,'Core Indicators'!$E$3:$G$9906,3,FALSE),"x")</f>
        <v>x</v>
      </c>
      <c r="P148" s="260" t="s">
        <v>14</v>
      </c>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c r="AL148" s="254"/>
      <c r="AM148" s="254"/>
      <c r="AN148" s="254"/>
      <c r="AO148" s="254"/>
      <c r="AP148" s="254"/>
      <c r="AQ148" s="254"/>
      <c r="AR148" s="254"/>
      <c r="AS148" s="254"/>
      <c r="AT148" s="254"/>
      <c r="AU148" s="254"/>
      <c r="AV148" s="254"/>
      <c r="AW148" s="254"/>
      <c r="AX148" s="254"/>
      <c r="AY148" s="254"/>
      <c r="AZ148" s="254"/>
      <c r="BA148" s="254"/>
      <c r="BB148" s="254"/>
      <c r="BC148" s="254"/>
      <c r="BD148" s="254"/>
      <c r="BE148" s="254"/>
      <c r="BF148" s="254"/>
      <c r="BG148" s="254"/>
      <c r="BH148" s="254"/>
      <c r="BI148" s="254"/>
      <c r="BJ148" s="254"/>
      <c r="BK148" s="254"/>
      <c r="BL148" s="254"/>
      <c r="BM148" s="254"/>
      <c r="BN148" s="254"/>
      <c r="BO148" s="254"/>
      <c r="BP148" s="254"/>
      <c r="BQ148" s="254"/>
      <c r="BR148" s="254"/>
      <c r="BS148" s="254"/>
      <c r="BT148" s="254"/>
      <c r="BU148" s="254"/>
      <c r="BV148" s="254"/>
      <c r="BW148" s="254"/>
      <c r="BX148" s="254"/>
      <c r="BY148" s="254"/>
      <c r="BZ148" s="254"/>
      <c r="CA148" s="254"/>
      <c r="CB148" s="254"/>
      <c r="CC148" s="254"/>
      <c r="CD148" s="254"/>
      <c r="CE148" s="254"/>
      <c r="CF148" s="254"/>
      <c r="CG148" s="254"/>
      <c r="CH148" s="254"/>
      <c r="CI148" s="254"/>
      <c r="CJ148" s="254"/>
      <c r="CK148" s="254"/>
      <c r="CL148" s="254"/>
      <c r="CM148" s="254"/>
      <c r="CN148" s="254"/>
      <c r="CO148" s="254"/>
      <c r="CP148" s="254"/>
      <c r="CQ148" s="254"/>
      <c r="CR148" s="254"/>
      <c r="CS148" s="254"/>
      <c r="CT148" s="254"/>
      <c r="CU148" s="254"/>
      <c r="CV148" s="254"/>
      <c r="CW148" s="254"/>
      <c r="CX148" s="254"/>
      <c r="CY148" s="254"/>
      <c r="CZ148" s="254"/>
      <c r="DA148" s="254"/>
      <c r="DB148" s="254"/>
      <c r="DC148" s="254"/>
      <c r="DD148" s="254"/>
      <c r="DE148" s="254"/>
      <c r="DF148" s="254"/>
      <c r="DG148" s="254"/>
      <c r="DH148" s="254"/>
      <c r="DI148" s="254"/>
      <c r="DJ148" s="254"/>
      <c r="DK148" s="254"/>
      <c r="DL148" s="254"/>
    </row>
    <row r="149" spans="1:116" x14ac:dyDescent="0.25">
      <c r="A149" s="255" t="s">
        <v>7352</v>
      </c>
      <c r="B149" s="256" t="s">
        <v>7353</v>
      </c>
      <c r="C149" s="259">
        <v>0.29808903580000001</v>
      </c>
      <c r="D149" s="260">
        <v>8</v>
      </c>
      <c r="E149" s="259">
        <v>2.7E-2</v>
      </c>
      <c r="F149" s="259">
        <v>7.65</v>
      </c>
      <c r="G149" s="259">
        <v>0.31603010729999997</v>
      </c>
      <c r="H149" s="259">
        <v>35.799999999999997</v>
      </c>
      <c r="I149" s="260">
        <v>4</v>
      </c>
      <c r="J149" s="260" t="str">
        <f>IFERROR(VLOOKUP($B149,'Core Indicators'!$E$3:$EU$906,147,FALSE),"x")</f>
        <v>x</v>
      </c>
      <c r="K149" s="261">
        <v>0.36400461200000001</v>
      </c>
      <c r="L149" s="259">
        <v>6.75</v>
      </c>
      <c r="M149" s="260">
        <v>83</v>
      </c>
      <c r="N149" s="260">
        <v>44</v>
      </c>
      <c r="O149" s="260" t="str">
        <f>IFERROR(VLOOKUP(B149,'Core Indicators'!$E$3:$G$9906,3,FALSE),"x")</f>
        <v>x</v>
      </c>
      <c r="P149" s="260">
        <v>230080</v>
      </c>
      <c r="Q149" s="254"/>
      <c r="R149" s="254"/>
      <c r="S149" s="254"/>
      <c r="T149" s="254"/>
      <c r="U149" s="254"/>
      <c r="V149" s="254"/>
      <c r="W149" s="254"/>
      <c r="X149" s="254"/>
      <c r="Y149" s="254"/>
      <c r="Z149" s="254"/>
      <c r="AA149" s="254"/>
      <c r="AB149" s="254"/>
      <c r="AC149" s="254"/>
      <c r="AD149" s="254"/>
      <c r="AE149" s="254"/>
      <c r="AF149" s="254"/>
      <c r="AG149" s="254"/>
      <c r="AH149" s="254"/>
      <c r="AI149" s="254"/>
      <c r="AJ149" s="254"/>
      <c r="AK149" s="254"/>
      <c r="AL149" s="254"/>
      <c r="AM149" s="254"/>
      <c r="AN149" s="254"/>
      <c r="AO149" s="254"/>
      <c r="AP149" s="254"/>
      <c r="AQ149" s="254"/>
      <c r="AR149" s="254"/>
      <c r="AS149" s="254"/>
      <c r="AT149" s="254"/>
      <c r="AU149" s="254"/>
      <c r="AV149" s="254"/>
      <c r="AW149" s="254"/>
      <c r="AX149" s="254"/>
      <c r="AY149" s="254"/>
      <c r="AZ149" s="254"/>
      <c r="BA149" s="254"/>
      <c r="BB149" s="254"/>
      <c r="BC149" s="254"/>
      <c r="BD149" s="254"/>
      <c r="BE149" s="254"/>
      <c r="BF149" s="254"/>
      <c r="BG149" s="254"/>
      <c r="BH149" s="254"/>
      <c r="BI149" s="254"/>
      <c r="BJ149" s="254"/>
      <c r="BK149" s="254"/>
      <c r="BL149" s="254"/>
      <c r="BM149" s="254"/>
      <c r="BN149" s="254"/>
      <c r="BO149" s="254"/>
      <c r="BP149" s="254"/>
      <c r="BQ149" s="254"/>
      <c r="BR149" s="254"/>
      <c r="BS149" s="254"/>
      <c r="BT149" s="254"/>
      <c r="BU149" s="254"/>
      <c r="BV149" s="254"/>
      <c r="BW149" s="254"/>
      <c r="BX149" s="254"/>
      <c r="BY149" s="254"/>
      <c r="BZ149" s="254"/>
      <c r="CA149" s="254"/>
      <c r="CB149" s="254"/>
      <c r="CC149" s="254"/>
      <c r="CD149" s="254"/>
      <c r="CE149" s="254"/>
      <c r="CF149" s="254"/>
      <c r="CG149" s="254"/>
      <c r="CH149" s="254"/>
      <c r="CI149" s="254"/>
      <c r="CJ149" s="254"/>
      <c r="CK149" s="254"/>
      <c r="CL149" s="254"/>
      <c r="CM149" s="254"/>
      <c r="CN149" s="254"/>
      <c r="CO149" s="254"/>
      <c r="CP149" s="254"/>
      <c r="CQ149" s="254"/>
      <c r="CR149" s="254"/>
      <c r="CS149" s="254"/>
      <c r="CT149" s="254"/>
      <c r="CU149" s="254"/>
      <c r="CV149" s="254"/>
      <c r="CW149" s="254"/>
      <c r="CX149" s="254"/>
      <c r="CY149" s="254"/>
      <c r="CZ149" s="254"/>
      <c r="DA149" s="254"/>
      <c r="DB149" s="254"/>
      <c r="DC149" s="254"/>
      <c r="DD149" s="254"/>
      <c r="DE149" s="254"/>
      <c r="DF149" s="254"/>
      <c r="DG149" s="254"/>
      <c r="DH149" s="254"/>
      <c r="DI149" s="254"/>
      <c r="DJ149" s="254"/>
      <c r="DK149" s="254"/>
      <c r="DL149" s="254"/>
    </row>
    <row r="150" spans="1:116" x14ac:dyDescent="0.25">
      <c r="A150" s="255" t="s">
        <v>7354</v>
      </c>
      <c r="B150" s="256" t="s">
        <v>7355</v>
      </c>
      <c r="C150" s="259">
        <v>0.34628793000000002</v>
      </c>
      <c r="D150" s="260">
        <v>2</v>
      </c>
      <c r="E150" s="259">
        <v>0.16450000000000001</v>
      </c>
      <c r="F150" s="259">
        <v>4.5</v>
      </c>
      <c r="G150" s="259">
        <v>0.25525934649999998</v>
      </c>
      <c r="H150" s="259">
        <v>37.5</v>
      </c>
      <c r="I150" s="260">
        <v>6</v>
      </c>
      <c r="J150" s="260" t="str">
        <f>IFERROR(VLOOKUP($B150,'Core Indicators'!$E$3:$EU$906,147,FALSE),"x")</f>
        <v>x</v>
      </c>
      <c r="K150" s="261">
        <v>-0.72368854280000006</v>
      </c>
      <c r="L150" s="259">
        <v>4</v>
      </c>
      <c r="M150" s="260">
        <v>20</v>
      </c>
      <c r="N150" s="260">
        <v>28</v>
      </c>
      <c r="O150" s="260" t="str">
        <f>IFERROR(VLOOKUP(B150,'Core Indicators'!$E$3:$G$9906,3,FALSE),"x")</f>
        <v>x</v>
      </c>
      <c r="P150" s="260">
        <v>16376870</v>
      </c>
      <c r="Q150" s="254"/>
      <c r="R150" s="254"/>
      <c r="S150" s="254"/>
      <c r="T150" s="254"/>
      <c r="U150" s="254"/>
      <c r="V150" s="254"/>
      <c r="W150" s="254"/>
      <c r="X150" s="254"/>
      <c r="Y150" s="254"/>
      <c r="Z150" s="254"/>
      <c r="AA150" s="254"/>
      <c r="AB150" s="254"/>
      <c r="AC150" s="254"/>
      <c r="AD150" s="254"/>
      <c r="AE150" s="254"/>
      <c r="AF150" s="254"/>
      <c r="AG150" s="254"/>
      <c r="AH150" s="254"/>
      <c r="AI150" s="254"/>
      <c r="AJ150" s="254"/>
      <c r="AK150" s="254"/>
      <c r="AL150" s="254"/>
      <c r="AM150" s="254"/>
      <c r="AN150" s="254"/>
      <c r="AO150" s="254"/>
      <c r="AP150" s="254"/>
      <c r="AQ150" s="254"/>
      <c r="AR150" s="254"/>
      <c r="AS150" s="254"/>
      <c r="AT150" s="254"/>
      <c r="AU150" s="254"/>
      <c r="AV150" s="254"/>
      <c r="AW150" s="254"/>
      <c r="AX150" s="254"/>
      <c r="AY150" s="254"/>
      <c r="AZ150" s="254"/>
      <c r="BA150" s="254"/>
      <c r="BB150" s="254"/>
      <c r="BC150" s="254"/>
      <c r="BD150" s="254"/>
      <c r="BE150" s="254"/>
      <c r="BF150" s="254"/>
      <c r="BG150" s="254"/>
      <c r="BH150" s="254"/>
      <c r="BI150" s="254"/>
      <c r="BJ150" s="254"/>
      <c r="BK150" s="254"/>
      <c r="BL150" s="254"/>
      <c r="BM150" s="254"/>
      <c r="BN150" s="254"/>
      <c r="BO150" s="254"/>
      <c r="BP150" s="254"/>
      <c r="BQ150" s="254"/>
      <c r="BR150" s="254"/>
      <c r="BS150" s="254"/>
      <c r="BT150" s="254"/>
      <c r="BU150" s="254"/>
      <c r="BV150" s="254"/>
      <c r="BW150" s="254"/>
      <c r="BX150" s="254"/>
      <c r="BY150" s="254"/>
      <c r="BZ150" s="254"/>
      <c r="CA150" s="254"/>
      <c r="CB150" s="254"/>
      <c r="CC150" s="254"/>
      <c r="CD150" s="254"/>
      <c r="CE150" s="254"/>
      <c r="CF150" s="254"/>
      <c r="CG150" s="254"/>
      <c r="CH150" s="254"/>
      <c r="CI150" s="254"/>
      <c r="CJ150" s="254"/>
      <c r="CK150" s="254"/>
      <c r="CL150" s="254"/>
      <c r="CM150" s="254"/>
      <c r="CN150" s="254"/>
      <c r="CO150" s="254"/>
      <c r="CP150" s="254"/>
      <c r="CQ150" s="254"/>
      <c r="CR150" s="254"/>
      <c r="CS150" s="254"/>
      <c r="CT150" s="254"/>
      <c r="CU150" s="254"/>
      <c r="CV150" s="254"/>
      <c r="CW150" s="254"/>
      <c r="CX150" s="254"/>
      <c r="CY150" s="254"/>
      <c r="CZ150" s="254"/>
      <c r="DA150" s="254"/>
      <c r="DB150" s="254"/>
      <c r="DC150" s="254"/>
      <c r="DD150" s="254"/>
      <c r="DE150" s="254"/>
      <c r="DF150" s="254"/>
      <c r="DG150" s="254"/>
      <c r="DH150" s="254"/>
      <c r="DI150" s="254"/>
      <c r="DJ150" s="254"/>
      <c r="DK150" s="254"/>
      <c r="DL150" s="254"/>
    </row>
    <row r="151" spans="1:116" x14ac:dyDescent="0.25">
      <c r="A151" s="255" t="s">
        <v>671</v>
      </c>
      <c r="B151" s="256" t="s">
        <v>7356</v>
      </c>
      <c r="C151" s="259">
        <v>0.27190004229999998</v>
      </c>
      <c r="D151" s="260">
        <v>5</v>
      </c>
      <c r="E151" s="259">
        <v>0.84</v>
      </c>
      <c r="F151" s="259">
        <v>3.9833333333000001</v>
      </c>
      <c r="G151" s="259">
        <v>0.41238544770000002</v>
      </c>
      <c r="H151" s="259">
        <v>43.7</v>
      </c>
      <c r="I151" s="260">
        <v>6</v>
      </c>
      <c r="J151" s="260" t="str">
        <f>IFERROR(VLOOKUP($B151,'Core Indicators'!$E$3:$EU$906,147,FALSE),"x")</f>
        <v>x</v>
      </c>
      <c r="K151" s="261">
        <v>7.6188184300000003E-2</v>
      </c>
      <c r="L151" s="259">
        <v>3.75</v>
      </c>
      <c r="M151" s="260">
        <v>22</v>
      </c>
      <c r="N151" s="260">
        <v>53</v>
      </c>
      <c r="O151" s="260">
        <f>IFERROR(VLOOKUP(B151,'Core Indicators'!$E$3:$G$9906,3,FALSE),"x")</f>
        <v>9661000</v>
      </c>
      <c r="P151" s="260">
        <v>24670</v>
      </c>
      <c r="Q151" s="254"/>
      <c r="R151" s="254"/>
      <c r="S151" s="254"/>
      <c r="T151" s="254"/>
      <c r="U151" s="254"/>
      <c r="V151" s="254"/>
      <c r="W151" s="254"/>
      <c r="X151" s="254"/>
      <c r="Y151" s="254"/>
      <c r="Z151" s="254"/>
      <c r="AA151" s="254"/>
      <c r="AB151" s="254"/>
      <c r="AC151" s="254"/>
      <c r="AD151" s="254"/>
      <c r="AE151" s="254"/>
      <c r="AF151" s="254"/>
      <c r="AG151" s="254"/>
      <c r="AH151" s="254"/>
      <c r="AI151" s="254"/>
      <c r="AJ151" s="254"/>
      <c r="AK151" s="254"/>
      <c r="AL151" s="254"/>
      <c r="AM151" s="254"/>
      <c r="AN151" s="254"/>
      <c r="AO151" s="254"/>
      <c r="AP151" s="254"/>
      <c r="AQ151" s="254"/>
      <c r="AR151" s="254"/>
      <c r="AS151" s="254"/>
      <c r="AT151" s="254"/>
      <c r="AU151" s="254"/>
      <c r="AV151" s="254"/>
      <c r="AW151" s="254"/>
      <c r="AX151" s="254"/>
      <c r="AY151" s="254"/>
      <c r="AZ151" s="254"/>
      <c r="BA151" s="254"/>
      <c r="BB151" s="254"/>
      <c r="BC151" s="254"/>
      <c r="BD151" s="254"/>
      <c r="BE151" s="254"/>
      <c r="BF151" s="254"/>
      <c r="BG151" s="254"/>
      <c r="BH151" s="254"/>
      <c r="BI151" s="254"/>
      <c r="BJ151" s="254"/>
      <c r="BK151" s="254"/>
      <c r="BL151" s="254"/>
      <c r="BM151" s="254"/>
      <c r="BN151" s="254"/>
      <c r="BO151" s="254"/>
      <c r="BP151" s="254"/>
      <c r="BQ151" s="254"/>
      <c r="BR151" s="254"/>
      <c r="BS151" s="254"/>
      <c r="BT151" s="254"/>
      <c r="BU151" s="254"/>
      <c r="BV151" s="254"/>
      <c r="BW151" s="254"/>
      <c r="BX151" s="254"/>
      <c r="BY151" s="254"/>
      <c r="BZ151" s="254"/>
      <c r="CA151" s="254"/>
      <c r="CB151" s="254"/>
      <c r="CC151" s="254"/>
      <c r="CD151" s="254"/>
      <c r="CE151" s="254"/>
      <c r="CF151" s="254"/>
      <c r="CG151" s="254"/>
      <c r="CH151" s="254"/>
      <c r="CI151" s="254"/>
      <c r="CJ151" s="254"/>
      <c r="CK151" s="254"/>
      <c r="CL151" s="254"/>
      <c r="CM151" s="254"/>
      <c r="CN151" s="254"/>
      <c r="CO151" s="254"/>
      <c r="CP151" s="254"/>
      <c r="CQ151" s="254"/>
      <c r="CR151" s="254"/>
      <c r="CS151" s="254"/>
      <c r="CT151" s="254"/>
      <c r="CU151" s="254"/>
      <c r="CV151" s="254"/>
      <c r="CW151" s="254"/>
      <c r="CX151" s="254"/>
      <c r="CY151" s="254"/>
      <c r="CZ151" s="254"/>
      <c r="DA151" s="254"/>
      <c r="DB151" s="254"/>
      <c r="DC151" s="254"/>
      <c r="DD151" s="254"/>
      <c r="DE151" s="254"/>
      <c r="DF151" s="254"/>
      <c r="DG151" s="254"/>
      <c r="DH151" s="254"/>
      <c r="DI151" s="254"/>
      <c r="DJ151" s="254"/>
      <c r="DK151" s="254"/>
      <c r="DL151" s="254"/>
    </row>
    <row r="152" spans="1:116" x14ac:dyDescent="0.25">
      <c r="A152" s="255" t="s">
        <v>7357</v>
      </c>
      <c r="B152" s="256" t="s">
        <v>7358</v>
      </c>
      <c r="C152" s="259">
        <v>0.77989999290000012</v>
      </c>
      <c r="D152" s="260">
        <v>0</v>
      </c>
      <c r="E152" s="259">
        <v>0.17</v>
      </c>
      <c r="F152" s="259">
        <v>2.4500000000000002</v>
      </c>
      <c r="G152" s="259">
        <v>0.2235342192</v>
      </c>
      <c r="H152" s="259" t="s">
        <v>14</v>
      </c>
      <c r="I152" s="260">
        <v>10</v>
      </c>
      <c r="J152" s="260" t="str">
        <f>IFERROR(VLOOKUP($B152,'Core Indicators'!$E$3:$EU$906,147,FALSE),"x")</f>
        <v>x</v>
      </c>
      <c r="K152" s="261">
        <v>0.16855593029999999</v>
      </c>
      <c r="L152" s="259">
        <v>2.25</v>
      </c>
      <c r="M152" s="260">
        <v>7</v>
      </c>
      <c r="N152" s="260">
        <v>53</v>
      </c>
      <c r="O152" s="260" t="str">
        <f>IFERROR(VLOOKUP(B152,'Core Indicators'!$E$3:$G$9906,3,FALSE),"x")</f>
        <v>x</v>
      </c>
      <c r="P152" s="260">
        <v>2149690</v>
      </c>
      <c r="Q152" s="254"/>
      <c r="R152" s="254"/>
      <c r="S152" s="254"/>
      <c r="T152" s="254"/>
      <c r="U152" s="254"/>
      <c r="V152" s="254"/>
      <c r="W152" s="254"/>
      <c r="X152" s="254"/>
      <c r="Y152" s="254"/>
      <c r="Z152" s="254"/>
      <c r="AA152" s="254"/>
      <c r="AB152" s="254"/>
      <c r="AC152" s="254"/>
      <c r="AD152" s="254"/>
      <c r="AE152" s="254"/>
      <c r="AF152" s="254"/>
      <c r="AG152" s="254"/>
      <c r="AH152" s="254"/>
      <c r="AI152" s="254"/>
      <c r="AJ152" s="254"/>
      <c r="AK152" s="254"/>
      <c r="AL152" s="254"/>
      <c r="AM152" s="254"/>
      <c r="AN152" s="254"/>
      <c r="AO152" s="254"/>
      <c r="AP152" s="254"/>
      <c r="AQ152" s="254"/>
      <c r="AR152" s="254"/>
      <c r="AS152" s="254"/>
      <c r="AT152" s="254"/>
      <c r="AU152" s="254"/>
      <c r="AV152" s="254"/>
      <c r="AW152" s="254"/>
      <c r="AX152" s="254"/>
      <c r="AY152" s="254"/>
      <c r="AZ152" s="254"/>
      <c r="BA152" s="254"/>
      <c r="BB152" s="254"/>
      <c r="BC152" s="254"/>
      <c r="BD152" s="254"/>
      <c r="BE152" s="254"/>
      <c r="BF152" s="254"/>
      <c r="BG152" s="254"/>
      <c r="BH152" s="254"/>
      <c r="BI152" s="254"/>
      <c r="BJ152" s="254"/>
      <c r="BK152" s="254"/>
      <c r="BL152" s="254"/>
      <c r="BM152" s="254"/>
      <c r="BN152" s="254"/>
      <c r="BO152" s="254"/>
      <c r="BP152" s="254"/>
      <c r="BQ152" s="254"/>
      <c r="BR152" s="254"/>
      <c r="BS152" s="254"/>
      <c r="BT152" s="254"/>
      <c r="BU152" s="254"/>
      <c r="BV152" s="254"/>
      <c r="BW152" s="254"/>
      <c r="BX152" s="254"/>
      <c r="BY152" s="254"/>
      <c r="BZ152" s="254"/>
      <c r="CA152" s="254"/>
      <c r="CB152" s="254"/>
      <c r="CC152" s="254"/>
      <c r="CD152" s="254"/>
      <c r="CE152" s="254"/>
      <c r="CF152" s="254"/>
      <c r="CG152" s="254"/>
      <c r="CH152" s="254"/>
      <c r="CI152" s="254"/>
      <c r="CJ152" s="254"/>
      <c r="CK152" s="254"/>
      <c r="CL152" s="254"/>
      <c r="CM152" s="254"/>
      <c r="CN152" s="254"/>
      <c r="CO152" s="254"/>
      <c r="CP152" s="254"/>
      <c r="CQ152" s="254"/>
      <c r="CR152" s="254"/>
      <c r="CS152" s="254"/>
      <c r="CT152" s="254"/>
      <c r="CU152" s="254"/>
      <c r="CV152" s="254"/>
      <c r="CW152" s="254"/>
      <c r="CX152" s="254"/>
      <c r="CY152" s="254"/>
      <c r="CZ152" s="254"/>
      <c r="DA152" s="254"/>
      <c r="DB152" s="254"/>
      <c r="DC152" s="254"/>
      <c r="DD152" s="254"/>
      <c r="DE152" s="254"/>
      <c r="DF152" s="254"/>
      <c r="DG152" s="254"/>
      <c r="DH152" s="254"/>
      <c r="DI152" s="254"/>
      <c r="DJ152" s="254"/>
      <c r="DK152" s="254"/>
      <c r="DL152" s="254"/>
    </row>
    <row r="153" spans="1:116" x14ac:dyDescent="0.25">
      <c r="A153" s="255" t="s">
        <v>698</v>
      </c>
      <c r="B153" s="256" t="s">
        <v>7359</v>
      </c>
      <c r="C153" s="259">
        <v>0.79894100540000001</v>
      </c>
      <c r="D153" s="260">
        <v>4</v>
      </c>
      <c r="E153" s="259">
        <v>0.55000000000000004</v>
      </c>
      <c r="F153" s="259">
        <v>2.0166666666999999</v>
      </c>
      <c r="G153" s="259">
        <v>0.56036181190000001</v>
      </c>
      <c r="H153" s="259">
        <v>34.200000000000003</v>
      </c>
      <c r="I153" s="260">
        <v>8</v>
      </c>
      <c r="J153" s="260">
        <f>IFERROR(VLOOKUP($B153,'Core Indicators'!$E$3:$EU$906,147,FALSE),"x")</f>
        <v>1168</v>
      </c>
      <c r="K153" s="261">
        <v>-1.140473485</v>
      </c>
      <c r="L153" s="259">
        <v>1</v>
      </c>
      <c r="M153" s="260">
        <v>12</v>
      </c>
      <c r="N153" s="260">
        <v>16</v>
      </c>
      <c r="O153" s="260">
        <f>IFERROR(VLOOKUP(B153,'Core Indicators'!$E$3:$G$9906,3,FALSE),"x")</f>
        <v>46400000</v>
      </c>
      <c r="P153" s="260">
        <v>2376000</v>
      </c>
      <c r="Q153" s="254"/>
      <c r="R153" s="254"/>
      <c r="S153" s="254"/>
      <c r="T153" s="254"/>
      <c r="U153" s="254"/>
      <c r="V153" s="254"/>
      <c r="W153" s="254"/>
      <c r="X153" s="254"/>
      <c r="Y153" s="254"/>
      <c r="Z153" s="254"/>
      <c r="AA153" s="254"/>
      <c r="AB153" s="254"/>
      <c r="AC153" s="254"/>
      <c r="AD153" s="254"/>
      <c r="AE153" s="254"/>
      <c r="AF153" s="254"/>
      <c r="AG153" s="254"/>
      <c r="AH153" s="254"/>
      <c r="AI153" s="254"/>
      <c r="AJ153" s="254"/>
      <c r="AK153" s="254"/>
      <c r="AL153" s="254"/>
      <c r="AM153" s="254"/>
      <c r="AN153" s="254"/>
      <c r="AO153" s="254"/>
      <c r="AP153" s="254"/>
      <c r="AQ153" s="254"/>
      <c r="AR153" s="254"/>
      <c r="AS153" s="254"/>
      <c r="AT153" s="254"/>
      <c r="AU153" s="254"/>
      <c r="AV153" s="254"/>
      <c r="AW153" s="254"/>
      <c r="AX153" s="254"/>
      <c r="AY153" s="254"/>
      <c r="AZ153" s="254"/>
      <c r="BA153" s="254"/>
      <c r="BB153" s="254"/>
      <c r="BC153" s="254"/>
      <c r="BD153" s="254"/>
      <c r="BE153" s="254"/>
      <c r="BF153" s="254"/>
      <c r="BG153" s="254"/>
      <c r="BH153" s="254"/>
      <c r="BI153" s="254"/>
      <c r="BJ153" s="254"/>
      <c r="BK153" s="254"/>
      <c r="BL153" s="254"/>
      <c r="BM153" s="254"/>
      <c r="BN153" s="254"/>
      <c r="BO153" s="254"/>
      <c r="BP153" s="254"/>
      <c r="BQ153" s="254"/>
      <c r="BR153" s="254"/>
      <c r="BS153" s="254"/>
      <c r="BT153" s="254"/>
      <c r="BU153" s="254"/>
      <c r="BV153" s="254"/>
      <c r="BW153" s="254"/>
      <c r="BX153" s="254"/>
      <c r="BY153" s="254"/>
      <c r="BZ153" s="254"/>
      <c r="CA153" s="254"/>
      <c r="CB153" s="254"/>
      <c r="CC153" s="254"/>
      <c r="CD153" s="254"/>
      <c r="CE153" s="254"/>
      <c r="CF153" s="254"/>
      <c r="CG153" s="254"/>
      <c r="CH153" s="254"/>
      <c r="CI153" s="254"/>
      <c r="CJ153" s="254"/>
      <c r="CK153" s="254"/>
      <c r="CL153" s="254"/>
      <c r="CM153" s="254"/>
      <c r="CN153" s="254"/>
      <c r="CO153" s="254"/>
      <c r="CP153" s="254"/>
      <c r="CQ153" s="254"/>
      <c r="CR153" s="254"/>
      <c r="CS153" s="254"/>
      <c r="CT153" s="254"/>
      <c r="CU153" s="254"/>
      <c r="CV153" s="254"/>
      <c r="CW153" s="254"/>
      <c r="CX153" s="254"/>
      <c r="CY153" s="254"/>
      <c r="CZ153" s="254"/>
      <c r="DA153" s="254"/>
      <c r="DB153" s="254"/>
      <c r="DC153" s="254"/>
      <c r="DD153" s="254"/>
      <c r="DE153" s="254"/>
      <c r="DF153" s="254"/>
      <c r="DG153" s="254"/>
      <c r="DH153" s="254"/>
      <c r="DI153" s="254"/>
      <c r="DJ153" s="254"/>
      <c r="DK153" s="254"/>
      <c r="DL153" s="254"/>
    </row>
    <row r="154" spans="1:116" x14ac:dyDescent="0.25">
      <c r="A154" s="255" t="s">
        <v>54</v>
      </c>
      <c r="B154" s="256" t="s">
        <v>7360</v>
      </c>
      <c r="C154" s="259">
        <v>0.72594999450000008</v>
      </c>
      <c r="D154" s="260">
        <v>9</v>
      </c>
      <c r="E154" s="259">
        <v>0</v>
      </c>
      <c r="F154" s="259">
        <v>6.95</v>
      </c>
      <c r="G154" s="259">
        <v>0.52272520759999996</v>
      </c>
      <c r="H154" s="259">
        <v>40.299999999999997</v>
      </c>
      <c r="I154" s="260">
        <v>4</v>
      </c>
      <c r="J154" s="260">
        <f>IFERROR(VLOOKUP($B154,'Core Indicators'!$E$3:$EU$906,147,FALSE),"x")</f>
        <v>0</v>
      </c>
      <c r="K154" s="261">
        <v>-0.1907603145</v>
      </c>
      <c r="L154" s="259">
        <v>6</v>
      </c>
      <c r="M154" s="260">
        <v>71</v>
      </c>
      <c r="N154" s="260">
        <v>45</v>
      </c>
      <c r="O154" s="260">
        <f>IFERROR(VLOOKUP(B154,'Core Indicators'!$E$3:$G$9906,3,FALSE),"x")</f>
        <v>16709000</v>
      </c>
      <c r="P154" s="260">
        <v>192530</v>
      </c>
      <c r="Q154" s="254"/>
      <c r="R154" s="254"/>
      <c r="S154" s="254"/>
      <c r="T154" s="254"/>
      <c r="U154" s="254"/>
      <c r="V154" s="254"/>
      <c r="W154" s="254"/>
      <c r="X154" s="254"/>
      <c r="Y154" s="254"/>
      <c r="Z154" s="254"/>
      <c r="AA154" s="254"/>
      <c r="AB154" s="254"/>
      <c r="AC154" s="254"/>
      <c r="AD154" s="254"/>
      <c r="AE154" s="254"/>
      <c r="AF154" s="254"/>
      <c r="AG154" s="254"/>
      <c r="AH154" s="254"/>
      <c r="AI154" s="254"/>
      <c r="AJ154" s="254"/>
      <c r="AK154" s="254"/>
      <c r="AL154" s="254"/>
      <c r="AM154" s="254"/>
      <c r="AN154" s="254"/>
      <c r="AO154" s="254"/>
      <c r="AP154" s="254"/>
      <c r="AQ154" s="254"/>
      <c r="AR154" s="254"/>
      <c r="AS154" s="254"/>
      <c r="AT154" s="254"/>
      <c r="AU154" s="254"/>
      <c r="AV154" s="254"/>
      <c r="AW154" s="254"/>
      <c r="AX154" s="254"/>
      <c r="AY154" s="254"/>
      <c r="AZ154" s="254"/>
      <c r="BA154" s="254"/>
      <c r="BB154" s="254"/>
      <c r="BC154" s="254"/>
      <c r="BD154" s="254"/>
      <c r="BE154" s="254"/>
      <c r="BF154" s="254"/>
      <c r="BG154" s="254"/>
      <c r="BH154" s="254"/>
      <c r="BI154" s="254"/>
      <c r="BJ154" s="254"/>
      <c r="BK154" s="254"/>
      <c r="BL154" s="254"/>
      <c r="BM154" s="254"/>
      <c r="BN154" s="254"/>
      <c r="BO154" s="254"/>
      <c r="BP154" s="254"/>
      <c r="BQ154" s="254"/>
      <c r="BR154" s="254"/>
      <c r="BS154" s="254"/>
      <c r="BT154" s="254"/>
      <c r="BU154" s="254"/>
      <c r="BV154" s="254"/>
      <c r="BW154" s="254"/>
      <c r="BX154" s="254"/>
      <c r="BY154" s="254"/>
      <c r="BZ154" s="254"/>
      <c r="CA154" s="254"/>
      <c r="CB154" s="254"/>
      <c r="CC154" s="254"/>
      <c r="CD154" s="254"/>
      <c r="CE154" s="254"/>
      <c r="CF154" s="254"/>
      <c r="CG154" s="254"/>
      <c r="CH154" s="254"/>
      <c r="CI154" s="254"/>
      <c r="CJ154" s="254"/>
      <c r="CK154" s="254"/>
      <c r="CL154" s="254"/>
      <c r="CM154" s="254"/>
      <c r="CN154" s="254"/>
      <c r="CO154" s="254"/>
      <c r="CP154" s="254"/>
      <c r="CQ154" s="254"/>
      <c r="CR154" s="254"/>
      <c r="CS154" s="254"/>
      <c r="CT154" s="254"/>
      <c r="CU154" s="254"/>
      <c r="CV154" s="254"/>
      <c r="CW154" s="254"/>
      <c r="CX154" s="254"/>
      <c r="CY154" s="254"/>
      <c r="CZ154" s="254"/>
      <c r="DA154" s="254"/>
      <c r="DB154" s="254"/>
      <c r="DC154" s="254"/>
      <c r="DD154" s="254"/>
      <c r="DE154" s="254"/>
      <c r="DF154" s="254"/>
      <c r="DG154" s="254"/>
      <c r="DH154" s="254"/>
      <c r="DI154" s="254"/>
      <c r="DJ154" s="254"/>
      <c r="DK154" s="254"/>
      <c r="DL154" s="254"/>
    </row>
    <row r="155" spans="1:116" x14ac:dyDescent="0.25">
      <c r="A155" s="255" t="s">
        <v>7361</v>
      </c>
      <c r="B155" s="256" t="s">
        <v>7362</v>
      </c>
      <c r="C155" s="259">
        <v>0.42649998649999998</v>
      </c>
      <c r="D155" s="260">
        <v>6</v>
      </c>
      <c r="E155" s="259">
        <v>0</v>
      </c>
      <c r="F155" s="259">
        <v>5.3166666666999998</v>
      </c>
      <c r="G155" s="259">
        <v>6.4907686399999998E-2</v>
      </c>
      <c r="H155" s="259" t="s">
        <v>14</v>
      </c>
      <c r="I155" s="260">
        <v>0</v>
      </c>
      <c r="J155" s="260" t="str">
        <f>IFERROR(VLOOKUP($B155,'Core Indicators'!$E$3:$EU$906,147,FALSE),"x")</f>
        <v>x</v>
      </c>
      <c r="K155" s="261">
        <v>1.8785588741000001</v>
      </c>
      <c r="L155" s="259">
        <v>5.75</v>
      </c>
      <c r="M155" s="260">
        <v>50</v>
      </c>
      <c r="N155" s="260">
        <v>85</v>
      </c>
      <c r="O155" s="260" t="str">
        <f>IFERROR(VLOOKUP(B155,'Core Indicators'!$E$3:$G$9906,3,FALSE),"x")</f>
        <v>x</v>
      </c>
      <c r="P155" s="260">
        <v>709</v>
      </c>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254"/>
      <c r="AO155" s="254"/>
      <c r="AP155" s="254"/>
      <c r="AQ155" s="254"/>
      <c r="AR155" s="254"/>
      <c r="AS155" s="254"/>
      <c r="AT155" s="254"/>
      <c r="AU155" s="254"/>
      <c r="AV155" s="254"/>
      <c r="AW155" s="254"/>
      <c r="AX155" s="254"/>
      <c r="AY155" s="254"/>
      <c r="AZ155" s="254"/>
      <c r="BA155" s="254"/>
      <c r="BB155" s="254"/>
      <c r="BC155" s="254"/>
      <c r="BD155" s="254"/>
      <c r="BE155" s="254"/>
      <c r="BF155" s="254"/>
      <c r="BG155" s="254"/>
      <c r="BH155" s="254"/>
      <c r="BI155" s="254"/>
      <c r="BJ155" s="254"/>
      <c r="BK155" s="254"/>
      <c r="BL155" s="254"/>
      <c r="BM155" s="254"/>
      <c r="BN155" s="254"/>
      <c r="BO155" s="254"/>
      <c r="BP155" s="254"/>
      <c r="BQ155" s="254"/>
      <c r="BR155" s="254"/>
      <c r="BS155" s="254"/>
      <c r="BT155" s="254"/>
      <c r="BU155" s="254"/>
      <c r="BV155" s="254"/>
      <c r="BW155" s="254"/>
      <c r="BX155" s="254"/>
      <c r="BY155" s="254"/>
      <c r="BZ155" s="254"/>
      <c r="CA155" s="254"/>
      <c r="CB155" s="254"/>
      <c r="CC155" s="254"/>
      <c r="CD155" s="254"/>
      <c r="CE155" s="254"/>
      <c r="CF155" s="254"/>
      <c r="CG155" s="254"/>
      <c r="CH155" s="254"/>
      <c r="CI155" s="254"/>
      <c r="CJ155" s="254"/>
      <c r="CK155" s="254"/>
      <c r="CL155" s="254"/>
      <c r="CM155" s="254"/>
      <c r="CN155" s="254"/>
      <c r="CO155" s="254"/>
      <c r="CP155" s="254"/>
      <c r="CQ155" s="254"/>
      <c r="CR155" s="254"/>
      <c r="CS155" s="254"/>
      <c r="CT155" s="254"/>
      <c r="CU155" s="254"/>
      <c r="CV155" s="254"/>
      <c r="CW155" s="254"/>
      <c r="CX155" s="254"/>
      <c r="CY155" s="254"/>
      <c r="CZ155" s="254"/>
      <c r="DA155" s="254"/>
      <c r="DB155" s="254"/>
      <c r="DC155" s="254"/>
      <c r="DD155" s="254"/>
      <c r="DE155" s="254"/>
      <c r="DF155" s="254"/>
      <c r="DG155" s="254"/>
      <c r="DH155" s="254"/>
      <c r="DI155" s="254"/>
      <c r="DJ155" s="254"/>
      <c r="DK155" s="254"/>
      <c r="DL155" s="254"/>
    </row>
    <row r="156" spans="1:116" x14ac:dyDescent="0.25">
      <c r="A156" s="255" t="s">
        <v>7363</v>
      </c>
      <c r="B156" s="256" t="s">
        <v>7364</v>
      </c>
      <c r="C156" s="259">
        <v>0</v>
      </c>
      <c r="D156" s="260">
        <v>12</v>
      </c>
      <c r="E156" s="259">
        <v>0</v>
      </c>
      <c r="F156" s="259" t="s">
        <v>14</v>
      </c>
      <c r="G156" s="259" t="s">
        <v>14</v>
      </c>
      <c r="H156" s="259">
        <v>37.1</v>
      </c>
      <c r="I156" s="260">
        <v>0</v>
      </c>
      <c r="J156" s="260" t="str">
        <f>IFERROR(VLOOKUP($B156,'Core Indicators'!$E$3:$EU$906,147,FALSE),"x")</f>
        <v>x</v>
      </c>
      <c r="K156" s="261">
        <v>-0.13986755910000001</v>
      </c>
      <c r="L156" s="259" t="s">
        <v>14</v>
      </c>
      <c r="M156" s="260">
        <v>79</v>
      </c>
      <c r="N156" s="260">
        <v>42</v>
      </c>
      <c r="O156" s="260" t="str">
        <f>IFERROR(VLOOKUP(B156,'Core Indicators'!$E$3:$G$9906,3,FALSE),"x")</f>
        <v>x</v>
      </c>
      <c r="P156" s="260">
        <v>27990</v>
      </c>
      <c r="Q156" s="254"/>
      <c r="R156" s="254"/>
      <c r="S156" s="254"/>
      <c r="T156" s="254"/>
      <c r="U156" s="254"/>
      <c r="V156" s="254"/>
      <c r="W156" s="254"/>
      <c r="X156" s="254"/>
      <c r="Y156" s="254"/>
      <c r="Z156" s="254"/>
      <c r="AA156" s="254"/>
      <c r="AB156" s="254"/>
      <c r="AC156" s="254"/>
      <c r="AD156" s="254"/>
      <c r="AE156" s="254"/>
      <c r="AF156" s="254"/>
      <c r="AG156" s="254"/>
      <c r="AH156" s="254"/>
      <c r="AI156" s="254"/>
      <c r="AJ156" s="254"/>
      <c r="AK156" s="254"/>
      <c r="AL156" s="254"/>
      <c r="AM156" s="254"/>
      <c r="AN156" s="254"/>
      <c r="AO156" s="254"/>
      <c r="AP156" s="254"/>
      <c r="AQ156" s="254"/>
      <c r="AR156" s="254"/>
      <c r="AS156" s="254"/>
      <c r="AT156" s="254"/>
      <c r="AU156" s="254"/>
      <c r="AV156" s="254"/>
      <c r="AW156" s="254"/>
      <c r="AX156" s="254"/>
      <c r="AY156" s="254"/>
      <c r="AZ156" s="254"/>
      <c r="BA156" s="254"/>
      <c r="BB156" s="254"/>
      <c r="BC156" s="254"/>
      <c r="BD156" s="254"/>
      <c r="BE156" s="254"/>
      <c r="BF156" s="254"/>
      <c r="BG156" s="254"/>
      <c r="BH156" s="254"/>
      <c r="BI156" s="254"/>
      <c r="BJ156" s="254"/>
      <c r="BK156" s="254"/>
      <c r="BL156" s="254"/>
      <c r="BM156" s="254"/>
      <c r="BN156" s="254"/>
      <c r="BO156" s="254"/>
      <c r="BP156" s="254"/>
      <c r="BQ156" s="254"/>
      <c r="BR156" s="254"/>
      <c r="BS156" s="254"/>
      <c r="BT156" s="254"/>
      <c r="BU156" s="254"/>
      <c r="BV156" s="254"/>
      <c r="BW156" s="254"/>
      <c r="BX156" s="254"/>
      <c r="BY156" s="254"/>
      <c r="BZ156" s="254"/>
      <c r="CA156" s="254"/>
      <c r="CB156" s="254"/>
      <c r="CC156" s="254"/>
      <c r="CD156" s="254"/>
      <c r="CE156" s="254"/>
      <c r="CF156" s="254"/>
      <c r="CG156" s="254"/>
      <c r="CH156" s="254"/>
      <c r="CI156" s="254"/>
      <c r="CJ156" s="254"/>
      <c r="CK156" s="254"/>
      <c r="CL156" s="254"/>
      <c r="CM156" s="254"/>
      <c r="CN156" s="254"/>
      <c r="CO156" s="254"/>
      <c r="CP156" s="254"/>
      <c r="CQ156" s="254"/>
      <c r="CR156" s="254"/>
      <c r="CS156" s="254"/>
      <c r="CT156" s="254"/>
      <c r="CU156" s="254"/>
      <c r="CV156" s="254"/>
      <c r="CW156" s="254"/>
      <c r="CX156" s="254"/>
      <c r="CY156" s="254"/>
      <c r="CZ156" s="254"/>
      <c r="DA156" s="254"/>
      <c r="DB156" s="254"/>
      <c r="DC156" s="254"/>
      <c r="DD156" s="254"/>
      <c r="DE156" s="254"/>
      <c r="DF156" s="254"/>
      <c r="DG156" s="254"/>
      <c r="DH156" s="254"/>
      <c r="DI156" s="254"/>
      <c r="DJ156" s="254"/>
      <c r="DK156" s="254"/>
      <c r="DL156" s="254"/>
    </row>
    <row r="157" spans="1:116" x14ac:dyDescent="0.25">
      <c r="A157" s="255" t="s">
        <v>7365</v>
      </c>
      <c r="B157" s="256" t="s">
        <v>7366</v>
      </c>
      <c r="C157" s="259">
        <v>0.8110999861</v>
      </c>
      <c r="D157" s="260">
        <v>7</v>
      </c>
      <c r="E157" s="259">
        <v>0.37</v>
      </c>
      <c r="F157" s="259">
        <v>6.25</v>
      </c>
      <c r="G157" s="259">
        <v>0.64374360080000004</v>
      </c>
      <c r="H157" s="259">
        <v>35.700000000000003</v>
      </c>
      <c r="I157" s="260">
        <v>6</v>
      </c>
      <c r="J157" s="260" t="str">
        <f>IFERROR(VLOOKUP($B157,'Core Indicators'!$E$3:$EU$906,147,FALSE),"x")</f>
        <v>x</v>
      </c>
      <c r="K157" s="261">
        <v>-0.76636308430000011</v>
      </c>
      <c r="L157" s="259">
        <v>4.75</v>
      </c>
      <c r="M157" s="260">
        <v>65</v>
      </c>
      <c r="N157" s="260">
        <v>33</v>
      </c>
      <c r="O157" s="260" t="str">
        <f>IFERROR(VLOOKUP(B157,'Core Indicators'!$E$3:$G$9906,3,FALSE),"x")</f>
        <v>x</v>
      </c>
      <c r="P157" s="260">
        <v>72180</v>
      </c>
      <c r="Q157" s="254"/>
      <c r="R157" s="254"/>
      <c r="S157" s="254"/>
      <c r="T157" s="254"/>
      <c r="U157" s="254"/>
      <c r="V157" s="254"/>
      <c r="W157" s="254"/>
      <c r="X157" s="254"/>
      <c r="Y157" s="254"/>
      <c r="Z157" s="254"/>
      <c r="AA157" s="254"/>
      <c r="AB157" s="254"/>
      <c r="AC157" s="254"/>
      <c r="AD157" s="254"/>
      <c r="AE157" s="254"/>
      <c r="AF157" s="254"/>
      <c r="AG157" s="254"/>
      <c r="AH157" s="254"/>
      <c r="AI157" s="254"/>
      <c r="AJ157" s="254"/>
      <c r="AK157" s="254"/>
      <c r="AL157" s="254"/>
      <c r="AM157" s="254"/>
      <c r="AN157" s="254"/>
      <c r="AO157" s="254"/>
      <c r="AP157" s="254"/>
      <c r="AQ157" s="254"/>
      <c r="AR157" s="254"/>
      <c r="AS157" s="254"/>
      <c r="AT157" s="254"/>
      <c r="AU157" s="254"/>
      <c r="AV157" s="254"/>
      <c r="AW157" s="254"/>
      <c r="AX157" s="254"/>
      <c r="AY157" s="254"/>
      <c r="AZ157" s="254"/>
      <c r="BA157" s="254"/>
      <c r="BB157" s="254"/>
      <c r="BC157" s="254"/>
      <c r="BD157" s="254"/>
      <c r="BE157" s="254"/>
      <c r="BF157" s="254"/>
      <c r="BG157" s="254"/>
      <c r="BH157" s="254"/>
      <c r="BI157" s="254"/>
      <c r="BJ157" s="254"/>
      <c r="BK157" s="254"/>
      <c r="BL157" s="254"/>
      <c r="BM157" s="254"/>
      <c r="BN157" s="254"/>
      <c r="BO157" s="254"/>
      <c r="BP157" s="254"/>
      <c r="BQ157" s="254"/>
      <c r="BR157" s="254"/>
      <c r="BS157" s="254"/>
      <c r="BT157" s="254"/>
      <c r="BU157" s="254"/>
      <c r="BV157" s="254"/>
      <c r="BW157" s="254"/>
      <c r="BX157" s="254"/>
      <c r="BY157" s="254"/>
      <c r="BZ157" s="254"/>
      <c r="CA157" s="254"/>
      <c r="CB157" s="254"/>
      <c r="CC157" s="254"/>
      <c r="CD157" s="254"/>
      <c r="CE157" s="254"/>
      <c r="CF157" s="254"/>
      <c r="CG157" s="254"/>
      <c r="CH157" s="254"/>
      <c r="CI157" s="254"/>
      <c r="CJ157" s="254"/>
      <c r="CK157" s="254"/>
      <c r="CL157" s="254"/>
      <c r="CM157" s="254"/>
      <c r="CN157" s="254"/>
      <c r="CO157" s="254"/>
      <c r="CP157" s="254"/>
      <c r="CQ157" s="254"/>
      <c r="CR157" s="254"/>
      <c r="CS157" s="254"/>
      <c r="CT157" s="254"/>
      <c r="CU157" s="254"/>
      <c r="CV157" s="254"/>
      <c r="CW157" s="254"/>
      <c r="CX157" s="254"/>
      <c r="CY157" s="254"/>
      <c r="CZ157" s="254"/>
      <c r="DA157" s="254"/>
      <c r="DB157" s="254"/>
      <c r="DC157" s="254"/>
      <c r="DD157" s="254"/>
      <c r="DE157" s="254"/>
      <c r="DF157" s="254"/>
      <c r="DG157" s="254"/>
      <c r="DH157" s="254"/>
      <c r="DI157" s="254"/>
      <c r="DJ157" s="254"/>
      <c r="DK157" s="254"/>
      <c r="DL157" s="254"/>
    </row>
    <row r="158" spans="1:116" x14ac:dyDescent="0.25">
      <c r="A158" s="255" t="s">
        <v>382</v>
      </c>
      <c r="B158" s="256" t="s">
        <v>7367</v>
      </c>
      <c r="C158" s="259">
        <v>0.18000004259999999</v>
      </c>
      <c r="D158" s="260">
        <v>12</v>
      </c>
      <c r="E158" s="259">
        <v>0</v>
      </c>
      <c r="F158" s="259">
        <v>7.2</v>
      </c>
      <c r="G158" s="259">
        <v>0.3970940348</v>
      </c>
      <c r="H158" s="259">
        <v>38.799999999999997</v>
      </c>
      <c r="I158" s="260">
        <v>6</v>
      </c>
      <c r="J158" s="260">
        <f>IFERROR(VLOOKUP($B158,'Core Indicators'!$E$3:$EU$906,147,FALSE),"x")</f>
        <v>399</v>
      </c>
      <c r="K158" s="261">
        <v>-0.76245963569999997</v>
      </c>
      <c r="L158" s="259">
        <v>6</v>
      </c>
      <c r="M158" s="260">
        <v>66</v>
      </c>
      <c r="N158" s="260">
        <v>34</v>
      </c>
      <c r="O158" s="260">
        <f>IFERROR(VLOOKUP(B158,'Core Indicators'!$E$3:$G$9906,3,FALSE),"x")</f>
        <v>6700000</v>
      </c>
      <c r="P158" s="260">
        <v>20720</v>
      </c>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254"/>
      <c r="BP158" s="254"/>
      <c r="BQ158" s="254"/>
      <c r="BR158" s="254"/>
      <c r="BS158" s="254"/>
      <c r="BT158" s="254"/>
      <c r="BU158" s="254"/>
      <c r="BV158" s="254"/>
      <c r="BW158" s="254"/>
      <c r="BX158" s="254"/>
      <c r="BY158" s="254"/>
      <c r="BZ158" s="254"/>
      <c r="CA158" s="254"/>
      <c r="CB158" s="254"/>
      <c r="CC158" s="254"/>
      <c r="CD158" s="254"/>
      <c r="CE158" s="254"/>
      <c r="CF158" s="254"/>
      <c r="CG158" s="254"/>
      <c r="CH158" s="254"/>
      <c r="CI158" s="254"/>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row>
    <row r="159" spans="1:116" x14ac:dyDescent="0.25">
      <c r="A159" s="255" t="s">
        <v>167</v>
      </c>
      <c r="B159" s="256" t="s">
        <v>7368</v>
      </c>
      <c r="C159" s="259">
        <v>0</v>
      </c>
      <c r="D159" s="260" t="s">
        <v>14</v>
      </c>
      <c r="E159" s="259">
        <v>0</v>
      </c>
      <c r="F159" s="259">
        <v>1.4833333333000001</v>
      </c>
      <c r="G159" s="259" t="s">
        <v>14</v>
      </c>
      <c r="H159" s="259">
        <v>36.799999999999997</v>
      </c>
      <c r="I159" s="260">
        <v>10</v>
      </c>
      <c r="J159" s="260">
        <f>IFERROR(VLOOKUP($B159,'Core Indicators'!$E$3:$EU$906,147,FALSE),"x")</f>
        <v>1479</v>
      </c>
      <c r="K159" s="261">
        <v>-2.3503582478</v>
      </c>
      <c r="L159" s="259">
        <v>1</v>
      </c>
      <c r="M159" s="260">
        <v>7</v>
      </c>
      <c r="N159" s="260">
        <v>9</v>
      </c>
      <c r="O159" s="260">
        <f>IFERROR(VLOOKUP(B159,'Core Indicators'!$E$3:$G$9906,3,FALSE),"x")</f>
        <v>12300000</v>
      </c>
      <c r="P159" s="260">
        <v>627340</v>
      </c>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254"/>
      <c r="BP159" s="254"/>
      <c r="BQ159" s="254"/>
      <c r="BR159" s="254"/>
      <c r="BS159" s="254"/>
      <c r="BT159" s="254"/>
      <c r="BU159" s="254"/>
      <c r="BV159" s="254"/>
      <c r="BW159" s="254"/>
      <c r="BX159" s="254"/>
      <c r="BY159" s="254"/>
      <c r="BZ159" s="254"/>
      <c r="CA159" s="254"/>
      <c r="CB159" s="254"/>
      <c r="CC159" s="254"/>
      <c r="CD159" s="254"/>
      <c r="CE159" s="254"/>
      <c r="CF159" s="254"/>
      <c r="CG159" s="254"/>
      <c r="CH159" s="254"/>
      <c r="CI159" s="254"/>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row>
    <row r="160" spans="1:116" x14ac:dyDescent="0.25">
      <c r="A160" s="255" t="s">
        <v>7369</v>
      </c>
      <c r="B160" s="256" t="s">
        <v>7370</v>
      </c>
      <c r="C160" s="259">
        <v>0.29583300080000002</v>
      </c>
      <c r="D160" s="260">
        <v>8</v>
      </c>
      <c r="E160" s="259">
        <v>0</v>
      </c>
      <c r="F160" s="259">
        <v>6.95</v>
      </c>
      <c r="G160" s="259">
        <v>0.16149411559999999</v>
      </c>
      <c r="H160" s="259">
        <v>36.200000000000003</v>
      </c>
      <c r="I160" s="260">
        <v>6</v>
      </c>
      <c r="J160" s="260" t="str">
        <f>IFERROR(VLOOKUP($B160,'Core Indicators'!$E$3:$EU$906,147,FALSE),"x")</f>
        <v>x</v>
      </c>
      <c r="K160" s="261">
        <v>-0.11906975509999999</v>
      </c>
      <c r="L160" s="259">
        <v>6</v>
      </c>
      <c r="M160" s="260">
        <v>66</v>
      </c>
      <c r="N160" s="260">
        <v>39</v>
      </c>
      <c r="O160" s="260" t="str">
        <f>IFERROR(VLOOKUP(B160,'Core Indicators'!$E$3:$G$9906,3,FALSE),"x")</f>
        <v>x</v>
      </c>
      <c r="P160" s="260">
        <v>87460</v>
      </c>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54"/>
      <c r="AV160" s="254"/>
      <c r="AW160" s="254"/>
      <c r="AX160" s="254"/>
      <c r="AY160" s="254"/>
      <c r="AZ160" s="254"/>
      <c r="BA160" s="254"/>
      <c r="BB160" s="254"/>
      <c r="BC160" s="254"/>
      <c r="BD160" s="254"/>
      <c r="BE160" s="254"/>
      <c r="BF160" s="254"/>
      <c r="BG160" s="254"/>
      <c r="BH160" s="254"/>
      <c r="BI160" s="254"/>
      <c r="BJ160" s="254"/>
      <c r="BK160" s="254"/>
      <c r="BL160" s="254"/>
      <c r="BM160" s="254"/>
      <c r="BN160" s="254"/>
      <c r="BO160" s="254"/>
      <c r="BP160" s="254"/>
      <c r="BQ160" s="254"/>
      <c r="BR160" s="254"/>
      <c r="BS160" s="254"/>
      <c r="BT160" s="254"/>
      <c r="BU160" s="254"/>
      <c r="BV160" s="254"/>
      <c r="BW160" s="254"/>
      <c r="BX160" s="254"/>
      <c r="BY160" s="254"/>
      <c r="BZ160" s="254"/>
      <c r="CA160" s="254"/>
      <c r="CB160" s="254"/>
      <c r="CC160" s="254"/>
      <c r="CD160" s="254"/>
      <c r="CE160" s="254"/>
      <c r="CF160" s="254"/>
      <c r="CG160" s="254"/>
      <c r="CH160" s="254"/>
      <c r="CI160" s="254"/>
      <c r="CJ160" s="254"/>
      <c r="CK160" s="254"/>
      <c r="CL160" s="254"/>
      <c r="CM160" s="254"/>
      <c r="CN160" s="254"/>
      <c r="CO160" s="254"/>
      <c r="CP160" s="254"/>
      <c r="CQ160" s="254"/>
      <c r="CR160" s="254"/>
      <c r="CS160" s="254"/>
      <c r="CT160" s="254"/>
      <c r="CU160" s="254"/>
      <c r="CV160" s="254"/>
      <c r="CW160" s="254"/>
      <c r="CX160" s="254"/>
      <c r="CY160" s="254"/>
      <c r="CZ160" s="254"/>
      <c r="DA160" s="254"/>
      <c r="DB160" s="254"/>
      <c r="DC160" s="254"/>
      <c r="DD160" s="254"/>
      <c r="DE160" s="254"/>
      <c r="DF160" s="254"/>
      <c r="DG160" s="254"/>
      <c r="DH160" s="254"/>
      <c r="DI160" s="254"/>
      <c r="DJ160" s="254"/>
      <c r="DK160" s="254"/>
      <c r="DL160" s="254"/>
    </row>
    <row r="161" spans="1:116" x14ac:dyDescent="0.25">
      <c r="A161" s="255" t="s">
        <v>526</v>
      </c>
      <c r="B161" s="256" t="s">
        <v>7371</v>
      </c>
      <c r="C161" s="259">
        <v>0.77907274400000004</v>
      </c>
      <c r="D161" s="260">
        <v>10</v>
      </c>
      <c r="E161" s="259">
        <v>0</v>
      </c>
      <c r="F161" s="259">
        <v>2.6666666666999999</v>
      </c>
      <c r="G161" s="259" t="s">
        <v>14</v>
      </c>
      <c r="H161" s="259">
        <v>44.1</v>
      </c>
      <c r="I161" s="260">
        <v>10</v>
      </c>
      <c r="J161" s="260">
        <f>IFERROR(VLOOKUP($B161,'Core Indicators'!$E$3:$EU$906,147,FALSE),"x")</f>
        <v>1127</v>
      </c>
      <c r="K161" s="261">
        <v>-1.9697244167000001</v>
      </c>
      <c r="L161" s="259">
        <v>2.25</v>
      </c>
      <c r="M161" s="260">
        <v>-2</v>
      </c>
      <c r="N161" s="260">
        <v>12</v>
      </c>
      <c r="O161" s="260">
        <f>IFERROR(VLOOKUP(B161,'Core Indicators'!$E$3:$G$9906,3,FALSE),"x")</f>
        <v>11685000</v>
      </c>
      <c r="P161" s="260">
        <v>644329</v>
      </c>
      <c r="Q161" s="254"/>
      <c r="R161" s="254"/>
      <c r="S161" s="254"/>
      <c r="T161" s="254"/>
      <c r="U161" s="254"/>
      <c r="V161" s="254"/>
      <c r="W161" s="254"/>
      <c r="X161" s="254"/>
      <c r="Y161" s="254"/>
      <c r="Z161" s="254"/>
      <c r="AA161" s="254"/>
      <c r="AB161" s="254"/>
      <c r="AC161" s="254"/>
      <c r="AD161" s="254"/>
      <c r="AE161" s="254"/>
      <c r="AF161" s="254"/>
      <c r="AG161" s="254"/>
      <c r="AH161" s="254"/>
      <c r="AI161" s="254"/>
      <c r="AJ161" s="254"/>
      <c r="AK161" s="254"/>
      <c r="AL161" s="254"/>
      <c r="AM161" s="254"/>
      <c r="AN161" s="254"/>
      <c r="AO161" s="254"/>
      <c r="AP161" s="254"/>
      <c r="AQ161" s="254"/>
      <c r="AR161" s="254"/>
      <c r="AS161" s="254"/>
      <c r="AT161" s="254"/>
      <c r="AU161" s="254"/>
      <c r="AV161" s="254"/>
      <c r="AW161" s="254"/>
      <c r="AX161" s="254"/>
      <c r="AY161" s="254"/>
      <c r="AZ161" s="254"/>
      <c r="BA161" s="254"/>
      <c r="BB161" s="254"/>
      <c r="BC161" s="254"/>
      <c r="BD161" s="254"/>
      <c r="BE161" s="254"/>
      <c r="BF161" s="254"/>
      <c r="BG161" s="254"/>
      <c r="BH161" s="254"/>
      <c r="BI161" s="254"/>
      <c r="BJ161" s="254"/>
      <c r="BK161" s="254"/>
      <c r="BL161" s="254"/>
      <c r="BM161" s="254"/>
      <c r="BN161" s="254"/>
      <c r="BO161" s="254"/>
      <c r="BP161" s="254"/>
      <c r="BQ161" s="254"/>
      <c r="BR161" s="254"/>
      <c r="BS161" s="254"/>
      <c r="BT161" s="254"/>
      <c r="BU161" s="254"/>
      <c r="BV161" s="254"/>
      <c r="BW161" s="254"/>
      <c r="BX161" s="254"/>
      <c r="BY161" s="254"/>
      <c r="BZ161" s="254"/>
      <c r="CA161" s="254"/>
      <c r="CB161" s="254"/>
      <c r="CC161" s="254"/>
      <c r="CD161" s="254"/>
      <c r="CE161" s="254"/>
      <c r="CF161" s="254"/>
      <c r="CG161" s="254"/>
      <c r="CH161" s="254"/>
      <c r="CI161" s="254"/>
      <c r="CJ161" s="254"/>
      <c r="CK161" s="254"/>
      <c r="CL161" s="254"/>
      <c r="CM161" s="254"/>
      <c r="CN161" s="254"/>
      <c r="CO161" s="254"/>
      <c r="CP161" s="254"/>
      <c r="CQ161" s="254"/>
      <c r="CR161" s="254"/>
      <c r="CS161" s="254"/>
      <c r="CT161" s="254"/>
      <c r="CU161" s="254"/>
      <c r="CV161" s="254"/>
      <c r="CW161" s="254"/>
      <c r="CX161" s="254"/>
      <c r="CY161" s="254"/>
      <c r="CZ161" s="254"/>
      <c r="DA161" s="254"/>
      <c r="DB161" s="254"/>
      <c r="DC161" s="254"/>
      <c r="DD161" s="254"/>
      <c r="DE161" s="254"/>
      <c r="DF161" s="254"/>
      <c r="DG161" s="254"/>
      <c r="DH161" s="254"/>
      <c r="DI161" s="254"/>
      <c r="DJ161" s="254"/>
      <c r="DK161" s="254"/>
      <c r="DL161" s="254"/>
    </row>
    <row r="162" spans="1:116" x14ac:dyDescent="0.25">
      <c r="A162" s="255" t="s">
        <v>7372</v>
      </c>
      <c r="B162" s="256" t="s">
        <v>7373</v>
      </c>
      <c r="C162" s="259">
        <v>0</v>
      </c>
      <c r="D162" s="260">
        <v>13</v>
      </c>
      <c r="E162" s="259">
        <v>0</v>
      </c>
      <c r="F162" s="259" t="s">
        <v>14</v>
      </c>
      <c r="G162" s="259">
        <v>0.54654479749999996</v>
      </c>
      <c r="H162" s="259">
        <v>56.3</v>
      </c>
      <c r="I162" s="260">
        <v>0</v>
      </c>
      <c r="J162" s="260" t="str">
        <f>IFERROR(VLOOKUP($B162,'Core Indicators'!$E$3:$EU$906,147,FALSE),"x")</f>
        <v>x</v>
      </c>
      <c r="K162" s="261">
        <v>-0.67970234159999998</v>
      </c>
      <c r="L162" s="259" t="s">
        <v>14</v>
      </c>
      <c r="M162" s="260">
        <v>84</v>
      </c>
      <c r="N162" s="260">
        <v>46</v>
      </c>
      <c r="O162" s="260" t="str">
        <f>IFERROR(VLOOKUP(B162,'Core Indicators'!$E$3:$G$9906,3,FALSE),"x")</f>
        <v>x</v>
      </c>
      <c r="P162" s="260">
        <v>960</v>
      </c>
      <c r="Q162" s="254"/>
      <c r="R162" s="254"/>
      <c r="S162" s="254"/>
      <c r="T162" s="254"/>
      <c r="U162" s="254"/>
      <c r="V162" s="254"/>
      <c r="W162" s="254"/>
      <c r="X162" s="254"/>
      <c r="Y162" s="254"/>
      <c r="Z162" s="254"/>
      <c r="AA162" s="254"/>
      <c r="AB162" s="254"/>
      <c r="AC162" s="254"/>
      <c r="AD162" s="254"/>
      <c r="AE162" s="254"/>
      <c r="AF162" s="254"/>
      <c r="AG162" s="254"/>
      <c r="AH162" s="254"/>
      <c r="AI162" s="254"/>
      <c r="AJ162" s="254"/>
      <c r="AK162" s="254"/>
      <c r="AL162" s="254"/>
      <c r="AM162" s="254"/>
      <c r="AN162" s="254"/>
      <c r="AO162" s="254"/>
      <c r="AP162" s="254"/>
      <c r="AQ162" s="254"/>
      <c r="AR162" s="254"/>
      <c r="AS162" s="254"/>
      <c r="AT162" s="254"/>
      <c r="AU162" s="254"/>
      <c r="AV162" s="254"/>
      <c r="AW162" s="254"/>
      <c r="AX162" s="254"/>
      <c r="AY162" s="254"/>
      <c r="AZ162" s="254"/>
      <c r="BA162" s="254"/>
      <c r="BB162" s="254"/>
      <c r="BC162" s="254"/>
      <c r="BD162" s="254"/>
      <c r="BE162" s="254"/>
      <c r="BF162" s="254"/>
      <c r="BG162" s="254"/>
      <c r="BH162" s="254"/>
      <c r="BI162" s="254"/>
      <c r="BJ162" s="254"/>
      <c r="BK162" s="254"/>
      <c r="BL162" s="254"/>
      <c r="BM162" s="254"/>
      <c r="BN162" s="254"/>
      <c r="BO162" s="254"/>
      <c r="BP162" s="254"/>
      <c r="BQ162" s="254"/>
      <c r="BR162" s="254"/>
      <c r="BS162" s="254"/>
      <c r="BT162" s="254"/>
      <c r="BU162" s="254"/>
      <c r="BV162" s="254"/>
      <c r="BW162" s="254"/>
      <c r="BX162" s="254"/>
      <c r="BY162" s="254"/>
      <c r="BZ162" s="254"/>
      <c r="CA162" s="254"/>
      <c r="CB162" s="254"/>
      <c r="CC162" s="254"/>
      <c r="CD162" s="254"/>
      <c r="CE162" s="254"/>
      <c r="CF162" s="254"/>
      <c r="CG162" s="254"/>
      <c r="CH162" s="254"/>
      <c r="CI162" s="254"/>
      <c r="CJ162" s="254"/>
      <c r="CK162" s="254"/>
      <c r="CL162" s="254"/>
      <c r="CM162" s="254"/>
      <c r="CN162" s="254"/>
      <c r="CO162" s="254"/>
      <c r="CP162" s="254"/>
      <c r="CQ162" s="254"/>
      <c r="CR162" s="254"/>
      <c r="CS162" s="254"/>
      <c r="CT162" s="254"/>
      <c r="CU162" s="254"/>
      <c r="CV162" s="254"/>
      <c r="CW162" s="254"/>
      <c r="CX162" s="254"/>
      <c r="CY162" s="254"/>
      <c r="CZ162" s="254"/>
      <c r="DA162" s="254"/>
      <c r="DB162" s="254"/>
      <c r="DC162" s="254"/>
      <c r="DD162" s="254"/>
      <c r="DE162" s="254"/>
      <c r="DF162" s="254"/>
      <c r="DG162" s="254"/>
      <c r="DH162" s="254"/>
      <c r="DI162" s="254"/>
      <c r="DJ162" s="254"/>
      <c r="DK162" s="254"/>
      <c r="DL162" s="254"/>
    </row>
    <row r="163" spans="1:116" x14ac:dyDescent="0.25">
      <c r="A163" s="255" t="s">
        <v>7374</v>
      </c>
      <c r="B163" s="256" t="s">
        <v>7375</v>
      </c>
      <c r="C163" s="259">
        <v>0.77306485170000006</v>
      </c>
      <c r="D163" s="260">
        <v>12</v>
      </c>
      <c r="E163" s="259">
        <v>0</v>
      </c>
      <c r="F163" s="259" t="s">
        <v>14</v>
      </c>
      <c r="G163" s="259">
        <v>0.46510644940000001</v>
      </c>
      <c r="H163" s="259">
        <v>57.9</v>
      </c>
      <c r="I163" s="260">
        <v>0</v>
      </c>
      <c r="J163" s="260" t="str">
        <f>IFERROR(VLOOKUP($B163,'Core Indicators'!$E$3:$EU$906,147,FALSE),"x")</f>
        <v>x</v>
      </c>
      <c r="K163" s="261">
        <v>-5.9651225799999999E-2</v>
      </c>
      <c r="L163" s="259" t="s">
        <v>14</v>
      </c>
      <c r="M163" s="260">
        <v>75</v>
      </c>
      <c r="N163" s="260">
        <v>44</v>
      </c>
      <c r="O163" s="260" t="str">
        <f>IFERROR(VLOOKUP(B163,'Core Indicators'!$E$3:$G$9906,3,FALSE),"x")</f>
        <v>x</v>
      </c>
      <c r="P163" s="260">
        <v>156000</v>
      </c>
      <c r="Q163" s="254"/>
      <c r="R163" s="254"/>
      <c r="S163" s="254"/>
      <c r="T163" s="254"/>
      <c r="U163" s="254"/>
      <c r="V163" s="254"/>
      <c r="W163" s="254"/>
      <c r="X163" s="254"/>
      <c r="Y163" s="254"/>
      <c r="Z163" s="254"/>
      <c r="AA163" s="254"/>
      <c r="AB163" s="254"/>
      <c r="AC163" s="254"/>
      <c r="AD163" s="254"/>
      <c r="AE163" s="254"/>
      <c r="AF163" s="254"/>
      <c r="AG163" s="254"/>
      <c r="AH163" s="254"/>
      <c r="AI163" s="254"/>
      <c r="AJ163" s="254"/>
      <c r="AK163" s="254"/>
      <c r="AL163" s="254"/>
      <c r="AM163" s="254"/>
      <c r="AN163" s="254"/>
      <c r="AO163" s="254"/>
      <c r="AP163" s="254"/>
      <c r="AQ163" s="254"/>
      <c r="AR163" s="254"/>
      <c r="AS163" s="254"/>
      <c r="AT163" s="254"/>
      <c r="AU163" s="254"/>
      <c r="AV163" s="254"/>
      <c r="AW163" s="254"/>
      <c r="AX163" s="254"/>
      <c r="AY163" s="254"/>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4"/>
      <c r="CB163" s="254"/>
      <c r="CC163" s="254"/>
      <c r="CD163" s="254"/>
      <c r="CE163" s="254"/>
      <c r="CF163" s="254"/>
      <c r="CG163" s="254"/>
      <c r="CH163" s="254"/>
      <c r="CI163" s="254"/>
      <c r="CJ163" s="254"/>
      <c r="CK163" s="254"/>
      <c r="CL163" s="254"/>
      <c r="CM163" s="254"/>
      <c r="CN163" s="254"/>
      <c r="CO163" s="254"/>
      <c r="CP163" s="254"/>
      <c r="CQ163" s="254"/>
      <c r="CR163" s="254"/>
      <c r="CS163" s="254"/>
      <c r="CT163" s="254"/>
      <c r="CU163" s="254"/>
      <c r="CV163" s="254"/>
      <c r="CW163" s="254"/>
      <c r="CX163" s="254"/>
      <c r="CY163" s="254"/>
      <c r="CZ163" s="254"/>
      <c r="DA163" s="254"/>
      <c r="DB163" s="254"/>
      <c r="DC163" s="254"/>
      <c r="DD163" s="254"/>
      <c r="DE163" s="254"/>
      <c r="DF163" s="254"/>
      <c r="DG163" s="254"/>
      <c r="DH163" s="254"/>
      <c r="DI163" s="254"/>
      <c r="DJ163" s="254"/>
      <c r="DK163" s="254"/>
      <c r="DL163" s="254"/>
    </row>
    <row r="164" spans="1:116" x14ac:dyDescent="0.25">
      <c r="A164" s="255" t="s">
        <v>7376</v>
      </c>
      <c r="B164" s="256" t="s">
        <v>7377</v>
      </c>
      <c r="C164" s="259">
        <v>0.34016300849999997</v>
      </c>
      <c r="D164" s="260">
        <v>10</v>
      </c>
      <c r="E164" s="259">
        <v>0.19400000000000001</v>
      </c>
      <c r="F164" s="259">
        <v>8.65</v>
      </c>
      <c r="G164" s="259">
        <v>0.18995812400000001</v>
      </c>
      <c r="H164" s="259">
        <v>25</v>
      </c>
      <c r="I164" s="260">
        <v>4</v>
      </c>
      <c r="J164" s="260" t="str">
        <f>IFERROR(VLOOKUP($B164,'Core Indicators'!$E$3:$EU$906,147,FALSE),"x")</f>
        <v>x</v>
      </c>
      <c r="K164" s="261">
        <v>0.55673569439999993</v>
      </c>
      <c r="L164" s="259">
        <v>8</v>
      </c>
      <c r="M164" s="260">
        <v>88</v>
      </c>
      <c r="N164" s="260">
        <v>50</v>
      </c>
      <c r="O164" s="260" t="str">
        <f>IFERROR(VLOOKUP(B164,'Core Indicators'!$E$3:$G$9906,3,FALSE),"x")</f>
        <v>x</v>
      </c>
      <c r="P164" s="260">
        <v>48086</v>
      </c>
      <c r="Q164" s="254"/>
      <c r="R164" s="254"/>
      <c r="S164" s="254"/>
      <c r="T164" s="254"/>
      <c r="U164" s="254"/>
      <c r="V164" s="254"/>
      <c r="W164" s="254"/>
      <c r="X164" s="254"/>
      <c r="Y164" s="254"/>
      <c r="Z164" s="254"/>
      <c r="AA164" s="254"/>
      <c r="AB164" s="254"/>
      <c r="AC164" s="254"/>
      <c r="AD164" s="254"/>
      <c r="AE164" s="254"/>
      <c r="AF164" s="254"/>
      <c r="AG164" s="254"/>
      <c r="AH164" s="254"/>
      <c r="AI164" s="254"/>
      <c r="AJ164" s="254"/>
      <c r="AK164" s="254"/>
      <c r="AL164" s="254"/>
      <c r="AM164" s="254"/>
      <c r="AN164" s="254"/>
      <c r="AO164" s="254"/>
      <c r="AP164" s="254"/>
      <c r="AQ164" s="254"/>
      <c r="AR164" s="254"/>
      <c r="AS164" s="254"/>
      <c r="AT164" s="254"/>
      <c r="AU164" s="254"/>
      <c r="AV164" s="254"/>
      <c r="AW164" s="254"/>
      <c r="AX164" s="254"/>
      <c r="AY164" s="254"/>
      <c r="AZ164" s="254"/>
      <c r="BA164" s="254"/>
      <c r="BB164" s="254"/>
      <c r="BC164" s="254"/>
      <c r="BD164" s="254"/>
      <c r="BE164" s="254"/>
      <c r="BF164" s="254"/>
      <c r="BG164" s="254"/>
      <c r="BH164" s="254"/>
      <c r="BI164" s="254"/>
      <c r="BJ164" s="254"/>
      <c r="BK164" s="254"/>
      <c r="BL164" s="254"/>
      <c r="BM164" s="254"/>
      <c r="BN164" s="254"/>
      <c r="BO164" s="254"/>
      <c r="BP164" s="254"/>
      <c r="BQ164" s="254"/>
      <c r="BR164" s="254"/>
      <c r="BS164" s="254"/>
      <c r="BT164" s="254"/>
      <c r="BU164" s="254"/>
      <c r="BV164" s="254"/>
      <c r="BW164" s="254"/>
      <c r="BX164" s="254"/>
      <c r="BY164" s="254"/>
      <c r="BZ164" s="254"/>
      <c r="CA164" s="254"/>
      <c r="CB164" s="254"/>
      <c r="CC164" s="254"/>
      <c r="CD164" s="254"/>
      <c r="CE164" s="254"/>
      <c r="CF164" s="254"/>
      <c r="CG164" s="254"/>
      <c r="CH164" s="254"/>
      <c r="CI164" s="254"/>
      <c r="CJ164" s="254"/>
      <c r="CK164" s="254"/>
      <c r="CL164" s="254"/>
      <c r="CM164" s="254"/>
      <c r="CN164" s="254"/>
      <c r="CO164" s="254"/>
      <c r="CP164" s="254"/>
      <c r="CQ164" s="254"/>
      <c r="CR164" s="254"/>
      <c r="CS164" s="254"/>
      <c r="CT164" s="254"/>
      <c r="CU164" s="254"/>
      <c r="CV164" s="254"/>
      <c r="CW164" s="254"/>
      <c r="CX164" s="254"/>
      <c r="CY164" s="254"/>
      <c r="CZ164" s="254"/>
      <c r="DA164" s="254"/>
      <c r="DB164" s="254"/>
      <c r="DC164" s="254"/>
      <c r="DD164" s="254"/>
      <c r="DE164" s="254"/>
      <c r="DF164" s="254"/>
      <c r="DG164" s="254"/>
      <c r="DH164" s="254"/>
      <c r="DI164" s="254"/>
      <c r="DJ164" s="254"/>
      <c r="DK164" s="254"/>
      <c r="DL164" s="254"/>
    </row>
    <row r="165" spans="1:116" x14ac:dyDescent="0.25">
      <c r="A165" s="255" t="s">
        <v>7378</v>
      </c>
      <c r="B165" s="256" t="s">
        <v>7379</v>
      </c>
      <c r="C165" s="259">
        <v>0.30942659909999998</v>
      </c>
      <c r="D165" s="260">
        <v>13</v>
      </c>
      <c r="E165" s="259">
        <v>5.33E-2</v>
      </c>
      <c r="F165" s="259">
        <v>9.15</v>
      </c>
      <c r="G165" s="259">
        <v>6.8603414500000001E-2</v>
      </c>
      <c r="H165" s="259">
        <v>24.6</v>
      </c>
      <c r="I165" s="260">
        <v>0</v>
      </c>
      <c r="J165" s="260" t="str">
        <f>IFERROR(VLOOKUP($B165,'Core Indicators'!$E$3:$EU$906,147,FALSE),"x")</f>
        <v>x</v>
      </c>
      <c r="K165" s="261">
        <v>1.1184208392999999</v>
      </c>
      <c r="L165" s="259">
        <v>9</v>
      </c>
      <c r="M165" s="260">
        <v>94</v>
      </c>
      <c r="N165" s="260">
        <v>60</v>
      </c>
      <c r="O165" s="260" t="str">
        <f>IFERROR(VLOOKUP(B165,'Core Indicators'!$E$3:$G$9906,3,FALSE),"x")</f>
        <v>x</v>
      </c>
      <c r="P165" s="260">
        <v>20140</v>
      </c>
      <c r="Q165" s="254"/>
      <c r="R165" s="254"/>
      <c r="S165" s="254"/>
      <c r="T165" s="254"/>
      <c r="U165" s="254"/>
      <c r="V165" s="254"/>
      <c r="W165" s="254"/>
      <c r="X165" s="254"/>
      <c r="Y165" s="254"/>
      <c r="Z165" s="254"/>
      <c r="AA165" s="254"/>
      <c r="AB165" s="254"/>
      <c r="AC165" s="254"/>
      <c r="AD165" s="254"/>
      <c r="AE165" s="254"/>
      <c r="AF165" s="254"/>
      <c r="AG165" s="254"/>
      <c r="AH165" s="254"/>
      <c r="AI165" s="254"/>
      <c r="AJ165" s="254"/>
      <c r="AK165" s="254"/>
      <c r="AL165" s="254"/>
      <c r="AM165" s="254"/>
      <c r="AN165" s="254"/>
      <c r="AO165" s="254"/>
      <c r="AP165" s="254"/>
      <c r="AQ165" s="254"/>
      <c r="AR165" s="254"/>
      <c r="AS165" s="254"/>
      <c r="AT165" s="254"/>
      <c r="AU165" s="254"/>
      <c r="AV165" s="254"/>
      <c r="AW165" s="254"/>
      <c r="AX165" s="254"/>
      <c r="AY165" s="254"/>
      <c r="AZ165" s="254"/>
      <c r="BA165" s="254"/>
      <c r="BB165" s="254"/>
      <c r="BC165" s="254"/>
      <c r="BD165" s="254"/>
      <c r="BE165" s="254"/>
      <c r="BF165" s="254"/>
      <c r="BG165" s="254"/>
      <c r="BH165" s="254"/>
      <c r="BI165" s="254"/>
      <c r="BJ165" s="254"/>
      <c r="BK165" s="254"/>
      <c r="BL165" s="254"/>
      <c r="BM165" s="254"/>
      <c r="BN165" s="254"/>
      <c r="BO165" s="254"/>
      <c r="BP165" s="254"/>
      <c r="BQ165" s="254"/>
      <c r="BR165" s="254"/>
      <c r="BS165" s="254"/>
      <c r="BT165" s="254"/>
      <c r="BU165" s="254"/>
      <c r="BV165" s="254"/>
      <c r="BW165" s="254"/>
      <c r="BX165" s="254"/>
      <c r="BY165" s="254"/>
      <c r="BZ165" s="254"/>
      <c r="CA165" s="254"/>
      <c r="CB165" s="254"/>
      <c r="CC165" s="254"/>
      <c r="CD165" s="254"/>
      <c r="CE165" s="254"/>
      <c r="CF165" s="254"/>
      <c r="CG165" s="254"/>
      <c r="CH165" s="254"/>
      <c r="CI165" s="254"/>
      <c r="CJ165" s="254"/>
      <c r="CK165" s="254"/>
      <c r="CL165" s="254"/>
      <c r="CM165" s="254"/>
      <c r="CN165" s="254"/>
      <c r="CO165" s="254"/>
      <c r="CP165" s="254"/>
      <c r="CQ165" s="254"/>
      <c r="CR165" s="254"/>
      <c r="CS165" s="254"/>
      <c r="CT165" s="254"/>
      <c r="CU165" s="254"/>
      <c r="CV165" s="254"/>
      <c r="CW165" s="254"/>
      <c r="CX165" s="254"/>
      <c r="CY165" s="254"/>
      <c r="CZ165" s="254"/>
      <c r="DA165" s="254"/>
      <c r="DB165" s="254"/>
      <c r="DC165" s="254"/>
      <c r="DD165" s="254"/>
      <c r="DE165" s="254"/>
      <c r="DF165" s="254"/>
      <c r="DG165" s="254"/>
      <c r="DH165" s="254"/>
      <c r="DI165" s="254"/>
      <c r="DJ165" s="254"/>
      <c r="DK165" s="254"/>
      <c r="DL165" s="254"/>
    </row>
    <row r="166" spans="1:116" x14ac:dyDescent="0.25">
      <c r="A166" s="255" t="s">
        <v>7380</v>
      </c>
      <c r="B166" s="256" t="s">
        <v>7381</v>
      </c>
      <c r="C166" s="259">
        <v>0</v>
      </c>
      <c r="D166" s="260">
        <v>12</v>
      </c>
      <c r="E166" s="259">
        <v>0</v>
      </c>
      <c r="F166" s="259" t="s">
        <v>14</v>
      </c>
      <c r="G166" s="259">
        <v>4.0217716600000002E-2</v>
      </c>
      <c r="H166" s="259">
        <v>30</v>
      </c>
      <c r="I166" s="260">
        <v>6</v>
      </c>
      <c r="J166" s="260" t="str">
        <f>IFERROR(VLOOKUP($B166,'Core Indicators'!$E$3:$EU$906,147,FALSE),"x")</f>
        <v>x</v>
      </c>
      <c r="K166" s="261">
        <v>1.9065259695000001</v>
      </c>
      <c r="L166" s="259" t="s">
        <v>14</v>
      </c>
      <c r="M166" s="260">
        <v>100</v>
      </c>
      <c r="N166" s="260">
        <v>85</v>
      </c>
      <c r="O166" s="260" t="str">
        <f>IFERROR(VLOOKUP(B166,'Core Indicators'!$E$3:$G$9906,3,FALSE),"x")</f>
        <v>x</v>
      </c>
      <c r="P166" s="260">
        <v>407310</v>
      </c>
      <c r="Q166" s="254"/>
      <c r="R166" s="254"/>
      <c r="S166" s="254"/>
      <c r="T166" s="254"/>
      <c r="U166" s="254"/>
      <c r="V166" s="254"/>
      <c r="W166" s="254"/>
      <c r="X166" s="254"/>
      <c r="Y166" s="254"/>
      <c r="Z166" s="254"/>
      <c r="AA166" s="254"/>
      <c r="AB166" s="254"/>
      <c r="AC166" s="254"/>
      <c r="AD166" s="254"/>
      <c r="AE166" s="254"/>
      <c r="AF166" s="254"/>
      <c r="AG166" s="254"/>
      <c r="AH166" s="254"/>
      <c r="AI166" s="254"/>
      <c r="AJ166" s="254"/>
      <c r="AK166" s="254"/>
      <c r="AL166" s="254"/>
      <c r="AM166" s="254"/>
      <c r="AN166" s="254"/>
      <c r="AO166" s="254"/>
      <c r="AP166" s="254"/>
      <c r="AQ166" s="254"/>
      <c r="AR166" s="254"/>
      <c r="AS166" s="254"/>
      <c r="AT166" s="254"/>
      <c r="AU166" s="254"/>
      <c r="AV166" s="254"/>
      <c r="AW166" s="254"/>
      <c r="AX166" s="254"/>
      <c r="AY166" s="254"/>
      <c r="AZ166" s="254"/>
      <c r="BA166" s="254"/>
      <c r="BB166" s="254"/>
      <c r="BC166" s="254"/>
      <c r="BD166" s="254"/>
      <c r="BE166" s="254"/>
      <c r="BF166" s="254"/>
      <c r="BG166" s="254"/>
      <c r="BH166" s="254"/>
      <c r="BI166" s="254"/>
      <c r="BJ166" s="254"/>
      <c r="BK166" s="254"/>
      <c r="BL166" s="254"/>
      <c r="BM166" s="254"/>
      <c r="BN166" s="254"/>
      <c r="BO166" s="254"/>
      <c r="BP166" s="254"/>
      <c r="BQ166" s="254"/>
      <c r="BR166" s="254"/>
      <c r="BS166" s="254"/>
      <c r="BT166" s="254"/>
      <c r="BU166" s="254"/>
      <c r="BV166" s="254"/>
      <c r="BW166" s="254"/>
      <c r="BX166" s="254"/>
      <c r="BY166" s="254"/>
      <c r="BZ166" s="254"/>
      <c r="CA166" s="254"/>
      <c r="CB166" s="254"/>
      <c r="CC166" s="254"/>
      <c r="CD166" s="254"/>
      <c r="CE166" s="254"/>
      <c r="CF166" s="254"/>
      <c r="CG166" s="254"/>
      <c r="CH166" s="254"/>
      <c r="CI166" s="254"/>
      <c r="CJ166" s="254"/>
      <c r="CK166" s="254"/>
      <c r="CL166" s="254"/>
      <c r="CM166" s="254"/>
      <c r="CN166" s="254"/>
      <c r="CO166" s="254"/>
      <c r="CP166" s="254"/>
      <c r="CQ166" s="254"/>
      <c r="CR166" s="254"/>
      <c r="CS166" s="254"/>
      <c r="CT166" s="254"/>
      <c r="CU166" s="254"/>
      <c r="CV166" s="254"/>
      <c r="CW166" s="254"/>
      <c r="CX166" s="254"/>
      <c r="CY166" s="254"/>
      <c r="CZ166" s="254"/>
      <c r="DA166" s="254"/>
      <c r="DB166" s="254"/>
      <c r="DC166" s="254"/>
      <c r="DD166" s="254"/>
      <c r="DE166" s="254"/>
      <c r="DF166" s="254"/>
      <c r="DG166" s="254"/>
      <c r="DH166" s="254"/>
      <c r="DI166" s="254"/>
      <c r="DJ166" s="254"/>
      <c r="DK166" s="254"/>
      <c r="DL166" s="254"/>
    </row>
    <row r="167" spans="1:116" x14ac:dyDescent="0.25">
      <c r="A167" s="255" t="s">
        <v>1854</v>
      </c>
      <c r="B167" s="256" t="s">
        <v>7382</v>
      </c>
      <c r="C167" s="259">
        <v>0</v>
      </c>
      <c r="D167" s="260">
        <v>5</v>
      </c>
      <c r="E167" s="259">
        <v>0</v>
      </c>
      <c r="F167" s="259">
        <v>3.5833333333000001</v>
      </c>
      <c r="G167" s="259">
        <v>0.57860936750000003</v>
      </c>
      <c r="H167" s="259">
        <v>54.6</v>
      </c>
      <c r="I167" s="260">
        <v>6</v>
      </c>
      <c r="J167" s="260">
        <f>IFERROR(VLOOKUP($B167,'Core Indicators'!$E$3:$EU$906,147,FALSE),"x")</f>
        <v>6</v>
      </c>
      <c r="K167" s="261">
        <v>-0.50188273189999999</v>
      </c>
      <c r="L167" s="259">
        <v>2.5</v>
      </c>
      <c r="M167" s="260">
        <v>19</v>
      </c>
      <c r="N167" s="260">
        <v>34</v>
      </c>
      <c r="O167" s="260">
        <f>IFERROR(VLOOKUP(B167,'Core Indicators'!$E$3:$G$9906,3,FALSE),"x")</f>
        <v>1100000</v>
      </c>
      <c r="P167" s="260">
        <v>17200</v>
      </c>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c r="AL167" s="254"/>
      <c r="AM167" s="254"/>
      <c r="AN167" s="254"/>
      <c r="AO167" s="254"/>
      <c r="AP167" s="254"/>
      <c r="AQ167" s="254"/>
      <c r="AR167" s="254"/>
      <c r="AS167" s="254"/>
      <c r="AT167" s="254"/>
      <c r="AU167" s="254"/>
      <c r="AV167" s="254"/>
      <c r="AW167" s="254"/>
      <c r="AX167" s="254"/>
      <c r="AY167" s="254"/>
      <c r="AZ167" s="254"/>
      <c r="BA167" s="254"/>
      <c r="BB167" s="254"/>
      <c r="BC167" s="254"/>
      <c r="BD167" s="254"/>
      <c r="BE167" s="254"/>
      <c r="BF167" s="254"/>
      <c r="BG167" s="254"/>
      <c r="BH167" s="254"/>
      <c r="BI167" s="254"/>
      <c r="BJ167" s="254"/>
      <c r="BK167" s="254"/>
      <c r="BL167" s="254"/>
      <c r="BM167" s="254"/>
      <c r="BN167" s="254"/>
      <c r="BO167" s="254"/>
      <c r="BP167" s="254"/>
      <c r="BQ167" s="254"/>
      <c r="BR167" s="254"/>
      <c r="BS167" s="254"/>
      <c r="BT167" s="254"/>
      <c r="BU167" s="254"/>
      <c r="BV167" s="254"/>
      <c r="BW167" s="254"/>
      <c r="BX167" s="254"/>
      <c r="BY167" s="254"/>
      <c r="BZ167" s="254"/>
      <c r="CA167" s="254"/>
      <c r="CB167" s="254"/>
      <c r="CC167" s="254"/>
      <c r="CD167" s="254"/>
      <c r="CE167" s="254"/>
      <c r="CF167" s="254"/>
      <c r="CG167" s="254"/>
      <c r="CH167" s="254"/>
      <c r="CI167" s="254"/>
      <c r="CJ167" s="254"/>
      <c r="CK167" s="254"/>
      <c r="CL167" s="254"/>
      <c r="CM167" s="254"/>
      <c r="CN167" s="254"/>
      <c r="CO167" s="254"/>
      <c r="CP167" s="254"/>
      <c r="CQ167" s="254"/>
      <c r="CR167" s="254"/>
      <c r="CS167" s="254"/>
      <c r="CT167" s="254"/>
      <c r="CU167" s="254"/>
      <c r="CV167" s="254"/>
      <c r="CW167" s="254"/>
      <c r="CX167" s="254"/>
      <c r="CY167" s="254"/>
      <c r="CZ167" s="254"/>
      <c r="DA167" s="254"/>
      <c r="DB167" s="254"/>
      <c r="DC167" s="254"/>
      <c r="DD167" s="254"/>
      <c r="DE167" s="254"/>
      <c r="DF167" s="254"/>
      <c r="DG167" s="254"/>
      <c r="DH167" s="254"/>
      <c r="DI167" s="254"/>
      <c r="DJ167" s="254"/>
      <c r="DK167" s="254"/>
      <c r="DL167" s="254"/>
    </row>
    <row r="168" spans="1:116" x14ac:dyDescent="0.25">
      <c r="A168" s="255" t="s">
        <v>7383</v>
      </c>
      <c r="B168" s="256" t="s">
        <v>7384</v>
      </c>
      <c r="C168" s="259">
        <v>0</v>
      </c>
      <c r="D168" s="260">
        <v>8</v>
      </c>
      <c r="E168" s="259">
        <v>0</v>
      </c>
      <c r="F168" s="259" t="s">
        <v>14</v>
      </c>
      <c r="G168" s="259" t="s">
        <v>14</v>
      </c>
      <c r="H168" s="259">
        <v>32.1</v>
      </c>
      <c r="I168" s="260">
        <v>0</v>
      </c>
      <c r="J168" s="260" t="str">
        <f>IFERROR(VLOOKUP($B168,'Core Indicators'!$E$3:$EU$906,147,FALSE),"x")</f>
        <v>x</v>
      </c>
      <c r="K168" s="261">
        <v>0.17143608630000001</v>
      </c>
      <c r="L168" s="259" t="s">
        <v>14</v>
      </c>
      <c r="M168" s="260">
        <v>72</v>
      </c>
      <c r="N168" s="260">
        <v>66</v>
      </c>
      <c r="O168" s="260" t="str">
        <f>IFERROR(VLOOKUP(B168,'Core Indicators'!$E$3:$G$9906,3,FALSE),"x")</f>
        <v>x</v>
      </c>
      <c r="P168" s="260">
        <v>460</v>
      </c>
      <c r="Q168" s="254"/>
      <c r="R168" s="254"/>
      <c r="S168" s="254"/>
      <c r="T168" s="254"/>
      <c r="U168" s="254"/>
      <c r="V168" s="254"/>
      <c r="W168" s="254"/>
      <c r="X168" s="254"/>
      <c r="Y168" s="254"/>
      <c r="Z168" s="254"/>
      <c r="AA168" s="254"/>
      <c r="AB168" s="254"/>
      <c r="AC168" s="254"/>
      <c r="AD168" s="254"/>
      <c r="AE168" s="254"/>
      <c r="AF168" s="254"/>
      <c r="AG168" s="254"/>
      <c r="AH168" s="254"/>
      <c r="AI168" s="254"/>
      <c r="AJ168" s="254"/>
      <c r="AK168" s="254"/>
      <c r="AL168" s="254"/>
      <c r="AM168" s="254"/>
      <c r="AN168" s="254"/>
      <c r="AO168" s="254"/>
      <c r="AP168" s="254"/>
      <c r="AQ168" s="254"/>
      <c r="AR168" s="254"/>
      <c r="AS168" s="254"/>
      <c r="AT168" s="254"/>
      <c r="AU168" s="254"/>
      <c r="AV168" s="254"/>
      <c r="AW168" s="254"/>
      <c r="AX168" s="254"/>
      <c r="AY168" s="254"/>
      <c r="AZ168" s="254"/>
      <c r="BA168" s="254"/>
      <c r="BB168" s="254"/>
      <c r="BC168" s="254"/>
      <c r="BD168" s="254"/>
      <c r="BE168" s="254"/>
      <c r="BF168" s="254"/>
      <c r="BG168" s="254"/>
      <c r="BH168" s="254"/>
      <c r="BI168" s="254"/>
      <c r="BJ168" s="254"/>
      <c r="BK168" s="254"/>
      <c r="BL168" s="254"/>
      <c r="BM168" s="254"/>
      <c r="BN168" s="254"/>
      <c r="BO168" s="254"/>
      <c r="BP168" s="254"/>
      <c r="BQ168" s="254"/>
      <c r="BR168" s="254"/>
      <c r="BS168" s="254"/>
      <c r="BT168" s="254"/>
      <c r="BU168" s="254"/>
      <c r="BV168" s="254"/>
      <c r="BW168" s="254"/>
      <c r="BX168" s="254"/>
      <c r="BY168" s="254"/>
      <c r="BZ168" s="254"/>
      <c r="CA168" s="254"/>
      <c r="CB168" s="254"/>
      <c r="CC168" s="254"/>
      <c r="CD168" s="254"/>
      <c r="CE168" s="254"/>
      <c r="CF168" s="254"/>
      <c r="CG168" s="254"/>
      <c r="CH168" s="254"/>
      <c r="CI168" s="254"/>
      <c r="CJ168" s="254"/>
      <c r="CK168" s="254"/>
      <c r="CL168" s="254"/>
      <c r="CM168" s="254"/>
      <c r="CN168" s="254"/>
      <c r="CO168" s="254"/>
      <c r="CP168" s="254"/>
      <c r="CQ168" s="254"/>
      <c r="CR168" s="254"/>
      <c r="CS168" s="254"/>
      <c r="CT168" s="254"/>
      <c r="CU168" s="254"/>
      <c r="CV168" s="254"/>
      <c r="CW168" s="254"/>
      <c r="CX168" s="254"/>
      <c r="CY168" s="254"/>
      <c r="CZ168" s="254"/>
      <c r="DA168" s="254"/>
      <c r="DB168" s="254"/>
      <c r="DC168" s="254"/>
      <c r="DD168" s="254"/>
      <c r="DE168" s="254"/>
      <c r="DF168" s="254"/>
      <c r="DG168" s="254"/>
      <c r="DH168" s="254"/>
      <c r="DI168" s="254"/>
      <c r="DJ168" s="254"/>
      <c r="DK168" s="254"/>
      <c r="DL168" s="254"/>
    </row>
    <row r="169" spans="1:116" x14ac:dyDescent="0.25">
      <c r="A169" s="255" t="s">
        <v>145</v>
      </c>
      <c r="B169" s="256" t="s">
        <v>7385</v>
      </c>
      <c r="C169" s="259">
        <v>0.54330003230000001</v>
      </c>
      <c r="D169" s="260">
        <v>1</v>
      </c>
      <c r="E169" s="259">
        <v>0.85</v>
      </c>
      <c r="F169" s="259">
        <v>1.8</v>
      </c>
      <c r="G169" s="259">
        <v>0.54677704069999999</v>
      </c>
      <c r="H169" s="259">
        <v>37.5</v>
      </c>
      <c r="I169" s="260">
        <v>10</v>
      </c>
      <c r="J169" s="260">
        <f>IFERROR(VLOOKUP($B169,'Core Indicators'!$E$3:$EU$906,147,FALSE),"x")</f>
        <v>3201</v>
      </c>
      <c r="K169" s="261">
        <v>-2.0760633945000002</v>
      </c>
      <c r="L169" s="259">
        <v>1.5</v>
      </c>
      <c r="M169" s="260">
        <v>0</v>
      </c>
      <c r="N169" s="260">
        <v>13</v>
      </c>
      <c r="O169" s="260">
        <f>IFERROR(VLOOKUP(B169,'Core Indicators'!$E$3:$G$9906,3,FALSE),"x")</f>
        <v>17500000</v>
      </c>
      <c r="P169" s="260">
        <v>183630</v>
      </c>
      <c r="Q169" s="254"/>
      <c r="R169" s="254"/>
      <c r="S169" s="254"/>
      <c r="T169" s="254"/>
      <c r="U169" s="254"/>
      <c r="V169" s="254"/>
      <c r="W169" s="254"/>
      <c r="X169" s="254"/>
      <c r="Y169" s="254"/>
      <c r="Z169" s="254"/>
      <c r="AA169" s="254"/>
      <c r="AB169" s="254"/>
      <c r="AC169" s="254"/>
      <c r="AD169" s="254"/>
      <c r="AE169" s="254"/>
      <c r="AF169" s="254"/>
      <c r="AG169" s="254"/>
      <c r="AH169" s="254"/>
      <c r="AI169" s="254"/>
      <c r="AJ169" s="254"/>
      <c r="AK169" s="254"/>
      <c r="AL169" s="254"/>
      <c r="AM169" s="254"/>
      <c r="AN169" s="254"/>
      <c r="AO169" s="254"/>
      <c r="AP169" s="254"/>
      <c r="AQ169" s="254"/>
      <c r="AR169" s="254"/>
      <c r="AS169" s="254"/>
      <c r="AT169" s="254"/>
      <c r="AU169" s="254"/>
      <c r="AV169" s="254"/>
      <c r="AW169" s="254"/>
      <c r="AX169" s="254"/>
      <c r="AY169" s="254"/>
      <c r="AZ169" s="254"/>
      <c r="BA169" s="254"/>
      <c r="BB169" s="254"/>
      <c r="BC169" s="254"/>
      <c r="BD169" s="254"/>
      <c r="BE169" s="254"/>
      <c r="BF169" s="254"/>
      <c r="BG169" s="254"/>
      <c r="BH169" s="254"/>
      <c r="BI169" s="254"/>
      <c r="BJ169" s="254"/>
      <c r="BK169" s="254"/>
      <c r="BL169" s="254"/>
      <c r="BM169" s="254"/>
      <c r="BN169" s="254"/>
      <c r="BO169" s="254"/>
      <c r="BP169" s="254"/>
      <c r="BQ169" s="254"/>
      <c r="BR169" s="254"/>
      <c r="BS169" s="254"/>
      <c r="BT169" s="254"/>
      <c r="BU169" s="254"/>
      <c r="BV169" s="254"/>
      <c r="BW169" s="254"/>
      <c r="BX169" s="254"/>
      <c r="BY169" s="254"/>
      <c r="BZ169" s="254"/>
      <c r="CA169" s="254"/>
      <c r="CB169" s="254"/>
      <c r="CC169" s="254"/>
      <c r="CD169" s="254"/>
      <c r="CE169" s="254"/>
      <c r="CF169" s="254"/>
      <c r="CG169" s="254"/>
      <c r="CH169" s="254"/>
      <c r="CI169" s="254"/>
      <c r="CJ169" s="254"/>
      <c r="CK169" s="254"/>
      <c r="CL169" s="254"/>
      <c r="CM169" s="254"/>
      <c r="CN169" s="254"/>
      <c r="CO169" s="254"/>
      <c r="CP169" s="254"/>
      <c r="CQ169" s="254"/>
      <c r="CR169" s="254"/>
      <c r="CS169" s="254"/>
      <c r="CT169" s="254"/>
      <c r="CU169" s="254"/>
      <c r="CV169" s="254"/>
      <c r="CW169" s="254"/>
      <c r="CX169" s="254"/>
      <c r="CY169" s="254"/>
      <c r="CZ169" s="254"/>
      <c r="DA169" s="254"/>
      <c r="DB169" s="254"/>
      <c r="DC169" s="254"/>
      <c r="DD169" s="254"/>
      <c r="DE169" s="254"/>
      <c r="DF169" s="254"/>
      <c r="DG169" s="254"/>
      <c r="DH169" s="254"/>
      <c r="DI169" s="254"/>
      <c r="DJ169" s="254"/>
      <c r="DK169" s="254"/>
      <c r="DL169" s="254"/>
    </row>
    <row r="170" spans="1:116" x14ac:dyDescent="0.25">
      <c r="A170" s="255" t="s">
        <v>703</v>
      </c>
      <c r="B170" s="256" t="s">
        <v>7386</v>
      </c>
      <c r="C170" s="259">
        <v>0.92045000249999998</v>
      </c>
      <c r="D170" s="260">
        <v>9</v>
      </c>
      <c r="E170" s="259">
        <v>0.185</v>
      </c>
      <c r="F170" s="259">
        <v>2.9333333332999998</v>
      </c>
      <c r="G170" s="259">
        <v>0.7006806672</v>
      </c>
      <c r="H170" s="259">
        <v>43.3</v>
      </c>
      <c r="I170" s="260">
        <v>10</v>
      </c>
      <c r="J170" s="260">
        <f>IFERROR(VLOOKUP($B170,'Core Indicators'!$E$3:$EU$906,147,FALSE),"x")</f>
        <v>221</v>
      </c>
      <c r="K170" s="261">
        <v>-1.2833583355</v>
      </c>
      <c r="L170" s="259">
        <v>1.75</v>
      </c>
      <c r="M170" s="260">
        <v>17</v>
      </c>
      <c r="N170" s="260">
        <v>20</v>
      </c>
      <c r="O170" s="260">
        <f>IFERROR(VLOOKUP(B170,'Core Indicators'!$E$3:$G$9906,3,FALSE),"x")</f>
        <v>16797000</v>
      </c>
      <c r="P170" s="260">
        <v>1259200</v>
      </c>
      <c r="Q170" s="254"/>
      <c r="R170" s="254"/>
      <c r="S170" s="254"/>
      <c r="T170" s="254"/>
      <c r="U170" s="254"/>
      <c r="V170" s="254"/>
      <c r="W170" s="254"/>
      <c r="X170" s="254"/>
      <c r="Y170" s="254"/>
      <c r="Z170" s="254"/>
      <c r="AA170" s="254"/>
      <c r="AB170" s="254"/>
      <c r="AC170" s="254"/>
      <c r="AD170" s="254"/>
      <c r="AE170" s="254"/>
      <c r="AF170" s="254"/>
      <c r="AG170" s="254"/>
      <c r="AH170" s="254"/>
      <c r="AI170" s="254"/>
      <c r="AJ170" s="254"/>
      <c r="AK170" s="254"/>
      <c r="AL170" s="254"/>
      <c r="AM170" s="254"/>
      <c r="AN170" s="254"/>
      <c r="AO170" s="254"/>
      <c r="AP170" s="254"/>
      <c r="AQ170" s="254"/>
      <c r="AR170" s="254"/>
      <c r="AS170" s="254"/>
      <c r="AT170" s="254"/>
      <c r="AU170" s="254"/>
      <c r="AV170" s="254"/>
      <c r="AW170" s="254"/>
      <c r="AX170" s="254"/>
      <c r="AY170" s="254"/>
      <c r="AZ170" s="254"/>
      <c r="BA170" s="254"/>
      <c r="BB170" s="254"/>
      <c r="BC170" s="254"/>
      <c r="BD170" s="254"/>
      <c r="BE170" s="254"/>
      <c r="BF170" s="254"/>
      <c r="BG170" s="254"/>
      <c r="BH170" s="254"/>
      <c r="BI170" s="254"/>
      <c r="BJ170" s="254"/>
      <c r="BK170" s="254"/>
      <c r="BL170" s="254"/>
      <c r="BM170" s="254"/>
      <c r="BN170" s="254"/>
      <c r="BO170" s="254"/>
      <c r="BP170" s="254"/>
      <c r="BQ170" s="254"/>
      <c r="BR170" s="254"/>
      <c r="BS170" s="254"/>
      <c r="BT170" s="254"/>
      <c r="BU170" s="254"/>
      <c r="BV170" s="254"/>
      <c r="BW170" s="254"/>
      <c r="BX170" s="254"/>
      <c r="BY170" s="254"/>
      <c r="BZ170" s="254"/>
      <c r="CA170" s="254"/>
      <c r="CB170" s="254"/>
      <c r="CC170" s="254"/>
      <c r="CD170" s="254"/>
      <c r="CE170" s="254"/>
      <c r="CF170" s="254"/>
      <c r="CG170" s="254"/>
      <c r="CH170" s="254"/>
      <c r="CI170" s="254"/>
      <c r="CJ170" s="254"/>
      <c r="CK170" s="254"/>
      <c r="CL170" s="254"/>
      <c r="CM170" s="254"/>
      <c r="CN170" s="254"/>
      <c r="CO170" s="254"/>
      <c r="CP170" s="254"/>
      <c r="CQ170" s="254"/>
      <c r="CR170" s="254"/>
      <c r="CS170" s="254"/>
      <c r="CT170" s="254"/>
      <c r="CU170" s="254"/>
      <c r="CV170" s="254"/>
      <c r="CW170" s="254"/>
      <c r="CX170" s="254"/>
      <c r="CY170" s="254"/>
      <c r="CZ170" s="254"/>
      <c r="DA170" s="254"/>
      <c r="DB170" s="254"/>
      <c r="DC170" s="254"/>
      <c r="DD170" s="254"/>
      <c r="DE170" s="254"/>
      <c r="DF170" s="254"/>
      <c r="DG170" s="254"/>
      <c r="DH170" s="254"/>
      <c r="DI170" s="254"/>
      <c r="DJ170" s="254"/>
      <c r="DK170" s="254"/>
      <c r="DL170" s="254"/>
    </row>
    <row r="171" spans="1:116" x14ac:dyDescent="0.25">
      <c r="A171" s="255" t="s">
        <v>7387</v>
      </c>
      <c r="B171" s="256" t="s">
        <v>7388</v>
      </c>
      <c r="C171" s="259">
        <v>0.73349999629999996</v>
      </c>
      <c r="D171" s="260">
        <v>5</v>
      </c>
      <c r="E171" s="259">
        <v>0</v>
      </c>
      <c r="F171" s="259">
        <v>4.8666666666999996</v>
      </c>
      <c r="G171" s="259">
        <v>0.56568342780000003</v>
      </c>
      <c r="H171" s="259">
        <v>43.1</v>
      </c>
      <c r="I171" s="260">
        <v>6</v>
      </c>
      <c r="J171" s="260" t="str">
        <f>IFERROR(VLOOKUP($B171,'Core Indicators'!$E$3:$EU$906,147,FALSE),"x")</f>
        <v>x</v>
      </c>
      <c r="K171" s="261">
        <v>-0.58879667520000001</v>
      </c>
      <c r="L171" s="259">
        <v>4</v>
      </c>
      <c r="M171" s="260">
        <v>44</v>
      </c>
      <c r="N171" s="260">
        <v>29</v>
      </c>
      <c r="O171" s="260" t="str">
        <f>IFERROR(VLOOKUP(B171,'Core Indicators'!$E$3:$G$9906,3,FALSE),"x")</f>
        <v>x</v>
      </c>
      <c r="P171" s="260">
        <v>54390</v>
      </c>
      <c r="Q171" s="254"/>
      <c r="R171" s="254"/>
      <c r="S171" s="254"/>
      <c r="T171" s="254"/>
      <c r="U171" s="254"/>
      <c r="V171" s="254"/>
      <c r="W171" s="254"/>
      <c r="X171" s="254"/>
      <c r="Y171" s="254"/>
      <c r="Z171" s="254"/>
      <c r="AA171" s="254"/>
      <c r="AB171" s="254"/>
      <c r="AC171" s="254"/>
      <c r="AD171" s="254"/>
      <c r="AE171" s="254"/>
      <c r="AF171" s="254"/>
      <c r="AG171" s="254"/>
      <c r="AH171" s="254"/>
      <c r="AI171" s="254"/>
      <c r="AJ171" s="254"/>
      <c r="AK171" s="254"/>
      <c r="AL171" s="254"/>
      <c r="AM171" s="254"/>
      <c r="AN171" s="254"/>
      <c r="AO171" s="254"/>
      <c r="AP171" s="254"/>
      <c r="AQ171" s="254"/>
      <c r="AR171" s="254"/>
      <c r="AS171" s="254"/>
      <c r="AT171" s="254"/>
      <c r="AU171" s="254"/>
      <c r="AV171" s="254"/>
      <c r="AW171" s="254"/>
      <c r="AX171" s="254"/>
      <c r="AY171" s="254"/>
      <c r="AZ171" s="254"/>
      <c r="BA171" s="254"/>
      <c r="BB171" s="254"/>
      <c r="BC171" s="254"/>
      <c r="BD171" s="254"/>
      <c r="BE171" s="254"/>
      <c r="BF171" s="254"/>
      <c r="BG171" s="254"/>
      <c r="BH171" s="254"/>
      <c r="BI171" s="254"/>
      <c r="BJ171" s="254"/>
      <c r="BK171" s="254"/>
      <c r="BL171" s="254"/>
      <c r="BM171" s="254"/>
      <c r="BN171" s="254"/>
      <c r="BO171" s="254"/>
      <c r="BP171" s="254"/>
      <c r="BQ171" s="254"/>
      <c r="BR171" s="254"/>
      <c r="BS171" s="254"/>
      <c r="BT171" s="254"/>
      <c r="BU171" s="254"/>
      <c r="BV171" s="254"/>
      <c r="BW171" s="254"/>
      <c r="BX171" s="254"/>
      <c r="BY171" s="254"/>
      <c r="BZ171" s="254"/>
      <c r="CA171" s="254"/>
      <c r="CB171" s="254"/>
      <c r="CC171" s="254"/>
      <c r="CD171" s="254"/>
      <c r="CE171" s="254"/>
      <c r="CF171" s="254"/>
      <c r="CG171" s="254"/>
      <c r="CH171" s="254"/>
      <c r="CI171" s="254"/>
      <c r="CJ171" s="254"/>
      <c r="CK171" s="254"/>
      <c r="CL171" s="254"/>
      <c r="CM171" s="254"/>
      <c r="CN171" s="254"/>
      <c r="CO171" s="254"/>
      <c r="CP171" s="254"/>
      <c r="CQ171" s="254"/>
      <c r="CR171" s="254"/>
      <c r="CS171" s="254"/>
      <c r="CT171" s="254"/>
      <c r="CU171" s="254"/>
      <c r="CV171" s="254"/>
      <c r="CW171" s="254"/>
      <c r="CX171" s="254"/>
      <c r="CY171" s="254"/>
      <c r="CZ171" s="254"/>
      <c r="DA171" s="254"/>
      <c r="DB171" s="254"/>
      <c r="DC171" s="254"/>
      <c r="DD171" s="254"/>
      <c r="DE171" s="254"/>
      <c r="DF171" s="254"/>
      <c r="DG171" s="254"/>
      <c r="DH171" s="254"/>
      <c r="DI171" s="254"/>
      <c r="DJ171" s="254"/>
      <c r="DK171" s="254"/>
      <c r="DL171" s="254"/>
    </row>
    <row r="172" spans="1:116" x14ac:dyDescent="0.25">
      <c r="A172" s="255" t="s">
        <v>391</v>
      </c>
      <c r="B172" s="256" t="s">
        <v>7389</v>
      </c>
      <c r="C172" s="259">
        <v>0.31875000450000002</v>
      </c>
      <c r="D172" s="260">
        <v>8</v>
      </c>
      <c r="E172" s="259">
        <v>0.05</v>
      </c>
      <c r="F172" s="259">
        <v>3.3</v>
      </c>
      <c r="G172" s="259">
        <v>0.37672290009999998</v>
      </c>
      <c r="H172" s="259">
        <v>34.9</v>
      </c>
      <c r="I172" s="260">
        <v>6</v>
      </c>
      <c r="J172" s="260">
        <f>IFERROR(VLOOKUP($B172,'Core Indicators'!$E$3:$EU$906,147,FALSE),"x")</f>
        <v>40</v>
      </c>
      <c r="K172" s="261">
        <v>0.1028815731</v>
      </c>
      <c r="L172" s="259">
        <v>3.25</v>
      </c>
      <c r="M172" s="260">
        <v>32</v>
      </c>
      <c r="N172" s="260">
        <v>36</v>
      </c>
      <c r="O172" s="260">
        <f>IFERROR(VLOOKUP(B172,'Core Indicators'!$E$3:$G$9906,3,FALSE),"x")</f>
        <v>66141000</v>
      </c>
      <c r="P172" s="260">
        <v>510890</v>
      </c>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c r="AL172" s="254"/>
      <c r="AM172" s="254"/>
      <c r="AN172" s="254"/>
      <c r="AO172" s="254"/>
      <c r="AP172" s="254"/>
      <c r="AQ172" s="254"/>
      <c r="AR172" s="254"/>
      <c r="AS172" s="254"/>
      <c r="AT172" s="254"/>
      <c r="AU172" s="254"/>
      <c r="AV172" s="254"/>
      <c r="AW172" s="254"/>
      <c r="AX172" s="254"/>
      <c r="AY172" s="254"/>
      <c r="AZ172" s="254"/>
      <c r="BA172" s="254"/>
      <c r="BB172" s="254"/>
      <c r="BC172" s="254"/>
      <c r="BD172" s="254"/>
      <c r="BE172" s="254"/>
      <c r="BF172" s="254"/>
      <c r="BG172" s="254"/>
      <c r="BH172" s="254"/>
      <c r="BI172" s="254"/>
      <c r="BJ172" s="254"/>
      <c r="BK172" s="254"/>
      <c r="BL172" s="254"/>
      <c r="BM172" s="254"/>
      <c r="BN172" s="254"/>
      <c r="BO172" s="254"/>
      <c r="BP172" s="254"/>
      <c r="BQ172" s="254"/>
      <c r="BR172" s="254"/>
      <c r="BS172" s="254"/>
      <c r="BT172" s="254"/>
      <c r="BU172" s="254"/>
      <c r="BV172" s="254"/>
      <c r="BW172" s="254"/>
      <c r="BX172" s="254"/>
      <c r="BY172" s="254"/>
      <c r="BZ172" s="254"/>
      <c r="CA172" s="254"/>
      <c r="CB172" s="254"/>
      <c r="CC172" s="254"/>
      <c r="CD172" s="254"/>
      <c r="CE172" s="254"/>
      <c r="CF172" s="254"/>
      <c r="CG172" s="254"/>
      <c r="CH172" s="254"/>
      <c r="CI172" s="254"/>
      <c r="CJ172" s="254"/>
      <c r="CK172" s="254"/>
      <c r="CL172" s="254"/>
      <c r="CM172" s="254"/>
      <c r="CN172" s="254"/>
      <c r="CO172" s="254"/>
      <c r="CP172" s="254"/>
      <c r="CQ172" s="254"/>
      <c r="CR172" s="254"/>
      <c r="CS172" s="254"/>
      <c r="CT172" s="254"/>
      <c r="CU172" s="254"/>
      <c r="CV172" s="254"/>
      <c r="CW172" s="254"/>
      <c r="CX172" s="254"/>
      <c r="CY172" s="254"/>
      <c r="CZ172" s="254"/>
      <c r="DA172" s="254"/>
      <c r="DB172" s="254"/>
      <c r="DC172" s="254"/>
      <c r="DD172" s="254"/>
      <c r="DE172" s="254"/>
      <c r="DF172" s="254"/>
      <c r="DG172" s="254"/>
      <c r="DH172" s="254"/>
      <c r="DI172" s="254"/>
      <c r="DJ172" s="254"/>
      <c r="DK172" s="254"/>
      <c r="DL172" s="254"/>
    </row>
    <row r="173" spans="1:116" x14ac:dyDescent="0.25">
      <c r="A173" s="255" t="s">
        <v>7390</v>
      </c>
      <c r="B173" s="256" t="s">
        <v>7391</v>
      </c>
      <c r="C173" s="259">
        <v>0.3105010326</v>
      </c>
      <c r="D173" s="260">
        <v>5</v>
      </c>
      <c r="E173" s="259">
        <v>0.21299999999999999</v>
      </c>
      <c r="F173" s="259">
        <v>2.9166666666999999</v>
      </c>
      <c r="G173" s="259">
        <v>0.37746660949999999</v>
      </c>
      <c r="H173" s="259">
        <v>34</v>
      </c>
      <c r="I173" s="260">
        <v>6</v>
      </c>
      <c r="J173" s="260" t="str">
        <f>IFERROR(VLOOKUP($B173,'Core Indicators'!$E$3:$EU$906,147,FALSE),"x")</f>
        <v>x</v>
      </c>
      <c r="K173" s="261">
        <v>-1.2279412746</v>
      </c>
      <c r="L173" s="259">
        <v>2</v>
      </c>
      <c r="M173" s="260">
        <v>9</v>
      </c>
      <c r="N173" s="260">
        <v>25</v>
      </c>
      <c r="O173" s="260" t="str">
        <f>IFERROR(VLOOKUP(B173,'Core Indicators'!$E$3:$G$9906,3,FALSE),"x")</f>
        <v>x</v>
      </c>
      <c r="P173" s="260">
        <v>138786</v>
      </c>
      <c r="Q173" s="254"/>
      <c r="R173" s="254"/>
      <c r="S173" s="254"/>
      <c r="T173" s="254"/>
      <c r="U173" s="254"/>
      <c r="V173" s="254"/>
      <c r="W173" s="254"/>
      <c r="X173" s="254"/>
      <c r="Y173" s="254"/>
      <c r="Z173" s="254"/>
      <c r="AA173" s="254"/>
      <c r="AB173" s="254"/>
      <c r="AC173" s="254"/>
      <c r="AD173" s="254"/>
      <c r="AE173" s="254"/>
      <c r="AF173" s="254"/>
      <c r="AG173" s="254"/>
      <c r="AH173" s="254"/>
      <c r="AI173" s="254"/>
      <c r="AJ173" s="254"/>
      <c r="AK173" s="254"/>
      <c r="AL173" s="254"/>
      <c r="AM173" s="254"/>
      <c r="AN173" s="254"/>
      <c r="AO173" s="254"/>
      <c r="AP173" s="254"/>
      <c r="AQ173" s="254"/>
      <c r="AR173" s="254"/>
      <c r="AS173" s="254"/>
      <c r="AT173" s="254"/>
      <c r="AU173" s="254"/>
      <c r="AV173" s="254"/>
      <c r="AW173" s="254"/>
      <c r="AX173" s="254"/>
      <c r="AY173" s="254"/>
      <c r="AZ173" s="254"/>
      <c r="BA173" s="254"/>
      <c r="BB173" s="254"/>
      <c r="BC173" s="254"/>
      <c r="BD173" s="254"/>
      <c r="BE173" s="254"/>
      <c r="BF173" s="254"/>
      <c r="BG173" s="254"/>
      <c r="BH173" s="254"/>
      <c r="BI173" s="254"/>
      <c r="BJ173" s="254"/>
      <c r="BK173" s="254"/>
      <c r="BL173" s="254"/>
      <c r="BM173" s="254"/>
      <c r="BN173" s="254"/>
      <c r="BO173" s="254"/>
      <c r="BP173" s="254"/>
      <c r="BQ173" s="254"/>
      <c r="BR173" s="254"/>
      <c r="BS173" s="254"/>
      <c r="BT173" s="254"/>
      <c r="BU173" s="254"/>
      <c r="BV173" s="254"/>
      <c r="BW173" s="254"/>
      <c r="BX173" s="254"/>
      <c r="BY173" s="254"/>
      <c r="BZ173" s="254"/>
      <c r="CA173" s="254"/>
      <c r="CB173" s="254"/>
      <c r="CC173" s="254"/>
      <c r="CD173" s="254"/>
      <c r="CE173" s="254"/>
      <c r="CF173" s="254"/>
      <c r="CG173" s="254"/>
      <c r="CH173" s="254"/>
      <c r="CI173" s="254"/>
      <c r="CJ173" s="254"/>
      <c r="CK173" s="254"/>
      <c r="CL173" s="254"/>
      <c r="CM173" s="254"/>
      <c r="CN173" s="254"/>
      <c r="CO173" s="254"/>
      <c r="CP173" s="254"/>
      <c r="CQ173" s="254"/>
      <c r="CR173" s="254"/>
      <c r="CS173" s="254"/>
      <c r="CT173" s="254"/>
      <c r="CU173" s="254"/>
      <c r="CV173" s="254"/>
      <c r="CW173" s="254"/>
      <c r="CX173" s="254"/>
      <c r="CY173" s="254"/>
      <c r="CZ173" s="254"/>
      <c r="DA173" s="254"/>
      <c r="DB173" s="254"/>
      <c r="DC173" s="254"/>
      <c r="DD173" s="254"/>
      <c r="DE173" s="254"/>
      <c r="DF173" s="254"/>
      <c r="DG173" s="254"/>
      <c r="DH173" s="254"/>
      <c r="DI173" s="254"/>
      <c r="DJ173" s="254"/>
      <c r="DK173" s="254"/>
      <c r="DL173" s="254"/>
    </row>
    <row r="174" spans="1:116" x14ac:dyDescent="0.25">
      <c r="A174" s="255" t="s">
        <v>7392</v>
      </c>
      <c r="B174" s="256" t="s">
        <v>7393</v>
      </c>
      <c r="C174" s="259">
        <v>0.27369995949999998</v>
      </c>
      <c r="D174" s="260">
        <v>1</v>
      </c>
      <c r="E174" s="259">
        <v>0.1</v>
      </c>
      <c r="F174" s="259">
        <v>2.75</v>
      </c>
      <c r="G174" s="259" t="s">
        <v>14</v>
      </c>
      <c r="H174" s="259">
        <v>40.799999999999997</v>
      </c>
      <c r="I174" s="260">
        <v>0</v>
      </c>
      <c r="J174" s="260" t="str">
        <f>IFERROR(VLOOKUP($B174,'Core Indicators'!$E$3:$EU$906,147,FALSE),"x")</f>
        <v>x</v>
      </c>
      <c r="K174" s="261">
        <v>-1.4147845507000001</v>
      </c>
      <c r="L174" s="259">
        <v>1.75</v>
      </c>
      <c r="M174" s="260">
        <v>2</v>
      </c>
      <c r="N174" s="260">
        <v>19</v>
      </c>
      <c r="O174" s="260" t="str">
        <f>IFERROR(VLOOKUP(B174,'Core Indicators'!$E$3:$G$9906,3,FALSE),"x")</f>
        <v>x</v>
      </c>
      <c r="P174" s="260">
        <v>469930</v>
      </c>
      <c r="Q174" s="254"/>
      <c r="R174" s="254"/>
      <c r="S174" s="254"/>
      <c r="T174" s="254"/>
      <c r="U174" s="254"/>
      <c r="V174" s="254"/>
      <c r="W174" s="254"/>
      <c r="X174" s="254"/>
      <c r="Y174" s="254"/>
      <c r="Z174" s="254"/>
      <c r="AA174" s="254"/>
      <c r="AB174" s="254"/>
      <c r="AC174" s="254"/>
      <c r="AD174" s="254"/>
      <c r="AE174" s="254"/>
      <c r="AF174" s="254"/>
      <c r="AG174" s="254"/>
      <c r="AH174" s="254"/>
      <c r="AI174" s="254"/>
      <c r="AJ174" s="254"/>
      <c r="AK174" s="254"/>
      <c r="AL174" s="254"/>
      <c r="AM174" s="254"/>
      <c r="AN174" s="254"/>
      <c r="AO174" s="254"/>
      <c r="AP174" s="254"/>
      <c r="AQ174" s="254"/>
      <c r="AR174" s="254"/>
      <c r="AS174" s="254"/>
      <c r="AT174" s="254"/>
      <c r="AU174" s="254"/>
      <c r="AV174" s="254"/>
      <c r="AW174" s="254"/>
      <c r="AX174" s="254"/>
      <c r="AY174" s="254"/>
      <c r="AZ174" s="254"/>
      <c r="BA174" s="254"/>
      <c r="BB174" s="254"/>
      <c r="BC174" s="254"/>
      <c r="BD174" s="254"/>
      <c r="BE174" s="254"/>
      <c r="BF174" s="254"/>
      <c r="BG174" s="254"/>
      <c r="BH174" s="254"/>
      <c r="BI174" s="254"/>
      <c r="BJ174" s="254"/>
      <c r="BK174" s="254"/>
      <c r="BL174" s="254"/>
      <c r="BM174" s="254"/>
      <c r="BN174" s="254"/>
      <c r="BO174" s="254"/>
      <c r="BP174" s="254"/>
      <c r="BQ174" s="254"/>
      <c r="BR174" s="254"/>
      <c r="BS174" s="254"/>
      <c r="BT174" s="254"/>
      <c r="BU174" s="254"/>
      <c r="BV174" s="254"/>
      <c r="BW174" s="254"/>
      <c r="BX174" s="254"/>
      <c r="BY174" s="254"/>
      <c r="BZ174" s="254"/>
      <c r="CA174" s="254"/>
      <c r="CB174" s="254"/>
      <c r="CC174" s="254"/>
      <c r="CD174" s="254"/>
      <c r="CE174" s="254"/>
      <c r="CF174" s="254"/>
      <c r="CG174" s="254"/>
      <c r="CH174" s="254"/>
      <c r="CI174" s="254"/>
      <c r="CJ174" s="254"/>
      <c r="CK174" s="254"/>
      <c r="CL174" s="254"/>
      <c r="CM174" s="254"/>
      <c r="CN174" s="254"/>
      <c r="CO174" s="254"/>
      <c r="CP174" s="254"/>
      <c r="CQ174" s="254"/>
      <c r="CR174" s="254"/>
      <c r="CS174" s="254"/>
      <c r="CT174" s="254"/>
      <c r="CU174" s="254"/>
      <c r="CV174" s="254"/>
      <c r="CW174" s="254"/>
      <c r="CX174" s="254"/>
      <c r="CY174" s="254"/>
      <c r="CZ174" s="254"/>
      <c r="DA174" s="254"/>
      <c r="DB174" s="254"/>
      <c r="DC174" s="254"/>
      <c r="DD174" s="254"/>
      <c r="DE174" s="254"/>
      <c r="DF174" s="254"/>
      <c r="DG174" s="254"/>
      <c r="DH174" s="254"/>
      <c r="DI174" s="254"/>
      <c r="DJ174" s="254"/>
      <c r="DK174" s="254"/>
      <c r="DL174" s="254"/>
    </row>
    <row r="175" spans="1:116" x14ac:dyDescent="0.25">
      <c r="A175" s="255" t="s">
        <v>3908</v>
      </c>
      <c r="B175" s="256" t="s">
        <v>7394</v>
      </c>
      <c r="C175" s="259">
        <v>0</v>
      </c>
      <c r="D175" s="260">
        <v>13</v>
      </c>
      <c r="E175" s="259">
        <v>0</v>
      </c>
      <c r="F175" s="259">
        <v>7.55</v>
      </c>
      <c r="G175" s="259" t="s">
        <v>14</v>
      </c>
      <c r="H175" s="259">
        <v>28.7</v>
      </c>
      <c r="I175" s="260">
        <v>0</v>
      </c>
      <c r="J175" s="260">
        <f>IFERROR(VLOOKUP($B175,'Core Indicators'!$E$3:$EU$906,147,FALSE),"x")</f>
        <v>45</v>
      </c>
      <c r="K175" s="261">
        <v>-1.111014843</v>
      </c>
      <c r="L175" s="259">
        <v>7</v>
      </c>
      <c r="M175" s="260">
        <v>71</v>
      </c>
      <c r="N175" s="260">
        <v>38</v>
      </c>
      <c r="O175" s="260">
        <f>IFERROR(VLOOKUP(B175,'Core Indicators'!$E$3:$G$9906,3,FALSE),"x")</f>
        <v>1293000</v>
      </c>
      <c r="P175" s="260">
        <v>14870</v>
      </c>
      <c r="Q175" s="254"/>
      <c r="R175" s="254"/>
      <c r="S175" s="254"/>
      <c r="T175" s="254"/>
      <c r="U175" s="254"/>
      <c r="V175" s="254"/>
      <c r="W175" s="254"/>
      <c r="X175" s="254"/>
      <c r="Y175" s="254"/>
      <c r="Z175" s="254"/>
      <c r="AA175" s="254"/>
      <c r="AB175" s="254"/>
      <c r="AC175" s="254"/>
      <c r="AD175" s="254"/>
      <c r="AE175" s="254"/>
      <c r="AF175" s="254"/>
      <c r="AG175" s="254"/>
      <c r="AH175" s="254"/>
      <c r="AI175" s="254"/>
      <c r="AJ175" s="254"/>
      <c r="AK175" s="254"/>
      <c r="AL175" s="254"/>
      <c r="AM175" s="254"/>
      <c r="AN175" s="254"/>
      <c r="AO175" s="254"/>
      <c r="AP175" s="254"/>
      <c r="AQ175" s="254"/>
      <c r="AR175" s="254"/>
      <c r="AS175" s="254"/>
      <c r="AT175" s="254"/>
      <c r="AU175" s="254"/>
      <c r="AV175" s="254"/>
      <c r="AW175" s="254"/>
      <c r="AX175" s="254"/>
      <c r="AY175" s="254"/>
      <c r="AZ175" s="254"/>
      <c r="BA175" s="254"/>
      <c r="BB175" s="254"/>
      <c r="BC175" s="254"/>
      <c r="BD175" s="254"/>
      <c r="BE175" s="254"/>
      <c r="BF175" s="254"/>
      <c r="BG175" s="254"/>
      <c r="BH175" s="254"/>
      <c r="BI175" s="254"/>
      <c r="BJ175" s="254"/>
      <c r="BK175" s="254"/>
      <c r="BL175" s="254"/>
      <c r="BM175" s="254"/>
      <c r="BN175" s="254"/>
      <c r="BO175" s="254"/>
      <c r="BP175" s="254"/>
      <c r="BQ175" s="254"/>
      <c r="BR175" s="254"/>
      <c r="BS175" s="254"/>
      <c r="BT175" s="254"/>
      <c r="BU175" s="254"/>
      <c r="BV175" s="254"/>
      <c r="BW175" s="254"/>
      <c r="BX175" s="254"/>
      <c r="BY175" s="254"/>
      <c r="BZ175" s="254"/>
      <c r="CA175" s="254"/>
      <c r="CB175" s="254"/>
      <c r="CC175" s="254"/>
      <c r="CD175" s="254"/>
      <c r="CE175" s="254"/>
      <c r="CF175" s="254"/>
      <c r="CG175" s="254"/>
      <c r="CH175" s="254"/>
      <c r="CI175" s="254"/>
      <c r="CJ175" s="254"/>
      <c r="CK175" s="254"/>
      <c r="CL175" s="254"/>
      <c r="CM175" s="254"/>
      <c r="CN175" s="254"/>
      <c r="CO175" s="254"/>
      <c r="CP175" s="254"/>
      <c r="CQ175" s="254"/>
      <c r="CR175" s="254"/>
      <c r="CS175" s="254"/>
      <c r="CT175" s="254"/>
      <c r="CU175" s="254"/>
      <c r="CV175" s="254"/>
      <c r="CW175" s="254"/>
      <c r="CX175" s="254"/>
      <c r="CY175" s="254"/>
      <c r="CZ175" s="254"/>
      <c r="DA175" s="254"/>
      <c r="DB175" s="254"/>
      <c r="DC175" s="254"/>
      <c r="DD175" s="254"/>
      <c r="DE175" s="254"/>
      <c r="DF175" s="254"/>
      <c r="DG175" s="254"/>
      <c r="DH175" s="254"/>
      <c r="DI175" s="254"/>
      <c r="DJ175" s="254"/>
      <c r="DK175" s="254"/>
      <c r="DL175" s="254"/>
    </row>
    <row r="176" spans="1:116" x14ac:dyDescent="0.25">
      <c r="A176" s="255" t="s">
        <v>7395</v>
      </c>
      <c r="B176" s="256" t="s">
        <v>7396</v>
      </c>
      <c r="C176" s="259">
        <v>0</v>
      </c>
      <c r="D176" s="260">
        <v>11</v>
      </c>
      <c r="E176" s="259">
        <v>0</v>
      </c>
      <c r="F176" s="259" t="s">
        <v>14</v>
      </c>
      <c r="G176" s="259">
        <v>0.41808821130000001</v>
      </c>
      <c r="H176" s="259">
        <v>37.6</v>
      </c>
      <c r="I176" s="260">
        <v>0</v>
      </c>
      <c r="J176" s="260" t="str">
        <f>IFERROR(VLOOKUP($B176,'Core Indicators'!$E$3:$EU$906,147,FALSE),"x")</f>
        <v>x</v>
      </c>
      <c r="K176" s="261">
        <v>0.45866918559999997</v>
      </c>
      <c r="L176" s="259" t="s">
        <v>14</v>
      </c>
      <c r="M176" s="260">
        <v>79</v>
      </c>
      <c r="N176" s="260" t="s">
        <v>14</v>
      </c>
      <c r="O176" s="260" t="str">
        <f>IFERROR(VLOOKUP(B176,'Core Indicators'!$E$3:$G$9906,3,FALSE),"x")</f>
        <v>x</v>
      </c>
      <c r="P176" s="260">
        <v>720</v>
      </c>
      <c r="Q176" s="254"/>
      <c r="R176" s="254"/>
      <c r="S176" s="254"/>
      <c r="T176" s="254"/>
      <c r="U176" s="254"/>
      <c r="V176" s="254"/>
      <c r="W176" s="254"/>
      <c r="X176" s="254"/>
      <c r="Y176" s="254"/>
      <c r="Z176" s="254"/>
      <c r="AA176" s="254"/>
      <c r="AB176" s="254"/>
      <c r="AC176" s="254"/>
      <c r="AD176" s="254"/>
      <c r="AE176" s="254"/>
      <c r="AF176" s="254"/>
      <c r="AG176" s="254"/>
      <c r="AH176" s="254"/>
      <c r="AI176" s="254"/>
      <c r="AJ176" s="254"/>
      <c r="AK176" s="254"/>
      <c r="AL176" s="254"/>
      <c r="AM176" s="254"/>
      <c r="AN176" s="254"/>
      <c r="AO176" s="254"/>
      <c r="AP176" s="254"/>
      <c r="AQ176" s="254"/>
      <c r="AR176" s="254"/>
      <c r="AS176" s="254"/>
      <c r="AT176" s="254"/>
      <c r="AU176" s="254"/>
      <c r="AV176" s="254"/>
      <c r="AW176" s="254"/>
      <c r="AX176" s="254"/>
      <c r="AY176" s="254"/>
      <c r="AZ176" s="254"/>
      <c r="BA176" s="254"/>
      <c r="BB176" s="254"/>
      <c r="BC176" s="254"/>
      <c r="BD176" s="254"/>
      <c r="BE176" s="254"/>
      <c r="BF176" s="254"/>
      <c r="BG176" s="254"/>
      <c r="BH176" s="254"/>
      <c r="BI176" s="254"/>
      <c r="BJ176" s="254"/>
      <c r="BK176" s="254"/>
      <c r="BL176" s="254"/>
      <c r="BM176" s="254"/>
      <c r="BN176" s="254"/>
      <c r="BO176" s="254"/>
      <c r="BP176" s="254"/>
      <c r="BQ176" s="254"/>
      <c r="BR176" s="254"/>
      <c r="BS176" s="254"/>
      <c r="BT176" s="254"/>
      <c r="BU176" s="254"/>
      <c r="BV176" s="254"/>
      <c r="BW176" s="254"/>
      <c r="BX176" s="254"/>
      <c r="BY176" s="254"/>
      <c r="BZ176" s="254"/>
      <c r="CA176" s="254"/>
      <c r="CB176" s="254"/>
      <c r="CC176" s="254"/>
      <c r="CD176" s="254"/>
      <c r="CE176" s="254"/>
      <c r="CF176" s="254"/>
      <c r="CG176" s="254"/>
      <c r="CH176" s="254"/>
      <c r="CI176" s="254"/>
      <c r="CJ176" s="254"/>
      <c r="CK176" s="254"/>
      <c r="CL176" s="254"/>
      <c r="CM176" s="254"/>
      <c r="CN176" s="254"/>
      <c r="CO176" s="254"/>
      <c r="CP176" s="254"/>
      <c r="CQ176" s="254"/>
      <c r="CR176" s="254"/>
      <c r="CS176" s="254"/>
      <c r="CT176" s="254"/>
      <c r="CU176" s="254"/>
      <c r="CV176" s="254"/>
      <c r="CW176" s="254"/>
      <c r="CX176" s="254"/>
      <c r="CY176" s="254"/>
      <c r="CZ176" s="254"/>
      <c r="DA176" s="254"/>
      <c r="DB176" s="254"/>
      <c r="DC176" s="254"/>
      <c r="DD176" s="254"/>
      <c r="DE176" s="254"/>
      <c r="DF176" s="254"/>
      <c r="DG176" s="254"/>
      <c r="DH176" s="254"/>
      <c r="DI176" s="254"/>
      <c r="DJ176" s="254"/>
      <c r="DK176" s="254"/>
      <c r="DL176" s="254"/>
    </row>
    <row r="177" spans="1:116" x14ac:dyDescent="0.25">
      <c r="A177" s="255" t="s">
        <v>942</v>
      </c>
      <c r="B177" s="256" t="s">
        <v>7397</v>
      </c>
      <c r="C177" s="259">
        <v>0.75771999329999995</v>
      </c>
      <c r="D177" s="260">
        <v>12</v>
      </c>
      <c r="E177" s="259">
        <v>0.40300000000000002</v>
      </c>
      <c r="F177" s="259">
        <v>8.4499999999999993</v>
      </c>
      <c r="G177" s="259">
        <v>0.32349148620000001</v>
      </c>
      <c r="H177" s="259">
        <v>40.299999999999997</v>
      </c>
      <c r="I177" s="260">
        <v>0</v>
      </c>
      <c r="J177" s="260">
        <f>IFERROR(VLOOKUP($B177,'Core Indicators'!$E$3:$EU$906,147,FALSE),"x")</f>
        <v>60</v>
      </c>
      <c r="K177" s="261">
        <v>-0.1202659085</v>
      </c>
      <c r="L177" s="259">
        <v>7.25</v>
      </c>
      <c r="M177" s="260">
        <v>82</v>
      </c>
      <c r="N177" s="260">
        <v>40</v>
      </c>
      <c r="O177" s="260">
        <f>IFERROR(VLOOKUP(B177,'Core Indicators'!$E$3:$G$9906,3,FALSE),"x")</f>
        <v>1455000</v>
      </c>
      <c r="P177" s="260">
        <v>5130</v>
      </c>
      <c r="Q177" s="254"/>
      <c r="R177" s="254"/>
      <c r="S177" s="254"/>
      <c r="T177" s="254"/>
      <c r="U177" s="254"/>
      <c r="V177" s="254"/>
      <c r="W177" s="254"/>
      <c r="X177" s="254"/>
      <c r="Y177" s="254"/>
      <c r="Z177" s="254"/>
      <c r="AA177" s="254"/>
      <c r="AB177" s="254"/>
      <c r="AC177" s="254"/>
      <c r="AD177" s="254"/>
      <c r="AE177" s="254"/>
      <c r="AF177" s="254"/>
      <c r="AG177" s="254"/>
      <c r="AH177" s="254"/>
      <c r="AI177" s="254"/>
      <c r="AJ177" s="254"/>
      <c r="AK177" s="254"/>
      <c r="AL177" s="254"/>
      <c r="AM177" s="254"/>
      <c r="AN177" s="254"/>
      <c r="AO177" s="254"/>
      <c r="AP177" s="254"/>
      <c r="AQ177" s="254"/>
      <c r="AR177" s="254"/>
      <c r="AS177" s="254"/>
      <c r="AT177" s="254"/>
      <c r="AU177" s="254"/>
      <c r="AV177" s="254"/>
      <c r="AW177" s="254"/>
      <c r="AX177" s="254"/>
      <c r="AY177" s="254"/>
      <c r="AZ177" s="254"/>
      <c r="BA177" s="254"/>
      <c r="BB177" s="254"/>
      <c r="BC177" s="254"/>
      <c r="BD177" s="254"/>
      <c r="BE177" s="254"/>
      <c r="BF177" s="254"/>
      <c r="BG177" s="254"/>
      <c r="BH177" s="254"/>
      <c r="BI177" s="254"/>
      <c r="BJ177" s="254"/>
      <c r="BK177" s="254"/>
      <c r="BL177" s="254"/>
      <c r="BM177" s="254"/>
      <c r="BN177" s="254"/>
      <c r="BO177" s="254"/>
      <c r="BP177" s="254"/>
      <c r="BQ177" s="254"/>
      <c r="BR177" s="254"/>
      <c r="BS177" s="254"/>
      <c r="BT177" s="254"/>
      <c r="BU177" s="254"/>
      <c r="BV177" s="254"/>
      <c r="BW177" s="254"/>
      <c r="BX177" s="254"/>
      <c r="BY177" s="254"/>
      <c r="BZ177" s="254"/>
      <c r="CA177" s="254"/>
      <c r="CB177" s="254"/>
      <c r="CC177" s="254"/>
      <c r="CD177" s="254"/>
      <c r="CE177" s="254"/>
      <c r="CF177" s="254"/>
      <c r="CG177" s="254"/>
      <c r="CH177" s="254"/>
      <c r="CI177" s="254"/>
      <c r="CJ177" s="254"/>
      <c r="CK177" s="254"/>
      <c r="CL177" s="254"/>
      <c r="CM177" s="254"/>
      <c r="CN177" s="254"/>
      <c r="CO177" s="254"/>
      <c r="CP177" s="254"/>
      <c r="CQ177" s="254"/>
      <c r="CR177" s="254"/>
      <c r="CS177" s="254"/>
      <c r="CT177" s="254"/>
      <c r="CU177" s="254"/>
      <c r="CV177" s="254"/>
      <c r="CW177" s="254"/>
      <c r="CX177" s="254"/>
      <c r="CY177" s="254"/>
      <c r="CZ177" s="254"/>
      <c r="DA177" s="254"/>
      <c r="DB177" s="254"/>
      <c r="DC177" s="254"/>
      <c r="DD177" s="254"/>
      <c r="DE177" s="254"/>
      <c r="DF177" s="254"/>
      <c r="DG177" s="254"/>
      <c r="DH177" s="254"/>
      <c r="DI177" s="254"/>
      <c r="DJ177" s="254"/>
      <c r="DK177" s="254"/>
      <c r="DL177" s="254"/>
    </row>
    <row r="178" spans="1:116" x14ac:dyDescent="0.25">
      <c r="A178" s="255" t="s">
        <v>759</v>
      </c>
      <c r="B178" s="256" t="s">
        <v>7398</v>
      </c>
      <c r="C178" s="259">
        <v>3.9599962599999997E-2</v>
      </c>
      <c r="D178" s="260">
        <v>7</v>
      </c>
      <c r="E178" s="259">
        <v>0</v>
      </c>
      <c r="F178" s="259">
        <v>6.55</v>
      </c>
      <c r="G178" s="259">
        <v>0.30031952810000001</v>
      </c>
      <c r="H178" s="259">
        <v>32.799999999999997</v>
      </c>
      <c r="I178" s="260">
        <v>6</v>
      </c>
      <c r="J178" s="260">
        <f>IFERROR(VLOOKUP($B178,'Core Indicators'!$E$3:$EU$906,147,FALSE),"x")</f>
        <v>967</v>
      </c>
      <c r="K178" s="261">
        <v>6.22186884E-2</v>
      </c>
      <c r="L178" s="259">
        <v>5.5</v>
      </c>
      <c r="M178" s="260">
        <v>70</v>
      </c>
      <c r="N178" s="260">
        <v>43</v>
      </c>
      <c r="O178" s="260">
        <f>IFERROR(VLOOKUP(B178,'Core Indicators'!$E$3:$G$9906,3,FALSE),"x")</f>
        <v>11718000</v>
      </c>
      <c r="P178" s="260">
        <v>155360</v>
      </c>
      <c r="Q178" s="254"/>
      <c r="R178" s="254"/>
      <c r="S178" s="254"/>
      <c r="T178" s="254"/>
      <c r="U178" s="254"/>
      <c r="V178" s="254"/>
      <c r="W178" s="254"/>
      <c r="X178" s="254"/>
      <c r="Y178" s="254"/>
      <c r="Z178" s="254"/>
      <c r="AA178" s="254"/>
      <c r="AB178" s="254"/>
      <c r="AC178" s="254"/>
      <c r="AD178" s="254"/>
      <c r="AE178" s="254"/>
      <c r="AF178" s="254"/>
      <c r="AG178" s="254"/>
      <c r="AH178" s="254"/>
      <c r="AI178" s="254"/>
      <c r="AJ178" s="254"/>
      <c r="AK178" s="254"/>
      <c r="AL178" s="254"/>
      <c r="AM178" s="254"/>
      <c r="AN178" s="254"/>
      <c r="AO178" s="254"/>
      <c r="AP178" s="254"/>
      <c r="AQ178" s="254"/>
      <c r="AR178" s="254"/>
      <c r="AS178" s="254"/>
      <c r="AT178" s="254"/>
      <c r="AU178" s="254"/>
      <c r="AV178" s="254"/>
      <c r="AW178" s="254"/>
      <c r="AX178" s="254"/>
      <c r="AY178" s="254"/>
      <c r="AZ178" s="254"/>
      <c r="BA178" s="254"/>
      <c r="BB178" s="254"/>
      <c r="BC178" s="254"/>
      <c r="BD178" s="254"/>
      <c r="BE178" s="254"/>
      <c r="BF178" s="254"/>
      <c r="BG178" s="254"/>
      <c r="BH178" s="254"/>
      <c r="BI178" s="254"/>
      <c r="BJ178" s="254"/>
      <c r="BK178" s="254"/>
      <c r="BL178" s="254"/>
      <c r="BM178" s="254"/>
      <c r="BN178" s="254"/>
      <c r="BO178" s="254"/>
      <c r="BP178" s="254"/>
      <c r="BQ178" s="254"/>
      <c r="BR178" s="254"/>
      <c r="BS178" s="254"/>
      <c r="BT178" s="254"/>
      <c r="BU178" s="254"/>
      <c r="BV178" s="254"/>
      <c r="BW178" s="254"/>
      <c r="BX178" s="254"/>
      <c r="BY178" s="254"/>
      <c r="BZ178" s="254"/>
      <c r="CA178" s="254"/>
      <c r="CB178" s="254"/>
      <c r="CC178" s="254"/>
      <c r="CD178" s="254"/>
      <c r="CE178" s="254"/>
      <c r="CF178" s="254"/>
      <c r="CG178" s="254"/>
      <c r="CH178" s="254"/>
      <c r="CI178" s="254"/>
      <c r="CJ178" s="254"/>
      <c r="CK178" s="254"/>
      <c r="CL178" s="254"/>
      <c r="CM178" s="254"/>
      <c r="CN178" s="254"/>
      <c r="CO178" s="254"/>
      <c r="CP178" s="254"/>
      <c r="CQ178" s="254"/>
      <c r="CR178" s="254"/>
      <c r="CS178" s="254"/>
      <c r="CT178" s="254"/>
      <c r="CU178" s="254"/>
      <c r="CV178" s="254"/>
      <c r="CW178" s="254"/>
      <c r="CX178" s="254"/>
      <c r="CY178" s="254"/>
      <c r="CZ178" s="254"/>
      <c r="DA178" s="254"/>
      <c r="DB178" s="254"/>
      <c r="DC178" s="254"/>
      <c r="DD178" s="254"/>
      <c r="DE178" s="254"/>
      <c r="DF178" s="254"/>
      <c r="DG178" s="254"/>
      <c r="DH178" s="254"/>
      <c r="DI178" s="254"/>
      <c r="DJ178" s="254"/>
      <c r="DK178" s="254"/>
      <c r="DL178" s="254"/>
    </row>
    <row r="179" spans="1:116" x14ac:dyDescent="0.25">
      <c r="A179" s="255" t="s">
        <v>781</v>
      </c>
      <c r="B179" s="256" t="s">
        <v>7399</v>
      </c>
      <c r="C179" s="259">
        <v>0.40505643740000002</v>
      </c>
      <c r="D179" s="260">
        <v>7</v>
      </c>
      <c r="E179" s="259">
        <v>0.34</v>
      </c>
      <c r="F179" s="259">
        <v>4.9166666667000003</v>
      </c>
      <c r="G179" s="259">
        <v>0.3050249216</v>
      </c>
      <c r="H179" s="259">
        <v>41.9</v>
      </c>
      <c r="I179" s="260">
        <v>10</v>
      </c>
      <c r="J179" s="260">
        <f>IFERROR(VLOOKUP($B179,'Core Indicators'!$E$3:$EU$906,147,FALSE),"x")</f>
        <v>131</v>
      </c>
      <c r="K179" s="261">
        <v>-0.28296324610000001</v>
      </c>
      <c r="L179" s="259">
        <v>3.5</v>
      </c>
      <c r="M179" s="260">
        <v>32</v>
      </c>
      <c r="N179" s="260">
        <v>39</v>
      </c>
      <c r="O179" s="260">
        <f>IFERROR(VLOOKUP(B179,'Core Indicators'!$E$3:$G$9906,3,FALSE),"x")</f>
        <v>83430000</v>
      </c>
      <c r="P179" s="260">
        <v>769630</v>
      </c>
      <c r="Q179" s="254"/>
      <c r="R179" s="254"/>
      <c r="S179" s="254"/>
      <c r="T179" s="254"/>
      <c r="U179" s="254"/>
      <c r="V179" s="254"/>
      <c r="W179" s="254"/>
      <c r="X179" s="254"/>
      <c r="Y179" s="254"/>
      <c r="Z179" s="254"/>
      <c r="AA179" s="254"/>
      <c r="AB179" s="254"/>
      <c r="AC179" s="254"/>
      <c r="AD179" s="254"/>
      <c r="AE179" s="254"/>
      <c r="AF179" s="254"/>
      <c r="AG179" s="254"/>
      <c r="AH179" s="254"/>
      <c r="AI179" s="254"/>
      <c r="AJ179" s="254"/>
      <c r="AK179" s="254"/>
      <c r="AL179" s="254"/>
      <c r="AM179" s="254"/>
      <c r="AN179" s="254"/>
      <c r="AO179" s="254"/>
      <c r="AP179" s="254"/>
      <c r="AQ179" s="254"/>
      <c r="AR179" s="254"/>
      <c r="AS179" s="254"/>
      <c r="AT179" s="254"/>
      <c r="AU179" s="254"/>
      <c r="AV179" s="254"/>
      <c r="AW179" s="254"/>
      <c r="AX179" s="254"/>
      <c r="AY179" s="254"/>
      <c r="AZ179" s="254"/>
      <c r="BA179" s="254"/>
      <c r="BB179" s="254"/>
      <c r="BC179" s="254"/>
      <c r="BD179" s="254"/>
      <c r="BE179" s="254"/>
      <c r="BF179" s="254"/>
      <c r="BG179" s="254"/>
      <c r="BH179" s="254"/>
      <c r="BI179" s="254"/>
      <c r="BJ179" s="254"/>
      <c r="BK179" s="254"/>
      <c r="BL179" s="254"/>
      <c r="BM179" s="254"/>
      <c r="BN179" s="254"/>
      <c r="BO179" s="254"/>
      <c r="BP179" s="254"/>
      <c r="BQ179" s="254"/>
      <c r="BR179" s="254"/>
      <c r="BS179" s="254"/>
      <c r="BT179" s="254"/>
      <c r="BU179" s="254"/>
      <c r="BV179" s="254"/>
      <c r="BW179" s="254"/>
      <c r="BX179" s="254"/>
      <c r="BY179" s="254"/>
      <c r="BZ179" s="254"/>
      <c r="CA179" s="254"/>
      <c r="CB179" s="254"/>
      <c r="CC179" s="254"/>
      <c r="CD179" s="254"/>
      <c r="CE179" s="254"/>
      <c r="CF179" s="254"/>
      <c r="CG179" s="254"/>
      <c r="CH179" s="254"/>
      <c r="CI179" s="254"/>
      <c r="CJ179" s="254"/>
      <c r="CK179" s="254"/>
      <c r="CL179" s="254"/>
      <c r="CM179" s="254"/>
      <c r="CN179" s="254"/>
      <c r="CO179" s="254"/>
      <c r="CP179" s="254"/>
      <c r="CQ179" s="254"/>
      <c r="CR179" s="254"/>
      <c r="CS179" s="254"/>
      <c r="CT179" s="254"/>
      <c r="CU179" s="254"/>
      <c r="CV179" s="254"/>
      <c r="CW179" s="254"/>
      <c r="CX179" s="254"/>
      <c r="CY179" s="254"/>
      <c r="CZ179" s="254"/>
      <c r="DA179" s="254"/>
      <c r="DB179" s="254"/>
      <c r="DC179" s="254"/>
      <c r="DD179" s="254"/>
      <c r="DE179" s="254"/>
      <c r="DF179" s="254"/>
      <c r="DG179" s="254"/>
      <c r="DH179" s="254"/>
      <c r="DI179" s="254"/>
      <c r="DJ179" s="254"/>
      <c r="DK179" s="254"/>
      <c r="DL179" s="254"/>
    </row>
    <row r="180" spans="1:116" x14ac:dyDescent="0.25">
      <c r="A180" s="255" t="s">
        <v>7400</v>
      </c>
      <c r="B180" s="256" t="s">
        <v>7401</v>
      </c>
      <c r="C180" s="259">
        <v>0</v>
      </c>
      <c r="D180" s="260">
        <v>11</v>
      </c>
      <c r="E180" s="259">
        <v>0</v>
      </c>
      <c r="F180" s="259" t="s">
        <v>14</v>
      </c>
      <c r="G180" s="259" t="s">
        <v>14</v>
      </c>
      <c r="H180" s="259">
        <v>39.1</v>
      </c>
      <c r="I180" s="260">
        <v>0</v>
      </c>
      <c r="J180" s="260" t="str">
        <f>IFERROR(VLOOKUP($B180,'Core Indicators'!$E$3:$EU$906,147,FALSE),"x")</f>
        <v>x</v>
      </c>
      <c r="K180" s="261">
        <v>0.4812893271</v>
      </c>
      <c r="L180" s="259" t="s">
        <v>14</v>
      </c>
      <c r="M180" s="260">
        <v>93</v>
      </c>
      <c r="N180" s="260" t="s">
        <v>14</v>
      </c>
      <c r="O180" s="260" t="str">
        <f>IFERROR(VLOOKUP(B180,'Core Indicators'!$E$3:$G$9906,3,FALSE),"x")</f>
        <v>x</v>
      </c>
      <c r="P180" s="260">
        <v>30</v>
      </c>
      <c r="Q180" s="254"/>
      <c r="R180" s="254"/>
      <c r="S180" s="254"/>
      <c r="T180" s="254"/>
      <c r="U180" s="254"/>
      <c r="V180" s="254"/>
      <c r="W180" s="254"/>
      <c r="X180" s="254"/>
      <c r="Y180" s="254"/>
      <c r="Z180" s="254"/>
      <c r="AA180" s="254"/>
      <c r="AB180" s="254"/>
      <c r="AC180" s="254"/>
      <c r="AD180" s="254"/>
      <c r="AE180" s="254"/>
      <c r="AF180" s="254"/>
      <c r="AG180" s="254"/>
      <c r="AH180" s="254"/>
      <c r="AI180" s="254"/>
      <c r="AJ180" s="254"/>
      <c r="AK180" s="254"/>
      <c r="AL180" s="254"/>
      <c r="AM180" s="254"/>
      <c r="AN180" s="254"/>
      <c r="AO180" s="254"/>
      <c r="AP180" s="254"/>
      <c r="AQ180" s="254"/>
      <c r="AR180" s="254"/>
      <c r="AS180" s="254"/>
      <c r="AT180" s="254"/>
      <c r="AU180" s="254"/>
      <c r="AV180" s="254"/>
      <c r="AW180" s="254"/>
      <c r="AX180" s="254"/>
      <c r="AY180" s="254"/>
      <c r="AZ180" s="254"/>
      <c r="BA180" s="254"/>
      <c r="BB180" s="254"/>
      <c r="BC180" s="254"/>
      <c r="BD180" s="254"/>
      <c r="BE180" s="254"/>
      <c r="BF180" s="254"/>
      <c r="BG180" s="254"/>
      <c r="BH180" s="254"/>
      <c r="BI180" s="254"/>
      <c r="BJ180" s="254"/>
      <c r="BK180" s="254"/>
      <c r="BL180" s="254"/>
      <c r="BM180" s="254"/>
      <c r="BN180" s="254"/>
      <c r="BO180" s="254"/>
      <c r="BP180" s="254"/>
      <c r="BQ180" s="254"/>
      <c r="BR180" s="254"/>
      <c r="BS180" s="254"/>
      <c r="BT180" s="254"/>
      <c r="BU180" s="254"/>
      <c r="BV180" s="254"/>
      <c r="BW180" s="254"/>
      <c r="BX180" s="254"/>
      <c r="BY180" s="254"/>
      <c r="BZ180" s="254"/>
      <c r="CA180" s="254"/>
      <c r="CB180" s="254"/>
      <c r="CC180" s="254"/>
      <c r="CD180" s="254"/>
      <c r="CE180" s="254"/>
      <c r="CF180" s="254"/>
      <c r="CG180" s="254"/>
      <c r="CH180" s="254"/>
      <c r="CI180" s="254"/>
      <c r="CJ180" s="254"/>
      <c r="CK180" s="254"/>
      <c r="CL180" s="254"/>
      <c r="CM180" s="254"/>
      <c r="CN180" s="254"/>
      <c r="CO180" s="254"/>
      <c r="CP180" s="254"/>
      <c r="CQ180" s="254"/>
      <c r="CR180" s="254"/>
      <c r="CS180" s="254"/>
      <c r="CT180" s="254"/>
      <c r="CU180" s="254"/>
      <c r="CV180" s="254"/>
      <c r="CW180" s="254"/>
      <c r="CX180" s="254"/>
      <c r="CY180" s="254"/>
      <c r="CZ180" s="254"/>
      <c r="DA180" s="254"/>
      <c r="DB180" s="254"/>
      <c r="DC180" s="254"/>
      <c r="DD180" s="254"/>
      <c r="DE180" s="254"/>
      <c r="DF180" s="254"/>
      <c r="DG180" s="254"/>
      <c r="DH180" s="254"/>
      <c r="DI180" s="254"/>
      <c r="DJ180" s="254"/>
      <c r="DK180" s="254"/>
      <c r="DL180" s="254"/>
    </row>
    <row r="181" spans="1:116" x14ac:dyDescent="0.25">
      <c r="A181" s="255" t="s">
        <v>158</v>
      </c>
      <c r="B181" s="256" t="s">
        <v>7402</v>
      </c>
      <c r="C181" s="259">
        <v>0.50555201679999995</v>
      </c>
      <c r="D181" s="260">
        <v>7</v>
      </c>
      <c r="E181" s="259">
        <v>0</v>
      </c>
      <c r="F181" s="259">
        <v>6.05</v>
      </c>
      <c r="G181" s="259">
        <v>0.53851305940000005</v>
      </c>
      <c r="H181" s="259">
        <v>40.5</v>
      </c>
      <c r="I181" s="260">
        <v>6</v>
      </c>
      <c r="J181" s="260">
        <f>IFERROR(VLOOKUP($B181,'Core Indicators'!$E$3:$EU$906,147,FALSE),"x")</f>
        <v>14</v>
      </c>
      <c r="K181" s="261">
        <v>-0.57793134450000005</v>
      </c>
      <c r="L181" s="259">
        <v>5</v>
      </c>
      <c r="M181" s="260">
        <v>40</v>
      </c>
      <c r="N181" s="260">
        <v>37</v>
      </c>
      <c r="O181" s="260">
        <f>IFERROR(VLOOKUP(B181,'Core Indicators'!$E$3:$G$9906,3,FALSE),"x")</f>
        <v>57797000</v>
      </c>
      <c r="P181" s="260">
        <v>885800</v>
      </c>
      <c r="Q181" s="254"/>
      <c r="R181" s="254"/>
      <c r="S181" s="254"/>
      <c r="T181" s="254"/>
      <c r="U181" s="254"/>
      <c r="V181" s="254"/>
      <c r="W181" s="254"/>
      <c r="X181" s="254"/>
      <c r="Y181" s="254"/>
      <c r="Z181" s="254"/>
      <c r="AA181" s="254"/>
      <c r="AB181" s="254"/>
      <c r="AC181" s="254"/>
      <c r="AD181" s="254"/>
      <c r="AE181" s="254"/>
      <c r="AF181" s="254"/>
      <c r="AG181" s="254"/>
      <c r="AH181" s="254"/>
      <c r="AI181" s="254"/>
      <c r="AJ181" s="254"/>
      <c r="AK181" s="254"/>
      <c r="AL181" s="254"/>
      <c r="AM181" s="254"/>
      <c r="AN181" s="254"/>
      <c r="AO181" s="254"/>
      <c r="AP181" s="254"/>
      <c r="AQ181" s="254"/>
      <c r="AR181" s="254"/>
      <c r="AS181" s="254"/>
      <c r="AT181" s="254"/>
      <c r="AU181" s="254"/>
      <c r="AV181" s="254"/>
      <c r="AW181" s="254"/>
      <c r="AX181" s="254"/>
      <c r="AY181" s="254"/>
      <c r="AZ181" s="254"/>
      <c r="BA181" s="254"/>
      <c r="BB181" s="254"/>
      <c r="BC181" s="254"/>
      <c r="BD181" s="254"/>
      <c r="BE181" s="254"/>
      <c r="BF181" s="254"/>
      <c r="BG181" s="254"/>
      <c r="BH181" s="254"/>
      <c r="BI181" s="254"/>
      <c r="BJ181" s="254"/>
      <c r="BK181" s="254"/>
      <c r="BL181" s="254"/>
      <c r="BM181" s="254"/>
      <c r="BN181" s="254"/>
      <c r="BO181" s="254"/>
      <c r="BP181" s="254"/>
      <c r="BQ181" s="254"/>
      <c r="BR181" s="254"/>
      <c r="BS181" s="254"/>
      <c r="BT181" s="254"/>
      <c r="BU181" s="254"/>
      <c r="BV181" s="254"/>
      <c r="BW181" s="254"/>
      <c r="BX181" s="254"/>
      <c r="BY181" s="254"/>
      <c r="BZ181" s="254"/>
      <c r="CA181" s="254"/>
      <c r="CB181" s="254"/>
      <c r="CC181" s="254"/>
      <c r="CD181" s="254"/>
      <c r="CE181" s="254"/>
      <c r="CF181" s="254"/>
      <c r="CG181" s="254"/>
      <c r="CH181" s="254"/>
      <c r="CI181" s="254"/>
      <c r="CJ181" s="254"/>
      <c r="CK181" s="254"/>
      <c r="CL181" s="254"/>
      <c r="CM181" s="254"/>
      <c r="CN181" s="254"/>
      <c r="CO181" s="254"/>
      <c r="CP181" s="254"/>
      <c r="CQ181" s="254"/>
      <c r="CR181" s="254"/>
      <c r="CS181" s="254"/>
      <c r="CT181" s="254"/>
      <c r="CU181" s="254"/>
      <c r="CV181" s="254"/>
      <c r="CW181" s="254"/>
      <c r="CX181" s="254"/>
      <c r="CY181" s="254"/>
      <c r="CZ181" s="254"/>
      <c r="DA181" s="254"/>
      <c r="DB181" s="254"/>
      <c r="DC181" s="254"/>
      <c r="DD181" s="254"/>
      <c r="DE181" s="254"/>
      <c r="DF181" s="254"/>
      <c r="DG181" s="254"/>
      <c r="DH181" s="254"/>
      <c r="DI181" s="254"/>
      <c r="DJ181" s="254"/>
      <c r="DK181" s="254"/>
      <c r="DL181" s="254"/>
    </row>
    <row r="182" spans="1:116" x14ac:dyDescent="0.25">
      <c r="A182" s="255" t="s">
        <v>1616</v>
      </c>
      <c r="B182" s="256" t="s">
        <v>7403</v>
      </c>
      <c r="C182" s="259">
        <v>0.92157200010000007</v>
      </c>
      <c r="D182" s="260">
        <v>7</v>
      </c>
      <c r="E182" s="259">
        <v>0.23899999999999999</v>
      </c>
      <c r="F182" s="259">
        <v>5.1666666667000003</v>
      </c>
      <c r="G182" s="259">
        <v>0.53064898670000005</v>
      </c>
      <c r="H182" s="259">
        <v>42.8</v>
      </c>
      <c r="I182" s="260">
        <v>6</v>
      </c>
      <c r="J182" s="260">
        <f>IFERROR(VLOOKUP($B182,'Core Indicators'!$E$3:$EU$906,147,FALSE),"x")</f>
        <v>146</v>
      </c>
      <c r="K182" s="261">
        <v>-0.31461122629999999</v>
      </c>
      <c r="L182" s="259">
        <v>5.25</v>
      </c>
      <c r="M182" s="260">
        <v>34</v>
      </c>
      <c r="N182" s="260">
        <v>28</v>
      </c>
      <c r="O182" s="260">
        <f>IFERROR(VLOOKUP(B182,'Core Indicators'!$E$3:$G$9906,3,FALSE),"x")</f>
        <v>40185000</v>
      </c>
      <c r="P182" s="260">
        <v>200520</v>
      </c>
      <c r="Q182" s="254"/>
      <c r="R182" s="254"/>
      <c r="S182" s="254"/>
      <c r="T182" s="254"/>
      <c r="U182" s="254"/>
      <c r="V182" s="254"/>
      <c r="W182" s="254"/>
      <c r="X182" s="254"/>
      <c r="Y182" s="254"/>
      <c r="Z182" s="254"/>
      <c r="AA182" s="254"/>
      <c r="AB182" s="254"/>
      <c r="AC182" s="254"/>
      <c r="AD182" s="254"/>
      <c r="AE182" s="254"/>
      <c r="AF182" s="254"/>
      <c r="AG182" s="254"/>
      <c r="AH182" s="254"/>
      <c r="AI182" s="254"/>
      <c r="AJ182" s="254"/>
      <c r="AK182" s="254"/>
      <c r="AL182" s="254"/>
      <c r="AM182" s="254"/>
      <c r="AN182" s="254"/>
      <c r="AO182" s="254"/>
      <c r="AP182" s="254"/>
      <c r="AQ182" s="254"/>
      <c r="AR182" s="254"/>
      <c r="AS182" s="254"/>
      <c r="AT182" s="254"/>
      <c r="AU182" s="254"/>
      <c r="AV182" s="254"/>
      <c r="AW182" s="254"/>
      <c r="AX182" s="254"/>
      <c r="AY182" s="254"/>
      <c r="AZ182" s="254"/>
      <c r="BA182" s="254"/>
      <c r="BB182" s="254"/>
      <c r="BC182" s="254"/>
      <c r="BD182" s="254"/>
      <c r="BE182" s="254"/>
      <c r="BF182" s="254"/>
      <c r="BG182" s="254"/>
      <c r="BH182" s="254"/>
      <c r="BI182" s="254"/>
      <c r="BJ182" s="254"/>
      <c r="BK182" s="254"/>
      <c r="BL182" s="254"/>
      <c r="BM182" s="254"/>
      <c r="BN182" s="254"/>
      <c r="BO182" s="254"/>
      <c r="BP182" s="254"/>
      <c r="BQ182" s="254"/>
      <c r="BR182" s="254"/>
      <c r="BS182" s="254"/>
      <c r="BT182" s="254"/>
      <c r="BU182" s="254"/>
      <c r="BV182" s="254"/>
      <c r="BW182" s="254"/>
      <c r="BX182" s="254"/>
      <c r="BY182" s="254"/>
      <c r="BZ182" s="254"/>
      <c r="CA182" s="254"/>
      <c r="CB182" s="254"/>
      <c r="CC182" s="254"/>
      <c r="CD182" s="254"/>
      <c r="CE182" s="254"/>
      <c r="CF182" s="254"/>
      <c r="CG182" s="254"/>
      <c r="CH182" s="254"/>
      <c r="CI182" s="254"/>
      <c r="CJ182" s="254"/>
      <c r="CK182" s="254"/>
      <c r="CL182" s="254"/>
      <c r="CM182" s="254"/>
      <c r="CN182" s="254"/>
      <c r="CO182" s="254"/>
      <c r="CP182" s="254"/>
      <c r="CQ182" s="254"/>
      <c r="CR182" s="254"/>
      <c r="CS182" s="254"/>
      <c r="CT182" s="254"/>
      <c r="CU182" s="254"/>
      <c r="CV182" s="254"/>
      <c r="CW182" s="254"/>
      <c r="CX182" s="254"/>
      <c r="CY182" s="254"/>
      <c r="CZ182" s="254"/>
      <c r="DA182" s="254"/>
      <c r="DB182" s="254"/>
      <c r="DC182" s="254"/>
      <c r="DD182" s="254"/>
      <c r="DE182" s="254"/>
      <c r="DF182" s="254"/>
      <c r="DG182" s="254"/>
      <c r="DH182" s="254"/>
      <c r="DI182" s="254"/>
      <c r="DJ182" s="254"/>
      <c r="DK182" s="254"/>
      <c r="DL182" s="254"/>
    </row>
    <row r="183" spans="1:116" x14ac:dyDescent="0.25">
      <c r="A183" s="255" t="s">
        <v>875</v>
      </c>
      <c r="B183" s="256" t="s">
        <v>7404</v>
      </c>
      <c r="C183" s="259">
        <v>0.32836996870000001</v>
      </c>
      <c r="D183" s="260">
        <v>10</v>
      </c>
      <c r="E183" s="259">
        <v>1.6E-2</v>
      </c>
      <c r="F183" s="259">
        <v>6.9</v>
      </c>
      <c r="G183" s="259">
        <v>0.28448561900000002</v>
      </c>
      <c r="H183" s="259">
        <v>26.6</v>
      </c>
      <c r="I183" s="260">
        <v>8</v>
      </c>
      <c r="J183" s="260">
        <f>IFERROR(VLOOKUP($B183,'Core Indicators'!$E$3:$EU$906,147,FALSE),"x")</f>
        <v>49</v>
      </c>
      <c r="K183" s="261">
        <v>-0.69835144280000006</v>
      </c>
      <c r="L183" s="259">
        <v>6.25</v>
      </c>
      <c r="M183" s="260">
        <v>62</v>
      </c>
      <c r="N183" s="260">
        <v>30</v>
      </c>
      <c r="O183" s="260">
        <f>IFERROR(VLOOKUP(B183,'Core Indicators'!$E$3:$G$9906,3,FALSE),"x")</f>
        <v>42074000</v>
      </c>
      <c r="P183" s="260">
        <v>579290</v>
      </c>
      <c r="Q183" s="254"/>
      <c r="R183" s="254"/>
      <c r="S183" s="254"/>
      <c r="T183" s="254"/>
      <c r="U183" s="254"/>
      <c r="V183" s="254"/>
      <c r="W183" s="254"/>
      <c r="X183" s="254"/>
      <c r="Y183" s="254"/>
      <c r="Z183" s="254"/>
      <c r="AA183" s="254"/>
      <c r="AB183" s="254"/>
      <c r="AC183" s="254"/>
      <c r="AD183" s="254"/>
      <c r="AE183" s="254"/>
      <c r="AF183" s="254"/>
      <c r="AG183" s="254"/>
      <c r="AH183" s="254"/>
      <c r="AI183" s="254"/>
      <c r="AJ183" s="254"/>
      <c r="AK183" s="254"/>
      <c r="AL183" s="254"/>
      <c r="AM183" s="254"/>
      <c r="AN183" s="254"/>
      <c r="AO183" s="254"/>
      <c r="AP183" s="254"/>
      <c r="AQ183" s="254"/>
      <c r="AR183" s="254"/>
      <c r="AS183" s="254"/>
      <c r="AT183" s="254"/>
      <c r="AU183" s="254"/>
      <c r="AV183" s="254"/>
      <c r="AW183" s="254"/>
      <c r="AX183" s="254"/>
      <c r="AY183" s="254"/>
      <c r="AZ183" s="254"/>
      <c r="BA183" s="254"/>
      <c r="BB183" s="254"/>
      <c r="BC183" s="254"/>
      <c r="BD183" s="254"/>
      <c r="BE183" s="254"/>
      <c r="BF183" s="254"/>
      <c r="BG183" s="254"/>
      <c r="BH183" s="254"/>
      <c r="BI183" s="254"/>
      <c r="BJ183" s="254"/>
      <c r="BK183" s="254"/>
      <c r="BL183" s="254"/>
      <c r="BM183" s="254"/>
      <c r="BN183" s="254"/>
      <c r="BO183" s="254"/>
      <c r="BP183" s="254"/>
      <c r="BQ183" s="254"/>
      <c r="BR183" s="254"/>
      <c r="BS183" s="254"/>
      <c r="BT183" s="254"/>
      <c r="BU183" s="254"/>
      <c r="BV183" s="254"/>
      <c r="BW183" s="254"/>
      <c r="BX183" s="254"/>
      <c r="BY183" s="254"/>
      <c r="BZ183" s="254"/>
      <c r="CA183" s="254"/>
      <c r="CB183" s="254"/>
      <c r="CC183" s="254"/>
      <c r="CD183" s="254"/>
      <c r="CE183" s="254"/>
      <c r="CF183" s="254"/>
      <c r="CG183" s="254"/>
      <c r="CH183" s="254"/>
      <c r="CI183" s="254"/>
      <c r="CJ183" s="254"/>
      <c r="CK183" s="254"/>
      <c r="CL183" s="254"/>
      <c r="CM183" s="254"/>
      <c r="CN183" s="254"/>
      <c r="CO183" s="254"/>
      <c r="CP183" s="254"/>
      <c r="CQ183" s="254"/>
      <c r="CR183" s="254"/>
      <c r="CS183" s="254"/>
      <c r="CT183" s="254"/>
      <c r="CU183" s="254"/>
      <c r="CV183" s="254"/>
      <c r="CW183" s="254"/>
      <c r="CX183" s="254"/>
      <c r="CY183" s="254"/>
      <c r="CZ183" s="254"/>
      <c r="DA183" s="254"/>
      <c r="DB183" s="254"/>
      <c r="DC183" s="254"/>
      <c r="DD183" s="254"/>
      <c r="DE183" s="254"/>
      <c r="DF183" s="254"/>
      <c r="DG183" s="254"/>
      <c r="DH183" s="254"/>
      <c r="DI183" s="254"/>
      <c r="DJ183" s="254"/>
      <c r="DK183" s="254"/>
      <c r="DL183" s="254"/>
    </row>
    <row r="184" spans="1:116" x14ac:dyDescent="0.25">
      <c r="A184" s="255" t="s">
        <v>7405</v>
      </c>
      <c r="B184" s="256" t="s">
        <v>7406</v>
      </c>
      <c r="C184" s="259">
        <v>0.16945201360000001</v>
      </c>
      <c r="D184" s="260">
        <v>13</v>
      </c>
      <c r="E184" s="259">
        <v>0.08</v>
      </c>
      <c r="F184" s="259">
        <v>9.9</v>
      </c>
      <c r="G184" s="259">
        <v>0.27532989819999998</v>
      </c>
      <c r="H184" s="259">
        <v>39.700000000000003</v>
      </c>
      <c r="I184" s="260">
        <v>0</v>
      </c>
      <c r="J184" s="260" t="str">
        <f>IFERROR(VLOOKUP($B184,'Core Indicators'!$E$3:$EU$906,147,FALSE),"x")</f>
        <v>x</v>
      </c>
      <c r="K184" s="261">
        <v>0.62126314640000002</v>
      </c>
      <c r="L184" s="259">
        <v>10</v>
      </c>
      <c r="M184" s="260">
        <v>98</v>
      </c>
      <c r="N184" s="260">
        <v>71</v>
      </c>
      <c r="O184" s="260" t="str">
        <f>IFERROR(VLOOKUP(B184,'Core Indicators'!$E$3:$G$9906,3,FALSE),"x")</f>
        <v>x</v>
      </c>
      <c r="P184" s="260">
        <v>175020</v>
      </c>
      <c r="Q184" s="254"/>
      <c r="R184" s="254"/>
      <c r="S184" s="254"/>
      <c r="T184" s="254"/>
      <c r="U184" s="254"/>
      <c r="V184" s="254"/>
      <c r="W184" s="254"/>
      <c r="X184" s="254"/>
      <c r="Y184" s="254"/>
      <c r="Z184" s="254"/>
      <c r="AA184" s="254"/>
      <c r="AB184" s="254"/>
      <c r="AC184" s="254"/>
      <c r="AD184" s="254"/>
      <c r="AE184" s="254"/>
      <c r="AF184" s="254"/>
      <c r="AG184" s="254"/>
      <c r="AH184" s="254"/>
      <c r="AI184" s="254"/>
      <c r="AJ184" s="254"/>
      <c r="AK184" s="254"/>
      <c r="AL184" s="254"/>
      <c r="AM184" s="254"/>
      <c r="AN184" s="254"/>
      <c r="AO184" s="254"/>
      <c r="AP184" s="254"/>
      <c r="AQ184" s="254"/>
      <c r="AR184" s="254"/>
      <c r="AS184" s="254"/>
      <c r="AT184" s="254"/>
      <c r="AU184" s="254"/>
      <c r="AV184" s="254"/>
      <c r="AW184" s="254"/>
      <c r="AX184" s="254"/>
      <c r="AY184" s="254"/>
      <c r="AZ184" s="254"/>
      <c r="BA184" s="254"/>
      <c r="BB184" s="254"/>
      <c r="BC184" s="254"/>
      <c r="BD184" s="254"/>
      <c r="BE184" s="254"/>
      <c r="BF184" s="254"/>
      <c r="BG184" s="254"/>
      <c r="BH184" s="254"/>
      <c r="BI184" s="254"/>
      <c r="BJ184" s="254"/>
      <c r="BK184" s="254"/>
      <c r="BL184" s="254"/>
      <c r="BM184" s="254"/>
      <c r="BN184" s="254"/>
      <c r="BO184" s="254"/>
      <c r="BP184" s="254"/>
      <c r="BQ184" s="254"/>
      <c r="BR184" s="254"/>
      <c r="BS184" s="254"/>
      <c r="BT184" s="254"/>
      <c r="BU184" s="254"/>
      <c r="BV184" s="254"/>
      <c r="BW184" s="254"/>
      <c r="BX184" s="254"/>
      <c r="BY184" s="254"/>
      <c r="BZ184" s="254"/>
      <c r="CA184" s="254"/>
      <c r="CB184" s="254"/>
      <c r="CC184" s="254"/>
      <c r="CD184" s="254"/>
      <c r="CE184" s="254"/>
      <c r="CF184" s="254"/>
      <c r="CG184" s="254"/>
      <c r="CH184" s="254"/>
      <c r="CI184" s="254"/>
      <c r="CJ184" s="254"/>
      <c r="CK184" s="254"/>
      <c r="CL184" s="254"/>
      <c r="CM184" s="254"/>
      <c r="CN184" s="254"/>
      <c r="CO184" s="254"/>
      <c r="CP184" s="254"/>
      <c r="CQ184" s="254"/>
      <c r="CR184" s="254"/>
      <c r="CS184" s="254"/>
      <c r="CT184" s="254"/>
      <c r="CU184" s="254"/>
      <c r="CV184" s="254"/>
      <c r="CW184" s="254"/>
      <c r="CX184" s="254"/>
      <c r="CY184" s="254"/>
      <c r="CZ184" s="254"/>
      <c r="DA184" s="254"/>
      <c r="DB184" s="254"/>
      <c r="DC184" s="254"/>
      <c r="DD184" s="254"/>
      <c r="DE184" s="254"/>
      <c r="DF184" s="254"/>
      <c r="DG184" s="254"/>
      <c r="DH184" s="254"/>
      <c r="DI184" s="254"/>
      <c r="DJ184" s="254"/>
      <c r="DK184" s="254"/>
      <c r="DL184" s="254"/>
    </row>
    <row r="185" spans="1:116" x14ac:dyDescent="0.25">
      <c r="A185" s="255" t="s">
        <v>7407</v>
      </c>
      <c r="B185" s="256" t="s">
        <v>7408</v>
      </c>
      <c r="C185" s="259">
        <v>0.52450212409999997</v>
      </c>
      <c r="D185" s="260">
        <v>11</v>
      </c>
      <c r="E185" s="259">
        <v>0.17299999999999999</v>
      </c>
      <c r="F185" s="259" t="s">
        <v>14</v>
      </c>
      <c r="G185" s="259">
        <v>0.1816034607</v>
      </c>
      <c r="H185" s="259">
        <v>41.4</v>
      </c>
      <c r="I185" s="260">
        <v>6</v>
      </c>
      <c r="J185" s="260" t="str">
        <f>IFERROR(VLOOKUP($B185,'Core Indicators'!$E$3:$EU$906,147,FALSE),"x")</f>
        <v>x</v>
      </c>
      <c r="K185" s="261">
        <v>1.4610936642000001</v>
      </c>
      <c r="L185" s="259" t="s">
        <v>14</v>
      </c>
      <c r="M185" s="260">
        <v>86</v>
      </c>
      <c r="N185" s="260">
        <v>69</v>
      </c>
      <c r="O185" s="260" t="str">
        <f>IFERROR(VLOOKUP(B185,'Core Indicators'!$E$3:$G$9906,3,FALSE),"x")</f>
        <v>x</v>
      </c>
      <c r="P185" s="260">
        <v>9147420</v>
      </c>
      <c r="Q185" s="254"/>
      <c r="R185" s="254"/>
      <c r="S185" s="254"/>
      <c r="T185" s="254"/>
      <c r="U185" s="254"/>
      <c r="V185" s="254"/>
      <c r="W185" s="254"/>
      <c r="X185" s="254"/>
      <c r="Y185" s="254"/>
      <c r="Z185" s="254"/>
      <c r="AA185" s="254"/>
      <c r="AB185" s="254"/>
      <c r="AC185" s="254"/>
      <c r="AD185" s="254"/>
      <c r="AE185" s="254"/>
      <c r="AF185" s="254"/>
      <c r="AG185" s="254"/>
      <c r="AH185" s="254"/>
      <c r="AI185" s="254"/>
      <c r="AJ185" s="254"/>
      <c r="AK185" s="254"/>
      <c r="AL185" s="254"/>
      <c r="AM185" s="254"/>
      <c r="AN185" s="254"/>
      <c r="AO185" s="254"/>
      <c r="AP185" s="254"/>
      <c r="AQ185" s="254"/>
      <c r="AR185" s="254"/>
      <c r="AS185" s="254"/>
      <c r="AT185" s="254"/>
      <c r="AU185" s="254"/>
      <c r="AV185" s="254"/>
      <c r="AW185" s="254"/>
      <c r="AX185" s="254"/>
      <c r="AY185" s="254"/>
      <c r="AZ185" s="254"/>
      <c r="BA185" s="254"/>
      <c r="BB185" s="254"/>
      <c r="BC185" s="254"/>
      <c r="BD185" s="254"/>
      <c r="BE185" s="254"/>
      <c r="BF185" s="254"/>
      <c r="BG185" s="254"/>
      <c r="BH185" s="254"/>
      <c r="BI185" s="254"/>
      <c r="BJ185" s="254"/>
      <c r="BK185" s="254"/>
      <c r="BL185" s="254"/>
      <c r="BM185" s="254"/>
      <c r="BN185" s="254"/>
      <c r="BO185" s="254"/>
      <c r="BP185" s="254"/>
      <c r="BQ185" s="254"/>
      <c r="BR185" s="254"/>
      <c r="BS185" s="254"/>
      <c r="BT185" s="254"/>
      <c r="BU185" s="254"/>
      <c r="BV185" s="254"/>
      <c r="BW185" s="254"/>
      <c r="BX185" s="254"/>
      <c r="BY185" s="254"/>
      <c r="BZ185" s="254"/>
      <c r="CA185" s="254"/>
      <c r="CB185" s="254"/>
      <c r="CC185" s="254"/>
      <c r="CD185" s="254"/>
      <c r="CE185" s="254"/>
      <c r="CF185" s="254"/>
      <c r="CG185" s="254"/>
      <c r="CH185" s="254"/>
      <c r="CI185" s="254"/>
      <c r="CJ185" s="254"/>
      <c r="CK185" s="254"/>
      <c r="CL185" s="254"/>
      <c r="CM185" s="254"/>
      <c r="CN185" s="254"/>
      <c r="CO185" s="254"/>
      <c r="CP185" s="254"/>
      <c r="CQ185" s="254"/>
      <c r="CR185" s="254"/>
      <c r="CS185" s="254"/>
      <c r="CT185" s="254"/>
      <c r="CU185" s="254"/>
      <c r="CV185" s="254"/>
      <c r="CW185" s="254"/>
      <c r="CX185" s="254"/>
      <c r="CY185" s="254"/>
      <c r="CZ185" s="254"/>
      <c r="DA185" s="254"/>
      <c r="DB185" s="254"/>
      <c r="DC185" s="254"/>
      <c r="DD185" s="254"/>
      <c r="DE185" s="254"/>
      <c r="DF185" s="254"/>
      <c r="DG185" s="254"/>
      <c r="DH185" s="254"/>
      <c r="DI185" s="254"/>
      <c r="DJ185" s="254"/>
      <c r="DK185" s="254"/>
      <c r="DL185" s="254"/>
    </row>
    <row r="186" spans="1:116" x14ac:dyDescent="0.25">
      <c r="A186" s="255" t="s">
        <v>7409</v>
      </c>
      <c r="B186" s="256" t="s">
        <v>7410</v>
      </c>
      <c r="C186" s="259">
        <v>0.35384998090000003</v>
      </c>
      <c r="D186" s="260">
        <v>1</v>
      </c>
      <c r="E186" s="259">
        <v>0.16</v>
      </c>
      <c r="F186" s="259">
        <v>3.6333333333</v>
      </c>
      <c r="G186" s="259">
        <v>0.30309940320000001</v>
      </c>
      <c r="H186" s="259">
        <v>35.299999999999997</v>
      </c>
      <c r="I186" s="260">
        <v>6</v>
      </c>
      <c r="J186" s="260" t="str">
        <f>IFERROR(VLOOKUP($B186,'Core Indicators'!$E$3:$EU$906,147,FALSE),"x")</f>
        <v>x</v>
      </c>
      <c r="K186" s="261">
        <v>-1.0481816530000001</v>
      </c>
      <c r="L186" s="259">
        <v>3.25</v>
      </c>
      <c r="M186" s="260">
        <v>10</v>
      </c>
      <c r="N186" s="260">
        <v>25</v>
      </c>
      <c r="O186" s="260" t="str">
        <f>IFERROR(VLOOKUP(B186,'Core Indicators'!$E$3:$G$9906,3,FALSE),"x")</f>
        <v>x</v>
      </c>
      <c r="P186" s="260">
        <v>425400</v>
      </c>
      <c r="Q186" s="254"/>
      <c r="R186" s="254"/>
      <c r="S186" s="254"/>
      <c r="T186" s="254"/>
      <c r="U186" s="254"/>
      <c r="V186" s="254"/>
      <c r="W186" s="254"/>
      <c r="X186" s="254"/>
      <c r="Y186" s="254"/>
      <c r="Z186" s="254"/>
      <c r="AA186" s="254"/>
      <c r="AB186" s="254"/>
      <c r="AC186" s="254"/>
      <c r="AD186" s="254"/>
      <c r="AE186" s="254"/>
      <c r="AF186" s="254"/>
      <c r="AG186" s="254"/>
      <c r="AH186" s="254"/>
      <c r="AI186" s="254"/>
      <c r="AJ186" s="254"/>
      <c r="AK186" s="254"/>
      <c r="AL186" s="254"/>
      <c r="AM186" s="254"/>
      <c r="AN186" s="254"/>
      <c r="AO186" s="254"/>
      <c r="AP186" s="254"/>
      <c r="AQ186" s="254"/>
      <c r="AR186" s="254"/>
      <c r="AS186" s="254"/>
      <c r="AT186" s="254"/>
      <c r="AU186" s="254"/>
      <c r="AV186" s="254"/>
      <c r="AW186" s="254"/>
      <c r="AX186" s="254"/>
      <c r="AY186" s="254"/>
      <c r="AZ186" s="254"/>
      <c r="BA186" s="254"/>
      <c r="BB186" s="254"/>
      <c r="BC186" s="254"/>
      <c r="BD186" s="254"/>
      <c r="BE186" s="254"/>
      <c r="BF186" s="254"/>
      <c r="BG186" s="254"/>
      <c r="BH186" s="254"/>
      <c r="BI186" s="254"/>
      <c r="BJ186" s="254"/>
      <c r="BK186" s="254"/>
      <c r="BL186" s="254"/>
      <c r="BM186" s="254"/>
      <c r="BN186" s="254"/>
      <c r="BO186" s="254"/>
      <c r="BP186" s="254"/>
      <c r="BQ186" s="254"/>
      <c r="BR186" s="254"/>
      <c r="BS186" s="254"/>
      <c r="BT186" s="254"/>
      <c r="BU186" s="254"/>
      <c r="BV186" s="254"/>
      <c r="BW186" s="254"/>
      <c r="BX186" s="254"/>
      <c r="BY186" s="254"/>
      <c r="BZ186" s="254"/>
      <c r="CA186" s="254"/>
      <c r="CB186" s="254"/>
      <c r="CC186" s="254"/>
      <c r="CD186" s="254"/>
      <c r="CE186" s="254"/>
      <c r="CF186" s="254"/>
      <c r="CG186" s="254"/>
      <c r="CH186" s="254"/>
      <c r="CI186" s="254"/>
      <c r="CJ186" s="254"/>
      <c r="CK186" s="254"/>
      <c r="CL186" s="254"/>
      <c r="CM186" s="254"/>
      <c r="CN186" s="254"/>
      <c r="CO186" s="254"/>
      <c r="CP186" s="254"/>
      <c r="CQ186" s="254"/>
      <c r="CR186" s="254"/>
      <c r="CS186" s="254"/>
      <c r="CT186" s="254"/>
      <c r="CU186" s="254"/>
      <c r="CV186" s="254"/>
      <c r="CW186" s="254"/>
      <c r="CX186" s="254"/>
      <c r="CY186" s="254"/>
      <c r="CZ186" s="254"/>
      <c r="DA186" s="254"/>
      <c r="DB186" s="254"/>
      <c r="DC186" s="254"/>
      <c r="DD186" s="254"/>
      <c r="DE186" s="254"/>
      <c r="DF186" s="254"/>
      <c r="DG186" s="254"/>
      <c r="DH186" s="254"/>
      <c r="DI186" s="254"/>
      <c r="DJ186" s="254"/>
      <c r="DK186" s="254"/>
      <c r="DL186" s="254"/>
    </row>
    <row r="187" spans="1:116" x14ac:dyDescent="0.25">
      <c r="A187" s="255" t="s">
        <v>3866</v>
      </c>
      <c r="B187" s="256" t="s">
        <v>7411</v>
      </c>
      <c r="C187" s="259">
        <v>0</v>
      </c>
      <c r="D187" s="260">
        <v>12</v>
      </c>
      <c r="E187" s="259">
        <v>0</v>
      </c>
      <c r="F187" s="259" t="s">
        <v>14</v>
      </c>
      <c r="G187" s="259" t="s">
        <v>14</v>
      </c>
      <c r="H187" s="259" t="s">
        <v>14</v>
      </c>
      <c r="I187" s="260">
        <v>0</v>
      </c>
      <c r="J187" s="260">
        <f>IFERROR(VLOOKUP($B187,'Core Indicators'!$E$3:$EU$906,147,FALSE),"x")</f>
        <v>0</v>
      </c>
      <c r="K187" s="261">
        <v>0.44635623689999998</v>
      </c>
      <c r="L187" s="259" t="s">
        <v>14</v>
      </c>
      <c r="M187" s="260">
        <v>91</v>
      </c>
      <c r="N187" s="260">
        <v>59</v>
      </c>
      <c r="O187" s="260">
        <f>IFERROR(VLOOKUP(B187,'Core Indicators'!$E$3:$G$9906,3,FALSE),"x")</f>
        <v>111000</v>
      </c>
      <c r="P187" s="260">
        <v>390</v>
      </c>
      <c r="Q187" s="254"/>
      <c r="R187" s="254"/>
      <c r="S187" s="254"/>
      <c r="T187" s="254"/>
      <c r="U187" s="254"/>
      <c r="V187" s="254"/>
      <c r="W187" s="254"/>
      <c r="X187" s="254"/>
      <c r="Y187" s="254"/>
      <c r="Z187" s="254"/>
      <c r="AA187" s="254"/>
      <c r="AB187" s="254"/>
      <c r="AC187" s="254"/>
      <c r="AD187" s="254"/>
      <c r="AE187" s="254"/>
      <c r="AF187" s="254"/>
      <c r="AG187" s="254"/>
      <c r="AH187" s="254"/>
      <c r="AI187" s="254"/>
      <c r="AJ187" s="254"/>
      <c r="AK187" s="254"/>
      <c r="AL187" s="254"/>
      <c r="AM187" s="254"/>
      <c r="AN187" s="254"/>
      <c r="AO187" s="254"/>
      <c r="AP187" s="254"/>
      <c r="AQ187" s="254"/>
      <c r="AR187" s="254"/>
      <c r="AS187" s="254"/>
      <c r="AT187" s="254"/>
      <c r="AU187" s="254"/>
      <c r="AV187" s="254"/>
      <c r="AW187" s="254"/>
      <c r="AX187" s="254"/>
      <c r="AY187" s="254"/>
      <c r="AZ187" s="254"/>
      <c r="BA187" s="254"/>
      <c r="BB187" s="254"/>
      <c r="BC187" s="254"/>
      <c r="BD187" s="254"/>
      <c r="BE187" s="254"/>
      <c r="BF187" s="254"/>
      <c r="BG187" s="254"/>
      <c r="BH187" s="254"/>
      <c r="BI187" s="254"/>
      <c r="BJ187" s="254"/>
      <c r="BK187" s="254"/>
      <c r="BL187" s="254"/>
      <c r="BM187" s="254"/>
      <c r="BN187" s="254"/>
      <c r="BO187" s="254"/>
      <c r="BP187" s="254"/>
      <c r="BQ187" s="254"/>
      <c r="BR187" s="254"/>
      <c r="BS187" s="254"/>
      <c r="BT187" s="254"/>
      <c r="BU187" s="254"/>
      <c r="BV187" s="254"/>
      <c r="BW187" s="254"/>
      <c r="BX187" s="254"/>
      <c r="BY187" s="254"/>
      <c r="BZ187" s="254"/>
      <c r="CA187" s="254"/>
      <c r="CB187" s="254"/>
      <c r="CC187" s="254"/>
      <c r="CD187" s="254"/>
      <c r="CE187" s="254"/>
      <c r="CF187" s="254"/>
      <c r="CG187" s="254"/>
      <c r="CH187" s="254"/>
      <c r="CI187" s="254"/>
      <c r="CJ187" s="254"/>
      <c r="CK187" s="254"/>
      <c r="CL187" s="254"/>
      <c r="CM187" s="254"/>
      <c r="CN187" s="254"/>
      <c r="CO187" s="254"/>
      <c r="CP187" s="254"/>
      <c r="CQ187" s="254"/>
      <c r="CR187" s="254"/>
      <c r="CS187" s="254"/>
      <c r="CT187" s="254"/>
      <c r="CU187" s="254"/>
      <c r="CV187" s="254"/>
      <c r="CW187" s="254"/>
      <c r="CX187" s="254"/>
      <c r="CY187" s="254"/>
      <c r="CZ187" s="254"/>
      <c r="DA187" s="254"/>
      <c r="DB187" s="254"/>
      <c r="DC187" s="254"/>
      <c r="DD187" s="254"/>
      <c r="DE187" s="254"/>
      <c r="DF187" s="254"/>
      <c r="DG187" s="254"/>
      <c r="DH187" s="254"/>
      <c r="DI187" s="254"/>
      <c r="DJ187" s="254"/>
      <c r="DK187" s="254"/>
      <c r="DL187" s="254"/>
    </row>
    <row r="188" spans="1:116" x14ac:dyDescent="0.25">
      <c r="A188" s="255" t="s">
        <v>103</v>
      </c>
      <c r="B188" s="256" t="s">
        <v>7412</v>
      </c>
      <c r="C188" s="259">
        <v>0.26454201690000001</v>
      </c>
      <c r="D188" s="260">
        <v>7</v>
      </c>
      <c r="E188" s="259">
        <v>0.12</v>
      </c>
      <c r="F188" s="259">
        <v>3.0833333333000001</v>
      </c>
      <c r="G188" s="259">
        <v>0.45795582140000002</v>
      </c>
      <c r="H188" s="259">
        <v>44.8</v>
      </c>
      <c r="I188" s="260">
        <v>6</v>
      </c>
      <c r="J188" s="260">
        <f>IFERROR(VLOOKUP($B188,'Core Indicators'!$E$3:$EU$906,147,FALSE),"x")</f>
        <v>8253</v>
      </c>
      <c r="K188" s="261">
        <v>-2.3200535774</v>
      </c>
      <c r="L188" s="259">
        <v>1.75</v>
      </c>
      <c r="M188" s="260">
        <v>16</v>
      </c>
      <c r="N188" s="260">
        <v>16</v>
      </c>
      <c r="O188" s="260">
        <f>IFERROR(VLOOKUP(B188,'Core Indicators'!$E$3:$G$9906,3,FALSE),"x")</f>
        <v>27412000</v>
      </c>
      <c r="P188" s="260">
        <v>882050</v>
      </c>
      <c r="Q188" s="254"/>
      <c r="R188" s="254"/>
      <c r="S188" s="254"/>
      <c r="T188" s="254"/>
      <c r="U188" s="254"/>
      <c r="V188" s="254"/>
      <c r="W188" s="254"/>
      <c r="X188" s="254"/>
      <c r="Y188" s="254"/>
      <c r="Z188" s="254"/>
      <c r="AA188" s="254"/>
      <c r="AB188" s="254"/>
      <c r="AC188" s="254"/>
      <c r="AD188" s="254"/>
      <c r="AE188" s="254"/>
      <c r="AF188" s="254"/>
      <c r="AG188" s="254"/>
      <c r="AH188" s="254"/>
      <c r="AI188" s="254"/>
      <c r="AJ188" s="254"/>
      <c r="AK188" s="254"/>
      <c r="AL188" s="254"/>
      <c r="AM188" s="254"/>
      <c r="AN188" s="254"/>
      <c r="AO188" s="254"/>
      <c r="AP188" s="254"/>
      <c r="AQ188" s="254"/>
      <c r="AR188" s="254"/>
      <c r="AS188" s="254"/>
      <c r="AT188" s="254"/>
      <c r="AU188" s="254"/>
      <c r="AV188" s="254"/>
      <c r="AW188" s="254"/>
      <c r="AX188" s="254"/>
      <c r="AY188" s="254"/>
      <c r="AZ188" s="254"/>
      <c r="BA188" s="254"/>
      <c r="BB188" s="254"/>
      <c r="BC188" s="254"/>
      <c r="BD188" s="254"/>
      <c r="BE188" s="254"/>
      <c r="BF188" s="254"/>
      <c r="BG188" s="254"/>
      <c r="BH188" s="254"/>
      <c r="BI188" s="254"/>
      <c r="BJ188" s="254"/>
      <c r="BK188" s="254"/>
      <c r="BL188" s="254"/>
      <c r="BM188" s="254"/>
      <c r="BN188" s="254"/>
      <c r="BO188" s="254"/>
      <c r="BP188" s="254"/>
      <c r="BQ188" s="254"/>
      <c r="BR188" s="254"/>
      <c r="BS188" s="254"/>
      <c r="BT188" s="254"/>
      <c r="BU188" s="254"/>
      <c r="BV188" s="254"/>
      <c r="BW188" s="254"/>
      <c r="BX188" s="254"/>
      <c r="BY188" s="254"/>
      <c r="BZ188" s="254"/>
      <c r="CA188" s="254"/>
      <c r="CB188" s="254"/>
      <c r="CC188" s="254"/>
      <c r="CD188" s="254"/>
      <c r="CE188" s="254"/>
      <c r="CF188" s="254"/>
      <c r="CG188" s="254"/>
      <c r="CH188" s="254"/>
      <c r="CI188" s="254"/>
      <c r="CJ188" s="254"/>
      <c r="CK188" s="254"/>
      <c r="CL188" s="254"/>
      <c r="CM188" s="254"/>
      <c r="CN188" s="254"/>
      <c r="CO188" s="254"/>
      <c r="CP188" s="254"/>
      <c r="CQ188" s="254"/>
      <c r="CR188" s="254"/>
      <c r="CS188" s="254"/>
      <c r="CT188" s="254"/>
      <c r="CU188" s="254"/>
      <c r="CV188" s="254"/>
      <c r="CW188" s="254"/>
      <c r="CX188" s="254"/>
      <c r="CY188" s="254"/>
      <c r="CZ188" s="254"/>
      <c r="DA188" s="254"/>
      <c r="DB188" s="254"/>
      <c r="DC188" s="254"/>
      <c r="DD188" s="254"/>
      <c r="DE188" s="254"/>
      <c r="DF188" s="254"/>
      <c r="DG188" s="254"/>
      <c r="DH188" s="254"/>
      <c r="DI188" s="254"/>
      <c r="DJ188" s="254"/>
      <c r="DK188" s="254"/>
      <c r="DL188" s="254"/>
    </row>
    <row r="189" spans="1:116" x14ac:dyDescent="0.25">
      <c r="A189" s="255" t="s">
        <v>7413</v>
      </c>
      <c r="B189" s="256" t="s">
        <v>7414</v>
      </c>
      <c r="C189" s="259">
        <v>0.27606595950000001</v>
      </c>
      <c r="D189" s="260">
        <v>1</v>
      </c>
      <c r="E189" s="259">
        <v>0.10100000000000001</v>
      </c>
      <c r="F189" s="259">
        <v>3.5666666667000002</v>
      </c>
      <c r="G189" s="259">
        <v>0.31384940030000003</v>
      </c>
      <c r="H189" s="259">
        <v>35.700000000000003</v>
      </c>
      <c r="I189" s="260">
        <v>6</v>
      </c>
      <c r="J189" s="260" t="str">
        <f>IFERROR(VLOOKUP($B189,'Core Indicators'!$E$3:$EU$906,147,FALSE),"x")</f>
        <v>x</v>
      </c>
      <c r="K189" s="261">
        <v>-1.68987531E-2</v>
      </c>
      <c r="L189" s="259">
        <v>3</v>
      </c>
      <c r="M189" s="260">
        <v>20</v>
      </c>
      <c r="N189" s="260">
        <v>37</v>
      </c>
      <c r="O189" s="260" t="str">
        <f>IFERROR(VLOOKUP(B189,'Core Indicators'!$E$3:$G$9906,3,FALSE),"x")</f>
        <v>x</v>
      </c>
      <c r="P189" s="260">
        <v>310070</v>
      </c>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c r="AL189" s="254"/>
      <c r="AM189" s="254"/>
      <c r="AN189" s="254"/>
      <c r="AO189" s="254"/>
      <c r="AP189" s="254"/>
      <c r="AQ189" s="254"/>
      <c r="AR189" s="254"/>
      <c r="AS189" s="254"/>
      <c r="AT189" s="254"/>
      <c r="AU189" s="254"/>
      <c r="AV189" s="254"/>
      <c r="AW189" s="254"/>
      <c r="AX189" s="254"/>
      <c r="AY189" s="254"/>
      <c r="AZ189" s="254"/>
      <c r="BA189" s="254"/>
      <c r="BB189" s="254"/>
      <c r="BC189" s="254"/>
      <c r="BD189" s="254"/>
      <c r="BE189" s="254"/>
      <c r="BF189" s="254"/>
      <c r="BG189" s="254"/>
      <c r="BH189" s="254"/>
      <c r="BI189" s="254"/>
      <c r="BJ189" s="254"/>
      <c r="BK189" s="254"/>
      <c r="BL189" s="254"/>
      <c r="BM189" s="254"/>
      <c r="BN189" s="254"/>
      <c r="BO189" s="254"/>
      <c r="BP189" s="254"/>
      <c r="BQ189" s="254"/>
      <c r="BR189" s="254"/>
      <c r="BS189" s="254"/>
      <c r="BT189" s="254"/>
      <c r="BU189" s="254"/>
      <c r="BV189" s="254"/>
      <c r="BW189" s="254"/>
      <c r="BX189" s="254"/>
      <c r="BY189" s="254"/>
      <c r="BZ189" s="254"/>
      <c r="CA189" s="254"/>
      <c r="CB189" s="254"/>
      <c r="CC189" s="254"/>
      <c r="CD189" s="254"/>
      <c r="CE189" s="254"/>
      <c r="CF189" s="254"/>
      <c r="CG189" s="254"/>
      <c r="CH189" s="254"/>
      <c r="CI189" s="254"/>
      <c r="CJ189" s="254"/>
      <c r="CK189" s="254"/>
      <c r="CL189" s="254"/>
      <c r="CM189" s="254"/>
      <c r="CN189" s="254"/>
      <c r="CO189" s="254"/>
      <c r="CP189" s="254"/>
      <c r="CQ189" s="254"/>
      <c r="CR189" s="254"/>
      <c r="CS189" s="254"/>
      <c r="CT189" s="254"/>
      <c r="CU189" s="254"/>
      <c r="CV189" s="254"/>
      <c r="CW189" s="254"/>
      <c r="CX189" s="254"/>
      <c r="CY189" s="254"/>
      <c r="CZ189" s="254"/>
      <c r="DA189" s="254"/>
      <c r="DB189" s="254"/>
      <c r="DC189" s="254"/>
      <c r="DD189" s="254"/>
      <c r="DE189" s="254"/>
      <c r="DF189" s="254"/>
      <c r="DG189" s="254"/>
      <c r="DH189" s="254"/>
      <c r="DI189" s="254"/>
      <c r="DJ189" s="254"/>
      <c r="DK189" s="254"/>
      <c r="DL189" s="254"/>
    </row>
    <row r="190" spans="1:116" x14ac:dyDescent="0.25">
      <c r="A190" s="255" t="s">
        <v>7415</v>
      </c>
      <c r="B190" s="256" t="s">
        <v>7416</v>
      </c>
      <c r="C190" s="259">
        <v>0</v>
      </c>
      <c r="D190" s="260">
        <v>12</v>
      </c>
      <c r="E190" s="259">
        <v>0</v>
      </c>
      <c r="F190" s="259" t="s">
        <v>14</v>
      </c>
      <c r="G190" s="259" t="s">
        <v>14</v>
      </c>
      <c r="H190" s="259">
        <v>37.6</v>
      </c>
      <c r="I190" s="260">
        <v>0</v>
      </c>
      <c r="J190" s="260" t="str">
        <f>IFERROR(VLOOKUP($B190,'Core Indicators'!$E$3:$EU$906,147,FALSE),"x")</f>
        <v>x</v>
      </c>
      <c r="K190" s="261">
        <v>0.17785331609999999</v>
      </c>
      <c r="L190" s="259" t="s">
        <v>14</v>
      </c>
      <c r="M190" s="260">
        <v>82</v>
      </c>
      <c r="N190" s="260">
        <v>46</v>
      </c>
      <c r="O190" s="260" t="str">
        <f>IFERROR(VLOOKUP(B190,'Core Indicators'!$E$3:$G$9906,3,FALSE),"x")</f>
        <v>x</v>
      </c>
      <c r="P190" s="260">
        <v>12190</v>
      </c>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254"/>
      <c r="AO190" s="254"/>
      <c r="AP190" s="254"/>
      <c r="AQ190" s="254"/>
      <c r="AR190" s="254"/>
      <c r="AS190" s="254"/>
      <c r="AT190" s="254"/>
      <c r="AU190" s="254"/>
      <c r="AV190" s="254"/>
      <c r="AW190" s="254"/>
      <c r="AX190" s="254"/>
      <c r="AY190" s="254"/>
      <c r="AZ190" s="254"/>
      <c r="BA190" s="254"/>
      <c r="BB190" s="254"/>
      <c r="BC190" s="254"/>
      <c r="BD190" s="254"/>
      <c r="BE190" s="254"/>
      <c r="BF190" s="254"/>
      <c r="BG190" s="254"/>
      <c r="BH190" s="254"/>
      <c r="BI190" s="254"/>
      <c r="BJ190" s="254"/>
      <c r="BK190" s="254"/>
      <c r="BL190" s="254"/>
      <c r="BM190" s="254"/>
      <c r="BN190" s="254"/>
      <c r="BO190" s="254"/>
      <c r="BP190" s="254"/>
      <c r="BQ190" s="254"/>
      <c r="BR190" s="254"/>
      <c r="BS190" s="254"/>
      <c r="BT190" s="254"/>
      <c r="BU190" s="254"/>
      <c r="BV190" s="254"/>
      <c r="BW190" s="254"/>
      <c r="BX190" s="254"/>
      <c r="BY190" s="254"/>
      <c r="BZ190" s="254"/>
      <c r="CA190" s="254"/>
      <c r="CB190" s="254"/>
      <c r="CC190" s="254"/>
      <c r="CD190" s="254"/>
      <c r="CE190" s="254"/>
      <c r="CF190" s="254"/>
      <c r="CG190" s="254"/>
      <c r="CH190" s="254"/>
      <c r="CI190" s="254"/>
      <c r="CJ190" s="254"/>
      <c r="CK190" s="254"/>
      <c r="CL190" s="254"/>
      <c r="CM190" s="254"/>
      <c r="CN190" s="254"/>
      <c r="CO190" s="254"/>
      <c r="CP190" s="254"/>
      <c r="CQ190" s="254"/>
      <c r="CR190" s="254"/>
      <c r="CS190" s="254"/>
      <c r="CT190" s="254"/>
      <c r="CU190" s="254"/>
      <c r="CV190" s="254"/>
      <c r="CW190" s="254"/>
      <c r="CX190" s="254"/>
      <c r="CY190" s="254"/>
      <c r="CZ190" s="254"/>
      <c r="DA190" s="254"/>
      <c r="DB190" s="254"/>
      <c r="DC190" s="254"/>
      <c r="DD190" s="254"/>
      <c r="DE190" s="254"/>
      <c r="DF190" s="254"/>
      <c r="DG190" s="254"/>
      <c r="DH190" s="254"/>
      <c r="DI190" s="254"/>
      <c r="DJ190" s="254"/>
      <c r="DK190" s="254"/>
      <c r="DL190" s="254"/>
    </row>
    <row r="191" spans="1:116" x14ac:dyDescent="0.25">
      <c r="A191" s="255" t="s">
        <v>7417</v>
      </c>
      <c r="B191" s="256" t="s">
        <v>7418</v>
      </c>
      <c r="C191" s="259">
        <v>0</v>
      </c>
      <c r="D191" s="260">
        <v>11</v>
      </c>
      <c r="E191" s="259">
        <v>0</v>
      </c>
      <c r="F191" s="259" t="s">
        <v>14</v>
      </c>
      <c r="G191" s="259">
        <v>0.3644043293</v>
      </c>
      <c r="H191" s="259">
        <v>38.700000000000003</v>
      </c>
      <c r="I191" s="260">
        <v>0</v>
      </c>
      <c r="J191" s="260" t="str">
        <f>IFERROR(VLOOKUP($B191,'Core Indicators'!$E$3:$EU$906,147,FALSE),"x")</f>
        <v>x</v>
      </c>
      <c r="K191" s="261">
        <v>1.0770641565000001</v>
      </c>
      <c r="L191" s="259" t="s">
        <v>14</v>
      </c>
      <c r="M191" s="260">
        <v>81</v>
      </c>
      <c r="N191" s="260" t="s">
        <v>14</v>
      </c>
      <c r="O191" s="260" t="str">
        <f>IFERROR(VLOOKUP(B191,'Core Indicators'!$E$3:$G$9906,3,FALSE),"x")</f>
        <v>x</v>
      </c>
      <c r="P191" s="260">
        <v>2830</v>
      </c>
      <c r="Q191" s="254"/>
      <c r="R191" s="254"/>
      <c r="S191" s="254"/>
      <c r="T191" s="254"/>
      <c r="U191" s="254"/>
      <c r="V191" s="254"/>
      <c r="W191" s="254"/>
      <c r="X191" s="254"/>
      <c r="Y191" s="254"/>
      <c r="Z191" s="254"/>
      <c r="AA191" s="254"/>
      <c r="AB191" s="254"/>
      <c r="AC191" s="254"/>
      <c r="AD191" s="254"/>
      <c r="AE191" s="254"/>
      <c r="AF191" s="254"/>
      <c r="AG191" s="254"/>
      <c r="AH191" s="254"/>
      <c r="AI191" s="254"/>
      <c r="AJ191" s="254"/>
      <c r="AK191" s="254"/>
      <c r="AL191" s="254"/>
      <c r="AM191" s="254"/>
      <c r="AN191" s="254"/>
      <c r="AO191" s="254"/>
      <c r="AP191" s="254"/>
      <c r="AQ191" s="254"/>
      <c r="AR191" s="254"/>
      <c r="AS191" s="254"/>
      <c r="AT191" s="254"/>
      <c r="AU191" s="254"/>
      <c r="AV191" s="254"/>
      <c r="AW191" s="254"/>
      <c r="AX191" s="254"/>
      <c r="AY191" s="254"/>
      <c r="AZ191" s="254"/>
      <c r="BA191" s="254"/>
      <c r="BB191" s="254"/>
      <c r="BC191" s="254"/>
      <c r="BD191" s="254"/>
      <c r="BE191" s="254"/>
      <c r="BF191" s="254"/>
      <c r="BG191" s="254"/>
      <c r="BH191" s="254"/>
      <c r="BI191" s="254"/>
      <c r="BJ191" s="254"/>
      <c r="BK191" s="254"/>
      <c r="BL191" s="254"/>
      <c r="BM191" s="254"/>
      <c r="BN191" s="254"/>
      <c r="BO191" s="254"/>
      <c r="BP191" s="254"/>
      <c r="BQ191" s="254"/>
      <c r="BR191" s="254"/>
      <c r="BS191" s="254"/>
      <c r="BT191" s="254"/>
      <c r="BU191" s="254"/>
      <c r="BV191" s="254"/>
      <c r="BW191" s="254"/>
      <c r="BX191" s="254"/>
      <c r="BY191" s="254"/>
      <c r="BZ191" s="254"/>
      <c r="CA191" s="254"/>
      <c r="CB191" s="254"/>
      <c r="CC191" s="254"/>
      <c r="CD191" s="254"/>
      <c r="CE191" s="254"/>
      <c r="CF191" s="254"/>
      <c r="CG191" s="254"/>
      <c r="CH191" s="254"/>
      <c r="CI191" s="254"/>
      <c r="CJ191" s="254"/>
      <c r="CK191" s="254"/>
      <c r="CL191" s="254"/>
      <c r="CM191" s="254"/>
      <c r="CN191" s="254"/>
      <c r="CO191" s="254"/>
      <c r="CP191" s="254"/>
      <c r="CQ191" s="254"/>
      <c r="CR191" s="254"/>
      <c r="CS191" s="254"/>
      <c r="CT191" s="254"/>
      <c r="CU191" s="254"/>
      <c r="CV191" s="254"/>
      <c r="CW191" s="254"/>
      <c r="CX191" s="254"/>
      <c r="CY191" s="254"/>
      <c r="CZ191" s="254"/>
      <c r="DA191" s="254"/>
      <c r="DB191" s="254"/>
      <c r="DC191" s="254"/>
      <c r="DD191" s="254"/>
      <c r="DE191" s="254"/>
      <c r="DF191" s="254"/>
      <c r="DG191" s="254"/>
      <c r="DH191" s="254"/>
      <c r="DI191" s="254"/>
      <c r="DJ191" s="254"/>
      <c r="DK191" s="254"/>
      <c r="DL191" s="254"/>
    </row>
    <row r="192" spans="1:116" x14ac:dyDescent="0.25">
      <c r="A192" s="255" t="s">
        <v>93</v>
      </c>
      <c r="B192" s="256" t="s">
        <v>7419</v>
      </c>
      <c r="C192" s="259">
        <v>0.62499999270000006</v>
      </c>
      <c r="D192" s="260">
        <v>2</v>
      </c>
      <c r="E192" s="259">
        <v>0</v>
      </c>
      <c r="F192" s="259">
        <v>1.5</v>
      </c>
      <c r="G192" s="259">
        <v>0.83417374249999998</v>
      </c>
      <c r="H192" s="259">
        <v>36.700000000000003</v>
      </c>
      <c r="I192" s="260">
        <v>10</v>
      </c>
      <c r="J192" s="260">
        <f>IFERROR(VLOOKUP($B192,'Core Indicators'!$E$3:$EU$906,147,FALSE),"x")</f>
        <v>9970</v>
      </c>
      <c r="K192" s="261">
        <v>-1.7733464241000001</v>
      </c>
      <c r="L192" s="259">
        <v>1.25</v>
      </c>
      <c r="M192" s="260">
        <v>11</v>
      </c>
      <c r="N192" s="260">
        <v>15</v>
      </c>
      <c r="O192" s="260">
        <f>IFERROR(VLOOKUP(B192,'Core Indicators'!$E$3:$G$9906,3,FALSE),"x")</f>
        <v>30939000</v>
      </c>
      <c r="P192" s="260">
        <v>527970</v>
      </c>
      <c r="Q192" s="254"/>
      <c r="R192" s="254"/>
      <c r="S192" s="254"/>
      <c r="T192" s="254"/>
      <c r="U192" s="254"/>
      <c r="V192" s="254"/>
      <c r="W192" s="254"/>
      <c r="X192" s="254"/>
      <c r="Y192" s="254"/>
      <c r="Z192" s="254"/>
      <c r="AA192" s="254"/>
      <c r="AB192" s="254"/>
      <c r="AC192" s="254"/>
      <c r="AD192" s="254"/>
      <c r="AE192" s="254"/>
      <c r="AF192" s="254"/>
      <c r="AG192" s="254"/>
      <c r="AH192" s="254"/>
      <c r="AI192" s="254"/>
      <c r="AJ192" s="254"/>
      <c r="AK192" s="254"/>
      <c r="AL192" s="254"/>
      <c r="AM192" s="254"/>
      <c r="AN192" s="254"/>
      <c r="AO192" s="254"/>
      <c r="AP192" s="254"/>
      <c r="AQ192" s="254"/>
      <c r="AR192" s="254"/>
      <c r="AS192" s="254"/>
      <c r="AT192" s="254"/>
      <c r="AU192" s="254"/>
      <c r="AV192" s="254"/>
      <c r="AW192" s="254"/>
      <c r="AX192" s="254"/>
      <c r="AY192" s="254"/>
      <c r="AZ192" s="254"/>
      <c r="BA192" s="254"/>
      <c r="BB192" s="254"/>
      <c r="BC192" s="254"/>
      <c r="BD192" s="254"/>
      <c r="BE192" s="254"/>
      <c r="BF192" s="254"/>
      <c r="BG192" s="254"/>
      <c r="BH192" s="254"/>
      <c r="BI192" s="254"/>
      <c r="BJ192" s="254"/>
      <c r="BK192" s="254"/>
      <c r="BL192" s="254"/>
      <c r="BM192" s="254"/>
      <c r="BN192" s="254"/>
      <c r="BO192" s="254"/>
      <c r="BP192" s="254"/>
      <c r="BQ192" s="254"/>
      <c r="BR192" s="254"/>
      <c r="BS192" s="254"/>
      <c r="BT192" s="254"/>
      <c r="BU192" s="254"/>
      <c r="BV192" s="254"/>
      <c r="BW192" s="254"/>
      <c r="BX192" s="254"/>
      <c r="BY192" s="254"/>
      <c r="BZ192" s="254"/>
      <c r="CA192" s="254"/>
      <c r="CB192" s="254"/>
      <c r="CC192" s="254"/>
      <c r="CD192" s="254"/>
      <c r="CE192" s="254"/>
      <c r="CF192" s="254"/>
      <c r="CG192" s="254"/>
      <c r="CH192" s="254"/>
      <c r="CI192" s="254"/>
      <c r="CJ192" s="254"/>
      <c r="CK192" s="254"/>
      <c r="CL192" s="254"/>
      <c r="CM192" s="254"/>
      <c r="CN192" s="254"/>
      <c r="CO192" s="254"/>
      <c r="CP192" s="254"/>
      <c r="CQ192" s="254"/>
      <c r="CR192" s="254"/>
      <c r="CS192" s="254"/>
      <c r="CT192" s="254"/>
      <c r="CU192" s="254"/>
      <c r="CV192" s="254"/>
      <c r="CW192" s="254"/>
      <c r="CX192" s="254"/>
      <c r="CY192" s="254"/>
      <c r="CZ192" s="254"/>
      <c r="DA192" s="254"/>
      <c r="DB192" s="254"/>
      <c r="DC192" s="254"/>
      <c r="DD192" s="254"/>
      <c r="DE192" s="254"/>
      <c r="DF192" s="254"/>
      <c r="DG192" s="254"/>
      <c r="DH192" s="254"/>
      <c r="DI192" s="254"/>
      <c r="DJ192" s="254"/>
      <c r="DK192" s="254"/>
      <c r="DL192" s="254"/>
    </row>
    <row r="193" spans="1:116" x14ac:dyDescent="0.25">
      <c r="A193" s="255" t="s">
        <v>7420</v>
      </c>
      <c r="B193" s="256" t="s">
        <v>7421</v>
      </c>
      <c r="C193" s="259">
        <v>0.87572495589999999</v>
      </c>
      <c r="D193" s="260">
        <v>11</v>
      </c>
      <c r="E193" s="259">
        <v>0</v>
      </c>
      <c r="F193" s="259">
        <v>7.45</v>
      </c>
      <c r="G193" s="259">
        <v>0.42154731290000003</v>
      </c>
      <c r="H193" s="259">
        <v>63</v>
      </c>
      <c r="I193" s="260">
        <v>6</v>
      </c>
      <c r="J193" s="260" t="str">
        <f>IFERROR(VLOOKUP($B193,'Core Indicators'!$E$3:$EU$906,147,FALSE),"x")</f>
        <v>x</v>
      </c>
      <c r="K193" s="261">
        <v>-7.6407678399999998E-2</v>
      </c>
      <c r="L193" s="259">
        <v>7.25</v>
      </c>
      <c r="M193" s="260">
        <v>79</v>
      </c>
      <c r="N193" s="260">
        <v>44</v>
      </c>
      <c r="O193" s="260" t="str">
        <f>IFERROR(VLOOKUP(B193,'Core Indicators'!$E$3:$G$9906,3,FALSE),"x")</f>
        <v>x</v>
      </c>
      <c r="P193" s="260">
        <v>1213090</v>
      </c>
      <c r="Q193" s="254"/>
      <c r="R193" s="254"/>
      <c r="S193" s="254"/>
      <c r="T193" s="254"/>
      <c r="U193" s="254"/>
      <c r="V193" s="254"/>
      <c r="W193" s="254"/>
      <c r="X193" s="254"/>
      <c r="Y193" s="254"/>
      <c r="Z193" s="254"/>
      <c r="AA193" s="254"/>
      <c r="AB193" s="254"/>
      <c r="AC193" s="254"/>
      <c r="AD193" s="254"/>
      <c r="AE193" s="254"/>
      <c r="AF193" s="254"/>
      <c r="AG193" s="254"/>
      <c r="AH193" s="254"/>
      <c r="AI193" s="254"/>
      <c r="AJ193" s="254"/>
      <c r="AK193" s="254"/>
      <c r="AL193" s="254"/>
      <c r="AM193" s="254"/>
      <c r="AN193" s="254"/>
      <c r="AO193" s="254"/>
      <c r="AP193" s="254"/>
      <c r="AQ193" s="254"/>
      <c r="AR193" s="254"/>
      <c r="AS193" s="254"/>
      <c r="AT193" s="254"/>
      <c r="AU193" s="254"/>
      <c r="AV193" s="254"/>
      <c r="AW193" s="254"/>
      <c r="AX193" s="254"/>
      <c r="AY193" s="254"/>
      <c r="AZ193" s="254"/>
      <c r="BA193" s="254"/>
      <c r="BB193" s="254"/>
      <c r="BC193" s="254"/>
      <c r="BD193" s="254"/>
      <c r="BE193" s="254"/>
      <c r="BF193" s="254"/>
      <c r="BG193" s="254"/>
      <c r="BH193" s="254"/>
      <c r="BI193" s="254"/>
      <c r="BJ193" s="254"/>
      <c r="BK193" s="254"/>
      <c r="BL193" s="254"/>
      <c r="BM193" s="254"/>
      <c r="BN193" s="254"/>
      <c r="BO193" s="254"/>
      <c r="BP193" s="254"/>
      <c r="BQ193" s="254"/>
      <c r="BR193" s="254"/>
      <c r="BS193" s="254"/>
      <c r="BT193" s="254"/>
      <c r="BU193" s="254"/>
      <c r="BV193" s="254"/>
      <c r="BW193" s="254"/>
      <c r="BX193" s="254"/>
      <c r="BY193" s="254"/>
      <c r="BZ193" s="254"/>
      <c r="CA193" s="254"/>
      <c r="CB193" s="254"/>
      <c r="CC193" s="254"/>
      <c r="CD193" s="254"/>
      <c r="CE193" s="254"/>
      <c r="CF193" s="254"/>
      <c r="CG193" s="254"/>
      <c r="CH193" s="254"/>
      <c r="CI193" s="254"/>
      <c r="CJ193" s="254"/>
      <c r="CK193" s="254"/>
      <c r="CL193" s="254"/>
      <c r="CM193" s="254"/>
      <c r="CN193" s="254"/>
      <c r="CO193" s="254"/>
      <c r="CP193" s="254"/>
      <c r="CQ193" s="254"/>
      <c r="CR193" s="254"/>
      <c r="CS193" s="254"/>
      <c r="CT193" s="254"/>
      <c r="CU193" s="254"/>
      <c r="CV193" s="254"/>
      <c r="CW193" s="254"/>
      <c r="CX193" s="254"/>
      <c r="CY193" s="254"/>
      <c r="CZ193" s="254"/>
      <c r="DA193" s="254"/>
      <c r="DB193" s="254"/>
      <c r="DC193" s="254"/>
      <c r="DD193" s="254"/>
      <c r="DE193" s="254"/>
      <c r="DF193" s="254"/>
      <c r="DG193" s="254"/>
      <c r="DH193" s="254"/>
      <c r="DI193" s="254"/>
      <c r="DJ193" s="254"/>
      <c r="DK193" s="254"/>
      <c r="DL193" s="254"/>
    </row>
    <row r="194" spans="1:116" x14ac:dyDescent="0.25">
      <c r="A194" s="255" t="s">
        <v>424</v>
      </c>
      <c r="B194" s="256" t="s">
        <v>7422</v>
      </c>
      <c r="C194" s="259">
        <v>0.70259998769999998</v>
      </c>
      <c r="D194" s="260">
        <v>8</v>
      </c>
      <c r="E194" s="259">
        <v>0</v>
      </c>
      <c r="F194" s="259">
        <v>5.75</v>
      </c>
      <c r="G194" s="259">
        <v>0.54032529939999996</v>
      </c>
      <c r="H194" s="259">
        <v>57.1</v>
      </c>
      <c r="I194" s="260">
        <v>0</v>
      </c>
      <c r="J194" s="260">
        <f>IFERROR(VLOOKUP($B194,'Core Indicators'!$E$3:$EU$906,147,FALSE),"x")</f>
        <v>12</v>
      </c>
      <c r="K194" s="261">
        <v>-0.46206927299999989</v>
      </c>
      <c r="L194" s="259">
        <v>4.25</v>
      </c>
      <c r="M194" s="260">
        <v>54</v>
      </c>
      <c r="N194" s="260">
        <v>34</v>
      </c>
      <c r="O194" s="260">
        <f>IFERROR(VLOOKUP(B194,'Core Indicators'!$E$3:$G$9906,3,FALSE),"x")</f>
        <v>17800000</v>
      </c>
      <c r="P194" s="260">
        <v>743390</v>
      </c>
      <c r="Q194" s="254"/>
      <c r="R194" s="254"/>
      <c r="S194" s="254"/>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254"/>
      <c r="AO194" s="254"/>
      <c r="AP194" s="254"/>
      <c r="AQ194" s="254"/>
      <c r="AR194" s="254"/>
      <c r="AS194" s="254"/>
      <c r="AT194" s="254"/>
      <c r="AU194" s="254"/>
      <c r="AV194" s="254"/>
      <c r="AW194" s="254"/>
      <c r="AX194" s="254"/>
      <c r="AY194" s="254"/>
      <c r="AZ194" s="254"/>
      <c r="BA194" s="254"/>
      <c r="BB194" s="254"/>
      <c r="BC194" s="254"/>
      <c r="BD194" s="254"/>
      <c r="BE194" s="254"/>
      <c r="BF194" s="254"/>
      <c r="BG194" s="254"/>
      <c r="BH194" s="254"/>
      <c r="BI194" s="254"/>
      <c r="BJ194" s="254"/>
      <c r="BK194" s="254"/>
      <c r="BL194" s="254"/>
      <c r="BM194" s="254"/>
      <c r="BN194" s="254"/>
      <c r="BO194" s="254"/>
      <c r="BP194" s="254"/>
      <c r="BQ194" s="254"/>
      <c r="BR194" s="254"/>
      <c r="BS194" s="254"/>
      <c r="BT194" s="254"/>
      <c r="BU194" s="254"/>
      <c r="BV194" s="254"/>
      <c r="BW194" s="254"/>
      <c r="BX194" s="254"/>
      <c r="BY194" s="254"/>
      <c r="BZ194" s="254"/>
      <c r="CA194" s="254"/>
      <c r="CB194" s="254"/>
      <c r="CC194" s="254"/>
      <c r="CD194" s="254"/>
      <c r="CE194" s="254"/>
      <c r="CF194" s="254"/>
      <c r="CG194" s="254"/>
      <c r="CH194" s="254"/>
      <c r="CI194" s="254"/>
      <c r="CJ194" s="254"/>
      <c r="CK194" s="254"/>
      <c r="CL194" s="254"/>
      <c r="CM194" s="254"/>
      <c r="CN194" s="254"/>
      <c r="CO194" s="254"/>
      <c r="CP194" s="254"/>
      <c r="CQ194" s="254"/>
      <c r="CR194" s="254"/>
      <c r="CS194" s="254"/>
      <c r="CT194" s="254"/>
      <c r="CU194" s="254"/>
      <c r="CV194" s="254"/>
      <c r="CW194" s="254"/>
      <c r="CX194" s="254"/>
      <c r="CY194" s="254"/>
      <c r="CZ194" s="254"/>
      <c r="DA194" s="254"/>
      <c r="DB194" s="254"/>
      <c r="DC194" s="254"/>
      <c r="DD194" s="254"/>
      <c r="DE194" s="254"/>
      <c r="DF194" s="254"/>
      <c r="DG194" s="254"/>
      <c r="DH194" s="254"/>
      <c r="DI194" s="254"/>
      <c r="DJ194" s="254"/>
      <c r="DK194" s="254"/>
      <c r="DL194" s="254"/>
    </row>
    <row r="195" spans="1:116" x14ac:dyDescent="0.25">
      <c r="A195" s="255" t="s">
        <v>186</v>
      </c>
      <c r="B195" s="256" t="s">
        <v>7423</v>
      </c>
      <c r="C195" s="259">
        <v>0.30790001160000002</v>
      </c>
      <c r="D195" s="260">
        <v>0</v>
      </c>
      <c r="E195" s="259">
        <v>0.03</v>
      </c>
      <c r="F195" s="259">
        <v>4.3666666666999996</v>
      </c>
      <c r="G195" s="259">
        <v>0.52499423270000001</v>
      </c>
      <c r="H195" s="259">
        <v>50.3</v>
      </c>
      <c r="I195" s="260">
        <v>6</v>
      </c>
      <c r="J195" s="260">
        <f>IFERROR(VLOOKUP($B195,'Core Indicators'!$E$3:$EU$906,147,FALSE),"x")</f>
        <v>8</v>
      </c>
      <c r="K195" s="261">
        <v>-1.2570089101999999</v>
      </c>
      <c r="L195" s="259">
        <v>3.25</v>
      </c>
      <c r="M195" s="260">
        <v>29</v>
      </c>
      <c r="N195" s="260">
        <v>24</v>
      </c>
      <c r="O195" s="260">
        <f>IFERROR(VLOOKUP(B195,'Core Indicators'!$E$3:$G$9906,3,FALSE),"x")</f>
        <v>15557000</v>
      </c>
      <c r="P195" s="260">
        <v>386850</v>
      </c>
      <c r="Q195" s="254"/>
      <c r="R195" s="254"/>
      <c r="S195" s="254"/>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254"/>
      <c r="AO195" s="254"/>
      <c r="AP195" s="254"/>
      <c r="AQ195" s="254"/>
      <c r="AR195" s="254"/>
      <c r="AS195" s="254"/>
      <c r="AT195" s="254"/>
      <c r="AU195" s="254"/>
      <c r="AV195" s="254"/>
      <c r="AW195" s="254"/>
      <c r="AX195" s="254"/>
      <c r="AY195" s="254"/>
      <c r="AZ195" s="254"/>
      <c r="BA195" s="254"/>
      <c r="BB195" s="254"/>
      <c r="BC195" s="254"/>
      <c r="BD195" s="254"/>
      <c r="BE195" s="254"/>
      <c r="BF195" s="254"/>
      <c r="BG195" s="254"/>
      <c r="BH195" s="254"/>
      <c r="BI195" s="254"/>
      <c r="BJ195" s="254"/>
      <c r="BK195" s="254"/>
      <c r="BL195" s="254"/>
      <c r="BM195" s="254"/>
      <c r="BN195" s="254"/>
      <c r="BO195" s="254"/>
      <c r="BP195" s="254"/>
      <c r="BQ195" s="254"/>
      <c r="BR195" s="254"/>
      <c r="BS195" s="254"/>
      <c r="BT195" s="254"/>
      <c r="BU195" s="254"/>
      <c r="BV195" s="254"/>
      <c r="BW195" s="254"/>
      <c r="BX195" s="254"/>
      <c r="BY195" s="254"/>
      <c r="BZ195" s="254"/>
      <c r="CA195" s="254"/>
      <c r="CB195" s="254"/>
      <c r="CC195" s="254"/>
      <c r="CD195" s="254"/>
      <c r="CE195" s="254"/>
      <c r="CF195" s="254"/>
      <c r="CG195" s="254"/>
      <c r="CH195" s="254"/>
      <c r="CI195" s="254"/>
      <c r="CJ195" s="254"/>
      <c r="CK195" s="254"/>
      <c r="CL195" s="254"/>
      <c r="CM195" s="254"/>
      <c r="CN195" s="254"/>
      <c r="CO195" s="254"/>
      <c r="CP195" s="254"/>
      <c r="CQ195" s="254"/>
      <c r="CR195" s="254"/>
      <c r="CS195" s="254"/>
      <c r="CT195" s="254"/>
      <c r="CU195" s="254"/>
      <c r="CV195" s="254"/>
      <c r="CW195" s="254"/>
      <c r="CX195" s="254"/>
      <c r="CY195" s="254"/>
      <c r="CZ195" s="254"/>
      <c r="DA195" s="254"/>
      <c r="DB195" s="254"/>
      <c r="DC195" s="254"/>
      <c r="DD195" s="254"/>
      <c r="DE195" s="254"/>
      <c r="DF195" s="254"/>
      <c r="DG195" s="254"/>
      <c r="DH195" s="254"/>
      <c r="DI195" s="254"/>
      <c r="DJ195" s="254"/>
      <c r="DK195" s="254"/>
      <c r="DL195" s="254"/>
    </row>
    <row r="196" spans="1:116" x14ac:dyDescent="0.25">
      <c r="A196" s="254"/>
      <c r="B196" s="254"/>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254"/>
      <c r="AO196" s="254"/>
      <c r="AP196" s="254"/>
      <c r="AQ196" s="254"/>
      <c r="AR196" s="254"/>
      <c r="AS196" s="254"/>
      <c r="AT196" s="254"/>
      <c r="AU196" s="254"/>
      <c r="AV196" s="254"/>
      <c r="AW196" s="254"/>
      <c r="AX196" s="254"/>
      <c r="AY196" s="254"/>
      <c r="AZ196" s="254"/>
      <c r="BA196" s="254"/>
      <c r="BB196" s="254"/>
      <c r="BC196" s="254"/>
      <c r="BD196" s="254"/>
      <c r="BE196" s="254"/>
      <c r="BF196" s="254"/>
      <c r="BG196" s="254"/>
      <c r="BH196" s="254"/>
      <c r="BI196" s="254"/>
      <c r="BJ196" s="254"/>
      <c r="BK196" s="254"/>
      <c r="BL196" s="254"/>
      <c r="BM196" s="254"/>
      <c r="BN196" s="254"/>
      <c r="BO196" s="254"/>
      <c r="BP196" s="254"/>
      <c r="BQ196" s="254"/>
      <c r="BR196" s="254"/>
      <c r="BS196" s="254"/>
      <c r="BT196" s="254"/>
      <c r="BU196" s="254"/>
      <c r="BV196" s="254"/>
      <c r="BW196" s="254"/>
      <c r="BX196" s="254"/>
      <c r="BY196" s="254"/>
      <c r="BZ196" s="254"/>
      <c r="CA196" s="254"/>
      <c r="CB196" s="254"/>
      <c r="CC196" s="254"/>
      <c r="CD196" s="254"/>
      <c r="CE196" s="254"/>
      <c r="CF196" s="254"/>
      <c r="CG196" s="254"/>
      <c r="CH196" s="254"/>
      <c r="CI196" s="254"/>
      <c r="CJ196" s="254"/>
      <c r="CK196" s="254"/>
      <c r="CL196" s="254"/>
      <c r="CM196" s="254"/>
      <c r="CN196" s="254"/>
      <c r="CO196" s="254"/>
      <c r="CP196" s="254"/>
      <c r="CQ196" s="254"/>
      <c r="CR196" s="254"/>
      <c r="CS196" s="254"/>
      <c r="CT196" s="254"/>
      <c r="CU196" s="254"/>
      <c r="CV196" s="254"/>
      <c r="CW196" s="254"/>
      <c r="CX196" s="254"/>
      <c r="CY196" s="254"/>
      <c r="CZ196" s="254"/>
      <c r="DA196" s="254"/>
      <c r="DB196" s="254"/>
      <c r="DC196" s="254"/>
      <c r="DD196" s="254"/>
      <c r="DE196" s="254"/>
      <c r="DF196" s="254"/>
      <c r="DG196" s="254"/>
      <c r="DH196" s="254"/>
      <c r="DI196" s="254"/>
      <c r="DJ196" s="254"/>
      <c r="DK196" s="254"/>
      <c r="DL196" s="254"/>
    </row>
    <row r="197" spans="1:116" x14ac:dyDescent="0.25">
      <c r="A197" s="254"/>
      <c r="B197" s="254"/>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c r="Y197" s="254"/>
      <c r="Z197" s="254"/>
      <c r="AA197" s="254"/>
      <c r="AB197" s="254"/>
      <c r="AC197" s="254"/>
      <c r="AD197" s="254"/>
      <c r="AE197" s="254"/>
      <c r="AF197" s="254"/>
      <c r="AG197" s="254"/>
      <c r="AH197" s="254"/>
      <c r="AI197" s="254"/>
      <c r="AJ197" s="254"/>
      <c r="AK197" s="254"/>
      <c r="AL197" s="254"/>
      <c r="AM197" s="254"/>
      <c r="AN197" s="254"/>
      <c r="AO197" s="254"/>
      <c r="AP197" s="254"/>
      <c r="AQ197" s="254"/>
      <c r="AR197" s="254"/>
      <c r="AS197" s="254"/>
      <c r="AT197" s="254"/>
      <c r="AU197" s="254"/>
      <c r="AV197" s="254"/>
      <c r="AW197" s="254"/>
      <c r="AX197" s="254"/>
      <c r="AY197" s="254"/>
      <c r="AZ197" s="254"/>
      <c r="BA197" s="254"/>
      <c r="BB197" s="254"/>
      <c r="BC197" s="254"/>
      <c r="BD197" s="254"/>
      <c r="BE197" s="254"/>
      <c r="BF197" s="254"/>
      <c r="BG197" s="254"/>
      <c r="BH197" s="254"/>
      <c r="BI197" s="254"/>
      <c r="BJ197" s="254"/>
      <c r="BK197" s="254"/>
      <c r="BL197" s="254"/>
      <c r="BM197" s="254"/>
      <c r="BN197" s="254"/>
      <c r="BO197" s="254"/>
      <c r="BP197" s="254"/>
      <c r="BQ197" s="254"/>
      <c r="BR197" s="254"/>
      <c r="BS197" s="254"/>
      <c r="BT197" s="254"/>
      <c r="BU197" s="254"/>
      <c r="BV197" s="254"/>
      <c r="BW197" s="254"/>
      <c r="BX197" s="254"/>
      <c r="BY197" s="254"/>
      <c r="BZ197" s="254"/>
      <c r="CA197" s="254"/>
      <c r="CB197" s="254"/>
      <c r="CC197" s="254"/>
      <c r="CD197" s="254"/>
      <c r="CE197" s="254"/>
      <c r="CF197" s="254"/>
      <c r="CG197" s="254"/>
      <c r="CH197" s="254"/>
      <c r="CI197" s="254"/>
      <c r="CJ197" s="254"/>
      <c r="CK197" s="254"/>
      <c r="CL197" s="254"/>
      <c r="CM197" s="254"/>
      <c r="CN197" s="254"/>
      <c r="CO197" s="254"/>
      <c r="CP197" s="254"/>
      <c r="CQ197" s="254"/>
      <c r="CR197" s="254"/>
      <c r="CS197" s="254"/>
      <c r="CT197" s="254"/>
      <c r="CU197" s="254"/>
      <c r="CV197" s="254"/>
      <c r="CW197" s="254"/>
      <c r="CX197" s="254"/>
      <c r="CY197" s="254"/>
      <c r="CZ197" s="254"/>
      <c r="DA197" s="254"/>
      <c r="DB197" s="254"/>
      <c r="DC197" s="254"/>
      <c r="DD197" s="254"/>
      <c r="DE197" s="254"/>
      <c r="DF197" s="254"/>
      <c r="DG197" s="254"/>
      <c r="DH197" s="254"/>
      <c r="DI197" s="254"/>
      <c r="DJ197" s="254"/>
      <c r="DK197" s="254"/>
      <c r="DL197" s="254"/>
    </row>
    <row r="198" spans="1:116" x14ac:dyDescent="0.25">
      <c r="A198" s="254"/>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254"/>
      <c r="AO198" s="254"/>
      <c r="AP198" s="254"/>
      <c r="AQ198" s="254"/>
      <c r="AR198" s="254"/>
      <c r="AS198" s="254"/>
      <c r="AT198" s="254"/>
      <c r="AU198" s="254"/>
      <c r="AV198" s="254"/>
      <c r="AW198" s="254"/>
      <c r="AX198" s="254"/>
      <c r="AY198" s="254"/>
      <c r="AZ198" s="254"/>
      <c r="BA198" s="254"/>
      <c r="BB198" s="254"/>
      <c r="BC198" s="254"/>
      <c r="BD198" s="254"/>
      <c r="BE198" s="254"/>
      <c r="BF198" s="254"/>
      <c r="BG198" s="254"/>
      <c r="BH198" s="254"/>
      <c r="BI198" s="254"/>
      <c r="BJ198" s="254"/>
      <c r="BK198" s="254"/>
      <c r="BL198" s="254"/>
      <c r="BM198" s="254"/>
      <c r="BN198" s="254"/>
      <c r="BO198" s="254"/>
      <c r="BP198" s="254"/>
      <c r="BQ198" s="254"/>
      <c r="BR198" s="254"/>
      <c r="BS198" s="254"/>
      <c r="BT198" s="254"/>
      <c r="BU198" s="254"/>
      <c r="BV198" s="254"/>
      <c r="BW198" s="254"/>
      <c r="BX198" s="254"/>
      <c r="BY198" s="254"/>
      <c r="BZ198" s="254"/>
      <c r="CA198" s="254"/>
      <c r="CB198" s="254"/>
      <c r="CC198" s="254"/>
      <c r="CD198" s="254"/>
      <c r="CE198" s="254"/>
      <c r="CF198" s="254"/>
      <c r="CG198" s="254"/>
      <c r="CH198" s="254"/>
      <c r="CI198" s="254"/>
      <c r="CJ198" s="254"/>
      <c r="CK198" s="254"/>
      <c r="CL198" s="254"/>
      <c r="CM198" s="254"/>
      <c r="CN198" s="254"/>
      <c r="CO198" s="254"/>
      <c r="CP198" s="254"/>
      <c r="CQ198" s="254"/>
      <c r="CR198" s="254"/>
      <c r="CS198" s="254"/>
      <c r="CT198" s="254"/>
      <c r="CU198" s="254"/>
      <c r="CV198" s="254"/>
      <c r="CW198" s="254"/>
      <c r="CX198" s="254"/>
      <c r="CY198" s="254"/>
      <c r="CZ198" s="254"/>
      <c r="DA198" s="254"/>
      <c r="DB198" s="254"/>
      <c r="DC198" s="254"/>
      <c r="DD198" s="254"/>
      <c r="DE198" s="254"/>
      <c r="DF198" s="254"/>
      <c r="DG198" s="254"/>
      <c r="DH198" s="254"/>
      <c r="DI198" s="254"/>
      <c r="DJ198" s="254"/>
      <c r="DK198" s="254"/>
      <c r="DL198" s="254"/>
    </row>
    <row r="199" spans="1:116" x14ac:dyDescent="0.25">
      <c r="A199" s="254"/>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54"/>
      <c r="AA199" s="254"/>
      <c r="AB199" s="254"/>
      <c r="AC199" s="254"/>
      <c r="AD199" s="254"/>
      <c r="AE199" s="254"/>
      <c r="AF199" s="254"/>
      <c r="AG199" s="254"/>
      <c r="AH199" s="254"/>
      <c r="AI199" s="254"/>
      <c r="AJ199" s="254"/>
      <c r="AK199" s="254"/>
      <c r="AL199" s="254"/>
      <c r="AM199" s="254"/>
      <c r="AN199" s="254"/>
      <c r="AO199" s="254"/>
      <c r="AP199" s="254"/>
      <c r="AQ199" s="254"/>
      <c r="AR199" s="254"/>
      <c r="AS199" s="254"/>
      <c r="AT199" s="254"/>
      <c r="AU199" s="254"/>
      <c r="AV199" s="254"/>
      <c r="AW199" s="254"/>
      <c r="AX199" s="254"/>
      <c r="AY199" s="254"/>
      <c r="AZ199" s="254"/>
      <c r="BA199" s="254"/>
      <c r="BB199" s="254"/>
      <c r="BC199" s="254"/>
      <c r="BD199" s="254"/>
      <c r="BE199" s="254"/>
      <c r="BF199" s="254"/>
      <c r="BG199" s="254"/>
      <c r="BH199" s="254"/>
      <c r="BI199" s="254"/>
      <c r="BJ199" s="254"/>
      <c r="BK199" s="254"/>
      <c r="BL199" s="254"/>
      <c r="BM199" s="254"/>
      <c r="BN199" s="254"/>
      <c r="BO199" s="254"/>
      <c r="BP199" s="254"/>
      <c r="BQ199" s="254"/>
      <c r="BR199" s="254"/>
      <c r="BS199" s="254"/>
      <c r="BT199" s="254"/>
      <c r="BU199" s="254"/>
      <c r="BV199" s="254"/>
      <c r="BW199" s="254"/>
      <c r="BX199" s="254"/>
      <c r="BY199" s="254"/>
      <c r="BZ199" s="254"/>
      <c r="CA199" s="254"/>
      <c r="CB199" s="254"/>
      <c r="CC199" s="254"/>
      <c r="CD199" s="254"/>
      <c r="CE199" s="254"/>
      <c r="CF199" s="254"/>
      <c r="CG199" s="254"/>
      <c r="CH199" s="254"/>
      <c r="CI199" s="254"/>
      <c r="CJ199" s="254"/>
      <c r="CK199" s="254"/>
      <c r="CL199" s="254"/>
      <c r="CM199" s="254"/>
      <c r="CN199" s="254"/>
      <c r="CO199" s="254"/>
      <c r="CP199" s="254"/>
      <c r="CQ199" s="254"/>
      <c r="CR199" s="254"/>
      <c r="CS199" s="254"/>
      <c r="CT199" s="254"/>
      <c r="CU199" s="254"/>
      <c r="CV199" s="254"/>
      <c r="CW199" s="254"/>
      <c r="CX199" s="254"/>
      <c r="CY199" s="254"/>
      <c r="CZ199" s="254"/>
      <c r="DA199" s="254"/>
      <c r="DB199" s="254"/>
      <c r="DC199" s="254"/>
      <c r="DD199" s="254"/>
      <c r="DE199" s="254"/>
      <c r="DF199" s="254"/>
      <c r="DG199" s="254"/>
      <c r="DH199" s="254"/>
      <c r="DI199" s="254"/>
      <c r="DJ199" s="254"/>
      <c r="DK199" s="254"/>
      <c r="DL199" s="254"/>
    </row>
    <row r="200" spans="1:116" x14ac:dyDescent="0.25">
      <c r="A200" s="254"/>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54"/>
      <c r="AA200" s="254"/>
      <c r="AB200" s="254"/>
      <c r="AC200" s="254"/>
      <c r="AD200" s="254"/>
      <c r="AE200" s="254"/>
      <c r="AF200" s="254"/>
      <c r="AG200" s="254"/>
      <c r="AH200" s="254"/>
      <c r="AI200" s="254"/>
      <c r="AJ200" s="254"/>
      <c r="AK200" s="254"/>
      <c r="AL200" s="254"/>
      <c r="AM200" s="254"/>
      <c r="AN200" s="254"/>
      <c r="AO200" s="254"/>
      <c r="AP200" s="254"/>
      <c r="AQ200" s="254"/>
      <c r="AR200" s="254"/>
      <c r="AS200" s="254"/>
      <c r="AT200" s="254"/>
      <c r="AU200" s="254"/>
      <c r="AV200" s="254"/>
      <c r="AW200" s="254"/>
      <c r="AX200" s="254"/>
      <c r="AY200" s="254"/>
      <c r="AZ200" s="254"/>
      <c r="BA200" s="254"/>
      <c r="BB200" s="254"/>
      <c r="BC200" s="254"/>
      <c r="BD200" s="254"/>
      <c r="BE200" s="254"/>
      <c r="BF200" s="254"/>
      <c r="BG200" s="254"/>
      <c r="BH200" s="254"/>
      <c r="BI200" s="254"/>
      <c r="BJ200" s="254"/>
      <c r="BK200" s="254"/>
      <c r="BL200" s="254"/>
      <c r="BM200" s="254"/>
      <c r="BN200" s="254"/>
      <c r="BO200" s="254"/>
      <c r="BP200" s="254"/>
      <c r="BQ200" s="254"/>
      <c r="BR200" s="254"/>
      <c r="BS200" s="254"/>
      <c r="BT200" s="254"/>
      <c r="BU200" s="254"/>
      <c r="BV200" s="254"/>
      <c r="BW200" s="254"/>
      <c r="BX200" s="254"/>
      <c r="BY200" s="254"/>
      <c r="BZ200" s="254"/>
      <c r="CA200" s="254"/>
      <c r="CB200" s="254"/>
      <c r="CC200" s="254"/>
      <c r="CD200" s="254"/>
      <c r="CE200" s="254"/>
      <c r="CF200" s="254"/>
      <c r="CG200" s="254"/>
      <c r="CH200" s="254"/>
      <c r="CI200" s="254"/>
      <c r="CJ200" s="254"/>
      <c r="CK200" s="254"/>
      <c r="CL200" s="254"/>
      <c r="CM200" s="254"/>
      <c r="CN200" s="254"/>
      <c r="CO200" s="254"/>
      <c r="CP200" s="254"/>
      <c r="CQ200" s="254"/>
      <c r="CR200" s="254"/>
      <c r="CS200" s="254"/>
      <c r="CT200" s="254"/>
      <c r="CU200" s="254"/>
      <c r="CV200" s="254"/>
      <c r="CW200" s="254"/>
      <c r="CX200" s="254"/>
      <c r="CY200" s="254"/>
      <c r="CZ200" s="254"/>
      <c r="DA200" s="254"/>
      <c r="DB200" s="254"/>
      <c r="DC200" s="254"/>
      <c r="DD200" s="254"/>
      <c r="DE200" s="254"/>
      <c r="DF200" s="254"/>
      <c r="DG200" s="254"/>
      <c r="DH200" s="254"/>
      <c r="DI200" s="254"/>
      <c r="DJ200" s="254"/>
      <c r="DK200" s="254"/>
      <c r="DL200" s="254"/>
    </row>
    <row r="201" spans="1:116" x14ac:dyDescent="0.25">
      <c r="A201" s="254"/>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c r="Y201" s="254"/>
      <c r="Z201" s="254"/>
      <c r="AA201" s="254"/>
      <c r="AB201" s="254"/>
      <c r="AC201" s="254"/>
      <c r="AD201" s="254"/>
      <c r="AE201" s="254"/>
      <c r="AF201" s="254"/>
      <c r="AG201" s="254"/>
      <c r="AH201" s="254"/>
      <c r="AI201" s="254"/>
      <c r="AJ201" s="254"/>
      <c r="AK201" s="254"/>
      <c r="AL201" s="254"/>
      <c r="AM201" s="254"/>
      <c r="AN201" s="254"/>
      <c r="AO201" s="254"/>
      <c r="AP201" s="254"/>
      <c r="AQ201" s="254"/>
      <c r="AR201" s="254"/>
      <c r="AS201" s="254"/>
      <c r="AT201" s="254"/>
      <c r="AU201" s="254"/>
      <c r="AV201" s="254"/>
      <c r="AW201" s="254"/>
      <c r="AX201" s="254"/>
      <c r="AY201" s="254"/>
      <c r="AZ201" s="254"/>
      <c r="BA201" s="254"/>
      <c r="BB201" s="254"/>
      <c r="BC201" s="254"/>
      <c r="BD201" s="254"/>
      <c r="BE201" s="254"/>
      <c r="BF201" s="254"/>
      <c r="BG201" s="254"/>
      <c r="BH201" s="254"/>
      <c r="BI201" s="254"/>
      <c r="BJ201" s="254"/>
      <c r="BK201" s="254"/>
      <c r="BL201" s="254"/>
      <c r="BM201" s="254"/>
      <c r="BN201" s="254"/>
      <c r="BO201" s="254"/>
      <c r="BP201" s="254"/>
      <c r="BQ201" s="254"/>
      <c r="BR201" s="254"/>
      <c r="BS201" s="254"/>
      <c r="BT201" s="254"/>
      <c r="BU201" s="254"/>
      <c r="BV201" s="254"/>
      <c r="BW201" s="254"/>
      <c r="BX201" s="254"/>
      <c r="BY201" s="254"/>
      <c r="BZ201" s="254"/>
      <c r="CA201" s="254"/>
      <c r="CB201" s="254"/>
      <c r="CC201" s="254"/>
      <c r="CD201" s="254"/>
      <c r="CE201" s="254"/>
      <c r="CF201" s="254"/>
      <c r="CG201" s="254"/>
      <c r="CH201" s="254"/>
      <c r="CI201" s="254"/>
      <c r="CJ201" s="254"/>
      <c r="CK201" s="254"/>
      <c r="CL201" s="254"/>
      <c r="CM201" s="254"/>
      <c r="CN201" s="254"/>
      <c r="CO201" s="254"/>
      <c r="CP201" s="254"/>
      <c r="CQ201" s="254"/>
      <c r="CR201" s="254"/>
      <c r="CS201" s="254"/>
      <c r="CT201" s="254"/>
      <c r="CU201" s="254"/>
      <c r="CV201" s="254"/>
      <c r="CW201" s="254"/>
      <c r="CX201" s="254"/>
      <c r="CY201" s="254"/>
      <c r="CZ201" s="254"/>
      <c r="DA201" s="254"/>
      <c r="DB201" s="254"/>
      <c r="DC201" s="254"/>
      <c r="DD201" s="254"/>
      <c r="DE201" s="254"/>
      <c r="DF201" s="254"/>
      <c r="DG201" s="254"/>
      <c r="DH201" s="254"/>
      <c r="DI201" s="254"/>
      <c r="DJ201" s="254"/>
      <c r="DK201" s="254"/>
      <c r="DL201" s="254"/>
    </row>
    <row r="202" spans="1:116" x14ac:dyDescent="0.25">
      <c r="A202" s="254"/>
      <c r="B202" s="254"/>
      <c r="C202" s="254"/>
      <c r="D202" s="254"/>
      <c r="E202" s="254"/>
      <c r="F202" s="254"/>
      <c r="G202" s="254"/>
      <c r="H202" s="254"/>
      <c r="I202" s="254"/>
      <c r="J202" s="254"/>
      <c r="K202" s="254"/>
      <c r="L202" s="254"/>
      <c r="M202" s="254"/>
      <c r="N202" s="254"/>
      <c r="O202" s="254"/>
      <c r="P202" s="254"/>
      <c r="Q202" s="254"/>
      <c r="R202" s="254"/>
      <c r="S202" s="254"/>
      <c r="T202" s="254"/>
      <c r="U202" s="254"/>
      <c r="V202" s="254"/>
      <c r="W202" s="254"/>
      <c r="X202" s="254"/>
      <c r="Y202" s="254"/>
      <c r="Z202" s="254"/>
      <c r="AA202" s="254"/>
      <c r="AB202" s="254"/>
      <c r="AC202" s="254"/>
      <c r="AD202" s="254"/>
      <c r="AE202" s="254"/>
      <c r="AF202" s="254"/>
      <c r="AG202" s="254"/>
      <c r="AH202" s="254"/>
      <c r="AI202" s="254"/>
      <c r="AJ202" s="254"/>
      <c r="AK202" s="254"/>
      <c r="AL202" s="254"/>
      <c r="AM202" s="254"/>
      <c r="AN202" s="254"/>
      <c r="AO202" s="254"/>
      <c r="AP202" s="254"/>
      <c r="AQ202" s="254"/>
      <c r="AR202" s="254"/>
      <c r="AS202" s="254"/>
      <c r="AT202" s="254"/>
      <c r="AU202" s="254"/>
      <c r="AV202" s="254"/>
      <c r="AW202" s="254"/>
      <c r="AX202" s="254"/>
      <c r="AY202" s="254"/>
      <c r="AZ202" s="254"/>
      <c r="BA202" s="254"/>
      <c r="BB202" s="254"/>
      <c r="BC202" s="254"/>
      <c r="BD202" s="254"/>
      <c r="BE202" s="254"/>
      <c r="BF202" s="254"/>
      <c r="BG202" s="254"/>
      <c r="BH202" s="254"/>
      <c r="BI202" s="254"/>
      <c r="BJ202" s="254"/>
      <c r="BK202" s="254"/>
      <c r="BL202" s="254"/>
      <c r="BM202" s="254"/>
      <c r="BN202" s="254"/>
      <c r="BO202" s="254"/>
      <c r="BP202" s="254"/>
      <c r="BQ202" s="254"/>
      <c r="BR202" s="254"/>
      <c r="BS202" s="254"/>
      <c r="BT202" s="254"/>
      <c r="BU202" s="254"/>
      <c r="BV202" s="254"/>
      <c r="BW202" s="254"/>
      <c r="BX202" s="254"/>
      <c r="BY202" s="254"/>
      <c r="BZ202" s="254"/>
      <c r="CA202" s="254"/>
      <c r="CB202" s="254"/>
      <c r="CC202" s="254"/>
      <c r="CD202" s="254"/>
      <c r="CE202" s="254"/>
      <c r="CF202" s="254"/>
      <c r="CG202" s="254"/>
      <c r="CH202" s="254"/>
      <c r="CI202" s="254"/>
      <c r="CJ202" s="254"/>
      <c r="CK202" s="254"/>
      <c r="CL202" s="254"/>
      <c r="CM202" s="254"/>
      <c r="CN202" s="254"/>
      <c r="CO202" s="254"/>
      <c r="CP202" s="254"/>
      <c r="CQ202" s="254"/>
      <c r="CR202" s="254"/>
      <c r="CS202" s="254"/>
      <c r="CT202" s="254"/>
      <c r="CU202" s="254"/>
      <c r="CV202" s="254"/>
      <c r="CW202" s="254"/>
      <c r="CX202" s="254"/>
      <c r="CY202" s="254"/>
      <c r="CZ202" s="254"/>
      <c r="DA202" s="254"/>
      <c r="DB202" s="254"/>
      <c r="DC202" s="254"/>
      <c r="DD202" s="254"/>
      <c r="DE202" s="254"/>
      <c r="DF202" s="254"/>
      <c r="DG202" s="254"/>
      <c r="DH202" s="254"/>
      <c r="DI202" s="254"/>
      <c r="DJ202" s="254"/>
      <c r="DK202" s="254"/>
      <c r="DL202" s="254"/>
    </row>
    <row r="203" spans="1:116" x14ac:dyDescent="0.25">
      <c r="A203" s="254"/>
      <c r="B203" s="254"/>
      <c r="C203" s="254"/>
      <c r="D203" s="254"/>
      <c r="E203" s="254"/>
      <c r="F203" s="254"/>
      <c r="G203" s="254"/>
      <c r="H203" s="254"/>
      <c r="I203" s="254"/>
      <c r="J203" s="254"/>
      <c r="K203" s="254"/>
      <c r="L203" s="254"/>
      <c r="M203" s="254"/>
      <c r="N203" s="254"/>
      <c r="O203" s="254"/>
      <c r="P203" s="254"/>
      <c r="Q203" s="254"/>
      <c r="R203" s="254"/>
      <c r="S203" s="254"/>
      <c r="T203" s="254"/>
      <c r="U203" s="254"/>
      <c r="V203" s="254"/>
      <c r="W203" s="254"/>
      <c r="X203" s="254"/>
      <c r="Y203" s="254"/>
      <c r="Z203" s="254"/>
      <c r="AA203" s="254"/>
      <c r="AB203" s="254"/>
      <c r="AC203" s="254"/>
      <c r="AD203" s="254"/>
      <c r="AE203" s="254"/>
      <c r="AF203" s="254"/>
      <c r="AG203" s="254"/>
      <c r="AH203" s="254"/>
      <c r="AI203" s="254"/>
      <c r="AJ203" s="254"/>
      <c r="AK203" s="254"/>
      <c r="AL203" s="254"/>
      <c r="AM203" s="254"/>
      <c r="AN203" s="254"/>
      <c r="AO203" s="254"/>
      <c r="AP203" s="254"/>
      <c r="AQ203" s="254"/>
      <c r="AR203" s="254"/>
      <c r="AS203" s="254"/>
      <c r="AT203" s="254"/>
      <c r="AU203" s="254"/>
      <c r="AV203" s="254"/>
      <c r="AW203" s="254"/>
      <c r="AX203" s="254"/>
      <c r="AY203" s="254"/>
      <c r="AZ203" s="254"/>
      <c r="BA203" s="254"/>
      <c r="BB203" s="254"/>
      <c r="BC203" s="254"/>
      <c r="BD203" s="254"/>
      <c r="BE203" s="254"/>
      <c r="BF203" s="254"/>
      <c r="BG203" s="254"/>
      <c r="BH203" s="254"/>
      <c r="BI203" s="254"/>
      <c r="BJ203" s="254"/>
      <c r="BK203" s="254"/>
      <c r="BL203" s="254"/>
      <c r="BM203" s="254"/>
      <c r="BN203" s="254"/>
      <c r="BO203" s="254"/>
      <c r="BP203" s="254"/>
      <c r="BQ203" s="254"/>
      <c r="BR203" s="254"/>
      <c r="BS203" s="254"/>
      <c r="BT203" s="254"/>
      <c r="BU203" s="254"/>
      <c r="BV203" s="254"/>
      <c r="BW203" s="254"/>
      <c r="BX203" s="254"/>
      <c r="BY203" s="254"/>
      <c r="BZ203" s="254"/>
      <c r="CA203" s="254"/>
      <c r="CB203" s="254"/>
      <c r="CC203" s="254"/>
      <c r="CD203" s="254"/>
      <c r="CE203" s="254"/>
      <c r="CF203" s="254"/>
      <c r="CG203" s="254"/>
      <c r="CH203" s="254"/>
      <c r="CI203" s="254"/>
      <c r="CJ203" s="254"/>
      <c r="CK203" s="254"/>
      <c r="CL203" s="254"/>
      <c r="CM203" s="254"/>
      <c r="CN203" s="254"/>
      <c r="CO203" s="254"/>
      <c r="CP203" s="254"/>
      <c r="CQ203" s="254"/>
      <c r="CR203" s="254"/>
      <c r="CS203" s="254"/>
      <c r="CT203" s="254"/>
      <c r="CU203" s="254"/>
      <c r="CV203" s="254"/>
      <c r="CW203" s="254"/>
      <c r="CX203" s="254"/>
      <c r="CY203" s="254"/>
      <c r="CZ203" s="254"/>
      <c r="DA203" s="254"/>
      <c r="DB203" s="254"/>
      <c r="DC203" s="254"/>
      <c r="DD203" s="254"/>
      <c r="DE203" s="254"/>
      <c r="DF203" s="254"/>
      <c r="DG203" s="254"/>
      <c r="DH203" s="254"/>
      <c r="DI203" s="254"/>
      <c r="DJ203" s="254"/>
      <c r="DK203" s="254"/>
      <c r="DL203" s="254"/>
    </row>
    <row r="204" spans="1:116" x14ac:dyDescent="0.25">
      <c r="A204" s="254"/>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54"/>
      <c r="AA204" s="254"/>
      <c r="AB204" s="254"/>
      <c r="AC204" s="254"/>
      <c r="AD204" s="254"/>
      <c r="AE204" s="254"/>
      <c r="AF204" s="254"/>
      <c r="AG204" s="254"/>
      <c r="AH204" s="254"/>
      <c r="AI204" s="254"/>
      <c r="AJ204" s="254"/>
      <c r="AK204" s="254"/>
      <c r="AL204" s="254"/>
      <c r="AM204" s="254"/>
      <c r="AN204" s="254"/>
      <c r="AO204" s="254"/>
      <c r="AP204" s="254"/>
      <c r="AQ204" s="254"/>
      <c r="AR204" s="254"/>
      <c r="AS204" s="254"/>
      <c r="AT204" s="254"/>
      <c r="AU204" s="254"/>
      <c r="AV204" s="254"/>
      <c r="AW204" s="254"/>
      <c r="AX204" s="254"/>
      <c r="AY204" s="254"/>
      <c r="AZ204" s="254"/>
      <c r="BA204" s="254"/>
      <c r="BB204" s="254"/>
      <c r="BC204" s="254"/>
      <c r="BD204" s="254"/>
      <c r="BE204" s="254"/>
      <c r="BF204" s="254"/>
      <c r="BG204" s="254"/>
      <c r="BH204" s="254"/>
      <c r="BI204" s="254"/>
      <c r="BJ204" s="254"/>
      <c r="BK204" s="254"/>
      <c r="BL204" s="254"/>
      <c r="BM204" s="254"/>
      <c r="BN204" s="254"/>
      <c r="BO204" s="254"/>
      <c r="BP204" s="254"/>
      <c r="BQ204" s="254"/>
      <c r="BR204" s="254"/>
      <c r="BS204" s="254"/>
      <c r="BT204" s="254"/>
      <c r="BU204" s="254"/>
      <c r="BV204" s="254"/>
      <c r="BW204" s="254"/>
      <c r="BX204" s="254"/>
      <c r="BY204" s="254"/>
      <c r="BZ204" s="254"/>
      <c r="CA204" s="254"/>
      <c r="CB204" s="254"/>
      <c r="CC204" s="254"/>
      <c r="CD204" s="254"/>
      <c r="CE204" s="254"/>
      <c r="CF204" s="254"/>
      <c r="CG204" s="254"/>
      <c r="CH204" s="254"/>
      <c r="CI204" s="254"/>
      <c r="CJ204" s="254"/>
      <c r="CK204" s="254"/>
      <c r="CL204" s="254"/>
      <c r="CM204" s="254"/>
      <c r="CN204" s="254"/>
      <c r="CO204" s="254"/>
      <c r="CP204" s="254"/>
      <c r="CQ204" s="254"/>
      <c r="CR204" s="254"/>
      <c r="CS204" s="254"/>
      <c r="CT204" s="254"/>
      <c r="CU204" s="254"/>
      <c r="CV204" s="254"/>
      <c r="CW204" s="254"/>
      <c r="CX204" s="254"/>
      <c r="CY204" s="254"/>
      <c r="CZ204" s="254"/>
      <c r="DA204" s="254"/>
      <c r="DB204" s="254"/>
      <c r="DC204" s="254"/>
      <c r="DD204" s="254"/>
      <c r="DE204" s="254"/>
      <c r="DF204" s="254"/>
      <c r="DG204" s="254"/>
      <c r="DH204" s="254"/>
      <c r="DI204" s="254"/>
      <c r="DJ204" s="254"/>
      <c r="DK204" s="254"/>
      <c r="DL204" s="254"/>
    </row>
    <row r="205" spans="1:116" x14ac:dyDescent="0.25">
      <c r="A205" s="254"/>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c r="AA205" s="254"/>
      <c r="AB205" s="254"/>
      <c r="AC205" s="254"/>
      <c r="AD205" s="254"/>
      <c r="AE205" s="254"/>
      <c r="AF205" s="254"/>
      <c r="AG205" s="254"/>
      <c r="AH205" s="254"/>
      <c r="AI205" s="254"/>
      <c r="AJ205" s="254"/>
      <c r="AK205" s="254"/>
      <c r="AL205" s="254"/>
      <c r="AM205" s="254"/>
      <c r="AN205" s="254"/>
      <c r="AO205" s="254"/>
      <c r="AP205" s="254"/>
      <c r="AQ205" s="254"/>
      <c r="AR205" s="254"/>
      <c r="AS205" s="254"/>
      <c r="AT205" s="254"/>
      <c r="AU205" s="254"/>
      <c r="AV205" s="254"/>
      <c r="AW205" s="254"/>
      <c r="AX205" s="254"/>
      <c r="AY205" s="254"/>
      <c r="AZ205" s="254"/>
      <c r="BA205" s="254"/>
      <c r="BB205" s="254"/>
      <c r="BC205" s="254"/>
      <c r="BD205" s="254"/>
      <c r="BE205" s="254"/>
      <c r="BF205" s="254"/>
      <c r="BG205" s="254"/>
      <c r="BH205" s="254"/>
      <c r="BI205" s="254"/>
      <c r="BJ205" s="254"/>
      <c r="BK205" s="254"/>
      <c r="BL205" s="254"/>
      <c r="BM205" s="254"/>
      <c r="BN205" s="254"/>
      <c r="BO205" s="254"/>
      <c r="BP205" s="254"/>
      <c r="BQ205" s="254"/>
      <c r="BR205" s="254"/>
      <c r="BS205" s="254"/>
      <c r="BT205" s="254"/>
      <c r="BU205" s="254"/>
      <c r="BV205" s="254"/>
      <c r="BW205" s="254"/>
      <c r="BX205" s="254"/>
      <c r="BY205" s="254"/>
      <c r="BZ205" s="254"/>
      <c r="CA205" s="254"/>
      <c r="CB205" s="254"/>
      <c r="CC205" s="254"/>
      <c r="CD205" s="254"/>
      <c r="CE205" s="254"/>
      <c r="CF205" s="254"/>
      <c r="CG205" s="254"/>
      <c r="CH205" s="254"/>
      <c r="CI205" s="254"/>
      <c r="CJ205" s="254"/>
      <c r="CK205" s="254"/>
      <c r="CL205" s="254"/>
      <c r="CM205" s="254"/>
      <c r="CN205" s="254"/>
      <c r="CO205" s="254"/>
      <c r="CP205" s="254"/>
      <c r="CQ205" s="254"/>
      <c r="CR205" s="254"/>
      <c r="CS205" s="254"/>
      <c r="CT205" s="254"/>
      <c r="CU205" s="254"/>
      <c r="CV205" s="254"/>
      <c r="CW205" s="254"/>
      <c r="CX205" s="254"/>
      <c r="CY205" s="254"/>
      <c r="CZ205" s="254"/>
      <c r="DA205" s="254"/>
      <c r="DB205" s="254"/>
      <c r="DC205" s="254"/>
      <c r="DD205" s="254"/>
      <c r="DE205" s="254"/>
      <c r="DF205" s="254"/>
      <c r="DG205" s="254"/>
      <c r="DH205" s="254"/>
      <c r="DI205" s="254"/>
      <c r="DJ205" s="254"/>
      <c r="DK205" s="254"/>
      <c r="DL205" s="254"/>
    </row>
    <row r="206" spans="1:116" x14ac:dyDescent="0.25">
      <c r="A206" s="254"/>
      <c r="B206" s="254"/>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c r="BC206" s="254"/>
      <c r="BD206" s="254"/>
      <c r="BE206" s="254"/>
      <c r="BF206" s="254"/>
      <c r="BG206" s="254"/>
      <c r="BH206" s="254"/>
      <c r="BI206" s="254"/>
      <c r="BJ206" s="254"/>
      <c r="BK206" s="254"/>
      <c r="BL206" s="254"/>
      <c r="BM206" s="254"/>
      <c r="BN206" s="254"/>
      <c r="BO206" s="254"/>
      <c r="BP206" s="254"/>
      <c r="BQ206" s="254"/>
      <c r="BR206" s="254"/>
      <c r="BS206" s="254"/>
      <c r="BT206" s="254"/>
      <c r="BU206" s="254"/>
      <c r="BV206" s="254"/>
      <c r="BW206" s="254"/>
      <c r="BX206" s="254"/>
      <c r="BY206" s="254"/>
      <c r="BZ206" s="254"/>
      <c r="CA206" s="254"/>
      <c r="CB206" s="254"/>
      <c r="CC206" s="254"/>
      <c r="CD206" s="254"/>
      <c r="CE206" s="254"/>
      <c r="CF206" s="254"/>
      <c r="CG206" s="254"/>
      <c r="CH206" s="254"/>
      <c r="CI206" s="254"/>
      <c r="CJ206" s="254"/>
      <c r="CK206" s="254"/>
      <c r="CL206" s="254"/>
      <c r="CM206" s="254"/>
      <c r="CN206" s="254"/>
      <c r="CO206" s="254"/>
      <c r="CP206" s="254"/>
      <c r="CQ206" s="254"/>
      <c r="CR206" s="254"/>
      <c r="CS206" s="254"/>
      <c r="CT206" s="254"/>
      <c r="CU206" s="254"/>
      <c r="CV206" s="254"/>
      <c r="CW206" s="254"/>
      <c r="CX206" s="254"/>
      <c r="CY206" s="254"/>
      <c r="CZ206" s="254"/>
      <c r="DA206" s="254"/>
      <c r="DB206" s="254"/>
      <c r="DC206" s="254"/>
      <c r="DD206" s="254"/>
      <c r="DE206" s="254"/>
      <c r="DF206" s="254"/>
      <c r="DG206" s="254"/>
      <c r="DH206" s="254"/>
      <c r="DI206" s="254"/>
      <c r="DJ206" s="254"/>
      <c r="DK206" s="254"/>
      <c r="DL206" s="254"/>
    </row>
    <row r="207" spans="1:116" x14ac:dyDescent="0.25">
      <c r="A207" s="254"/>
      <c r="B207" s="254"/>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54"/>
      <c r="AV207" s="254"/>
      <c r="AW207" s="254"/>
      <c r="AX207" s="254"/>
      <c r="AY207" s="254"/>
      <c r="AZ207" s="254"/>
      <c r="BA207" s="254"/>
      <c r="BB207" s="254"/>
      <c r="BC207" s="254"/>
      <c r="BD207" s="254"/>
      <c r="BE207" s="254"/>
      <c r="BF207" s="254"/>
      <c r="BG207" s="254"/>
      <c r="BH207" s="254"/>
      <c r="BI207" s="254"/>
      <c r="BJ207" s="254"/>
      <c r="BK207" s="254"/>
      <c r="BL207" s="254"/>
      <c r="BM207" s="254"/>
      <c r="BN207" s="254"/>
      <c r="BO207" s="254"/>
      <c r="BP207" s="254"/>
      <c r="BQ207" s="254"/>
      <c r="BR207" s="254"/>
      <c r="BS207" s="254"/>
      <c r="BT207" s="254"/>
      <c r="BU207" s="254"/>
      <c r="BV207" s="254"/>
      <c r="BW207" s="254"/>
      <c r="BX207" s="254"/>
      <c r="BY207" s="254"/>
      <c r="BZ207" s="254"/>
      <c r="CA207" s="254"/>
      <c r="CB207" s="254"/>
      <c r="CC207" s="254"/>
      <c r="CD207" s="254"/>
      <c r="CE207" s="254"/>
      <c r="CF207" s="254"/>
      <c r="CG207" s="254"/>
      <c r="CH207" s="254"/>
      <c r="CI207" s="254"/>
      <c r="CJ207" s="254"/>
      <c r="CK207" s="254"/>
      <c r="CL207" s="254"/>
      <c r="CM207" s="254"/>
      <c r="CN207" s="254"/>
      <c r="CO207" s="254"/>
      <c r="CP207" s="254"/>
      <c r="CQ207" s="254"/>
      <c r="CR207" s="254"/>
      <c r="CS207" s="254"/>
      <c r="CT207" s="254"/>
      <c r="CU207" s="254"/>
      <c r="CV207" s="254"/>
      <c r="CW207" s="254"/>
      <c r="CX207" s="254"/>
      <c r="CY207" s="254"/>
      <c r="CZ207" s="254"/>
      <c r="DA207" s="254"/>
      <c r="DB207" s="254"/>
      <c r="DC207" s="254"/>
      <c r="DD207" s="254"/>
      <c r="DE207" s="254"/>
      <c r="DF207" s="254"/>
      <c r="DG207" s="254"/>
      <c r="DH207" s="254"/>
      <c r="DI207" s="254"/>
      <c r="DJ207" s="254"/>
      <c r="DK207" s="254"/>
      <c r="DL207" s="254"/>
    </row>
    <row r="208" spans="1:116" x14ac:dyDescent="0.25">
      <c r="A208" s="254"/>
      <c r="B208" s="254"/>
      <c r="C208" s="254"/>
      <c r="D208" s="254"/>
      <c r="E208" s="254"/>
      <c r="F208" s="254"/>
      <c r="G208" s="254"/>
      <c r="H208" s="254"/>
      <c r="I208" s="254"/>
      <c r="J208" s="254"/>
      <c r="K208" s="254"/>
      <c r="L208" s="254"/>
      <c r="M208" s="254"/>
      <c r="N208" s="254"/>
      <c r="O208" s="254"/>
      <c r="P208" s="254"/>
      <c r="Q208" s="254"/>
      <c r="R208" s="254"/>
      <c r="S208" s="254"/>
      <c r="T208" s="254"/>
      <c r="U208" s="254"/>
      <c r="V208" s="254"/>
      <c r="W208" s="254"/>
      <c r="X208" s="254"/>
      <c r="Y208" s="254"/>
      <c r="Z208" s="254"/>
      <c r="AA208" s="254"/>
      <c r="AB208" s="254"/>
      <c r="AC208" s="254"/>
      <c r="AD208" s="254"/>
      <c r="AE208" s="254"/>
      <c r="AF208" s="254"/>
      <c r="AG208" s="254"/>
      <c r="AH208" s="254"/>
      <c r="AI208" s="254"/>
      <c r="AJ208" s="254"/>
      <c r="AK208" s="254"/>
      <c r="AL208" s="254"/>
      <c r="AM208" s="254"/>
      <c r="AN208" s="254"/>
      <c r="AO208" s="254"/>
      <c r="AP208" s="254"/>
      <c r="AQ208" s="254"/>
      <c r="AR208" s="254"/>
      <c r="AS208" s="254"/>
      <c r="AT208" s="254"/>
      <c r="AU208" s="254"/>
      <c r="AV208" s="254"/>
      <c r="AW208" s="254"/>
      <c r="AX208" s="254"/>
      <c r="AY208" s="254"/>
      <c r="AZ208" s="254"/>
      <c r="BA208" s="254"/>
      <c r="BB208" s="254"/>
      <c r="BC208" s="254"/>
      <c r="BD208" s="254"/>
      <c r="BE208" s="254"/>
      <c r="BF208" s="254"/>
      <c r="BG208" s="254"/>
      <c r="BH208" s="254"/>
      <c r="BI208" s="254"/>
      <c r="BJ208" s="254"/>
      <c r="BK208" s="254"/>
      <c r="BL208" s="254"/>
      <c r="BM208" s="254"/>
      <c r="BN208" s="254"/>
      <c r="BO208" s="254"/>
      <c r="BP208" s="254"/>
      <c r="BQ208" s="254"/>
      <c r="BR208" s="254"/>
      <c r="BS208" s="254"/>
      <c r="BT208" s="254"/>
      <c r="BU208" s="254"/>
      <c r="BV208" s="254"/>
      <c r="BW208" s="254"/>
      <c r="BX208" s="254"/>
      <c r="BY208" s="254"/>
      <c r="BZ208" s="254"/>
      <c r="CA208" s="254"/>
      <c r="CB208" s="254"/>
      <c r="CC208" s="254"/>
      <c r="CD208" s="254"/>
      <c r="CE208" s="254"/>
      <c r="CF208" s="254"/>
      <c r="CG208" s="254"/>
      <c r="CH208" s="254"/>
      <c r="CI208" s="254"/>
      <c r="CJ208" s="254"/>
      <c r="CK208" s="254"/>
      <c r="CL208" s="254"/>
      <c r="CM208" s="254"/>
      <c r="CN208" s="254"/>
      <c r="CO208" s="254"/>
      <c r="CP208" s="254"/>
      <c r="CQ208" s="254"/>
      <c r="CR208" s="254"/>
      <c r="CS208" s="254"/>
      <c r="CT208" s="254"/>
      <c r="CU208" s="254"/>
      <c r="CV208" s="254"/>
      <c r="CW208" s="254"/>
      <c r="CX208" s="254"/>
      <c r="CY208" s="254"/>
      <c r="CZ208" s="254"/>
      <c r="DA208" s="254"/>
      <c r="DB208" s="254"/>
      <c r="DC208" s="254"/>
      <c r="DD208" s="254"/>
      <c r="DE208" s="254"/>
      <c r="DF208" s="254"/>
      <c r="DG208" s="254"/>
      <c r="DH208" s="254"/>
      <c r="DI208" s="254"/>
      <c r="DJ208" s="254"/>
      <c r="DK208" s="254"/>
      <c r="DL208" s="254"/>
    </row>
    <row r="209" spans="1:116" x14ac:dyDescent="0.25">
      <c r="A209" s="254"/>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c r="AZ209" s="254"/>
      <c r="BA209" s="254"/>
      <c r="BB209" s="254"/>
      <c r="BC209" s="254"/>
      <c r="BD209" s="254"/>
      <c r="BE209" s="254"/>
      <c r="BF209" s="254"/>
      <c r="BG209" s="254"/>
      <c r="BH209" s="254"/>
      <c r="BI209" s="254"/>
      <c r="BJ209" s="254"/>
      <c r="BK209" s="254"/>
      <c r="BL209" s="254"/>
      <c r="BM209" s="254"/>
      <c r="BN209" s="254"/>
      <c r="BO209" s="254"/>
      <c r="BP209" s="254"/>
      <c r="BQ209" s="254"/>
      <c r="BR209" s="254"/>
      <c r="BS209" s="254"/>
      <c r="BT209" s="254"/>
      <c r="BU209" s="254"/>
      <c r="BV209" s="254"/>
      <c r="BW209" s="254"/>
      <c r="BX209" s="254"/>
      <c r="BY209" s="254"/>
      <c r="BZ209" s="254"/>
      <c r="CA209" s="254"/>
      <c r="CB209" s="254"/>
      <c r="CC209" s="254"/>
      <c r="CD209" s="254"/>
      <c r="CE209" s="254"/>
      <c r="CF209" s="254"/>
      <c r="CG209" s="254"/>
      <c r="CH209" s="254"/>
      <c r="CI209" s="254"/>
      <c r="CJ209" s="254"/>
      <c r="CK209" s="254"/>
      <c r="CL209" s="254"/>
      <c r="CM209" s="254"/>
      <c r="CN209" s="254"/>
      <c r="CO209" s="254"/>
      <c r="CP209" s="254"/>
      <c r="CQ209" s="254"/>
      <c r="CR209" s="254"/>
      <c r="CS209" s="254"/>
      <c r="CT209" s="254"/>
      <c r="CU209" s="254"/>
      <c r="CV209" s="254"/>
      <c r="CW209" s="254"/>
      <c r="CX209" s="254"/>
      <c r="CY209" s="254"/>
      <c r="CZ209" s="254"/>
      <c r="DA209" s="254"/>
      <c r="DB209" s="254"/>
      <c r="DC209" s="254"/>
      <c r="DD209" s="254"/>
      <c r="DE209" s="254"/>
      <c r="DF209" s="254"/>
      <c r="DG209" s="254"/>
      <c r="DH209" s="254"/>
      <c r="DI209" s="254"/>
      <c r="DJ209" s="254"/>
      <c r="DK209" s="254"/>
      <c r="DL209" s="254"/>
    </row>
    <row r="210" spans="1:116" x14ac:dyDescent="0.25">
      <c r="A210" s="254"/>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54"/>
      <c r="AA210" s="254"/>
      <c r="AB210" s="254"/>
      <c r="AC210" s="254"/>
      <c r="AD210" s="254"/>
      <c r="AE210" s="254"/>
      <c r="AF210" s="254"/>
      <c r="AG210" s="254"/>
      <c r="AH210" s="254"/>
      <c r="AI210" s="254"/>
      <c r="AJ210" s="254"/>
      <c r="AK210" s="254"/>
      <c r="AL210" s="254"/>
      <c r="AM210" s="254"/>
      <c r="AN210" s="254"/>
      <c r="AO210" s="254"/>
      <c r="AP210" s="254"/>
      <c r="AQ210" s="254"/>
      <c r="AR210" s="254"/>
      <c r="AS210" s="254"/>
      <c r="AT210" s="254"/>
      <c r="AU210" s="254"/>
      <c r="AV210" s="254"/>
      <c r="AW210" s="254"/>
      <c r="AX210" s="254"/>
      <c r="AY210" s="254"/>
      <c r="AZ210" s="254"/>
      <c r="BA210" s="254"/>
      <c r="BB210" s="254"/>
      <c r="BC210" s="254"/>
      <c r="BD210" s="254"/>
      <c r="BE210" s="254"/>
      <c r="BF210" s="254"/>
      <c r="BG210" s="254"/>
      <c r="BH210" s="254"/>
      <c r="BI210" s="254"/>
      <c r="BJ210" s="254"/>
      <c r="BK210" s="254"/>
      <c r="BL210" s="254"/>
      <c r="BM210" s="254"/>
      <c r="BN210" s="254"/>
      <c r="BO210" s="254"/>
      <c r="BP210" s="254"/>
      <c r="BQ210" s="254"/>
      <c r="BR210" s="254"/>
      <c r="BS210" s="254"/>
      <c r="BT210" s="254"/>
      <c r="BU210" s="254"/>
      <c r="BV210" s="254"/>
      <c r="BW210" s="254"/>
      <c r="BX210" s="254"/>
      <c r="BY210" s="254"/>
      <c r="BZ210" s="254"/>
      <c r="CA210" s="254"/>
      <c r="CB210" s="254"/>
      <c r="CC210" s="254"/>
      <c r="CD210" s="254"/>
      <c r="CE210" s="254"/>
      <c r="CF210" s="254"/>
      <c r="CG210" s="254"/>
      <c r="CH210" s="254"/>
      <c r="CI210" s="254"/>
      <c r="CJ210" s="254"/>
      <c r="CK210" s="254"/>
      <c r="CL210" s="254"/>
      <c r="CM210" s="254"/>
      <c r="CN210" s="254"/>
      <c r="CO210" s="254"/>
      <c r="CP210" s="254"/>
      <c r="CQ210" s="254"/>
      <c r="CR210" s="254"/>
      <c r="CS210" s="254"/>
      <c r="CT210" s="254"/>
      <c r="CU210" s="254"/>
      <c r="CV210" s="254"/>
      <c r="CW210" s="254"/>
      <c r="CX210" s="254"/>
      <c r="CY210" s="254"/>
      <c r="CZ210" s="254"/>
      <c r="DA210" s="254"/>
      <c r="DB210" s="254"/>
      <c r="DC210" s="254"/>
      <c r="DD210" s="254"/>
      <c r="DE210" s="254"/>
      <c r="DF210" s="254"/>
      <c r="DG210" s="254"/>
      <c r="DH210" s="254"/>
      <c r="DI210" s="254"/>
      <c r="DJ210" s="254"/>
      <c r="DK210" s="254"/>
      <c r="DL210" s="254"/>
    </row>
    <row r="211" spans="1:116" x14ac:dyDescent="0.25">
      <c r="A211" s="254"/>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c r="Y211" s="254"/>
      <c r="Z211" s="254"/>
      <c r="AA211" s="254"/>
      <c r="AB211" s="254"/>
      <c r="AC211" s="254"/>
      <c r="AD211" s="254"/>
      <c r="AE211" s="254"/>
      <c r="AF211" s="254"/>
      <c r="AG211" s="254"/>
      <c r="AH211" s="254"/>
      <c r="AI211" s="254"/>
      <c r="AJ211" s="254"/>
      <c r="AK211" s="254"/>
      <c r="AL211" s="254"/>
      <c r="AM211" s="254"/>
      <c r="AN211" s="254"/>
      <c r="AO211" s="254"/>
      <c r="AP211" s="254"/>
      <c r="AQ211" s="254"/>
      <c r="AR211" s="254"/>
      <c r="AS211" s="254"/>
      <c r="AT211" s="254"/>
      <c r="AU211" s="254"/>
      <c r="AV211" s="254"/>
      <c r="AW211" s="254"/>
      <c r="AX211" s="254"/>
      <c r="AY211" s="254"/>
      <c r="AZ211" s="254"/>
      <c r="BA211" s="254"/>
      <c r="BB211" s="254"/>
      <c r="BC211" s="254"/>
      <c r="BD211" s="254"/>
      <c r="BE211" s="254"/>
      <c r="BF211" s="254"/>
      <c r="BG211" s="254"/>
      <c r="BH211" s="254"/>
      <c r="BI211" s="254"/>
      <c r="BJ211" s="254"/>
      <c r="BK211" s="254"/>
      <c r="BL211" s="254"/>
      <c r="BM211" s="254"/>
      <c r="BN211" s="254"/>
      <c r="BO211" s="254"/>
      <c r="BP211" s="254"/>
      <c r="BQ211" s="254"/>
      <c r="BR211" s="254"/>
      <c r="BS211" s="254"/>
      <c r="BT211" s="254"/>
      <c r="BU211" s="254"/>
      <c r="BV211" s="254"/>
      <c r="BW211" s="254"/>
      <c r="BX211" s="254"/>
      <c r="BY211" s="254"/>
      <c r="BZ211" s="254"/>
      <c r="CA211" s="254"/>
      <c r="CB211" s="254"/>
      <c r="CC211" s="254"/>
      <c r="CD211" s="254"/>
      <c r="CE211" s="254"/>
      <c r="CF211" s="254"/>
      <c r="CG211" s="254"/>
      <c r="CH211" s="254"/>
      <c r="CI211" s="254"/>
      <c r="CJ211" s="254"/>
      <c r="CK211" s="254"/>
      <c r="CL211" s="254"/>
      <c r="CM211" s="254"/>
      <c r="CN211" s="254"/>
      <c r="CO211" s="254"/>
      <c r="CP211" s="254"/>
      <c r="CQ211" s="254"/>
      <c r="CR211" s="254"/>
      <c r="CS211" s="254"/>
      <c r="CT211" s="254"/>
      <c r="CU211" s="254"/>
      <c r="CV211" s="254"/>
      <c r="CW211" s="254"/>
      <c r="CX211" s="254"/>
      <c r="CY211" s="254"/>
      <c r="CZ211" s="254"/>
      <c r="DA211" s="254"/>
      <c r="DB211" s="254"/>
      <c r="DC211" s="254"/>
      <c r="DD211" s="254"/>
      <c r="DE211" s="254"/>
      <c r="DF211" s="254"/>
      <c r="DG211" s="254"/>
      <c r="DH211" s="254"/>
      <c r="DI211" s="254"/>
      <c r="DJ211" s="254"/>
      <c r="DK211" s="254"/>
      <c r="DL211" s="254"/>
    </row>
    <row r="212" spans="1:116" x14ac:dyDescent="0.25">
      <c r="A212" s="254"/>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c r="AA212" s="254"/>
      <c r="AB212" s="254"/>
      <c r="AC212" s="254"/>
      <c r="AD212" s="254"/>
      <c r="AE212" s="254"/>
      <c r="AF212" s="254"/>
      <c r="AG212" s="254"/>
      <c r="AH212" s="254"/>
      <c r="AI212" s="254"/>
      <c r="AJ212" s="254"/>
      <c r="AK212" s="254"/>
      <c r="AL212" s="254"/>
      <c r="AM212" s="254"/>
      <c r="AN212" s="254"/>
      <c r="AO212" s="254"/>
      <c r="AP212" s="254"/>
      <c r="AQ212" s="254"/>
      <c r="AR212" s="254"/>
      <c r="AS212" s="254"/>
      <c r="AT212" s="254"/>
      <c r="AU212" s="254"/>
      <c r="AV212" s="254"/>
      <c r="AW212" s="254"/>
      <c r="AX212" s="254"/>
      <c r="AY212" s="254"/>
      <c r="AZ212" s="254"/>
      <c r="BA212" s="254"/>
      <c r="BB212" s="254"/>
      <c r="BC212" s="254"/>
      <c r="BD212" s="254"/>
      <c r="BE212" s="254"/>
      <c r="BF212" s="254"/>
      <c r="BG212" s="254"/>
      <c r="BH212" s="254"/>
      <c r="BI212" s="254"/>
      <c r="BJ212" s="254"/>
      <c r="BK212" s="254"/>
      <c r="BL212" s="254"/>
      <c r="BM212" s="254"/>
      <c r="BN212" s="254"/>
      <c r="BO212" s="254"/>
      <c r="BP212" s="254"/>
      <c r="BQ212" s="254"/>
      <c r="BR212" s="254"/>
      <c r="BS212" s="254"/>
      <c r="BT212" s="254"/>
      <c r="BU212" s="254"/>
      <c r="BV212" s="254"/>
      <c r="BW212" s="254"/>
      <c r="BX212" s="254"/>
      <c r="BY212" s="254"/>
      <c r="BZ212" s="254"/>
      <c r="CA212" s="254"/>
      <c r="CB212" s="254"/>
      <c r="CC212" s="254"/>
      <c r="CD212" s="254"/>
      <c r="CE212" s="254"/>
      <c r="CF212" s="254"/>
      <c r="CG212" s="254"/>
      <c r="CH212" s="254"/>
      <c r="CI212" s="254"/>
      <c r="CJ212" s="254"/>
      <c r="CK212" s="254"/>
      <c r="CL212" s="254"/>
      <c r="CM212" s="254"/>
      <c r="CN212" s="254"/>
      <c r="CO212" s="254"/>
      <c r="CP212" s="254"/>
      <c r="CQ212" s="254"/>
      <c r="CR212" s="254"/>
      <c r="CS212" s="254"/>
      <c r="CT212" s="254"/>
      <c r="CU212" s="254"/>
      <c r="CV212" s="254"/>
      <c r="CW212" s="254"/>
      <c r="CX212" s="254"/>
      <c r="CY212" s="254"/>
      <c r="CZ212" s="254"/>
      <c r="DA212" s="254"/>
      <c r="DB212" s="254"/>
      <c r="DC212" s="254"/>
      <c r="DD212" s="254"/>
      <c r="DE212" s="254"/>
      <c r="DF212" s="254"/>
      <c r="DG212" s="254"/>
      <c r="DH212" s="254"/>
      <c r="DI212" s="254"/>
      <c r="DJ212" s="254"/>
      <c r="DK212" s="254"/>
      <c r="DL212" s="254"/>
    </row>
    <row r="213" spans="1:116" x14ac:dyDescent="0.25">
      <c r="A213" s="254"/>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c r="Y213" s="254"/>
      <c r="Z213" s="254"/>
      <c r="AA213" s="254"/>
      <c r="AB213" s="254"/>
      <c r="AC213" s="254"/>
      <c r="AD213" s="254"/>
      <c r="AE213" s="254"/>
      <c r="AF213" s="254"/>
      <c r="AG213" s="254"/>
      <c r="AH213" s="254"/>
      <c r="AI213" s="254"/>
      <c r="AJ213" s="254"/>
      <c r="AK213" s="254"/>
      <c r="AL213" s="254"/>
      <c r="AM213" s="254"/>
      <c r="AN213" s="254"/>
      <c r="AO213" s="254"/>
      <c r="AP213" s="254"/>
      <c r="AQ213" s="254"/>
      <c r="AR213" s="254"/>
      <c r="AS213" s="254"/>
      <c r="AT213" s="254"/>
      <c r="AU213" s="254"/>
      <c r="AV213" s="254"/>
      <c r="AW213" s="254"/>
      <c r="AX213" s="254"/>
      <c r="AY213" s="254"/>
      <c r="AZ213" s="254"/>
      <c r="BA213" s="254"/>
      <c r="BB213" s="254"/>
      <c r="BC213" s="254"/>
      <c r="BD213" s="254"/>
      <c r="BE213" s="254"/>
      <c r="BF213" s="254"/>
      <c r="BG213" s="254"/>
      <c r="BH213" s="254"/>
      <c r="BI213" s="254"/>
      <c r="BJ213" s="254"/>
      <c r="BK213" s="254"/>
      <c r="BL213" s="254"/>
      <c r="BM213" s="254"/>
      <c r="BN213" s="254"/>
      <c r="BO213" s="254"/>
      <c r="BP213" s="254"/>
      <c r="BQ213" s="254"/>
      <c r="BR213" s="254"/>
      <c r="BS213" s="254"/>
      <c r="BT213" s="254"/>
      <c r="BU213" s="254"/>
      <c r="BV213" s="254"/>
      <c r="BW213" s="254"/>
      <c r="BX213" s="254"/>
      <c r="BY213" s="254"/>
      <c r="BZ213" s="254"/>
      <c r="CA213" s="254"/>
      <c r="CB213" s="254"/>
      <c r="CC213" s="254"/>
      <c r="CD213" s="254"/>
      <c r="CE213" s="254"/>
      <c r="CF213" s="254"/>
      <c r="CG213" s="254"/>
      <c r="CH213" s="254"/>
      <c r="CI213" s="254"/>
      <c r="CJ213" s="254"/>
      <c r="CK213" s="254"/>
      <c r="CL213" s="254"/>
      <c r="CM213" s="254"/>
      <c r="CN213" s="254"/>
      <c r="CO213" s="254"/>
      <c r="CP213" s="254"/>
      <c r="CQ213" s="254"/>
      <c r="CR213" s="254"/>
      <c r="CS213" s="254"/>
      <c r="CT213" s="254"/>
      <c r="CU213" s="254"/>
      <c r="CV213" s="254"/>
      <c r="CW213" s="254"/>
      <c r="CX213" s="254"/>
      <c r="CY213" s="254"/>
      <c r="CZ213" s="254"/>
      <c r="DA213" s="254"/>
      <c r="DB213" s="254"/>
      <c r="DC213" s="254"/>
      <c r="DD213" s="254"/>
      <c r="DE213" s="254"/>
      <c r="DF213" s="254"/>
      <c r="DG213" s="254"/>
      <c r="DH213" s="254"/>
      <c r="DI213" s="254"/>
      <c r="DJ213" s="254"/>
      <c r="DK213" s="254"/>
      <c r="DL213" s="254"/>
    </row>
    <row r="214" spans="1:116" x14ac:dyDescent="0.25">
      <c r="A214" s="254"/>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c r="Y214" s="254"/>
      <c r="Z214" s="254"/>
      <c r="AA214" s="254"/>
      <c r="AB214" s="254"/>
      <c r="AC214" s="254"/>
      <c r="AD214" s="254"/>
      <c r="AE214" s="254"/>
      <c r="AF214" s="254"/>
      <c r="AG214" s="254"/>
      <c r="AH214" s="254"/>
      <c r="AI214" s="254"/>
      <c r="AJ214" s="254"/>
      <c r="AK214" s="254"/>
      <c r="AL214" s="254"/>
      <c r="AM214" s="254"/>
      <c r="AN214" s="254"/>
      <c r="AO214" s="254"/>
      <c r="AP214" s="254"/>
      <c r="AQ214" s="254"/>
      <c r="AR214" s="254"/>
      <c r="AS214" s="254"/>
      <c r="AT214" s="254"/>
      <c r="AU214" s="254"/>
      <c r="AV214" s="254"/>
      <c r="AW214" s="254"/>
      <c r="AX214" s="254"/>
      <c r="AY214" s="254"/>
      <c r="AZ214" s="254"/>
      <c r="BA214" s="254"/>
      <c r="BB214" s="254"/>
      <c r="BC214" s="254"/>
      <c r="BD214" s="254"/>
      <c r="BE214" s="254"/>
      <c r="BF214" s="254"/>
      <c r="BG214" s="254"/>
      <c r="BH214" s="254"/>
      <c r="BI214" s="254"/>
      <c r="BJ214" s="254"/>
      <c r="BK214" s="254"/>
      <c r="BL214" s="254"/>
      <c r="BM214" s="254"/>
      <c r="BN214" s="254"/>
      <c r="BO214" s="254"/>
      <c r="BP214" s="254"/>
      <c r="BQ214" s="254"/>
      <c r="BR214" s="254"/>
      <c r="BS214" s="254"/>
      <c r="BT214" s="254"/>
      <c r="BU214" s="254"/>
      <c r="BV214" s="254"/>
      <c r="BW214" s="254"/>
      <c r="BX214" s="254"/>
      <c r="BY214" s="254"/>
      <c r="BZ214" s="254"/>
      <c r="CA214" s="254"/>
      <c r="CB214" s="254"/>
      <c r="CC214" s="254"/>
      <c r="CD214" s="254"/>
      <c r="CE214" s="254"/>
      <c r="CF214" s="254"/>
      <c r="CG214" s="254"/>
      <c r="CH214" s="254"/>
      <c r="CI214" s="254"/>
      <c r="CJ214" s="254"/>
      <c r="CK214" s="254"/>
      <c r="CL214" s="254"/>
      <c r="CM214" s="254"/>
      <c r="CN214" s="254"/>
      <c r="CO214" s="254"/>
      <c r="CP214" s="254"/>
      <c r="CQ214" s="254"/>
      <c r="CR214" s="254"/>
      <c r="CS214" s="254"/>
      <c r="CT214" s="254"/>
      <c r="CU214" s="254"/>
      <c r="CV214" s="254"/>
      <c r="CW214" s="254"/>
      <c r="CX214" s="254"/>
      <c r="CY214" s="254"/>
      <c r="CZ214" s="254"/>
      <c r="DA214" s="254"/>
      <c r="DB214" s="254"/>
      <c r="DC214" s="254"/>
      <c r="DD214" s="254"/>
      <c r="DE214" s="254"/>
      <c r="DF214" s="254"/>
      <c r="DG214" s="254"/>
      <c r="DH214" s="254"/>
      <c r="DI214" s="254"/>
      <c r="DJ214" s="254"/>
      <c r="DK214" s="254"/>
      <c r="DL214" s="254"/>
    </row>
    <row r="215" spans="1:116" x14ac:dyDescent="0.25">
      <c r="A215" s="254"/>
      <c r="B215" s="254"/>
      <c r="C215" s="254"/>
      <c r="D215" s="254"/>
      <c r="E215" s="254"/>
      <c r="F215" s="254"/>
      <c r="G215" s="254"/>
      <c r="H215" s="254"/>
      <c r="I215" s="254"/>
      <c r="J215" s="254"/>
      <c r="K215" s="254"/>
      <c r="L215" s="254"/>
      <c r="M215" s="254"/>
      <c r="N215" s="254"/>
      <c r="O215" s="254"/>
      <c r="P215" s="254"/>
      <c r="Q215" s="254"/>
      <c r="R215" s="254"/>
      <c r="S215" s="254"/>
      <c r="T215" s="254"/>
      <c r="U215" s="254"/>
      <c r="V215" s="254"/>
      <c r="W215" s="254"/>
      <c r="X215" s="254"/>
      <c r="Y215" s="254"/>
      <c r="Z215" s="254"/>
      <c r="AA215" s="254"/>
      <c r="AB215" s="254"/>
      <c r="AC215" s="254"/>
      <c r="AD215" s="254"/>
      <c r="AE215" s="254"/>
      <c r="AF215" s="254"/>
      <c r="AG215" s="254"/>
      <c r="AH215" s="254"/>
      <c r="AI215" s="254"/>
      <c r="AJ215" s="254"/>
      <c r="AK215" s="254"/>
      <c r="AL215" s="254"/>
      <c r="AM215" s="254"/>
      <c r="AN215" s="254"/>
      <c r="AO215" s="254"/>
      <c r="AP215" s="254"/>
      <c r="AQ215" s="254"/>
      <c r="AR215" s="254"/>
      <c r="AS215" s="254"/>
      <c r="AT215" s="254"/>
      <c r="AU215" s="254"/>
      <c r="AV215" s="254"/>
      <c r="AW215" s="254"/>
      <c r="AX215" s="254"/>
      <c r="AY215" s="254"/>
      <c r="AZ215" s="254"/>
      <c r="BA215" s="254"/>
      <c r="BB215" s="254"/>
      <c r="BC215" s="254"/>
      <c r="BD215" s="254"/>
      <c r="BE215" s="254"/>
      <c r="BF215" s="254"/>
      <c r="BG215" s="254"/>
      <c r="BH215" s="254"/>
      <c r="BI215" s="254"/>
      <c r="BJ215" s="254"/>
      <c r="BK215" s="254"/>
      <c r="BL215" s="254"/>
      <c r="BM215" s="254"/>
      <c r="BN215" s="254"/>
      <c r="BO215" s="254"/>
      <c r="BP215" s="254"/>
      <c r="BQ215" s="254"/>
      <c r="BR215" s="254"/>
      <c r="BS215" s="254"/>
      <c r="BT215" s="254"/>
      <c r="BU215" s="254"/>
      <c r="BV215" s="254"/>
      <c r="BW215" s="254"/>
      <c r="BX215" s="254"/>
      <c r="BY215" s="254"/>
      <c r="BZ215" s="254"/>
      <c r="CA215" s="254"/>
      <c r="CB215" s="254"/>
      <c r="CC215" s="254"/>
      <c r="CD215" s="254"/>
      <c r="CE215" s="254"/>
      <c r="CF215" s="254"/>
      <c r="CG215" s="254"/>
      <c r="CH215" s="254"/>
      <c r="CI215" s="254"/>
      <c r="CJ215" s="254"/>
      <c r="CK215" s="254"/>
      <c r="CL215" s="254"/>
      <c r="CM215" s="254"/>
      <c r="CN215" s="254"/>
      <c r="CO215" s="254"/>
      <c r="CP215" s="254"/>
      <c r="CQ215" s="254"/>
      <c r="CR215" s="254"/>
      <c r="CS215" s="254"/>
      <c r="CT215" s="254"/>
      <c r="CU215" s="254"/>
      <c r="CV215" s="254"/>
      <c r="CW215" s="254"/>
      <c r="CX215" s="254"/>
      <c r="CY215" s="254"/>
      <c r="CZ215" s="254"/>
      <c r="DA215" s="254"/>
      <c r="DB215" s="254"/>
      <c r="DC215" s="254"/>
      <c r="DD215" s="254"/>
      <c r="DE215" s="254"/>
      <c r="DF215" s="254"/>
      <c r="DG215" s="254"/>
      <c r="DH215" s="254"/>
      <c r="DI215" s="254"/>
      <c r="DJ215" s="254"/>
      <c r="DK215" s="254"/>
      <c r="DL215" s="254"/>
    </row>
    <row r="216" spans="1:116" x14ac:dyDescent="0.25">
      <c r="A216" s="254"/>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254"/>
      <c r="AF216" s="254"/>
      <c r="AG216" s="254"/>
      <c r="AH216" s="254"/>
      <c r="AI216" s="254"/>
      <c r="AJ216" s="254"/>
      <c r="AK216" s="254"/>
      <c r="AL216" s="254"/>
      <c r="AM216" s="254"/>
      <c r="AN216" s="254"/>
      <c r="AO216" s="254"/>
      <c r="AP216" s="254"/>
      <c r="AQ216" s="254"/>
      <c r="AR216" s="254"/>
      <c r="AS216" s="254"/>
      <c r="AT216" s="254"/>
      <c r="AU216" s="254"/>
      <c r="AV216" s="254"/>
      <c r="AW216" s="254"/>
      <c r="AX216" s="254"/>
      <c r="AY216" s="254"/>
      <c r="AZ216" s="254"/>
      <c r="BA216" s="254"/>
      <c r="BB216" s="254"/>
      <c r="BC216" s="254"/>
      <c r="BD216" s="254"/>
      <c r="BE216" s="254"/>
      <c r="BF216" s="254"/>
      <c r="BG216" s="254"/>
      <c r="BH216" s="254"/>
      <c r="BI216" s="254"/>
      <c r="BJ216" s="254"/>
      <c r="BK216" s="254"/>
      <c r="BL216" s="254"/>
      <c r="BM216" s="254"/>
      <c r="BN216" s="254"/>
      <c r="BO216" s="254"/>
      <c r="BP216" s="254"/>
      <c r="BQ216" s="254"/>
      <c r="BR216" s="254"/>
      <c r="BS216" s="254"/>
      <c r="BT216" s="254"/>
      <c r="BU216" s="254"/>
      <c r="BV216" s="254"/>
      <c r="BW216" s="254"/>
      <c r="BX216" s="254"/>
      <c r="BY216" s="254"/>
      <c r="BZ216" s="254"/>
      <c r="CA216" s="254"/>
      <c r="CB216" s="254"/>
      <c r="CC216" s="254"/>
      <c r="CD216" s="254"/>
      <c r="CE216" s="254"/>
      <c r="CF216" s="254"/>
      <c r="CG216" s="254"/>
      <c r="CH216" s="254"/>
      <c r="CI216" s="254"/>
      <c r="CJ216" s="254"/>
      <c r="CK216" s="254"/>
      <c r="CL216" s="254"/>
      <c r="CM216" s="254"/>
      <c r="CN216" s="254"/>
      <c r="CO216" s="254"/>
      <c r="CP216" s="254"/>
      <c r="CQ216" s="254"/>
      <c r="CR216" s="254"/>
      <c r="CS216" s="254"/>
      <c r="CT216" s="254"/>
      <c r="CU216" s="254"/>
      <c r="CV216" s="254"/>
      <c r="CW216" s="254"/>
      <c r="CX216" s="254"/>
      <c r="CY216" s="254"/>
      <c r="CZ216" s="254"/>
      <c r="DA216" s="254"/>
      <c r="DB216" s="254"/>
      <c r="DC216" s="254"/>
      <c r="DD216" s="254"/>
      <c r="DE216" s="254"/>
      <c r="DF216" s="254"/>
      <c r="DG216" s="254"/>
      <c r="DH216" s="254"/>
      <c r="DI216" s="254"/>
      <c r="DJ216" s="254"/>
      <c r="DK216" s="254"/>
      <c r="DL216" s="254"/>
    </row>
    <row r="217" spans="1:116" x14ac:dyDescent="0.25">
      <c r="A217" s="254"/>
      <c r="B217" s="254"/>
      <c r="C217" s="254"/>
      <c r="D217" s="254"/>
      <c r="E217" s="254"/>
      <c r="F217" s="254"/>
      <c r="G217" s="254"/>
      <c r="H217" s="254"/>
      <c r="I217" s="254"/>
      <c r="J217" s="254"/>
      <c r="K217" s="254"/>
      <c r="L217" s="254"/>
      <c r="M217" s="254"/>
      <c r="N217" s="254"/>
      <c r="O217" s="254"/>
      <c r="P217" s="254"/>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c r="BC217" s="254"/>
      <c r="BD217" s="254"/>
      <c r="BE217" s="254"/>
      <c r="BF217" s="254"/>
      <c r="BG217" s="254"/>
      <c r="BH217" s="254"/>
      <c r="BI217" s="254"/>
      <c r="BJ217" s="254"/>
      <c r="BK217" s="254"/>
      <c r="BL217" s="254"/>
      <c r="BM217" s="254"/>
      <c r="BN217" s="254"/>
      <c r="BO217" s="254"/>
      <c r="BP217" s="254"/>
      <c r="BQ217" s="254"/>
      <c r="BR217" s="254"/>
      <c r="BS217" s="254"/>
      <c r="BT217" s="254"/>
      <c r="BU217" s="254"/>
      <c r="BV217" s="254"/>
      <c r="BW217" s="254"/>
      <c r="BX217" s="254"/>
      <c r="BY217" s="254"/>
      <c r="BZ217" s="254"/>
      <c r="CA217" s="254"/>
      <c r="CB217" s="254"/>
      <c r="CC217" s="254"/>
      <c r="CD217" s="254"/>
      <c r="CE217" s="254"/>
      <c r="CF217" s="254"/>
      <c r="CG217" s="254"/>
      <c r="CH217" s="254"/>
      <c r="CI217" s="254"/>
      <c r="CJ217" s="254"/>
      <c r="CK217" s="254"/>
      <c r="CL217" s="254"/>
      <c r="CM217" s="254"/>
      <c r="CN217" s="254"/>
      <c r="CO217" s="254"/>
      <c r="CP217" s="254"/>
      <c r="CQ217" s="254"/>
      <c r="CR217" s="254"/>
      <c r="CS217" s="254"/>
      <c r="CT217" s="254"/>
      <c r="CU217" s="254"/>
      <c r="CV217" s="254"/>
      <c r="CW217" s="254"/>
      <c r="CX217" s="254"/>
      <c r="CY217" s="254"/>
      <c r="CZ217" s="254"/>
      <c r="DA217" s="254"/>
      <c r="DB217" s="254"/>
      <c r="DC217" s="254"/>
      <c r="DD217" s="254"/>
      <c r="DE217" s="254"/>
      <c r="DF217" s="254"/>
      <c r="DG217" s="254"/>
      <c r="DH217" s="254"/>
      <c r="DI217" s="254"/>
      <c r="DJ217" s="254"/>
      <c r="DK217" s="254"/>
      <c r="DL217" s="254"/>
    </row>
    <row r="218" spans="1:116" x14ac:dyDescent="0.25">
      <c r="A218" s="254"/>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c r="AF218" s="254"/>
      <c r="AG218" s="254"/>
      <c r="AH218" s="254"/>
      <c r="AI218" s="254"/>
      <c r="AJ218" s="254"/>
      <c r="AK218" s="254"/>
      <c r="AL218" s="254"/>
      <c r="AM218" s="254"/>
      <c r="AN218" s="254"/>
      <c r="AO218" s="254"/>
      <c r="AP218" s="254"/>
      <c r="AQ218" s="254"/>
      <c r="AR218" s="254"/>
      <c r="AS218" s="254"/>
      <c r="AT218" s="254"/>
      <c r="AU218" s="254"/>
      <c r="AV218" s="254"/>
      <c r="AW218" s="254"/>
      <c r="AX218" s="254"/>
      <c r="AY218" s="254"/>
      <c r="AZ218" s="254"/>
      <c r="BA218" s="254"/>
      <c r="BB218" s="254"/>
      <c r="BC218" s="254"/>
      <c r="BD218" s="254"/>
      <c r="BE218" s="254"/>
      <c r="BF218" s="254"/>
      <c r="BG218" s="254"/>
      <c r="BH218" s="254"/>
      <c r="BI218" s="254"/>
      <c r="BJ218" s="254"/>
      <c r="BK218" s="254"/>
      <c r="BL218" s="254"/>
      <c r="BM218" s="254"/>
      <c r="BN218" s="254"/>
      <c r="BO218" s="254"/>
      <c r="BP218" s="254"/>
      <c r="BQ218" s="254"/>
      <c r="BR218" s="254"/>
      <c r="BS218" s="254"/>
      <c r="BT218" s="254"/>
      <c r="BU218" s="254"/>
      <c r="BV218" s="254"/>
      <c r="BW218" s="254"/>
      <c r="BX218" s="254"/>
      <c r="BY218" s="254"/>
      <c r="BZ218" s="254"/>
      <c r="CA218" s="254"/>
      <c r="CB218" s="254"/>
      <c r="CC218" s="254"/>
      <c r="CD218" s="254"/>
      <c r="CE218" s="254"/>
      <c r="CF218" s="254"/>
      <c r="CG218" s="254"/>
      <c r="CH218" s="254"/>
      <c r="CI218" s="254"/>
      <c r="CJ218" s="254"/>
      <c r="CK218" s="254"/>
      <c r="CL218" s="254"/>
      <c r="CM218" s="254"/>
      <c r="CN218" s="254"/>
      <c r="CO218" s="254"/>
      <c r="CP218" s="254"/>
      <c r="CQ218" s="254"/>
      <c r="CR218" s="254"/>
      <c r="CS218" s="254"/>
      <c r="CT218" s="254"/>
      <c r="CU218" s="254"/>
      <c r="CV218" s="254"/>
      <c r="CW218" s="254"/>
      <c r="CX218" s="254"/>
      <c r="CY218" s="254"/>
      <c r="CZ218" s="254"/>
      <c r="DA218" s="254"/>
      <c r="DB218" s="254"/>
      <c r="DC218" s="254"/>
      <c r="DD218" s="254"/>
      <c r="DE218" s="254"/>
      <c r="DF218" s="254"/>
      <c r="DG218" s="254"/>
      <c r="DH218" s="254"/>
      <c r="DI218" s="254"/>
      <c r="DJ218" s="254"/>
      <c r="DK218" s="254"/>
      <c r="DL218" s="254"/>
    </row>
    <row r="219" spans="1:116" x14ac:dyDescent="0.25">
      <c r="A219" s="254"/>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54"/>
      <c r="AE219" s="254"/>
      <c r="AF219" s="254"/>
      <c r="AG219" s="254"/>
      <c r="AH219" s="254"/>
      <c r="AI219" s="254"/>
      <c r="AJ219" s="254"/>
      <c r="AK219" s="254"/>
      <c r="AL219" s="254"/>
      <c r="AM219" s="254"/>
      <c r="AN219" s="254"/>
      <c r="AO219" s="254"/>
      <c r="AP219" s="254"/>
      <c r="AQ219" s="254"/>
      <c r="AR219" s="254"/>
      <c r="AS219" s="254"/>
      <c r="AT219" s="254"/>
      <c r="AU219" s="254"/>
      <c r="AV219" s="254"/>
      <c r="AW219" s="254"/>
      <c r="AX219" s="254"/>
      <c r="AY219" s="254"/>
      <c r="AZ219" s="254"/>
      <c r="BA219" s="254"/>
      <c r="BB219" s="254"/>
      <c r="BC219" s="254"/>
      <c r="BD219" s="254"/>
      <c r="BE219" s="254"/>
      <c r="BF219" s="254"/>
      <c r="BG219" s="254"/>
      <c r="BH219" s="254"/>
      <c r="BI219" s="254"/>
      <c r="BJ219" s="254"/>
      <c r="BK219" s="254"/>
      <c r="BL219" s="254"/>
      <c r="BM219" s="254"/>
      <c r="BN219" s="254"/>
      <c r="BO219" s="254"/>
      <c r="BP219" s="254"/>
      <c r="BQ219" s="254"/>
      <c r="BR219" s="254"/>
      <c r="BS219" s="254"/>
      <c r="BT219" s="254"/>
      <c r="BU219" s="254"/>
      <c r="BV219" s="254"/>
      <c r="BW219" s="254"/>
      <c r="BX219" s="254"/>
      <c r="BY219" s="254"/>
      <c r="BZ219" s="254"/>
      <c r="CA219" s="254"/>
      <c r="CB219" s="254"/>
      <c r="CC219" s="254"/>
      <c r="CD219" s="254"/>
      <c r="CE219" s="254"/>
      <c r="CF219" s="254"/>
      <c r="CG219" s="254"/>
      <c r="CH219" s="254"/>
      <c r="CI219" s="254"/>
      <c r="CJ219" s="254"/>
      <c r="CK219" s="254"/>
      <c r="CL219" s="254"/>
      <c r="CM219" s="254"/>
      <c r="CN219" s="254"/>
      <c r="CO219" s="254"/>
      <c r="CP219" s="254"/>
      <c r="CQ219" s="254"/>
      <c r="CR219" s="254"/>
      <c r="CS219" s="254"/>
      <c r="CT219" s="254"/>
      <c r="CU219" s="254"/>
      <c r="CV219" s="254"/>
      <c r="CW219" s="254"/>
      <c r="CX219" s="254"/>
      <c r="CY219" s="254"/>
      <c r="CZ219" s="254"/>
      <c r="DA219" s="254"/>
      <c r="DB219" s="254"/>
      <c r="DC219" s="254"/>
      <c r="DD219" s="254"/>
      <c r="DE219" s="254"/>
      <c r="DF219" s="254"/>
      <c r="DG219" s="254"/>
      <c r="DH219" s="254"/>
      <c r="DI219" s="254"/>
      <c r="DJ219" s="254"/>
      <c r="DK219" s="254"/>
      <c r="DL219" s="254"/>
    </row>
    <row r="220" spans="1:116" x14ac:dyDescent="0.25">
      <c r="A220" s="254"/>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c r="AO220" s="254"/>
      <c r="AP220" s="254"/>
      <c r="AQ220" s="254"/>
      <c r="AR220" s="254"/>
      <c r="AS220" s="254"/>
      <c r="AT220" s="254"/>
      <c r="AU220" s="254"/>
      <c r="AV220" s="254"/>
      <c r="AW220" s="254"/>
      <c r="AX220" s="254"/>
      <c r="AY220" s="254"/>
      <c r="AZ220" s="254"/>
      <c r="BA220" s="254"/>
      <c r="BB220" s="254"/>
      <c r="BC220" s="254"/>
      <c r="BD220" s="254"/>
      <c r="BE220" s="254"/>
      <c r="BF220" s="254"/>
      <c r="BG220" s="254"/>
      <c r="BH220" s="254"/>
      <c r="BI220" s="254"/>
      <c r="BJ220" s="254"/>
      <c r="BK220" s="254"/>
      <c r="BL220" s="254"/>
      <c r="BM220" s="254"/>
      <c r="BN220" s="254"/>
      <c r="BO220" s="254"/>
      <c r="BP220" s="254"/>
      <c r="BQ220" s="254"/>
      <c r="BR220" s="254"/>
      <c r="BS220" s="254"/>
      <c r="BT220" s="254"/>
      <c r="BU220" s="254"/>
      <c r="BV220" s="254"/>
      <c r="BW220" s="254"/>
      <c r="BX220" s="254"/>
      <c r="BY220" s="254"/>
      <c r="BZ220" s="254"/>
      <c r="CA220" s="254"/>
      <c r="CB220" s="254"/>
      <c r="CC220" s="254"/>
      <c r="CD220" s="254"/>
      <c r="CE220" s="254"/>
      <c r="CF220" s="254"/>
      <c r="CG220" s="254"/>
      <c r="CH220" s="254"/>
      <c r="CI220" s="254"/>
      <c r="CJ220" s="254"/>
      <c r="CK220" s="254"/>
      <c r="CL220" s="254"/>
      <c r="CM220" s="254"/>
      <c r="CN220" s="254"/>
      <c r="CO220" s="254"/>
      <c r="CP220" s="254"/>
      <c r="CQ220" s="254"/>
      <c r="CR220" s="254"/>
      <c r="CS220" s="254"/>
      <c r="CT220" s="254"/>
      <c r="CU220" s="254"/>
      <c r="CV220" s="254"/>
      <c r="CW220" s="254"/>
      <c r="CX220" s="254"/>
      <c r="CY220" s="254"/>
      <c r="CZ220" s="254"/>
      <c r="DA220" s="254"/>
      <c r="DB220" s="254"/>
      <c r="DC220" s="254"/>
      <c r="DD220" s="254"/>
      <c r="DE220" s="254"/>
      <c r="DF220" s="254"/>
      <c r="DG220" s="254"/>
      <c r="DH220" s="254"/>
      <c r="DI220" s="254"/>
      <c r="DJ220" s="254"/>
      <c r="DK220" s="254"/>
      <c r="DL220" s="254"/>
    </row>
    <row r="221" spans="1:116" x14ac:dyDescent="0.25">
      <c r="A221" s="254"/>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c r="Y221" s="254"/>
      <c r="Z221" s="254"/>
      <c r="AA221" s="254"/>
      <c r="AB221" s="254"/>
      <c r="AC221" s="254"/>
      <c r="AD221" s="254"/>
      <c r="AE221" s="254"/>
      <c r="AF221" s="254"/>
      <c r="AG221" s="254"/>
      <c r="AH221" s="254"/>
      <c r="AI221" s="254"/>
      <c r="AJ221" s="254"/>
      <c r="AK221" s="254"/>
      <c r="AL221" s="254"/>
      <c r="AM221" s="254"/>
      <c r="AN221" s="254"/>
      <c r="AO221" s="254"/>
      <c r="AP221" s="254"/>
      <c r="AQ221" s="254"/>
      <c r="AR221" s="254"/>
      <c r="AS221" s="254"/>
      <c r="AT221" s="254"/>
      <c r="AU221" s="254"/>
      <c r="AV221" s="254"/>
      <c r="AW221" s="254"/>
      <c r="AX221" s="254"/>
      <c r="AY221" s="254"/>
      <c r="AZ221" s="254"/>
      <c r="BA221" s="254"/>
      <c r="BB221" s="254"/>
      <c r="BC221" s="254"/>
      <c r="BD221" s="254"/>
      <c r="BE221" s="254"/>
      <c r="BF221" s="254"/>
      <c r="BG221" s="254"/>
      <c r="BH221" s="254"/>
      <c r="BI221" s="254"/>
      <c r="BJ221" s="254"/>
      <c r="BK221" s="254"/>
      <c r="BL221" s="254"/>
      <c r="BM221" s="254"/>
      <c r="BN221" s="254"/>
      <c r="BO221" s="254"/>
      <c r="BP221" s="254"/>
      <c r="BQ221" s="254"/>
      <c r="BR221" s="254"/>
      <c r="BS221" s="254"/>
      <c r="BT221" s="254"/>
      <c r="BU221" s="254"/>
      <c r="BV221" s="254"/>
      <c r="BW221" s="254"/>
      <c r="BX221" s="254"/>
      <c r="BY221" s="254"/>
      <c r="BZ221" s="254"/>
      <c r="CA221" s="254"/>
      <c r="CB221" s="254"/>
      <c r="CC221" s="254"/>
      <c r="CD221" s="254"/>
      <c r="CE221" s="254"/>
      <c r="CF221" s="254"/>
      <c r="CG221" s="254"/>
      <c r="CH221" s="254"/>
      <c r="CI221" s="254"/>
      <c r="CJ221" s="254"/>
      <c r="CK221" s="254"/>
      <c r="CL221" s="254"/>
      <c r="CM221" s="254"/>
      <c r="CN221" s="254"/>
      <c r="CO221" s="254"/>
      <c r="CP221" s="254"/>
      <c r="CQ221" s="254"/>
      <c r="CR221" s="254"/>
      <c r="CS221" s="254"/>
      <c r="CT221" s="254"/>
      <c r="CU221" s="254"/>
      <c r="CV221" s="254"/>
      <c r="CW221" s="254"/>
      <c r="CX221" s="254"/>
      <c r="CY221" s="254"/>
      <c r="CZ221" s="254"/>
      <c r="DA221" s="254"/>
      <c r="DB221" s="254"/>
      <c r="DC221" s="254"/>
      <c r="DD221" s="254"/>
      <c r="DE221" s="254"/>
      <c r="DF221" s="254"/>
      <c r="DG221" s="254"/>
      <c r="DH221" s="254"/>
      <c r="DI221" s="254"/>
      <c r="DJ221" s="254"/>
      <c r="DK221" s="254"/>
      <c r="DL221" s="254"/>
    </row>
    <row r="222" spans="1:116" x14ac:dyDescent="0.25">
      <c r="A222" s="254"/>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F222" s="254"/>
      <c r="AG222" s="254"/>
      <c r="AH222" s="254"/>
      <c r="AI222" s="254"/>
      <c r="AJ222" s="254"/>
      <c r="AK222" s="254"/>
      <c r="AL222" s="254"/>
      <c r="AM222" s="254"/>
      <c r="AN222" s="254"/>
      <c r="AO222" s="254"/>
      <c r="AP222" s="254"/>
      <c r="AQ222" s="254"/>
      <c r="AR222" s="254"/>
      <c r="AS222" s="254"/>
      <c r="AT222" s="254"/>
      <c r="AU222" s="254"/>
      <c r="AV222" s="254"/>
      <c r="AW222" s="254"/>
      <c r="AX222" s="254"/>
      <c r="AY222" s="254"/>
      <c r="AZ222" s="254"/>
      <c r="BA222" s="254"/>
      <c r="BB222" s="254"/>
      <c r="BC222" s="254"/>
      <c r="BD222" s="254"/>
      <c r="BE222" s="254"/>
      <c r="BF222" s="254"/>
      <c r="BG222" s="254"/>
      <c r="BH222" s="254"/>
      <c r="BI222" s="254"/>
      <c r="BJ222" s="254"/>
      <c r="BK222" s="254"/>
      <c r="BL222" s="254"/>
      <c r="BM222" s="254"/>
      <c r="BN222" s="254"/>
      <c r="BO222" s="254"/>
      <c r="BP222" s="254"/>
      <c r="BQ222" s="254"/>
      <c r="BR222" s="254"/>
      <c r="BS222" s="254"/>
      <c r="BT222" s="254"/>
      <c r="BU222" s="254"/>
      <c r="BV222" s="254"/>
      <c r="BW222" s="254"/>
      <c r="BX222" s="254"/>
      <c r="BY222" s="254"/>
      <c r="BZ222" s="254"/>
      <c r="CA222" s="254"/>
      <c r="CB222" s="254"/>
      <c r="CC222" s="254"/>
      <c r="CD222" s="254"/>
      <c r="CE222" s="254"/>
      <c r="CF222" s="254"/>
      <c r="CG222" s="254"/>
      <c r="CH222" s="254"/>
      <c r="CI222" s="254"/>
      <c r="CJ222" s="254"/>
      <c r="CK222" s="254"/>
      <c r="CL222" s="254"/>
      <c r="CM222" s="254"/>
      <c r="CN222" s="254"/>
      <c r="CO222" s="254"/>
      <c r="CP222" s="254"/>
      <c r="CQ222" s="254"/>
      <c r="CR222" s="254"/>
      <c r="CS222" s="254"/>
      <c r="CT222" s="254"/>
      <c r="CU222" s="254"/>
      <c r="CV222" s="254"/>
      <c r="CW222" s="254"/>
      <c r="CX222" s="254"/>
      <c r="CY222" s="254"/>
      <c r="CZ222" s="254"/>
      <c r="DA222" s="254"/>
      <c r="DB222" s="254"/>
      <c r="DC222" s="254"/>
      <c r="DD222" s="254"/>
      <c r="DE222" s="254"/>
      <c r="DF222" s="254"/>
      <c r="DG222" s="254"/>
      <c r="DH222" s="254"/>
      <c r="DI222" s="254"/>
      <c r="DJ222" s="254"/>
      <c r="DK222" s="254"/>
      <c r="DL222" s="254"/>
    </row>
    <row r="223" spans="1:116" x14ac:dyDescent="0.25">
      <c r="A223" s="254"/>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c r="AA223" s="254"/>
      <c r="AB223" s="254"/>
      <c r="AC223" s="254"/>
      <c r="AD223" s="254"/>
      <c r="AE223" s="254"/>
      <c r="AF223" s="254"/>
      <c r="AG223" s="254"/>
      <c r="AH223" s="254"/>
      <c r="AI223" s="254"/>
      <c r="AJ223" s="254"/>
      <c r="AK223" s="254"/>
      <c r="AL223" s="254"/>
      <c r="AM223" s="254"/>
      <c r="AN223" s="254"/>
      <c r="AO223" s="254"/>
      <c r="AP223" s="254"/>
      <c r="AQ223" s="254"/>
      <c r="AR223" s="254"/>
      <c r="AS223" s="254"/>
      <c r="AT223" s="254"/>
      <c r="AU223" s="254"/>
      <c r="AV223" s="254"/>
      <c r="AW223" s="254"/>
      <c r="AX223" s="254"/>
      <c r="AY223" s="254"/>
      <c r="AZ223" s="254"/>
      <c r="BA223" s="254"/>
      <c r="BB223" s="254"/>
      <c r="BC223" s="254"/>
      <c r="BD223" s="254"/>
      <c r="BE223" s="254"/>
      <c r="BF223" s="254"/>
      <c r="BG223" s="254"/>
      <c r="BH223" s="254"/>
      <c r="BI223" s="254"/>
      <c r="BJ223" s="254"/>
      <c r="BK223" s="254"/>
      <c r="BL223" s="254"/>
      <c r="BM223" s="254"/>
      <c r="BN223" s="254"/>
      <c r="BO223" s="254"/>
      <c r="BP223" s="254"/>
      <c r="BQ223" s="254"/>
      <c r="BR223" s="254"/>
      <c r="BS223" s="254"/>
      <c r="BT223" s="254"/>
      <c r="BU223" s="254"/>
      <c r="BV223" s="254"/>
      <c r="BW223" s="254"/>
      <c r="BX223" s="254"/>
      <c r="BY223" s="254"/>
      <c r="BZ223" s="254"/>
      <c r="CA223" s="254"/>
      <c r="CB223" s="254"/>
      <c r="CC223" s="254"/>
      <c r="CD223" s="254"/>
      <c r="CE223" s="254"/>
      <c r="CF223" s="254"/>
      <c r="CG223" s="254"/>
      <c r="CH223" s="254"/>
      <c r="CI223" s="254"/>
      <c r="CJ223" s="254"/>
      <c r="CK223" s="254"/>
      <c r="CL223" s="254"/>
      <c r="CM223" s="254"/>
      <c r="CN223" s="254"/>
      <c r="CO223" s="254"/>
      <c r="CP223" s="254"/>
      <c r="CQ223" s="254"/>
      <c r="CR223" s="254"/>
      <c r="CS223" s="254"/>
      <c r="CT223" s="254"/>
      <c r="CU223" s="254"/>
      <c r="CV223" s="254"/>
      <c r="CW223" s="254"/>
      <c r="CX223" s="254"/>
      <c r="CY223" s="254"/>
      <c r="CZ223" s="254"/>
      <c r="DA223" s="254"/>
      <c r="DB223" s="254"/>
      <c r="DC223" s="254"/>
      <c r="DD223" s="254"/>
      <c r="DE223" s="254"/>
      <c r="DF223" s="254"/>
      <c r="DG223" s="254"/>
      <c r="DH223" s="254"/>
      <c r="DI223" s="254"/>
      <c r="DJ223" s="254"/>
      <c r="DK223" s="254"/>
      <c r="DL223" s="254"/>
    </row>
    <row r="224" spans="1:116" x14ac:dyDescent="0.25">
      <c r="A224" s="254"/>
      <c r="B224" s="254"/>
      <c r="C224" s="254"/>
      <c r="D224" s="254"/>
      <c r="E224" s="254"/>
      <c r="F224" s="254"/>
      <c r="G224" s="254"/>
      <c r="H224" s="254"/>
      <c r="I224" s="254"/>
      <c r="J224" s="254"/>
      <c r="K224" s="254"/>
      <c r="L224" s="254"/>
      <c r="M224" s="254"/>
      <c r="N224" s="254"/>
      <c r="O224" s="254"/>
      <c r="P224" s="254"/>
      <c r="Q224" s="254"/>
      <c r="R224" s="254"/>
      <c r="S224" s="254"/>
      <c r="T224" s="254"/>
      <c r="U224" s="254"/>
      <c r="V224" s="254"/>
      <c r="W224" s="254"/>
      <c r="X224" s="254"/>
      <c r="Y224" s="254"/>
      <c r="Z224" s="254"/>
      <c r="AA224" s="254"/>
      <c r="AB224" s="254"/>
      <c r="AC224" s="254"/>
      <c r="AD224" s="254"/>
      <c r="AE224" s="254"/>
      <c r="AF224" s="254"/>
      <c r="AG224" s="254"/>
      <c r="AH224" s="254"/>
      <c r="AI224" s="254"/>
      <c r="AJ224" s="254"/>
      <c r="AK224" s="254"/>
      <c r="AL224" s="254"/>
      <c r="AM224" s="254"/>
      <c r="AN224" s="254"/>
      <c r="AO224" s="254"/>
      <c r="AP224" s="254"/>
      <c r="AQ224" s="254"/>
      <c r="AR224" s="254"/>
      <c r="AS224" s="254"/>
      <c r="AT224" s="254"/>
      <c r="AU224" s="254"/>
      <c r="AV224" s="254"/>
      <c r="AW224" s="254"/>
      <c r="AX224" s="254"/>
      <c r="AY224" s="254"/>
      <c r="AZ224" s="254"/>
      <c r="BA224" s="254"/>
      <c r="BB224" s="254"/>
      <c r="BC224" s="254"/>
      <c r="BD224" s="254"/>
      <c r="BE224" s="254"/>
      <c r="BF224" s="254"/>
      <c r="BG224" s="254"/>
      <c r="BH224" s="254"/>
      <c r="BI224" s="254"/>
      <c r="BJ224" s="254"/>
      <c r="BK224" s="254"/>
      <c r="BL224" s="254"/>
      <c r="BM224" s="254"/>
      <c r="BN224" s="254"/>
      <c r="BO224" s="254"/>
      <c r="BP224" s="254"/>
      <c r="BQ224" s="254"/>
      <c r="BR224" s="254"/>
      <c r="BS224" s="254"/>
      <c r="BT224" s="254"/>
      <c r="BU224" s="254"/>
      <c r="BV224" s="254"/>
      <c r="BW224" s="254"/>
      <c r="BX224" s="254"/>
      <c r="BY224" s="254"/>
      <c r="BZ224" s="254"/>
      <c r="CA224" s="254"/>
      <c r="CB224" s="254"/>
      <c r="CC224" s="254"/>
      <c r="CD224" s="254"/>
      <c r="CE224" s="254"/>
      <c r="CF224" s="254"/>
      <c r="CG224" s="254"/>
      <c r="CH224" s="254"/>
      <c r="CI224" s="254"/>
      <c r="CJ224" s="254"/>
      <c r="CK224" s="254"/>
      <c r="CL224" s="254"/>
      <c r="CM224" s="254"/>
      <c r="CN224" s="254"/>
      <c r="CO224" s="254"/>
      <c r="CP224" s="254"/>
      <c r="CQ224" s="254"/>
      <c r="CR224" s="254"/>
      <c r="CS224" s="254"/>
      <c r="CT224" s="254"/>
      <c r="CU224" s="254"/>
      <c r="CV224" s="254"/>
      <c r="CW224" s="254"/>
      <c r="CX224" s="254"/>
      <c r="CY224" s="254"/>
      <c r="CZ224" s="254"/>
      <c r="DA224" s="254"/>
      <c r="DB224" s="254"/>
      <c r="DC224" s="254"/>
      <c r="DD224" s="254"/>
      <c r="DE224" s="254"/>
      <c r="DF224" s="254"/>
      <c r="DG224" s="254"/>
      <c r="DH224" s="254"/>
      <c r="DI224" s="254"/>
      <c r="DJ224" s="254"/>
      <c r="DK224" s="254"/>
      <c r="DL224" s="254"/>
    </row>
    <row r="225" spans="1:116" x14ac:dyDescent="0.25">
      <c r="A225" s="254"/>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254"/>
      <c r="AF225" s="254"/>
      <c r="AG225" s="254"/>
      <c r="AH225" s="254"/>
      <c r="AI225" s="254"/>
      <c r="AJ225" s="254"/>
      <c r="AK225" s="254"/>
      <c r="AL225" s="254"/>
      <c r="AM225" s="254"/>
      <c r="AN225" s="254"/>
      <c r="AO225" s="254"/>
      <c r="AP225" s="254"/>
      <c r="AQ225" s="254"/>
      <c r="AR225" s="254"/>
      <c r="AS225" s="254"/>
      <c r="AT225" s="254"/>
      <c r="AU225" s="254"/>
      <c r="AV225" s="254"/>
      <c r="AW225" s="254"/>
      <c r="AX225" s="254"/>
      <c r="AY225" s="254"/>
      <c r="AZ225" s="254"/>
      <c r="BA225" s="254"/>
      <c r="BB225" s="254"/>
      <c r="BC225" s="254"/>
      <c r="BD225" s="254"/>
      <c r="BE225" s="254"/>
      <c r="BF225" s="254"/>
      <c r="BG225" s="254"/>
      <c r="BH225" s="254"/>
      <c r="BI225" s="254"/>
      <c r="BJ225" s="254"/>
      <c r="BK225" s="254"/>
      <c r="BL225" s="254"/>
      <c r="BM225" s="254"/>
      <c r="BN225" s="254"/>
      <c r="BO225" s="254"/>
      <c r="BP225" s="254"/>
      <c r="BQ225" s="254"/>
      <c r="BR225" s="254"/>
      <c r="BS225" s="254"/>
      <c r="BT225" s="254"/>
      <c r="BU225" s="254"/>
      <c r="BV225" s="254"/>
      <c r="BW225" s="254"/>
      <c r="BX225" s="254"/>
      <c r="BY225" s="254"/>
      <c r="BZ225" s="254"/>
      <c r="CA225" s="254"/>
      <c r="CB225" s="254"/>
      <c r="CC225" s="254"/>
      <c r="CD225" s="254"/>
      <c r="CE225" s="254"/>
      <c r="CF225" s="254"/>
      <c r="CG225" s="254"/>
      <c r="CH225" s="254"/>
      <c r="CI225" s="254"/>
      <c r="CJ225" s="254"/>
      <c r="CK225" s="254"/>
      <c r="CL225" s="254"/>
      <c r="CM225" s="254"/>
      <c r="CN225" s="254"/>
      <c r="CO225" s="254"/>
      <c r="CP225" s="254"/>
      <c r="CQ225" s="254"/>
      <c r="CR225" s="254"/>
      <c r="CS225" s="254"/>
      <c r="CT225" s="254"/>
      <c r="CU225" s="254"/>
      <c r="CV225" s="254"/>
      <c r="CW225" s="254"/>
      <c r="CX225" s="254"/>
      <c r="CY225" s="254"/>
      <c r="CZ225" s="254"/>
      <c r="DA225" s="254"/>
      <c r="DB225" s="254"/>
      <c r="DC225" s="254"/>
      <c r="DD225" s="254"/>
      <c r="DE225" s="254"/>
      <c r="DF225" s="254"/>
      <c r="DG225" s="254"/>
      <c r="DH225" s="254"/>
      <c r="DI225" s="254"/>
      <c r="DJ225" s="254"/>
      <c r="DK225" s="254"/>
      <c r="DL225" s="254"/>
    </row>
    <row r="226" spans="1:116" x14ac:dyDescent="0.25">
      <c r="A226" s="254"/>
      <c r="B226" s="254"/>
      <c r="C226" s="254"/>
      <c r="D226" s="254"/>
      <c r="E226" s="254"/>
      <c r="F226" s="254"/>
      <c r="G226" s="254"/>
      <c r="H226" s="254"/>
      <c r="I226" s="254"/>
      <c r="J226" s="254"/>
      <c r="K226" s="254"/>
      <c r="L226" s="254"/>
      <c r="M226" s="254"/>
      <c r="N226" s="254"/>
      <c r="O226" s="254"/>
      <c r="P226" s="254"/>
      <c r="Q226" s="254"/>
      <c r="R226" s="254"/>
      <c r="S226" s="254"/>
      <c r="T226" s="254"/>
      <c r="U226" s="254"/>
      <c r="V226" s="254"/>
      <c r="W226" s="254"/>
      <c r="X226" s="254"/>
      <c r="Y226" s="254"/>
      <c r="Z226" s="254"/>
      <c r="AA226" s="254"/>
      <c r="AB226" s="254"/>
      <c r="AC226" s="254"/>
      <c r="AD226" s="254"/>
      <c r="AE226" s="254"/>
      <c r="AF226" s="254"/>
      <c r="AG226" s="254"/>
      <c r="AH226" s="254"/>
      <c r="AI226" s="254"/>
      <c r="AJ226" s="254"/>
      <c r="AK226" s="254"/>
      <c r="AL226" s="254"/>
      <c r="AM226" s="254"/>
      <c r="AN226" s="254"/>
      <c r="AO226" s="254"/>
      <c r="AP226" s="254"/>
      <c r="AQ226" s="254"/>
      <c r="AR226" s="254"/>
      <c r="AS226" s="254"/>
      <c r="AT226" s="254"/>
      <c r="AU226" s="254"/>
      <c r="AV226" s="254"/>
      <c r="AW226" s="254"/>
      <c r="AX226" s="254"/>
      <c r="AY226" s="254"/>
      <c r="AZ226" s="254"/>
      <c r="BA226" s="254"/>
      <c r="BB226" s="254"/>
      <c r="BC226" s="254"/>
      <c r="BD226" s="254"/>
      <c r="BE226" s="254"/>
      <c r="BF226" s="254"/>
      <c r="BG226" s="254"/>
      <c r="BH226" s="254"/>
      <c r="BI226" s="254"/>
      <c r="BJ226" s="254"/>
      <c r="BK226" s="254"/>
      <c r="BL226" s="254"/>
      <c r="BM226" s="254"/>
      <c r="BN226" s="254"/>
      <c r="BO226" s="254"/>
      <c r="BP226" s="254"/>
      <c r="BQ226" s="254"/>
      <c r="BR226" s="254"/>
      <c r="BS226" s="254"/>
      <c r="BT226" s="254"/>
      <c r="BU226" s="254"/>
      <c r="BV226" s="254"/>
      <c r="BW226" s="254"/>
      <c r="BX226" s="254"/>
      <c r="BY226" s="254"/>
      <c r="BZ226" s="254"/>
      <c r="CA226" s="254"/>
      <c r="CB226" s="254"/>
      <c r="CC226" s="254"/>
      <c r="CD226" s="254"/>
      <c r="CE226" s="254"/>
      <c r="CF226" s="254"/>
      <c r="CG226" s="254"/>
      <c r="CH226" s="254"/>
      <c r="CI226" s="254"/>
      <c r="CJ226" s="254"/>
      <c r="CK226" s="254"/>
      <c r="CL226" s="254"/>
      <c r="CM226" s="254"/>
      <c r="CN226" s="254"/>
      <c r="CO226" s="254"/>
      <c r="CP226" s="254"/>
      <c r="CQ226" s="254"/>
      <c r="CR226" s="254"/>
      <c r="CS226" s="254"/>
      <c r="CT226" s="254"/>
      <c r="CU226" s="254"/>
      <c r="CV226" s="254"/>
      <c r="CW226" s="254"/>
      <c r="CX226" s="254"/>
      <c r="CY226" s="254"/>
      <c r="CZ226" s="254"/>
      <c r="DA226" s="254"/>
      <c r="DB226" s="254"/>
      <c r="DC226" s="254"/>
      <c r="DD226" s="254"/>
      <c r="DE226" s="254"/>
      <c r="DF226" s="254"/>
      <c r="DG226" s="254"/>
      <c r="DH226" s="254"/>
      <c r="DI226" s="254"/>
      <c r="DJ226" s="254"/>
      <c r="DK226" s="254"/>
      <c r="DL226" s="254"/>
    </row>
    <row r="227" spans="1:116" x14ac:dyDescent="0.25">
      <c r="A227" s="254"/>
      <c r="B227" s="254"/>
      <c r="C227" s="254"/>
      <c r="D227" s="254"/>
      <c r="E227" s="254"/>
      <c r="F227" s="254"/>
      <c r="G227" s="254"/>
      <c r="H227" s="254"/>
      <c r="I227" s="254"/>
      <c r="J227" s="254"/>
      <c r="K227" s="254"/>
      <c r="L227" s="254"/>
      <c r="M227" s="254"/>
      <c r="N227" s="254"/>
      <c r="O227" s="254"/>
      <c r="P227" s="254"/>
      <c r="Q227" s="254"/>
      <c r="R227" s="254"/>
      <c r="S227" s="254"/>
      <c r="T227" s="254"/>
      <c r="U227" s="254"/>
      <c r="V227" s="254"/>
      <c r="W227" s="254"/>
      <c r="X227" s="254"/>
      <c r="Y227" s="254"/>
      <c r="Z227" s="254"/>
      <c r="AA227" s="254"/>
      <c r="AB227" s="254"/>
      <c r="AC227" s="254"/>
      <c r="AD227" s="254"/>
      <c r="AE227" s="254"/>
      <c r="AF227" s="254"/>
      <c r="AG227" s="254"/>
      <c r="AH227" s="254"/>
      <c r="AI227" s="254"/>
      <c r="AJ227" s="254"/>
      <c r="AK227" s="254"/>
      <c r="AL227" s="254"/>
      <c r="AM227" s="254"/>
      <c r="AN227" s="254"/>
      <c r="AO227" s="254"/>
      <c r="AP227" s="254"/>
      <c r="AQ227" s="254"/>
      <c r="AR227" s="254"/>
      <c r="AS227" s="254"/>
      <c r="AT227" s="254"/>
      <c r="AU227" s="254"/>
      <c r="AV227" s="254"/>
      <c r="AW227" s="254"/>
      <c r="AX227" s="254"/>
      <c r="AY227" s="254"/>
      <c r="AZ227" s="254"/>
      <c r="BA227" s="254"/>
      <c r="BB227" s="254"/>
      <c r="BC227" s="254"/>
      <c r="BD227" s="254"/>
      <c r="BE227" s="254"/>
      <c r="BF227" s="254"/>
      <c r="BG227" s="254"/>
      <c r="BH227" s="254"/>
      <c r="BI227" s="254"/>
      <c r="BJ227" s="254"/>
      <c r="BK227" s="254"/>
      <c r="BL227" s="254"/>
      <c r="BM227" s="254"/>
      <c r="BN227" s="254"/>
      <c r="BO227" s="254"/>
      <c r="BP227" s="254"/>
      <c r="BQ227" s="254"/>
      <c r="BR227" s="254"/>
      <c r="BS227" s="254"/>
      <c r="BT227" s="254"/>
      <c r="BU227" s="254"/>
      <c r="BV227" s="254"/>
      <c r="BW227" s="254"/>
      <c r="BX227" s="254"/>
      <c r="BY227" s="254"/>
      <c r="BZ227" s="254"/>
      <c r="CA227" s="254"/>
      <c r="CB227" s="254"/>
      <c r="CC227" s="254"/>
      <c r="CD227" s="254"/>
      <c r="CE227" s="254"/>
      <c r="CF227" s="254"/>
      <c r="CG227" s="254"/>
      <c r="CH227" s="254"/>
      <c r="CI227" s="254"/>
      <c r="CJ227" s="254"/>
      <c r="CK227" s="254"/>
      <c r="CL227" s="254"/>
      <c r="CM227" s="254"/>
      <c r="CN227" s="254"/>
      <c r="CO227" s="254"/>
      <c r="CP227" s="254"/>
      <c r="CQ227" s="254"/>
      <c r="CR227" s="254"/>
      <c r="CS227" s="254"/>
      <c r="CT227" s="254"/>
      <c r="CU227" s="254"/>
      <c r="CV227" s="254"/>
      <c r="CW227" s="254"/>
      <c r="CX227" s="254"/>
      <c r="CY227" s="254"/>
      <c r="CZ227" s="254"/>
      <c r="DA227" s="254"/>
      <c r="DB227" s="254"/>
      <c r="DC227" s="254"/>
      <c r="DD227" s="254"/>
      <c r="DE227" s="254"/>
      <c r="DF227" s="254"/>
      <c r="DG227" s="254"/>
      <c r="DH227" s="254"/>
      <c r="DI227" s="254"/>
      <c r="DJ227" s="254"/>
      <c r="DK227" s="254"/>
      <c r="DL227" s="254"/>
    </row>
    <row r="228" spans="1:116" x14ac:dyDescent="0.25">
      <c r="A228" s="254"/>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4"/>
      <c r="AN228" s="254"/>
      <c r="AO228" s="254"/>
      <c r="AP228" s="254"/>
      <c r="AQ228" s="254"/>
      <c r="AR228" s="254"/>
      <c r="AS228" s="254"/>
      <c r="AT228" s="254"/>
      <c r="AU228" s="254"/>
      <c r="AV228" s="254"/>
      <c r="AW228" s="254"/>
      <c r="AX228" s="254"/>
      <c r="AY228" s="254"/>
      <c r="AZ228" s="254"/>
      <c r="BA228" s="254"/>
      <c r="BB228" s="254"/>
      <c r="BC228" s="254"/>
      <c r="BD228" s="254"/>
      <c r="BE228" s="254"/>
      <c r="BF228" s="254"/>
      <c r="BG228" s="254"/>
      <c r="BH228" s="254"/>
      <c r="BI228" s="254"/>
      <c r="BJ228" s="254"/>
      <c r="BK228" s="254"/>
      <c r="BL228" s="254"/>
      <c r="BM228" s="254"/>
      <c r="BN228" s="254"/>
      <c r="BO228" s="254"/>
      <c r="BP228" s="254"/>
      <c r="BQ228" s="254"/>
      <c r="BR228" s="254"/>
      <c r="BS228" s="254"/>
      <c r="BT228" s="254"/>
      <c r="BU228" s="254"/>
      <c r="BV228" s="254"/>
      <c r="BW228" s="254"/>
      <c r="BX228" s="254"/>
      <c r="BY228" s="254"/>
      <c r="BZ228" s="254"/>
      <c r="CA228" s="254"/>
      <c r="CB228" s="254"/>
      <c r="CC228" s="254"/>
      <c r="CD228" s="254"/>
      <c r="CE228" s="254"/>
      <c r="CF228" s="254"/>
      <c r="CG228" s="254"/>
      <c r="CH228" s="254"/>
      <c r="CI228" s="254"/>
      <c r="CJ228" s="254"/>
      <c r="CK228" s="254"/>
      <c r="CL228" s="254"/>
      <c r="CM228" s="254"/>
      <c r="CN228" s="254"/>
      <c r="CO228" s="254"/>
      <c r="CP228" s="254"/>
      <c r="CQ228" s="254"/>
      <c r="CR228" s="254"/>
      <c r="CS228" s="254"/>
      <c r="CT228" s="254"/>
      <c r="CU228" s="254"/>
      <c r="CV228" s="254"/>
      <c r="CW228" s="254"/>
      <c r="CX228" s="254"/>
      <c r="CY228" s="254"/>
      <c r="CZ228" s="254"/>
      <c r="DA228" s="254"/>
      <c r="DB228" s="254"/>
      <c r="DC228" s="254"/>
      <c r="DD228" s="254"/>
      <c r="DE228" s="254"/>
      <c r="DF228" s="254"/>
      <c r="DG228" s="254"/>
      <c r="DH228" s="254"/>
      <c r="DI228" s="254"/>
      <c r="DJ228" s="254"/>
      <c r="DK228" s="254"/>
      <c r="DL228" s="254"/>
    </row>
    <row r="229" spans="1:116" x14ac:dyDescent="0.25">
      <c r="A229" s="254"/>
      <c r="B229" s="254"/>
      <c r="C229" s="254"/>
      <c r="D229" s="254"/>
      <c r="E229" s="254"/>
      <c r="F229" s="254"/>
      <c r="G229" s="254"/>
      <c r="H229" s="254"/>
      <c r="I229" s="254"/>
      <c r="J229" s="254"/>
      <c r="K229" s="254"/>
      <c r="L229" s="254"/>
      <c r="M229" s="254"/>
      <c r="N229" s="254"/>
      <c r="O229" s="254"/>
      <c r="P229" s="254"/>
      <c r="Q229" s="254"/>
      <c r="R229" s="254"/>
      <c r="S229" s="254"/>
      <c r="T229" s="254"/>
      <c r="U229" s="254"/>
      <c r="V229" s="254"/>
      <c r="W229" s="254"/>
      <c r="X229" s="254"/>
      <c r="Y229" s="254"/>
      <c r="Z229" s="254"/>
      <c r="AA229" s="254"/>
      <c r="AB229" s="254"/>
      <c r="AC229" s="254"/>
      <c r="AD229" s="254"/>
      <c r="AE229" s="254"/>
      <c r="AF229" s="254"/>
      <c r="AG229" s="254"/>
      <c r="AH229" s="254"/>
      <c r="AI229" s="254"/>
      <c r="AJ229" s="254"/>
      <c r="AK229" s="254"/>
      <c r="AL229" s="254"/>
      <c r="AM229" s="254"/>
      <c r="AN229" s="254"/>
      <c r="AO229" s="254"/>
      <c r="AP229" s="254"/>
      <c r="AQ229" s="254"/>
      <c r="AR229" s="254"/>
      <c r="AS229" s="254"/>
      <c r="AT229" s="254"/>
      <c r="AU229" s="254"/>
      <c r="AV229" s="254"/>
      <c r="AW229" s="254"/>
      <c r="AX229" s="254"/>
      <c r="AY229" s="254"/>
      <c r="AZ229" s="254"/>
      <c r="BA229" s="254"/>
      <c r="BB229" s="254"/>
      <c r="BC229" s="254"/>
      <c r="BD229" s="254"/>
      <c r="BE229" s="254"/>
      <c r="BF229" s="254"/>
      <c r="BG229" s="254"/>
      <c r="BH229" s="254"/>
      <c r="BI229" s="254"/>
      <c r="BJ229" s="254"/>
      <c r="BK229" s="254"/>
      <c r="BL229" s="254"/>
      <c r="BM229" s="254"/>
      <c r="BN229" s="254"/>
      <c r="BO229" s="254"/>
      <c r="BP229" s="254"/>
      <c r="BQ229" s="254"/>
      <c r="BR229" s="254"/>
      <c r="BS229" s="254"/>
      <c r="BT229" s="254"/>
      <c r="BU229" s="254"/>
      <c r="BV229" s="254"/>
      <c r="BW229" s="254"/>
      <c r="BX229" s="254"/>
      <c r="BY229" s="254"/>
      <c r="BZ229" s="254"/>
      <c r="CA229" s="254"/>
      <c r="CB229" s="254"/>
      <c r="CC229" s="254"/>
      <c r="CD229" s="254"/>
      <c r="CE229" s="254"/>
      <c r="CF229" s="254"/>
      <c r="CG229" s="254"/>
      <c r="CH229" s="254"/>
      <c r="CI229" s="254"/>
      <c r="CJ229" s="254"/>
      <c r="CK229" s="254"/>
      <c r="CL229" s="254"/>
      <c r="CM229" s="254"/>
      <c r="CN229" s="254"/>
      <c r="CO229" s="254"/>
      <c r="CP229" s="254"/>
      <c r="CQ229" s="254"/>
      <c r="CR229" s="254"/>
      <c r="CS229" s="254"/>
      <c r="CT229" s="254"/>
      <c r="CU229" s="254"/>
      <c r="CV229" s="254"/>
      <c r="CW229" s="254"/>
      <c r="CX229" s="254"/>
      <c r="CY229" s="254"/>
      <c r="CZ229" s="254"/>
      <c r="DA229" s="254"/>
      <c r="DB229" s="254"/>
      <c r="DC229" s="254"/>
      <c r="DD229" s="254"/>
      <c r="DE229" s="254"/>
      <c r="DF229" s="254"/>
      <c r="DG229" s="254"/>
      <c r="DH229" s="254"/>
      <c r="DI229" s="254"/>
      <c r="DJ229" s="254"/>
      <c r="DK229" s="254"/>
      <c r="DL229" s="254"/>
    </row>
    <row r="230" spans="1:116" x14ac:dyDescent="0.25">
      <c r="A230" s="254"/>
      <c r="B230" s="254"/>
      <c r="C230" s="254"/>
      <c r="D230" s="254"/>
      <c r="E230" s="254"/>
      <c r="F230" s="254"/>
      <c r="G230" s="254"/>
      <c r="H230" s="254"/>
      <c r="I230" s="254"/>
      <c r="J230" s="254"/>
      <c r="K230" s="254"/>
      <c r="L230" s="254"/>
      <c r="M230" s="254"/>
      <c r="N230" s="254"/>
      <c r="O230" s="254"/>
      <c r="P230" s="254"/>
      <c r="Q230" s="254"/>
      <c r="R230" s="254"/>
      <c r="S230" s="254"/>
      <c r="T230" s="254"/>
      <c r="U230" s="254"/>
      <c r="V230" s="254"/>
      <c r="W230" s="254"/>
      <c r="X230" s="254"/>
      <c r="Y230" s="254"/>
      <c r="Z230" s="254"/>
      <c r="AA230" s="254"/>
      <c r="AB230" s="254"/>
      <c r="AC230" s="254"/>
      <c r="AD230" s="254"/>
      <c r="AE230" s="254"/>
      <c r="AF230" s="254"/>
      <c r="AG230" s="254"/>
      <c r="AH230" s="254"/>
      <c r="AI230" s="254"/>
      <c r="AJ230" s="254"/>
      <c r="AK230" s="254"/>
      <c r="AL230" s="254"/>
      <c r="AM230" s="254"/>
      <c r="AN230" s="254"/>
      <c r="AO230" s="254"/>
      <c r="AP230" s="254"/>
      <c r="AQ230" s="254"/>
      <c r="AR230" s="254"/>
      <c r="AS230" s="254"/>
      <c r="AT230" s="254"/>
      <c r="AU230" s="254"/>
      <c r="AV230" s="254"/>
      <c r="AW230" s="254"/>
      <c r="AX230" s="254"/>
      <c r="AY230" s="254"/>
      <c r="AZ230" s="254"/>
      <c r="BA230" s="254"/>
      <c r="BB230" s="254"/>
      <c r="BC230" s="254"/>
      <c r="BD230" s="254"/>
      <c r="BE230" s="254"/>
      <c r="BF230" s="254"/>
      <c r="BG230" s="254"/>
      <c r="BH230" s="254"/>
      <c r="BI230" s="254"/>
      <c r="BJ230" s="254"/>
      <c r="BK230" s="254"/>
      <c r="BL230" s="254"/>
      <c r="BM230" s="254"/>
      <c r="BN230" s="254"/>
      <c r="BO230" s="254"/>
      <c r="BP230" s="254"/>
      <c r="BQ230" s="254"/>
      <c r="BR230" s="254"/>
      <c r="BS230" s="254"/>
      <c r="BT230" s="254"/>
      <c r="BU230" s="254"/>
      <c r="BV230" s="254"/>
      <c r="BW230" s="254"/>
      <c r="BX230" s="254"/>
      <c r="BY230" s="254"/>
      <c r="BZ230" s="254"/>
      <c r="CA230" s="254"/>
      <c r="CB230" s="254"/>
      <c r="CC230" s="254"/>
      <c r="CD230" s="254"/>
      <c r="CE230" s="254"/>
      <c r="CF230" s="254"/>
      <c r="CG230" s="254"/>
      <c r="CH230" s="254"/>
      <c r="CI230" s="254"/>
      <c r="CJ230" s="254"/>
      <c r="CK230" s="254"/>
      <c r="CL230" s="254"/>
      <c r="CM230" s="254"/>
      <c r="CN230" s="254"/>
      <c r="CO230" s="254"/>
      <c r="CP230" s="254"/>
      <c r="CQ230" s="254"/>
      <c r="CR230" s="254"/>
      <c r="CS230" s="254"/>
      <c r="CT230" s="254"/>
      <c r="CU230" s="254"/>
      <c r="CV230" s="254"/>
      <c r="CW230" s="254"/>
      <c r="CX230" s="254"/>
      <c r="CY230" s="254"/>
      <c r="CZ230" s="254"/>
      <c r="DA230" s="254"/>
      <c r="DB230" s="254"/>
      <c r="DC230" s="254"/>
      <c r="DD230" s="254"/>
      <c r="DE230" s="254"/>
      <c r="DF230" s="254"/>
      <c r="DG230" s="254"/>
      <c r="DH230" s="254"/>
      <c r="DI230" s="254"/>
      <c r="DJ230" s="254"/>
      <c r="DK230" s="254"/>
      <c r="DL230" s="254"/>
    </row>
    <row r="231" spans="1:116" x14ac:dyDescent="0.25">
      <c r="A231" s="254"/>
      <c r="B231" s="254"/>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4"/>
      <c r="AN231" s="254"/>
      <c r="AO231" s="254"/>
      <c r="AP231" s="254"/>
      <c r="AQ231" s="254"/>
      <c r="AR231" s="254"/>
      <c r="AS231" s="254"/>
      <c r="AT231" s="254"/>
      <c r="AU231" s="254"/>
      <c r="AV231" s="254"/>
      <c r="AW231" s="254"/>
      <c r="AX231" s="254"/>
      <c r="AY231" s="254"/>
      <c r="AZ231" s="254"/>
      <c r="BA231" s="254"/>
      <c r="BB231" s="254"/>
      <c r="BC231" s="254"/>
      <c r="BD231" s="254"/>
      <c r="BE231" s="254"/>
      <c r="BF231" s="254"/>
      <c r="BG231" s="254"/>
      <c r="BH231" s="254"/>
      <c r="BI231" s="254"/>
      <c r="BJ231" s="254"/>
      <c r="BK231" s="254"/>
      <c r="BL231" s="254"/>
      <c r="BM231" s="254"/>
      <c r="BN231" s="254"/>
      <c r="BO231" s="254"/>
      <c r="BP231" s="254"/>
      <c r="BQ231" s="254"/>
      <c r="BR231" s="254"/>
      <c r="BS231" s="254"/>
      <c r="BT231" s="254"/>
      <c r="BU231" s="254"/>
      <c r="BV231" s="254"/>
      <c r="BW231" s="254"/>
      <c r="BX231" s="254"/>
      <c r="BY231" s="254"/>
      <c r="BZ231" s="254"/>
      <c r="CA231" s="254"/>
      <c r="CB231" s="254"/>
      <c r="CC231" s="254"/>
      <c r="CD231" s="254"/>
      <c r="CE231" s="254"/>
      <c r="CF231" s="254"/>
      <c r="CG231" s="254"/>
      <c r="CH231" s="254"/>
      <c r="CI231" s="254"/>
      <c r="CJ231" s="254"/>
      <c r="CK231" s="254"/>
      <c r="CL231" s="254"/>
      <c r="CM231" s="254"/>
      <c r="CN231" s="254"/>
      <c r="CO231" s="254"/>
      <c r="CP231" s="254"/>
      <c r="CQ231" s="254"/>
      <c r="CR231" s="254"/>
      <c r="CS231" s="254"/>
      <c r="CT231" s="254"/>
      <c r="CU231" s="254"/>
      <c r="CV231" s="254"/>
      <c r="CW231" s="254"/>
      <c r="CX231" s="254"/>
      <c r="CY231" s="254"/>
      <c r="CZ231" s="254"/>
      <c r="DA231" s="254"/>
      <c r="DB231" s="254"/>
      <c r="DC231" s="254"/>
      <c r="DD231" s="254"/>
      <c r="DE231" s="254"/>
      <c r="DF231" s="254"/>
      <c r="DG231" s="254"/>
      <c r="DH231" s="254"/>
      <c r="DI231" s="254"/>
      <c r="DJ231" s="254"/>
      <c r="DK231" s="254"/>
      <c r="DL231" s="254"/>
    </row>
    <row r="232" spans="1:116" x14ac:dyDescent="0.25">
      <c r="A232" s="254"/>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54"/>
      <c r="AE232" s="254"/>
      <c r="AF232" s="254"/>
      <c r="AG232" s="254"/>
      <c r="AH232" s="254"/>
      <c r="AI232" s="254"/>
      <c r="AJ232" s="254"/>
      <c r="AK232" s="254"/>
      <c r="AL232" s="254"/>
      <c r="AM232" s="254"/>
      <c r="AN232" s="254"/>
      <c r="AO232" s="254"/>
      <c r="AP232" s="254"/>
      <c r="AQ232" s="254"/>
      <c r="AR232" s="254"/>
      <c r="AS232" s="254"/>
      <c r="AT232" s="254"/>
      <c r="AU232" s="254"/>
      <c r="AV232" s="254"/>
      <c r="AW232" s="254"/>
      <c r="AX232" s="254"/>
      <c r="AY232" s="254"/>
      <c r="AZ232" s="254"/>
      <c r="BA232" s="254"/>
      <c r="BB232" s="254"/>
      <c r="BC232" s="254"/>
      <c r="BD232" s="254"/>
      <c r="BE232" s="254"/>
      <c r="BF232" s="254"/>
      <c r="BG232" s="254"/>
      <c r="BH232" s="254"/>
      <c r="BI232" s="254"/>
      <c r="BJ232" s="254"/>
      <c r="BK232" s="254"/>
      <c r="BL232" s="254"/>
      <c r="BM232" s="254"/>
      <c r="BN232" s="254"/>
      <c r="BO232" s="254"/>
      <c r="BP232" s="254"/>
      <c r="BQ232" s="254"/>
      <c r="BR232" s="254"/>
      <c r="BS232" s="254"/>
      <c r="BT232" s="254"/>
      <c r="BU232" s="254"/>
      <c r="BV232" s="254"/>
      <c r="BW232" s="254"/>
      <c r="BX232" s="254"/>
      <c r="BY232" s="254"/>
      <c r="BZ232" s="254"/>
      <c r="CA232" s="254"/>
      <c r="CB232" s="254"/>
      <c r="CC232" s="254"/>
      <c r="CD232" s="254"/>
      <c r="CE232" s="254"/>
      <c r="CF232" s="254"/>
      <c r="CG232" s="254"/>
      <c r="CH232" s="254"/>
      <c r="CI232" s="254"/>
      <c r="CJ232" s="254"/>
      <c r="CK232" s="254"/>
      <c r="CL232" s="254"/>
      <c r="CM232" s="254"/>
      <c r="CN232" s="254"/>
      <c r="CO232" s="254"/>
      <c r="CP232" s="254"/>
      <c r="CQ232" s="254"/>
      <c r="CR232" s="254"/>
      <c r="CS232" s="254"/>
      <c r="CT232" s="254"/>
      <c r="CU232" s="254"/>
      <c r="CV232" s="254"/>
      <c r="CW232" s="254"/>
      <c r="CX232" s="254"/>
      <c r="CY232" s="254"/>
      <c r="CZ232" s="254"/>
      <c r="DA232" s="254"/>
      <c r="DB232" s="254"/>
      <c r="DC232" s="254"/>
      <c r="DD232" s="254"/>
      <c r="DE232" s="254"/>
      <c r="DF232" s="254"/>
      <c r="DG232" s="254"/>
      <c r="DH232" s="254"/>
      <c r="DI232" s="254"/>
      <c r="DJ232" s="254"/>
      <c r="DK232" s="254"/>
      <c r="DL232" s="254"/>
    </row>
    <row r="233" spans="1:116" x14ac:dyDescent="0.25">
      <c r="A233" s="254"/>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254"/>
      <c r="AD233" s="254"/>
      <c r="AE233" s="254"/>
      <c r="AF233" s="254"/>
      <c r="AG233" s="254"/>
      <c r="AH233" s="254"/>
      <c r="AI233" s="254"/>
      <c r="AJ233" s="254"/>
      <c r="AK233" s="254"/>
      <c r="AL233" s="254"/>
      <c r="AM233" s="254"/>
      <c r="AN233" s="254"/>
      <c r="AO233" s="254"/>
      <c r="AP233" s="254"/>
      <c r="AQ233" s="254"/>
      <c r="AR233" s="254"/>
      <c r="AS233" s="254"/>
      <c r="AT233" s="254"/>
      <c r="AU233" s="254"/>
      <c r="AV233" s="254"/>
      <c r="AW233" s="254"/>
      <c r="AX233" s="254"/>
      <c r="AY233" s="254"/>
      <c r="AZ233" s="254"/>
      <c r="BA233" s="254"/>
      <c r="BB233" s="254"/>
      <c r="BC233" s="254"/>
      <c r="BD233" s="254"/>
      <c r="BE233" s="254"/>
      <c r="BF233" s="254"/>
      <c r="BG233" s="254"/>
      <c r="BH233" s="254"/>
      <c r="BI233" s="254"/>
      <c r="BJ233" s="254"/>
      <c r="BK233" s="254"/>
      <c r="BL233" s="254"/>
      <c r="BM233" s="254"/>
      <c r="BN233" s="254"/>
      <c r="BO233" s="254"/>
      <c r="BP233" s="254"/>
      <c r="BQ233" s="254"/>
      <c r="BR233" s="254"/>
      <c r="BS233" s="254"/>
      <c r="BT233" s="254"/>
      <c r="BU233" s="254"/>
      <c r="BV233" s="254"/>
      <c r="BW233" s="254"/>
      <c r="BX233" s="254"/>
      <c r="BY233" s="254"/>
      <c r="BZ233" s="254"/>
      <c r="CA233" s="254"/>
      <c r="CB233" s="254"/>
      <c r="CC233" s="254"/>
      <c r="CD233" s="254"/>
      <c r="CE233" s="254"/>
      <c r="CF233" s="254"/>
      <c r="CG233" s="254"/>
      <c r="CH233" s="254"/>
      <c r="CI233" s="254"/>
      <c r="CJ233" s="254"/>
      <c r="CK233" s="254"/>
      <c r="CL233" s="254"/>
      <c r="CM233" s="254"/>
      <c r="CN233" s="254"/>
      <c r="CO233" s="254"/>
      <c r="CP233" s="254"/>
      <c r="CQ233" s="254"/>
      <c r="CR233" s="254"/>
      <c r="CS233" s="254"/>
      <c r="CT233" s="254"/>
      <c r="CU233" s="254"/>
      <c r="CV233" s="254"/>
      <c r="CW233" s="254"/>
      <c r="CX233" s="254"/>
      <c r="CY233" s="254"/>
      <c r="CZ233" s="254"/>
      <c r="DA233" s="254"/>
      <c r="DB233" s="254"/>
      <c r="DC233" s="254"/>
      <c r="DD233" s="254"/>
      <c r="DE233" s="254"/>
      <c r="DF233" s="254"/>
      <c r="DG233" s="254"/>
      <c r="DH233" s="254"/>
      <c r="DI233" s="254"/>
      <c r="DJ233" s="254"/>
      <c r="DK233" s="254"/>
      <c r="DL233" s="254"/>
    </row>
    <row r="234" spans="1:116" x14ac:dyDescent="0.25">
      <c r="A234" s="254"/>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54"/>
      <c r="AF234" s="254"/>
      <c r="AG234" s="254"/>
      <c r="AH234" s="254"/>
      <c r="AI234" s="254"/>
      <c r="AJ234" s="254"/>
      <c r="AK234" s="254"/>
      <c r="AL234" s="254"/>
      <c r="AM234" s="254"/>
      <c r="AN234" s="254"/>
      <c r="AO234" s="254"/>
      <c r="AP234" s="254"/>
      <c r="AQ234" s="254"/>
      <c r="AR234" s="254"/>
      <c r="AS234" s="254"/>
      <c r="AT234" s="254"/>
      <c r="AU234" s="254"/>
      <c r="AV234" s="254"/>
      <c r="AW234" s="254"/>
      <c r="AX234" s="254"/>
      <c r="AY234" s="254"/>
      <c r="AZ234" s="254"/>
      <c r="BA234" s="254"/>
      <c r="BB234" s="254"/>
      <c r="BC234" s="254"/>
      <c r="BD234" s="254"/>
      <c r="BE234" s="254"/>
      <c r="BF234" s="254"/>
      <c r="BG234" s="254"/>
      <c r="BH234" s="254"/>
      <c r="BI234" s="254"/>
      <c r="BJ234" s="254"/>
      <c r="BK234" s="254"/>
      <c r="BL234" s="254"/>
      <c r="BM234" s="254"/>
      <c r="BN234" s="254"/>
      <c r="BO234" s="254"/>
      <c r="BP234" s="254"/>
      <c r="BQ234" s="254"/>
      <c r="BR234" s="254"/>
      <c r="BS234" s="254"/>
      <c r="BT234" s="254"/>
      <c r="BU234" s="254"/>
      <c r="BV234" s="254"/>
      <c r="BW234" s="254"/>
      <c r="BX234" s="254"/>
      <c r="BY234" s="254"/>
      <c r="BZ234" s="254"/>
      <c r="CA234" s="254"/>
      <c r="CB234" s="254"/>
      <c r="CC234" s="254"/>
      <c r="CD234" s="254"/>
      <c r="CE234" s="254"/>
      <c r="CF234" s="254"/>
      <c r="CG234" s="254"/>
      <c r="CH234" s="254"/>
      <c r="CI234" s="254"/>
      <c r="CJ234" s="254"/>
      <c r="CK234" s="254"/>
      <c r="CL234" s="254"/>
      <c r="CM234" s="254"/>
      <c r="CN234" s="254"/>
      <c r="CO234" s="254"/>
      <c r="CP234" s="254"/>
      <c r="CQ234" s="254"/>
      <c r="CR234" s="254"/>
      <c r="CS234" s="254"/>
      <c r="CT234" s="254"/>
      <c r="CU234" s="254"/>
      <c r="CV234" s="254"/>
      <c r="CW234" s="254"/>
      <c r="CX234" s="254"/>
      <c r="CY234" s="254"/>
      <c r="CZ234" s="254"/>
      <c r="DA234" s="254"/>
      <c r="DB234" s="254"/>
      <c r="DC234" s="254"/>
      <c r="DD234" s="254"/>
      <c r="DE234" s="254"/>
      <c r="DF234" s="254"/>
      <c r="DG234" s="254"/>
      <c r="DH234" s="254"/>
      <c r="DI234" s="254"/>
      <c r="DJ234" s="254"/>
      <c r="DK234" s="254"/>
      <c r="DL234" s="254"/>
    </row>
    <row r="235" spans="1:116" x14ac:dyDescent="0.25">
      <c r="A235" s="254"/>
      <c r="B235" s="254"/>
      <c r="C235" s="254"/>
      <c r="D235" s="254"/>
      <c r="E235" s="254"/>
      <c r="F235" s="254"/>
      <c r="G235" s="254"/>
      <c r="H235" s="254"/>
      <c r="I235" s="254"/>
      <c r="J235" s="254"/>
      <c r="K235" s="254"/>
      <c r="L235" s="254"/>
      <c r="M235" s="254"/>
      <c r="N235" s="254"/>
      <c r="O235" s="254"/>
      <c r="P235" s="254"/>
      <c r="Q235" s="254"/>
      <c r="R235" s="254"/>
      <c r="S235" s="254"/>
      <c r="T235" s="254"/>
      <c r="U235" s="254"/>
      <c r="V235" s="254"/>
      <c r="W235" s="254"/>
      <c r="X235" s="254"/>
      <c r="Y235" s="254"/>
      <c r="Z235" s="254"/>
      <c r="AA235" s="254"/>
      <c r="AB235" s="254"/>
      <c r="AC235" s="254"/>
      <c r="AD235" s="254"/>
      <c r="AE235" s="254"/>
      <c r="AF235" s="254"/>
      <c r="AG235" s="254"/>
      <c r="AH235" s="254"/>
      <c r="AI235" s="254"/>
      <c r="AJ235" s="254"/>
      <c r="AK235" s="254"/>
      <c r="AL235" s="254"/>
      <c r="AM235" s="254"/>
      <c r="AN235" s="254"/>
      <c r="AO235" s="254"/>
      <c r="AP235" s="254"/>
      <c r="AQ235" s="254"/>
      <c r="AR235" s="254"/>
      <c r="AS235" s="254"/>
      <c r="AT235" s="254"/>
      <c r="AU235" s="254"/>
      <c r="AV235" s="254"/>
      <c r="AW235" s="254"/>
      <c r="AX235" s="254"/>
      <c r="AY235" s="254"/>
      <c r="AZ235" s="254"/>
      <c r="BA235" s="254"/>
      <c r="BB235" s="254"/>
      <c r="BC235" s="254"/>
      <c r="BD235" s="254"/>
      <c r="BE235" s="254"/>
      <c r="BF235" s="254"/>
      <c r="BG235" s="254"/>
      <c r="BH235" s="254"/>
      <c r="BI235" s="254"/>
      <c r="BJ235" s="254"/>
      <c r="BK235" s="254"/>
      <c r="BL235" s="254"/>
      <c r="BM235" s="254"/>
      <c r="BN235" s="254"/>
      <c r="BO235" s="254"/>
      <c r="BP235" s="254"/>
      <c r="BQ235" s="254"/>
      <c r="BR235" s="254"/>
      <c r="BS235" s="254"/>
      <c r="BT235" s="254"/>
      <c r="BU235" s="254"/>
      <c r="BV235" s="254"/>
      <c r="BW235" s="254"/>
      <c r="BX235" s="254"/>
      <c r="BY235" s="254"/>
      <c r="BZ235" s="254"/>
      <c r="CA235" s="254"/>
      <c r="CB235" s="254"/>
      <c r="CC235" s="254"/>
      <c r="CD235" s="254"/>
      <c r="CE235" s="254"/>
      <c r="CF235" s="254"/>
      <c r="CG235" s="254"/>
      <c r="CH235" s="254"/>
      <c r="CI235" s="254"/>
      <c r="CJ235" s="254"/>
      <c r="CK235" s="254"/>
      <c r="CL235" s="254"/>
      <c r="CM235" s="254"/>
      <c r="CN235" s="254"/>
      <c r="CO235" s="254"/>
      <c r="CP235" s="254"/>
      <c r="CQ235" s="254"/>
      <c r="CR235" s="254"/>
      <c r="CS235" s="254"/>
      <c r="CT235" s="254"/>
      <c r="CU235" s="254"/>
      <c r="CV235" s="254"/>
      <c r="CW235" s="254"/>
      <c r="CX235" s="254"/>
      <c r="CY235" s="254"/>
      <c r="CZ235" s="254"/>
      <c r="DA235" s="254"/>
      <c r="DB235" s="254"/>
      <c r="DC235" s="254"/>
      <c r="DD235" s="254"/>
      <c r="DE235" s="254"/>
      <c r="DF235" s="254"/>
      <c r="DG235" s="254"/>
      <c r="DH235" s="254"/>
      <c r="DI235" s="254"/>
      <c r="DJ235" s="254"/>
      <c r="DK235" s="254"/>
      <c r="DL235" s="254"/>
    </row>
    <row r="236" spans="1:116" x14ac:dyDescent="0.25">
      <c r="A236" s="254"/>
      <c r="B236" s="254"/>
      <c r="C236" s="254"/>
      <c r="D236" s="254"/>
      <c r="E236" s="254"/>
      <c r="F236" s="254"/>
      <c r="G236" s="254"/>
      <c r="H236" s="254"/>
      <c r="I236" s="254"/>
      <c r="J236" s="254"/>
      <c r="K236" s="254"/>
      <c r="L236" s="254"/>
      <c r="M236" s="254"/>
      <c r="N236" s="254"/>
      <c r="O236" s="254"/>
      <c r="P236" s="254"/>
      <c r="Q236" s="254"/>
      <c r="R236" s="254"/>
      <c r="S236" s="254"/>
      <c r="T236" s="254"/>
      <c r="U236" s="254"/>
      <c r="V236" s="254"/>
      <c r="W236" s="254"/>
      <c r="X236" s="254"/>
      <c r="Y236" s="254"/>
      <c r="Z236" s="254"/>
      <c r="AA236" s="254"/>
      <c r="AB236" s="254"/>
      <c r="AC236" s="254"/>
      <c r="AD236" s="254"/>
      <c r="AE236" s="254"/>
      <c r="AF236" s="254"/>
      <c r="AG236" s="254"/>
      <c r="AH236" s="254"/>
      <c r="AI236" s="254"/>
      <c r="AJ236" s="254"/>
      <c r="AK236" s="254"/>
      <c r="AL236" s="254"/>
      <c r="AM236" s="254"/>
      <c r="AN236" s="254"/>
      <c r="AO236" s="254"/>
      <c r="AP236" s="254"/>
      <c r="AQ236" s="254"/>
      <c r="AR236" s="254"/>
      <c r="AS236" s="254"/>
      <c r="AT236" s="254"/>
      <c r="AU236" s="254"/>
      <c r="AV236" s="254"/>
      <c r="AW236" s="254"/>
      <c r="AX236" s="254"/>
      <c r="AY236" s="254"/>
      <c r="AZ236" s="254"/>
      <c r="BA236" s="254"/>
      <c r="BB236" s="254"/>
      <c r="BC236" s="254"/>
      <c r="BD236" s="254"/>
      <c r="BE236" s="254"/>
      <c r="BF236" s="254"/>
      <c r="BG236" s="254"/>
      <c r="BH236" s="254"/>
      <c r="BI236" s="254"/>
      <c r="BJ236" s="254"/>
      <c r="BK236" s="254"/>
      <c r="BL236" s="254"/>
      <c r="BM236" s="254"/>
      <c r="BN236" s="254"/>
      <c r="BO236" s="254"/>
      <c r="BP236" s="254"/>
      <c r="BQ236" s="254"/>
      <c r="BR236" s="254"/>
      <c r="BS236" s="254"/>
      <c r="BT236" s="254"/>
      <c r="BU236" s="254"/>
      <c r="BV236" s="254"/>
      <c r="BW236" s="254"/>
      <c r="BX236" s="254"/>
      <c r="BY236" s="254"/>
      <c r="BZ236" s="254"/>
      <c r="CA236" s="254"/>
      <c r="CB236" s="254"/>
      <c r="CC236" s="254"/>
      <c r="CD236" s="254"/>
      <c r="CE236" s="254"/>
      <c r="CF236" s="254"/>
      <c r="CG236" s="254"/>
      <c r="CH236" s="254"/>
      <c r="CI236" s="254"/>
      <c r="CJ236" s="254"/>
      <c r="CK236" s="254"/>
      <c r="CL236" s="254"/>
      <c r="CM236" s="254"/>
      <c r="CN236" s="254"/>
      <c r="CO236" s="254"/>
      <c r="CP236" s="254"/>
      <c r="CQ236" s="254"/>
      <c r="CR236" s="254"/>
      <c r="CS236" s="254"/>
      <c r="CT236" s="254"/>
      <c r="CU236" s="254"/>
      <c r="CV236" s="254"/>
      <c r="CW236" s="254"/>
      <c r="CX236" s="254"/>
      <c r="CY236" s="254"/>
      <c r="CZ236" s="254"/>
      <c r="DA236" s="254"/>
      <c r="DB236" s="254"/>
      <c r="DC236" s="254"/>
      <c r="DD236" s="254"/>
      <c r="DE236" s="254"/>
      <c r="DF236" s="254"/>
      <c r="DG236" s="254"/>
      <c r="DH236" s="254"/>
      <c r="DI236" s="254"/>
      <c r="DJ236" s="254"/>
      <c r="DK236" s="254"/>
      <c r="DL236" s="254"/>
    </row>
    <row r="237" spans="1:116" x14ac:dyDescent="0.25">
      <c r="A237" s="254"/>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54"/>
      <c r="AE237" s="254"/>
      <c r="AF237" s="254"/>
      <c r="AG237" s="254"/>
      <c r="AH237" s="254"/>
      <c r="AI237" s="254"/>
      <c r="AJ237" s="254"/>
      <c r="AK237" s="254"/>
      <c r="AL237" s="254"/>
      <c r="AM237" s="254"/>
      <c r="AN237" s="254"/>
      <c r="AO237" s="254"/>
      <c r="AP237" s="254"/>
      <c r="AQ237" s="254"/>
      <c r="AR237" s="254"/>
      <c r="AS237" s="254"/>
      <c r="AT237" s="254"/>
      <c r="AU237" s="254"/>
      <c r="AV237" s="254"/>
      <c r="AW237" s="254"/>
      <c r="AX237" s="254"/>
      <c r="AY237" s="254"/>
      <c r="AZ237" s="254"/>
      <c r="BA237" s="254"/>
      <c r="BB237" s="254"/>
      <c r="BC237" s="254"/>
      <c r="BD237" s="254"/>
      <c r="BE237" s="254"/>
      <c r="BF237" s="254"/>
      <c r="BG237" s="254"/>
      <c r="BH237" s="254"/>
      <c r="BI237" s="254"/>
      <c r="BJ237" s="254"/>
      <c r="BK237" s="254"/>
      <c r="BL237" s="254"/>
      <c r="BM237" s="254"/>
      <c r="BN237" s="254"/>
      <c r="BO237" s="254"/>
      <c r="BP237" s="254"/>
      <c r="BQ237" s="254"/>
      <c r="BR237" s="254"/>
      <c r="BS237" s="254"/>
      <c r="BT237" s="254"/>
      <c r="BU237" s="254"/>
      <c r="BV237" s="254"/>
      <c r="BW237" s="254"/>
      <c r="BX237" s="254"/>
      <c r="BY237" s="254"/>
      <c r="BZ237" s="254"/>
      <c r="CA237" s="254"/>
      <c r="CB237" s="254"/>
      <c r="CC237" s="254"/>
      <c r="CD237" s="254"/>
      <c r="CE237" s="254"/>
      <c r="CF237" s="254"/>
      <c r="CG237" s="254"/>
      <c r="CH237" s="254"/>
      <c r="CI237" s="254"/>
      <c r="CJ237" s="254"/>
      <c r="CK237" s="254"/>
      <c r="CL237" s="254"/>
      <c r="CM237" s="254"/>
      <c r="CN237" s="254"/>
      <c r="CO237" s="254"/>
      <c r="CP237" s="254"/>
      <c r="CQ237" s="254"/>
      <c r="CR237" s="254"/>
      <c r="CS237" s="254"/>
      <c r="CT237" s="254"/>
      <c r="CU237" s="254"/>
      <c r="CV237" s="254"/>
      <c r="CW237" s="254"/>
      <c r="CX237" s="254"/>
      <c r="CY237" s="254"/>
      <c r="CZ237" s="254"/>
      <c r="DA237" s="254"/>
      <c r="DB237" s="254"/>
      <c r="DC237" s="254"/>
      <c r="DD237" s="254"/>
      <c r="DE237" s="254"/>
      <c r="DF237" s="254"/>
      <c r="DG237" s="254"/>
      <c r="DH237" s="254"/>
      <c r="DI237" s="254"/>
      <c r="DJ237" s="254"/>
      <c r="DK237" s="254"/>
      <c r="DL237" s="254"/>
    </row>
    <row r="238" spans="1:116" x14ac:dyDescent="0.25">
      <c r="A238" s="254"/>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4"/>
      <c r="Z238" s="254"/>
      <c r="AA238" s="254"/>
      <c r="AB238" s="254"/>
      <c r="AC238" s="254"/>
      <c r="AD238" s="254"/>
      <c r="AE238" s="254"/>
      <c r="AF238" s="254"/>
      <c r="AG238" s="254"/>
      <c r="AH238" s="254"/>
      <c r="AI238" s="254"/>
      <c r="AJ238" s="254"/>
      <c r="AK238" s="254"/>
      <c r="AL238" s="254"/>
      <c r="AM238" s="254"/>
      <c r="AN238" s="254"/>
      <c r="AO238" s="254"/>
      <c r="AP238" s="254"/>
      <c r="AQ238" s="254"/>
      <c r="AR238" s="254"/>
      <c r="AS238" s="254"/>
      <c r="AT238" s="254"/>
      <c r="AU238" s="254"/>
      <c r="AV238" s="254"/>
      <c r="AW238" s="254"/>
      <c r="AX238" s="254"/>
      <c r="AY238" s="254"/>
      <c r="AZ238" s="254"/>
      <c r="BA238" s="254"/>
      <c r="BB238" s="254"/>
      <c r="BC238" s="254"/>
      <c r="BD238" s="254"/>
      <c r="BE238" s="254"/>
      <c r="BF238" s="254"/>
      <c r="BG238" s="254"/>
      <c r="BH238" s="254"/>
      <c r="BI238" s="254"/>
      <c r="BJ238" s="254"/>
      <c r="BK238" s="254"/>
      <c r="BL238" s="254"/>
      <c r="BM238" s="254"/>
      <c r="BN238" s="254"/>
      <c r="BO238" s="254"/>
      <c r="BP238" s="254"/>
      <c r="BQ238" s="254"/>
      <c r="BR238" s="254"/>
      <c r="BS238" s="254"/>
      <c r="BT238" s="254"/>
      <c r="BU238" s="254"/>
      <c r="BV238" s="254"/>
      <c r="BW238" s="254"/>
      <c r="BX238" s="254"/>
      <c r="BY238" s="254"/>
      <c r="BZ238" s="254"/>
      <c r="CA238" s="254"/>
      <c r="CB238" s="254"/>
      <c r="CC238" s="254"/>
      <c r="CD238" s="254"/>
      <c r="CE238" s="254"/>
      <c r="CF238" s="254"/>
      <c r="CG238" s="254"/>
      <c r="CH238" s="254"/>
      <c r="CI238" s="254"/>
      <c r="CJ238" s="254"/>
      <c r="CK238" s="254"/>
      <c r="CL238" s="254"/>
      <c r="CM238" s="254"/>
      <c r="CN238" s="254"/>
      <c r="CO238" s="254"/>
      <c r="CP238" s="254"/>
      <c r="CQ238" s="254"/>
      <c r="CR238" s="254"/>
      <c r="CS238" s="254"/>
      <c r="CT238" s="254"/>
      <c r="CU238" s="254"/>
      <c r="CV238" s="254"/>
      <c r="CW238" s="254"/>
      <c r="CX238" s="254"/>
      <c r="CY238" s="254"/>
      <c r="CZ238" s="254"/>
      <c r="DA238" s="254"/>
      <c r="DB238" s="254"/>
      <c r="DC238" s="254"/>
      <c r="DD238" s="254"/>
      <c r="DE238" s="254"/>
      <c r="DF238" s="254"/>
      <c r="DG238" s="254"/>
      <c r="DH238" s="254"/>
      <c r="DI238" s="254"/>
      <c r="DJ238" s="254"/>
      <c r="DK238" s="254"/>
      <c r="DL238" s="254"/>
    </row>
    <row r="239" spans="1:116" x14ac:dyDescent="0.25">
      <c r="A239" s="254"/>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54"/>
      <c r="AE239" s="254"/>
      <c r="AF239" s="254"/>
      <c r="AG239" s="254"/>
      <c r="AH239" s="254"/>
      <c r="AI239" s="254"/>
      <c r="AJ239" s="254"/>
      <c r="AK239" s="254"/>
      <c r="AL239" s="254"/>
      <c r="AM239" s="254"/>
      <c r="AN239" s="254"/>
      <c r="AO239" s="254"/>
      <c r="AP239" s="254"/>
      <c r="AQ239" s="254"/>
      <c r="AR239" s="254"/>
      <c r="AS239" s="254"/>
      <c r="AT239" s="254"/>
      <c r="AU239" s="254"/>
      <c r="AV239" s="254"/>
      <c r="AW239" s="254"/>
      <c r="AX239" s="254"/>
      <c r="AY239" s="254"/>
      <c r="AZ239" s="254"/>
      <c r="BA239" s="254"/>
      <c r="BB239" s="254"/>
      <c r="BC239" s="254"/>
      <c r="BD239" s="254"/>
      <c r="BE239" s="254"/>
      <c r="BF239" s="254"/>
      <c r="BG239" s="254"/>
      <c r="BH239" s="254"/>
      <c r="BI239" s="254"/>
      <c r="BJ239" s="254"/>
      <c r="BK239" s="254"/>
      <c r="BL239" s="254"/>
      <c r="BM239" s="254"/>
      <c r="BN239" s="254"/>
      <c r="BO239" s="254"/>
      <c r="BP239" s="254"/>
      <c r="BQ239" s="254"/>
      <c r="BR239" s="254"/>
      <c r="BS239" s="254"/>
      <c r="BT239" s="254"/>
      <c r="BU239" s="254"/>
      <c r="BV239" s="254"/>
      <c r="BW239" s="254"/>
      <c r="BX239" s="254"/>
      <c r="BY239" s="254"/>
      <c r="BZ239" s="254"/>
      <c r="CA239" s="254"/>
      <c r="CB239" s="254"/>
      <c r="CC239" s="254"/>
      <c r="CD239" s="254"/>
      <c r="CE239" s="254"/>
      <c r="CF239" s="254"/>
      <c r="CG239" s="254"/>
      <c r="CH239" s="254"/>
      <c r="CI239" s="254"/>
      <c r="CJ239" s="254"/>
      <c r="CK239" s="254"/>
      <c r="CL239" s="254"/>
      <c r="CM239" s="254"/>
      <c r="CN239" s="254"/>
      <c r="CO239" s="254"/>
      <c r="CP239" s="254"/>
      <c r="CQ239" s="254"/>
      <c r="CR239" s="254"/>
      <c r="CS239" s="254"/>
      <c r="CT239" s="254"/>
      <c r="CU239" s="254"/>
      <c r="CV239" s="254"/>
      <c r="CW239" s="254"/>
      <c r="CX239" s="254"/>
      <c r="CY239" s="254"/>
      <c r="CZ239" s="254"/>
      <c r="DA239" s="254"/>
      <c r="DB239" s="254"/>
      <c r="DC239" s="254"/>
      <c r="DD239" s="254"/>
      <c r="DE239" s="254"/>
      <c r="DF239" s="254"/>
      <c r="DG239" s="254"/>
      <c r="DH239" s="254"/>
      <c r="DI239" s="254"/>
      <c r="DJ239" s="254"/>
      <c r="DK239" s="254"/>
      <c r="DL239" s="254"/>
    </row>
    <row r="240" spans="1:116" x14ac:dyDescent="0.25">
      <c r="A240" s="254"/>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54"/>
      <c r="AE240" s="254"/>
      <c r="AF240" s="254"/>
      <c r="AG240" s="254"/>
      <c r="AH240" s="254"/>
      <c r="AI240" s="254"/>
      <c r="AJ240" s="254"/>
      <c r="AK240" s="254"/>
      <c r="AL240" s="254"/>
      <c r="AM240" s="254"/>
      <c r="AN240" s="254"/>
      <c r="AO240" s="254"/>
      <c r="AP240" s="254"/>
      <c r="AQ240" s="254"/>
      <c r="AR240" s="254"/>
      <c r="AS240" s="254"/>
      <c r="AT240" s="254"/>
      <c r="AU240" s="254"/>
      <c r="AV240" s="254"/>
      <c r="AW240" s="254"/>
      <c r="AX240" s="254"/>
      <c r="AY240" s="254"/>
      <c r="AZ240" s="254"/>
      <c r="BA240" s="254"/>
      <c r="BB240" s="254"/>
      <c r="BC240" s="254"/>
      <c r="BD240" s="254"/>
      <c r="BE240" s="254"/>
      <c r="BF240" s="254"/>
      <c r="BG240" s="254"/>
      <c r="BH240" s="254"/>
      <c r="BI240" s="254"/>
      <c r="BJ240" s="254"/>
      <c r="BK240" s="254"/>
      <c r="BL240" s="254"/>
      <c r="BM240" s="254"/>
      <c r="BN240" s="254"/>
      <c r="BO240" s="254"/>
      <c r="BP240" s="254"/>
      <c r="BQ240" s="254"/>
      <c r="BR240" s="254"/>
      <c r="BS240" s="254"/>
      <c r="BT240" s="254"/>
      <c r="BU240" s="254"/>
      <c r="BV240" s="254"/>
      <c r="BW240" s="254"/>
      <c r="BX240" s="254"/>
      <c r="BY240" s="254"/>
      <c r="BZ240" s="254"/>
      <c r="CA240" s="254"/>
      <c r="CB240" s="254"/>
      <c r="CC240" s="254"/>
      <c r="CD240" s="254"/>
      <c r="CE240" s="254"/>
      <c r="CF240" s="254"/>
      <c r="CG240" s="254"/>
      <c r="CH240" s="254"/>
      <c r="CI240" s="254"/>
      <c r="CJ240" s="254"/>
      <c r="CK240" s="254"/>
      <c r="CL240" s="254"/>
      <c r="CM240" s="254"/>
      <c r="CN240" s="254"/>
      <c r="CO240" s="254"/>
      <c r="CP240" s="254"/>
      <c r="CQ240" s="254"/>
      <c r="CR240" s="254"/>
      <c r="CS240" s="254"/>
      <c r="CT240" s="254"/>
      <c r="CU240" s="254"/>
      <c r="CV240" s="254"/>
      <c r="CW240" s="254"/>
      <c r="CX240" s="254"/>
      <c r="CY240" s="254"/>
      <c r="CZ240" s="254"/>
      <c r="DA240" s="254"/>
      <c r="DB240" s="254"/>
      <c r="DC240" s="254"/>
      <c r="DD240" s="254"/>
      <c r="DE240" s="254"/>
      <c r="DF240" s="254"/>
      <c r="DG240" s="254"/>
      <c r="DH240" s="254"/>
      <c r="DI240" s="254"/>
      <c r="DJ240" s="254"/>
      <c r="DK240" s="254"/>
      <c r="DL240" s="254"/>
    </row>
    <row r="241" spans="1:116" x14ac:dyDescent="0.25">
      <c r="A241" s="254"/>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c r="Y241" s="254"/>
      <c r="Z241" s="254"/>
      <c r="AA241" s="254"/>
      <c r="AB241" s="254"/>
      <c r="AC241" s="254"/>
      <c r="AD241" s="254"/>
      <c r="AE241" s="254"/>
      <c r="AF241" s="254"/>
      <c r="AG241" s="254"/>
      <c r="AH241" s="254"/>
      <c r="AI241" s="254"/>
      <c r="AJ241" s="254"/>
      <c r="AK241" s="254"/>
      <c r="AL241" s="254"/>
      <c r="AM241" s="254"/>
      <c r="AN241" s="254"/>
      <c r="AO241" s="254"/>
      <c r="AP241" s="254"/>
      <c r="AQ241" s="254"/>
      <c r="AR241" s="254"/>
      <c r="AS241" s="254"/>
      <c r="AT241" s="254"/>
      <c r="AU241" s="254"/>
      <c r="AV241" s="254"/>
      <c r="AW241" s="254"/>
      <c r="AX241" s="254"/>
      <c r="AY241" s="254"/>
      <c r="AZ241" s="254"/>
      <c r="BA241" s="254"/>
      <c r="BB241" s="254"/>
      <c r="BC241" s="254"/>
      <c r="BD241" s="254"/>
      <c r="BE241" s="254"/>
      <c r="BF241" s="254"/>
      <c r="BG241" s="254"/>
      <c r="BH241" s="254"/>
      <c r="BI241" s="254"/>
      <c r="BJ241" s="254"/>
      <c r="BK241" s="254"/>
      <c r="BL241" s="254"/>
      <c r="BM241" s="254"/>
      <c r="BN241" s="254"/>
      <c r="BO241" s="254"/>
      <c r="BP241" s="254"/>
      <c r="BQ241" s="254"/>
      <c r="BR241" s="254"/>
      <c r="BS241" s="254"/>
      <c r="BT241" s="254"/>
      <c r="BU241" s="254"/>
      <c r="BV241" s="254"/>
      <c r="BW241" s="254"/>
      <c r="BX241" s="254"/>
      <c r="BY241" s="254"/>
      <c r="BZ241" s="254"/>
      <c r="CA241" s="254"/>
      <c r="CB241" s="254"/>
      <c r="CC241" s="254"/>
      <c r="CD241" s="254"/>
      <c r="CE241" s="254"/>
      <c r="CF241" s="254"/>
      <c r="CG241" s="254"/>
      <c r="CH241" s="254"/>
      <c r="CI241" s="254"/>
      <c r="CJ241" s="254"/>
      <c r="CK241" s="254"/>
      <c r="CL241" s="254"/>
      <c r="CM241" s="254"/>
      <c r="CN241" s="254"/>
      <c r="CO241" s="254"/>
      <c r="CP241" s="254"/>
      <c r="CQ241" s="254"/>
      <c r="CR241" s="254"/>
      <c r="CS241" s="254"/>
      <c r="CT241" s="254"/>
      <c r="CU241" s="254"/>
      <c r="CV241" s="254"/>
      <c r="CW241" s="254"/>
      <c r="CX241" s="254"/>
      <c r="CY241" s="254"/>
      <c r="CZ241" s="254"/>
      <c r="DA241" s="254"/>
      <c r="DB241" s="254"/>
      <c r="DC241" s="254"/>
      <c r="DD241" s="254"/>
      <c r="DE241" s="254"/>
      <c r="DF241" s="254"/>
      <c r="DG241" s="254"/>
      <c r="DH241" s="254"/>
      <c r="DI241" s="254"/>
      <c r="DJ241" s="254"/>
      <c r="DK241" s="254"/>
      <c r="DL241" s="254"/>
    </row>
    <row r="242" spans="1:116" x14ac:dyDescent="0.25">
      <c r="A242" s="254"/>
      <c r="B242" s="254"/>
      <c r="C242" s="254"/>
      <c r="D242" s="254"/>
      <c r="E242" s="254"/>
      <c r="F242" s="254"/>
      <c r="G242" s="254"/>
      <c r="H242" s="254"/>
      <c r="I242" s="254"/>
      <c r="J242" s="254"/>
      <c r="K242" s="254"/>
      <c r="L242" s="254"/>
      <c r="M242" s="254"/>
      <c r="N242" s="254"/>
      <c r="O242" s="254"/>
      <c r="P242" s="254"/>
      <c r="Q242" s="254"/>
      <c r="R242" s="254"/>
      <c r="S242" s="254"/>
      <c r="T242" s="254"/>
      <c r="U242" s="254"/>
      <c r="V242" s="254"/>
      <c r="W242" s="254"/>
      <c r="X242" s="254"/>
      <c r="Y242" s="254"/>
      <c r="Z242" s="254"/>
      <c r="AA242" s="254"/>
      <c r="AB242" s="254"/>
      <c r="AC242" s="254"/>
      <c r="AD242" s="254"/>
      <c r="AE242" s="254"/>
      <c r="AF242" s="254"/>
      <c r="AG242" s="254"/>
      <c r="AH242" s="254"/>
      <c r="AI242" s="254"/>
      <c r="AJ242" s="254"/>
      <c r="AK242" s="254"/>
      <c r="AL242" s="254"/>
      <c r="AM242" s="254"/>
      <c r="AN242" s="254"/>
      <c r="AO242" s="254"/>
      <c r="AP242" s="254"/>
      <c r="AQ242" s="254"/>
      <c r="AR242" s="254"/>
      <c r="AS242" s="254"/>
      <c r="AT242" s="254"/>
      <c r="AU242" s="254"/>
      <c r="AV242" s="254"/>
      <c r="AW242" s="254"/>
      <c r="AX242" s="254"/>
      <c r="AY242" s="254"/>
      <c r="AZ242" s="254"/>
      <c r="BA242" s="254"/>
      <c r="BB242" s="254"/>
      <c r="BC242" s="254"/>
      <c r="BD242" s="254"/>
      <c r="BE242" s="254"/>
      <c r="BF242" s="254"/>
      <c r="BG242" s="254"/>
      <c r="BH242" s="254"/>
      <c r="BI242" s="254"/>
      <c r="BJ242" s="254"/>
      <c r="BK242" s="254"/>
      <c r="BL242" s="254"/>
      <c r="BM242" s="254"/>
      <c r="BN242" s="254"/>
      <c r="BO242" s="254"/>
      <c r="BP242" s="254"/>
      <c r="BQ242" s="254"/>
      <c r="BR242" s="254"/>
      <c r="BS242" s="254"/>
      <c r="BT242" s="254"/>
      <c r="BU242" s="254"/>
      <c r="BV242" s="254"/>
      <c r="BW242" s="254"/>
      <c r="BX242" s="254"/>
      <c r="BY242" s="254"/>
      <c r="BZ242" s="254"/>
      <c r="CA242" s="254"/>
      <c r="CB242" s="254"/>
      <c r="CC242" s="254"/>
      <c r="CD242" s="254"/>
      <c r="CE242" s="254"/>
      <c r="CF242" s="254"/>
      <c r="CG242" s="254"/>
      <c r="CH242" s="254"/>
      <c r="CI242" s="254"/>
      <c r="CJ242" s="254"/>
      <c r="CK242" s="254"/>
      <c r="CL242" s="254"/>
      <c r="CM242" s="254"/>
      <c r="CN242" s="254"/>
      <c r="CO242" s="254"/>
      <c r="CP242" s="254"/>
      <c r="CQ242" s="254"/>
      <c r="CR242" s="254"/>
      <c r="CS242" s="254"/>
      <c r="CT242" s="254"/>
      <c r="CU242" s="254"/>
      <c r="CV242" s="254"/>
      <c r="CW242" s="254"/>
      <c r="CX242" s="254"/>
      <c r="CY242" s="254"/>
      <c r="CZ242" s="254"/>
      <c r="DA242" s="254"/>
      <c r="DB242" s="254"/>
      <c r="DC242" s="254"/>
      <c r="DD242" s="254"/>
      <c r="DE242" s="254"/>
      <c r="DF242" s="254"/>
      <c r="DG242" s="254"/>
      <c r="DH242" s="254"/>
      <c r="DI242" s="254"/>
      <c r="DJ242" s="254"/>
      <c r="DK242" s="254"/>
      <c r="DL242" s="254"/>
    </row>
    <row r="243" spans="1:116" x14ac:dyDescent="0.25">
      <c r="A243" s="254"/>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254"/>
      <c r="AF243" s="254"/>
      <c r="AG243" s="254"/>
      <c r="AH243" s="254"/>
      <c r="AI243" s="254"/>
      <c r="AJ243" s="254"/>
      <c r="AK243" s="254"/>
      <c r="AL243" s="254"/>
      <c r="AM243" s="254"/>
      <c r="AN243" s="254"/>
      <c r="AO243" s="254"/>
      <c r="AP243" s="254"/>
      <c r="AQ243" s="254"/>
      <c r="AR243" s="254"/>
      <c r="AS243" s="254"/>
      <c r="AT243" s="254"/>
      <c r="AU243" s="254"/>
      <c r="AV243" s="254"/>
      <c r="AW243" s="254"/>
      <c r="AX243" s="254"/>
      <c r="AY243" s="254"/>
      <c r="AZ243" s="254"/>
      <c r="BA243" s="254"/>
      <c r="BB243" s="254"/>
      <c r="BC243" s="254"/>
      <c r="BD243" s="254"/>
      <c r="BE243" s="254"/>
      <c r="BF243" s="254"/>
      <c r="BG243" s="254"/>
      <c r="BH243" s="254"/>
      <c r="BI243" s="254"/>
      <c r="BJ243" s="254"/>
      <c r="BK243" s="254"/>
      <c r="BL243" s="254"/>
      <c r="BM243" s="254"/>
      <c r="BN243" s="254"/>
      <c r="BO243" s="254"/>
      <c r="BP243" s="254"/>
      <c r="BQ243" s="254"/>
      <c r="BR243" s="254"/>
      <c r="BS243" s="254"/>
      <c r="BT243" s="254"/>
      <c r="BU243" s="254"/>
      <c r="BV243" s="254"/>
      <c r="BW243" s="254"/>
      <c r="BX243" s="254"/>
      <c r="BY243" s="254"/>
      <c r="BZ243" s="254"/>
      <c r="CA243" s="254"/>
      <c r="CB243" s="254"/>
      <c r="CC243" s="254"/>
      <c r="CD243" s="254"/>
      <c r="CE243" s="254"/>
      <c r="CF243" s="254"/>
      <c r="CG243" s="254"/>
      <c r="CH243" s="254"/>
      <c r="CI243" s="254"/>
      <c r="CJ243" s="254"/>
      <c r="CK243" s="254"/>
      <c r="CL243" s="254"/>
      <c r="CM243" s="254"/>
      <c r="CN243" s="254"/>
      <c r="CO243" s="254"/>
      <c r="CP243" s="254"/>
      <c r="CQ243" s="254"/>
      <c r="CR243" s="254"/>
      <c r="CS243" s="254"/>
      <c r="CT243" s="254"/>
      <c r="CU243" s="254"/>
      <c r="CV243" s="254"/>
      <c r="CW243" s="254"/>
      <c r="CX243" s="254"/>
      <c r="CY243" s="254"/>
      <c r="CZ243" s="254"/>
      <c r="DA243" s="254"/>
      <c r="DB243" s="254"/>
      <c r="DC243" s="254"/>
      <c r="DD243" s="254"/>
      <c r="DE243" s="254"/>
      <c r="DF243" s="254"/>
      <c r="DG243" s="254"/>
      <c r="DH243" s="254"/>
      <c r="DI243" s="254"/>
      <c r="DJ243" s="254"/>
      <c r="DK243" s="254"/>
      <c r="DL243" s="254"/>
    </row>
    <row r="244" spans="1:116" x14ac:dyDescent="0.25">
      <c r="A244" s="254"/>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254"/>
      <c r="AF244" s="254"/>
      <c r="AG244" s="254"/>
      <c r="AH244" s="254"/>
      <c r="AI244" s="254"/>
      <c r="AJ244" s="254"/>
      <c r="AK244" s="254"/>
      <c r="AL244" s="254"/>
      <c r="AM244" s="254"/>
      <c r="AN244" s="254"/>
      <c r="AO244" s="254"/>
      <c r="AP244" s="254"/>
      <c r="AQ244" s="254"/>
      <c r="AR244" s="254"/>
      <c r="AS244" s="254"/>
      <c r="AT244" s="254"/>
      <c r="AU244" s="254"/>
      <c r="AV244" s="254"/>
      <c r="AW244" s="254"/>
      <c r="AX244" s="254"/>
      <c r="AY244" s="254"/>
      <c r="AZ244" s="254"/>
      <c r="BA244" s="254"/>
      <c r="BB244" s="254"/>
      <c r="BC244" s="254"/>
      <c r="BD244" s="254"/>
      <c r="BE244" s="254"/>
      <c r="BF244" s="254"/>
      <c r="BG244" s="254"/>
      <c r="BH244" s="254"/>
      <c r="BI244" s="254"/>
      <c r="BJ244" s="254"/>
      <c r="BK244" s="254"/>
      <c r="BL244" s="254"/>
      <c r="BM244" s="254"/>
      <c r="BN244" s="254"/>
      <c r="BO244" s="254"/>
      <c r="BP244" s="254"/>
      <c r="BQ244" s="254"/>
      <c r="BR244" s="254"/>
      <c r="BS244" s="254"/>
      <c r="BT244" s="254"/>
      <c r="BU244" s="254"/>
      <c r="BV244" s="254"/>
      <c r="BW244" s="254"/>
      <c r="BX244" s="254"/>
      <c r="BY244" s="254"/>
      <c r="BZ244" s="254"/>
      <c r="CA244" s="254"/>
      <c r="CB244" s="254"/>
      <c r="CC244" s="254"/>
      <c r="CD244" s="254"/>
      <c r="CE244" s="254"/>
      <c r="CF244" s="254"/>
      <c r="CG244" s="254"/>
      <c r="CH244" s="254"/>
      <c r="CI244" s="254"/>
      <c r="CJ244" s="254"/>
      <c r="CK244" s="254"/>
      <c r="CL244" s="254"/>
      <c r="CM244" s="254"/>
      <c r="CN244" s="254"/>
      <c r="CO244" s="254"/>
      <c r="CP244" s="254"/>
      <c r="CQ244" s="254"/>
      <c r="CR244" s="254"/>
      <c r="CS244" s="254"/>
      <c r="CT244" s="254"/>
      <c r="CU244" s="254"/>
      <c r="CV244" s="254"/>
      <c r="CW244" s="254"/>
      <c r="CX244" s="254"/>
      <c r="CY244" s="254"/>
      <c r="CZ244" s="254"/>
      <c r="DA244" s="254"/>
      <c r="DB244" s="254"/>
      <c r="DC244" s="254"/>
      <c r="DD244" s="254"/>
      <c r="DE244" s="254"/>
      <c r="DF244" s="254"/>
      <c r="DG244" s="254"/>
      <c r="DH244" s="254"/>
      <c r="DI244" s="254"/>
      <c r="DJ244" s="254"/>
      <c r="DK244" s="254"/>
      <c r="DL244" s="254"/>
    </row>
    <row r="245" spans="1:116" x14ac:dyDescent="0.25">
      <c r="A245" s="254"/>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c r="AA245" s="254"/>
      <c r="AB245" s="254"/>
      <c r="AC245" s="254"/>
      <c r="AD245" s="254"/>
      <c r="AE245" s="254"/>
      <c r="AF245" s="254"/>
      <c r="AG245" s="254"/>
      <c r="AH245" s="254"/>
      <c r="AI245" s="254"/>
      <c r="AJ245" s="254"/>
      <c r="AK245" s="254"/>
      <c r="AL245" s="254"/>
      <c r="AM245" s="254"/>
      <c r="AN245" s="254"/>
      <c r="AO245" s="254"/>
      <c r="AP245" s="254"/>
      <c r="AQ245" s="254"/>
      <c r="AR245" s="254"/>
      <c r="AS245" s="254"/>
      <c r="AT245" s="254"/>
      <c r="AU245" s="254"/>
      <c r="AV245" s="254"/>
      <c r="AW245" s="254"/>
      <c r="AX245" s="254"/>
      <c r="AY245" s="254"/>
      <c r="AZ245" s="254"/>
      <c r="BA245" s="254"/>
      <c r="BB245" s="254"/>
      <c r="BC245" s="254"/>
      <c r="BD245" s="254"/>
      <c r="BE245" s="254"/>
      <c r="BF245" s="254"/>
      <c r="BG245" s="254"/>
      <c r="BH245" s="254"/>
      <c r="BI245" s="254"/>
      <c r="BJ245" s="254"/>
      <c r="BK245" s="254"/>
      <c r="BL245" s="254"/>
      <c r="BM245" s="254"/>
      <c r="BN245" s="254"/>
      <c r="BO245" s="254"/>
      <c r="BP245" s="254"/>
      <c r="BQ245" s="254"/>
      <c r="BR245" s="254"/>
      <c r="BS245" s="254"/>
      <c r="BT245" s="254"/>
      <c r="BU245" s="254"/>
      <c r="BV245" s="254"/>
      <c r="BW245" s="254"/>
      <c r="BX245" s="254"/>
      <c r="BY245" s="254"/>
      <c r="BZ245" s="254"/>
      <c r="CA245" s="254"/>
      <c r="CB245" s="254"/>
      <c r="CC245" s="254"/>
      <c r="CD245" s="254"/>
      <c r="CE245" s="254"/>
      <c r="CF245" s="254"/>
      <c r="CG245" s="254"/>
      <c r="CH245" s="254"/>
      <c r="CI245" s="254"/>
      <c r="CJ245" s="254"/>
      <c r="CK245" s="254"/>
      <c r="CL245" s="254"/>
      <c r="CM245" s="254"/>
      <c r="CN245" s="254"/>
      <c r="CO245" s="254"/>
      <c r="CP245" s="254"/>
      <c r="CQ245" s="254"/>
      <c r="CR245" s="254"/>
      <c r="CS245" s="254"/>
      <c r="CT245" s="254"/>
      <c r="CU245" s="254"/>
      <c r="CV245" s="254"/>
      <c r="CW245" s="254"/>
      <c r="CX245" s="254"/>
      <c r="CY245" s="254"/>
      <c r="CZ245" s="254"/>
      <c r="DA245" s="254"/>
      <c r="DB245" s="254"/>
      <c r="DC245" s="254"/>
      <c r="DD245" s="254"/>
      <c r="DE245" s="254"/>
      <c r="DF245" s="254"/>
      <c r="DG245" s="254"/>
      <c r="DH245" s="254"/>
      <c r="DI245" s="254"/>
      <c r="DJ245" s="254"/>
      <c r="DK245" s="254"/>
      <c r="DL245" s="254"/>
    </row>
    <row r="246" spans="1:116" x14ac:dyDescent="0.25">
      <c r="A246" s="254"/>
      <c r="B246" s="254"/>
      <c r="C246" s="254"/>
      <c r="D246" s="254"/>
      <c r="E246" s="254"/>
      <c r="F246" s="254"/>
      <c r="G246" s="254"/>
      <c r="H246" s="254"/>
      <c r="I246" s="254"/>
      <c r="J246" s="254"/>
      <c r="K246" s="254"/>
      <c r="L246" s="254"/>
      <c r="M246" s="254"/>
      <c r="N246" s="254"/>
      <c r="O246" s="254"/>
      <c r="P246" s="254"/>
      <c r="Q246" s="254"/>
      <c r="R246" s="254"/>
      <c r="S246" s="254"/>
      <c r="T246" s="254"/>
      <c r="U246" s="254"/>
      <c r="V246" s="254"/>
      <c r="W246" s="254"/>
      <c r="X246" s="254"/>
      <c r="Y246" s="254"/>
      <c r="Z246" s="254"/>
      <c r="AA246" s="254"/>
      <c r="AB246" s="254"/>
      <c r="AC246" s="254"/>
      <c r="AD246" s="254"/>
      <c r="AE246" s="254"/>
      <c r="AF246" s="254"/>
      <c r="AG246" s="254"/>
      <c r="AH246" s="254"/>
      <c r="AI246" s="254"/>
      <c r="AJ246" s="254"/>
      <c r="AK246" s="254"/>
      <c r="AL246" s="254"/>
      <c r="AM246" s="254"/>
      <c r="AN246" s="254"/>
      <c r="AO246" s="254"/>
      <c r="AP246" s="254"/>
      <c r="AQ246" s="254"/>
      <c r="AR246" s="254"/>
      <c r="AS246" s="254"/>
      <c r="AT246" s="254"/>
      <c r="AU246" s="254"/>
      <c r="AV246" s="254"/>
      <c r="AW246" s="254"/>
      <c r="AX246" s="254"/>
      <c r="AY246" s="254"/>
      <c r="AZ246" s="254"/>
      <c r="BA246" s="254"/>
      <c r="BB246" s="254"/>
      <c r="BC246" s="254"/>
      <c r="BD246" s="254"/>
      <c r="BE246" s="254"/>
      <c r="BF246" s="254"/>
      <c r="BG246" s="254"/>
      <c r="BH246" s="254"/>
      <c r="BI246" s="254"/>
      <c r="BJ246" s="254"/>
      <c r="BK246" s="254"/>
      <c r="BL246" s="254"/>
      <c r="BM246" s="254"/>
      <c r="BN246" s="254"/>
      <c r="BO246" s="254"/>
      <c r="BP246" s="254"/>
      <c r="BQ246" s="254"/>
      <c r="BR246" s="254"/>
      <c r="BS246" s="254"/>
      <c r="BT246" s="254"/>
      <c r="BU246" s="254"/>
      <c r="BV246" s="254"/>
      <c r="BW246" s="254"/>
      <c r="BX246" s="254"/>
      <c r="BY246" s="254"/>
      <c r="BZ246" s="254"/>
      <c r="CA246" s="254"/>
      <c r="CB246" s="254"/>
      <c r="CC246" s="254"/>
      <c r="CD246" s="254"/>
      <c r="CE246" s="254"/>
      <c r="CF246" s="254"/>
      <c r="CG246" s="254"/>
      <c r="CH246" s="254"/>
      <c r="CI246" s="254"/>
      <c r="CJ246" s="254"/>
      <c r="CK246" s="254"/>
      <c r="CL246" s="254"/>
      <c r="CM246" s="254"/>
      <c r="CN246" s="254"/>
      <c r="CO246" s="254"/>
      <c r="CP246" s="254"/>
      <c r="CQ246" s="254"/>
      <c r="CR246" s="254"/>
      <c r="CS246" s="254"/>
      <c r="CT246" s="254"/>
      <c r="CU246" s="254"/>
      <c r="CV246" s="254"/>
      <c r="CW246" s="254"/>
      <c r="CX246" s="254"/>
      <c r="CY246" s="254"/>
      <c r="CZ246" s="254"/>
      <c r="DA246" s="254"/>
      <c r="DB246" s="254"/>
      <c r="DC246" s="254"/>
      <c r="DD246" s="254"/>
      <c r="DE246" s="254"/>
      <c r="DF246" s="254"/>
      <c r="DG246" s="254"/>
      <c r="DH246" s="254"/>
      <c r="DI246" s="254"/>
      <c r="DJ246" s="254"/>
      <c r="DK246" s="254"/>
      <c r="DL246" s="254"/>
    </row>
    <row r="247" spans="1:116" x14ac:dyDescent="0.25">
      <c r="A247" s="254"/>
      <c r="B247" s="254"/>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c r="Y247" s="254"/>
      <c r="Z247" s="254"/>
      <c r="AA247" s="254"/>
      <c r="AB247" s="254"/>
      <c r="AC247" s="254"/>
      <c r="AD247" s="254"/>
      <c r="AE247" s="254"/>
      <c r="AF247" s="254"/>
      <c r="AG247" s="254"/>
      <c r="AH247" s="254"/>
      <c r="AI247" s="254"/>
      <c r="AJ247" s="254"/>
      <c r="AK247" s="254"/>
      <c r="AL247" s="254"/>
      <c r="AM247" s="254"/>
      <c r="AN247" s="254"/>
      <c r="AO247" s="254"/>
      <c r="AP247" s="254"/>
      <c r="AQ247" s="254"/>
      <c r="AR247" s="254"/>
      <c r="AS247" s="254"/>
      <c r="AT247" s="254"/>
      <c r="AU247" s="254"/>
      <c r="AV247" s="254"/>
      <c r="AW247" s="254"/>
      <c r="AX247" s="254"/>
      <c r="AY247" s="254"/>
      <c r="AZ247" s="254"/>
      <c r="BA247" s="254"/>
      <c r="BB247" s="254"/>
      <c r="BC247" s="254"/>
      <c r="BD247" s="254"/>
      <c r="BE247" s="254"/>
      <c r="BF247" s="254"/>
      <c r="BG247" s="254"/>
      <c r="BH247" s="254"/>
      <c r="BI247" s="254"/>
      <c r="BJ247" s="254"/>
      <c r="BK247" s="254"/>
      <c r="BL247" s="254"/>
      <c r="BM247" s="254"/>
      <c r="BN247" s="254"/>
      <c r="BO247" s="254"/>
      <c r="BP247" s="254"/>
      <c r="BQ247" s="254"/>
      <c r="BR247" s="254"/>
      <c r="BS247" s="254"/>
      <c r="BT247" s="254"/>
      <c r="BU247" s="254"/>
      <c r="BV247" s="254"/>
      <c r="BW247" s="254"/>
      <c r="BX247" s="254"/>
      <c r="BY247" s="254"/>
      <c r="BZ247" s="254"/>
      <c r="CA247" s="254"/>
      <c r="CB247" s="254"/>
      <c r="CC247" s="254"/>
      <c r="CD247" s="254"/>
      <c r="CE247" s="254"/>
      <c r="CF247" s="254"/>
      <c r="CG247" s="254"/>
      <c r="CH247" s="254"/>
      <c r="CI247" s="254"/>
      <c r="CJ247" s="254"/>
      <c r="CK247" s="254"/>
      <c r="CL247" s="254"/>
      <c r="CM247" s="254"/>
      <c r="CN247" s="254"/>
      <c r="CO247" s="254"/>
      <c r="CP247" s="254"/>
      <c r="CQ247" s="254"/>
      <c r="CR247" s="254"/>
      <c r="CS247" s="254"/>
      <c r="CT247" s="254"/>
      <c r="CU247" s="254"/>
      <c r="CV247" s="254"/>
      <c r="CW247" s="254"/>
      <c r="CX247" s="254"/>
      <c r="CY247" s="254"/>
      <c r="CZ247" s="254"/>
      <c r="DA247" s="254"/>
      <c r="DB247" s="254"/>
      <c r="DC247" s="254"/>
      <c r="DD247" s="254"/>
      <c r="DE247" s="254"/>
      <c r="DF247" s="254"/>
      <c r="DG247" s="254"/>
      <c r="DH247" s="254"/>
      <c r="DI247" s="254"/>
      <c r="DJ247" s="254"/>
      <c r="DK247" s="254"/>
      <c r="DL247" s="254"/>
    </row>
    <row r="248" spans="1:116" x14ac:dyDescent="0.25">
      <c r="A248" s="254"/>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F248" s="254"/>
      <c r="AG248" s="254"/>
      <c r="AH248" s="254"/>
      <c r="AI248" s="254"/>
      <c r="AJ248" s="254"/>
      <c r="AK248" s="254"/>
      <c r="AL248" s="254"/>
      <c r="AM248" s="254"/>
      <c r="AN248" s="254"/>
      <c r="AO248" s="254"/>
      <c r="AP248" s="254"/>
      <c r="AQ248" s="254"/>
      <c r="AR248" s="254"/>
      <c r="AS248" s="254"/>
      <c r="AT248" s="254"/>
      <c r="AU248" s="254"/>
      <c r="AV248" s="254"/>
      <c r="AW248" s="254"/>
      <c r="AX248" s="254"/>
      <c r="AY248" s="254"/>
      <c r="AZ248" s="254"/>
      <c r="BA248" s="254"/>
      <c r="BB248" s="254"/>
      <c r="BC248" s="254"/>
      <c r="BD248" s="254"/>
      <c r="BE248" s="254"/>
      <c r="BF248" s="254"/>
      <c r="BG248" s="254"/>
      <c r="BH248" s="254"/>
      <c r="BI248" s="254"/>
      <c r="BJ248" s="254"/>
      <c r="BK248" s="254"/>
      <c r="BL248" s="254"/>
      <c r="BM248" s="254"/>
      <c r="BN248" s="254"/>
      <c r="BO248" s="254"/>
      <c r="BP248" s="254"/>
      <c r="BQ248" s="254"/>
      <c r="BR248" s="254"/>
      <c r="BS248" s="254"/>
      <c r="BT248" s="254"/>
      <c r="BU248" s="254"/>
      <c r="BV248" s="254"/>
      <c r="BW248" s="254"/>
      <c r="BX248" s="254"/>
      <c r="BY248" s="254"/>
      <c r="BZ248" s="254"/>
      <c r="CA248" s="254"/>
      <c r="CB248" s="254"/>
      <c r="CC248" s="254"/>
      <c r="CD248" s="254"/>
      <c r="CE248" s="254"/>
      <c r="CF248" s="254"/>
      <c r="CG248" s="254"/>
      <c r="CH248" s="254"/>
      <c r="CI248" s="254"/>
      <c r="CJ248" s="254"/>
      <c r="CK248" s="254"/>
      <c r="CL248" s="254"/>
      <c r="CM248" s="254"/>
      <c r="CN248" s="254"/>
      <c r="CO248" s="254"/>
      <c r="CP248" s="254"/>
      <c r="CQ248" s="254"/>
      <c r="CR248" s="254"/>
      <c r="CS248" s="254"/>
      <c r="CT248" s="254"/>
      <c r="CU248" s="254"/>
      <c r="CV248" s="254"/>
      <c r="CW248" s="254"/>
      <c r="CX248" s="254"/>
      <c r="CY248" s="254"/>
      <c r="CZ248" s="254"/>
      <c r="DA248" s="254"/>
      <c r="DB248" s="254"/>
      <c r="DC248" s="254"/>
      <c r="DD248" s="254"/>
      <c r="DE248" s="254"/>
      <c r="DF248" s="254"/>
      <c r="DG248" s="254"/>
      <c r="DH248" s="254"/>
      <c r="DI248" s="254"/>
      <c r="DJ248" s="254"/>
      <c r="DK248" s="254"/>
      <c r="DL248" s="254"/>
    </row>
    <row r="249" spans="1:116" x14ac:dyDescent="0.25">
      <c r="A249" s="254"/>
      <c r="B249" s="254"/>
      <c r="C249" s="254"/>
      <c r="D249" s="254"/>
      <c r="E249" s="254"/>
      <c r="F249" s="254"/>
      <c r="G249" s="254"/>
      <c r="H249" s="254"/>
      <c r="I249" s="254"/>
      <c r="J249" s="254"/>
      <c r="K249" s="254"/>
      <c r="L249" s="254"/>
      <c r="M249" s="254"/>
      <c r="N249" s="254"/>
      <c r="O249" s="254"/>
      <c r="P249" s="254"/>
      <c r="Q249" s="254"/>
      <c r="R249" s="254"/>
      <c r="S249" s="254"/>
      <c r="T249" s="254"/>
      <c r="U249" s="254"/>
      <c r="V249" s="254"/>
      <c r="W249" s="254"/>
      <c r="X249" s="254"/>
      <c r="Y249" s="254"/>
      <c r="Z249" s="254"/>
      <c r="AA249" s="254"/>
      <c r="AB249" s="254"/>
      <c r="AC249" s="254"/>
      <c r="AD249" s="254"/>
      <c r="AE249" s="254"/>
      <c r="AF249" s="254"/>
      <c r="AG249" s="254"/>
      <c r="AH249" s="254"/>
      <c r="AI249" s="254"/>
      <c r="AJ249" s="254"/>
      <c r="AK249" s="254"/>
      <c r="AL249" s="254"/>
      <c r="AM249" s="254"/>
      <c r="AN249" s="254"/>
      <c r="AO249" s="254"/>
      <c r="AP249" s="254"/>
      <c r="AQ249" s="254"/>
      <c r="AR249" s="254"/>
      <c r="AS249" s="254"/>
      <c r="AT249" s="254"/>
      <c r="AU249" s="254"/>
      <c r="AV249" s="254"/>
      <c r="AW249" s="254"/>
      <c r="AX249" s="254"/>
      <c r="AY249" s="254"/>
      <c r="AZ249" s="254"/>
      <c r="BA249" s="254"/>
      <c r="BB249" s="254"/>
      <c r="BC249" s="254"/>
      <c r="BD249" s="254"/>
      <c r="BE249" s="254"/>
      <c r="BF249" s="254"/>
      <c r="BG249" s="254"/>
      <c r="BH249" s="254"/>
      <c r="BI249" s="254"/>
      <c r="BJ249" s="254"/>
      <c r="BK249" s="254"/>
      <c r="BL249" s="254"/>
      <c r="BM249" s="254"/>
      <c r="BN249" s="254"/>
      <c r="BO249" s="254"/>
      <c r="BP249" s="254"/>
      <c r="BQ249" s="254"/>
      <c r="BR249" s="254"/>
      <c r="BS249" s="254"/>
      <c r="BT249" s="254"/>
      <c r="BU249" s="254"/>
      <c r="BV249" s="254"/>
      <c r="BW249" s="254"/>
      <c r="BX249" s="254"/>
      <c r="BY249" s="254"/>
      <c r="BZ249" s="254"/>
      <c r="CA249" s="254"/>
      <c r="CB249" s="254"/>
      <c r="CC249" s="254"/>
      <c r="CD249" s="254"/>
      <c r="CE249" s="254"/>
      <c r="CF249" s="254"/>
      <c r="CG249" s="254"/>
      <c r="CH249" s="254"/>
      <c r="CI249" s="254"/>
      <c r="CJ249" s="254"/>
      <c r="CK249" s="254"/>
      <c r="CL249" s="254"/>
      <c r="CM249" s="254"/>
      <c r="CN249" s="254"/>
      <c r="CO249" s="254"/>
      <c r="CP249" s="254"/>
      <c r="CQ249" s="254"/>
      <c r="CR249" s="254"/>
      <c r="CS249" s="254"/>
      <c r="CT249" s="254"/>
      <c r="CU249" s="254"/>
      <c r="CV249" s="254"/>
      <c r="CW249" s="254"/>
      <c r="CX249" s="254"/>
      <c r="CY249" s="254"/>
      <c r="CZ249" s="254"/>
      <c r="DA249" s="254"/>
      <c r="DB249" s="254"/>
      <c r="DC249" s="254"/>
      <c r="DD249" s="254"/>
      <c r="DE249" s="254"/>
      <c r="DF249" s="254"/>
      <c r="DG249" s="254"/>
      <c r="DH249" s="254"/>
      <c r="DI249" s="254"/>
      <c r="DJ249" s="254"/>
      <c r="DK249" s="254"/>
      <c r="DL249" s="254"/>
    </row>
    <row r="250" spans="1:116" x14ac:dyDescent="0.25">
      <c r="A250" s="254"/>
      <c r="B250" s="254"/>
      <c r="C250" s="254"/>
      <c r="D250" s="254"/>
      <c r="E250" s="254"/>
      <c r="F250" s="254"/>
      <c r="G250" s="254"/>
      <c r="H250" s="254"/>
      <c r="I250" s="254"/>
      <c r="J250" s="254"/>
      <c r="K250" s="254"/>
      <c r="L250" s="254"/>
      <c r="M250" s="254"/>
      <c r="N250" s="254"/>
      <c r="O250" s="254"/>
      <c r="P250" s="254"/>
      <c r="Q250" s="254"/>
      <c r="R250" s="254"/>
      <c r="S250" s="254"/>
      <c r="T250" s="254"/>
      <c r="U250" s="254"/>
      <c r="V250" s="254"/>
      <c r="W250" s="254"/>
      <c r="X250" s="254"/>
      <c r="Y250" s="254"/>
      <c r="Z250" s="254"/>
      <c r="AA250" s="254"/>
      <c r="AB250" s="254"/>
      <c r="AC250" s="254"/>
      <c r="AD250" s="254"/>
      <c r="AE250" s="254"/>
      <c r="AF250" s="254"/>
      <c r="AG250" s="254"/>
      <c r="AH250" s="254"/>
      <c r="AI250" s="254"/>
      <c r="AJ250" s="254"/>
      <c r="AK250" s="254"/>
      <c r="AL250" s="254"/>
      <c r="AM250" s="254"/>
      <c r="AN250" s="254"/>
      <c r="AO250" s="254"/>
      <c r="AP250" s="254"/>
      <c r="AQ250" s="254"/>
      <c r="AR250" s="254"/>
      <c r="AS250" s="254"/>
      <c r="AT250" s="254"/>
      <c r="AU250" s="254"/>
      <c r="AV250" s="254"/>
      <c r="AW250" s="254"/>
      <c r="AX250" s="254"/>
      <c r="AY250" s="254"/>
      <c r="AZ250" s="254"/>
      <c r="BA250" s="254"/>
      <c r="BB250" s="254"/>
      <c r="BC250" s="254"/>
      <c r="BD250" s="254"/>
      <c r="BE250" s="254"/>
      <c r="BF250" s="254"/>
      <c r="BG250" s="254"/>
      <c r="BH250" s="254"/>
      <c r="BI250" s="254"/>
      <c r="BJ250" s="254"/>
      <c r="BK250" s="254"/>
      <c r="BL250" s="254"/>
      <c r="BM250" s="254"/>
      <c r="BN250" s="254"/>
      <c r="BO250" s="254"/>
      <c r="BP250" s="254"/>
      <c r="BQ250" s="254"/>
      <c r="BR250" s="254"/>
      <c r="BS250" s="254"/>
      <c r="BT250" s="254"/>
      <c r="BU250" s="254"/>
      <c r="BV250" s="254"/>
      <c r="BW250" s="254"/>
      <c r="BX250" s="254"/>
      <c r="BY250" s="254"/>
      <c r="BZ250" s="254"/>
      <c r="CA250" s="254"/>
      <c r="CB250" s="254"/>
      <c r="CC250" s="254"/>
      <c r="CD250" s="254"/>
      <c r="CE250" s="254"/>
      <c r="CF250" s="254"/>
      <c r="CG250" s="254"/>
      <c r="CH250" s="254"/>
      <c r="CI250" s="254"/>
      <c r="CJ250" s="254"/>
      <c r="CK250" s="254"/>
      <c r="CL250" s="254"/>
      <c r="CM250" s="254"/>
      <c r="CN250" s="254"/>
      <c r="CO250" s="254"/>
      <c r="CP250" s="254"/>
      <c r="CQ250" s="254"/>
      <c r="CR250" s="254"/>
      <c r="CS250" s="254"/>
      <c r="CT250" s="254"/>
      <c r="CU250" s="254"/>
      <c r="CV250" s="254"/>
      <c r="CW250" s="254"/>
      <c r="CX250" s="254"/>
      <c r="CY250" s="254"/>
      <c r="CZ250" s="254"/>
      <c r="DA250" s="254"/>
      <c r="DB250" s="254"/>
      <c r="DC250" s="254"/>
      <c r="DD250" s="254"/>
      <c r="DE250" s="254"/>
      <c r="DF250" s="254"/>
      <c r="DG250" s="254"/>
      <c r="DH250" s="254"/>
      <c r="DI250" s="254"/>
      <c r="DJ250" s="254"/>
      <c r="DK250" s="254"/>
      <c r="DL250" s="254"/>
    </row>
    <row r="251" spans="1:116" x14ac:dyDescent="0.25">
      <c r="A251" s="254"/>
      <c r="B251" s="254"/>
      <c r="C251" s="254"/>
      <c r="D251" s="254"/>
      <c r="E251" s="254"/>
      <c r="F251" s="254"/>
      <c r="G251" s="254"/>
      <c r="H251" s="254"/>
      <c r="I251" s="254"/>
      <c r="J251" s="254"/>
      <c r="K251" s="254"/>
      <c r="L251" s="254"/>
      <c r="M251" s="254"/>
      <c r="N251" s="254"/>
      <c r="O251" s="254"/>
      <c r="P251" s="254"/>
      <c r="Q251" s="254"/>
      <c r="R251" s="254"/>
      <c r="S251" s="254"/>
      <c r="T251" s="254"/>
      <c r="U251" s="254"/>
      <c r="V251" s="254"/>
      <c r="W251" s="254"/>
      <c r="X251" s="254"/>
      <c r="Y251" s="254"/>
      <c r="Z251" s="254"/>
      <c r="AA251" s="254"/>
      <c r="AB251" s="254"/>
      <c r="AC251" s="254"/>
      <c r="AD251" s="254"/>
      <c r="AE251" s="254"/>
      <c r="AF251" s="254"/>
      <c r="AG251" s="254"/>
      <c r="AH251" s="254"/>
      <c r="AI251" s="254"/>
      <c r="AJ251" s="254"/>
      <c r="AK251" s="254"/>
      <c r="AL251" s="254"/>
      <c r="AM251" s="254"/>
      <c r="AN251" s="254"/>
      <c r="AO251" s="254"/>
      <c r="AP251" s="254"/>
      <c r="AQ251" s="254"/>
      <c r="AR251" s="254"/>
      <c r="AS251" s="254"/>
      <c r="AT251" s="254"/>
      <c r="AU251" s="254"/>
      <c r="AV251" s="254"/>
      <c r="AW251" s="254"/>
      <c r="AX251" s="254"/>
      <c r="AY251" s="254"/>
      <c r="AZ251" s="254"/>
      <c r="BA251" s="254"/>
      <c r="BB251" s="254"/>
      <c r="BC251" s="254"/>
      <c r="BD251" s="254"/>
      <c r="BE251" s="254"/>
      <c r="BF251" s="254"/>
      <c r="BG251" s="254"/>
      <c r="BH251" s="254"/>
      <c r="BI251" s="254"/>
      <c r="BJ251" s="254"/>
      <c r="BK251" s="254"/>
      <c r="BL251" s="254"/>
      <c r="BM251" s="254"/>
      <c r="BN251" s="254"/>
      <c r="BO251" s="254"/>
      <c r="BP251" s="254"/>
      <c r="BQ251" s="254"/>
      <c r="BR251" s="254"/>
      <c r="BS251" s="254"/>
      <c r="BT251" s="254"/>
      <c r="BU251" s="254"/>
      <c r="BV251" s="254"/>
      <c r="BW251" s="254"/>
      <c r="BX251" s="254"/>
      <c r="BY251" s="254"/>
      <c r="BZ251" s="254"/>
      <c r="CA251" s="254"/>
      <c r="CB251" s="254"/>
      <c r="CC251" s="254"/>
      <c r="CD251" s="254"/>
      <c r="CE251" s="254"/>
      <c r="CF251" s="254"/>
      <c r="CG251" s="254"/>
      <c r="CH251" s="254"/>
      <c r="CI251" s="254"/>
      <c r="CJ251" s="254"/>
      <c r="CK251" s="254"/>
      <c r="CL251" s="254"/>
      <c r="CM251" s="254"/>
      <c r="CN251" s="254"/>
      <c r="CO251" s="254"/>
      <c r="CP251" s="254"/>
      <c r="CQ251" s="254"/>
      <c r="CR251" s="254"/>
      <c r="CS251" s="254"/>
      <c r="CT251" s="254"/>
      <c r="CU251" s="254"/>
      <c r="CV251" s="254"/>
      <c r="CW251" s="254"/>
      <c r="CX251" s="254"/>
      <c r="CY251" s="254"/>
      <c r="CZ251" s="254"/>
      <c r="DA251" s="254"/>
      <c r="DB251" s="254"/>
      <c r="DC251" s="254"/>
      <c r="DD251" s="254"/>
      <c r="DE251" s="254"/>
      <c r="DF251" s="254"/>
      <c r="DG251" s="254"/>
      <c r="DH251" s="254"/>
      <c r="DI251" s="254"/>
      <c r="DJ251" s="254"/>
      <c r="DK251" s="254"/>
      <c r="DL251" s="254"/>
    </row>
    <row r="252" spans="1:116" x14ac:dyDescent="0.25">
      <c r="A252" s="254"/>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254"/>
      <c r="AF252" s="254"/>
      <c r="AG252" s="254"/>
      <c r="AH252" s="254"/>
      <c r="AI252" s="254"/>
      <c r="AJ252" s="254"/>
      <c r="AK252" s="254"/>
      <c r="AL252" s="254"/>
      <c r="AM252" s="254"/>
      <c r="AN252" s="254"/>
      <c r="AO252" s="254"/>
      <c r="AP252" s="254"/>
      <c r="AQ252" s="254"/>
      <c r="AR252" s="254"/>
      <c r="AS252" s="254"/>
      <c r="AT252" s="254"/>
      <c r="AU252" s="254"/>
      <c r="AV252" s="254"/>
      <c r="AW252" s="254"/>
      <c r="AX252" s="254"/>
      <c r="AY252" s="254"/>
      <c r="AZ252" s="254"/>
      <c r="BA252" s="254"/>
      <c r="BB252" s="254"/>
      <c r="BC252" s="254"/>
      <c r="BD252" s="254"/>
      <c r="BE252" s="254"/>
      <c r="BF252" s="254"/>
      <c r="BG252" s="254"/>
      <c r="BH252" s="254"/>
      <c r="BI252" s="254"/>
      <c r="BJ252" s="254"/>
      <c r="BK252" s="254"/>
      <c r="BL252" s="254"/>
      <c r="BM252" s="254"/>
      <c r="BN252" s="254"/>
      <c r="BO252" s="254"/>
      <c r="BP252" s="254"/>
      <c r="BQ252" s="254"/>
      <c r="BR252" s="254"/>
      <c r="BS252" s="254"/>
      <c r="BT252" s="254"/>
      <c r="BU252" s="254"/>
      <c r="BV252" s="254"/>
      <c r="BW252" s="254"/>
      <c r="BX252" s="254"/>
      <c r="BY252" s="254"/>
      <c r="BZ252" s="254"/>
      <c r="CA252" s="254"/>
      <c r="CB252" s="254"/>
      <c r="CC252" s="254"/>
      <c r="CD252" s="254"/>
      <c r="CE252" s="254"/>
      <c r="CF252" s="254"/>
      <c r="CG252" s="254"/>
      <c r="CH252" s="254"/>
      <c r="CI252" s="254"/>
      <c r="CJ252" s="254"/>
      <c r="CK252" s="254"/>
      <c r="CL252" s="254"/>
      <c r="CM252" s="254"/>
      <c r="CN252" s="254"/>
      <c r="CO252" s="254"/>
      <c r="CP252" s="254"/>
      <c r="CQ252" s="254"/>
      <c r="CR252" s="254"/>
      <c r="CS252" s="254"/>
      <c r="CT252" s="254"/>
      <c r="CU252" s="254"/>
      <c r="CV252" s="254"/>
      <c r="CW252" s="254"/>
      <c r="CX252" s="254"/>
      <c r="CY252" s="254"/>
      <c r="CZ252" s="254"/>
      <c r="DA252" s="254"/>
      <c r="DB252" s="254"/>
      <c r="DC252" s="254"/>
      <c r="DD252" s="254"/>
      <c r="DE252" s="254"/>
      <c r="DF252" s="254"/>
      <c r="DG252" s="254"/>
      <c r="DH252" s="254"/>
      <c r="DI252" s="254"/>
      <c r="DJ252" s="254"/>
      <c r="DK252" s="254"/>
      <c r="DL252" s="254"/>
    </row>
    <row r="253" spans="1:116" x14ac:dyDescent="0.25">
      <c r="A253" s="254"/>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254"/>
      <c r="AF253" s="254"/>
      <c r="AG253" s="254"/>
      <c r="AH253" s="254"/>
      <c r="AI253" s="254"/>
      <c r="AJ253" s="254"/>
      <c r="AK253" s="254"/>
      <c r="AL253" s="254"/>
      <c r="AM253" s="254"/>
      <c r="AN253" s="254"/>
      <c r="AO253" s="254"/>
      <c r="AP253" s="254"/>
      <c r="AQ253" s="254"/>
      <c r="AR253" s="254"/>
      <c r="AS253" s="254"/>
      <c r="AT253" s="254"/>
      <c r="AU253" s="254"/>
      <c r="AV253" s="254"/>
      <c r="AW253" s="254"/>
      <c r="AX253" s="254"/>
      <c r="AY253" s="254"/>
      <c r="AZ253" s="254"/>
      <c r="BA253" s="254"/>
      <c r="BB253" s="254"/>
      <c r="BC253" s="254"/>
      <c r="BD253" s="254"/>
      <c r="BE253" s="254"/>
      <c r="BF253" s="254"/>
      <c r="BG253" s="254"/>
      <c r="BH253" s="254"/>
      <c r="BI253" s="254"/>
      <c r="BJ253" s="254"/>
      <c r="BK253" s="254"/>
      <c r="BL253" s="254"/>
      <c r="BM253" s="254"/>
      <c r="BN253" s="254"/>
      <c r="BO253" s="254"/>
      <c r="BP253" s="254"/>
      <c r="BQ253" s="254"/>
      <c r="BR253" s="254"/>
      <c r="BS253" s="254"/>
      <c r="BT253" s="254"/>
      <c r="BU253" s="254"/>
      <c r="BV253" s="254"/>
      <c r="BW253" s="254"/>
      <c r="BX253" s="254"/>
      <c r="BY253" s="254"/>
      <c r="BZ253" s="254"/>
      <c r="CA253" s="254"/>
      <c r="CB253" s="254"/>
      <c r="CC253" s="254"/>
      <c r="CD253" s="254"/>
      <c r="CE253" s="254"/>
      <c r="CF253" s="254"/>
      <c r="CG253" s="254"/>
      <c r="CH253" s="254"/>
      <c r="CI253" s="254"/>
      <c r="CJ253" s="254"/>
      <c r="CK253" s="254"/>
      <c r="CL253" s="254"/>
      <c r="CM253" s="254"/>
      <c r="CN253" s="254"/>
      <c r="CO253" s="254"/>
      <c r="CP253" s="254"/>
      <c r="CQ253" s="254"/>
      <c r="CR253" s="254"/>
      <c r="CS253" s="254"/>
      <c r="CT253" s="254"/>
      <c r="CU253" s="254"/>
      <c r="CV253" s="254"/>
      <c r="CW253" s="254"/>
      <c r="CX253" s="254"/>
      <c r="CY253" s="254"/>
      <c r="CZ253" s="254"/>
      <c r="DA253" s="254"/>
      <c r="DB253" s="254"/>
      <c r="DC253" s="254"/>
      <c r="DD253" s="254"/>
      <c r="DE253" s="254"/>
      <c r="DF253" s="254"/>
      <c r="DG253" s="254"/>
      <c r="DH253" s="254"/>
      <c r="DI253" s="254"/>
      <c r="DJ253" s="254"/>
      <c r="DK253" s="254"/>
      <c r="DL253" s="254"/>
    </row>
    <row r="254" spans="1:116" x14ac:dyDescent="0.25">
      <c r="A254" s="254"/>
      <c r="B254" s="254"/>
      <c r="C254" s="254"/>
      <c r="D254" s="254"/>
      <c r="E254" s="254"/>
      <c r="F254" s="254"/>
      <c r="G254" s="254"/>
      <c r="H254" s="254"/>
      <c r="I254" s="254"/>
      <c r="J254" s="254"/>
      <c r="K254" s="254"/>
      <c r="L254" s="254"/>
      <c r="M254" s="254"/>
      <c r="N254" s="254"/>
      <c r="O254" s="254"/>
      <c r="P254" s="254"/>
      <c r="Q254" s="254"/>
      <c r="R254" s="254"/>
      <c r="S254" s="254"/>
      <c r="T254" s="254"/>
      <c r="U254" s="254"/>
      <c r="V254" s="254"/>
      <c r="W254" s="254"/>
      <c r="X254" s="254"/>
      <c r="Y254" s="254"/>
      <c r="Z254" s="254"/>
      <c r="AA254" s="254"/>
      <c r="AB254" s="254"/>
      <c r="AC254" s="254"/>
      <c r="AD254" s="254"/>
      <c r="AE254" s="254"/>
      <c r="AF254" s="254"/>
      <c r="AG254" s="254"/>
      <c r="AH254" s="254"/>
      <c r="AI254" s="254"/>
      <c r="AJ254" s="254"/>
      <c r="AK254" s="254"/>
      <c r="AL254" s="254"/>
      <c r="AM254" s="254"/>
      <c r="AN254" s="254"/>
      <c r="AO254" s="254"/>
      <c r="AP254" s="254"/>
      <c r="AQ254" s="254"/>
      <c r="AR254" s="254"/>
      <c r="AS254" s="254"/>
      <c r="AT254" s="254"/>
      <c r="AU254" s="254"/>
      <c r="AV254" s="254"/>
      <c r="AW254" s="254"/>
      <c r="AX254" s="254"/>
      <c r="AY254" s="254"/>
      <c r="AZ254" s="254"/>
      <c r="BA254" s="254"/>
      <c r="BB254" s="254"/>
      <c r="BC254" s="254"/>
      <c r="BD254" s="254"/>
      <c r="BE254" s="254"/>
      <c r="BF254" s="254"/>
      <c r="BG254" s="254"/>
      <c r="BH254" s="254"/>
      <c r="BI254" s="254"/>
      <c r="BJ254" s="254"/>
      <c r="BK254" s="254"/>
      <c r="BL254" s="254"/>
      <c r="BM254" s="254"/>
      <c r="BN254" s="254"/>
      <c r="BO254" s="254"/>
      <c r="BP254" s="254"/>
      <c r="BQ254" s="254"/>
      <c r="BR254" s="254"/>
      <c r="BS254" s="254"/>
      <c r="BT254" s="254"/>
      <c r="BU254" s="254"/>
      <c r="BV254" s="254"/>
      <c r="BW254" s="254"/>
      <c r="BX254" s="254"/>
      <c r="BY254" s="254"/>
      <c r="BZ254" s="254"/>
      <c r="CA254" s="254"/>
      <c r="CB254" s="254"/>
      <c r="CC254" s="254"/>
      <c r="CD254" s="254"/>
      <c r="CE254" s="254"/>
      <c r="CF254" s="254"/>
      <c r="CG254" s="254"/>
      <c r="CH254" s="254"/>
      <c r="CI254" s="254"/>
      <c r="CJ254" s="254"/>
      <c r="CK254" s="254"/>
      <c r="CL254" s="254"/>
      <c r="CM254" s="254"/>
      <c r="CN254" s="254"/>
      <c r="CO254" s="254"/>
      <c r="CP254" s="254"/>
      <c r="CQ254" s="254"/>
      <c r="CR254" s="254"/>
      <c r="CS254" s="254"/>
      <c r="CT254" s="254"/>
      <c r="CU254" s="254"/>
      <c r="CV254" s="254"/>
      <c r="CW254" s="254"/>
      <c r="CX254" s="254"/>
      <c r="CY254" s="254"/>
      <c r="CZ254" s="254"/>
      <c r="DA254" s="254"/>
      <c r="DB254" s="254"/>
      <c r="DC254" s="254"/>
      <c r="DD254" s="254"/>
      <c r="DE254" s="254"/>
      <c r="DF254" s="254"/>
      <c r="DG254" s="254"/>
      <c r="DH254" s="254"/>
      <c r="DI254" s="254"/>
      <c r="DJ254" s="254"/>
      <c r="DK254" s="254"/>
      <c r="DL254" s="254"/>
    </row>
    <row r="255" spans="1:116" x14ac:dyDescent="0.25">
      <c r="A255" s="254"/>
      <c r="B255" s="254"/>
      <c r="C255" s="254"/>
      <c r="D255" s="254"/>
      <c r="E255" s="254"/>
      <c r="F255" s="254"/>
      <c r="G255" s="254"/>
      <c r="H255" s="254"/>
      <c r="I255" s="254"/>
      <c r="J255" s="254"/>
      <c r="K255" s="254"/>
      <c r="L255" s="254"/>
      <c r="M255" s="254"/>
      <c r="N255" s="254"/>
      <c r="O255" s="254"/>
      <c r="P255" s="254"/>
      <c r="Q255" s="254"/>
      <c r="R255" s="254"/>
      <c r="S255" s="254"/>
      <c r="T255" s="254"/>
      <c r="U255" s="254"/>
      <c r="V255" s="254"/>
      <c r="W255" s="254"/>
      <c r="X255" s="254"/>
      <c r="Y255" s="254"/>
      <c r="Z255" s="254"/>
      <c r="AA255" s="254"/>
      <c r="AB255" s="254"/>
      <c r="AC255" s="254"/>
      <c r="AD255" s="254"/>
      <c r="AE255" s="254"/>
      <c r="AF255" s="254"/>
      <c r="AG255" s="254"/>
      <c r="AH255" s="254"/>
      <c r="AI255" s="254"/>
      <c r="AJ255" s="254"/>
      <c r="AK255" s="254"/>
      <c r="AL255" s="254"/>
      <c r="AM255" s="254"/>
      <c r="AN255" s="254"/>
      <c r="AO255" s="254"/>
      <c r="AP255" s="254"/>
      <c r="AQ255" s="254"/>
      <c r="AR255" s="254"/>
      <c r="AS255" s="254"/>
      <c r="AT255" s="254"/>
      <c r="AU255" s="254"/>
      <c r="AV255" s="254"/>
      <c r="AW255" s="254"/>
      <c r="AX255" s="254"/>
      <c r="AY255" s="254"/>
      <c r="AZ255" s="254"/>
      <c r="BA255" s="254"/>
      <c r="BB255" s="254"/>
      <c r="BC255" s="254"/>
      <c r="BD255" s="254"/>
      <c r="BE255" s="254"/>
      <c r="BF255" s="254"/>
      <c r="BG255" s="254"/>
      <c r="BH255" s="254"/>
      <c r="BI255" s="254"/>
      <c r="BJ255" s="254"/>
      <c r="BK255" s="254"/>
      <c r="BL255" s="254"/>
      <c r="BM255" s="254"/>
      <c r="BN255" s="254"/>
      <c r="BO255" s="254"/>
      <c r="BP255" s="254"/>
      <c r="BQ255" s="254"/>
      <c r="BR255" s="254"/>
      <c r="BS255" s="254"/>
      <c r="BT255" s="254"/>
      <c r="BU255" s="254"/>
      <c r="BV255" s="254"/>
      <c r="BW255" s="254"/>
      <c r="BX255" s="254"/>
      <c r="BY255" s="254"/>
      <c r="BZ255" s="254"/>
      <c r="CA255" s="254"/>
      <c r="CB255" s="254"/>
      <c r="CC255" s="254"/>
      <c r="CD255" s="254"/>
      <c r="CE255" s="254"/>
      <c r="CF255" s="254"/>
      <c r="CG255" s="254"/>
      <c r="CH255" s="254"/>
      <c r="CI255" s="254"/>
      <c r="CJ255" s="254"/>
      <c r="CK255" s="254"/>
      <c r="CL255" s="254"/>
      <c r="CM255" s="254"/>
      <c r="CN255" s="254"/>
      <c r="CO255" s="254"/>
      <c r="CP255" s="254"/>
      <c r="CQ255" s="254"/>
      <c r="CR255" s="254"/>
      <c r="CS255" s="254"/>
      <c r="CT255" s="254"/>
      <c r="CU255" s="254"/>
      <c r="CV255" s="254"/>
      <c r="CW255" s="254"/>
      <c r="CX255" s="254"/>
      <c r="CY255" s="254"/>
      <c r="CZ255" s="254"/>
      <c r="DA255" s="254"/>
      <c r="DB255" s="254"/>
      <c r="DC255" s="254"/>
      <c r="DD255" s="254"/>
      <c r="DE255" s="254"/>
      <c r="DF255" s="254"/>
      <c r="DG255" s="254"/>
      <c r="DH255" s="254"/>
      <c r="DI255" s="254"/>
      <c r="DJ255" s="254"/>
      <c r="DK255" s="254"/>
      <c r="DL255" s="254"/>
    </row>
    <row r="256" spans="1:116" x14ac:dyDescent="0.25">
      <c r="A256" s="254"/>
      <c r="B256" s="254"/>
      <c r="C256" s="254"/>
      <c r="D256" s="254"/>
      <c r="E256" s="254"/>
      <c r="F256" s="254"/>
      <c r="G256" s="254"/>
      <c r="H256" s="254"/>
      <c r="I256" s="254"/>
      <c r="J256" s="254"/>
      <c r="K256" s="254"/>
      <c r="L256" s="254"/>
      <c r="M256" s="254"/>
      <c r="N256" s="254"/>
      <c r="O256" s="254"/>
      <c r="P256" s="254"/>
      <c r="Q256" s="254"/>
      <c r="R256" s="254"/>
      <c r="S256" s="254"/>
      <c r="T256" s="254"/>
      <c r="U256" s="254"/>
      <c r="V256" s="254"/>
      <c r="W256" s="254"/>
      <c r="X256" s="254"/>
      <c r="Y256" s="254"/>
      <c r="Z256" s="254"/>
      <c r="AA256" s="254"/>
      <c r="AB256" s="254"/>
      <c r="AC256" s="254"/>
      <c r="AD256" s="254"/>
      <c r="AE256" s="254"/>
      <c r="AF256" s="254"/>
      <c r="AG256" s="254"/>
      <c r="AH256" s="254"/>
      <c r="AI256" s="254"/>
      <c r="AJ256" s="254"/>
      <c r="AK256" s="254"/>
      <c r="AL256" s="254"/>
      <c r="AM256" s="254"/>
      <c r="AN256" s="254"/>
      <c r="AO256" s="254"/>
      <c r="AP256" s="254"/>
      <c r="AQ256" s="254"/>
      <c r="AR256" s="254"/>
      <c r="AS256" s="254"/>
      <c r="AT256" s="254"/>
      <c r="AU256" s="254"/>
      <c r="AV256" s="254"/>
      <c r="AW256" s="254"/>
      <c r="AX256" s="254"/>
      <c r="AY256" s="254"/>
      <c r="AZ256" s="254"/>
      <c r="BA256" s="254"/>
      <c r="BB256" s="254"/>
      <c r="BC256" s="254"/>
      <c r="BD256" s="254"/>
      <c r="BE256" s="254"/>
      <c r="BF256" s="254"/>
      <c r="BG256" s="254"/>
      <c r="BH256" s="254"/>
      <c r="BI256" s="254"/>
      <c r="BJ256" s="254"/>
      <c r="BK256" s="254"/>
      <c r="BL256" s="254"/>
      <c r="BM256" s="254"/>
      <c r="BN256" s="254"/>
      <c r="BO256" s="254"/>
      <c r="BP256" s="254"/>
      <c r="BQ256" s="254"/>
      <c r="BR256" s="254"/>
      <c r="BS256" s="254"/>
      <c r="BT256" s="254"/>
      <c r="BU256" s="254"/>
      <c r="BV256" s="254"/>
      <c r="BW256" s="254"/>
      <c r="BX256" s="254"/>
      <c r="BY256" s="254"/>
      <c r="BZ256" s="254"/>
      <c r="CA256" s="254"/>
      <c r="CB256" s="254"/>
      <c r="CC256" s="254"/>
      <c r="CD256" s="254"/>
      <c r="CE256" s="254"/>
      <c r="CF256" s="254"/>
      <c r="CG256" s="254"/>
      <c r="CH256" s="254"/>
      <c r="CI256" s="254"/>
      <c r="CJ256" s="254"/>
      <c r="CK256" s="254"/>
      <c r="CL256" s="254"/>
      <c r="CM256" s="254"/>
      <c r="CN256" s="254"/>
      <c r="CO256" s="254"/>
      <c r="CP256" s="254"/>
      <c r="CQ256" s="254"/>
      <c r="CR256" s="254"/>
      <c r="CS256" s="254"/>
      <c r="CT256" s="254"/>
      <c r="CU256" s="254"/>
      <c r="CV256" s="254"/>
      <c r="CW256" s="254"/>
      <c r="CX256" s="254"/>
      <c r="CY256" s="254"/>
      <c r="CZ256" s="254"/>
      <c r="DA256" s="254"/>
      <c r="DB256" s="254"/>
      <c r="DC256" s="254"/>
      <c r="DD256" s="254"/>
      <c r="DE256" s="254"/>
      <c r="DF256" s="254"/>
      <c r="DG256" s="254"/>
      <c r="DH256" s="254"/>
      <c r="DI256" s="254"/>
      <c r="DJ256" s="254"/>
      <c r="DK256" s="254"/>
      <c r="DL256" s="254"/>
    </row>
    <row r="257" spans="1:116" x14ac:dyDescent="0.25">
      <c r="A257" s="254"/>
      <c r="B257" s="254"/>
      <c r="C257" s="254"/>
      <c r="D257" s="254"/>
      <c r="E257" s="254"/>
      <c r="F257" s="254"/>
      <c r="G257" s="254"/>
      <c r="H257" s="254"/>
      <c r="I257" s="254"/>
      <c r="J257" s="254"/>
      <c r="K257" s="254"/>
      <c r="L257" s="254"/>
      <c r="M257" s="254"/>
      <c r="N257" s="254"/>
      <c r="O257" s="254"/>
      <c r="P257" s="254"/>
      <c r="Q257" s="254"/>
      <c r="R257" s="254"/>
      <c r="S257" s="254"/>
      <c r="T257" s="254"/>
      <c r="U257" s="254"/>
      <c r="V257" s="254"/>
      <c r="W257" s="254"/>
      <c r="X257" s="254"/>
      <c r="Y257" s="254"/>
      <c r="Z257" s="254"/>
      <c r="AA257" s="254"/>
      <c r="AB257" s="254"/>
      <c r="AC257" s="254"/>
      <c r="AD257" s="254"/>
      <c r="AE257" s="254"/>
      <c r="AF257" s="254"/>
      <c r="AG257" s="254"/>
      <c r="AH257" s="254"/>
      <c r="AI257" s="254"/>
      <c r="AJ257" s="254"/>
      <c r="AK257" s="254"/>
      <c r="AL257" s="254"/>
      <c r="AM257" s="254"/>
      <c r="AN257" s="254"/>
      <c r="AO257" s="254"/>
      <c r="AP257" s="254"/>
      <c r="AQ257" s="254"/>
      <c r="AR257" s="254"/>
      <c r="AS257" s="254"/>
      <c r="AT257" s="254"/>
      <c r="AU257" s="254"/>
      <c r="AV257" s="254"/>
      <c r="AW257" s="254"/>
      <c r="AX257" s="254"/>
      <c r="AY257" s="254"/>
      <c r="AZ257" s="254"/>
      <c r="BA257" s="254"/>
      <c r="BB257" s="254"/>
      <c r="BC257" s="254"/>
      <c r="BD257" s="254"/>
      <c r="BE257" s="254"/>
      <c r="BF257" s="254"/>
      <c r="BG257" s="254"/>
      <c r="BH257" s="254"/>
      <c r="BI257" s="254"/>
      <c r="BJ257" s="254"/>
      <c r="BK257" s="254"/>
      <c r="BL257" s="254"/>
      <c r="BM257" s="254"/>
      <c r="BN257" s="254"/>
      <c r="BO257" s="254"/>
      <c r="BP257" s="254"/>
      <c r="BQ257" s="254"/>
      <c r="BR257" s="254"/>
      <c r="BS257" s="254"/>
      <c r="BT257" s="254"/>
      <c r="BU257" s="254"/>
      <c r="BV257" s="254"/>
      <c r="BW257" s="254"/>
      <c r="BX257" s="254"/>
      <c r="BY257" s="254"/>
      <c r="BZ257" s="254"/>
      <c r="CA257" s="254"/>
      <c r="CB257" s="254"/>
      <c r="CC257" s="254"/>
      <c r="CD257" s="254"/>
      <c r="CE257" s="254"/>
      <c r="CF257" s="254"/>
      <c r="CG257" s="254"/>
      <c r="CH257" s="254"/>
      <c r="CI257" s="254"/>
      <c r="CJ257" s="254"/>
      <c r="CK257" s="254"/>
      <c r="CL257" s="254"/>
      <c r="CM257" s="254"/>
      <c r="CN257" s="254"/>
      <c r="CO257" s="254"/>
      <c r="CP257" s="254"/>
      <c r="CQ257" s="254"/>
      <c r="CR257" s="254"/>
      <c r="CS257" s="254"/>
      <c r="CT257" s="254"/>
      <c r="CU257" s="254"/>
      <c r="CV257" s="254"/>
      <c r="CW257" s="254"/>
      <c r="CX257" s="254"/>
      <c r="CY257" s="254"/>
      <c r="CZ257" s="254"/>
      <c r="DA257" s="254"/>
      <c r="DB257" s="254"/>
      <c r="DC257" s="254"/>
      <c r="DD257" s="254"/>
      <c r="DE257" s="254"/>
      <c r="DF257" s="254"/>
      <c r="DG257" s="254"/>
      <c r="DH257" s="254"/>
      <c r="DI257" s="254"/>
      <c r="DJ257" s="254"/>
      <c r="DK257" s="254"/>
      <c r="DL257" s="254"/>
    </row>
    <row r="258" spans="1:116" x14ac:dyDescent="0.25">
      <c r="A258" s="254"/>
      <c r="B258" s="254"/>
      <c r="C258" s="254"/>
      <c r="D258" s="254"/>
      <c r="E258" s="254"/>
      <c r="F258" s="254"/>
      <c r="G258" s="254"/>
      <c r="H258" s="254"/>
      <c r="I258" s="254"/>
      <c r="J258" s="254"/>
      <c r="K258" s="254"/>
      <c r="L258" s="254"/>
      <c r="M258" s="254"/>
      <c r="N258" s="254"/>
      <c r="O258" s="254"/>
      <c r="P258" s="254"/>
      <c r="Q258" s="254"/>
      <c r="R258" s="254"/>
      <c r="S258" s="254"/>
      <c r="T258" s="254"/>
      <c r="U258" s="254"/>
      <c r="V258" s="254"/>
      <c r="W258" s="254"/>
      <c r="X258" s="254"/>
      <c r="Y258" s="254"/>
      <c r="Z258" s="254"/>
      <c r="AA258" s="254"/>
      <c r="AB258" s="254"/>
      <c r="AC258" s="254"/>
      <c r="AD258" s="254"/>
      <c r="AE258" s="254"/>
      <c r="AF258" s="254"/>
      <c r="AG258" s="254"/>
      <c r="AH258" s="254"/>
      <c r="AI258" s="254"/>
      <c r="AJ258" s="254"/>
      <c r="AK258" s="254"/>
      <c r="AL258" s="254"/>
      <c r="AM258" s="254"/>
      <c r="AN258" s="254"/>
      <c r="AO258" s="254"/>
      <c r="AP258" s="254"/>
      <c r="AQ258" s="254"/>
      <c r="AR258" s="254"/>
      <c r="AS258" s="254"/>
      <c r="AT258" s="254"/>
      <c r="AU258" s="254"/>
      <c r="AV258" s="254"/>
      <c r="AW258" s="254"/>
      <c r="AX258" s="254"/>
      <c r="AY258" s="254"/>
      <c r="AZ258" s="254"/>
      <c r="BA258" s="254"/>
      <c r="BB258" s="254"/>
      <c r="BC258" s="254"/>
      <c r="BD258" s="254"/>
      <c r="BE258" s="254"/>
      <c r="BF258" s="254"/>
      <c r="BG258" s="254"/>
      <c r="BH258" s="254"/>
      <c r="BI258" s="254"/>
      <c r="BJ258" s="254"/>
      <c r="BK258" s="254"/>
      <c r="BL258" s="254"/>
      <c r="BM258" s="254"/>
      <c r="BN258" s="254"/>
      <c r="BO258" s="254"/>
      <c r="BP258" s="254"/>
      <c r="BQ258" s="254"/>
      <c r="BR258" s="254"/>
      <c r="BS258" s="254"/>
      <c r="BT258" s="254"/>
      <c r="BU258" s="254"/>
      <c r="BV258" s="254"/>
      <c r="BW258" s="254"/>
      <c r="BX258" s="254"/>
      <c r="BY258" s="254"/>
      <c r="BZ258" s="254"/>
      <c r="CA258" s="254"/>
      <c r="CB258" s="254"/>
      <c r="CC258" s="254"/>
      <c r="CD258" s="254"/>
      <c r="CE258" s="254"/>
      <c r="CF258" s="254"/>
      <c r="CG258" s="254"/>
      <c r="CH258" s="254"/>
      <c r="CI258" s="254"/>
      <c r="CJ258" s="254"/>
      <c r="CK258" s="254"/>
      <c r="CL258" s="254"/>
      <c r="CM258" s="254"/>
      <c r="CN258" s="254"/>
      <c r="CO258" s="254"/>
      <c r="CP258" s="254"/>
      <c r="CQ258" s="254"/>
      <c r="CR258" s="254"/>
      <c r="CS258" s="254"/>
      <c r="CT258" s="254"/>
      <c r="CU258" s="254"/>
      <c r="CV258" s="254"/>
      <c r="CW258" s="254"/>
      <c r="CX258" s="254"/>
      <c r="CY258" s="254"/>
      <c r="CZ258" s="254"/>
      <c r="DA258" s="254"/>
      <c r="DB258" s="254"/>
      <c r="DC258" s="254"/>
      <c r="DD258" s="254"/>
      <c r="DE258" s="254"/>
      <c r="DF258" s="254"/>
      <c r="DG258" s="254"/>
      <c r="DH258" s="254"/>
      <c r="DI258" s="254"/>
      <c r="DJ258" s="254"/>
      <c r="DK258" s="254"/>
      <c r="DL258" s="254"/>
    </row>
    <row r="259" spans="1:116" x14ac:dyDescent="0.25">
      <c r="A259" s="254"/>
      <c r="B259" s="254"/>
      <c r="C259" s="254"/>
      <c r="D259" s="254"/>
      <c r="E259" s="254"/>
      <c r="F259" s="254"/>
      <c r="G259" s="254"/>
      <c r="H259" s="254"/>
      <c r="I259" s="254"/>
      <c r="J259" s="254"/>
      <c r="K259" s="254"/>
      <c r="L259" s="254"/>
      <c r="M259" s="254"/>
      <c r="N259" s="254"/>
      <c r="O259" s="254"/>
      <c r="P259" s="254"/>
      <c r="Q259" s="254"/>
      <c r="R259" s="254"/>
      <c r="S259" s="254"/>
      <c r="T259" s="254"/>
      <c r="U259" s="254"/>
      <c r="V259" s="254"/>
      <c r="W259" s="254"/>
      <c r="X259" s="254"/>
      <c r="Y259" s="254"/>
      <c r="Z259" s="254"/>
      <c r="AA259" s="254"/>
      <c r="AB259" s="254"/>
      <c r="AC259" s="254"/>
      <c r="AD259" s="254"/>
      <c r="AE259" s="254"/>
      <c r="AF259" s="254"/>
      <c r="AG259" s="254"/>
      <c r="AH259" s="254"/>
      <c r="AI259" s="254"/>
      <c r="AJ259" s="254"/>
      <c r="AK259" s="254"/>
      <c r="AL259" s="254"/>
      <c r="AM259" s="254"/>
      <c r="AN259" s="254"/>
      <c r="AO259" s="254"/>
      <c r="AP259" s="254"/>
      <c r="AQ259" s="254"/>
      <c r="AR259" s="254"/>
      <c r="AS259" s="254"/>
      <c r="AT259" s="254"/>
      <c r="AU259" s="254"/>
      <c r="AV259" s="254"/>
      <c r="AW259" s="254"/>
      <c r="AX259" s="254"/>
      <c r="AY259" s="254"/>
      <c r="AZ259" s="254"/>
      <c r="BA259" s="254"/>
      <c r="BB259" s="254"/>
      <c r="BC259" s="254"/>
      <c r="BD259" s="254"/>
      <c r="BE259" s="254"/>
      <c r="BF259" s="254"/>
      <c r="BG259" s="254"/>
      <c r="BH259" s="254"/>
      <c r="BI259" s="254"/>
      <c r="BJ259" s="254"/>
      <c r="BK259" s="254"/>
      <c r="BL259" s="254"/>
      <c r="BM259" s="254"/>
      <c r="BN259" s="254"/>
      <c r="BO259" s="254"/>
      <c r="BP259" s="254"/>
      <c r="BQ259" s="254"/>
      <c r="BR259" s="254"/>
      <c r="BS259" s="254"/>
      <c r="BT259" s="254"/>
      <c r="BU259" s="254"/>
      <c r="BV259" s="254"/>
      <c r="BW259" s="254"/>
      <c r="BX259" s="254"/>
      <c r="BY259" s="254"/>
      <c r="BZ259" s="254"/>
      <c r="CA259" s="254"/>
      <c r="CB259" s="254"/>
      <c r="CC259" s="254"/>
      <c r="CD259" s="254"/>
      <c r="CE259" s="254"/>
      <c r="CF259" s="254"/>
      <c r="CG259" s="254"/>
      <c r="CH259" s="254"/>
      <c r="CI259" s="254"/>
      <c r="CJ259" s="254"/>
      <c r="CK259" s="254"/>
      <c r="CL259" s="254"/>
      <c r="CM259" s="254"/>
      <c r="CN259" s="254"/>
      <c r="CO259" s="254"/>
      <c r="CP259" s="254"/>
      <c r="CQ259" s="254"/>
      <c r="CR259" s="254"/>
      <c r="CS259" s="254"/>
      <c r="CT259" s="254"/>
      <c r="CU259" s="254"/>
      <c r="CV259" s="254"/>
      <c r="CW259" s="254"/>
      <c r="CX259" s="254"/>
      <c r="CY259" s="254"/>
      <c r="CZ259" s="254"/>
      <c r="DA259" s="254"/>
      <c r="DB259" s="254"/>
      <c r="DC259" s="254"/>
      <c r="DD259" s="254"/>
      <c r="DE259" s="254"/>
      <c r="DF259" s="254"/>
      <c r="DG259" s="254"/>
      <c r="DH259" s="254"/>
      <c r="DI259" s="254"/>
      <c r="DJ259" s="254"/>
      <c r="DK259" s="254"/>
      <c r="DL259" s="254"/>
    </row>
    <row r="260" spans="1:116" x14ac:dyDescent="0.25">
      <c r="A260" s="254"/>
      <c r="B260" s="254"/>
      <c r="C260" s="254"/>
      <c r="D260" s="254"/>
      <c r="E260" s="254"/>
      <c r="F260" s="254"/>
      <c r="G260" s="254"/>
      <c r="H260" s="254"/>
      <c r="I260" s="254"/>
      <c r="J260" s="254"/>
      <c r="K260" s="254"/>
      <c r="L260" s="254"/>
      <c r="M260" s="254"/>
      <c r="N260" s="254"/>
      <c r="O260" s="254"/>
      <c r="P260" s="254"/>
      <c r="Q260" s="254"/>
      <c r="R260" s="254"/>
      <c r="S260" s="254"/>
      <c r="T260" s="254"/>
      <c r="U260" s="254"/>
      <c r="V260" s="254"/>
      <c r="W260" s="254"/>
      <c r="X260" s="254"/>
      <c r="Y260" s="254"/>
      <c r="Z260" s="254"/>
      <c r="AA260" s="254"/>
      <c r="AB260" s="254"/>
      <c r="AC260" s="254"/>
      <c r="AD260" s="254"/>
      <c r="AE260" s="254"/>
      <c r="AF260" s="254"/>
      <c r="AG260" s="254"/>
      <c r="AH260" s="254"/>
      <c r="AI260" s="254"/>
      <c r="AJ260" s="254"/>
      <c r="AK260" s="254"/>
      <c r="AL260" s="254"/>
      <c r="AM260" s="254"/>
      <c r="AN260" s="254"/>
      <c r="AO260" s="254"/>
      <c r="AP260" s="254"/>
      <c r="AQ260" s="254"/>
      <c r="AR260" s="254"/>
      <c r="AS260" s="254"/>
      <c r="AT260" s="254"/>
      <c r="AU260" s="254"/>
      <c r="AV260" s="254"/>
      <c r="AW260" s="254"/>
      <c r="AX260" s="254"/>
      <c r="AY260" s="254"/>
      <c r="AZ260" s="254"/>
      <c r="BA260" s="254"/>
      <c r="BB260" s="254"/>
      <c r="BC260" s="254"/>
      <c r="BD260" s="254"/>
      <c r="BE260" s="254"/>
      <c r="BF260" s="254"/>
      <c r="BG260" s="254"/>
      <c r="BH260" s="254"/>
      <c r="BI260" s="254"/>
      <c r="BJ260" s="254"/>
      <c r="BK260" s="254"/>
      <c r="BL260" s="254"/>
      <c r="BM260" s="254"/>
      <c r="BN260" s="254"/>
      <c r="BO260" s="254"/>
      <c r="BP260" s="254"/>
      <c r="BQ260" s="254"/>
      <c r="BR260" s="254"/>
      <c r="BS260" s="254"/>
      <c r="BT260" s="254"/>
      <c r="BU260" s="254"/>
      <c r="BV260" s="254"/>
      <c r="BW260" s="254"/>
      <c r="BX260" s="254"/>
      <c r="BY260" s="254"/>
      <c r="BZ260" s="254"/>
      <c r="CA260" s="254"/>
      <c r="CB260" s="254"/>
      <c r="CC260" s="254"/>
      <c r="CD260" s="254"/>
      <c r="CE260" s="254"/>
      <c r="CF260" s="254"/>
      <c r="CG260" s="254"/>
      <c r="CH260" s="254"/>
      <c r="CI260" s="254"/>
      <c r="CJ260" s="254"/>
      <c r="CK260" s="254"/>
      <c r="CL260" s="254"/>
      <c r="CM260" s="254"/>
      <c r="CN260" s="254"/>
      <c r="CO260" s="254"/>
      <c r="CP260" s="254"/>
      <c r="CQ260" s="254"/>
      <c r="CR260" s="254"/>
      <c r="CS260" s="254"/>
      <c r="CT260" s="254"/>
      <c r="CU260" s="254"/>
      <c r="CV260" s="254"/>
      <c r="CW260" s="254"/>
      <c r="CX260" s="254"/>
      <c r="CY260" s="254"/>
      <c r="CZ260" s="254"/>
      <c r="DA260" s="254"/>
      <c r="DB260" s="254"/>
      <c r="DC260" s="254"/>
      <c r="DD260" s="254"/>
      <c r="DE260" s="254"/>
      <c r="DF260" s="254"/>
      <c r="DG260" s="254"/>
      <c r="DH260" s="254"/>
      <c r="DI260" s="254"/>
      <c r="DJ260" s="254"/>
      <c r="DK260" s="254"/>
      <c r="DL260" s="254"/>
    </row>
    <row r="261" spans="1:116" x14ac:dyDescent="0.25">
      <c r="A261" s="254"/>
      <c r="B261" s="254"/>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54"/>
      <c r="AE261" s="254"/>
      <c r="AF261" s="254"/>
      <c r="AG261" s="254"/>
      <c r="AH261" s="254"/>
      <c r="AI261" s="254"/>
      <c r="AJ261" s="254"/>
      <c r="AK261" s="254"/>
      <c r="AL261" s="254"/>
      <c r="AM261" s="254"/>
      <c r="AN261" s="254"/>
      <c r="AO261" s="254"/>
      <c r="AP261" s="254"/>
      <c r="AQ261" s="254"/>
      <c r="AR261" s="254"/>
      <c r="AS261" s="254"/>
      <c r="AT261" s="254"/>
      <c r="AU261" s="254"/>
      <c r="AV261" s="254"/>
      <c r="AW261" s="254"/>
      <c r="AX261" s="254"/>
      <c r="AY261" s="254"/>
      <c r="AZ261" s="254"/>
      <c r="BA261" s="254"/>
      <c r="BB261" s="254"/>
      <c r="BC261" s="254"/>
      <c r="BD261" s="254"/>
      <c r="BE261" s="254"/>
      <c r="BF261" s="254"/>
      <c r="BG261" s="254"/>
      <c r="BH261" s="254"/>
      <c r="BI261" s="254"/>
      <c r="BJ261" s="254"/>
      <c r="BK261" s="254"/>
      <c r="BL261" s="254"/>
      <c r="BM261" s="254"/>
      <c r="BN261" s="254"/>
      <c r="BO261" s="254"/>
      <c r="BP261" s="254"/>
      <c r="BQ261" s="254"/>
      <c r="BR261" s="254"/>
      <c r="BS261" s="254"/>
      <c r="BT261" s="254"/>
      <c r="BU261" s="254"/>
      <c r="BV261" s="254"/>
      <c r="BW261" s="254"/>
      <c r="BX261" s="254"/>
      <c r="BY261" s="254"/>
      <c r="BZ261" s="254"/>
      <c r="CA261" s="254"/>
      <c r="CB261" s="254"/>
      <c r="CC261" s="254"/>
      <c r="CD261" s="254"/>
      <c r="CE261" s="254"/>
      <c r="CF261" s="254"/>
      <c r="CG261" s="254"/>
      <c r="CH261" s="254"/>
      <c r="CI261" s="254"/>
      <c r="CJ261" s="254"/>
      <c r="CK261" s="254"/>
      <c r="CL261" s="254"/>
      <c r="CM261" s="254"/>
      <c r="CN261" s="254"/>
      <c r="CO261" s="254"/>
      <c r="CP261" s="254"/>
      <c r="CQ261" s="254"/>
      <c r="CR261" s="254"/>
      <c r="CS261" s="254"/>
      <c r="CT261" s="254"/>
      <c r="CU261" s="254"/>
      <c r="CV261" s="254"/>
      <c r="CW261" s="254"/>
      <c r="CX261" s="254"/>
      <c r="CY261" s="254"/>
      <c r="CZ261" s="254"/>
      <c r="DA261" s="254"/>
      <c r="DB261" s="254"/>
      <c r="DC261" s="254"/>
      <c r="DD261" s="254"/>
      <c r="DE261" s="254"/>
      <c r="DF261" s="254"/>
      <c r="DG261" s="254"/>
      <c r="DH261" s="254"/>
      <c r="DI261" s="254"/>
      <c r="DJ261" s="254"/>
      <c r="DK261" s="254"/>
      <c r="DL261" s="254"/>
    </row>
    <row r="262" spans="1:116" x14ac:dyDescent="0.25">
      <c r="A262" s="254"/>
      <c r="B262" s="254"/>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c r="Y262" s="254"/>
      <c r="Z262" s="254"/>
      <c r="AA262" s="254"/>
      <c r="AB262" s="254"/>
      <c r="AC262" s="254"/>
      <c r="AD262" s="254"/>
      <c r="AE262" s="254"/>
      <c r="AF262" s="254"/>
      <c r="AG262" s="254"/>
      <c r="AH262" s="254"/>
      <c r="AI262" s="254"/>
      <c r="AJ262" s="254"/>
      <c r="AK262" s="254"/>
      <c r="AL262" s="254"/>
      <c r="AM262" s="254"/>
      <c r="AN262" s="254"/>
      <c r="AO262" s="254"/>
      <c r="AP262" s="254"/>
      <c r="AQ262" s="254"/>
      <c r="AR262" s="254"/>
      <c r="AS262" s="254"/>
      <c r="AT262" s="254"/>
      <c r="AU262" s="254"/>
      <c r="AV262" s="254"/>
      <c r="AW262" s="254"/>
      <c r="AX262" s="254"/>
      <c r="AY262" s="254"/>
      <c r="AZ262" s="254"/>
      <c r="BA262" s="254"/>
      <c r="BB262" s="254"/>
      <c r="BC262" s="254"/>
      <c r="BD262" s="254"/>
      <c r="BE262" s="254"/>
      <c r="BF262" s="254"/>
      <c r="BG262" s="254"/>
      <c r="BH262" s="254"/>
      <c r="BI262" s="254"/>
      <c r="BJ262" s="254"/>
      <c r="BK262" s="254"/>
      <c r="BL262" s="254"/>
      <c r="BM262" s="254"/>
      <c r="BN262" s="254"/>
      <c r="BO262" s="254"/>
      <c r="BP262" s="254"/>
      <c r="BQ262" s="254"/>
      <c r="BR262" s="254"/>
      <c r="BS262" s="254"/>
      <c r="BT262" s="254"/>
      <c r="BU262" s="254"/>
      <c r="BV262" s="254"/>
      <c r="BW262" s="254"/>
      <c r="BX262" s="254"/>
      <c r="BY262" s="254"/>
      <c r="BZ262" s="254"/>
      <c r="CA262" s="254"/>
      <c r="CB262" s="254"/>
      <c r="CC262" s="254"/>
      <c r="CD262" s="254"/>
      <c r="CE262" s="254"/>
      <c r="CF262" s="254"/>
      <c r="CG262" s="254"/>
      <c r="CH262" s="254"/>
      <c r="CI262" s="254"/>
      <c r="CJ262" s="254"/>
      <c r="CK262" s="254"/>
      <c r="CL262" s="254"/>
      <c r="CM262" s="254"/>
      <c r="CN262" s="254"/>
      <c r="CO262" s="254"/>
      <c r="CP262" s="254"/>
      <c r="CQ262" s="254"/>
      <c r="CR262" s="254"/>
      <c r="CS262" s="254"/>
      <c r="CT262" s="254"/>
      <c r="CU262" s="254"/>
      <c r="CV262" s="254"/>
      <c r="CW262" s="254"/>
      <c r="CX262" s="254"/>
      <c r="CY262" s="254"/>
      <c r="CZ262" s="254"/>
      <c r="DA262" s="254"/>
      <c r="DB262" s="254"/>
      <c r="DC262" s="254"/>
      <c r="DD262" s="254"/>
      <c r="DE262" s="254"/>
      <c r="DF262" s="254"/>
      <c r="DG262" s="254"/>
      <c r="DH262" s="254"/>
      <c r="DI262" s="254"/>
      <c r="DJ262" s="254"/>
      <c r="DK262" s="254"/>
      <c r="DL262" s="254"/>
    </row>
    <row r="263" spans="1:116" x14ac:dyDescent="0.25">
      <c r="A263" s="254"/>
      <c r="B263" s="254"/>
      <c r="C263" s="254"/>
      <c r="D263" s="254"/>
      <c r="E263" s="254"/>
      <c r="F263" s="254"/>
      <c r="G263" s="254"/>
      <c r="H263" s="254"/>
      <c r="I263" s="254"/>
      <c r="J263" s="254"/>
      <c r="K263" s="254"/>
      <c r="L263" s="254"/>
      <c r="M263" s="254"/>
      <c r="N263" s="254"/>
      <c r="O263" s="254"/>
      <c r="P263" s="254"/>
      <c r="Q263" s="254"/>
      <c r="R263" s="254"/>
      <c r="S263" s="254"/>
      <c r="T263" s="254"/>
      <c r="U263" s="254"/>
      <c r="V263" s="254"/>
      <c r="W263" s="254"/>
      <c r="X263" s="254"/>
      <c r="Y263" s="254"/>
      <c r="Z263" s="254"/>
      <c r="AA263" s="254"/>
      <c r="AB263" s="254"/>
      <c r="AC263" s="254"/>
      <c r="AD263" s="254"/>
      <c r="AE263" s="254"/>
      <c r="AF263" s="254"/>
      <c r="AG263" s="254"/>
      <c r="AH263" s="254"/>
      <c r="AI263" s="254"/>
      <c r="AJ263" s="254"/>
      <c r="AK263" s="254"/>
      <c r="AL263" s="254"/>
      <c r="AM263" s="254"/>
      <c r="AN263" s="254"/>
      <c r="AO263" s="254"/>
      <c r="AP263" s="254"/>
      <c r="AQ263" s="254"/>
      <c r="AR263" s="254"/>
      <c r="AS263" s="254"/>
      <c r="AT263" s="254"/>
      <c r="AU263" s="254"/>
      <c r="AV263" s="254"/>
      <c r="AW263" s="254"/>
      <c r="AX263" s="254"/>
      <c r="AY263" s="254"/>
      <c r="AZ263" s="254"/>
      <c r="BA263" s="254"/>
      <c r="BB263" s="254"/>
      <c r="BC263" s="254"/>
      <c r="BD263" s="254"/>
      <c r="BE263" s="254"/>
      <c r="BF263" s="254"/>
      <c r="BG263" s="254"/>
      <c r="BH263" s="254"/>
      <c r="BI263" s="254"/>
      <c r="BJ263" s="254"/>
      <c r="BK263" s="254"/>
      <c r="BL263" s="254"/>
      <c r="BM263" s="254"/>
      <c r="BN263" s="254"/>
      <c r="BO263" s="254"/>
      <c r="BP263" s="254"/>
      <c r="BQ263" s="254"/>
      <c r="BR263" s="254"/>
      <c r="BS263" s="254"/>
      <c r="BT263" s="254"/>
      <c r="BU263" s="254"/>
      <c r="BV263" s="254"/>
      <c r="BW263" s="254"/>
      <c r="BX263" s="254"/>
      <c r="BY263" s="254"/>
      <c r="BZ263" s="254"/>
      <c r="CA263" s="254"/>
      <c r="CB263" s="254"/>
      <c r="CC263" s="254"/>
      <c r="CD263" s="254"/>
      <c r="CE263" s="254"/>
      <c r="CF263" s="254"/>
      <c r="CG263" s="254"/>
      <c r="CH263" s="254"/>
      <c r="CI263" s="254"/>
      <c r="CJ263" s="254"/>
      <c r="CK263" s="254"/>
      <c r="CL263" s="254"/>
      <c r="CM263" s="254"/>
      <c r="CN263" s="254"/>
      <c r="CO263" s="254"/>
      <c r="CP263" s="254"/>
      <c r="CQ263" s="254"/>
      <c r="CR263" s="254"/>
      <c r="CS263" s="254"/>
      <c r="CT263" s="254"/>
      <c r="CU263" s="254"/>
      <c r="CV263" s="254"/>
      <c r="CW263" s="254"/>
      <c r="CX263" s="254"/>
      <c r="CY263" s="254"/>
      <c r="CZ263" s="254"/>
      <c r="DA263" s="254"/>
      <c r="DB263" s="254"/>
      <c r="DC263" s="254"/>
      <c r="DD263" s="254"/>
      <c r="DE263" s="254"/>
      <c r="DF263" s="254"/>
      <c r="DG263" s="254"/>
      <c r="DH263" s="254"/>
      <c r="DI263" s="254"/>
      <c r="DJ263" s="254"/>
      <c r="DK263" s="254"/>
      <c r="DL263" s="254"/>
    </row>
    <row r="264" spans="1:116" x14ac:dyDescent="0.25">
      <c r="A264" s="254"/>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54"/>
      <c r="AE264" s="254"/>
      <c r="AF264" s="254"/>
      <c r="AG264" s="254"/>
      <c r="AH264" s="254"/>
      <c r="AI264" s="254"/>
      <c r="AJ264" s="254"/>
      <c r="AK264" s="254"/>
      <c r="AL264" s="254"/>
      <c r="AM264" s="254"/>
      <c r="AN264" s="254"/>
      <c r="AO264" s="254"/>
      <c r="AP264" s="254"/>
      <c r="AQ264" s="254"/>
      <c r="AR264" s="254"/>
      <c r="AS264" s="254"/>
      <c r="AT264" s="254"/>
      <c r="AU264" s="254"/>
      <c r="AV264" s="254"/>
      <c r="AW264" s="254"/>
      <c r="AX264" s="254"/>
      <c r="AY264" s="254"/>
      <c r="AZ264" s="254"/>
      <c r="BA264" s="254"/>
      <c r="BB264" s="254"/>
      <c r="BC264" s="254"/>
      <c r="BD264" s="254"/>
      <c r="BE264" s="254"/>
      <c r="BF264" s="254"/>
      <c r="BG264" s="254"/>
      <c r="BH264" s="254"/>
      <c r="BI264" s="254"/>
      <c r="BJ264" s="254"/>
      <c r="BK264" s="254"/>
      <c r="BL264" s="254"/>
      <c r="BM264" s="254"/>
      <c r="BN264" s="254"/>
      <c r="BO264" s="254"/>
      <c r="BP264" s="254"/>
      <c r="BQ264" s="254"/>
      <c r="BR264" s="254"/>
      <c r="BS264" s="254"/>
      <c r="BT264" s="254"/>
      <c r="BU264" s="254"/>
      <c r="BV264" s="254"/>
      <c r="BW264" s="254"/>
      <c r="BX264" s="254"/>
      <c r="BY264" s="254"/>
      <c r="BZ264" s="254"/>
      <c r="CA264" s="254"/>
      <c r="CB264" s="254"/>
      <c r="CC264" s="254"/>
      <c r="CD264" s="254"/>
      <c r="CE264" s="254"/>
      <c r="CF264" s="254"/>
      <c r="CG264" s="254"/>
      <c r="CH264" s="254"/>
      <c r="CI264" s="254"/>
      <c r="CJ264" s="254"/>
      <c r="CK264" s="254"/>
      <c r="CL264" s="254"/>
      <c r="CM264" s="254"/>
      <c r="CN264" s="254"/>
      <c r="CO264" s="254"/>
      <c r="CP264" s="254"/>
      <c r="CQ264" s="254"/>
      <c r="CR264" s="254"/>
      <c r="CS264" s="254"/>
      <c r="CT264" s="254"/>
      <c r="CU264" s="254"/>
      <c r="CV264" s="254"/>
      <c r="CW264" s="254"/>
      <c r="CX264" s="254"/>
      <c r="CY264" s="254"/>
      <c r="CZ264" s="254"/>
      <c r="DA264" s="254"/>
      <c r="DB264" s="254"/>
      <c r="DC264" s="254"/>
      <c r="DD264" s="254"/>
      <c r="DE264" s="254"/>
      <c r="DF264" s="254"/>
      <c r="DG264" s="254"/>
      <c r="DH264" s="254"/>
      <c r="DI264" s="254"/>
      <c r="DJ264" s="254"/>
      <c r="DK264" s="254"/>
      <c r="DL264" s="254"/>
    </row>
    <row r="265" spans="1:116" x14ac:dyDescent="0.25">
      <c r="A265" s="254"/>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54"/>
      <c r="AE265" s="254"/>
      <c r="AF265" s="254"/>
      <c r="AG265" s="254"/>
      <c r="AH265" s="254"/>
      <c r="AI265" s="254"/>
      <c r="AJ265" s="254"/>
      <c r="AK265" s="254"/>
      <c r="AL265" s="254"/>
      <c r="AM265" s="254"/>
      <c r="AN265" s="254"/>
      <c r="AO265" s="254"/>
      <c r="AP265" s="254"/>
      <c r="AQ265" s="254"/>
      <c r="AR265" s="254"/>
      <c r="AS265" s="254"/>
      <c r="AT265" s="254"/>
      <c r="AU265" s="254"/>
      <c r="AV265" s="254"/>
      <c r="AW265" s="254"/>
      <c r="AX265" s="254"/>
      <c r="AY265" s="254"/>
      <c r="AZ265" s="254"/>
      <c r="BA265" s="254"/>
      <c r="BB265" s="254"/>
      <c r="BC265" s="254"/>
      <c r="BD265" s="254"/>
      <c r="BE265" s="254"/>
      <c r="BF265" s="254"/>
      <c r="BG265" s="254"/>
      <c r="BH265" s="254"/>
      <c r="BI265" s="254"/>
      <c r="BJ265" s="254"/>
      <c r="BK265" s="254"/>
      <c r="BL265" s="254"/>
      <c r="BM265" s="254"/>
      <c r="BN265" s="254"/>
      <c r="BO265" s="254"/>
      <c r="BP265" s="254"/>
      <c r="BQ265" s="254"/>
      <c r="BR265" s="254"/>
      <c r="BS265" s="254"/>
      <c r="BT265" s="254"/>
      <c r="BU265" s="254"/>
      <c r="BV265" s="254"/>
      <c r="BW265" s="254"/>
      <c r="BX265" s="254"/>
      <c r="BY265" s="254"/>
      <c r="BZ265" s="254"/>
      <c r="CA265" s="254"/>
      <c r="CB265" s="254"/>
      <c r="CC265" s="254"/>
      <c r="CD265" s="254"/>
      <c r="CE265" s="254"/>
      <c r="CF265" s="254"/>
      <c r="CG265" s="254"/>
      <c r="CH265" s="254"/>
      <c r="CI265" s="254"/>
      <c r="CJ265" s="254"/>
      <c r="CK265" s="254"/>
      <c r="CL265" s="254"/>
      <c r="CM265" s="254"/>
      <c r="CN265" s="254"/>
      <c r="CO265" s="254"/>
      <c r="CP265" s="254"/>
      <c r="CQ265" s="254"/>
      <c r="CR265" s="254"/>
      <c r="CS265" s="254"/>
      <c r="CT265" s="254"/>
      <c r="CU265" s="254"/>
      <c r="CV265" s="254"/>
      <c r="CW265" s="254"/>
      <c r="CX265" s="254"/>
      <c r="CY265" s="254"/>
      <c r="CZ265" s="254"/>
      <c r="DA265" s="254"/>
      <c r="DB265" s="254"/>
      <c r="DC265" s="254"/>
      <c r="DD265" s="254"/>
      <c r="DE265" s="254"/>
      <c r="DF265" s="254"/>
      <c r="DG265" s="254"/>
      <c r="DH265" s="254"/>
      <c r="DI265" s="254"/>
      <c r="DJ265" s="254"/>
      <c r="DK265" s="254"/>
      <c r="DL265" s="254"/>
    </row>
    <row r="266" spans="1:116" x14ac:dyDescent="0.25">
      <c r="A266" s="254"/>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254"/>
      <c r="AF266" s="254"/>
      <c r="AG266" s="254"/>
      <c r="AH266" s="254"/>
      <c r="AI266" s="254"/>
      <c r="AJ266" s="254"/>
      <c r="AK266" s="254"/>
      <c r="AL266" s="254"/>
      <c r="AM266" s="254"/>
      <c r="AN266" s="254"/>
      <c r="AO266" s="254"/>
      <c r="AP266" s="254"/>
      <c r="AQ266" s="254"/>
      <c r="AR266" s="254"/>
      <c r="AS266" s="254"/>
      <c r="AT266" s="254"/>
      <c r="AU266" s="254"/>
      <c r="AV266" s="254"/>
      <c r="AW266" s="254"/>
      <c r="AX266" s="254"/>
      <c r="AY266" s="254"/>
      <c r="AZ266" s="254"/>
      <c r="BA266" s="254"/>
      <c r="BB266" s="254"/>
      <c r="BC266" s="254"/>
      <c r="BD266" s="254"/>
      <c r="BE266" s="254"/>
      <c r="BF266" s="254"/>
      <c r="BG266" s="254"/>
      <c r="BH266" s="254"/>
      <c r="BI266" s="254"/>
      <c r="BJ266" s="254"/>
      <c r="BK266" s="254"/>
      <c r="BL266" s="254"/>
      <c r="BM266" s="254"/>
      <c r="BN266" s="254"/>
      <c r="BO266" s="254"/>
      <c r="BP266" s="254"/>
      <c r="BQ266" s="254"/>
      <c r="BR266" s="254"/>
      <c r="BS266" s="254"/>
      <c r="BT266" s="254"/>
      <c r="BU266" s="254"/>
      <c r="BV266" s="254"/>
      <c r="BW266" s="254"/>
      <c r="BX266" s="254"/>
      <c r="BY266" s="254"/>
      <c r="BZ266" s="254"/>
      <c r="CA266" s="254"/>
      <c r="CB266" s="254"/>
      <c r="CC266" s="254"/>
      <c r="CD266" s="254"/>
      <c r="CE266" s="254"/>
      <c r="CF266" s="254"/>
      <c r="CG266" s="254"/>
      <c r="CH266" s="254"/>
      <c r="CI266" s="254"/>
      <c r="CJ266" s="254"/>
      <c r="CK266" s="254"/>
      <c r="CL266" s="254"/>
      <c r="CM266" s="254"/>
      <c r="CN266" s="254"/>
      <c r="CO266" s="254"/>
      <c r="CP266" s="254"/>
      <c r="CQ266" s="254"/>
      <c r="CR266" s="254"/>
      <c r="CS266" s="254"/>
      <c r="CT266" s="254"/>
      <c r="CU266" s="254"/>
      <c r="CV266" s="254"/>
      <c r="CW266" s="254"/>
      <c r="CX266" s="254"/>
      <c r="CY266" s="254"/>
      <c r="CZ266" s="254"/>
      <c r="DA266" s="254"/>
      <c r="DB266" s="254"/>
      <c r="DC266" s="254"/>
      <c r="DD266" s="254"/>
      <c r="DE266" s="254"/>
      <c r="DF266" s="254"/>
      <c r="DG266" s="254"/>
      <c r="DH266" s="254"/>
      <c r="DI266" s="254"/>
      <c r="DJ266" s="254"/>
      <c r="DK266" s="254"/>
      <c r="DL266" s="254"/>
    </row>
    <row r="267" spans="1:116" x14ac:dyDescent="0.25">
      <c r="A267" s="254"/>
      <c r="B267" s="254"/>
      <c r="C267" s="254"/>
      <c r="D267" s="254"/>
      <c r="E267" s="254"/>
      <c r="F267" s="254"/>
      <c r="G267" s="254"/>
      <c r="H267" s="254"/>
      <c r="I267" s="254"/>
      <c r="J267" s="254"/>
      <c r="K267" s="254"/>
      <c r="L267" s="254"/>
      <c r="M267" s="254"/>
      <c r="N267" s="254"/>
      <c r="O267" s="254"/>
      <c r="P267" s="254"/>
      <c r="Q267" s="254"/>
      <c r="R267" s="254"/>
      <c r="S267" s="254"/>
      <c r="T267" s="254"/>
      <c r="U267" s="254"/>
      <c r="V267" s="254"/>
      <c r="W267" s="254"/>
      <c r="X267" s="254"/>
      <c r="Y267" s="254"/>
      <c r="Z267" s="254"/>
      <c r="AA267" s="254"/>
      <c r="AB267" s="254"/>
      <c r="AC267" s="254"/>
      <c r="AD267" s="254"/>
      <c r="AE267" s="254"/>
      <c r="AF267" s="254"/>
      <c r="AG267" s="254"/>
      <c r="AH267" s="254"/>
      <c r="AI267" s="254"/>
      <c r="AJ267" s="254"/>
      <c r="AK267" s="254"/>
      <c r="AL267" s="254"/>
      <c r="AM267" s="254"/>
      <c r="AN267" s="254"/>
      <c r="AO267" s="254"/>
      <c r="AP267" s="254"/>
      <c r="AQ267" s="254"/>
      <c r="AR267" s="254"/>
      <c r="AS267" s="254"/>
      <c r="AT267" s="254"/>
      <c r="AU267" s="254"/>
      <c r="AV267" s="254"/>
      <c r="AW267" s="254"/>
      <c r="AX267" s="254"/>
      <c r="AY267" s="254"/>
      <c r="AZ267" s="254"/>
      <c r="BA267" s="254"/>
      <c r="BB267" s="254"/>
      <c r="BC267" s="254"/>
      <c r="BD267" s="254"/>
      <c r="BE267" s="254"/>
      <c r="BF267" s="254"/>
      <c r="BG267" s="254"/>
      <c r="BH267" s="254"/>
      <c r="BI267" s="254"/>
      <c r="BJ267" s="254"/>
      <c r="BK267" s="254"/>
      <c r="BL267" s="254"/>
      <c r="BM267" s="254"/>
      <c r="BN267" s="254"/>
      <c r="BO267" s="254"/>
      <c r="BP267" s="254"/>
      <c r="BQ267" s="254"/>
      <c r="BR267" s="254"/>
      <c r="BS267" s="254"/>
      <c r="BT267" s="254"/>
      <c r="BU267" s="254"/>
      <c r="BV267" s="254"/>
      <c r="BW267" s="254"/>
      <c r="BX267" s="254"/>
      <c r="BY267" s="254"/>
      <c r="BZ267" s="254"/>
      <c r="CA267" s="254"/>
      <c r="CB267" s="254"/>
      <c r="CC267" s="254"/>
      <c r="CD267" s="254"/>
      <c r="CE267" s="254"/>
      <c r="CF267" s="254"/>
      <c r="CG267" s="254"/>
      <c r="CH267" s="254"/>
      <c r="CI267" s="254"/>
      <c r="CJ267" s="254"/>
      <c r="CK267" s="254"/>
      <c r="CL267" s="254"/>
      <c r="CM267" s="254"/>
      <c r="CN267" s="254"/>
      <c r="CO267" s="254"/>
      <c r="CP267" s="254"/>
      <c r="CQ267" s="254"/>
      <c r="CR267" s="254"/>
      <c r="CS267" s="254"/>
      <c r="CT267" s="254"/>
      <c r="CU267" s="254"/>
      <c r="CV267" s="254"/>
      <c r="CW267" s="254"/>
      <c r="CX267" s="254"/>
      <c r="CY267" s="254"/>
      <c r="CZ267" s="254"/>
      <c r="DA267" s="254"/>
      <c r="DB267" s="254"/>
      <c r="DC267" s="254"/>
      <c r="DD267" s="254"/>
      <c r="DE267" s="254"/>
      <c r="DF267" s="254"/>
      <c r="DG267" s="254"/>
      <c r="DH267" s="254"/>
      <c r="DI267" s="254"/>
      <c r="DJ267" s="254"/>
      <c r="DK267" s="254"/>
      <c r="DL267" s="254"/>
    </row>
    <row r="268" spans="1:116" x14ac:dyDescent="0.25">
      <c r="A268" s="254"/>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54"/>
      <c r="AE268" s="254"/>
      <c r="AF268" s="254"/>
      <c r="AG268" s="254"/>
      <c r="AH268" s="254"/>
      <c r="AI268" s="254"/>
      <c r="AJ268" s="254"/>
      <c r="AK268" s="254"/>
      <c r="AL268" s="254"/>
      <c r="AM268" s="254"/>
      <c r="AN268" s="254"/>
      <c r="AO268" s="254"/>
      <c r="AP268" s="254"/>
      <c r="AQ268" s="254"/>
      <c r="AR268" s="254"/>
      <c r="AS268" s="254"/>
      <c r="AT268" s="254"/>
      <c r="AU268" s="254"/>
      <c r="AV268" s="254"/>
      <c r="AW268" s="254"/>
      <c r="AX268" s="254"/>
      <c r="AY268" s="254"/>
      <c r="AZ268" s="254"/>
      <c r="BA268" s="254"/>
      <c r="BB268" s="254"/>
      <c r="BC268" s="254"/>
      <c r="BD268" s="254"/>
      <c r="BE268" s="254"/>
      <c r="BF268" s="254"/>
      <c r="BG268" s="254"/>
      <c r="BH268" s="254"/>
      <c r="BI268" s="254"/>
      <c r="BJ268" s="254"/>
      <c r="BK268" s="254"/>
      <c r="BL268" s="254"/>
      <c r="BM268" s="254"/>
      <c r="BN268" s="254"/>
      <c r="BO268" s="254"/>
      <c r="BP268" s="254"/>
      <c r="BQ268" s="254"/>
      <c r="BR268" s="254"/>
      <c r="BS268" s="254"/>
      <c r="BT268" s="254"/>
      <c r="BU268" s="254"/>
      <c r="BV268" s="254"/>
      <c r="BW268" s="254"/>
      <c r="BX268" s="254"/>
      <c r="BY268" s="254"/>
      <c r="BZ268" s="254"/>
      <c r="CA268" s="254"/>
      <c r="CB268" s="254"/>
      <c r="CC268" s="254"/>
      <c r="CD268" s="254"/>
      <c r="CE268" s="254"/>
      <c r="CF268" s="254"/>
      <c r="CG268" s="254"/>
      <c r="CH268" s="254"/>
      <c r="CI268" s="254"/>
      <c r="CJ268" s="254"/>
      <c r="CK268" s="254"/>
      <c r="CL268" s="254"/>
      <c r="CM268" s="254"/>
      <c r="CN268" s="254"/>
      <c r="CO268" s="254"/>
      <c r="CP268" s="254"/>
      <c r="CQ268" s="254"/>
      <c r="CR268" s="254"/>
      <c r="CS268" s="254"/>
      <c r="CT268" s="254"/>
      <c r="CU268" s="254"/>
      <c r="CV268" s="254"/>
      <c r="CW268" s="254"/>
      <c r="CX268" s="254"/>
      <c r="CY268" s="254"/>
      <c r="CZ268" s="254"/>
      <c r="DA268" s="254"/>
      <c r="DB268" s="254"/>
      <c r="DC268" s="254"/>
      <c r="DD268" s="254"/>
      <c r="DE268" s="254"/>
      <c r="DF268" s="254"/>
      <c r="DG268" s="254"/>
      <c r="DH268" s="254"/>
      <c r="DI268" s="254"/>
      <c r="DJ268" s="254"/>
      <c r="DK268" s="254"/>
      <c r="DL268" s="254"/>
    </row>
    <row r="269" spans="1:116" x14ac:dyDescent="0.25">
      <c r="A269" s="254"/>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54"/>
      <c r="AE269" s="254"/>
      <c r="AF269" s="254"/>
      <c r="AG269" s="254"/>
      <c r="AH269" s="254"/>
      <c r="AI269" s="254"/>
      <c r="AJ269" s="254"/>
      <c r="AK269" s="254"/>
      <c r="AL269" s="254"/>
      <c r="AM269" s="254"/>
      <c r="AN269" s="254"/>
      <c r="AO269" s="254"/>
      <c r="AP269" s="254"/>
      <c r="AQ269" s="254"/>
      <c r="AR269" s="254"/>
      <c r="AS269" s="254"/>
      <c r="AT269" s="254"/>
      <c r="AU269" s="254"/>
      <c r="AV269" s="254"/>
      <c r="AW269" s="254"/>
      <c r="AX269" s="254"/>
      <c r="AY269" s="254"/>
      <c r="AZ269" s="254"/>
      <c r="BA269" s="254"/>
      <c r="BB269" s="254"/>
      <c r="BC269" s="254"/>
      <c r="BD269" s="254"/>
      <c r="BE269" s="254"/>
      <c r="BF269" s="254"/>
      <c r="BG269" s="254"/>
      <c r="BH269" s="254"/>
      <c r="BI269" s="254"/>
      <c r="BJ269" s="254"/>
      <c r="BK269" s="254"/>
      <c r="BL269" s="254"/>
      <c r="BM269" s="254"/>
      <c r="BN269" s="254"/>
      <c r="BO269" s="254"/>
      <c r="BP269" s="254"/>
      <c r="BQ269" s="254"/>
      <c r="BR269" s="254"/>
      <c r="BS269" s="254"/>
      <c r="BT269" s="254"/>
      <c r="BU269" s="254"/>
      <c r="BV269" s="254"/>
      <c r="BW269" s="254"/>
      <c r="BX269" s="254"/>
      <c r="BY269" s="254"/>
      <c r="BZ269" s="254"/>
      <c r="CA269" s="254"/>
      <c r="CB269" s="254"/>
      <c r="CC269" s="254"/>
      <c r="CD269" s="254"/>
      <c r="CE269" s="254"/>
      <c r="CF269" s="254"/>
      <c r="CG269" s="254"/>
      <c r="CH269" s="254"/>
      <c r="CI269" s="254"/>
      <c r="CJ269" s="254"/>
      <c r="CK269" s="254"/>
      <c r="CL269" s="254"/>
      <c r="CM269" s="254"/>
      <c r="CN269" s="254"/>
      <c r="CO269" s="254"/>
      <c r="CP269" s="254"/>
      <c r="CQ269" s="254"/>
      <c r="CR269" s="254"/>
      <c r="CS269" s="254"/>
      <c r="CT269" s="254"/>
      <c r="CU269" s="254"/>
      <c r="CV269" s="254"/>
      <c r="CW269" s="254"/>
      <c r="CX269" s="254"/>
      <c r="CY269" s="254"/>
      <c r="CZ269" s="254"/>
      <c r="DA269" s="254"/>
      <c r="DB269" s="254"/>
      <c r="DC269" s="254"/>
      <c r="DD269" s="254"/>
      <c r="DE269" s="254"/>
      <c r="DF269" s="254"/>
      <c r="DG269" s="254"/>
      <c r="DH269" s="254"/>
      <c r="DI269" s="254"/>
      <c r="DJ269" s="254"/>
      <c r="DK269" s="254"/>
      <c r="DL269" s="254"/>
    </row>
    <row r="270" spans="1:116" x14ac:dyDescent="0.25">
      <c r="A270" s="254"/>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54"/>
      <c r="AE270" s="254"/>
      <c r="AF270" s="254"/>
      <c r="AG270" s="254"/>
      <c r="AH270" s="254"/>
      <c r="AI270" s="254"/>
      <c r="AJ270" s="254"/>
      <c r="AK270" s="254"/>
      <c r="AL270" s="254"/>
      <c r="AM270" s="254"/>
      <c r="AN270" s="254"/>
      <c r="AO270" s="254"/>
      <c r="AP270" s="254"/>
      <c r="AQ270" s="254"/>
      <c r="AR270" s="254"/>
      <c r="AS270" s="254"/>
      <c r="AT270" s="254"/>
      <c r="AU270" s="254"/>
      <c r="AV270" s="254"/>
      <c r="AW270" s="254"/>
      <c r="AX270" s="254"/>
      <c r="AY270" s="254"/>
      <c r="AZ270" s="254"/>
      <c r="BA270" s="254"/>
      <c r="BB270" s="254"/>
      <c r="BC270" s="254"/>
      <c r="BD270" s="254"/>
      <c r="BE270" s="254"/>
      <c r="BF270" s="254"/>
      <c r="BG270" s="254"/>
      <c r="BH270" s="254"/>
      <c r="BI270" s="254"/>
      <c r="BJ270" s="254"/>
      <c r="BK270" s="254"/>
      <c r="BL270" s="254"/>
      <c r="BM270" s="254"/>
      <c r="BN270" s="254"/>
      <c r="BO270" s="254"/>
      <c r="BP270" s="254"/>
      <c r="BQ270" s="254"/>
      <c r="BR270" s="254"/>
      <c r="BS270" s="254"/>
      <c r="BT270" s="254"/>
      <c r="BU270" s="254"/>
      <c r="BV270" s="254"/>
      <c r="BW270" s="254"/>
      <c r="BX270" s="254"/>
      <c r="BY270" s="254"/>
      <c r="BZ270" s="254"/>
      <c r="CA270" s="254"/>
      <c r="CB270" s="254"/>
      <c r="CC270" s="254"/>
      <c r="CD270" s="254"/>
      <c r="CE270" s="254"/>
      <c r="CF270" s="254"/>
      <c r="CG270" s="254"/>
      <c r="CH270" s="254"/>
      <c r="CI270" s="254"/>
      <c r="CJ270" s="254"/>
      <c r="CK270" s="254"/>
      <c r="CL270" s="254"/>
      <c r="CM270" s="254"/>
      <c r="CN270" s="254"/>
      <c r="CO270" s="254"/>
      <c r="CP270" s="254"/>
      <c r="CQ270" s="254"/>
      <c r="CR270" s="254"/>
      <c r="CS270" s="254"/>
      <c r="CT270" s="254"/>
      <c r="CU270" s="254"/>
      <c r="CV270" s="254"/>
      <c r="CW270" s="254"/>
      <c r="CX270" s="254"/>
      <c r="CY270" s="254"/>
      <c r="CZ270" s="254"/>
      <c r="DA270" s="254"/>
      <c r="DB270" s="254"/>
      <c r="DC270" s="254"/>
      <c r="DD270" s="254"/>
      <c r="DE270" s="254"/>
      <c r="DF270" s="254"/>
      <c r="DG270" s="254"/>
      <c r="DH270" s="254"/>
      <c r="DI270" s="254"/>
      <c r="DJ270" s="254"/>
      <c r="DK270" s="254"/>
      <c r="DL270" s="254"/>
    </row>
    <row r="271" spans="1:116" x14ac:dyDescent="0.25">
      <c r="A271" s="254"/>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c r="AA271" s="254"/>
      <c r="AB271" s="254"/>
      <c r="AC271" s="254"/>
      <c r="AD271" s="254"/>
      <c r="AE271" s="254"/>
      <c r="AF271" s="254"/>
      <c r="AG271" s="254"/>
      <c r="AH271" s="254"/>
      <c r="AI271" s="254"/>
      <c r="AJ271" s="254"/>
      <c r="AK271" s="254"/>
      <c r="AL271" s="254"/>
      <c r="AM271" s="254"/>
      <c r="AN271" s="254"/>
      <c r="AO271" s="254"/>
      <c r="AP271" s="254"/>
      <c r="AQ271" s="254"/>
      <c r="AR271" s="254"/>
      <c r="AS271" s="254"/>
      <c r="AT271" s="254"/>
      <c r="AU271" s="254"/>
      <c r="AV271" s="254"/>
      <c r="AW271" s="254"/>
      <c r="AX271" s="254"/>
      <c r="AY271" s="254"/>
      <c r="AZ271" s="254"/>
      <c r="BA271" s="254"/>
      <c r="BB271" s="254"/>
      <c r="BC271" s="254"/>
      <c r="BD271" s="254"/>
      <c r="BE271" s="254"/>
      <c r="BF271" s="254"/>
      <c r="BG271" s="254"/>
      <c r="BH271" s="254"/>
      <c r="BI271" s="254"/>
      <c r="BJ271" s="254"/>
      <c r="BK271" s="254"/>
      <c r="BL271" s="254"/>
      <c r="BM271" s="254"/>
      <c r="BN271" s="254"/>
      <c r="BO271" s="254"/>
      <c r="BP271" s="254"/>
      <c r="BQ271" s="254"/>
      <c r="BR271" s="254"/>
      <c r="BS271" s="254"/>
      <c r="BT271" s="254"/>
      <c r="BU271" s="254"/>
      <c r="BV271" s="254"/>
      <c r="BW271" s="254"/>
      <c r="BX271" s="254"/>
      <c r="BY271" s="254"/>
      <c r="BZ271" s="254"/>
      <c r="CA271" s="254"/>
      <c r="CB271" s="254"/>
      <c r="CC271" s="254"/>
      <c r="CD271" s="254"/>
      <c r="CE271" s="254"/>
      <c r="CF271" s="254"/>
      <c r="CG271" s="254"/>
      <c r="CH271" s="254"/>
      <c r="CI271" s="254"/>
      <c r="CJ271" s="254"/>
      <c r="CK271" s="254"/>
      <c r="CL271" s="254"/>
      <c r="CM271" s="254"/>
      <c r="CN271" s="254"/>
      <c r="CO271" s="254"/>
      <c r="CP271" s="254"/>
      <c r="CQ271" s="254"/>
      <c r="CR271" s="254"/>
      <c r="CS271" s="254"/>
      <c r="CT271" s="254"/>
      <c r="CU271" s="254"/>
      <c r="CV271" s="254"/>
      <c r="CW271" s="254"/>
      <c r="CX271" s="254"/>
      <c r="CY271" s="254"/>
      <c r="CZ271" s="254"/>
      <c r="DA271" s="254"/>
      <c r="DB271" s="254"/>
      <c r="DC271" s="254"/>
      <c r="DD271" s="254"/>
      <c r="DE271" s="254"/>
      <c r="DF271" s="254"/>
      <c r="DG271" s="254"/>
      <c r="DH271" s="254"/>
      <c r="DI271" s="254"/>
      <c r="DJ271" s="254"/>
      <c r="DK271" s="254"/>
      <c r="DL271" s="254"/>
    </row>
    <row r="272" spans="1:116" x14ac:dyDescent="0.25">
      <c r="A272" s="254"/>
      <c r="B272" s="254"/>
      <c r="C272" s="254"/>
      <c r="D272" s="254"/>
      <c r="E272" s="254"/>
      <c r="F272" s="254"/>
      <c r="G272" s="254"/>
      <c r="H272" s="254"/>
      <c r="I272" s="254"/>
      <c r="J272" s="254"/>
      <c r="K272" s="254"/>
      <c r="L272" s="254"/>
      <c r="M272" s="254"/>
      <c r="N272" s="254"/>
      <c r="O272" s="254"/>
      <c r="P272" s="254"/>
      <c r="Q272" s="254"/>
      <c r="R272" s="254"/>
      <c r="S272" s="254"/>
      <c r="T272" s="254"/>
      <c r="U272" s="254"/>
      <c r="V272" s="254"/>
      <c r="W272" s="254"/>
      <c r="X272" s="254"/>
      <c r="Y272" s="254"/>
      <c r="Z272" s="254"/>
      <c r="AA272" s="254"/>
      <c r="AB272" s="254"/>
      <c r="AC272" s="254"/>
      <c r="AD272" s="254"/>
      <c r="AE272" s="254"/>
      <c r="AF272" s="254"/>
      <c r="AG272" s="254"/>
      <c r="AH272" s="254"/>
      <c r="AI272" s="254"/>
      <c r="AJ272" s="254"/>
      <c r="AK272" s="254"/>
      <c r="AL272" s="254"/>
      <c r="AM272" s="254"/>
      <c r="AN272" s="254"/>
      <c r="AO272" s="254"/>
      <c r="AP272" s="254"/>
      <c r="AQ272" s="254"/>
      <c r="AR272" s="254"/>
      <c r="AS272" s="254"/>
      <c r="AT272" s="254"/>
      <c r="AU272" s="254"/>
      <c r="AV272" s="254"/>
      <c r="AW272" s="254"/>
      <c r="AX272" s="254"/>
      <c r="AY272" s="254"/>
      <c r="AZ272" s="254"/>
      <c r="BA272" s="254"/>
      <c r="BB272" s="254"/>
      <c r="BC272" s="254"/>
      <c r="BD272" s="254"/>
      <c r="BE272" s="254"/>
      <c r="BF272" s="254"/>
      <c r="BG272" s="254"/>
      <c r="BH272" s="254"/>
      <c r="BI272" s="254"/>
      <c r="BJ272" s="254"/>
      <c r="BK272" s="254"/>
      <c r="BL272" s="254"/>
      <c r="BM272" s="254"/>
      <c r="BN272" s="254"/>
      <c r="BO272" s="254"/>
      <c r="BP272" s="254"/>
      <c r="BQ272" s="254"/>
      <c r="BR272" s="254"/>
      <c r="BS272" s="254"/>
      <c r="BT272" s="254"/>
      <c r="BU272" s="254"/>
      <c r="BV272" s="254"/>
      <c r="BW272" s="254"/>
      <c r="BX272" s="254"/>
      <c r="BY272" s="254"/>
      <c r="BZ272" s="254"/>
      <c r="CA272" s="254"/>
      <c r="CB272" s="254"/>
      <c r="CC272" s="254"/>
      <c r="CD272" s="254"/>
      <c r="CE272" s="254"/>
      <c r="CF272" s="254"/>
      <c r="CG272" s="254"/>
      <c r="CH272" s="254"/>
      <c r="CI272" s="254"/>
      <c r="CJ272" s="254"/>
      <c r="CK272" s="254"/>
      <c r="CL272" s="254"/>
      <c r="CM272" s="254"/>
      <c r="CN272" s="254"/>
      <c r="CO272" s="254"/>
      <c r="CP272" s="254"/>
      <c r="CQ272" s="254"/>
      <c r="CR272" s="254"/>
      <c r="CS272" s="254"/>
      <c r="CT272" s="254"/>
      <c r="CU272" s="254"/>
      <c r="CV272" s="254"/>
      <c r="CW272" s="254"/>
      <c r="CX272" s="254"/>
      <c r="CY272" s="254"/>
      <c r="CZ272" s="254"/>
      <c r="DA272" s="254"/>
      <c r="DB272" s="254"/>
      <c r="DC272" s="254"/>
      <c r="DD272" s="254"/>
      <c r="DE272" s="254"/>
      <c r="DF272" s="254"/>
      <c r="DG272" s="254"/>
      <c r="DH272" s="254"/>
      <c r="DI272" s="254"/>
      <c r="DJ272" s="254"/>
      <c r="DK272" s="254"/>
      <c r="DL272" s="254"/>
    </row>
    <row r="273" spans="1:116" x14ac:dyDescent="0.25">
      <c r="A273" s="254"/>
      <c r="B273" s="254"/>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c r="Y273" s="254"/>
      <c r="Z273" s="254"/>
      <c r="AA273" s="254"/>
      <c r="AB273" s="254"/>
      <c r="AC273" s="254"/>
      <c r="AD273" s="254"/>
      <c r="AE273" s="254"/>
      <c r="AF273" s="254"/>
      <c r="AG273" s="254"/>
      <c r="AH273" s="254"/>
      <c r="AI273" s="254"/>
      <c r="AJ273" s="254"/>
      <c r="AK273" s="254"/>
      <c r="AL273" s="254"/>
      <c r="AM273" s="254"/>
      <c r="AN273" s="254"/>
      <c r="AO273" s="254"/>
      <c r="AP273" s="254"/>
      <c r="AQ273" s="254"/>
      <c r="AR273" s="254"/>
      <c r="AS273" s="254"/>
      <c r="AT273" s="254"/>
      <c r="AU273" s="254"/>
      <c r="AV273" s="254"/>
      <c r="AW273" s="254"/>
      <c r="AX273" s="254"/>
      <c r="AY273" s="254"/>
      <c r="AZ273" s="254"/>
      <c r="BA273" s="254"/>
      <c r="BB273" s="254"/>
      <c r="BC273" s="254"/>
      <c r="BD273" s="254"/>
      <c r="BE273" s="254"/>
      <c r="BF273" s="254"/>
      <c r="BG273" s="254"/>
      <c r="BH273" s="254"/>
      <c r="BI273" s="254"/>
      <c r="BJ273" s="254"/>
      <c r="BK273" s="254"/>
      <c r="BL273" s="254"/>
      <c r="BM273" s="254"/>
      <c r="BN273" s="254"/>
      <c r="BO273" s="254"/>
      <c r="BP273" s="254"/>
      <c r="BQ273" s="254"/>
      <c r="BR273" s="254"/>
      <c r="BS273" s="254"/>
      <c r="BT273" s="254"/>
      <c r="BU273" s="254"/>
      <c r="BV273" s="254"/>
      <c r="BW273" s="254"/>
      <c r="BX273" s="254"/>
      <c r="BY273" s="254"/>
      <c r="BZ273" s="254"/>
      <c r="CA273" s="254"/>
      <c r="CB273" s="254"/>
      <c r="CC273" s="254"/>
      <c r="CD273" s="254"/>
      <c r="CE273" s="254"/>
      <c r="CF273" s="254"/>
      <c r="CG273" s="254"/>
      <c r="CH273" s="254"/>
      <c r="CI273" s="254"/>
      <c r="CJ273" s="254"/>
      <c r="CK273" s="254"/>
      <c r="CL273" s="254"/>
      <c r="CM273" s="254"/>
      <c r="CN273" s="254"/>
      <c r="CO273" s="254"/>
      <c r="CP273" s="254"/>
      <c r="CQ273" s="254"/>
      <c r="CR273" s="254"/>
      <c r="CS273" s="254"/>
      <c r="CT273" s="254"/>
      <c r="CU273" s="254"/>
      <c r="CV273" s="254"/>
      <c r="CW273" s="254"/>
      <c r="CX273" s="254"/>
      <c r="CY273" s="254"/>
      <c r="CZ273" s="254"/>
      <c r="DA273" s="254"/>
      <c r="DB273" s="254"/>
      <c r="DC273" s="254"/>
      <c r="DD273" s="254"/>
      <c r="DE273" s="254"/>
      <c r="DF273" s="254"/>
      <c r="DG273" s="254"/>
      <c r="DH273" s="254"/>
      <c r="DI273" s="254"/>
      <c r="DJ273" s="254"/>
      <c r="DK273" s="254"/>
      <c r="DL273" s="254"/>
    </row>
    <row r="274" spans="1:116" x14ac:dyDescent="0.25">
      <c r="A274" s="254"/>
      <c r="B274" s="254"/>
      <c r="C274" s="254"/>
      <c r="D274" s="254"/>
      <c r="E274" s="254"/>
      <c r="F274" s="254"/>
      <c r="G274" s="254"/>
      <c r="H274" s="254"/>
      <c r="I274" s="254"/>
      <c r="J274" s="254"/>
      <c r="K274" s="254"/>
      <c r="L274" s="254"/>
      <c r="M274" s="254"/>
      <c r="N274" s="254"/>
      <c r="O274" s="254"/>
      <c r="P274" s="254"/>
      <c r="Q274" s="254"/>
      <c r="R274" s="254"/>
      <c r="S274" s="254"/>
      <c r="T274" s="254"/>
      <c r="U274" s="254"/>
      <c r="V274" s="254"/>
      <c r="W274" s="254"/>
      <c r="X274" s="254"/>
      <c r="Y274" s="254"/>
      <c r="Z274" s="254"/>
      <c r="AA274" s="254"/>
      <c r="AB274" s="254"/>
      <c r="AC274" s="254"/>
      <c r="AD274" s="254"/>
      <c r="AE274" s="254"/>
      <c r="AF274" s="254"/>
      <c r="AG274" s="254"/>
      <c r="AH274" s="254"/>
      <c r="AI274" s="254"/>
      <c r="AJ274" s="254"/>
      <c r="AK274" s="254"/>
      <c r="AL274" s="254"/>
      <c r="AM274" s="254"/>
      <c r="AN274" s="254"/>
      <c r="AO274" s="254"/>
      <c r="AP274" s="254"/>
      <c r="AQ274" s="254"/>
      <c r="AR274" s="254"/>
      <c r="AS274" s="254"/>
      <c r="AT274" s="254"/>
      <c r="AU274" s="254"/>
      <c r="AV274" s="254"/>
      <c r="AW274" s="254"/>
      <c r="AX274" s="254"/>
      <c r="AY274" s="254"/>
      <c r="AZ274" s="254"/>
      <c r="BA274" s="254"/>
      <c r="BB274" s="254"/>
      <c r="BC274" s="254"/>
      <c r="BD274" s="254"/>
      <c r="BE274" s="254"/>
      <c r="BF274" s="254"/>
      <c r="BG274" s="254"/>
      <c r="BH274" s="254"/>
      <c r="BI274" s="254"/>
      <c r="BJ274" s="254"/>
      <c r="BK274" s="254"/>
      <c r="BL274" s="254"/>
      <c r="BM274" s="254"/>
      <c r="BN274" s="254"/>
      <c r="BO274" s="254"/>
      <c r="BP274" s="254"/>
      <c r="BQ274" s="254"/>
      <c r="BR274" s="254"/>
      <c r="BS274" s="254"/>
      <c r="BT274" s="254"/>
      <c r="BU274" s="254"/>
      <c r="BV274" s="254"/>
      <c r="BW274" s="254"/>
      <c r="BX274" s="254"/>
      <c r="BY274" s="254"/>
      <c r="BZ274" s="254"/>
      <c r="CA274" s="254"/>
      <c r="CB274" s="254"/>
      <c r="CC274" s="254"/>
      <c r="CD274" s="254"/>
      <c r="CE274" s="254"/>
      <c r="CF274" s="254"/>
      <c r="CG274" s="254"/>
      <c r="CH274" s="254"/>
      <c r="CI274" s="254"/>
      <c r="CJ274" s="254"/>
      <c r="CK274" s="254"/>
      <c r="CL274" s="254"/>
      <c r="CM274" s="254"/>
      <c r="CN274" s="254"/>
      <c r="CO274" s="254"/>
      <c r="CP274" s="254"/>
      <c r="CQ274" s="254"/>
      <c r="CR274" s="254"/>
      <c r="CS274" s="254"/>
      <c r="CT274" s="254"/>
      <c r="CU274" s="254"/>
      <c r="CV274" s="254"/>
      <c r="CW274" s="254"/>
      <c r="CX274" s="254"/>
      <c r="CY274" s="254"/>
      <c r="CZ274" s="254"/>
      <c r="DA274" s="254"/>
      <c r="DB274" s="254"/>
      <c r="DC274" s="254"/>
      <c r="DD274" s="254"/>
      <c r="DE274" s="254"/>
      <c r="DF274" s="254"/>
      <c r="DG274" s="254"/>
      <c r="DH274" s="254"/>
      <c r="DI274" s="254"/>
      <c r="DJ274" s="254"/>
      <c r="DK274" s="254"/>
      <c r="DL274" s="254"/>
    </row>
    <row r="275" spans="1:116" x14ac:dyDescent="0.25">
      <c r="A275" s="254"/>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254"/>
      <c r="AF275" s="254"/>
      <c r="AG275" s="254"/>
      <c r="AH275" s="254"/>
      <c r="AI275" s="254"/>
      <c r="AJ275" s="254"/>
      <c r="AK275" s="254"/>
      <c r="AL275" s="254"/>
      <c r="AM275" s="254"/>
      <c r="AN275" s="254"/>
      <c r="AO275" s="254"/>
      <c r="AP275" s="254"/>
      <c r="AQ275" s="254"/>
      <c r="AR275" s="254"/>
      <c r="AS275" s="254"/>
      <c r="AT275" s="254"/>
      <c r="AU275" s="254"/>
      <c r="AV275" s="254"/>
      <c r="AW275" s="254"/>
      <c r="AX275" s="254"/>
      <c r="AY275" s="254"/>
      <c r="AZ275" s="254"/>
      <c r="BA275" s="254"/>
      <c r="BB275" s="254"/>
      <c r="BC275" s="254"/>
      <c r="BD275" s="254"/>
      <c r="BE275" s="254"/>
      <c r="BF275" s="254"/>
      <c r="BG275" s="254"/>
      <c r="BH275" s="254"/>
      <c r="BI275" s="254"/>
      <c r="BJ275" s="254"/>
      <c r="BK275" s="254"/>
      <c r="BL275" s="254"/>
      <c r="BM275" s="254"/>
      <c r="BN275" s="254"/>
      <c r="BO275" s="254"/>
      <c r="BP275" s="254"/>
      <c r="BQ275" s="254"/>
      <c r="BR275" s="254"/>
      <c r="BS275" s="254"/>
      <c r="BT275" s="254"/>
      <c r="BU275" s="254"/>
      <c r="BV275" s="254"/>
      <c r="BW275" s="254"/>
      <c r="BX275" s="254"/>
      <c r="BY275" s="254"/>
      <c r="BZ275" s="254"/>
      <c r="CA275" s="254"/>
      <c r="CB275" s="254"/>
      <c r="CC275" s="254"/>
      <c r="CD275" s="254"/>
      <c r="CE275" s="254"/>
      <c r="CF275" s="254"/>
      <c r="CG275" s="254"/>
      <c r="CH275" s="254"/>
      <c r="CI275" s="254"/>
      <c r="CJ275" s="254"/>
      <c r="CK275" s="254"/>
      <c r="CL275" s="254"/>
      <c r="CM275" s="254"/>
      <c r="CN275" s="254"/>
      <c r="CO275" s="254"/>
      <c r="CP275" s="254"/>
      <c r="CQ275" s="254"/>
      <c r="CR275" s="254"/>
      <c r="CS275" s="254"/>
      <c r="CT275" s="254"/>
      <c r="CU275" s="254"/>
      <c r="CV275" s="254"/>
      <c r="CW275" s="254"/>
      <c r="CX275" s="254"/>
      <c r="CY275" s="254"/>
      <c r="CZ275" s="254"/>
      <c r="DA275" s="254"/>
      <c r="DB275" s="254"/>
      <c r="DC275" s="254"/>
      <c r="DD275" s="254"/>
      <c r="DE275" s="254"/>
      <c r="DF275" s="254"/>
      <c r="DG275" s="254"/>
      <c r="DH275" s="254"/>
      <c r="DI275" s="254"/>
      <c r="DJ275" s="254"/>
      <c r="DK275" s="254"/>
      <c r="DL275" s="254"/>
    </row>
    <row r="276" spans="1:116" x14ac:dyDescent="0.25">
      <c r="A276" s="254"/>
      <c r="B276" s="254"/>
      <c r="C276" s="254"/>
      <c r="D276" s="254"/>
      <c r="E276" s="254"/>
      <c r="F276" s="254"/>
      <c r="G276" s="254"/>
      <c r="H276" s="254"/>
      <c r="I276" s="254"/>
      <c r="J276" s="254"/>
      <c r="K276" s="254"/>
      <c r="L276" s="254"/>
      <c r="M276" s="254"/>
      <c r="N276" s="254"/>
      <c r="O276" s="254"/>
      <c r="P276" s="254"/>
      <c r="Q276" s="254"/>
      <c r="R276" s="254"/>
      <c r="S276" s="254"/>
      <c r="T276" s="254"/>
      <c r="U276" s="254"/>
      <c r="V276" s="254"/>
      <c r="W276" s="254"/>
      <c r="X276" s="254"/>
      <c r="Y276" s="254"/>
      <c r="Z276" s="254"/>
      <c r="AA276" s="254"/>
      <c r="AB276" s="254"/>
      <c r="AC276" s="254"/>
      <c r="AD276" s="254"/>
      <c r="AE276" s="254"/>
      <c r="AF276" s="254"/>
      <c r="AG276" s="254"/>
      <c r="AH276" s="254"/>
      <c r="AI276" s="254"/>
      <c r="AJ276" s="254"/>
      <c r="AK276" s="254"/>
      <c r="AL276" s="254"/>
      <c r="AM276" s="254"/>
      <c r="AN276" s="254"/>
      <c r="AO276" s="254"/>
      <c r="AP276" s="254"/>
      <c r="AQ276" s="254"/>
      <c r="AR276" s="254"/>
      <c r="AS276" s="254"/>
      <c r="AT276" s="254"/>
      <c r="AU276" s="254"/>
      <c r="AV276" s="254"/>
      <c r="AW276" s="254"/>
      <c r="AX276" s="254"/>
      <c r="AY276" s="254"/>
      <c r="AZ276" s="254"/>
      <c r="BA276" s="254"/>
      <c r="BB276" s="254"/>
      <c r="BC276" s="254"/>
      <c r="BD276" s="254"/>
      <c r="BE276" s="254"/>
      <c r="BF276" s="254"/>
      <c r="BG276" s="254"/>
      <c r="BH276" s="254"/>
      <c r="BI276" s="254"/>
      <c r="BJ276" s="254"/>
      <c r="BK276" s="254"/>
      <c r="BL276" s="254"/>
      <c r="BM276" s="254"/>
      <c r="BN276" s="254"/>
      <c r="BO276" s="254"/>
      <c r="BP276" s="254"/>
      <c r="BQ276" s="254"/>
      <c r="BR276" s="254"/>
      <c r="BS276" s="254"/>
      <c r="BT276" s="254"/>
      <c r="BU276" s="254"/>
      <c r="BV276" s="254"/>
      <c r="BW276" s="254"/>
      <c r="BX276" s="254"/>
      <c r="BY276" s="254"/>
      <c r="BZ276" s="254"/>
      <c r="CA276" s="254"/>
      <c r="CB276" s="254"/>
      <c r="CC276" s="254"/>
      <c r="CD276" s="254"/>
      <c r="CE276" s="254"/>
      <c r="CF276" s="254"/>
      <c r="CG276" s="254"/>
      <c r="CH276" s="254"/>
      <c r="CI276" s="254"/>
      <c r="CJ276" s="254"/>
      <c r="CK276" s="254"/>
      <c r="CL276" s="254"/>
      <c r="CM276" s="254"/>
      <c r="CN276" s="254"/>
      <c r="CO276" s="254"/>
      <c r="CP276" s="254"/>
      <c r="CQ276" s="254"/>
      <c r="CR276" s="254"/>
      <c r="CS276" s="254"/>
      <c r="CT276" s="254"/>
      <c r="CU276" s="254"/>
      <c r="CV276" s="254"/>
      <c r="CW276" s="254"/>
      <c r="CX276" s="254"/>
      <c r="CY276" s="254"/>
      <c r="CZ276" s="254"/>
      <c r="DA276" s="254"/>
      <c r="DB276" s="254"/>
      <c r="DC276" s="254"/>
      <c r="DD276" s="254"/>
      <c r="DE276" s="254"/>
      <c r="DF276" s="254"/>
      <c r="DG276" s="254"/>
      <c r="DH276" s="254"/>
      <c r="DI276" s="254"/>
      <c r="DJ276" s="254"/>
      <c r="DK276" s="254"/>
      <c r="DL276" s="254"/>
    </row>
    <row r="277" spans="1:116" x14ac:dyDescent="0.25">
      <c r="A277" s="254"/>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54"/>
      <c r="AE277" s="254"/>
      <c r="AF277" s="254"/>
      <c r="AG277" s="254"/>
      <c r="AH277" s="254"/>
      <c r="AI277" s="254"/>
      <c r="AJ277" s="254"/>
      <c r="AK277" s="254"/>
      <c r="AL277" s="254"/>
      <c r="AM277" s="254"/>
      <c r="AN277" s="254"/>
      <c r="AO277" s="254"/>
      <c r="AP277" s="254"/>
      <c r="AQ277" s="254"/>
      <c r="AR277" s="254"/>
      <c r="AS277" s="254"/>
      <c r="AT277" s="254"/>
      <c r="AU277" s="254"/>
      <c r="AV277" s="254"/>
      <c r="AW277" s="254"/>
      <c r="AX277" s="254"/>
      <c r="AY277" s="254"/>
      <c r="AZ277" s="254"/>
      <c r="BA277" s="254"/>
      <c r="BB277" s="254"/>
      <c r="BC277" s="254"/>
      <c r="BD277" s="254"/>
      <c r="BE277" s="254"/>
      <c r="BF277" s="254"/>
      <c r="BG277" s="254"/>
      <c r="BH277" s="254"/>
      <c r="BI277" s="254"/>
      <c r="BJ277" s="254"/>
      <c r="BK277" s="254"/>
      <c r="BL277" s="254"/>
      <c r="BM277" s="254"/>
      <c r="BN277" s="254"/>
      <c r="BO277" s="254"/>
      <c r="BP277" s="254"/>
      <c r="BQ277" s="254"/>
      <c r="BR277" s="254"/>
      <c r="BS277" s="254"/>
      <c r="BT277" s="254"/>
      <c r="BU277" s="254"/>
      <c r="BV277" s="254"/>
      <c r="BW277" s="254"/>
      <c r="BX277" s="254"/>
      <c r="BY277" s="254"/>
      <c r="BZ277" s="254"/>
      <c r="CA277" s="254"/>
      <c r="CB277" s="254"/>
      <c r="CC277" s="254"/>
      <c r="CD277" s="254"/>
      <c r="CE277" s="254"/>
      <c r="CF277" s="254"/>
      <c r="CG277" s="254"/>
      <c r="CH277" s="254"/>
      <c r="CI277" s="254"/>
      <c r="CJ277" s="254"/>
      <c r="CK277" s="254"/>
      <c r="CL277" s="254"/>
      <c r="CM277" s="254"/>
      <c r="CN277" s="254"/>
      <c r="CO277" s="254"/>
      <c r="CP277" s="254"/>
      <c r="CQ277" s="254"/>
      <c r="CR277" s="254"/>
      <c r="CS277" s="254"/>
      <c r="CT277" s="254"/>
      <c r="CU277" s="254"/>
      <c r="CV277" s="254"/>
      <c r="CW277" s="254"/>
      <c r="CX277" s="254"/>
      <c r="CY277" s="254"/>
      <c r="CZ277" s="254"/>
      <c r="DA277" s="254"/>
      <c r="DB277" s="254"/>
      <c r="DC277" s="254"/>
      <c r="DD277" s="254"/>
      <c r="DE277" s="254"/>
      <c r="DF277" s="254"/>
      <c r="DG277" s="254"/>
      <c r="DH277" s="254"/>
      <c r="DI277" s="254"/>
      <c r="DJ277" s="254"/>
      <c r="DK277" s="254"/>
      <c r="DL277" s="254"/>
    </row>
    <row r="278" spans="1:116" x14ac:dyDescent="0.25">
      <c r="A278" s="254"/>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c r="AF278" s="254"/>
      <c r="AG278" s="254"/>
      <c r="AH278" s="254"/>
      <c r="AI278" s="254"/>
      <c r="AJ278" s="254"/>
      <c r="AK278" s="254"/>
      <c r="AL278" s="254"/>
      <c r="AM278" s="254"/>
      <c r="AN278" s="254"/>
      <c r="AO278" s="254"/>
      <c r="AP278" s="254"/>
      <c r="AQ278" s="254"/>
      <c r="AR278" s="254"/>
      <c r="AS278" s="254"/>
      <c r="AT278" s="254"/>
      <c r="AU278" s="254"/>
      <c r="AV278" s="254"/>
      <c r="AW278" s="254"/>
      <c r="AX278" s="254"/>
      <c r="AY278" s="254"/>
      <c r="AZ278" s="254"/>
      <c r="BA278" s="254"/>
      <c r="BB278" s="254"/>
      <c r="BC278" s="254"/>
      <c r="BD278" s="254"/>
      <c r="BE278" s="254"/>
      <c r="BF278" s="254"/>
      <c r="BG278" s="254"/>
      <c r="BH278" s="254"/>
      <c r="BI278" s="254"/>
      <c r="BJ278" s="254"/>
      <c r="BK278" s="254"/>
      <c r="BL278" s="254"/>
      <c r="BM278" s="254"/>
      <c r="BN278" s="254"/>
      <c r="BO278" s="254"/>
      <c r="BP278" s="254"/>
      <c r="BQ278" s="254"/>
      <c r="BR278" s="254"/>
      <c r="BS278" s="254"/>
      <c r="BT278" s="254"/>
      <c r="BU278" s="254"/>
      <c r="BV278" s="254"/>
      <c r="BW278" s="254"/>
      <c r="BX278" s="254"/>
      <c r="BY278" s="254"/>
      <c r="BZ278" s="254"/>
      <c r="CA278" s="254"/>
      <c r="CB278" s="254"/>
      <c r="CC278" s="254"/>
      <c r="CD278" s="254"/>
      <c r="CE278" s="254"/>
      <c r="CF278" s="254"/>
      <c r="CG278" s="254"/>
      <c r="CH278" s="254"/>
      <c r="CI278" s="254"/>
      <c r="CJ278" s="254"/>
      <c r="CK278" s="254"/>
      <c r="CL278" s="254"/>
      <c r="CM278" s="254"/>
      <c r="CN278" s="254"/>
      <c r="CO278" s="254"/>
      <c r="CP278" s="254"/>
      <c r="CQ278" s="254"/>
      <c r="CR278" s="254"/>
      <c r="CS278" s="254"/>
      <c r="CT278" s="254"/>
      <c r="CU278" s="254"/>
      <c r="CV278" s="254"/>
      <c r="CW278" s="254"/>
      <c r="CX278" s="254"/>
      <c r="CY278" s="254"/>
      <c r="CZ278" s="254"/>
      <c r="DA278" s="254"/>
      <c r="DB278" s="254"/>
      <c r="DC278" s="254"/>
      <c r="DD278" s="254"/>
      <c r="DE278" s="254"/>
      <c r="DF278" s="254"/>
      <c r="DG278" s="254"/>
      <c r="DH278" s="254"/>
      <c r="DI278" s="254"/>
      <c r="DJ278" s="254"/>
      <c r="DK278" s="254"/>
      <c r="DL278" s="254"/>
    </row>
    <row r="279" spans="1:116" x14ac:dyDescent="0.25">
      <c r="A279" s="254"/>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54"/>
      <c r="AE279" s="254"/>
      <c r="AF279" s="254"/>
      <c r="AG279" s="254"/>
      <c r="AH279" s="254"/>
      <c r="AI279" s="254"/>
      <c r="AJ279" s="254"/>
      <c r="AK279" s="254"/>
      <c r="AL279" s="254"/>
      <c r="AM279" s="254"/>
      <c r="AN279" s="254"/>
      <c r="AO279" s="254"/>
      <c r="AP279" s="254"/>
      <c r="AQ279" s="254"/>
      <c r="AR279" s="254"/>
      <c r="AS279" s="254"/>
      <c r="AT279" s="254"/>
      <c r="AU279" s="254"/>
      <c r="AV279" s="254"/>
      <c r="AW279" s="254"/>
      <c r="AX279" s="254"/>
      <c r="AY279" s="254"/>
      <c r="AZ279" s="254"/>
      <c r="BA279" s="254"/>
      <c r="BB279" s="254"/>
      <c r="BC279" s="254"/>
      <c r="BD279" s="254"/>
      <c r="BE279" s="254"/>
      <c r="BF279" s="254"/>
      <c r="BG279" s="254"/>
      <c r="BH279" s="254"/>
      <c r="BI279" s="254"/>
      <c r="BJ279" s="254"/>
      <c r="BK279" s="254"/>
      <c r="BL279" s="254"/>
      <c r="BM279" s="254"/>
      <c r="BN279" s="254"/>
      <c r="BO279" s="254"/>
      <c r="BP279" s="254"/>
      <c r="BQ279" s="254"/>
      <c r="BR279" s="254"/>
      <c r="BS279" s="254"/>
      <c r="BT279" s="254"/>
      <c r="BU279" s="254"/>
      <c r="BV279" s="254"/>
      <c r="BW279" s="254"/>
      <c r="BX279" s="254"/>
      <c r="BY279" s="254"/>
      <c r="BZ279" s="254"/>
      <c r="CA279" s="254"/>
      <c r="CB279" s="254"/>
      <c r="CC279" s="254"/>
      <c r="CD279" s="254"/>
      <c r="CE279" s="254"/>
      <c r="CF279" s="254"/>
      <c r="CG279" s="254"/>
      <c r="CH279" s="254"/>
      <c r="CI279" s="254"/>
      <c r="CJ279" s="254"/>
      <c r="CK279" s="254"/>
      <c r="CL279" s="254"/>
      <c r="CM279" s="254"/>
      <c r="CN279" s="254"/>
      <c r="CO279" s="254"/>
      <c r="CP279" s="254"/>
      <c r="CQ279" s="254"/>
      <c r="CR279" s="254"/>
      <c r="CS279" s="254"/>
      <c r="CT279" s="254"/>
      <c r="CU279" s="254"/>
      <c r="CV279" s="254"/>
      <c r="CW279" s="254"/>
      <c r="CX279" s="254"/>
      <c r="CY279" s="254"/>
      <c r="CZ279" s="254"/>
      <c r="DA279" s="254"/>
      <c r="DB279" s="254"/>
      <c r="DC279" s="254"/>
      <c r="DD279" s="254"/>
      <c r="DE279" s="254"/>
      <c r="DF279" s="254"/>
      <c r="DG279" s="254"/>
      <c r="DH279" s="254"/>
      <c r="DI279" s="254"/>
      <c r="DJ279" s="254"/>
      <c r="DK279" s="254"/>
      <c r="DL279" s="254"/>
    </row>
    <row r="280" spans="1:116" x14ac:dyDescent="0.25">
      <c r="A280" s="254"/>
      <c r="B280" s="254"/>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c r="Y280" s="254"/>
      <c r="Z280" s="254"/>
      <c r="AA280" s="254"/>
      <c r="AB280" s="254"/>
      <c r="AC280" s="254"/>
      <c r="AD280" s="254"/>
      <c r="AE280" s="254"/>
      <c r="AF280" s="254"/>
      <c r="AG280" s="254"/>
      <c r="AH280" s="254"/>
      <c r="AI280" s="254"/>
      <c r="AJ280" s="254"/>
      <c r="AK280" s="254"/>
      <c r="AL280" s="254"/>
      <c r="AM280" s="254"/>
      <c r="AN280" s="254"/>
      <c r="AO280" s="254"/>
      <c r="AP280" s="254"/>
      <c r="AQ280" s="254"/>
      <c r="AR280" s="254"/>
      <c r="AS280" s="254"/>
      <c r="AT280" s="254"/>
      <c r="AU280" s="254"/>
      <c r="AV280" s="254"/>
      <c r="AW280" s="254"/>
      <c r="AX280" s="254"/>
      <c r="AY280" s="254"/>
      <c r="AZ280" s="254"/>
      <c r="BA280" s="254"/>
      <c r="BB280" s="254"/>
      <c r="BC280" s="254"/>
      <c r="BD280" s="254"/>
      <c r="BE280" s="254"/>
      <c r="BF280" s="254"/>
      <c r="BG280" s="254"/>
      <c r="BH280" s="254"/>
      <c r="BI280" s="254"/>
      <c r="BJ280" s="254"/>
      <c r="BK280" s="254"/>
      <c r="BL280" s="254"/>
      <c r="BM280" s="254"/>
      <c r="BN280" s="254"/>
      <c r="BO280" s="254"/>
      <c r="BP280" s="254"/>
      <c r="BQ280" s="254"/>
      <c r="BR280" s="254"/>
      <c r="BS280" s="254"/>
      <c r="BT280" s="254"/>
      <c r="BU280" s="254"/>
      <c r="BV280" s="254"/>
      <c r="BW280" s="254"/>
      <c r="BX280" s="254"/>
      <c r="BY280" s="254"/>
      <c r="BZ280" s="254"/>
      <c r="CA280" s="254"/>
      <c r="CB280" s="254"/>
      <c r="CC280" s="254"/>
      <c r="CD280" s="254"/>
      <c r="CE280" s="254"/>
      <c r="CF280" s="254"/>
      <c r="CG280" s="254"/>
      <c r="CH280" s="254"/>
      <c r="CI280" s="254"/>
      <c r="CJ280" s="254"/>
      <c r="CK280" s="254"/>
      <c r="CL280" s="254"/>
      <c r="CM280" s="254"/>
      <c r="CN280" s="254"/>
      <c r="CO280" s="254"/>
      <c r="CP280" s="254"/>
      <c r="CQ280" s="254"/>
      <c r="CR280" s="254"/>
      <c r="CS280" s="254"/>
      <c r="CT280" s="254"/>
      <c r="CU280" s="254"/>
      <c r="CV280" s="254"/>
      <c r="CW280" s="254"/>
      <c r="CX280" s="254"/>
      <c r="CY280" s="254"/>
      <c r="CZ280" s="254"/>
      <c r="DA280" s="254"/>
      <c r="DB280" s="254"/>
      <c r="DC280" s="254"/>
      <c r="DD280" s="254"/>
      <c r="DE280" s="254"/>
      <c r="DF280" s="254"/>
      <c r="DG280" s="254"/>
      <c r="DH280" s="254"/>
      <c r="DI280" s="254"/>
      <c r="DJ280" s="254"/>
      <c r="DK280" s="254"/>
      <c r="DL280" s="254"/>
    </row>
    <row r="281" spans="1:116" x14ac:dyDescent="0.25">
      <c r="A281" s="254"/>
      <c r="B281" s="254"/>
      <c r="C281" s="254"/>
      <c r="D281" s="254"/>
      <c r="E281" s="254"/>
      <c r="F281" s="254"/>
      <c r="G281" s="254"/>
      <c r="H281" s="254"/>
      <c r="I281" s="254"/>
      <c r="J281" s="254"/>
      <c r="K281" s="254"/>
      <c r="L281" s="254"/>
      <c r="M281" s="254"/>
      <c r="N281" s="254"/>
      <c r="O281" s="254"/>
      <c r="P281" s="254"/>
      <c r="Q281" s="254"/>
      <c r="R281" s="254"/>
      <c r="S281" s="254"/>
      <c r="T281" s="254"/>
      <c r="U281" s="254"/>
      <c r="V281" s="254"/>
      <c r="W281" s="254"/>
      <c r="X281" s="254"/>
      <c r="Y281" s="254"/>
      <c r="Z281" s="254"/>
      <c r="AA281" s="254"/>
      <c r="AB281" s="254"/>
      <c r="AC281" s="254"/>
      <c r="AD281" s="254"/>
      <c r="AE281" s="254"/>
      <c r="AF281" s="254"/>
      <c r="AG281" s="254"/>
      <c r="AH281" s="254"/>
      <c r="AI281" s="254"/>
      <c r="AJ281" s="254"/>
      <c r="AK281" s="254"/>
      <c r="AL281" s="254"/>
      <c r="AM281" s="254"/>
      <c r="AN281" s="254"/>
      <c r="AO281" s="254"/>
      <c r="AP281" s="254"/>
      <c r="AQ281" s="254"/>
      <c r="AR281" s="254"/>
      <c r="AS281" s="254"/>
      <c r="AT281" s="254"/>
      <c r="AU281" s="254"/>
      <c r="AV281" s="254"/>
      <c r="AW281" s="254"/>
      <c r="AX281" s="254"/>
      <c r="AY281" s="254"/>
      <c r="AZ281" s="254"/>
      <c r="BA281" s="254"/>
      <c r="BB281" s="254"/>
      <c r="BC281" s="254"/>
      <c r="BD281" s="254"/>
      <c r="BE281" s="254"/>
      <c r="BF281" s="254"/>
      <c r="BG281" s="254"/>
      <c r="BH281" s="254"/>
      <c r="BI281" s="254"/>
      <c r="BJ281" s="254"/>
      <c r="BK281" s="254"/>
      <c r="BL281" s="254"/>
      <c r="BM281" s="254"/>
      <c r="BN281" s="254"/>
      <c r="BO281" s="254"/>
      <c r="BP281" s="254"/>
      <c r="BQ281" s="254"/>
      <c r="BR281" s="254"/>
      <c r="BS281" s="254"/>
      <c r="BT281" s="254"/>
      <c r="BU281" s="254"/>
      <c r="BV281" s="254"/>
      <c r="BW281" s="254"/>
      <c r="BX281" s="254"/>
      <c r="BY281" s="254"/>
      <c r="BZ281" s="254"/>
      <c r="CA281" s="254"/>
      <c r="CB281" s="254"/>
      <c r="CC281" s="254"/>
      <c r="CD281" s="254"/>
      <c r="CE281" s="254"/>
      <c r="CF281" s="254"/>
      <c r="CG281" s="254"/>
      <c r="CH281" s="254"/>
      <c r="CI281" s="254"/>
      <c r="CJ281" s="254"/>
      <c r="CK281" s="254"/>
      <c r="CL281" s="254"/>
      <c r="CM281" s="254"/>
      <c r="CN281" s="254"/>
      <c r="CO281" s="254"/>
      <c r="CP281" s="254"/>
      <c r="CQ281" s="254"/>
      <c r="CR281" s="254"/>
      <c r="CS281" s="254"/>
      <c r="CT281" s="254"/>
      <c r="CU281" s="254"/>
      <c r="CV281" s="254"/>
      <c r="CW281" s="254"/>
      <c r="CX281" s="254"/>
      <c r="CY281" s="254"/>
      <c r="CZ281" s="254"/>
      <c r="DA281" s="254"/>
      <c r="DB281" s="254"/>
      <c r="DC281" s="254"/>
      <c r="DD281" s="254"/>
      <c r="DE281" s="254"/>
      <c r="DF281" s="254"/>
      <c r="DG281" s="254"/>
      <c r="DH281" s="254"/>
      <c r="DI281" s="254"/>
      <c r="DJ281" s="254"/>
      <c r="DK281" s="254"/>
      <c r="DL281" s="254"/>
    </row>
    <row r="282" spans="1:116" x14ac:dyDescent="0.25">
      <c r="A282" s="254"/>
      <c r="B282" s="254"/>
      <c r="C282" s="254"/>
      <c r="D282" s="254"/>
      <c r="E282" s="254"/>
      <c r="F282" s="254"/>
      <c r="G282" s="254"/>
      <c r="H282" s="254"/>
      <c r="I282" s="254"/>
      <c r="J282" s="254"/>
      <c r="K282" s="254"/>
      <c r="L282" s="254"/>
      <c r="M282" s="254"/>
      <c r="N282" s="254"/>
      <c r="O282" s="254"/>
      <c r="P282" s="254"/>
      <c r="Q282" s="254"/>
      <c r="R282" s="254"/>
      <c r="S282" s="254"/>
      <c r="T282" s="254"/>
      <c r="U282" s="254"/>
      <c r="V282" s="254"/>
      <c r="W282" s="254"/>
      <c r="X282" s="254"/>
      <c r="Y282" s="254"/>
      <c r="Z282" s="254"/>
      <c r="AA282" s="254"/>
      <c r="AB282" s="254"/>
      <c r="AC282" s="254"/>
      <c r="AD282" s="254"/>
      <c r="AE282" s="254"/>
      <c r="AF282" s="254"/>
      <c r="AG282" s="254"/>
      <c r="AH282" s="254"/>
      <c r="AI282" s="254"/>
      <c r="AJ282" s="254"/>
      <c r="AK282" s="254"/>
      <c r="AL282" s="254"/>
      <c r="AM282" s="254"/>
      <c r="AN282" s="254"/>
      <c r="AO282" s="254"/>
      <c r="AP282" s="254"/>
      <c r="AQ282" s="254"/>
      <c r="AR282" s="254"/>
      <c r="AS282" s="254"/>
      <c r="AT282" s="254"/>
      <c r="AU282" s="254"/>
      <c r="AV282" s="254"/>
      <c r="AW282" s="254"/>
      <c r="AX282" s="254"/>
      <c r="AY282" s="254"/>
      <c r="AZ282" s="254"/>
      <c r="BA282" s="254"/>
      <c r="BB282" s="254"/>
      <c r="BC282" s="254"/>
      <c r="BD282" s="254"/>
      <c r="BE282" s="254"/>
      <c r="BF282" s="254"/>
      <c r="BG282" s="254"/>
      <c r="BH282" s="254"/>
      <c r="BI282" s="254"/>
      <c r="BJ282" s="254"/>
      <c r="BK282" s="254"/>
      <c r="BL282" s="254"/>
      <c r="BM282" s="254"/>
      <c r="BN282" s="254"/>
      <c r="BO282" s="254"/>
      <c r="BP282" s="254"/>
      <c r="BQ282" s="254"/>
      <c r="BR282" s="254"/>
      <c r="BS282" s="254"/>
      <c r="BT282" s="254"/>
      <c r="BU282" s="254"/>
      <c r="BV282" s="254"/>
      <c r="BW282" s="254"/>
      <c r="BX282" s="254"/>
      <c r="BY282" s="254"/>
      <c r="BZ282" s="254"/>
      <c r="CA282" s="254"/>
      <c r="CB282" s="254"/>
      <c r="CC282" s="254"/>
      <c r="CD282" s="254"/>
      <c r="CE282" s="254"/>
      <c r="CF282" s="254"/>
      <c r="CG282" s="254"/>
      <c r="CH282" s="254"/>
      <c r="CI282" s="254"/>
      <c r="CJ282" s="254"/>
      <c r="CK282" s="254"/>
      <c r="CL282" s="254"/>
      <c r="CM282" s="254"/>
      <c r="CN282" s="254"/>
      <c r="CO282" s="254"/>
      <c r="CP282" s="254"/>
      <c r="CQ282" s="254"/>
      <c r="CR282" s="254"/>
      <c r="CS282" s="254"/>
      <c r="CT282" s="254"/>
      <c r="CU282" s="254"/>
      <c r="CV282" s="254"/>
      <c r="CW282" s="254"/>
      <c r="CX282" s="254"/>
      <c r="CY282" s="254"/>
      <c r="CZ282" s="254"/>
      <c r="DA282" s="254"/>
      <c r="DB282" s="254"/>
      <c r="DC282" s="254"/>
      <c r="DD282" s="254"/>
      <c r="DE282" s="254"/>
      <c r="DF282" s="254"/>
      <c r="DG282" s="254"/>
      <c r="DH282" s="254"/>
      <c r="DI282" s="254"/>
      <c r="DJ282" s="254"/>
      <c r="DK282" s="254"/>
      <c r="DL282" s="254"/>
    </row>
    <row r="283" spans="1:116" x14ac:dyDescent="0.25">
      <c r="A283" s="254"/>
      <c r="B283" s="254"/>
      <c r="C283" s="254"/>
      <c r="D283" s="254"/>
      <c r="E283" s="254"/>
      <c r="F283" s="254"/>
      <c r="G283" s="254"/>
      <c r="H283" s="254"/>
      <c r="I283" s="254"/>
      <c r="J283" s="254"/>
      <c r="K283" s="254"/>
      <c r="L283" s="254"/>
      <c r="M283" s="254"/>
      <c r="N283" s="254"/>
      <c r="O283" s="254"/>
      <c r="P283" s="254"/>
      <c r="Q283" s="254"/>
      <c r="R283" s="254"/>
      <c r="S283" s="254"/>
      <c r="T283" s="254"/>
      <c r="U283" s="254"/>
      <c r="V283" s="254"/>
      <c r="W283" s="254"/>
      <c r="X283" s="254"/>
      <c r="Y283" s="254"/>
      <c r="Z283" s="254"/>
      <c r="AA283" s="254"/>
      <c r="AB283" s="254"/>
      <c r="AC283" s="254"/>
      <c r="AD283" s="254"/>
      <c r="AE283" s="254"/>
      <c r="AF283" s="254"/>
      <c r="AG283" s="254"/>
      <c r="AH283" s="254"/>
      <c r="AI283" s="254"/>
      <c r="AJ283" s="254"/>
      <c r="AK283" s="254"/>
      <c r="AL283" s="254"/>
      <c r="AM283" s="254"/>
      <c r="AN283" s="254"/>
      <c r="AO283" s="254"/>
      <c r="AP283" s="254"/>
      <c r="AQ283" s="254"/>
      <c r="AR283" s="254"/>
      <c r="AS283" s="254"/>
      <c r="AT283" s="254"/>
      <c r="AU283" s="254"/>
      <c r="AV283" s="254"/>
      <c r="AW283" s="254"/>
      <c r="AX283" s="254"/>
      <c r="AY283" s="254"/>
      <c r="AZ283" s="254"/>
      <c r="BA283" s="254"/>
      <c r="BB283" s="254"/>
      <c r="BC283" s="254"/>
      <c r="BD283" s="254"/>
      <c r="BE283" s="254"/>
      <c r="BF283" s="254"/>
      <c r="BG283" s="254"/>
      <c r="BH283" s="254"/>
      <c r="BI283" s="254"/>
      <c r="BJ283" s="254"/>
      <c r="BK283" s="254"/>
      <c r="BL283" s="254"/>
      <c r="BM283" s="254"/>
      <c r="BN283" s="254"/>
      <c r="BO283" s="254"/>
      <c r="BP283" s="254"/>
      <c r="BQ283" s="254"/>
      <c r="BR283" s="254"/>
      <c r="BS283" s="254"/>
      <c r="BT283" s="254"/>
      <c r="BU283" s="254"/>
      <c r="BV283" s="254"/>
      <c r="BW283" s="254"/>
      <c r="BX283" s="254"/>
      <c r="BY283" s="254"/>
      <c r="BZ283" s="254"/>
      <c r="CA283" s="254"/>
      <c r="CB283" s="254"/>
      <c r="CC283" s="254"/>
      <c r="CD283" s="254"/>
      <c r="CE283" s="254"/>
      <c r="CF283" s="254"/>
      <c r="CG283" s="254"/>
      <c r="CH283" s="254"/>
      <c r="CI283" s="254"/>
      <c r="CJ283" s="254"/>
      <c r="CK283" s="254"/>
      <c r="CL283" s="254"/>
      <c r="CM283" s="254"/>
      <c r="CN283" s="254"/>
      <c r="CO283" s="254"/>
      <c r="CP283" s="254"/>
      <c r="CQ283" s="254"/>
      <c r="CR283" s="254"/>
      <c r="CS283" s="254"/>
      <c r="CT283" s="254"/>
      <c r="CU283" s="254"/>
      <c r="CV283" s="254"/>
      <c r="CW283" s="254"/>
      <c r="CX283" s="254"/>
      <c r="CY283" s="254"/>
      <c r="CZ283" s="254"/>
      <c r="DA283" s="254"/>
      <c r="DB283" s="254"/>
      <c r="DC283" s="254"/>
      <c r="DD283" s="254"/>
      <c r="DE283" s="254"/>
      <c r="DF283" s="254"/>
      <c r="DG283" s="254"/>
      <c r="DH283" s="254"/>
      <c r="DI283" s="254"/>
      <c r="DJ283" s="254"/>
      <c r="DK283" s="254"/>
      <c r="DL283" s="254"/>
    </row>
    <row r="284" spans="1:116" x14ac:dyDescent="0.25">
      <c r="A284" s="254"/>
      <c r="B284" s="254"/>
      <c r="C284" s="254"/>
      <c r="D284" s="254"/>
      <c r="E284" s="254"/>
      <c r="F284" s="254"/>
      <c r="G284" s="254"/>
      <c r="H284" s="254"/>
      <c r="I284" s="254"/>
      <c r="J284" s="254"/>
      <c r="K284" s="254"/>
      <c r="L284" s="254"/>
      <c r="M284" s="254"/>
      <c r="N284" s="254"/>
      <c r="O284" s="254"/>
      <c r="P284" s="254"/>
      <c r="Q284" s="254"/>
      <c r="R284" s="254"/>
      <c r="S284" s="254"/>
      <c r="T284" s="254"/>
      <c r="U284" s="254"/>
      <c r="V284" s="254"/>
      <c r="W284" s="254"/>
      <c r="X284" s="254"/>
      <c r="Y284" s="254"/>
      <c r="Z284" s="254"/>
      <c r="AA284" s="254"/>
      <c r="AB284" s="254"/>
      <c r="AC284" s="254"/>
      <c r="AD284" s="254"/>
      <c r="AE284" s="254"/>
      <c r="AF284" s="254"/>
      <c r="AG284" s="254"/>
      <c r="AH284" s="254"/>
      <c r="AI284" s="254"/>
      <c r="AJ284" s="254"/>
      <c r="AK284" s="254"/>
      <c r="AL284" s="254"/>
      <c r="AM284" s="254"/>
      <c r="AN284" s="254"/>
      <c r="AO284" s="254"/>
      <c r="AP284" s="254"/>
      <c r="AQ284" s="254"/>
      <c r="AR284" s="254"/>
      <c r="AS284" s="254"/>
      <c r="AT284" s="254"/>
      <c r="AU284" s="254"/>
      <c r="AV284" s="254"/>
      <c r="AW284" s="254"/>
      <c r="AX284" s="254"/>
      <c r="AY284" s="254"/>
      <c r="AZ284" s="254"/>
      <c r="BA284" s="254"/>
      <c r="BB284" s="254"/>
      <c r="BC284" s="254"/>
      <c r="BD284" s="254"/>
      <c r="BE284" s="254"/>
      <c r="BF284" s="254"/>
      <c r="BG284" s="254"/>
      <c r="BH284" s="254"/>
      <c r="BI284" s="254"/>
      <c r="BJ284" s="254"/>
      <c r="BK284" s="254"/>
      <c r="BL284" s="254"/>
      <c r="BM284" s="254"/>
      <c r="BN284" s="254"/>
      <c r="BO284" s="254"/>
      <c r="BP284" s="254"/>
      <c r="BQ284" s="254"/>
      <c r="BR284" s="254"/>
      <c r="BS284" s="254"/>
      <c r="BT284" s="254"/>
      <c r="BU284" s="254"/>
      <c r="BV284" s="254"/>
      <c r="BW284" s="254"/>
      <c r="BX284" s="254"/>
      <c r="BY284" s="254"/>
      <c r="BZ284" s="254"/>
      <c r="CA284" s="254"/>
      <c r="CB284" s="254"/>
      <c r="CC284" s="254"/>
      <c r="CD284" s="254"/>
      <c r="CE284" s="254"/>
      <c r="CF284" s="254"/>
      <c r="CG284" s="254"/>
      <c r="CH284" s="254"/>
      <c r="CI284" s="254"/>
      <c r="CJ284" s="254"/>
      <c r="CK284" s="254"/>
      <c r="CL284" s="254"/>
      <c r="CM284" s="254"/>
      <c r="CN284" s="254"/>
      <c r="CO284" s="254"/>
      <c r="CP284" s="254"/>
      <c r="CQ284" s="254"/>
      <c r="CR284" s="254"/>
      <c r="CS284" s="254"/>
      <c r="CT284" s="254"/>
      <c r="CU284" s="254"/>
      <c r="CV284" s="254"/>
      <c r="CW284" s="254"/>
      <c r="CX284" s="254"/>
      <c r="CY284" s="254"/>
      <c r="CZ284" s="254"/>
      <c r="DA284" s="254"/>
      <c r="DB284" s="254"/>
      <c r="DC284" s="254"/>
      <c r="DD284" s="254"/>
      <c r="DE284" s="254"/>
      <c r="DF284" s="254"/>
      <c r="DG284" s="254"/>
      <c r="DH284" s="254"/>
      <c r="DI284" s="254"/>
      <c r="DJ284" s="254"/>
      <c r="DK284" s="254"/>
      <c r="DL284" s="254"/>
    </row>
    <row r="285" spans="1:116" x14ac:dyDescent="0.25">
      <c r="A285" s="254"/>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54"/>
      <c r="AE285" s="254"/>
      <c r="AF285" s="254"/>
      <c r="AG285" s="254"/>
      <c r="AH285" s="254"/>
      <c r="AI285" s="254"/>
      <c r="AJ285" s="254"/>
      <c r="AK285" s="254"/>
      <c r="AL285" s="254"/>
      <c r="AM285" s="254"/>
      <c r="AN285" s="254"/>
      <c r="AO285" s="254"/>
      <c r="AP285" s="254"/>
      <c r="AQ285" s="254"/>
      <c r="AR285" s="254"/>
      <c r="AS285" s="254"/>
      <c r="AT285" s="254"/>
      <c r="AU285" s="254"/>
      <c r="AV285" s="254"/>
      <c r="AW285" s="254"/>
      <c r="AX285" s="254"/>
      <c r="AY285" s="254"/>
      <c r="AZ285" s="254"/>
      <c r="BA285" s="254"/>
      <c r="BB285" s="254"/>
      <c r="BC285" s="254"/>
      <c r="BD285" s="254"/>
      <c r="BE285" s="254"/>
      <c r="BF285" s="254"/>
      <c r="BG285" s="254"/>
      <c r="BH285" s="254"/>
      <c r="BI285" s="254"/>
      <c r="BJ285" s="254"/>
      <c r="BK285" s="254"/>
      <c r="BL285" s="254"/>
      <c r="BM285" s="254"/>
      <c r="BN285" s="254"/>
      <c r="BO285" s="254"/>
      <c r="BP285" s="254"/>
      <c r="BQ285" s="254"/>
      <c r="BR285" s="254"/>
      <c r="BS285" s="254"/>
      <c r="BT285" s="254"/>
      <c r="BU285" s="254"/>
      <c r="BV285" s="254"/>
      <c r="BW285" s="254"/>
      <c r="BX285" s="254"/>
      <c r="BY285" s="254"/>
      <c r="BZ285" s="254"/>
      <c r="CA285" s="254"/>
      <c r="CB285" s="254"/>
      <c r="CC285" s="254"/>
      <c r="CD285" s="254"/>
      <c r="CE285" s="254"/>
      <c r="CF285" s="254"/>
      <c r="CG285" s="254"/>
      <c r="CH285" s="254"/>
      <c r="CI285" s="254"/>
      <c r="CJ285" s="254"/>
      <c r="CK285" s="254"/>
      <c r="CL285" s="254"/>
      <c r="CM285" s="254"/>
      <c r="CN285" s="254"/>
      <c r="CO285" s="254"/>
      <c r="CP285" s="254"/>
      <c r="CQ285" s="254"/>
      <c r="CR285" s="254"/>
      <c r="CS285" s="254"/>
      <c r="CT285" s="254"/>
      <c r="CU285" s="254"/>
      <c r="CV285" s="254"/>
      <c r="CW285" s="254"/>
      <c r="CX285" s="254"/>
      <c r="CY285" s="254"/>
      <c r="CZ285" s="254"/>
      <c r="DA285" s="254"/>
      <c r="DB285" s="254"/>
      <c r="DC285" s="254"/>
      <c r="DD285" s="254"/>
      <c r="DE285" s="254"/>
      <c r="DF285" s="254"/>
      <c r="DG285" s="254"/>
      <c r="DH285" s="254"/>
      <c r="DI285" s="254"/>
      <c r="DJ285" s="254"/>
      <c r="DK285" s="254"/>
      <c r="DL285" s="254"/>
    </row>
    <row r="286" spans="1:116" x14ac:dyDescent="0.25">
      <c r="A286" s="254"/>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54"/>
      <c r="AE286" s="254"/>
      <c r="AF286" s="254"/>
      <c r="AG286" s="254"/>
      <c r="AH286" s="254"/>
      <c r="AI286" s="254"/>
      <c r="AJ286" s="254"/>
      <c r="AK286" s="254"/>
      <c r="AL286" s="254"/>
      <c r="AM286" s="254"/>
      <c r="AN286" s="254"/>
      <c r="AO286" s="254"/>
      <c r="AP286" s="254"/>
      <c r="AQ286" s="254"/>
      <c r="AR286" s="254"/>
      <c r="AS286" s="254"/>
      <c r="AT286" s="254"/>
      <c r="AU286" s="254"/>
      <c r="AV286" s="254"/>
      <c r="AW286" s="254"/>
      <c r="AX286" s="254"/>
      <c r="AY286" s="254"/>
      <c r="AZ286" s="254"/>
      <c r="BA286" s="254"/>
      <c r="BB286" s="254"/>
      <c r="BC286" s="254"/>
      <c r="BD286" s="254"/>
      <c r="BE286" s="254"/>
      <c r="BF286" s="254"/>
      <c r="BG286" s="254"/>
      <c r="BH286" s="254"/>
      <c r="BI286" s="254"/>
      <c r="BJ286" s="254"/>
      <c r="BK286" s="254"/>
      <c r="BL286" s="254"/>
      <c r="BM286" s="254"/>
      <c r="BN286" s="254"/>
      <c r="BO286" s="254"/>
      <c r="BP286" s="254"/>
      <c r="BQ286" s="254"/>
      <c r="BR286" s="254"/>
      <c r="BS286" s="254"/>
      <c r="BT286" s="254"/>
      <c r="BU286" s="254"/>
      <c r="BV286" s="254"/>
      <c r="BW286" s="254"/>
      <c r="BX286" s="254"/>
      <c r="BY286" s="254"/>
      <c r="BZ286" s="254"/>
      <c r="CA286" s="254"/>
      <c r="CB286" s="254"/>
      <c r="CC286" s="254"/>
      <c r="CD286" s="254"/>
      <c r="CE286" s="254"/>
      <c r="CF286" s="254"/>
      <c r="CG286" s="254"/>
      <c r="CH286" s="254"/>
      <c r="CI286" s="254"/>
      <c r="CJ286" s="254"/>
      <c r="CK286" s="254"/>
      <c r="CL286" s="254"/>
      <c r="CM286" s="254"/>
      <c r="CN286" s="254"/>
      <c r="CO286" s="254"/>
      <c r="CP286" s="254"/>
      <c r="CQ286" s="254"/>
      <c r="CR286" s="254"/>
      <c r="CS286" s="254"/>
      <c r="CT286" s="254"/>
      <c r="CU286" s="254"/>
      <c r="CV286" s="254"/>
      <c r="CW286" s="254"/>
      <c r="CX286" s="254"/>
      <c r="CY286" s="254"/>
      <c r="CZ286" s="254"/>
      <c r="DA286" s="254"/>
      <c r="DB286" s="254"/>
      <c r="DC286" s="254"/>
      <c r="DD286" s="254"/>
      <c r="DE286" s="254"/>
      <c r="DF286" s="254"/>
      <c r="DG286" s="254"/>
      <c r="DH286" s="254"/>
      <c r="DI286" s="254"/>
      <c r="DJ286" s="254"/>
      <c r="DK286" s="254"/>
      <c r="DL286" s="254"/>
    </row>
    <row r="287" spans="1:116" x14ac:dyDescent="0.25">
      <c r="A287" s="254"/>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54"/>
      <c r="AE287" s="254"/>
      <c r="AF287" s="254"/>
      <c r="AG287" s="254"/>
      <c r="AH287" s="254"/>
      <c r="AI287" s="254"/>
      <c r="AJ287" s="254"/>
      <c r="AK287" s="254"/>
      <c r="AL287" s="254"/>
      <c r="AM287" s="254"/>
      <c r="AN287" s="254"/>
      <c r="AO287" s="254"/>
      <c r="AP287" s="254"/>
      <c r="AQ287" s="254"/>
      <c r="AR287" s="254"/>
      <c r="AS287" s="254"/>
      <c r="AT287" s="254"/>
      <c r="AU287" s="254"/>
      <c r="AV287" s="254"/>
      <c r="AW287" s="254"/>
      <c r="AX287" s="254"/>
      <c r="AY287" s="254"/>
      <c r="AZ287" s="254"/>
      <c r="BA287" s="254"/>
      <c r="BB287" s="254"/>
      <c r="BC287" s="254"/>
      <c r="BD287" s="254"/>
      <c r="BE287" s="254"/>
      <c r="BF287" s="254"/>
      <c r="BG287" s="254"/>
      <c r="BH287" s="254"/>
      <c r="BI287" s="254"/>
      <c r="BJ287" s="254"/>
      <c r="BK287" s="254"/>
      <c r="BL287" s="254"/>
      <c r="BM287" s="254"/>
      <c r="BN287" s="254"/>
      <c r="BO287" s="254"/>
      <c r="BP287" s="254"/>
      <c r="BQ287" s="254"/>
      <c r="BR287" s="254"/>
      <c r="BS287" s="254"/>
      <c r="BT287" s="254"/>
      <c r="BU287" s="254"/>
      <c r="BV287" s="254"/>
      <c r="BW287" s="254"/>
      <c r="BX287" s="254"/>
      <c r="BY287" s="254"/>
      <c r="BZ287" s="254"/>
      <c r="CA287" s="254"/>
      <c r="CB287" s="254"/>
      <c r="CC287" s="254"/>
      <c r="CD287" s="254"/>
      <c r="CE287" s="254"/>
      <c r="CF287" s="254"/>
      <c r="CG287" s="254"/>
      <c r="CH287" s="254"/>
      <c r="CI287" s="254"/>
      <c r="CJ287" s="254"/>
      <c r="CK287" s="254"/>
      <c r="CL287" s="254"/>
      <c r="CM287" s="254"/>
      <c r="CN287" s="254"/>
      <c r="CO287" s="254"/>
      <c r="CP287" s="254"/>
      <c r="CQ287" s="254"/>
      <c r="CR287" s="254"/>
      <c r="CS287" s="254"/>
      <c r="CT287" s="254"/>
      <c r="CU287" s="254"/>
      <c r="CV287" s="254"/>
      <c r="CW287" s="254"/>
      <c r="CX287" s="254"/>
      <c r="CY287" s="254"/>
      <c r="CZ287" s="254"/>
      <c r="DA287" s="254"/>
      <c r="DB287" s="254"/>
      <c r="DC287" s="254"/>
      <c r="DD287" s="254"/>
      <c r="DE287" s="254"/>
      <c r="DF287" s="254"/>
      <c r="DG287" s="254"/>
      <c r="DH287" s="254"/>
      <c r="DI287" s="254"/>
      <c r="DJ287" s="254"/>
      <c r="DK287" s="254"/>
      <c r="DL287" s="254"/>
    </row>
    <row r="288" spans="1:116" x14ac:dyDescent="0.25">
      <c r="A288" s="254"/>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54"/>
      <c r="AE288" s="254"/>
      <c r="AF288" s="254"/>
      <c r="AG288" s="254"/>
      <c r="AH288" s="254"/>
      <c r="AI288" s="254"/>
      <c r="AJ288" s="254"/>
      <c r="AK288" s="254"/>
      <c r="AL288" s="254"/>
      <c r="AM288" s="254"/>
      <c r="AN288" s="254"/>
      <c r="AO288" s="254"/>
      <c r="AP288" s="254"/>
      <c r="AQ288" s="254"/>
      <c r="AR288" s="254"/>
      <c r="AS288" s="254"/>
      <c r="AT288" s="254"/>
      <c r="AU288" s="254"/>
      <c r="AV288" s="254"/>
      <c r="AW288" s="254"/>
      <c r="AX288" s="254"/>
      <c r="AY288" s="254"/>
      <c r="AZ288" s="254"/>
      <c r="BA288" s="254"/>
      <c r="BB288" s="254"/>
      <c r="BC288" s="254"/>
      <c r="BD288" s="254"/>
      <c r="BE288" s="254"/>
      <c r="BF288" s="254"/>
      <c r="BG288" s="254"/>
      <c r="BH288" s="254"/>
      <c r="BI288" s="254"/>
      <c r="BJ288" s="254"/>
      <c r="BK288" s="254"/>
      <c r="BL288" s="254"/>
      <c r="BM288" s="254"/>
      <c r="BN288" s="254"/>
      <c r="BO288" s="254"/>
      <c r="BP288" s="254"/>
      <c r="BQ288" s="254"/>
      <c r="BR288" s="254"/>
      <c r="BS288" s="254"/>
      <c r="BT288" s="254"/>
      <c r="BU288" s="254"/>
      <c r="BV288" s="254"/>
      <c r="BW288" s="254"/>
      <c r="BX288" s="254"/>
      <c r="BY288" s="254"/>
      <c r="BZ288" s="254"/>
      <c r="CA288" s="254"/>
      <c r="CB288" s="254"/>
      <c r="CC288" s="254"/>
      <c r="CD288" s="254"/>
      <c r="CE288" s="254"/>
      <c r="CF288" s="254"/>
      <c r="CG288" s="254"/>
      <c r="CH288" s="254"/>
      <c r="CI288" s="254"/>
      <c r="CJ288" s="254"/>
      <c r="CK288" s="254"/>
      <c r="CL288" s="254"/>
      <c r="CM288" s="254"/>
      <c r="CN288" s="254"/>
      <c r="CO288" s="254"/>
      <c r="CP288" s="254"/>
      <c r="CQ288" s="254"/>
      <c r="CR288" s="254"/>
      <c r="CS288" s="254"/>
      <c r="CT288" s="254"/>
      <c r="CU288" s="254"/>
      <c r="CV288" s="254"/>
      <c r="CW288" s="254"/>
      <c r="CX288" s="254"/>
      <c r="CY288" s="254"/>
      <c r="CZ288" s="254"/>
      <c r="DA288" s="254"/>
      <c r="DB288" s="254"/>
      <c r="DC288" s="254"/>
      <c r="DD288" s="254"/>
      <c r="DE288" s="254"/>
      <c r="DF288" s="254"/>
      <c r="DG288" s="254"/>
      <c r="DH288" s="254"/>
      <c r="DI288" s="254"/>
      <c r="DJ288" s="254"/>
      <c r="DK288" s="254"/>
      <c r="DL288" s="254"/>
    </row>
    <row r="289" spans="1:116" x14ac:dyDescent="0.25">
      <c r="A289" s="254"/>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254"/>
      <c r="AF289" s="254"/>
      <c r="AG289" s="254"/>
      <c r="AH289" s="254"/>
      <c r="AI289" s="254"/>
      <c r="AJ289" s="254"/>
      <c r="AK289" s="254"/>
      <c r="AL289" s="254"/>
      <c r="AM289" s="254"/>
      <c r="AN289" s="254"/>
      <c r="AO289" s="254"/>
      <c r="AP289" s="254"/>
      <c r="AQ289" s="254"/>
      <c r="AR289" s="254"/>
      <c r="AS289" s="254"/>
      <c r="AT289" s="254"/>
      <c r="AU289" s="254"/>
      <c r="AV289" s="254"/>
      <c r="AW289" s="254"/>
      <c r="AX289" s="254"/>
      <c r="AY289" s="254"/>
      <c r="AZ289" s="254"/>
      <c r="BA289" s="254"/>
      <c r="BB289" s="254"/>
      <c r="BC289" s="254"/>
      <c r="BD289" s="254"/>
      <c r="BE289" s="254"/>
      <c r="BF289" s="254"/>
      <c r="BG289" s="254"/>
      <c r="BH289" s="254"/>
      <c r="BI289" s="254"/>
      <c r="BJ289" s="254"/>
      <c r="BK289" s="254"/>
      <c r="BL289" s="254"/>
      <c r="BM289" s="254"/>
      <c r="BN289" s="254"/>
      <c r="BO289" s="254"/>
      <c r="BP289" s="254"/>
      <c r="BQ289" s="254"/>
      <c r="BR289" s="254"/>
      <c r="BS289" s="254"/>
      <c r="BT289" s="254"/>
      <c r="BU289" s="254"/>
      <c r="BV289" s="254"/>
      <c r="BW289" s="254"/>
      <c r="BX289" s="254"/>
      <c r="BY289" s="254"/>
      <c r="BZ289" s="254"/>
      <c r="CA289" s="254"/>
      <c r="CB289" s="254"/>
      <c r="CC289" s="254"/>
      <c r="CD289" s="254"/>
      <c r="CE289" s="254"/>
      <c r="CF289" s="254"/>
      <c r="CG289" s="254"/>
      <c r="CH289" s="254"/>
      <c r="CI289" s="254"/>
      <c r="CJ289" s="254"/>
      <c r="CK289" s="254"/>
      <c r="CL289" s="254"/>
      <c r="CM289" s="254"/>
      <c r="CN289" s="254"/>
      <c r="CO289" s="254"/>
      <c r="CP289" s="254"/>
      <c r="CQ289" s="254"/>
      <c r="CR289" s="254"/>
      <c r="CS289" s="254"/>
      <c r="CT289" s="254"/>
      <c r="CU289" s="254"/>
      <c r="CV289" s="254"/>
      <c r="CW289" s="254"/>
      <c r="CX289" s="254"/>
      <c r="CY289" s="254"/>
      <c r="CZ289" s="254"/>
      <c r="DA289" s="254"/>
      <c r="DB289" s="254"/>
      <c r="DC289" s="254"/>
      <c r="DD289" s="254"/>
      <c r="DE289" s="254"/>
      <c r="DF289" s="254"/>
      <c r="DG289" s="254"/>
      <c r="DH289" s="254"/>
      <c r="DI289" s="254"/>
      <c r="DJ289" s="254"/>
      <c r="DK289" s="254"/>
      <c r="DL289" s="254"/>
    </row>
    <row r="290" spans="1:116" x14ac:dyDescent="0.25">
      <c r="A290" s="254"/>
      <c r="B290" s="254"/>
      <c r="C290" s="25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54"/>
      <c r="AE290" s="254"/>
      <c r="AF290" s="254"/>
      <c r="AG290" s="254"/>
      <c r="AH290" s="254"/>
      <c r="AI290" s="254"/>
      <c r="AJ290" s="254"/>
      <c r="AK290" s="254"/>
      <c r="AL290" s="254"/>
      <c r="AM290" s="254"/>
      <c r="AN290" s="254"/>
      <c r="AO290" s="254"/>
      <c r="AP290" s="254"/>
      <c r="AQ290" s="254"/>
      <c r="AR290" s="254"/>
      <c r="AS290" s="254"/>
      <c r="AT290" s="254"/>
      <c r="AU290" s="254"/>
      <c r="AV290" s="254"/>
      <c r="AW290" s="254"/>
      <c r="AX290" s="254"/>
      <c r="AY290" s="254"/>
      <c r="AZ290" s="254"/>
      <c r="BA290" s="254"/>
      <c r="BB290" s="254"/>
      <c r="BC290" s="254"/>
      <c r="BD290" s="254"/>
      <c r="BE290" s="254"/>
      <c r="BF290" s="254"/>
      <c r="BG290" s="254"/>
      <c r="BH290" s="254"/>
      <c r="BI290" s="254"/>
      <c r="BJ290" s="254"/>
      <c r="BK290" s="254"/>
      <c r="BL290" s="254"/>
      <c r="BM290" s="254"/>
      <c r="BN290" s="254"/>
      <c r="BO290" s="254"/>
      <c r="BP290" s="254"/>
      <c r="BQ290" s="254"/>
      <c r="BR290" s="254"/>
      <c r="BS290" s="254"/>
      <c r="BT290" s="254"/>
      <c r="BU290" s="254"/>
      <c r="BV290" s="254"/>
      <c r="BW290" s="254"/>
      <c r="BX290" s="254"/>
      <c r="BY290" s="254"/>
      <c r="BZ290" s="254"/>
      <c r="CA290" s="254"/>
      <c r="CB290" s="254"/>
      <c r="CC290" s="254"/>
      <c r="CD290" s="254"/>
      <c r="CE290" s="254"/>
      <c r="CF290" s="254"/>
      <c r="CG290" s="254"/>
      <c r="CH290" s="254"/>
      <c r="CI290" s="254"/>
      <c r="CJ290" s="254"/>
      <c r="CK290" s="254"/>
      <c r="CL290" s="254"/>
      <c r="CM290" s="254"/>
      <c r="CN290" s="254"/>
      <c r="CO290" s="254"/>
      <c r="CP290" s="254"/>
      <c r="CQ290" s="254"/>
      <c r="CR290" s="254"/>
      <c r="CS290" s="254"/>
      <c r="CT290" s="254"/>
      <c r="CU290" s="254"/>
      <c r="CV290" s="254"/>
      <c r="CW290" s="254"/>
      <c r="CX290" s="254"/>
      <c r="CY290" s="254"/>
      <c r="CZ290" s="254"/>
      <c r="DA290" s="254"/>
      <c r="DB290" s="254"/>
      <c r="DC290" s="254"/>
      <c r="DD290" s="254"/>
      <c r="DE290" s="254"/>
      <c r="DF290" s="254"/>
      <c r="DG290" s="254"/>
      <c r="DH290" s="254"/>
      <c r="DI290" s="254"/>
      <c r="DJ290" s="254"/>
      <c r="DK290" s="254"/>
      <c r="DL290" s="254"/>
    </row>
    <row r="291" spans="1:116" x14ac:dyDescent="0.25">
      <c r="A291" s="254"/>
      <c r="B291" s="254"/>
      <c r="C291" s="25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54"/>
      <c r="AE291" s="254"/>
      <c r="AF291" s="254"/>
      <c r="AG291" s="254"/>
      <c r="AH291" s="254"/>
      <c r="AI291" s="254"/>
      <c r="AJ291" s="254"/>
      <c r="AK291" s="254"/>
      <c r="AL291" s="254"/>
      <c r="AM291" s="254"/>
      <c r="AN291" s="254"/>
      <c r="AO291" s="254"/>
      <c r="AP291" s="254"/>
      <c r="AQ291" s="254"/>
      <c r="AR291" s="254"/>
      <c r="AS291" s="254"/>
      <c r="AT291" s="254"/>
      <c r="AU291" s="254"/>
      <c r="AV291" s="254"/>
      <c r="AW291" s="254"/>
      <c r="AX291" s="254"/>
      <c r="AY291" s="254"/>
      <c r="AZ291" s="254"/>
      <c r="BA291" s="254"/>
      <c r="BB291" s="254"/>
      <c r="BC291" s="254"/>
      <c r="BD291" s="254"/>
      <c r="BE291" s="254"/>
      <c r="BF291" s="254"/>
      <c r="BG291" s="254"/>
      <c r="BH291" s="254"/>
      <c r="BI291" s="254"/>
      <c r="BJ291" s="254"/>
      <c r="BK291" s="254"/>
      <c r="BL291" s="254"/>
      <c r="BM291" s="254"/>
      <c r="BN291" s="254"/>
      <c r="BO291" s="254"/>
      <c r="BP291" s="254"/>
      <c r="BQ291" s="254"/>
      <c r="BR291" s="254"/>
      <c r="BS291" s="254"/>
      <c r="BT291" s="254"/>
      <c r="BU291" s="254"/>
      <c r="BV291" s="254"/>
      <c r="BW291" s="254"/>
      <c r="BX291" s="254"/>
      <c r="BY291" s="254"/>
      <c r="BZ291" s="254"/>
      <c r="CA291" s="254"/>
      <c r="CB291" s="254"/>
      <c r="CC291" s="254"/>
      <c r="CD291" s="254"/>
      <c r="CE291" s="254"/>
      <c r="CF291" s="254"/>
      <c r="CG291" s="254"/>
      <c r="CH291" s="254"/>
      <c r="CI291" s="254"/>
      <c r="CJ291" s="254"/>
      <c r="CK291" s="254"/>
      <c r="CL291" s="254"/>
      <c r="CM291" s="254"/>
      <c r="CN291" s="254"/>
      <c r="CO291" s="254"/>
      <c r="CP291" s="254"/>
      <c r="CQ291" s="254"/>
      <c r="CR291" s="254"/>
      <c r="CS291" s="254"/>
      <c r="CT291" s="254"/>
      <c r="CU291" s="254"/>
      <c r="CV291" s="254"/>
      <c r="CW291" s="254"/>
      <c r="CX291" s="254"/>
      <c r="CY291" s="254"/>
      <c r="CZ291" s="254"/>
      <c r="DA291" s="254"/>
      <c r="DB291" s="254"/>
      <c r="DC291" s="254"/>
      <c r="DD291" s="254"/>
      <c r="DE291" s="254"/>
      <c r="DF291" s="254"/>
      <c r="DG291" s="254"/>
      <c r="DH291" s="254"/>
      <c r="DI291" s="254"/>
      <c r="DJ291" s="254"/>
      <c r="DK291" s="254"/>
      <c r="DL291" s="254"/>
    </row>
    <row r="292" spans="1:116" x14ac:dyDescent="0.25">
      <c r="A292" s="254"/>
      <c r="B292" s="254"/>
      <c r="C292" s="254"/>
      <c r="D292" s="254"/>
      <c r="E292" s="254"/>
      <c r="F292" s="254"/>
      <c r="G292" s="254"/>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54"/>
      <c r="AE292" s="254"/>
      <c r="AF292" s="254"/>
      <c r="AG292" s="254"/>
      <c r="AH292" s="254"/>
      <c r="AI292" s="254"/>
      <c r="AJ292" s="254"/>
      <c r="AK292" s="254"/>
      <c r="AL292" s="254"/>
      <c r="AM292" s="254"/>
      <c r="AN292" s="254"/>
      <c r="AO292" s="254"/>
      <c r="AP292" s="254"/>
      <c r="AQ292" s="254"/>
      <c r="AR292" s="254"/>
      <c r="AS292" s="254"/>
      <c r="AT292" s="254"/>
      <c r="AU292" s="254"/>
      <c r="AV292" s="254"/>
      <c r="AW292" s="254"/>
      <c r="AX292" s="254"/>
      <c r="AY292" s="254"/>
      <c r="AZ292" s="254"/>
      <c r="BA292" s="254"/>
      <c r="BB292" s="254"/>
      <c r="BC292" s="254"/>
      <c r="BD292" s="254"/>
      <c r="BE292" s="254"/>
      <c r="BF292" s="254"/>
      <c r="BG292" s="254"/>
      <c r="BH292" s="254"/>
      <c r="BI292" s="254"/>
      <c r="BJ292" s="254"/>
      <c r="BK292" s="254"/>
      <c r="BL292" s="254"/>
      <c r="BM292" s="254"/>
      <c r="BN292" s="254"/>
      <c r="BO292" s="254"/>
      <c r="BP292" s="254"/>
      <c r="BQ292" s="254"/>
      <c r="BR292" s="254"/>
      <c r="BS292" s="254"/>
      <c r="BT292" s="254"/>
      <c r="BU292" s="254"/>
      <c r="BV292" s="254"/>
      <c r="BW292" s="254"/>
      <c r="BX292" s="254"/>
      <c r="BY292" s="254"/>
      <c r="BZ292" s="254"/>
      <c r="CA292" s="254"/>
      <c r="CB292" s="254"/>
      <c r="CC292" s="254"/>
      <c r="CD292" s="254"/>
      <c r="CE292" s="254"/>
      <c r="CF292" s="254"/>
      <c r="CG292" s="254"/>
      <c r="CH292" s="254"/>
      <c r="CI292" s="254"/>
      <c r="CJ292" s="254"/>
      <c r="CK292" s="254"/>
      <c r="CL292" s="254"/>
      <c r="CM292" s="254"/>
      <c r="CN292" s="254"/>
      <c r="CO292" s="254"/>
      <c r="CP292" s="254"/>
      <c r="CQ292" s="254"/>
      <c r="CR292" s="254"/>
      <c r="CS292" s="254"/>
      <c r="CT292" s="254"/>
      <c r="CU292" s="254"/>
      <c r="CV292" s="254"/>
      <c r="CW292" s="254"/>
      <c r="CX292" s="254"/>
      <c r="CY292" s="254"/>
      <c r="CZ292" s="254"/>
      <c r="DA292" s="254"/>
      <c r="DB292" s="254"/>
      <c r="DC292" s="254"/>
      <c r="DD292" s="254"/>
      <c r="DE292" s="254"/>
      <c r="DF292" s="254"/>
      <c r="DG292" s="254"/>
      <c r="DH292" s="254"/>
      <c r="DI292" s="254"/>
      <c r="DJ292" s="254"/>
      <c r="DK292" s="254"/>
      <c r="DL292" s="254"/>
    </row>
    <row r="293" spans="1:116" x14ac:dyDescent="0.25">
      <c r="A293" s="254"/>
      <c r="B293" s="254"/>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54"/>
      <c r="AE293" s="254"/>
      <c r="AF293" s="254"/>
      <c r="AG293" s="254"/>
      <c r="AH293" s="254"/>
      <c r="AI293" s="254"/>
      <c r="AJ293" s="254"/>
      <c r="AK293" s="254"/>
      <c r="AL293" s="254"/>
      <c r="AM293" s="254"/>
      <c r="AN293" s="254"/>
      <c r="AO293" s="254"/>
      <c r="AP293" s="254"/>
      <c r="AQ293" s="254"/>
      <c r="AR293" s="254"/>
      <c r="AS293" s="254"/>
      <c r="AT293" s="254"/>
      <c r="AU293" s="254"/>
      <c r="AV293" s="254"/>
      <c r="AW293" s="254"/>
      <c r="AX293" s="254"/>
      <c r="AY293" s="254"/>
      <c r="AZ293" s="254"/>
      <c r="BA293" s="254"/>
      <c r="BB293" s="254"/>
      <c r="BC293" s="254"/>
      <c r="BD293" s="254"/>
      <c r="BE293" s="254"/>
      <c r="BF293" s="254"/>
      <c r="BG293" s="254"/>
      <c r="BH293" s="254"/>
      <c r="BI293" s="254"/>
      <c r="BJ293" s="254"/>
      <c r="BK293" s="254"/>
      <c r="BL293" s="254"/>
      <c r="BM293" s="254"/>
      <c r="BN293" s="254"/>
      <c r="BO293" s="254"/>
      <c r="BP293" s="254"/>
      <c r="BQ293" s="254"/>
      <c r="BR293" s="254"/>
      <c r="BS293" s="254"/>
      <c r="BT293" s="254"/>
      <c r="BU293" s="254"/>
      <c r="BV293" s="254"/>
      <c r="BW293" s="254"/>
      <c r="BX293" s="254"/>
      <c r="BY293" s="254"/>
      <c r="BZ293" s="254"/>
      <c r="CA293" s="254"/>
      <c r="CB293" s="254"/>
      <c r="CC293" s="254"/>
      <c r="CD293" s="254"/>
      <c r="CE293" s="254"/>
      <c r="CF293" s="254"/>
      <c r="CG293" s="254"/>
      <c r="CH293" s="254"/>
      <c r="CI293" s="254"/>
      <c r="CJ293" s="254"/>
      <c r="CK293" s="254"/>
      <c r="CL293" s="254"/>
      <c r="CM293" s="254"/>
      <c r="CN293" s="254"/>
      <c r="CO293" s="254"/>
      <c r="CP293" s="254"/>
      <c r="CQ293" s="254"/>
      <c r="CR293" s="254"/>
      <c r="CS293" s="254"/>
      <c r="CT293" s="254"/>
      <c r="CU293" s="254"/>
      <c r="CV293" s="254"/>
      <c r="CW293" s="254"/>
      <c r="CX293" s="254"/>
      <c r="CY293" s="254"/>
      <c r="CZ293" s="254"/>
      <c r="DA293" s="254"/>
      <c r="DB293" s="254"/>
      <c r="DC293" s="254"/>
      <c r="DD293" s="254"/>
      <c r="DE293" s="254"/>
      <c r="DF293" s="254"/>
      <c r="DG293" s="254"/>
      <c r="DH293" s="254"/>
      <c r="DI293" s="254"/>
      <c r="DJ293" s="254"/>
      <c r="DK293" s="254"/>
      <c r="DL293" s="254"/>
    </row>
    <row r="294" spans="1:116" x14ac:dyDescent="0.25">
      <c r="A294" s="254"/>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54"/>
      <c r="AE294" s="254"/>
      <c r="AF294" s="254"/>
      <c r="AG294" s="254"/>
      <c r="AH294" s="254"/>
      <c r="AI294" s="254"/>
      <c r="AJ294" s="254"/>
      <c r="AK294" s="254"/>
      <c r="AL294" s="254"/>
      <c r="AM294" s="254"/>
      <c r="AN294" s="254"/>
      <c r="AO294" s="254"/>
      <c r="AP294" s="254"/>
      <c r="AQ294" s="254"/>
      <c r="AR294" s="254"/>
      <c r="AS294" s="254"/>
      <c r="AT294" s="254"/>
      <c r="AU294" s="254"/>
      <c r="AV294" s="254"/>
      <c r="AW294" s="254"/>
      <c r="AX294" s="254"/>
      <c r="AY294" s="254"/>
      <c r="AZ294" s="254"/>
      <c r="BA294" s="254"/>
      <c r="BB294" s="254"/>
      <c r="BC294" s="254"/>
      <c r="BD294" s="254"/>
      <c r="BE294" s="254"/>
      <c r="BF294" s="254"/>
      <c r="BG294" s="254"/>
      <c r="BH294" s="254"/>
      <c r="BI294" s="254"/>
      <c r="BJ294" s="254"/>
      <c r="BK294" s="254"/>
      <c r="BL294" s="254"/>
      <c r="BM294" s="254"/>
      <c r="BN294" s="254"/>
      <c r="BO294" s="254"/>
      <c r="BP294" s="254"/>
      <c r="BQ294" s="254"/>
      <c r="BR294" s="254"/>
      <c r="BS294" s="254"/>
      <c r="BT294" s="254"/>
      <c r="BU294" s="254"/>
      <c r="BV294" s="254"/>
      <c r="BW294" s="254"/>
      <c r="BX294" s="254"/>
      <c r="BY294" s="254"/>
      <c r="BZ294" s="254"/>
      <c r="CA294" s="254"/>
      <c r="CB294" s="254"/>
      <c r="CC294" s="254"/>
      <c r="CD294" s="254"/>
      <c r="CE294" s="254"/>
      <c r="CF294" s="254"/>
      <c r="CG294" s="254"/>
      <c r="CH294" s="254"/>
      <c r="CI294" s="254"/>
      <c r="CJ294" s="254"/>
      <c r="CK294" s="254"/>
      <c r="CL294" s="254"/>
      <c r="CM294" s="254"/>
      <c r="CN294" s="254"/>
      <c r="CO294" s="254"/>
      <c r="CP294" s="254"/>
      <c r="CQ294" s="254"/>
      <c r="CR294" s="254"/>
      <c r="CS294" s="254"/>
      <c r="CT294" s="254"/>
      <c r="CU294" s="254"/>
      <c r="CV294" s="254"/>
      <c r="CW294" s="254"/>
      <c r="CX294" s="254"/>
      <c r="CY294" s="254"/>
      <c r="CZ294" s="254"/>
      <c r="DA294" s="254"/>
      <c r="DB294" s="254"/>
      <c r="DC294" s="254"/>
      <c r="DD294" s="254"/>
      <c r="DE294" s="254"/>
      <c r="DF294" s="254"/>
      <c r="DG294" s="254"/>
      <c r="DH294" s="254"/>
      <c r="DI294" s="254"/>
      <c r="DJ294" s="254"/>
      <c r="DK294" s="254"/>
      <c r="DL294" s="254"/>
    </row>
    <row r="295" spans="1:116" x14ac:dyDescent="0.25">
      <c r="A295" s="254"/>
      <c r="B295" s="254"/>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54"/>
      <c r="AE295" s="254"/>
      <c r="AF295" s="254"/>
      <c r="AG295" s="254"/>
      <c r="AH295" s="254"/>
      <c r="AI295" s="254"/>
      <c r="AJ295" s="254"/>
      <c r="AK295" s="254"/>
      <c r="AL295" s="254"/>
      <c r="AM295" s="254"/>
      <c r="AN295" s="254"/>
      <c r="AO295" s="254"/>
      <c r="AP295" s="254"/>
      <c r="AQ295" s="254"/>
      <c r="AR295" s="254"/>
      <c r="AS295" s="254"/>
      <c r="AT295" s="254"/>
      <c r="AU295" s="254"/>
      <c r="AV295" s="254"/>
      <c r="AW295" s="254"/>
      <c r="AX295" s="254"/>
      <c r="AY295" s="254"/>
      <c r="AZ295" s="254"/>
      <c r="BA295" s="254"/>
      <c r="BB295" s="254"/>
      <c r="BC295" s="254"/>
      <c r="BD295" s="254"/>
      <c r="BE295" s="254"/>
      <c r="BF295" s="254"/>
      <c r="BG295" s="254"/>
      <c r="BH295" s="254"/>
      <c r="BI295" s="254"/>
      <c r="BJ295" s="254"/>
      <c r="BK295" s="254"/>
      <c r="BL295" s="254"/>
      <c r="BM295" s="254"/>
      <c r="BN295" s="254"/>
      <c r="BO295" s="254"/>
      <c r="BP295" s="254"/>
      <c r="BQ295" s="254"/>
      <c r="BR295" s="254"/>
      <c r="BS295" s="254"/>
      <c r="BT295" s="254"/>
      <c r="BU295" s="254"/>
      <c r="BV295" s="254"/>
      <c r="BW295" s="254"/>
      <c r="BX295" s="254"/>
      <c r="BY295" s="254"/>
      <c r="BZ295" s="254"/>
      <c r="CA295" s="254"/>
      <c r="CB295" s="254"/>
      <c r="CC295" s="254"/>
      <c r="CD295" s="254"/>
      <c r="CE295" s="254"/>
      <c r="CF295" s="254"/>
      <c r="CG295" s="254"/>
      <c r="CH295" s="254"/>
      <c r="CI295" s="254"/>
      <c r="CJ295" s="254"/>
      <c r="CK295" s="254"/>
      <c r="CL295" s="254"/>
      <c r="CM295" s="254"/>
      <c r="CN295" s="254"/>
      <c r="CO295" s="254"/>
      <c r="CP295" s="254"/>
      <c r="CQ295" s="254"/>
      <c r="CR295" s="254"/>
      <c r="CS295" s="254"/>
      <c r="CT295" s="254"/>
      <c r="CU295" s="254"/>
      <c r="CV295" s="254"/>
      <c r="CW295" s="254"/>
      <c r="CX295" s="254"/>
      <c r="CY295" s="254"/>
      <c r="CZ295" s="254"/>
      <c r="DA295" s="254"/>
      <c r="DB295" s="254"/>
      <c r="DC295" s="254"/>
      <c r="DD295" s="254"/>
      <c r="DE295" s="254"/>
      <c r="DF295" s="254"/>
      <c r="DG295" s="254"/>
      <c r="DH295" s="254"/>
      <c r="DI295" s="254"/>
      <c r="DJ295" s="254"/>
      <c r="DK295" s="254"/>
      <c r="DL295" s="254"/>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5" x14ac:dyDescent="0.25"/>
  <cols>
    <col min="1" max="1" width="25" style="209" customWidth="1"/>
    <col min="2" max="2" width="12" style="209" customWidth="1"/>
    <col min="3" max="4" width="15" style="209" customWidth="1"/>
    <col min="5" max="5" width="12" style="209" customWidth="1"/>
    <col min="6" max="6" width="16" style="209" customWidth="1"/>
    <col min="7" max="7" width="10" style="209" customWidth="1"/>
    <col min="8" max="11" width="6" style="209" customWidth="1"/>
    <col min="12" max="12" width="8" style="209" customWidth="1"/>
    <col min="13" max="16" width="6" style="209" customWidth="1"/>
    <col min="17" max="18" width="8" style="209" customWidth="1"/>
  </cols>
  <sheetData>
    <row r="1" spans="1:18" ht="90" customHeight="1" x14ac:dyDescent="0.25">
      <c r="A1" s="262" t="s">
        <v>6946</v>
      </c>
      <c r="B1" s="262" t="s">
        <v>6948</v>
      </c>
      <c r="C1" s="262" t="s">
        <v>6949</v>
      </c>
      <c r="D1" s="263" t="s">
        <v>6994</v>
      </c>
      <c r="E1" s="264" t="s">
        <v>7424</v>
      </c>
      <c r="F1" s="264" t="s">
        <v>691</v>
      </c>
      <c r="G1" s="264" t="s">
        <v>7095</v>
      </c>
      <c r="H1" s="264" t="s">
        <v>7096</v>
      </c>
      <c r="I1" s="264" t="s">
        <v>7009</v>
      </c>
      <c r="J1" s="264" t="s">
        <v>7006</v>
      </c>
      <c r="K1" s="264" t="s">
        <v>7097</v>
      </c>
      <c r="L1" s="264" t="s">
        <v>7012</v>
      </c>
      <c r="M1" s="264" t="s">
        <v>7098</v>
      </c>
      <c r="N1" s="264" t="s">
        <v>7099</v>
      </c>
      <c r="O1" s="264" t="s">
        <v>7019</v>
      </c>
      <c r="P1" s="264" t="s">
        <v>7020</v>
      </c>
      <c r="Q1" s="264" t="s">
        <v>7100</v>
      </c>
      <c r="R1" s="264" t="s">
        <v>7101</v>
      </c>
    </row>
    <row r="2" spans="1:18" x14ac:dyDescent="0.25">
      <c r="A2" s="265"/>
      <c r="B2" s="265"/>
      <c r="C2" s="265"/>
      <c r="D2" s="266"/>
      <c r="E2" s="267" t="s">
        <v>7113</v>
      </c>
      <c r="F2" s="267" t="s">
        <v>7113</v>
      </c>
      <c r="G2" s="267" t="s">
        <v>7114</v>
      </c>
      <c r="H2" s="267" t="s">
        <v>7113</v>
      </c>
      <c r="I2" s="267" t="s">
        <v>7113</v>
      </c>
      <c r="J2" s="267" t="s">
        <v>7113</v>
      </c>
      <c r="K2" s="267" t="s">
        <v>7113</v>
      </c>
      <c r="L2" s="267" t="s">
        <v>7087</v>
      </c>
      <c r="M2" s="267" t="s">
        <v>7113</v>
      </c>
      <c r="N2" s="267" t="s">
        <v>7113</v>
      </c>
      <c r="O2" s="267" t="s">
        <v>7113</v>
      </c>
      <c r="P2" s="267" t="s">
        <v>7113</v>
      </c>
      <c r="Q2" s="267" t="s">
        <v>7087</v>
      </c>
      <c r="R2" s="267" t="s">
        <v>7086</v>
      </c>
    </row>
    <row r="3" spans="1:18" x14ac:dyDescent="0.25">
      <c r="A3" s="268" t="s">
        <v>957</v>
      </c>
      <c r="B3" s="268" t="s">
        <v>958</v>
      </c>
      <c r="C3" s="268" t="s">
        <v>7425</v>
      </c>
      <c r="D3" s="269" t="s">
        <v>7426</v>
      </c>
      <c r="E3" s="270">
        <f>'Country Indicator Data'!P37+'Country Indicator Data'!P127+'Country Indicator Data'!P128+'Country Indicator Data'!P170</f>
        <v>3909380</v>
      </c>
      <c r="F3" s="270">
        <f>VLOOKUP(B3,'Core Indicators'!$C$3:$G$198,5,FALSE)</f>
        <v>267437000</v>
      </c>
      <c r="G3" s="271">
        <f>AVERAGE('Country Indicator Data'!C37,'Country Indicator Data'!C127,'Country Indicator Data'!C128,'Country Indicator Data'!C170)</f>
        <v>0.80926250092500007</v>
      </c>
      <c r="H3" s="271">
        <f>AVERAGE('Country Indicator Data'!D37,'Country Indicator Data'!D127,'Country Indicator Data'!D128,'Country Indicator Data'!D170)</f>
        <v>6.25</v>
      </c>
      <c r="I3" s="271">
        <f>AVERAGE('Country Indicator Data'!E37,'Country Indicator Data'!E127,'Country Indicator Data'!E128,'Country Indicator Data'!E170)</f>
        <v>7.4999999999999997E-2</v>
      </c>
      <c r="J3" s="271">
        <f>AVERAGE('Country Indicator Data'!F37,'Country Indicator Data'!F127,'Country Indicator Data'!F128,'Country Indicator Data'!F170)</f>
        <v>4.5083333333249991</v>
      </c>
      <c r="K3" s="271">
        <f>AVERAGE('Country Indicator Data'!G37,'Country Indicator Data'!G127,'Country Indicator Data'!G128,'Country Indicator Data'!G170)</f>
        <v>0.63819525333333338</v>
      </c>
      <c r="L3" s="271">
        <f>AVERAGE('Country Indicator Data'!H37,'Country Indicator Data'!H127,'Country Indicator Data'!H128,'Country Indicator Data'!H170)</f>
        <v>39.825000000000003</v>
      </c>
      <c r="M3" s="271">
        <f>AVERAGE('Country Indicator Data'!I37,'Country Indicator Data'!I127,'Country Indicator Data'!I128,'Country Indicator Data'!I170)</f>
        <v>8.5</v>
      </c>
      <c r="N3" s="270">
        <f>VLOOKUP($B3,'Core Indicators'!$C$3:$EU$891,149,FALSE)</f>
        <v>4189</v>
      </c>
      <c r="O3" s="271">
        <f>AVERAGE('Country Indicator Data'!K37,'Country Indicator Data'!K127,'Country Indicator Data'!K128,'Country Indicator Data'!K170)</f>
        <v>-0.95829504727499992</v>
      </c>
      <c r="P3" s="271">
        <f>AVERAGE('Country Indicator Data'!L37,'Country Indicator Data'!L127,'Country Indicator Data'!L128,'Country Indicator Data'!L170)</f>
        <v>3.9375</v>
      </c>
      <c r="Q3" s="271">
        <f>AVERAGE('Country Indicator Data'!M37,'Country Indicator Data'!M127,'Country Indicator Data'!M128,'Country Indicator Data'!M170)</f>
        <v>32.5</v>
      </c>
      <c r="R3" s="271">
        <f>AVERAGE('Country Indicator Data'!N37,'Country Indicator Data'!N127,'Country Indicator Data'!N128,'Country Indicator Data'!N170)</f>
        <v>25.75</v>
      </c>
    </row>
    <row r="4" spans="1:18" x14ac:dyDescent="0.25">
      <c r="A4" s="268" t="s">
        <v>1124</v>
      </c>
      <c r="B4" s="268" t="s">
        <v>1125</v>
      </c>
      <c r="C4" s="268" t="s">
        <v>7427</v>
      </c>
      <c r="D4" s="272" t="s">
        <v>7428</v>
      </c>
      <c r="E4" s="270">
        <f>'Country Indicator Data'!P26+'Country Indicator Data'!P40+'Country Indicator Data'!P53+'Country Indicator Data'!P138+'Country Indicator Data'!P177+'Country Indicator Data'!P188</f>
        <v>11883180</v>
      </c>
      <c r="F4" s="270">
        <f>VLOOKUP(B4,'Core Indicators'!$C$3:$G$198,5,FALSE)</f>
        <v>338382000</v>
      </c>
      <c r="G4" s="271">
        <f>AVERAGE('Country Indicator Data'!C26,'Country Indicator Data'!C40,'Country Indicator Data'!C53,'Country Indicator Data'!C138,'Country Indicator Data'!C177,'Country Indicator Data'!C188)</f>
        <v>0.4789911613333333</v>
      </c>
      <c r="H4" s="271">
        <f>AVERAGE('Country Indicator Data'!D26,'Country Indicator Data'!D40,'Country Indicator Data'!D53,'Country Indicator Data'!D138,'Country Indicator Data'!D177,'Country Indicator Data'!D188)</f>
        <v>9.8333333333333339</v>
      </c>
      <c r="I4" s="271">
        <f>AVERAGE('Country Indicator Data'!E26,'Country Indicator Data'!E40,'Country Indicator Data'!E53,'Country Indicator Data'!E138,'Country Indicator Data'!E177,'Country Indicator Data'!E188)</f>
        <v>0.26604999999999995</v>
      </c>
      <c r="J4" s="271">
        <f>AVERAGE('Country Indicator Data'!F26,'Country Indicator Data'!F40,'Country Indicator Data'!F53,'Country Indicator Data'!F138,'Country Indicator Data'!F177,'Country Indicator Data'!F188)</f>
        <v>6.5638888888833327</v>
      </c>
      <c r="K4" s="271">
        <f>AVERAGE('Country Indicator Data'!G26,'Country Indicator Data'!G40,'Country Indicator Data'!G53,'Country Indicator Data'!G138,'Country Indicator Data'!G177,'Country Indicator Data'!G188)</f>
        <v>0.39121394068333332</v>
      </c>
      <c r="L4" s="271">
        <f>AVERAGE('Country Indicator Data'!H26,'Country Indicator Data'!H40,'Country Indicator Data'!H53,'Country Indicator Data'!H138,'Country Indicator Data'!H177,'Country Indicator Data'!H188)</f>
        <v>46.166666666666664</v>
      </c>
      <c r="M4" s="271">
        <f>AVERAGE('Country Indicator Data'!I26,'Country Indicator Data'!I40,'Country Indicator Data'!I53,'Country Indicator Data'!I138,'Country Indicator Data'!I177,'Country Indicator Data'!I188)</f>
        <v>6</v>
      </c>
      <c r="N4" s="270" t="str">
        <f>VLOOKUP($B4,'Core Indicators'!$C$3:$EU$891,149,FALSE)</f>
        <v>x</v>
      </c>
      <c r="O4" s="271">
        <f>AVERAGE('Country Indicator Data'!K26,'Country Indicator Data'!K40,'Country Indicator Data'!K53,'Country Indicator Data'!K138,'Country Indicator Data'!K177,'Country Indicator Data'!K188)</f>
        <v>-0.68378533546666664</v>
      </c>
      <c r="P4" s="271">
        <f>AVERAGE('Country Indicator Data'!L26,'Country Indicator Data'!L40,'Country Indicator Data'!L53,'Country Indicator Data'!L138,'Country Indicator Data'!L177,'Country Indicator Data'!L188)</f>
        <v>5.916666666666667</v>
      </c>
      <c r="Q4" s="271">
        <f>AVERAGE('Country Indicator Data'!M26,'Country Indicator Data'!M40,'Country Indicator Data'!M53,'Country Indicator Data'!M138,'Country Indicator Data'!M177,'Country Indicator Data'!M188)</f>
        <v>62.666666666666664</v>
      </c>
      <c r="R4" s="271">
        <f>AVERAGE('Country Indicator Data'!N26,'Country Indicator Data'!N40,'Country Indicator Data'!N53,'Country Indicator Data'!N138,'Country Indicator Data'!N177,'Country Indicator Data'!N188)</f>
        <v>33.666666666666664</v>
      </c>
    </row>
    <row r="5" spans="1:18" x14ac:dyDescent="0.25">
      <c r="A5" s="268" t="s">
        <v>1036</v>
      </c>
      <c r="B5" s="268" t="s">
        <v>1037</v>
      </c>
      <c r="C5" s="268" t="s">
        <v>7429</v>
      </c>
      <c r="D5" s="272" t="s">
        <v>7430</v>
      </c>
      <c r="E5" s="270">
        <f>'Country Indicator Data'!P80+'Country Indicator Data'!P136</f>
        <v>3744070</v>
      </c>
      <c r="F5" s="270">
        <f>VLOOKUP(B5,'Core Indicators'!$C$3:$G$198,5,FALSE)</f>
        <v>1561970000</v>
      </c>
      <c r="G5" s="271">
        <f>AVERAGE('Country Indicator Data'!C80,'Country Indicator Data'!C136)</f>
        <v>0.75808737944999993</v>
      </c>
      <c r="H5" s="271">
        <f>AVERAGE('Country Indicator Data'!D80,'Country Indicator Data'!D136)</f>
        <v>5</v>
      </c>
      <c r="I5" s="271">
        <f>AVERAGE('Country Indicator Data'!E80,'Country Indicator Data'!E136)</f>
        <v>8.3500000000000005E-2</v>
      </c>
      <c r="J5" s="271">
        <f>AVERAGE('Country Indicator Data'!F80,'Country Indicator Data'!F136)</f>
        <v>5.5</v>
      </c>
      <c r="K5" s="271">
        <f>AVERAGE('Country Indicator Data'!G80,'Country Indicator Data'!G136)</f>
        <v>0.52410904214999998</v>
      </c>
      <c r="L5" s="271">
        <f>AVERAGE('Country Indicator Data'!H80,'Country Indicator Data'!H136)</f>
        <v>33.650000000000006</v>
      </c>
      <c r="M5" s="271">
        <f>AVERAGE('Country Indicator Data'!I80,'Country Indicator Data'!I136)</f>
        <v>6</v>
      </c>
      <c r="N5" s="270">
        <f>VLOOKUP($B5,'Core Indicators'!$C$3:$EU$891,149,FALSE)</f>
        <v>134</v>
      </c>
      <c r="O5" s="271">
        <f>AVERAGE('Country Indicator Data'!K80,'Country Indicator Data'!K136)</f>
        <v>-0.34916854835</v>
      </c>
      <c r="P5" s="271">
        <f>AVERAGE('Country Indicator Data'!L80,'Country Indicator Data'!L136)</f>
        <v>5.125</v>
      </c>
      <c r="Q5" s="271">
        <f>AVERAGE('Country Indicator Data'!M80,'Country Indicator Data'!M136)</f>
        <v>54.5</v>
      </c>
      <c r="R5" s="271">
        <f>AVERAGE('Country Indicator Data'!N80,'Country Indicator Data'!N136)</f>
        <v>36.5</v>
      </c>
    </row>
    <row r="6" spans="1:18" x14ac:dyDescent="0.25">
      <c r="A6" s="268" t="s">
        <v>1178</v>
      </c>
      <c r="B6" s="268" t="s">
        <v>1179</v>
      </c>
      <c r="C6" s="268" t="s">
        <v>7431</v>
      </c>
      <c r="D6" s="272" t="s">
        <v>7432</v>
      </c>
      <c r="E6" s="270">
        <f>'Country Indicator Data'!P54+'Country Indicator Data'!P83+'Country Indicator Data'!P88+'Country Indicator Data'!P99+'Country Indicator Data'!P169+'Country Indicator Data'!P179</f>
        <v>2482040</v>
      </c>
      <c r="F6" s="270">
        <f>VLOOKUP(B6,'Core Indicators'!$C$3:$G$198,5,FALSE)</f>
        <v>258289000</v>
      </c>
      <c r="G6" s="271">
        <f>AVERAGE('Country Indicator Data'!C54,'Country Indicator Data'!C83,'Country Indicator Data'!C88,'Country Indicator Data'!C99,'Country Indicator Data'!C169,'Country Indicator Data'!C179)</f>
        <v>0.50963423659999996</v>
      </c>
      <c r="H6" s="271">
        <f>AVERAGE('Country Indicator Data'!D54,'Country Indicator Data'!D83,'Country Indicator Data'!D88,'Country Indicator Data'!D99,'Country Indicator Data'!D169,'Country Indicator Data'!D179)</f>
        <v>3.5</v>
      </c>
      <c r="I6" s="271">
        <f>AVERAGE('Country Indicator Data'!E54,'Country Indicator Data'!E83,'Country Indicator Data'!E88,'Country Indicator Data'!E99,'Country Indicator Data'!E169,'Country Indicator Data'!E179)</f>
        <v>0.32666666666666666</v>
      </c>
      <c r="J6" s="271">
        <f>AVERAGE('Country Indicator Data'!F54,'Country Indicator Data'!F83,'Country Indicator Data'!F88,'Country Indicator Data'!F99,'Country Indicator Data'!F169,'Country Indicator Data'!F179)</f>
        <v>3.966666666683333</v>
      </c>
      <c r="K6" s="271">
        <f>AVERAGE('Country Indicator Data'!G54,'Country Indicator Data'!G83,'Country Indicator Data'!G88,'Country Indicator Data'!G99,'Country Indicator Data'!G169,'Country Indicator Data'!G179)</f>
        <v>0.44548120716666667</v>
      </c>
      <c r="L6" s="271">
        <f>AVERAGE('Country Indicator Data'!H54,'Country Indicator Data'!H83,'Country Indicator Data'!H88,'Country Indicator Data'!H99,'Country Indicator Data'!H169,'Country Indicator Data'!H179)</f>
        <v>34.31666666666667</v>
      </c>
      <c r="M6" s="271">
        <f>AVERAGE('Country Indicator Data'!I54,'Country Indicator Data'!I83,'Country Indicator Data'!I88,'Country Indicator Data'!I99,'Country Indicator Data'!I169,'Country Indicator Data'!I179)</f>
        <v>8.3333333333333339</v>
      </c>
      <c r="N6" s="270">
        <f>VLOOKUP($B6,'Core Indicators'!$C$3:$EU$891,149,FALSE)</f>
        <v>3043</v>
      </c>
      <c r="O6" s="271">
        <f>AVERAGE('Country Indicator Data'!K54,'Country Indicator Data'!K83,'Country Indicator Data'!K88,'Country Indicator Data'!K99,'Country Indicator Data'!K169,'Country Indicator Data'!K179)</f>
        <v>-0.86944311111666683</v>
      </c>
      <c r="P6" s="271">
        <f>AVERAGE('Country Indicator Data'!L54,'Country Indicator Data'!L83,'Country Indicator Data'!L88,'Country Indicator Data'!L99,'Country Indicator Data'!L169,'Country Indicator Data'!L179)</f>
        <v>3.4583333333333335</v>
      </c>
      <c r="Q6" s="271">
        <f>AVERAGE('Country Indicator Data'!M54,'Country Indicator Data'!M83,'Country Indicator Data'!M88,'Country Indicator Data'!M99,'Country Indicator Data'!M169,'Country Indicator Data'!M179)</f>
        <v>27.5</v>
      </c>
      <c r="R6" s="271">
        <f>AVERAGE('Country Indicator Data'!N54,'Country Indicator Data'!N83,'Country Indicator Data'!N88,'Country Indicator Data'!N99,'Country Indicator Data'!N169,'Country Indicator Data'!N179)</f>
        <v>30.5</v>
      </c>
    </row>
    <row r="7" spans="1:18" x14ac:dyDescent="0.25">
      <c r="A7" s="268" t="s">
        <v>1150</v>
      </c>
      <c r="B7" s="268" t="s">
        <v>1151</v>
      </c>
      <c r="C7" s="268" t="s">
        <v>7433</v>
      </c>
      <c r="D7" s="272" t="s">
        <v>7434</v>
      </c>
      <c r="E7" s="270">
        <f>'Country Indicator Data'!P71+'Country Indicator Data'!P179</f>
        <v>898530</v>
      </c>
      <c r="F7" s="270">
        <f>VLOOKUP(B7,'Core Indicators'!$C$3:$G$198,5,FALSE)</f>
        <v>94146000</v>
      </c>
      <c r="G7" s="271">
        <f>AVERAGE('Country Indicator Data'!C71,'Country Indicator Data'!C179)</f>
        <v>0.24144923930000001</v>
      </c>
      <c r="H7" s="271">
        <f>AVERAGE('Country Indicator Data'!D71,'Country Indicator Data'!D179)</f>
        <v>8</v>
      </c>
      <c r="I7" s="271">
        <f>AVERAGE('Country Indicator Data'!E71,'Country Indicator Data'!E179)</f>
        <v>0.18350000000000002</v>
      </c>
      <c r="J7" s="271">
        <f>AVERAGE('Country Indicator Data'!F71,'Country Indicator Data'!F179)</f>
        <v>4.9166666667000003</v>
      </c>
      <c r="K7" s="271">
        <f>AVERAGE('Country Indicator Data'!G71,'Country Indicator Data'!G179)</f>
        <v>0.21366332590000001</v>
      </c>
      <c r="L7" s="271">
        <f>AVERAGE('Country Indicator Data'!H71,'Country Indicator Data'!H179)</f>
        <v>37.4</v>
      </c>
      <c r="M7" s="271">
        <f>AVERAGE('Country Indicator Data'!I71,'Country Indicator Data'!I179)</f>
        <v>8</v>
      </c>
      <c r="N7" s="270">
        <f>VLOOKUP($B7,'Core Indicators'!$C$3:$EU$891,149,FALSE)</f>
        <v>26</v>
      </c>
      <c r="O7" s="271">
        <f>AVERAGE('Country Indicator Data'!K71,'Country Indicator Data'!K179)</f>
        <v>-4.2062647650000007E-2</v>
      </c>
      <c r="P7" s="271">
        <f>AVERAGE('Country Indicator Data'!L71,'Country Indicator Data'!L179)</f>
        <v>3.5</v>
      </c>
      <c r="Q7" s="271">
        <f>AVERAGE('Country Indicator Data'!M71,'Country Indicator Data'!M179)</f>
        <v>60</v>
      </c>
      <c r="R7" s="271">
        <f>AVERAGE('Country Indicator Data'!N71,'Country Indicator Data'!N179)</f>
        <v>43.5</v>
      </c>
    </row>
    <row r="8" spans="1:18" x14ac:dyDescent="0.25">
      <c r="A8" s="268" t="s">
        <v>1059</v>
      </c>
      <c r="B8" s="268" t="s">
        <v>1060</v>
      </c>
      <c r="C8" s="268" t="s">
        <v>7435</v>
      </c>
      <c r="D8" s="272" t="s">
        <v>7436</v>
      </c>
      <c r="E8" s="270">
        <f>'Country Indicator Data'!P52+'Country Indicator Data'!P86+'Country Indicator Data'!P101+'Country Indicator Data'!P178</f>
        <v>4590781</v>
      </c>
      <c r="F8" s="270">
        <f>VLOOKUP(B8,'Core Indicators'!$C$3:$G$198,5,FALSE)</f>
        <v>121936000</v>
      </c>
      <c r="G8" s="271">
        <f>AVERAGE('Country Indicator Data'!C52,'Country Indicator Data'!C86,'Country Indicator Data'!C101,'Country Indicator Data'!C178)</f>
        <v>0.210782986625</v>
      </c>
      <c r="H8" s="271">
        <f>AVERAGE('Country Indicator Data'!D52,'Country Indicator Data'!D86,'Country Indicator Data'!D101,'Country Indicator Data'!D178)</f>
        <v>5.75</v>
      </c>
      <c r="I8" s="271">
        <f>AVERAGE('Country Indicator Data'!E52,'Country Indicator Data'!E86,'Country Indicator Data'!E101,'Country Indicator Data'!E178)</f>
        <v>6.8875000000000006E-2</v>
      </c>
      <c r="J8" s="271">
        <f>AVERAGE('Country Indicator Data'!F52,'Country Indicator Data'!F86,'Country Indicator Data'!F101,'Country Indicator Data'!F178)</f>
        <v>4.5666666666666664</v>
      </c>
      <c r="K8" s="271">
        <f>AVERAGE('Country Indicator Data'!G52,'Country Indicator Data'!G86,'Country Indicator Data'!G101,'Country Indicator Data'!G178)</f>
        <v>0.24606424360000001</v>
      </c>
      <c r="L8" s="271">
        <f>AVERAGE('Country Indicator Data'!H52,'Country Indicator Data'!H86,'Country Indicator Data'!H101,'Country Indicator Data'!H178)</f>
        <v>32.1</v>
      </c>
      <c r="M8" s="271">
        <f>AVERAGE('Country Indicator Data'!I52,'Country Indicator Data'!I86,'Country Indicator Data'!I101,'Country Indicator Data'!I178)</f>
        <v>5.5</v>
      </c>
      <c r="N8" s="270">
        <f>VLOOKUP($B8,'Core Indicators'!$C$3:$EU$891,149,FALSE)</f>
        <v>604</v>
      </c>
      <c r="O8" s="271">
        <f>AVERAGE('Country Indicator Data'!K52,'Country Indicator Data'!K86,'Country Indicator Data'!K101,'Country Indicator Data'!K178)</f>
        <v>-0.58027702757499999</v>
      </c>
      <c r="P8" s="271">
        <f>AVERAGE('Country Indicator Data'!L52,'Country Indicator Data'!L86,'Country Indicator Data'!L101,'Country Indicator Data'!L178)</f>
        <v>4.166666666666667</v>
      </c>
      <c r="Q8" s="271">
        <f>AVERAGE('Country Indicator Data'!M52,'Country Indicator Data'!M86,'Country Indicator Data'!M101,'Country Indicator Data'!M178)</f>
        <v>50.5</v>
      </c>
      <c r="R8" s="271">
        <f>AVERAGE('Country Indicator Data'!N52,'Country Indicator Data'!N86,'Country Indicator Data'!N101,'Country Indicator Data'!N178)</f>
        <v>37.25</v>
      </c>
    </row>
    <row r="9" spans="1:18" x14ac:dyDescent="0.25">
      <c r="A9" s="268" t="s">
        <v>1080</v>
      </c>
      <c r="B9" s="268" t="s">
        <v>1081</v>
      </c>
      <c r="C9" s="268" t="s">
        <v>7437</v>
      </c>
      <c r="D9" s="272" t="s">
        <v>7438</v>
      </c>
      <c r="E9" s="270">
        <f>'Country Indicator Data'!P52+'Country Indicator Data'!P56+'Country Indicator Data'!P109</f>
        <v>3328251</v>
      </c>
      <c r="F9" s="270">
        <f>VLOOKUP(B9,'Core Indicators'!$C$3:$G$198,5,FALSE)</f>
        <v>125787000</v>
      </c>
      <c r="G9" s="271">
        <f>AVERAGE('Country Indicator Data'!C52,'Country Indicator Data'!C56,'Country Indicator Data'!C109)</f>
        <v>0.46699264916666666</v>
      </c>
      <c r="H9" s="271">
        <f>AVERAGE('Country Indicator Data'!D52,'Country Indicator Data'!D56,'Country Indicator Data'!D109)</f>
        <v>6.333333333333333</v>
      </c>
      <c r="I9" s="271">
        <f>AVERAGE('Country Indicator Data'!E52,'Country Indicator Data'!E56,'Country Indicator Data'!E109)</f>
        <v>0.32400000000000001</v>
      </c>
      <c r="J9" s="271">
        <f>AVERAGE('Country Indicator Data'!F52,'Country Indicator Data'!F56,'Country Indicator Data'!F109)</f>
        <v>4.1916666666499998</v>
      </c>
      <c r="K9" s="271">
        <f>AVERAGE('Country Indicator Data'!G52,'Country Indicator Data'!G56,'Country Indicator Data'!G109)</f>
        <v>0.33649607749999993</v>
      </c>
      <c r="L9" s="271">
        <f>AVERAGE('Country Indicator Data'!H52,'Country Indicator Data'!H56,'Country Indicator Data'!H109)</f>
        <v>33.933333333333337</v>
      </c>
      <c r="M9" s="271">
        <f>AVERAGE('Country Indicator Data'!I52,'Country Indicator Data'!I56,'Country Indicator Data'!I109)</f>
        <v>5.333333333333333</v>
      </c>
      <c r="N9" s="270">
        <f>VLOOKUP($B9,'Core Indicators'!$C$3:$EU$891,149,FALSE)</f>
        <v>173</v>
      </c>
      <c r="O9" s="271">
        <f>AVERAGE('Country Indicator Data'!K52,'Country Indicator Data'!K56,'Country Indicator Data'!K109)</f>
        <v>9.3130916333333345E-3</v>
      </c>
      <c r="P9" s="271">
        <f>AVERAGE('Country Indicator Data'!L52,'Country Indicator Data'!L56,'Country Indicator Data'!L109)</f>
        <v>3.75</v>
      </c>
      <c r="Q9" s="271">
        <f>AVERAGE('Country Indicator Data'!M52,'Country Indicator Data'!M56,'Country Indicator Data'!M109)</f>
        <v>54.333333333333336</v>
      </c>
      <c r="R9" s="271">
        <f>AVERAGE('Country Indicator Data'!N52,'Country Indicator Data'!N56,'Country Indicator Data'!N109)</f>
        <v>46</v>
      </c>
    </row>
    <row r="10" spans="1:18" x14ac:dyDescent="0.25">
      <c r="A10" s="268" t="s">
        <v>1134</v>
      </c>
      <c r="B10" s="268" t="s">
        <v>1135</v>
      </c>
      <c r="C10" s="268" t="s">
        <v>7439</v>
      </c>
      <c r="D10" s="272" t="s">
        <v>7440</v>
      </c>
      <c r="E10" s="270">
        <f>'Country Indicator Data'!P18+'Country Indicator Data'!P118</f>
        <v>783250</v>
      </c>
      <c r="F10" s="270">
        <f>VLOOKUP(B10,'Core Indicators'!$C$3:$G$198,5,FALSE)</f>
        <v>194566000</v>
      </c>
      <c r="G10" s="271">
        <f>AVERAGE('Country Indicator Data'!C18,'Country Indicator Data'!C118)</f>
        <v>0.35558001200000006</v>
      </c>
      <c r="H10" s="271">
        <f>AVERAGE('Country Indicator Data'!D18,'Country Indicator Data'!D118)</f>
        <v>3.5</v>
      </c>
      <c r="I10" s="271">
        <f>AVERAGE('Country Indicator Data'!E18,'Country Indicator Data'!E118)</f>
        <v>0.21249999999999999</v>
      </c>
      <c r="J10" s="271">
        <f>AVERAGE('Country Indicator Data'!F18,'Country Indicator Data'!F118)</f>
        <v>3.8583333333500001</v>
      </c>
      <c r="K10" s="271">
        <f>AVERAGE('Country Indicator Data'!G18,'Country Indicator Data'!G118)</f>
        <v>0.49717238359999993</v>
      </c>
      <c r="L10" s="271">
        <f>AVERAGE('Country Indicator Data'!H18,'Country Indicator Data'!H118)</f>
        <v>31.549999999999997</v>
      </c>
      <c r="M10" s="271">
        <f>AVERAGE('Country Indicator Data'!I18,'Country Indicator Data'!I118)</f>
        <v>7</v>
      </c>
      <c r="N10" s="270">
        <f>VLOOKUP($B10,'Core Indicators'!$C$3:$EU$891,149,FALSE)</f>
        <v>126</v>
      </c>
      <c r="O10" s="271">
        <f>AVERAGE('Country Indicator Data'!K18,'Country Indicator Data'!K118)</f>
        <v>-0.84954610465000002</v>
      </c>
      <c r="P10" s="271">
        <f>AVERAGE('Country Indicator Data'!L18,'Country Indicator Data'!L118)</f>
        <v>3.125</v>
      </c>
      <c r="Q10" s="271">
        <f>AVERAGE('Country Indicator Data'!M18,'Country Indicator Data'!M118)</f>
        <v>34.5</v>
      </c>
      <c r="R10" s="271">
        <f>AVERAGE('Country Indicator Data'!N18,'Country Indicator Data'!N118)</f>
        <v>27.5</v>
      </c>
    </row>
    <row r="11" spans="1:18" x14ac:dyDescent="0.25">
      <c r="A11" s="268" t="s">
        <v>1845</v>
      </c>
      <c r="B11" s="268" t="s">
        <v>1846</v>
      </c>
      <c r="C11" s="268" t="s">
        <v>7441</v>
      </c>
      <c r="D11" s="272" t="s">
        <v>7442</v>
      </c>
      <c r="E11" s="270">
        <f>'Country Indicator Data'!P105+'Country Indicator Data'!P111+'Country Indicator Data'!P124+'Country Indicator Data'!P126+'Country Indicator Data'!P167+'Country Indicator Data'!P194+'Country Indicator Data'!P195</f>
        <v>2677170</v>
      </c>
      <c r="F11" s="270">
        <f>VLOOKUP(B11,'Core Indicators'!$C$3:$G$198,5,FALSE)</f>
        <v>66578000</v>
      </c>
      <c r="G11" s="271">
        <f>AVERAGE('Country Indicator Data'!C105,'Country Indicator Data'!C111,'Country Indicator Data'!C124,'Country Indicator Data'!C126,'Country Indicator Data'!C167,'Country Indicator Data'!C194,'Country Indicator Data'!C195)</f>
        <v>0.42288099727142864</v>
      </c>
      <c r="H11" s="271">
        <f>AVERAGE('Country Indicator Data'!D105,'Country Indicator Data'!D111,'Country Indicator Data'!D124,'Country Indicator Data'!D126,'Country Indicator Data'!D167,'Country Indicator Data'!D194,'Country Indicator Data'!D195)</f>
        <v>7.2857142857142856</v>
      </c>
      <c r="I11" s="271">
        <f>AVERAGE('Country Indicator Data'!E105,'Country Indicator Data'!E111,'Country Indicator Data'!E124,'Country Indicator Data'!E126,'Country Indicator Data'!E167,'Country Indicator Data'!E194,'Country Indicator Data'!E195)</f>
        <v>2.7285714285714285E-2</v>
      </c>
      <c r="J11" s="271">
        <f>AVERAGE('Country Indicator Data'!F105,'Country Indicator Data'!F111,'Country Indicator Data'!F124,'Country Indicator Data'!F126,'Country Indicator Data'!F167,'Country Indicator Data'!F194,'Country Indicator Data'!F195)</f>
        <v>5.4857142857142867</v>
      </c>
      <c r="K11" s="271">
        <f>AVERAGE('Country Indicator Data'!G105,'Country Indicator Data'!G111,'Country Indicator Data'!G124,'Country Indicator Data'!G126,'Country Indicator Data'!G167,'Country Indicator Data'!G194,'Country Indicator Data'!G195)</f>
        <v>0.54419095945000007</v>
      </c>
      <c r="L11" s="271">
        <f>AVERAGE('Country Indicator Data'!H105,'Country Indicator Data'!H111,'Country Indicator Data'!H124,'Country Indicator Data'!H126,'Country Indicator Data'!H167,'Country Indicator Data'!H194,'Country Indicator Data'!H195)</f>
        <v>50.471428571428575</v>
      </c>
      <c r="M11" s="271">
        <f>AVERAGE('Country Indicator Data'!I105,'Country Indicator Data'!I111,'Country Indicator Data'!I124,'Country Indicator Data'!I126,'Country Indicator Data'!I167,'Country Indicator Data'!I194,'Country Indicator Data'!I195)</f>
        <v>1.7142857142857142</v>
      </c>
      <c r="N11" s="270">
        <f>VLOOKUP($B11,'Core Indicators'!$C$3:$EU$891,149,FALSE)</f>
        <v>220</v>
      </c>
      <c r="O11" s="271">
        <f>AVERAGE('Country Indicator Data'!K105,'Country Indicator Data'!K111,'Country Indicator Data'!K124,'Country Indicator Data'!K126,'Country Indicator Data'!K167,'Country Indicator Data'!K194,'Country Indicator Data'!K195)</f>
        <v>-0.51878778425714278</v>
      </c>
      <c r="P11" s="271">
        <f>AVERAGE('Country Indicator Data'!L105,'Country Indicator Data'!L111,'Country Indicator Data'!L124,'Country Indicator Data'!L126,'Country Indicator Data'!L167,'Country Indicator Data'!L194,'Country Indicator Data'!L195)</f>
        <v>4.5</v>
      </c>
      <c r="Q11" s="271">
        <f>AVERAGE('Country Indicator Data'!M105,'Country Indicator Data'!M111,'Country Indicator Data'!M124,'Country Indicator Data'!M126,'Country Indicator Data'!M167,'Country Indicator Data'!M194,'Country Indicator Data'!M195)</f>
        <v>52.142857142857146</v>
      </c>
      <c r="R11" s="271">
        <f>AVERAGE('Country Indicator Data'!N105,'Country Indicator Data'!N111,'Country Indicator Data'!N124,'Country Indicator Data'!N126,'Country Indicator Data'!N167,'Country Indicator Data'!N194,'Country Indicator Data'!N195)</f>
        <v>34.142857142857146</v>
      </c>
    </row>
    <row r="12" spans="1:18" x14ac:dyDescent="0.25">
      <c r="A12" s="268" t="s">
        <v>2495</v>
      </c>
      <c r="B12" s="268" t="s">
        <v>2496</v>
      </c>
      <c r="C12" s="268" t="s">
        <v>7443</v>
      </c>
      <c r="D12" s="272" t="s">
        <v>7444</v>
      </c>
      <c r="E12" s="270">
        <f>'Country Indicator Data'!P9+'Country Indicator Data'!P13</f>
        <v>111133</v>
      </c>
      <c r="F12" s="270">
        <f>VLOOKUP(B12,'Core Indicators'!$C$3:$G$198,5,FALSE)</f>
        <v>13025000</v>
      </c>
      <c r="G12" s="271">
        <f>AVERAGE('Country Indicator Data'!C9,'Country Indicator Data'!C13)</f>
        <v>9.7125606700000006E-2</v>
      </c>
      <c r="H12" s="271">
        <f>AVERAGE('Country Indicator Data'!D9,'Country Indicator Data'!D13)</f>
        <v>5</v>
      </c>
      <c r="I12" s="271">
        <f>AVERAGE('Country Indicator Data'!E9,'Country Indicator Data'!E13)</f>
        <v>3.6499999999999998E-2</v>
      </c>
      <c r="J12" s="271">
        <f>AVERAGE('Country Indicator Data'!F9,'Country Indicator Data'!F13)</f>
        <v>5.2666666666499999</v>
      </c>
      <c r="K12" s="271">
        <f>AVERAGE('Country Indicator Data'!G9,'Country Indicator Data'!G13)</f>
        <v>0.28972985065000001</v>
      </c>
      <c r="L12" s="271">
        <f>AVERAGE('Country Indicator Data'!H9,'Country Indicator Data'!H13)</f>
        <v>28.25</v>
      </c>
      <c r="M12" s="271">
        <f>AVERAGE('Country Indicator Data'!I9,'Country Indicator Data'!I13)</f>
        <v>8</v>
      </c>
      <c r="N12" s="270">
        <f>VLOOKUP($B12,'Core Indicators'!$C$3:$EU$891,149,FALSE)</f>
        <v>138</v>
      </c>
      <c r="O12" s="271">
        <f>AVERAGE('Country Indicator Data'!K9,'Country Indicator Data'!K13)</f>
        <v>-0.35427304355</v>
      </c>
      <c r="P12" s="271">
        <f>AVERAGE('Country Indicator Data'!L9,'Country Indicator Data'!L13)</f>
        <v>4.5</v>
      </c>
      <c r="Q12" s="271">
        <f>AVERAGE('Country Indicator Data'!M9,'Country Indicator Data'!M13)</f>
        <v>31.5</v>
      </c>
      <c r="R12" s="271">
        <f>AVERAGE('Country Indicator Data'!N9,'Country Indicator Data'!N13)</f>
        <v>36</v>
      </c>
    </row>
    <row r="13" spans="1:18" x14ac:dyDescent="0.25">
      <c r="A13" s="268"/>
      <c r="B13" s="268"/>
      <c r="C13" s="268"/>
      <c r="D13" s="272"/>
    </row>
    <row r="14" spans="1:18" x14ac:dyDescent="0.25">
      <c r="A14" s="268"/>
      <c r="B14" s="268"/>
      <c r="C14" s="268"/>
      <c r="D14" s="272"/>
    </row>
    <row r="15" spans="1:18" x14ac:dyDescent="0.25">
      <c r="A15" s="268"/>
      <c r="B15" s="268"/>
      <c r="C15" s="268"/>
      <c r="D15" s="272"/>
    </row>
    <row r="16" spans="1:18" x14ac:dyDescent="0.25">
      <c r="A16" s="268"/>
      <c r="B16" s="268"/>
      <c r="C16" s="268"/>
      <c r="D16" s="272"/>
    </row>
    <row r="17" spans="1:4" x14ac:dyDescent="0.25">
      <c r="A17" s="268"/>
      <c r="B17" s="268"/>
      <c r="C17" s="268"/>
      <c r="D17" s="272"/>
    </row>
    <row r="18" spans="1:4" x14ac:dyDescent="0.25">
      <c r="A18" s="268"/>
      <c r="B18" s="268"/>
      <c r="C18" s="268"/>
      <c r="D18" s="272"/>
    </row>
    <row r="19" spans="1:4" x14ac:dyDescent="0.25">
      <c r="A19" s="268"/>
      <c r="B19" s="268"/>
      <c r="C19" s="268"/>
      <c r="D19" s="272"/>
    </row>
    <row r="20" spans="1:4" x14ac:dyDescent="0.25">
      <c r="A20" s="268"/>
      <c r="B20" s="268"/>
      <c r="C20" s="268"/>
      <c r="D20" s="272"/>
    </row>
    <row r="21" spans="1:4" x14ac:dyDescent="0.25">
      <c r="A21" s="268"/>
      <c r="B21" s="268"/>
      <c r="C21" s="268"/>
      <c r="D21" s="272"/>
    </row>
    <row r="22" spans="1:4" x14ac:dyDescent="0.25">
      <c r="A22" s="268"/>
      <c r="B22" s="268"/>
      <c r="C22" s="268"/>
      <c r="D22" s="272"/>
    </row>
    <row r="23" spans="1:4" x14ac:dyDescent="0.25">
      <c r="A23" s="268"/>
      <c r="B23" s="268"/>
      <c r="C23" s="268"/>
      <c r="D23" s="272"/>
    </row>
    <row r="24" spans="1:4" x14ac:dyDescent="0.25">
      <c r="A24" s="268"/>
      <c r="B24" s="268"/>
      <c r="C24" s="268"/>
      <c r="D24" s="272"/>
    </row>
    <row r="25" spans="1:4" x14ac:dyDescent="0.25">
      <c r="A25" s="268"/>
      <c r="B25" s="268"/>
      <c r="C25" s="268"/>
      <c r="D25" s="272"/>
    </row>
    <row r="26" spans="1:4" x14ac:dyDescent="0.25">
      <c r="A26" s="268"/>
      <c r="B26" s="268"/>
      <c r="C26" s="268"/>
      <c r="D26" s="272"/>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207"/>
  <sheetViews>
    <sheetView workbookViewId="0">
      <selection sqref="A1:AN1"/>
    </sheetView>
  </sheetViews>
  <sheetFormatPr defaultColWidth="8.42578125" defaultRowHeight="15" x14ac:dyDescent="0.25"/>
  <cols>
    <col min="1" max="1" width="14.42578125" style="209" customWidth="1"/>
    <col min="2" max="2" width="7" style="209" customWidth="1"/>
    <col min="3" max="3" width="8.42578125" style="209" customWidth="1"/>
    <col min="4" max="16384" width="8.42578125" style="209"/>
  </cols>
  <sheetData>
    <row r="1" spans="1:40" x14ac:dyDescent="0.25">
      <c r="A1" s="305"/>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row>
    <row r="2" spans="1:40" ht="147" customHeight="1" x14ac:dyDescent="0.25">
      <c r="A2" s="196" t="s">
        <v>7445</v>
      </c>
      <c r="B2" s="197" t="s">
        <v>7090</v>
      </c>
      <c r="C2" s="197" t="s">
        <v>7094</v>
      </c>
      <c r="D2" s="126" t="s">
        <v>6955</v>
      </c>
      <c r="E2" s="96" t="s">
        <v>6976</v>
      </c>
      <c r="F2" s="96" t="s">
        <v>6980</v>
      </c>
      <c r="G2" s="97" t="s">
        <v>6971</v>
      </c>
      <c r="H2" s="98" t="s">
        <v>43</v>
      </c>
      <c r="I2" s="96" t="s">
        <v>753</v>
      </c>
      <c r="J2" s="96" t="s">
        <v>6990</v>
      </c>
      <c r="K2" s="99" t="s">
        <v>6991</v>
      </c>
      <c r="L2" s="97" t="s">
        <v>6972</v>
      </c>
      <c r="M2" s="100" t="s">
        <v>6958</v>
      </c>
      <c r="N2" s="101" t="s">
        <v>7446</v>
      </c>
      <c r="O2" s="101" t="s">
        <v>7447</v>
      </c>
      <c r="P2" s="101" t="s">
        <v>7448</v>
      </c>
      <c r="Q2" s="101" t="s">
        <v>7449</v>
      </c>
      <c r="R2" s="101" t="s">
        <v>7450</v>
      </c>
      <c r="S2" s="100" t="s">
        <v>6961</v>
      </c>
      <c r="T2" s="102" t="s">
        <v>6962</v>
      </c>
      <c r="U2" s="103" t="s">
        <v>7014</v>
      </c>
      <c r="V2" s="104" t="s">
        <v>7015</v>
      </c>
      <c r="W2" s="104" t="s">
        <v>7016</v>
      </c>
      <c r="X2" s="103" t="s">
        <v>7017</v>
      </c>
      <c r="Y2" s="103" t="s">
        <v>7022</v>
      </c>
      <c r="Z2" s="102" t="s">
        <v>6963</v>
      </c>
      <c r="AA2" s="104" t="s">
        <v>7024</v>
      </c>
      <c r="AB2" s="105" t="s">
        <v>7451</v>
      </c>
      <c r="AC2" s="104" t="s">
        <v>4149</v>
      </c>
      <c r="AD2" s="104" t="s">
        <v>4159</v>
      </c>
      <c r="AE2" s="104" t="s">
        <v>4151</v>
      </c>
      <c r="AF2" s="104" t="s">
        <v>4161</v>
      </c>
      <c r="AG2" s="104" t="s">
        <v>7025</v>
      </c>
      <c r="AH2" s="104" t="s">
        <v>4077</v>
      </c>
      <c r="AI2" s="104" t="s">
        <v>4080</v>
      </c>
      <c r="AJ2" s="104" t="s">
        <v>7026</v>
      </c>
      <c r="AK2" s="104" t="s">
        <v>4153</v>
      </c>
      <c r="AL2" s="104" t="s">
        <v>7027</v>
      </c>
      <c r="AM2" s="104" t="s">
        <v>4155</v>
      </c>
      <c r="AN2" s="104" t="s">
        <v>7028</v>
      </c>
    </row>
    <row r="3" spans="1:40" x14ac:dyDescent="0.25">
      <c r="A3" s="198" t="str">
        <f>Lists!C:C</f>
        <v>AFG001</v>
      </c>
      <c r="B3" s="250">
        <f t="shared" ref="B3:B34" si="0">IF(OR(M3="x",D3="x"),"x",ROUND((5-GEOMEAN(((5-D3)/5*4+1),((5-M3)/5*4+1),((5-M3)/5*4+1)))/4*3.5+S3*0.3,1))</f>
        <v>1.9</v>
      </c>
      <c r="C3" s="158">
        <f t="shared" ref="C3:C34" si="1">COUNTIF(E3:F3,"x")+COUNTIF(H3:I3,"x")+COUNTIF(J3:J3,"x")+COUNTIF(M3,"x")+COUNTIF(U3:W3,"x")+COUNTIF(Y3:AB3,"x")</f>
        <v>0</v>
      </c>
      <c r="D3" s="273">
        <f t="shared" ref="D3:D34" si="2">IF(OR(L3="x",G3="x"),"x",ROUND((5-GEOMEAN(((5-L3)/5*4+1),((5-L3)/5*4+1),((5-G3)/5*4+1)))/4*5,1))</f>
        <v>2.2000000000000002</v>
      </c>
      <c r="E3" s="198">
        <f>'Core Indicators'!R3</f>
        <v>1</v>
      </c>
      <c r="F3" s="198">
        <f>'Core Indicators'!Z3</f>
        <v>2</v>
      </c>
      <c r="G3" s="158">
        <f t="shared" ref="G3:G34" si="3">IF(AND(F3="x",E3="x"),"x",IF(OR(F3="x",E3="x"),AVERAGE(E3,F3),ROUND((10-GEOMEAN(((10-E3)/10*9+1),((10-F3)/10*9+1)))/9*10,1)))</f>
        <v>1.5</v>
      </c>
      <c r="H3" s="198">
        <f>'Core Indicators'!AH3</f>
        <v>2</v>
      </c>
      <c r="I3" s="198">
        <f>'Core Indicators'!AP3</f>
        <v>3</v>
      </c>
      <c r="J3" s="198">
        <f>'Core Indicators'!BN3</f>
        <v>3</v>
      </c>
      <c r="K3" s="198">
        <f t="shared" ref="K3:K34" si="4">IF(AND(J3="x",I3="x"),"x",IF(OR(J3="x",I3="x"),AVERAGE(I3,J3),ROUND((10-GEOMEAN(((10-I3)/10*9+1),((10-J3)/10*9+1)))/9*10,1)))</f>
        <v>3</v>
      </c>
      <c r="L3" s="250">
        <f t="shared" ref="L3:L34" si="5">IF(AND(H3="x",K3="x"),"x",IF(OR(H3="x",K3="x"),AVERAGE(H3,K3),ROUND((10-GEOMEAN(((10-H3)/10*9+1),((10-K3)/10*9+1)))/9*10,1)))</f>
        <v>2.5</v>
      </c>
      <c r="M3" s="273">
        <f t="shared" ref="M3:M34" si="6">IF(N3="x","x",AVERAGE(N3:R3))</f>
        <v>2</v>
      </c>
      <c r="N3" s="199">
        <f>'Core Indicators'!DJ3</f>
        <v>2</v>
      </c>
      <c r="O3" s="199">
        <f>'Core Indicators'!DR3</f>
        <v>2</v>
      </c>
      <c r="P3" s="199">
        <f>'Core Indicators'!DZ3</f>
        <v>2</v>
      </c>
      <c r="Q3" s="199">
        <f>'Core Indicators'!EH3</f>
        <v>2</v>
      </c>
      <c r="R3" s="199">
        <f>'Core Indicators'!EP3</f>
        <v>2</v>
      </c>
      <c r="S3" s="158">
        <f t="shared" ref="S3:S34" si="7">IF(OR(Z3="x",T3="x"),T3,ROUND((10-GEOMEAN(((10-T3)/10*9+1),((10-Z3)/10*9+1)))/9*10,1))</f>
        <v>1.6</v>
      </c>
      <c r="T3" s="158">
        <f t="shared" ref="T3:T34" si="8">AVERAGE(U3,X3,Y3)</f>
        <v>1.1666666666666667</v>
      </c>
      <c r="U3" s="198">
        <v>1</v>
      </c>
      <c r="V3" s="198">
        <v>1</v>
      </c>
      <c r="W3" s="198">
        <f>'Core Indicators'!EX3</f>
        <v>2</v>
      </c>
      <c r="X3" s="158">
        <f t="shared" ref="X3:X34" si="9">AVERAGE(V3:W3)</f>
        <v>1.5</v>
      </c>
      <c r="Y3" s="198">
        <v>1</v>
      </c>
      <c r="Z3" s="158">
        <f t="shared" ref="Z3:Z34" si="10">IF(AND(AA3="x",AB3="x"),"x",AVERAGE(AA3:AB3))</f>
        <v>2</v>
      </c>
      <c r="AA3" s="198">
        <f>'Core Indicators'!FF3</f>
        <v>2</v>
      </c>
      <c r="AB3" s="198">
        <f t="shared" ref="AB3:AB34" si="11">IF(AND(AJ3="x",AN3="x",AG3="x"),"x",(AVERAGE(AJ3,AN3,AG3)))</f>
        <v>2</v>
      </c>
      <c r="AC3" s="179">
        <f>'Core Indicators'!GD3</f>
        <v>2</v>
      </c>
      <c r="AD3" s="179">
        <f>'Core Indicators'!GL3</f>
        <v>2</v>
      </c>
      <c r="AE3" s="179">
        <f>'Core Indicators'!GT3</f>
        <v>2</v>
      </c>
      <c r="AF3" s="179">
        <f>'Core Indicators'!HB3</f>
        <v>2</v>
      </c>
      <c r="AG3" s="179">
        <f t="shared" ref="AG3:AG34" si="12">IF(AND(AC3="x",AD3="x",AE3="x",AF3="x"),"x",AVERAGE(AC3:AF3))</f>
        <v>2</v>
      </c>
      <c r="AH3" s="179">
        <f>'Core Indicators'!HJ3</f>
        <v>2</v>
      </c>
      <c r="AI3" s="179">
        <f>'Core Indicators'!HR3</f>
        <v>2</v>
      </c>
      <c r="AJ3" s="179">
        <f t="shared" ref="AJ3:AJ34" si="13">IF(AND(AH3="x",AI3="x"),"x",AVERAGE(AH3:AI3))</f>
        <v>2</v>
      </c>
      <c r="AK3" s="179">
        <f>'Core Indicators'!HZ3</f>
        <v>2</v>
      </c>
      <c r="AL3" s="179">
        <f>'Core Indicators'!IH3</f>
        <v>2</v>
      </c>
      <c r="AM3" s="179">
        <f>'Core Indicators'!IP3</f>
        <v>2</v>
      </c>
      <c r="AN3" s="179">
        <f t="shared" ref="AN3:AN34" si="14">IF(AND(AK3="x",AL3="x",AM3="x"),"x",AVERAGE(AK3:AM3))</f>
        <v>2</v>
      </c>
    </row>
    <row r="4" spans="1:40" x14ac:dyDescent="0.25">
      <c r="A4" s="198" t="str">
        <f>Lists!C:C</f>
        <v>ARM002</v>
      </c>
      <c r="B4" s="250">
        <f t="shared" si="0"/>
        <v>1.8</v>
      </c>
      <c r="C4" s="158">
        <f t="shared" si="1"/>
        <v>0</v>
      </c>
      <c r="D4" s="273">
        <f t="shared" si="2"/>
        <v>1.8</v>
      </c>
      <c r="E4" s="198">
        <f>'Core Indicators'!R4</f>
        <v>1</v>
      </c>
      <c r="F4" s="198">
        <f>'Core Indicators'!Z4</f>
        <v>2</v>
      </c>
      <c r="G4" s="158">
        <f t="shared" si="3"/>
        <v>1.5</v>
      </c>
      <c r="H4" s="198">
        <f>'Core Indicators'!AH4</f>
        <v>2</v>
      </c>
      <c r="I4" s="198">
        <f>'Core Indicators'!AP4</f>
        <v>2</v>
      </c>
      <c r="J4" s="198">
        <f>'Core Indicators'!BN4</f>
        <v>2</v>
      </c>
      <c r="K4" s="198">
        <f t="shared" si="4"/>
        <v>2</v>
      </c>
      <c r="L4" s="250">
        <f t="shared" si="5"/>
        <v>2</v>
      </c>
      <c r="M4" s="273">
        <f t="shared" si="6"/>
        <v>2</v>
      </c>
      <c r="N4" s="199">
        <f>'Core Indicators'!DJ4</f>
        <v>2</v>
      </c>
      <c r="O4" s="199">
        <f>'Core Indicators'!DR4</f>
        <v>2</v>
      </c>
      <c r="P4" s="199">
        <f>'Core Indicators'!DZ4</f>
        <v>2</v>
      </c>
      <c r="Q4" s="199">
        <f>'Core Indicators'!EH4</f>
        <v>2</v>
      </c>
      <c r="R4" s="199">
        <f>'Core Indicators'!EP4</f>
        <v>2</v>
      </c>
      <c r="S4" s="158">
        <f t="shared" si="7"/>
        <v>1.6</v>
      </c>
      <c r="T4" s="158">
        <f t="shared" si="8"/>
        <v>1.1666666666666667</v>
      </c>
      <c r="U4" s="198">
        <v>1</v>
      </c>
      <c r="V4" s="198">
        <v>1</v>
      </c>
      <c r="W4" s="198">
        <f>'Core Indicators'!EX4</f>
        <v>2</v>
      </c>
      <c r="X4" s="158">
        <f t="shared" si="9"/>
        <v>1.5</v>
      </c>
      <c r="Y4" s="198">
        <v>1</v>
      </c>
      <c r="Z4" s="158">
        <f t="shared" si="10"/>
        <v>2</v>
      </c>
      <c r="AA4" s="198">
        <f>'Core Indicators'!FF4</f>
        <v>2</v>
      </c>
      <c r="AB4" s="198">
        <f t="shared" si="11"/>
        <v>2</v>
      </c>
      <c r="AC4" s="179">
        <f>'Core Indicators'!GD4</f>
        <v>2</v>
      </c>
      <c r="AD4" s="179">
        <f>'Core Indicators'!GL4</f>
        <v>2</v>
      </c>
      <c r="AE4" s="179">
        <f>'Core Indicators'!GT4</f>
        <v>2</v>
      </c>
      <c r="AF4" s="179">
        <f>'Core Indicators'!HB4</f>
        <v>2</v>
      </c>
      <c r="AG4" s="179">
        <f t="shared" si="12"/>
        <v>2</v>
      </c>
      <c r="AH4" s="179">
        <f>'Core Indicators'!HJ4</f>
        <v>2</v>
      </c>
      <c r="AI4" s="179">
        <f>'Core Indicators'!HR4</f>
        <v>2</v>
      </c>
      <c r="AJ4" s="179">
        <f t="shared" si="13"/>
        <v>2</v>
      </c>
      <c r="AK4" s="179">
        <f>'Core Indicators'!HZ4</f>
        <v>2</v>
      </c>
      <c r="AL4" s="179">
        <f>'Core Indicators'!IH4</f>
        <v>2</v>
      </c>
      <c r="AM4" s="179">
        <f>'Core Indicators'!IP4</f>
        <v>2</v>
      </c>
      <c r="AN4" s="179">
        <f t="shared" si="14"/>
        <v>2</v>
      </c>
    </row>
    <row r="5" spans="1:40" x14ac:dyDescent="0.25">
      <c r="A5" s="198" t="str">
        <f>Lists!C:C</f>
        <v>AZE002</v>
      </c>
      <c r="B5" s="250" t="str">
        <f t="shared" si="0"/>
        <v>x</v>
      </c>
      <c r="C5" s="158">
        <f t="shared" si="1"/>
        <v>2</v>
      </c>
      <c r="D5" s="273">
        <f t="shared" si="2"/>
        <v>2.6</v>
      </c>
      <c r="E5" s="198">
        <f>'Core Indicators'!R5</f>
        <v>1</v>
      </c>
      <c r="F5" s="198">
        <f>'Core Indicators'!Z5</f>
        <v>3</v>
      </c>
      <c r="G5" s="158">
        <f t="shared" si="3"/>
        <v>2.1</v>
      </c>
      <c r="H5" s="198">
        <f>'Core Indicators'!AH5</f>
        <v>3</v>
      </c>
      <c r="I5" s="198">
        <f>'Core Indicators'!AP5</f>
        <v>2</v>
      </c>
      <c r="J5" s="198">
        <f>'Core Indicators'!BN5</f>
        <v>3</v>
      </c>
      <c r="K5" s="198">
        <f t="shared" si="4"/>
        <v>2.5</v>
      </c>
      <c r="L5" s="250">
        <f t="shared" si="5"/>
        <v>2.8</v>
      </c>
      <c r="M5" s="273" t="str">
        <f t="shared" si="6"/>
        <v>x</v>
      </c>
      <c r="N5" s="199" t="str">
        <f>'Core Indicators'!DJ5</f>
        <v>x</v>
      </c>
      <c r="O5" s="199" t="str">
        <f>'Core Indicators'!DR5</f>
        <v>x</v>
      </c>
      <c r="P5" s="199" t="str">
        <f>'Core Indicators'!DZ5</f>
        <v>x</v>
      </c>
      <c r="Q5" s="199" t="str">
        <f>'Core Indicators'!EH5</f>
        <v>x</v>
      </c>
      <c r="R5" s="199" t="str">
        <f>'Core Indicators'!EP5</f>
        <v>x</v>
      </c>
      <c r="S5" s="158">
        <f t="shared" si="7"/>
        <v>1.7</v>
      </c>
      <c r="T5" s="158">
        <f t="shared" si="8"/>
        <v>1.3333333333333333</v>
      </c>
      <c r="U5" s="198">
        <v>1</v>
      </c>
      <c r="V5" s="198">
        <v>1</v>
      </c>
      <c r="W5" s="198">
        <f>'Core Indicators'!EX5</f>
        <v>3</v>
      </c>
      <c r="X5" s="158">
        <f t="shared" si="9"/>
        <v>2</v>
      </c>
      <c r="Y5" s="198">
        <v>1</v>
      </c>
      <c r="Z5" s="158">
        <f t="shared" si="10"/>
        <v>2</v>
      </c>
      <c r="AA5" s="198" t="str">
        <f>'Core Indicators'!FF5</f>
        <v>x</v>
      </c>
      <c r="AB5" s="198">
        <f t="shared" si="11"/>
        <v>2</v>
      </c>
      <c r="AC5" s="179">
        <f>'Core Indicators'!GD5</f>
        <v>2</v>
      </c>
      <c r="AD5" s="179">
        <f>'Core Indicators'!GL5</f>
        <v>2</v>
      </c>
      <c r="AE5" s="179">
        <f>'Core Indicators'!GT5</f>
        <v>2</v>
      </c>
      <c r="AF5" s="179">
        <f>'Core Indicators'!HB5</f>
        <v>2</v>
      </c>
      <c r="AG5" s="179">
        <f t="shared" si="12"/>
        <v>2</v>
      </c>
      <c r="AH5" s="179">
        <f>'Core Indicators'!HJ5</f>
        <v>2</v>
      </c>
      <c r="AI5" s="179">
        <f>'Core Indicators'!HR5</f>
        <v>2</v>
      </c>
      <c r="AJ5" s="179">
        <f t="shared" si="13"/>
        <v>2</v>
      </c>
      <c r="AK5" s="179">
        <f>'Core Indicators'!HZ5</f>
        <v>2</v>
      </c>
      <c r="AL5" s="179">
        <f>'Core Indicators'!IH5</f>
        <v>2</v>
      </c>
      <c r="AM5" s="179">
        <f>'Core Indicators'!IP5</f>
        <v>2</v>
      </c>
      <c r="AN5" s="179">
        <f t="shared" si="14"/>
        <v>2</v>
      </c>
    </row>
    <row r="6" spans="1:40" x14ac:dyDescent="0.25">
      <c r="A6" s="198" t="str">
        <f>Lists!C:C</f>
        <v>BDI001</v>
      </c>
      <c r="B6" s="250">
        <f t="shared" si="0"/>
        <v>1.9</v>
      </c>
      <c r="C6" s="158">
        <f t="shared" si="1"/>
        <v>0</v>
      </c>
      <c r="D6" s="273">
        <f t="shared" si="2"/>
        <v>2</v>
      </c>
      <c r="E6" s="198">
        <f>'Core Indicators'!R6</f>
        <v>1</v>
      </c>
      <c r="F6" s="198">
        <f>'Core Indicators'!Z6</f>
        <v>2</v>
      </c>
      <c r="G6" s="158">
        <f t="shared" si="3"/>
        <v>1.5</v>
      </c>
      <c r="H6" s="198">
        <f>'Core Indicators'!AH6</f>
        <v>2</v>
      </c>
      <c r="I6" s="198">
        <f>'Core Indicators'!AP6</f>
        <v>3</v>
      </c>
      <c r="J6" s="198">
        <f>'Core Indicators'!BN6</f>
        <v>2</v>
      </c>
      <c r="K6" s="198">
        <f t="shared" si="4"/>
        <v>2.5</v>
      </c>
      <c r="L6" s="250">
        <f t="shared" si="5"/>
        <v>2.2999999999999998</v>
      </c>
      <c r="M6" s="273">
        <f t="shared" si="6"/>
        <v>2</v>
      </c>
      <c r="N6" s="199">
        <f>'Core Indicators'!DJ6</f>
        <v>2</v>
      </c>
      <c r="O6" s="199">
        <f>'Core Indicators'!DR6</f>
        <v>2</v>
      </c>
      <c r="P6" s="199">
        <f>'Core Indicators'!DZ6</f>
        <v>2</v>
      </c>
      <c r="Q6" s="199">
        <f>'Core Indicators'!EH6</f>
        <v>2</v>
      </c>
      <c r="R6" s="199">
        <f>'Core Indicators'!EP6</f>
        <v>2</v>
      </c>
      <c r="S6" s="158">
        <f t="shared" si="7"/>
        <v>1.6</v>
      </c>
      <c r="T6" s="158">
        <f t="shared" si="8"/>
        <v>1.1666666666666667</v>
      </c>
      <c r="U6" s="198">
        <v>1</v>
      </c>
      <c r="V6" s="198">
        <v>1</v>
      </c>
      <c r="W6" s="198">
        <f>'Core Indicators'!EX6</f>
        <v>2</v>
      </c>
      <c r="X6" s="158">
        <f t="shared" si="9"/>
        <v>1.5</v>
      </c>
      <c r="Y6" s="198">
        <v>1</v>
      </c>
      <c r="Z6" s="158">
        <f t="shared" si="10"/>
        <v>2</v>
      </c>
      <c r="AA6" s="198">
        <f>'Core Indicators'!FF6</f>
        <v>2</v>
      </c>
      <c r="AB6" s="198">
        <f t="shared" si="11"/>
        <v>2</v>
      </c>
      <c r="AC6" s="179">
        <f>'Core Indicators'!GD6</f>
        <v>2</v>
      </c>
      <c r="AD6" s="179">
        <f>'Core Indicators'!GL6</f>
        <v>2</v>
      </c>
      <c r="AE6" s="179">
        <f>'Core Indicators'!GT6</f>
        <v>2</v>
      </c>
      <c r="AF6" s="179">
        <f>'Core Indicators'!HB6</f>
        <v>2</v>
      </c>
      <c r="AG6" s="179">
        <f t="shared" si="12"/>
        <v>2</v>
      </c>
      <c r="AH6" s="179">
        <f>'Core Indicators'!HJ6</f>
        <v>2</v>
      </c>
      <c r="AI6" s="179">
        <f>'Core Indicators'!HR6</f>
        <v>2</v>
      </c>
      <c r="AJ6" s="179">
        <f t="shared" si="13"/>
        <v>2</v>
      </c>
      <c r="AK6" s="179">
        <f>'Core Indicators'!HZ6</f>
        <v>2</v>
      </c>
      <c r="AL6" s="179">
        <f>'Core Indicators'!IH6</f>
        <v>2</v>
      </c>
      <c r="AM6" s="179">
        <f>'Core Indicators'!IP6</f>
        <v>2</v>
      </c>
      <c r="AN6" s="179">
        <f t="shared" si="14"/>
        <v>2</v>
      </c>
    </row>
    <row r="7" spans="1:40" x14ac:dyDescent="0.25">
      <c r="A7" s="198" t="str">
        <f>Lists!C:C</f>
        <v>BFA002</v>
      </c>
      <c r="B7" s="250">
        <f t="shared" si="0"/>
        <v>1.2</v>
      </c>
      <c r="C7" s="158">
        <f t="shared" si="1"/>
        <v>0</v>
      </c>
      <c r="D7" s="273">
        <f t="shared" si="2"/>
        <v>1</v>
      </c>
      <c r="E7" s="198">
        <f>'Core Indicators'!R7</f>
        <v>1</v>
      </c>
      <c r="F7" s="198">
        <f>'Core Indicators'!Z7</f>
        <v>1</v>
      </c>
      <c r="G7" s="158">
        <f t="shared" si="3"/>
        <v>1</v>
      </c>
      <c r="H7" s="198">
        <f>'Core Indicators'!AH7</f>
        <v>1</v>
      </c>
      <c r="I7" s="198">
        <f>'Core Indicators'!AP7</f>
        <v>1</v>
      </c>
      <c r="J7" s="198">
        <f>'Core Indicators'!BN7</f>
        <v>1</v>
      </c>
      <c r="K7" s="198">
        <f t="shared" si="4"/>
        <v>1</v>
      </c>
      <c r="L7" s="250">
        <f t="shared" si="5"/>
        <v>1</v>
      </c>
      <c r="M7" s="273">
        <f t="shared" si="6"/>
        <v>1</v>
      </c>
      <c r="N7" s="199">
        <f>'Core Indicators'!DJ7</f>
        <v>1</v>
      </c>
      <c r="O7" s="199">
        <f>'Core Indicators'!DR7</f>
        <v>1</v>
      </c>
      <c r="P7" s="199">
        <f>'Core Indicators'!DZ7</f>
        <v>1</v>
      </c>
      <c r="Q7" s="199">
        <f>'Core Indicators'!EH7</f>
        <v>1</v>
      </c>
      <c r="R7" s="199">
        <f>'Core Indicators'!EP7</f>
        <v>1</v>
      </c>
      <c r="S7" s="158">
        <f t="shared" si="7"/>
        <v>1.6</v>
      </c>
      <c r="T7" s="158">
        <f t="shared" si="8"/>
        <v>1.1666666666666667</v>
      </c>
      <c r="U7" s="198">
        <v>1</v>
      </c>
      <c r="V7" s="198">
        <v>1</v>
      </c>
      <c r="W7" s="198">
        <f>'Core Indicators'!EX7</f>
        <v>2</v>
      </c>
      <c r="X7" s="158">
        <f t="shared" si="9"/>
        <v>1.5</v>
      </c>
      <c r="Y7" s="198">
        <v>1</v>
      </c>
      <c r="Z7" s="158">
        <f t="shared" si="10"/>
        <v>2</v>
      </c>
      <c r="AA7" s="198">
        <f>'Core Indicators'!FF7</f>
        <v>2</v>
      </c>
      <c r="AB7" s="198">
        <f t="shared" si="11"/>
        <v>2</v>
      </c>
      <c r="AC7" s="179">
        <f>'Core Indicators'!GD7</f>
        <v>2</v>
      </c>
      <c r="AD7" s="179">
        <f>'Core Indicators'!GL7</f>
        <v>2</v>
      </c>
      <c r="AE7" s="179">
        <f>'Core Indicators'!GT7</f>
        <v>2</v>
      </c>
      <c r="AF7" s="179">
        <f>'Core Indicators'!HB7</f>
        <v>2</v>
      </c>
      <c r="AG7" s="179">
        <f t="shared" si="12"/>
        <v>2</v>
      </c>
      <c r="AH7" s="179">
        <f>'Core Indicators'!HJ7</f>
        <v>2</v>
      </c>
      <c r="AI7" s="179">
        <f>'Core Indicators'!HR7</f>
        <v>2</v>
      </c>
      <c r="AJ7" s="179">
        <f t="shared" si="13"/>
        <v>2</v>
      </c>
      <c r="AK7" s="179">
        <f>'Core Indicators'!HZ7</f>
        <v>2</v>
      </c>
      <c r="AL7" s="179">
        <f>'Core Indicators'!IH7</f>
        <v>2</v>
      </c>
      <c r="AM7" s="179">
        <f>'Core Indicators'!IP7</f>
        <v>2</v>
      </c>
      <c r="AN7" s="179">
        <f t="shared" si="14"/>
        <v>2</v>
      </c>
    </row>
    <row r="8" spans="1:40" x14ac:dyDescent="0.25">
      <c r="A8" s="198" t="str">
        <f>Lists!C:C</f>
        <v>BGD002</v>
      </c>
      <c r="B8" s="250">
        <f t="shared" si="0"/>
        <v>1.6</v>
      </c>
      <c r="C8" s="158">
        <f t="shared" si="1"/>
        <v>0</v>
      </c>
      <c r="D8" s="273">
        <f t="shared" si="2"/>
        <v>1</v>
      </c>
      <c r="E8" s="198">
        <f>'Core Indicators'!R8</f>
        <v>1</v>
      </c>
      <c r="F8" s="198">
        <f>'Core Indicators'!Z8</f>
        <v>1</v>
      </c>
      <c r="G8" s="158">
        <f t="shared" si="3"/>
        <v>1</v>
      </c>
      <c r="H8" s="198">
        <f>'Core Indicators'!AH8</f>
        <v>1</v>
      </c>
      <c r="I8" s="198">
        <f>'Core Indicators'!AP8</f>
        <v>1</v>
      </c>
      <c r="J8" s="198">
        <f>'Core Indicators'!BN8</f>
        <v>1</v>
      </c>
      <c r="K8" s="198">
        <f t="shared" si="4"/>
        <v>1</v>
      </c>
      <c r="L8" s="250">
        <f t="shared" si="5"/>
        <v>1</v>
      </c>
      <c r="M8" s="273">
        <f t="shared" si="6"/>
        <v>2</v>
      </c>
      <c r="N8" s="199">
        <f>'Core Indicators'!DJ8</f>
        <v>2</v>
      </c>
      <c r="O8" s="199">
        <f>'Core Indicators'!DR8</f>
        <v>2</v>
      </c>
      <c r="P8" s="199">
        <f>'Core Indicators'!DZ8</f>
        <v>2</v>
      </c>
      <c r="Q8" s="199">
        <f>'Core Indicators'!EH8</f>
        <v>2</v>
      </c>
      <c r="R8" s="199">
        <f>'Core Indicators'!EP8</f>
        <v>2</v>
      </c>
      <c r="S8" s="158">
        <f t="shared" si="7"/>
        <v>1.3</v>
      </c>
      <c r="T8" s="158">
        <f t="shared" si="8"/>
        <v>1.1666666666666667</v>
      </c>
      <c r="U8" s="198">
        <v>1</v>
      </c>
      <c r="V8" s="198">
        <v>1</v>
      </c>
      <c r="W8" s="198">
        <f>'Core Indicators'!EX8</f>
        <v>2</v>
      </c>
      <c r="X8" s="158">
        <f t="shared" si="9"/>
        <v>1.5</v>
      </c>
      <c r="Y8" s="198">
        <v>1</v>
      </c>
      <c r="Z8" s="158">
        <f t="shared" si="10"/>
        <v>1.5</v>
      </c>
      <c r="AA8" s="198">
        <f>'Core Indicators'!FF8</f>
        <v>1</v>
      </c>
      <c r="AB8" s="198">
        <f t="shared" si="11"/>
        <v>2</v>
      </c>
      <c r="AC8" s="179">
        <f>'Core Indicators'!GD8</f>
        <v>2</v>
      </c>
      <c r="AD8" s="179">
        <f>'Core Indicators'!GL8</f>
        <v>2</v>
      </c>
      <c r="AE8" s="179">
        <f>'Core Indicators'!GT8</f>
        <v>2</v>
      </c>
      <c r="AF8" s="179">
        <f>'Core Indicators'!HB8</f>
        <v>2</v>
      </c>
      <c r="AG8" s="179">
        <f t="shared" si="12"/>
        <v>2</v>
      </c>
      <c r="AH8" s="179">
        <f>'Core Indicators'!HJ8</f>
        <v>2</v>
      </c>
      <c r="AI8" s="179">
        <f>'Core Indicators'!HR8</f>
        <v>2</v>
      </c>
      <c r="AJ8" s="179">
        <f t="shared" si="13"/>
        <v>2</v>
      </c>
      <c r="AK8" s="179">
        <f>'Core Indicators'!HZ8</f>
        <v>2</v>
      </c>
      <c r="AL8" s="179">
        <f>'Core Indicators'!IH8</f>
        <v>2</v>
      </c>
      <c r="AM8" s="179">
        <f>'Core Indicators'!IP8</f>
        <v>2</v>
      </c>
      <c r="AN8" s="179">
        <f t="shared" si="14"/>
        <v>2</v>
      </c>
    </row>
    <row r="9" spans="1:40" x14ac:dyDescent="0.25">
      <c r="A9" s="198" t="str">
        <f>Lists!C:C</f>
        <v>BRA002</v>
      </c>
      <c r="B9" s="250">
        <f t="shared" si="0"/>
        <v>2.4</v>
      </c>
      <c r="C9" s="158">
        <f t="shared" si="1"/>
        <v>0</v>
      </c>
      <c r="D9" s="273">
        <f t="shared" si="2"/>
        <v>2.7</v>
      </c>
      <c r="E9" s="198">
        <f>'Core Indicators'!R9</f>
        <v>2</v>
      </c>
      <c r="F9" s="198">
        <f>'Core Indicators'!Z9</f>
        <v>3</v>
      </c>
      <c r="G9" s="158">
        <f t="shared" si="3"/>
        <v>2.5</v>
      </c>
      <c r="H9" s="198">
        <f>'Core Indicators'!AH9</f>
        <v>3</v>
      </c>
      <c r="I9" s="198">
        <f>'Core Indicators'!AP9</f>
        <v>2</v>
      </c>
      <c r="J9" s="198">
        <f>'Core Indicators'!BN9</f>
        <v>3</v>
      </c>
      <c r="K9" s="198">
        <f t="shared" si="4"/>
        <v>2.5</v>
      </c>
      <c r="L9" s="250">
        <f t="shared" si="5"/>
        <v>2.8</v>
      </c>
      <c r="M9" s="273">
        <f t="shared" si="6"/>
        <v>2.8</v>
      </c>
      <c r="N9" s="199">
        <f>'Core Indicators'!DJ9</f>
        <v>3</v>
      </c>
      <c r="O9" s="199">
        <f>'Core Indicators'!DR9</f>
        <v>3</v>
      </c>
      <c r="P9" s="199">
        <f>'Core Indicators'!DZ9</f>
        <v>2</v>
      </c>
      <c r="Q9" s="199">
        <f>'Core Indicators'!EH9</f>
        <v>3</v>
      </c>
      <c r="R9" s="199">
        <f>'Core Indicators'!EP9</f>
        <v>3</v>
      </c>
      <c r="S9" s="158">
        <f t="shared" si="7"/>
        <v>1.7</v>
      </c>
      <c r="T9" s="158">
        <f t="shared" si="8"/>
        <v>1.3333333333333333</v>
      </c>
      <c r="U9" s="198">
        <v>1</v>
      </c>
      <c r="V9" s="198">
        <v>1</v>
      </c>
      <c r="W9" s="198">
        <f>'Core Indicators'!EX9</f>
        <v>3</v>
      </c>
      <c r="X9" s="158">
        <f t="shared" si="9"/>
        <v>2</v>
      </c>
      <c r="Y9" s="198">
        <v>1</v>
      </c>
      <c r="Z9" s="158">
        <f t="shared" si="10"/>
        <v>2</v>
      </c>
      <c r="AA9" s="198">
        <f>'Core Indicators'!FF9</f>
        <v>2</v>
      </c>
      <c r="AB9" s="198">
        <f t="shared" si="11"/>
        <v>2</v>
      </c>
      <c r="AC9" s="179">
        <f>'Core Indicators'!GD9</f>
        <v>2</v>
      </c>
      <c r="AD9" s="179">
        <f>'Core Indicators'!GL9</f>
        <v>2</v>
      </c>
      <c r="AE9" s="179">
        <f>'Core Indicators'!GT9</f>
        <v>2</v>
      </c>
      <c r="AF9" s="179">
        <f>'Core Indicators'!HB9</f>
        <v>2</v>
      </c>
      <c r="AG9" s="179">
        <f t="shared" si="12"/>
        <v>2</v>
      </c>
      <c r="AH9" s="179">
        <f>'Core Indicators'!HJ9</f>
        <v>2</v>
      </c>
      <c r="AI9" s="179">
        <f>'Core Indicators'!HR9</f>
        <v>2</v>
      </c>
      <c r="AJ9" s="179">
        <f t="shared" si="13"/>
        <v>2</v>
      </c>
      <c r="AK9" s="179">
        <f>'Core Indicators'!HZ9</f>
        <v>2</v>
      </c>
      <c r="AL9" s="179">
        <f>'Core Indicators'!IH9</f>
        <v>2</v>
      </c>
      <c r="AM9" s="179">
        <f>'Core Indicators'!IP9</f>
        <v>2</v>
      </c>
      <c r="AN9" s="179">
        <f t="shared" si="14"/>
        <v>2</v>
      </c>
    </row>
    <row r="10" spans="1:40" x14ac:dyDescent="0.25">
      <c r="A10" s="198" t="str">
        <f>Lists!C:C</f>
        <v>CAF001</v>
      </c>
      <c r="B10" s="250">
        <f t="shared" si="0"/>
        <v>2.4</v>
      </c>
      <c r="C10" s="158">
        <f t="shared" si="1"/>
        <v>0</v>
      </c>
      <c r="D10" s="273">
        <f t="shared" si="2"/>
        <v>2.1</v>
      </c>
      <c r="E10" s="198">
        <f>'Core Indicators'!R10</f>
        <v>1</v>
      </c>
      <c r="F10" s="198">
        <f>'Core Indicators'!Z10</f>
        <v>3</v>
      </c>
      <c r="G10" s="158">
        <f t="shared" si="3"/>
        <v>2.1</v>
      </c>
      <c r="H10" s="198">
        <f>'Core Indicators'!AH10</f>
        <v>3</v>
      </c>
      <c r="I10" s="198">
        <f>'Core Indicators'!AP10</f>
        <v>1</v>
      </c>
      <c r="J10" s="198">
        <f>'Core Indicators'!BN10</f>
        <v>1</v>
      </c>
      <c r="K10" s="198">
        <f t="shared" si="4"/>
        <v>1</v>
      </c>
      <c r="L10" s="250">
        <f t="shared" si="5"/>
        <v>2.1</v>
      </c>
      <c r="M10" s="273">
        <f t="shared" si="6"/>
        <v>3</v>
      </c>
      <c r="N10" s="199">
        <f>'Core Indicators'!DJ10</f>
        <v>3</v>
      </c>
      <c r="O10" s="199">
        <f>'Core Indicators'!DR10</f>
        <v>3</v>
      </c>
      <c r="P10" s="199">
        <f>'Core Indicators'!DZ10</f>
        <v>3</v>
      </c>
      <c r="Q10" s="199">
        <f>'Core Indicators'!EH10</f>
        <v>3</v>
      </c>
      <c r="R10" s="199">
        <f>'Core Indicators'!EP10</f>
        <v>3</v>
      </c>
      <c r="S10" s="158">
        <f t="shared" si="7"/>
        <v>1.7</v>
      </c>
      <c r="T10" s="158">
        <f t="shared" si="8"/>
        <v>1.3333333333333333</v>
      </c>
      <c r="U10" s="198">
        <v>1</v>
      </c>
      <c r="V10" s="198">
        <v>1</v>
      </c>
      <c r="W10" s="198">
        <f>'Core Indicators'!EX10</f>
        <v>3</v>
      </c>
      <c r="X10" s="158">
        <f t="shared" si="9"/>
        <v>2</v>
      </c>
      <c r="Y10" s="198">
        <v>1</v>
      </c>
      <c r="Z10" s="158">
        <f t="shared" si="10"/>
        <v>2</v>
      </c>
      <c r="AA10" s="198">
        <f>'Core Indicators'!FF10</f>
        <v>2</v>
      </c>
      <c r="AB10" s="198">
        <f t="shared" si="11"/>
        <v>2</v>
      </c>
      <c r="AC10" s="179">
        <f>'Core Indicators'!GD10</f>
        <v>2</v>
      </c>
      <c r="AD10" s="179">
        <f>'Core Indicators'!GL10</f>
        <v>2</v>
      </c>
      <c r="AE10" s="179">
        <f>'Core Indicators'!GT10</f>
        <v>2</v>
      </c>
      <c r="AF10" s="179">
        <f>'Core Indicators'!HB10</f>
        <v>2</v>
      </c>
      <c r="AG10" s="179">
        <f t="shared" si="12"/>
        <v>2</v>
      </c>
      <c r="AH10" s="179">
        <f>'Core Indicators'!HJ10</f>
        <v>2</v>
      </c>
      <c r="AI10" s="179">
        <f>'Core Indicators'!HR10</f>
        <v>2</v>
      </c>
      <c r="AJ10" s="179">
        <f t="shared" si="13"/>
        <v>2</v>
      </c>
      <c r="AK10" s="179">
        <f>'Core Indicators'!HZ10</f>
        <v>2</v>
      </c>
      <c r="AL10" s="179">
        <f>'Core Indicators'!IH10</f>
        <v>2</v>
      </c>
      <c r="AM10" s="179">
        <f>'Core Indicators'!IP10</f>
        <v>2</v>
      </c>
      <c r="AN10" s="179">
        <f t="shared" si="14"/>
        <v>2</v>
      </c>
    </row>
    <row r="11" spans="1:40" x14ac:dyDescent="0.25">
      <c r="A11" s="198" t="str">
        <f>Lists!C:C</f>
        <v>CHN003</v>
      </c>
      <c r="B11" s="250">
        <f t="shared" si="0"/>
        <v>1.8</v>
      </c>
      <c r="C11" s="158">
        <f t="shared" si="1"/>
        <v>0</v>
      </c>
      <c r="D11" s="273">
        <f t="shared" si="2"/>
        <v>1.8</v>
      </c>
      <c r="E11" s="198">
        <f>'Core Indicators'!R11</f>
        <v>1</v>
      </c>
      <c r="F11" s="198">
        <f>'Core Indicators'!Z11</f>
        <v>2</v>
      </c>
      <c r="G11" s="158">
        <f t="shared" si="3"/>
        <v>1.5</v>
      </c>
      <c r="H11" s="198">
        <f>'Core Indicators'!AH11</f>
        <v>2</v>
      </c>
      <c r="I11" s="198">
        <f>'Core Indicators'!AP11</f>
        <v>2</v>
      </c>
      <c r="J11" s="198">
        <f>'Core Indicators'!BN11</f>
        <v>2</v>
      </c>
      <c r="K11" s="198">
        <f t="shared" si="4"/>
        <v>2</v>
      </c>
      <c r="L11" s="250">
        <f t="shared" si="5"/>
        <v>2</v>
      </c>
      <c r="M11" s="273">
        <f t="shared" si="6"/>
        <v>2</v>
      </c>
      <c r="N11" s="199">
        <f>'Core Indicators'!DJ11</f>
        <v>2</v>
      </c>
      <c r="O11" s="199">
        <f>'Core Indicators'!DR11</f>
        <v>2</v>
      </c>
      <c r="P11" s="199">
        <f>'Core Indicators'!DZ11</f>
        <v>2</v>
      </c>
      <c r="Q11" s="199" t="str">
        <f>'Core Indicators'!EH11</f>
        <v>x</v>
      </c>
      <c r="R11" s="199" t="str">
        <f>'Core Indicators'!EP11</f>
        <v>x</v>
      </c>
      <c r="S11" s="158">
        <f t="shared" si="7"/>
        <v>1.6</v>
      </c>
      <c r="T11" s="158">
        <f t="shared" si="8"/>
        <v>1.1666666666666667</v>
      </c>
      <c r="U11" s="198">
        <v>1</v>
      </c>
      <c r="V11" s="198">
        <v>1</v>
      </c>
      <c r="W11" s="198">
        <f>'Core Indicators'!EX11</f>
        <v>2</v>
      </c>
      <c r="X11" s="158">
        <f t="shared" si="9"/>
        <v>1.5</v>
      </c>
      <c r="Y11" s="198">
        <v>1</v>
      </c>
      <c r="Z11" s="158">
        <f t="shared" si="10"/>
        <v>2</v>
      </c>
      <c r="AA11" s="198">
        <f>'Core Indicators'!FF11</f>
        <v>2</v>
      </c>
      <c r="AB11" s="198">
        <f t="shared" si="11"/>
        <v>2</v>
      </c>
      <c r="AC11" s="179">
        <f>'Core Indicators'!GD11</f>
        <v>2</v>
      </c>
      <c r="AD11" s="179">
        <f>'Core Indicators'!GL11</f>
        <v>2</v>
      </c>
      <c r="AE11" s="179">
        <f>'Core Indicators'!GT11</f>
        <v>2</v>
      </c>
      <c r="AF11" s="179">
        <f>'Core Indicators'!HB11</f>
        <v>2</v>
      </c>
      <c r="AG11" s="179">
        <f t="shared" si="12"/>
        <v>2</v>
      </c>
      <c r="AH11" s="179">
        <f>'Core Indicators'!HJ11</f>
        <v>2</v>
      </c>
      <c r="AI11" s="179">
        <f>'Core Indicators'!HR11</f>
        <v>2</v>
      </c>
      <c r="AJ11" s="179">
        <f t="shared" si="13"/>
        <v>2</v>
      </c>
      <c r="AK11" s="179">
        <f>'Core Indicators'!HZ11</f>
        <v>2</v>
      </c>
      <c r="AL11" s="179">
        <f>'Core Indicators'!IH11</f>
        <v>2</v>
      </c>
      <c r="AM11" s="179">
        <f>'Core Indicators'!IP11</f>
        <v>2</v>
      </c>
      <c r="AN11" s="179">
        <f t="shared" si="14"/>
        <v>2</v>
      </c>
    </row>
    <row r="12" spans="1:40" x14ac:dyDescent="0.25">
      <c r="A12" s="198" t="str">
        <f>Lists!C:C</f>
        <v>CMR001</v>
      </c>
      <c r="B12" s="250">
        <f t="shared" si="0"/>
        <v>1.2</v>
      </c>
      <c r="C12" s="158">
        <f t="shared" si="1"/>
        <v>0</v>
      </c>
      <c r="D12" s="273">
        <f t="shared" si="2"/>
        <v>1.2</v>
      </c>
      <c r="E12" s="198">
        <f>'Core Indicators'!R12</f>
        <v>1</v>
      </c>
      <c r="F12" s="198">
        <f>'Core Indicators'!Z12</f>
        <v>1</v>
      </c>
      <c r="G12" s="158">
        <f t="shared" si="3"/>
        <v>1</v>
      </c>
      <c r="H12" s="198">
        <f>'Core Indicators'!AH12</f>
        <v>1</v>
      </c>
      <c r="I12" s="198">
        <f>'Core Indicators'!AP12</f>
        <v>1</v>
      </c>
      <c r="J12" s="198">
        <f>'Core Indicators'!BN12</f>
        <v>2</v>
      </c>
      <c r="K12" s="198">
        <f t="shared" si="4"/>
        <v>1.5</v>
      </c>
      <c r="L12" s="250">
        <f t="shared" si="5"/>
        <v>1.3</v>
      </c>
      <c r="M12" s="273">
        <f t="shared" si="6"/>
        <v>1</v>
      </c>
      <c r="N12" s="199">
        <f>'Core Indicators'!DJ12</f>
        <v>1</v>
      </c>
      <c r="O12" s="199">
        <f>'Core Indicators'!DR12</f>
        <v>1</v>
      </c>
      <c r="P12" s="199">
        <f>'Core Indicators'!DZ12</f>
        <v>1</v>
      </c>
      <c r="Q12" s="199">
        <f>'Core Indicators'!EH12</f>
        <v>1</v>
      </c>
      <c r="R12" s="199">
        <f>'Core Indicators'!EP12</f>
        <v>1</v>
      </c>
      <c r="S12" s="158">
        <f t="shared" si="7"/>
        <v>1.6</v>
      </c>
      <c r="T12" s="158">
        <f t="shared" si="8"/>
        <v>1.1666666666666667</v>
      </c>
      <c r="U12" s="198">
        <v>1</v>
      </c>
      <c r="V12" s="198">
        <v>1</v>
      </c>
      <c r="W12" s="198">
        <f>'Core Indicators'!EX12</f>
        <v>2</v>
      </c>
      <c r="X12" s="158">
        <f t="shared" si="9"/>
        <v>1.5</v>
      </c>
      <c r="Y12" s="198">
        <v>1</v>
      </c>
      <c r="Z12" s="158">
        <f t="shared" si="10"/>
        <v>2</v>
      </c>
      <c r="AA12" s="198">
        <f>'Core Indicators'!FF12</f>
        <v>2</v>
      </c>
      <c r="AB12" s="198">
        <f t="shared" si="11"/>
        <v>2</v>
      </c>
      <c r="AC12" s="179">
        <f>'Core Indicators'!GD12</f>
        <v>2</v>
      </c>
      <c r="AD12" s="179">
        <f>'Core Indicators'!GL12</f>
        <v>2</v>
      </c>
      <c r="AE12" s="179">
        <f>'Core Indicators'!GT12</f>
        <v>2</v>
      </c>
      <c r="AF12" s="179">
        <f>'Core Indicators'!HB12</f>
        <v>2</v>
      </c>
      <c r="AG12" s="179">
        <f t="shared" si="12"/>
        <v>2</v>
      </c>
      <c r="AH12" s="179">
        <f>'Core Indicators'!HJ12</f>
        <v>2</v>
      </c>
      <c r="AI12" s="179">
        <f>'Core Indicators'!HR12</f>
        <v>2</v>
      </c>
      <c r="AJ12" s="179">
        <f t="shared" si="13"/>
        <v>2</v>
      </c>
      <c r="AK12" s="179">
        <f>'Core Indicators'!HZ12</f>
        <v>2</v>
      </c>
      <c r="AL12" s="179">
        <f>'Core Indicators'!IH12</f>
        <v>2</v>
      </c>
      <c r="AM12" s="179">
        <f>'Core Indicators'!IP12</f>
        <v>2</v>
      </c>
      <c r="AN12" s="179">
        <f t="shared" si="14"/>
        <v>2</v>
      </c>
    </row>
    <row r="13" spans="1:40" x14ac:dyDescent="0.25">
      <c r="A13" s="198" t="str">
        <f>Lists!C:C</f>
        <v>CMR002</v>
      </c>
      <c r="B13" s="250">
        <f t="shared" si="0"/>
        <v>1.7</v>
      </c>
      <c r="C13" s="158">
        <f t="shared" si="1"/>
        <v>0</v>
      </c>
      <c r="D13" s="273">
        <f t="shared" si="2"/>
        <v>1.8</v>
      </c>
      <c r="E13" s="198">
        <f>'Core Indicators'!R13</f>
        <v>1</v>
      </c>
      <c r="F13" s="198">
        <f>'Core Indicators'!Z13</f>
        <v>2</v>
      </c>
      <c r="G13" s="158">
        <f t="shared" si="3"/>
        <v>1.5</v>
      </c>
      <c r="H13" s="198">
        <f>'Core Indicators'!AH13</f>
        <v>2</v>
      </c>
      <c r="I13" s="198">
        <f>'Core Indicators'!AP13</f>
        <v>2</v>
      </c>
      <c r="J13" s="198">
        <f>'Core Indicators'!BN13</f>
        <v>2</v>
      </c>
      <c r="K13" s="198">
        <f t="shared" si="4"/>
        <v>2</v>
      </c>
      <c r="L13" s="250">
        <f t="shared" si="5"/>
        <v>2</v>
      </c>
      <c r="M13" s="273">
        <f t="shared" si="6"/>
        <v>2</v>
      </c>
      <c r="N13" s="199">
        <f>'Core Indicators'!DJ13</f>
        <v>2</v>
      </c>
      <c r="O13" s="199">
        <f>'Core Indicators'!DR13</f>
        <v>2</v>
      </c>
      <c r="P13" s="199">
        <f>'Core Indicators'!DZ13</f>
        <v>2</v>
      </c>
      <c r="Q13" s="199">
        <f>'Core Indicators'!EH13</f>
        <v>2</v>
      </c>
      <c r="R13" s="199">
        <f>'Core Indicators'!EP13</f>
        <v>2</v>
      </c>
      <c r="S13" s="158">
        <f t="shared" si="7"/>
        <v>1.3</v>
      </c>
      <c r="T13" s="158">
        <f t="shared" si="8"/>
        <v>1.1666666666666667</v>
      </c>
      <c r="U13" s="198">
        <v>1</v>
      </c>
      <c r="V13" s="198">
        <v>1</v>
      </c>
      <c r="W13" s="198">
        <f>'Core Indicators'!EX13</f>
        <v>2</v>
      </c>
      <c r="X13" s="158">
        <f t="shared" si="9"/>
        <v>1.5</v>
      </c>
      <c r="Y13" s="198">
        <v>1</v>
      </c>
      <c r="Z13" s="158">
        <f t="shared" si="10"/>
        <v>1.5</v>
      </c>
      <c r="AA13" s="198">
        <f>'Core Indicators'!FF13</f>
        <v>1</v>
      </c>
      <c r="AB13" s="198">
        <f t="shared" si="11"/>
        <v>2</v>
      </c>
      <c r="AC13" s="179">
        <f>'Core Indicators'!GD13</f>
        <v>2</v>
      </c>
      <c r="AD13" s="179">
        <f>'Core Indicators'!GL13</f>
        <v>2</v>
      </c>
      <c r="AE13" s="179">
        <f>'Core Indicators'!GT13</f>
        <v>2</v>
      </c>
      <c r="AF13" s="179">
        <f>'Core Indicators'!HB13</f>
        <v>2</v>
      </c>
      <c r="AG13" s="179">
        <f t="shared" si="12"/>
        <v>2</v>
      </c>
      <c r="AH13" s="179">
        <f>'Core Indicators'!HJ13</f>
        <v>2</v>
      </c>
      <c r="AI13" s="179">
        <f>'Core Indicators'!HR13</f>
        <v>2</v>
      </c>
      <c r="AJ13" s="179">
        <f t="shared" si="13"/>
        <v>2</v>
      </c>
      <c r="AK13" s="179">
        <f>'Core Indicators'!HZ13</f>
        <v>2</v>
      </c>
      <c r="AL13" s="179">
        <f>'Core Indicators'!IH13</f>
        <v>2</v>
      </c>
      <c r="AM13" s="179">
        <f>'Core Indicators'!IP13</f>
        <v>2</v>
      </c>
      <c r="AN13" s="179">
        <f t="shared" si="14"/>
        <v>2</v>
      </c>
    </row>
    <row r="14" spans="1:40" x14ac:dyDescent="0.25">
      <c r="A14" s="198" t="str">
        <f>Lists!C:C</f>
        <v>CMR003</v>
      </c>
      <c r="B14" s="250">
        <f t="shared" si="0"/>
        <v>1.9</v>
      </c>
      <c r="C14" s="158">
        <f t="shared" si="1"/>
        <v>0</v>
      </c>
      <c r="D14" s="273">
        <f t="shared" si="2"/>
        <v>2</v>
      </c>
      <c r="E14" s="198">
        <f>'Core Indicators'!R14</f>
        <v>2</v>
      </c>
      <c r="F14" s="198">
        <f>'Core Indicators'!Z14</f>
        <v>2</v>
      </c>
      <c r="G14" s="158">
        <f t="shared" si="3"/>
        <v>2</v>
      </c>
      <c r="H14" s="198">
        <f>'Core Indicators'!AH14</f>
        <v>2</v>
      </c>
      <c r="I14" s="198">
        <f>'Core Indicators'!AP14</f>
        <v>2</v>
      </c>
      <c r="J14" s="198">
        <f>'Core Indicators'!BN14</f>
        <v>2</v>
      </c>
      <c r="K14" s="198">
        <f t="shared" si="4"/>
        <v>2</v>
      </c>
      <c r="L14" s="250">
        <f t="shared" si="5"/>
        <v>2</v>
      </c>
      <c r="M14" s="273">
        <f t="shared" si="6"/>
        <v>2</v>
      </c>
      <c r="N14" s="199">
        <f>'Core Indicators'!DJ14</f>
        <v>2</v>
      </c>
      <c r="O14" s="199">
        <f>'Core Indicators'!DR14</f>
        <v>2</v>
      </c>
      <c r="P14" s="199">
        <f>'Core Indicators'!DZ14</f>
        <v>2</v>
      </c>
      <c r="Q14" s="199">
        <f>'Core Indicators'!EH14</f>
        <v>2</v>
      </c>
      <c r="R14" s="199">
        <f>'Core Indicators'!EP14</f>
        <v>2</v>
      </c>
      <c r="S14" s="158">
        <f t="shared" si="7"/>
        <v>1.6</v>
      </c>
      <c r="T14" s="158">
        <f t="shared" si="8"/>
        <v>1.1666666666666667</v>
      </c>
      <c r="U14" s="198">
        <v>1</v>
      </c>
      <c r="V14" s="198">
        <v>1</v>
      </c>
      <c r="W14" s="198">
        <f>'Core Indicators'!EX14</f>
        <v>2</v>
      </c>
      <c r="X14" s="158">
        <f t="shared" si="9"/>
        <v>1.5</v>
      </c>
      <c r="Y14" s="198">
        <v>1</v>
      </c>
      <c r="Z14" s="158">
        <f t="shared" si="10"/>
        <v>2</v>
      </c>
      <c r="AA14" s="198">
        <f>'Core Indicators'!FF14</f>
        <v>2</v>
      </c>
      <c r="AB14" s="198">
        <f t="shared" si="11"/>
        <v>2</v>
      </c>
      <c r="AC14" s="179">
        <f>'Core Indicators'!GD14</f>
        <v>2</v>
      </c>
      <c r="AD14" s="179">
        <f>'Core Indicators'!GL14</f>
        <v>2</v>
      </c>
      <c r="AE14" s="179">
        <f>'Core Indicators'!GT14</f>
        <v>2</v>
      </c>
      <c r="AF14" s="179">
        <f>'Core Indicators'!HB14</f>
        <v>2</v>
      </c>
      <c r="AG14" s="179">
        <f t="shared" si="12"/>
        <v>2</v>
      </c>
      <c r="AH14" s="179">
        <f>'Core Indicators'!HJ14</f>
        <v>2</v>
      </c>
      <c r="AI14" s="179">
        <f>'Core Indicators'!HR14</f>
        <v>2</v>
      </c>
      <c r="AJ14" s="179">
        <f t="shared" si="13"/>
        <v>2</v>
      </c>
      <c r="AK14" s="179">
        <f>'Core Indicators'!HZ14</f>
        <v>2</v>
      </c>
      <c r="AL14" s="179">
        <f>'Core Indicators'!IH14</f>
        <v>2</v>
      </c>
      <c r="AM14" s="179">
        <f>'Core Indicators'!IP14</f>
        <v>2</v>
      </c>
      <c r="AN14" s="179">
        <f t="shared" si="14"/>
        <v>2</v>
      </c>
    </row>
    <row r="15" spans="1:40" x14ac:dyDescent="0.25">
      <c r="A15" s="198" t="str">
        <f>Lists!C:C</f>
        <v>CMR004</v>
      </c>
      <c r="B15" s="250">
        <f t="shared" si="0"/>
        <v>1.9</v>
      </c>
      <c r="C15" s="158">
        <f t="shared" si="1"/>
        <v>1</v>
      </c>
      <c r="D15" s="273">
        <f t="shared" si="2"/>
        <v>2</v>
      </c>
      <c r="E15" s="198">
        <f>'Core Indicators'!R15</f>
        <v>2</v>
      </c>
      <c r="F15" s="198">
        <f>'Core Indicators'!Z15</f>
        <v>2</v>
      </c>
      <c r="G15" s="158">
        <f t="shared" si="3"/>
        <v>2</v>
      </c>
      <c r="H15" s="198">
        <f>'Core Indicators'!AH15</f>
        <v>2</v>
      </c>
      <c r="I15" s="198">
        <f>'Core Indicators'!AP15</f>
        <v>2</v>
      </c>
      <c r="J15" s="198" t="str">
        <f>'Core Indicators'!BN15</f>
        <v>x</v>
      </c>
      <c r="K15" s="198">
        <f t="shared" si="4"/>
        <v>2</v>
      </c>
      <c r="L15" s="250">
        <f t="shared" si="5"/>
        <v>2</v>
      </c>
      <c r="M15" s="273">
        <f t="shared" si="6"/>
        <v>2</v>
      </c>
      <c r="N15" s="199">
        <f>'Core Indicators'!DJ15</f>
        <v>2</v>
      </c>
      <c r="O15" s="199">
        <f>'Core Indicators'!DR15</f>
        <v>2</v>
      </c>
      <c r="P15" s="199">
        <f>'Core Indicators'!DZ15</f>
        <v>2</v>
      </c>
      <c r="Q15" s="199">
        <f>'Core Indicators'!EH15</f>
        <v>2</v>
      </c>
      <c r="R15" s="199">
        <f>'Core Indicators'!EP15</f>
        <v>2</v>
      </c>
      <c r="S15" s="158">
        <f t="shared" si="7"/>
        <v>1.6</v>
      </c>
      <c r="T15" s="158">
        <f t="shared" si="8"/>
        <v>1.1666666666666667</v>
      </c>
      <c r="U15" s="198">
        <v>1</v>
      </c>
      <c r="V15" s="198">
        <v>1</v>
      </c>
      <c r="W15" s="198">
        <f>'Core Indicators'!EX15</f>
        <v>2</v>
      </c>
      <c r="X15" s="158">
        <f t="shared" si="9"/>
        <v>1.5</v>
      </c>
      <c r="Y15" s="198">
        <v>1</v>
      </c>
      <c r="Z15" s="158">
        <f t="shared" si="10"/>
        <v>2</v>
      </c>
      <c r="AA15" s="198">
        <f>'Core Indicators'!FF15</f>
        <v>2</v>
      </c>
      <c r="AB15" s="198">
        <f t="shared" si="11"/>
        <v>2</v>
      </c>
      <c r="AC15" s="179">
        <f>'Core Indicators'!GD15</f>
        <v>2</v>
      </c>
      <c r="AD15" s="179">
        <f>'Core Indicators'!GL15</f>
        <v>2</v>
      </c>
      <c r="AE15" s="179">
        <f>'Core Indicators'!GT15</f>
        <v>2</v>
      </c>
      <c r="AF15" s="179">
        <f>'Core Indicators'!HB15</f>
        <v>2</v>
      </c>
      <c r="AG15" s="179">
        <f t="shared" si="12"/>
        <v>2</v>
      </c>
      <c r="AH15" s="179">
        <f>'Core Indicators'!HJ15</f>
        <v>2</v>
      </c>
      <c r="AI15" s="179">
        <f>'Core Indicators'!HR15</f>
        <v>2</v>
      </c>
      <c r="AJ15" s="179">
        <f t="shared" si="13"/>
        <v>2</v>
      </c>
      <c r="AK15" s="179">
        <f>'Core Indicators'!HZ15</f>
        <v>2</v>
      </c>
      <c r="AL15" s="179">
        <f>'Core Indicators'!IH15</f>
        <v>2</v>
      </c>
      <c r="AM15" s="179">
        <f>'Core Indicators'!IP15</f>
        <v>2</v>
      </c>
      <c r="AN15" s="179">
        <f t="shared" si="14"/>
        <v>2</v>
      </c>
    </row>
    <row r="16" spans="1:40" x14ac:dyDescent="0.25">
      <c r="A16" s="198" t="str">
        <f>Lists!C:C</f>
        <v>COD001</v>
      </c>
      <c r="B16" s="250">
        <f t="shared" si="0"/>
        <v>1.9</v>
      </c>
      <c r="C16" s="158">
        <f t="shared" si="1"/>
        <v>0</v>
      </c>
      <c r="D16" s="273">
        <f t="shared" si="2"/>
        <v>1.9</v>
      </c>
      <c r="E16" s="198">
        <f>'Core Indicators'!R16</f>
        <v>1</v>
      </c>
      <c r="F16" s="198">
        <f>'Core Indicators'!Z16</f>
        <v>2</v>
      </c>
      <c r="G16" s="158">
        <f t="shared" si="3"/>
        <v>1.5</v>
      </c>
      <c r="H16" s="198">
        <f>'Core Indicators'!AH16</f>
        <v>3</v>
      </c>
      <c r="I16" s="198">
        <f>'Core Indicators'!AP16</f>
        <v>1</v>
      </c>
      <c r="J16" s="198">
        <f>'Core Indicators'!BN16</f>
        <v>1</v>
      </c>
      <c r="K16" s="198">
        <f t="shared" si="4"/>
        <v>1</v>
      </c>
      <c r="L16" s="250">
        <f t="shared" si="5"/>
        <v>2.1</v>
      </c>
      <c r="M16" s="273">
        <f t="shared" si="6"/>
        <v>2</v>
      </c>
      <c r="N16" s="199">
        <f>'Core Indicators'!DJ16</f>
        <v>2</v>
      </c>
      <c r="O16" s="199">
        <f>'Core Indicators'!DR16</f>
        <v>2</v>
      </c>
      <c r="P16" s="199">
        <f>'Core Indicators'!DZ16</f>
        <v>2</v>
      </c>
      <c r="Q16" s="199">
        <f>'Core Indicators'!EH16</f>
        <v>2</v>
      </c>
      <c r="R16" s="199">
        <f>'Core Indicators'!EP16</f>
        <v>2</v>
      </c>
      <c r="S16" s="158">
        <f t="shared" si="7"/>
        <v>1.7</v>
      </c>
      <c r="T16" s="158">
        <f t="shared" si="8"/>
        <v>1.3333333333333333</v>
      </c>
      <c r="U16" s="198">
        <v>1</v>
      </c>
      <c r="V16" s="198">
        <v>1</v>
      </c>
      <c r="W16" s="198">
        <f>'Core Indicators'!EX16</f>
        <v>3</v>
      </c>
      <c r="X16" s="158">
        <f t="shared" si="9"/>
        <v>2</v>
      </c>
      <c r="Y16" s="198">
        <v>1</v>
      </c>
      <c r="Z16" s="158">
        <f t="shared" si="10"/>
        <v>2</v>
      </c>
      <c r="AA16" s="198">
        <f>'Core Indicators'!FF16</f>
        <v>2</v>
      </c>
      <c r="AB16" s="198">
        <f t="shared" si="11"/>
        <v>2</v>
      </c>
      <c r="AC16" s="179">
        <f>'Core Indicators'!GD16</f>
        <v>2</v>
      </c>
      <c r="AD16" s="179">
        <f>'Core Indicators'!GL16</f>
        <v>2</v>
      </c>
      <c r="AE16" s="179">
        <f>'Core Indicators'!GT16</f>
        <v>2</v>
      </c>
      <c r="AF16" s="179">
        <f>'Core Indicators'!HB16</f>
        <v>2</v>
      </c>
      <c r="AG16" s="179">
        <f t="shared" si="12"/>
        <v>2</v>
      </c>
      <c r="AH16" s="179">
        <f>'Core Indicators'!HJ16</f>
        <v>2</v>
      </c>
      <c r="AI16" s="179">
        <f>'Core Indicators'!HR16</f>
        <v>2</v>
      </c>
      <c r="AJ16" s="179">
        <f t="shared" si="13"/>
        <v>2</v>
      </c>
      <c r="AK16" s="179">
        <f>'Core Indicators'!HZ16</f>
        <v>2</v>
      </c>
      <c r="AL16" s="179">
        <f>'Core Indicators'!IH16</f>
        <v>2</v>
      </c>
      <c r="AM16" s="179">
        <f>'Core Indicators'!IP16</f>
        <v>2</v>
      </c>
      <c r="AN16" s="179">
        <f t="shared" si="14"/>
        <v>2</v>
      </c>
    </row>
    <row r="17" spans="1:40" x14ac:dyDescent="0.25">
      <c r="A17" s="198" t="str">
        <f>Lists!C:C</f>
        <v>COG001</v>
      </c>
      <c r="B17" s="250">
        <f t="shared" si="0"/>
        <v>2.2999999999999998</v>
      </c>
      <c r="C17" s="158">
        <f t="shared" si="1"/>
        <v>2</v>
      </c>
      <c r="D17" s="273">
        <f t="shared" si="2"/>
        <v>2.2000000000000002</v>
      </c>
      <c r="E17" s="198">
        <f>'Core Indicators'!R17</f>
        <v>1</v>
      </c>
      <c r="F17" s="198">
        <f>'Core Indicators'!Z17</f>
        <v>2</v>
      </c>
      <c r="G17" s="158">
        <f t="shared" si="3"/>
        <v>1.5</v>
      </c>
      <c r="H17" s="198">
        <f>'Core Indicators'!AH17</f>
        <v>3</v>
      </c>
      <c r="I17" s="198">
        <f>'Core Indicators'!AP17</f>
        <v>2</v>
      </c>
      <c r="J17" s="198" t="str">
        <f>'Core Indicators'!BN17</f>
        <v>x</v>
      </c>
      <c r="K17" s="198">
        <f t="shared" si="4"/>
        <v>2</v>
      </c>
      <c r="L17" s="250">
        <f t="shared" si="5"/>
        <v>2.5</v>
      </c>
      <c r="M17" s="273">
        <f t="shared" si="6"/>
        <v>3</v>
      </c>
      <c r="N17" s="199">
        <f>'Core Indicators'!DJ17</f>
        <v>3</v>
      </c>
      <c r="O17" s="199">
        <f>'Core Indicators'!DR17</f>
        <v>3</v>
      </c>
      <c r="P17" s="199">
        <f>'Core Indicators'!DZ17</f>
        <v>3</v>
      </c>
      <c r="Q17" s="199">
        <f>'Core Indicators'!EH17</f>
        <v>3</v>
      </c>
      <c r="R17" s="199">
        <f>'Core Indicators'!EP17</f>
        <v>3</v>
      </c>
      <c r="S17" s="158">
        <f t="shared" si="7"/>
        <v>1.3</v>
      </c>
      <c r="T17" s="158">
        <f t="shared" si="8"/>
        <v>1</v>
      </c>
      <c r="U17" s="198">
        <v>1</v>
      </c>
      <c r="V17" s="198">
        <v>1</v>
      </c>
      <c r="W17" s="198" t="str">
        <f>'Core Indicators'!EX17</f>
        <v>x</v>
      </c>
      <c r="X17" s="158">
        <f t="shared" si="9"/>
        <v>1</v>
      </c>
      <c r="Y17" s="198">
        <v>1</v>
      </c>
      <c r="Z17" s="158">
        <f t="shared" si="10"/>
        <v>1.5</v>
      </c>
      <c r="AA17" s="198">
        <f>'Core Indicators'!FF17</f>
        <v>1</v>
      </c>
      <c r="AB17" s="198">
        <f t="shared" si="11"/>
        <v>2</v>
      </c>
      <c r="AC17" s="179">
        <f>'Core Indicators'!GD17</f>
        <v>2</v>
      </c>
      <c r="AD17" s="179">
        <f>'Core Indicators'!GL17</f>
        <v>2</v>
      </c>
      <c r="AE17" s="179">
        <f>'Core Indicators'!GT17</f>
        <v>2</v>
      </c>
      <c r="AF17" s="179">
        <f>'Core Indicators'!HB17</f>
        <v>2</v>
      </c>
      <c r="AG17" s="179">
        <f t="shared" si="12"/>
        <v>2</v>
      </c>
      <c r="AH17" s="179">
        <f>'Core Indicators'!HJ17</f>
        <v>2</v>
      </c>
      <c r="AI17" s="179">
        <f>'Core Indicators'!HR17</f>
        <v>2</v>
      </c>
      <c r="AJ17" s="179">
        <f t="shared" si="13"/>
        <v>2</v>
      </c>
      <c r="AK17" s="179">
        <f>'Core Indicators'!HZ17</f>
        <v>2</v>
      </c>
      <c r="AL17" s="179">
        <f>'Core Indicators'!IH17</f>
        <v>2</v>
      </c>
      <c r="AM17" s="179">
        <f>'Core Indicators'!IP17</f>
        <v>2</v>
      </c>
      <c r="AN17" s="179">
        <f t="shared" si="14"/>
        <v>2</v>
      </c>
    </row>
    <row r="18" spans="1:40" x14ac:dyDescent="0.25">
      <c r="A18" s="198" t="str">
        <f>Lists!C:C</f>
        <v>COL001</v>
      </c>
      <c r="B18" s="250">
        <f t="shared" si="0"/>
        <v>1.9</v>
      </c>
      <c r="C18" s="158">
        <f t="shared" si="1"/>
        <v>0</v>
      </c>
      <c r="D18" s="273">
        <f t="shared" si="2"/>
        <v>1.8</v>
      </c>
      <c r="E18" s="198">
        <f>'Core Indicators'!R18</f>
        <v>1</v>
      </c>
      <c r="F18" s="198">
        <f>'Core Indicators'!Z18</f>
        <v>2</v>
      </c>
      <c r="G18" s="158">
        <f t="shared" si="3"/>
        <v>1.5</v>
      </c>
      <c r="H18" s="198">
        <f>'Core Indicators'!AH18</f>
        <v>2</v>
      </c>
      <c r="I18" s="198">
        <f>'Core Indicators'!AP18</f>
        <v>2</v>
      </c>
      <c r="J18" s="198">
        <f>'Core Indicators'!BN18</f>
        <v>2</v>
      </c>
      <c r="K18" s="198">
        <f t="shared" si="4"/>
        <v>2</v>
      </c>
      <c r="L18" s="250">
        <f t="shared" si="5"/>
        <v>2</v>
      </c>
      <c r="M18" s="273">
        <f t="shared" si="6"/>
        <v>2</v>
      </c>
      <c r="N18" s="199">
        <f>'Core Indicators'!DJ18</f>
        <v>2</v>
      </c>
      <c r="O18" s="199">
        <f>'Core Indicators'!DR18</f>
        <v>2</v>
      </c>
      <c r="P18" s="199">
        <f>'Core Indicators'!DZ18</f>
        <v>2</v>
      </c>
      <c r="Q18" s="199">
        <f>'Core Indicators'!EH18</f>
        <v>2</v>
      </c>
      <c r="R18" s="199">
        <f>'Core Indicators'!EP18</f>
        <v>2</v>
      </c>
      <c r="S18" s="158">
        <f t="shared" si="7"/>
        <v>1.7</v>
      </c>
      <c r="T18" s="158">
        <f t="shared" si="8"/>
        <v>1.3333333333333333</v>
      </c>
      <c r="U18" s="198">
        <v>1</v>
      </c>
      <c r="V18" s="198">
        <v>1</v>
      </c>
      <c r="W18" s="198">
        <f>'Core Indicators'!EX18</f>
        <v>3</v>
      </c>
      <c r="X18" s="158">
        <f t="shared" si="9"/>
        <v>2</v>
      </c>
      <c r="Y18" s="198">
        <v>1</v>
      </c>
      <c r="Z18" s="158">
        <f t="shared" si="10"/>
        <v>2</v>
      </c>
      <c r="AA18" s="198">
        <f>'Core Indicators'!FF18</f>
        <v>2</v>
      </c>
      <c r="AB18" s="198">
        <f t="shared" si="11"/>
        <v>2</v>
      </c>
      <c r="AC18" s="179">
        <f>'Core Indicators'!GD18</f>
        <v>2</v>
      </c>
      <c r="AD18" s="179">
        <f>'Core Indicators'!GL18</f>
        <v>2</v>
      </c>
      <c r="AE18" s="179">
        <f>'Core Indicators'!GT18</f>
        <v>2</v>
      </c>
      <c r="AF18" s="179">
        <f>'Core Indicators'!HB18</f>
        <v>2</v>
      </c>
      <c r="AG18" s="179">
        <f t="shared" si="12"/>
        <v>2</v>
      </c>
      <c r="AH18" s="179">
        <f>'Core Indicators'!HJ18</f>
        <v>2</v>
      </c>
      <c r="AI18" s="179">
        <f>'Core Indicators'!HR18</f>
        <v>2</v>
      </c>
      <c r="AJ18" s="179">
        <f t="shared" si="13"/>
        <v>2</v>
      </c>
      <c r="AK18" s="179">
        <f>'Core Indicators'!HZ18</f>
        <v>2</v>
      </c>
      <c r="AL18" s="179">
        <f>'Core Indicators'!IH18</f>
        <v>2</v>
      </c>
      <c r="AM18" s="179">
        <f>'Core Indicators'!IP18</f>
        <v>2</v>
      </c>
      <c r="AN18" s="179">
        <f t="shared" si="14"/>
        <v>2</v>
      </c>
    </row>
    <row r="19" spans="1:40" x14ac:dyDescent="0.25">
      <c r="A19" s="198" t="str">
        <f>Lists!C:C</f>
        <v>COL002</v>
      </c>
      <c r="B19" s="250">
        <f t="shared" si="0"/>
        <v>1.9</v>
      </c>
      <c r="C19" s="158">
        <f t="shared" si="1"/>
        <v>1</v>
      </c>
      <c r="D19" s="273">
        <f t="shared" si="2"/>
        <v>2</v>
      </c>
      <c r="E19" s="198">
        <f>'Core Indicators'!R19</f>
        <v>2</v>
      </c>
      <c r="F19" s="198">
        <f>'Core Indicators'!Z19</f>
        <v>2</v>
      </c>
      <c r="G19" s="158">
        <f t="shared" si="3"/>
        <v>2</v>
      </c>
      <c r="H19" s="198">
        <f>'Core Indicators'!AH19</f>
        <v>2</v>
      </c>
      <c r="I19" s="198">
        <f>'Core Indicators'!AP19</f>
        <v>2</v>
      </c>
      <c r="J19" s="198" t="str">
        <f>'Core Indicators'!BN19</f>
        <v>x</v>
      </c>
      <c r="K19" s="198">
        <f t="shared" si="4"/>
        <v>2</v>
      </c>
      <c r="L19" s="250">
        <f t="shared" si="5"/>
        <v>2</v>
      </c>
      <c r="M19" s="273">
        <f t="shared" si="6"/>
        <v>2</v>
      </c>
      <c r="N19" s="199">
        <f>'Core Indicators'!DJ19</f>
        <v>2</v>
      </c>
      <c r="O19" s="199">
        <f>'Core Indicators'!DR19</f>
        <v>2</v>
      </c>
      <c r="P19" s="199">
        <f>'Core Indicators'!DZ19</f>
        <v>2</v>
      </c>
      <c r="Q19" s="199">
        <f>'Core Indicators'!EH19</f>
        <v>2</v>
      </c>
      <c r="R19" s="199">
        <f>'Core Indicators'!EP19</f>
        <v>2</v>
      </c>
      <c r="S19" s="158">
        <f t="shared" si="7"/>
        <v>1.7</v>
      </c>
      <c r="T19" s="158">
        <f t="shared" si="8"/>
        <v>1.3333333333333333</v>
      </c>
      <c r="U19" s="198">
        <v>1</v>
      </c>
      <c r="V19" s="198">
        <v>1</v>
      </c>
      <c r="W19" s="198">
        <f>'Core Indicators'!EX19</f>
        <v>3</v>
      </c>
      <c r="X19" s="158">
        <f t="shared" si="9"/>
        <v>2</v>
      </c>
      <c r="Y19" s="198">
        <v>1</v>
      </c>
      <c r="Z19" s="158">
        <f t="shared" si="10"/>
        <v>2</v>
      </c>
      <c r="AA19" s="198">
        <f>'Core Indicators'!FF19</f>
        <v>2</v>
      </c>
      <c r="AB19" s="198">
        <f t="shared" si="11"/>
        <v>2</v>
      </c>
      <c r="AC19" s="179">
        <f>'Core Indicators'!GD19</f>
        <v>2</v>
      </c>
      <c r="AD19" s="179">
        <f>'Core Indicators'!GL19</f>
        <v>2</v>
      </c>
      <c r="AE19" s="179">
        <f>'Core Indicators'!GT19</f>
        <v>2</v>
      </c>
      <c r="AF19" s="179">
        <f>'Core Indicators'!HB19</f>
        <v>2</v>
      </c>
      <c r="AG19" s="179">
        <f t="shared" si="12"/>
        <v>2</v>
      </c>
      <c r="AH19" s="179">
        <f>'Core Indicators'!HJ19</f>
        <v>2</v>
      </c>
      <c r="AI19" s="179">
        <f>'Core Indicators'!HR19</f>
        <v>2</v>
      </c>
      <c r="AJ19" s="179">
        <f t="shared" si="13"/>
        <v>2</v>
      </c>
      <c r="AK19" s="179">
        <f>'Core Indicators'!HZ19</f>
        <v>2</v>
      </c>
      <c r="AL19" s="179">
        <f>'Core Indicators'!IH19</f>
        <v>2</v>
      </c>
      <c r="AM19" s="179">
        <f>'Core Indicators'!IP19</f>
        <v>2</v>
      </c>
      <c r="AN19" s="179">
        <f t="shared" si="14"/>
        <v>2</v>
      </c>
    </row>
    <row r="20" spans="1:40" x14ac:dyDescent="0.25">
      <c r="A20" s="198" t="str">
        <f>Lists!C:C</f>
        <v>CRI002</v>
      </c>
      <c r="B20" s="250">
        <f t="shared" si="0"/>
        <v>2.2999999999999998</v>
      </c>
      <c r="C20" s="158">
        <f t="shared" si="1"/>
        <v>0</v>
      </c>
      <c r="D20" s="273">
        <f t="shared" si="2"/>
        <v>2.5</v>
      </c>
      <c r="E20" s="198">
        <f>'Core Indicators'!R20</f>
        <v>3</v>
      </c>
      <c r="F20" s="198">
        <f>'Core Indicators'!Z20</f>
        <v>3</v>
      </c>
      <c r="G20" s="158">
        <f t="shared" si="3"/>
        <v>3</v>
      </c>
      <c r="H20" s="198">
        <f>'Core Indicators'!AH20</f>
        <v>2</v>
      </c>
      <c r="I20" s="198">
        <f>'Core Indicators'!AP20</f>
        <v>2</v>
      </c>
      <c r="J20" s="198">
        <f>'Core Indicators'!BN20</f>
        <v>3</v>
      </c>
      <c r="K20" s="198">
        <f t="shared" si="4"/>
        <v>2.5</v>
      </c>
      <c r="L20" s="250">
        <f t="shared" si="5"/>
        <v>2.2999999999999998</v>
      </c>
      <c r="M20" s="273">
        <f t="shared" si="6"/>
        <v>2.6</v>
      </c>
      <c r="N20" s="199">
        <f>'Core Indicators'!DJ20</f>
        <v>3</v>
      </c>
      <c r="O20" s="199">
        <f>'Core Indicators'!DR20</f>
        <v>3</v>
      </c>
      <c r="P20" s="199">
        <f>'Core Indicators'!DZ20</f>
        <v>3</v>
      </c>
      <c r="Q20" s="199">
        <f>'Core Indicators'!EH20</f>
        <v>2</v>
      </c>
      <c r="R20" s="199">
        <f>'Core Indicators'!EP20</f>
        <v>2</v>
      </c>
      <c r="S20" s="158">
        <f t="shared" si="7"/>
        <v>1.7</v>
      </c>
      <c r="T20" s="158">
        <f t="shared" si="8"/>
        <v>1.3333333333333333</v>
      </c>
      <c r="U20" s="198">
        <v>1</v>
      </c>
      <c r="V20" s="198">
        <v>1</v>
      </c>
      <c r="W20" s="198">
        <f>'Core Indicators'!EX20</f>
        <v>3</v>
      </c>
      <c r="X20" s="158">
        <f t="shared" si="9"/>
        <v>2</v>
      </c>
      <c r="Y20" s="198">
        <v>1</v>
      </c>
      <c r="Z20" s="158">
        <f t="shared" si="10"/>
        <v>2</v>
      </c>
      <c r="AA20" s="198">
        <f>'Core Indicators'!FF20</f>
        <v>2</v>
      </c>
      <c r="AB20" s="198">
        <f t="shared" si="11"/>
        <v>2</v>
      </c>
      <c r="AC20" s="179">
        <f>'Core Indicators'!GD20</f>
        <v>2</v>
      </c>
      <c r="AD20" s="179">
        <f>'Core Indicators'!GL20</f>
        <v>2</v>
      </c>
      <c r="AE20" s="179">
        <f>'Core Indicators'!GT20</f>
        <v>2</v>
      </c>
      <c r="AF20" s="179">
        <f>'Core Indicators'!HB20</f>
        <v>2</v>
      </c>
      <c r="AG20" s="179">
        <f t="shared" si="12"/>
        <v>2</v>
      </c>
      <c r="AH20" s="179">
        <f>'Core Indicators'!HJ20</f>
        <v>2</v>
      </c>
      <c r="AI20" s="179">
        <f>'Core Indicators'!HR20</f>
        <v>2</v>
      </c>
      <c r="AJ20" s="179">
        <f t="shared" si="13"/>
        <v>2</v>
      </c>
      <c r="AK20" s="179">
        <f>'Core Indicators'!HZ20</f>
        <v>2</v>
      </c>
      <c r="AL20" s="179">
        <f>'Core Indicators'!IH20</f>
        <v>2</v>
      </c>
      <c r="AM20" s="179">
        <f>'Core Indicators'!IP20</f>
        <v>2</v>
      </c>
      <c r="AN20" s="179">
        <f t="shared" si="14"/>
        <v>2</v>
      </c>
    </row>
    <row r="21" spans="1:40" x14ac:dyDescent="0.25">
      <c r="A21" s="198" t="str">
        <f>Lists!C:C</f>
        <v>DJI001</v>
      </c>
      <c r="B21" s="250">
        <f t="shared" si="0"/>
        <v>1.9</v>
      </c>
      <c r="C21" s="158">
        <f t="shared" si="1"/>
        <v>0</v>
      </c>
      <c r="D21" s="273">
        <f t="shared" si="2"/>
        <v>2</v>
      </c>
      <c r="E21" s="198">
        <f>'Core Indicators'!R21</f>
        <v>2</v>
      </c>
      <c r="F21" s="198">
        <f>'Core Indicators'!Z21</f>
        <v>2</v>
      </c>
      <c r="G21" s="158">
        <f t="shared" si="3"/>
        <v>2</v>
      </c>
      <c r="H21" s="198">
        <f>'Core Indicators'!AH21</f>
        <v>2</v>
      </c>
      <c r="I21" s="198">
        <f>'Core Indicators'!AP21</f>
        <v>2</v>
      </c>
      <c r="J21" s="198">
        <f>'Core Indicators'!BN21</f>
        <v>2</v>
      </c>
      <c r="K21" s="198">
        <f t="shared" si="4"/>
        <v>2</v>
      </c>
      <c r="L21" s="250">
        <f t="shared" si="5"/>
        <v>2</v>
      </c>
      <c r="M21" s="273">
        <f t="shared" si="6"/>
        <v>2</v>
      </c>
      <c r="N21" s="199">
        <f>'Core Indicators'!DJ21</f>
        <v>2</v>
      </c>
      <c r="O21" s="199">
        <f>'Core Indicators'!DR21</f>
        <v>2</v>
      </c>
      <c r="P21" s="199">
        <f>'Core Indicators'!DZ21</f>
        <v>2</v>
      </c>
      <c r="Q21" s="199">
        <f>'Core Indicators'!EH21</f>
        <v>2</v>
      </c>
      <c r="R21" s="199">
        <f>'Core Indicators'!EP21</f>
        <v>2</v>
      </c>
      <c r="S21" s="158">
        <f t="shared" si="7"/>
        <v>1.6</v>
      </c>
      <c r="T21" s="158">
        <f t="shared" si="8"/>
        <v>1.1666666666666667</v>
      </c>
      <c r="U21" s="198">
        <v>1</v>
      </c>
      <c r="V21" s="198">
        <v>1</v>
      </c>
      <c r="W21" s="198">
        <f>'Core Indicators'!EX21</f>
        <v>2</v>
      </c>
      <c r="X21" s="158">
        <f t="shared" si="9"/>
        <v>1.5</v>
      </c>
      <c r="Y21" s="198">
        <v>1</v>
      </c>
      <c r="Z21" s="158">
        <f t="shared" si="10"/>
        <v>2</v>
      </c>
      <c r="AA21" s="198">
        <f>'Core Indicators'!FF21</f>
        <v>2</v>
      </c>
      <c r="AB21" s="198">
        <f t="shared" si="11"/>
        <v>2</v>
      </c>
      <c r="AC21" s="179">
        <f>'Core Indicators'!GD21</f>
        <v>2</v>
      </c>
      <c r="AD21" s="179">
        <f>'Core Indicators'!GL21</f>
        <v>2</v>
      </c>
      <c r="AE21" s="179">
        <f>'Core Indicators'!GT21</f>
        <v>2</v>
      </c>
      <c r="AF21" s="179">
        <f>'Core Indicators'!HB21</f>
        <v>2</v>
      </c>
      <c r="AG21" s="179">
        <f t="shared" si="12"/>
        <v>2</v>
      </c>
      <c r="AH21" s="179">
        <f>'Core Indicators'!HJ21</f>
        <v>2</v>
      </c>
      <c r="AI21" s="179">
        <f>'Core Indicators'!HR21</f>
        <v>2</v>
      </c>
      <c r="AJ21" s="179">
        <f t="shared" si="13"/>
        <v>2</v>
      </c>
      <c r="AK21" s="179">
        <f>'Core Indicators'!HZ21</f>
        <v>2</v>
      </c>
      <c r="AL21" s="179">
        <f>'Core Indicators'!IH21</f>
        <v>2</v>
      </c>
      <c r="AM21" s="179">
        <f>'Core Indicators'!IP21</f>
        <v>2</v>
      </c>
      <c r="AN21" s="179">
        <f t="shared" si="14"/>
        <v>2</v>
      </c>
    </row>
    <row r="22" spans="1:40" x14ac:dyDescent="0.25">
      <c r="A22" s="198" t="str">
        <f>Lists!C:C</f>
        <v>DJI002</v>
      </c>
      <c r="B22" s="250">
        <f t="shared" si="0"/>
        <v>1.9</v>
      </c>
      <c r="C22" s="158">
        <f t="shared" si="1"/>
        <v>0</v>
      </c>
      <c r="D22" s="273">
        <f t="shared" si="2"/>
        <v>2</v>
      </c>
      <c r="E22" s="198">
        <f>'Core Indicators'!R22</f>
        <v>2</v>
      </c>
      <c r="F22" s="198">
        <f>'Core Indicators'!Z22</f>
        <v>2</v>
      </c>
      <c r="G22" s="158">
        <f t="shared" si="3"/>
        <v>2</v>
      </c>
      <c r="H22" s="198">
        <f>'Core Indicators'!AH22</f>
        <v>2</v>
      </c>
      <c r="I22" s="198">
        <f>'Core Indicators'!AP22</f>
        <v>2</v>
      </c>
      <c r="J22" s="198">
        <f>'Core Indicators'!BN22</f>
        <v>2</v>
      </c>
      <c r="K22" s="198">
        <f t="shared" si="4"/>
        <v>2</v>
      </c>
      <c r="L22" s="250">
        <f t="shared" si="5"/>
        <v>2</v>
      </c>
      <c r="M22" s="273">
        <f t="shared" si="6"/>
        <v>2</v>
      </c>
      <c r="N22" s="199">
        <f>'Core Indicators'!DJ22</f>
        <v>2</v>
      </c>
      <c r="O22" s="199">
        <f>'Core Indicators'!DR22</f>
        <v>2</v>
      </c>
      <c r="P22" s="199">
        <f>'Core Indicators'!DZ22</f>
        <v>2</v>
      </c>
      <c r="Q22" s="199">
        <f>'Core Indicators'!EH22</f>
        <v>2</v>
      </c>
      <c r="R22" s="199">
        <f>'Core Indicators'!EP22</f>
        <v>2</v>
      </c>
      <c r="S22" s="158">
        <f t="shared" si="7"/>
        <v>1.6</v>
      </c>
      <c r="T22" s="158">
        <f t="shared" si="8"/>
        <v>1.1666666666666667</v>
      </c>
      <c r="U22" s="198">
        <v>1</v>
      </c>
      <c r="V22" s="198">
        <v>1</v>
      </c>
      <c r="W22" s="198">
        <f>'Core Indicators'!EX22</f>
        <v>2</v>
      </c>
      <c r="X22" s="158">
        <f t="shared" si="9"/>
        <v>1.5</v>
      </c>
      <c r="Y22" s="198">
        <v>1</v>
      </c>
      <c r="Z22" s="158">
        <f t="shared" si="10"/>
        <v>2</v>
      </c>
      <c r="AA22" s="198">
        <f>'Core Indicators'!FF22</f>
        <v>2</v>
      </c>
      <c r="AB22" s="198">
        <f t="shared" si="11"/>
        <v>2</v>
      </c>
      <c r="AC22" s="179">
        <f>'Core Indicators'!GD22</f>
        <v>2</v>
      </c>
      <c r="AD22" s="179">
        <f>'Core Indicators'!GL22</f>
        <v>2</v>
      </c>
      <c r="AE22" s="179">
        <f>'Core Indicators'!GT22</f>
        <v>2</v>
      </c>
      <c r="AF22" s="179">
        <f>'Core Indicators'!HB22</f>
        <v>2</v>
      </c>
      <c r="AG22" s="179">
        <f t="shared" si="12"/>
        <v>2</v>
      </c>
      <c r="AH22" s="179">
        <f>'Core Indicators'!HJ22</f>
        <v>2</v>
      </c>
      <c r="AI22" s="179">
        <f>'Core Indicators'!HR22</f>
        <v>2</v>
      </c>
      <c r="AJ22" s="179">
        <f t="shared" si="13"/>
        <v>2</v>
      </c>
      <c r="AK22" s="179">
        <f>'Core Indicators'!HZ22</f>
        <v>2</v>
      </c>
      <c r="AL22" s="179">
        <f>'Core Indicators'!IH22</f>
        <v>2</v>
      </c>
      <c r="AM22" s="179">
        <f>'Core Indicators'!IP22</f>
        <v>2</v>
      </c>
      <c r="AN22" s="179">
        <f t="shared" si="14"/>
        <v>2</v>
      </c>
    </row>
    <row r="23" spans="1:40" x14ac:dyDescent="0.25">
      <c r="A23" s="198" t="str">
        <f>Lists!C:C</f>
        <v>DJI003</v>
      </c>
      <c r="B23" s="250">
        <f t="shared" si="0"/>
        <v>1.9</v>
      </c>
      <c r="C23" s="158">
        <f t="shared" si="1"/>
        <v>0</v>
      </c>
      <c r="D23" s="273">
        <f t="shared" si="2"/>
        <v>2</v>
      </c>
      <c r="E23" s="198">
        <f>'Core Indicators'!R23</f>
        <v>2</v>
      </c>
      <c r="F23" s="198">
        <f>'Core Indicators'!Z23</f>
        <v>2</v>
      </c>
      <c r="G23" s="158">
        <f t="shared" si="3"/>
        <v>2</v>
      </c>
      <c r="H23" s="198">
        <f>'Core Indicators'!AH23</f>
        <v>2</v>
      </c>
      <c r="I23" s="198">
        <f>'Core Indicators'!AP23</f>
        <v>2</v>
      </c>
      <c r="J23" s="198">
        <f>'Core Indicators'!BN23</f>
        <v>2</v>
      </c>
      <c r="K23" s="198">
        <f t="shared" si="4"/>
        <v>2</v>
      </c>
      <c r="L23" s="250">
        <f t="shared" si="5"/>
        <v>2</v>
      </c>
      <c r="M23" s="273">
        <f t="shared" si="6"/>
        <v>2</v>
      </c>
      <c r="N23" s="199">
        <f>'Core Indicators'!DJ23</f>
        <v>2</v>
      </c>
      <c r="O23" s="199">
        <f>'Core Indicators'!DR23</f>
        <v>2</v>
      </c>
      <c r="P23" s="199">
        <f>'Core Indicators'!DZ23</f>
        <v>2</v>
      </c>
      <c r="Q23" s="199">
        <f>'Core Indicators'!EH23</f>
        <v>2</v>
      </c>
      <c r="R23" s="199">
        <f>'Core Indicators'!EP23</f>
        <v>2</v>
      </c>
      <c r="S23" s="158">
        <f t="shared" si="7"/>
        <v>1.6</v>
      </c>
      <c r="T23" s="158">
        <f t="shared" si="8"/>
        <v>1.1666666666666667</v>
      </c>
      <c r="U23" s="198">
        <v>1</v>
      </c>
      <c r="V23" s="198">
        <v>1</v>
      </c>
      <c r="W23" s="198">
        <f>'Core Indicators'!EX23</f>
        <v>2</v>
      </c>
      <c r="X23" s="158">
        <f t="shared" si="9"/>
        <v>1.5</v>
      </c>
      <c r="Y23" s="198">
        <v>1</v>
      </c>
      <c r="Z23" s="158">
        <f t="shared" si="10"/>
        <v>2</v>
      </c>
      <c r="AA23" s="198">
        <f>'Core Indicators'!FF23</f>
        <v>2</v>
      </c>
      <c r="AB23" s="198">
        <f t="shared" si="11"/>
        <v>2</v>
      </c>
      <c r="AC23" s="179">
        <f>'Core Indicators'!GD23</f>
        <v>2</v>
      </c>
      <c r="AD23" s="179">
        <f>'Core Indicators'!GL23</f>
        <v>2</v>
      </c>
      <c r="AE23" s="179">
        <f>'Core Indicators'!GT23</f>
        <v>2</v>
      </c>
      <c r="AF23" s="179">
        <f>'Core Indicators'!HB23</f>
        <v>2</v>
      </c>
      <c r="AG23" s="179">
        <f t="shared" si="12"/>
        <v>2</v>
      </c>
      <c r="AH23" s="179">
        <f>'Core Indicators'!HJ23</f>
        <v>2</v>
      </c>
      <c r="AI23" s="179">
        <f>'Core Indicators'!HR23</f>
        <v>2</v>
      </c>
      <c r="AJ23" s="179">
        <f t="shared" si="13"/>
        <v>2</v>
      </c>
      <c r="AK23" s="179">
        <f>'Core Indicators'!HZ23</f>
        <v>2</v>
      </c>
      <c r="AL23" s="179">
        <f>'Core Indicators'!IH23</f>
        <v>2</v>
      </c>
      <c r="AM23" s="179">
        <f>'Core Indicators'!IP23</f>
        <v>2</v>
      </c>
      <c r="AN23" s="179">
        <f t="shared" si="14"/>
        <v>2</v>
      </c>
    </row>
    <row r="24" spans="1:40" x14ac:dyDescent="0.25">
      <c r="A24" s="198" t="str">
        <f>Lists!C:C</f>
        <v>DZA002</v>
      </c>
      <c r="B24" s="250" t="str">
        <f t="shared" si="0"/>
        <v>x</v>
      </c>
      <c r="C24" s="158">
        <f t="shared" si="1"/>
        <v>3</v>
      </c>
      <c r="D24" s="273">
        <f t="shared" si="2"/>
        <v>2.7</v>
      </c>
      <c r="E24" s="198">
        <f>'Core Indicators'!R24</f>
        <v>2</v>
      </c>
      <c r="F24" s="198">
        <f>'Core Indicators'!Z24</f>
        <v>2</v>
      </c>
      <c r="G24" s="158">
        <f t="shared" si="3"/>
        <v>2</v>
      </c>
      <c r="H24" s="198" t="str">
        <f>'Core Indicators'!AH24</f>
        <v>x</v>
      </c>
      <c r="I24" s="198" t="str">
        <f>'Core Indicators'!AP24</f>
        <v>x</v>
      </c>
      <c r="J24" s="198">
        <f>'Core Indicators'!BN24</f>
        <v>3</v>
      </c>
      <c r="K24" s="198">
        <f t="shared" si="4"/>
        <v>3</v>
      </c>
      <c r="L24" s="250">
        <f t="shared" si="5"/>
        <v>3</v>
      </c>
      <c r="M24" s="273" t="str">
        <f t="shared" si="6"/>
        <v>x</v>
      </c>
      <c r="N24" s="199" t="str">
        <f>'Core Indicators'!DJ24</f>
        <v>x</v>
      </c>
      <c r="O24" s="199" t="str">
        <f>'Core Indicators'!DR24</f>
        <v>x</v>
      </c>
      <c r="P24" s="199" t="str">
        <f>'Core Indicators'!DZ24</f>
        <v>x</v>
      </c>
      <c r="Q24" s="199" t="str">
        <f>'Core Indicators'!EH24</f>
        <v>x</v>
      </c>
      <c r="R24" s="199" t="str">
        <f>'Core Indicators'!EP24</f>
        <v>x</v>
      </c>
      <c r="S24" s="158">
        <f t="shared" si="7"/>
        <v>1.7</v>
      </c>
      <c r="T24" s="158">
        <f t="shared" si="8"/>
        <v>1.3333333333333333</v>
      </c>
      <c r="U24" s="198">
        <v>1</v>
      </c>
      <c r="V24" s="198">
        <v>1</v>
      </c>
      <c r="W24" s="198">
        <f>'Core Indicators'!EX24</f>
        <v>3</v>
      </c>
      <c r="X24" s="158">
        <f t="shared" si="9"/>
        <v>2</v>
      </c>
      <c r="Y24" s="198">
        <v>1</v>
      </c>
      <c r="Z24" s="158">
        <f t="shared" si="10"/>
        <v>2</v>
      </c>
      <c r="AA24" s="198">
        <f>'Core Indicators'!FF24</f>
        <v>2</v>
      </c>
      <c r="AB24" s="198">
        <f t="shared" si="11"/>
        <v>2</v>
      </c>
      <c r="AC24" s="179">
        <f>'Core Indicators'!GD24</f>
        <v>2</v>
      </c>
      <c r="AD24" s="179">
        <f>'Core Indicators'!GL24</f>
        <v>2</v>
      </c>
      <c r="AE24" s="179">
        <f>'Core Indicators'!GT24</f>
        <v>2</v>
      </c>
      <c r="AF24" s="179">
        <f>'Core Indicators'!HB24</f>
        <v>2</v>
      </c>
      <c r="AG24" s="179">
        <f t="shared" si="12"/>
        <v>2</v>
      </c>
      <c r="AH24" s="179">
        <f>'Core Indicators'!HJ24</f>
        <v>2</v>
      </c>
      <c r="AI24" s="179">
        <f>'Core Indicators'!HR24</f>
        <v>2</v>
      </c>
      <c r="AJ24" s="179">
        <f t="shared" si="13"/>
        <v>2</v>
      </c>
      <c r="AK24" s="179">
        <f>'Core Indicators'!HZ24</f>
        <v>2</v>
      </c>
      <c r="AL24" s="179">
        <f>'Core Indicators'!IH24</f>
        <v>2</v>
      </c>
      <c r="AM24" s="179">
        <f>'Core Indicators'!IP24</f>
        <v>2</v>
      </c>
      <c r="AN24" s="179">
        <f t="shared" si="14"/>
        <v>2</v>
      </c>
    </row>
    <row r="25" spans="1:40" x14ac:dyDescent="0.25">
      <c r="A25" s="198" t="str">
        <f>Lists!C:C</f>
        <v>DZA003</v>
      </c>
      <c r="B25" s="250">
        <f t="shared" si="0"/>
        <v>2.5</v>
      </c>
      <c r="C25" s="158">
        <f t="shared" si="1"/>
        <v>0</v>
      </c>
      <c r="D25" s="273">
        <f t="shared" si="2"/>
        <v>2.6</v>
      </c>
      <c r="E25" s="198">
        <f>'Core Indicators'!R25</f>
        <v>2</v>
      </c>
      <c r="F25" s="198">
        <f>'Core Indicators'!Z25</f>
        <v>2</v>
      </c>
      <c r="G25" s="158">
        <f t="shared" si="3"/>
        <v>2</v>
      </c>
      <c r="H25" s="198">
        <f>'Core Indicators'!AH25</f>
        <v>3</v>
      </c>
      <c r="I25" s="198">
        <f>'Core Indicators'!AP25</f>
        <v>3</v>
      </c>
      <c r="J25" s="198">
        <f>'Core Indicators'!BN25</f>
        <v>2</v>
      </c>
      <c r="K25" s="198">
        <f t="shared" si="4"/>
        <v>2.5</v>
      </c>
      <c r="L25" s="250">
        <f t="shared" si="5"/>
        <v>2.8</v>
      </c>
      <c r="M25" s="273">
        <f t="shared" si="6"/>
        <v>3</v>
      </c>
      <c r="N25" s="199">
        <f>'Core Indicators'!DJ25</f>
        <v>3</v>
      </c>
      <c r="O25" s="199">
        <f>'Core Indicators'!DR25</f>
        <v>3</v>
      </c>
      <c r="P25" s="199">
        <f>'Core Indicators'!DZ25</f>
        <v>3</v>
      </c>
      <c r="Q25" s="199">
        <f>'Core Indicators'!EH25</f>
        <v>3</v>
      </c>
      <c r="R25" s="199">
        <f>'Core Indicators'!EP25</f>
        <v>3</v>
      </c>
      <c r="S25" s="158">
        <f t="shared" si="7"/>
        <v>1.7</v>
      </c>
      <c r="T25" s="158">
        <f t="shared" si="8"/>
        <v>1.3333333333333333</v>
      </c>
      <c r="U25" s="198">
        <v>1</v>
      </c>
      <c r="V25" s="198">
        <v>1</v>
      </c>
      <c r="W25" s="198">
        <f>'Core Indicators'!EX25</f>
        <v>3</v>
      </c>
      <c r="X25" s="158">
        <f t="shared" si="9"/>
        <v>2</v>
      </c>
      <c r="Y25" s="198">
        <v>1</v>
      </c>
      <c r="Z25" s="158">
        <f t="shared" si="10"/>
        <v>2</v>
      </c>
      <c r="AA25" s="198">
        <f>'Core Indicators'!FF25</f>
        <v>2</v>
      </c>
      <c r="AB25" s="198">
        <f t="shared" si="11"/>
        <v>2</v>
      </c>
      <c r="AC25" s="179">
        <f>'Core Indicators'!GD25</f>
        <v>2</v>
      </c>
      <c r="AD25" s="179">
        <f>'Core Indicators'!GL25</f>
        <v>2</v>
      </c>
      <c r="AE25" s="179">
        <f>'Core Indicators'!GT25</f>
        <v>2</v>
      </c>
      <c r="AF25" s="179">
        <f>'Core Indicators'!HB25</f>
        <v>2</v>
      </c>
      <c r="AG25" s="179">
        <f t="shared" si="12"/>
        <v>2</v>
      </c>
      <c r="AH25" s="179">
        <f>'Core Indicators'!HJ25</f>
        <v>2</v>
      </c>
      <c r="AI25" s="179">
        <f>'Core Indicators'!HR25</f>
        <v>2</v>
      </c>
      <c r="AJ25" s="179">
        <f t="shared" si="13"/>
        <v>2</v>
      </c>
      <c r="AK25" s="179">
        <f>'Core Indicators'!HZ25</f>
        <v>2</v>
      </c>
      <c r="AL25" s="179">
        <f>'Core Indicators'!IH25</f>
        <v>2</v>
      </c>
      <c r="AM25" s="179">
        <f>'Core Indicators'!IP25</f>
        <v>2</v>
      </c>
      <c r="AN25" s="179">
        <f t="shared" si="14"/>
        <v>2</v>
      </c>
    </row>
    <row r="26" spans="1:40" x14ac:dyDescent="0.25">
      <c r="A26" s="198" t="str">
        <f>Lists!C:C</f>
        <v>DZA004</v>
      </c>
      <c r="B26" s="250" t="str">
        <f t="shared" si="0"/>
        <v>x</v>
      </c>
      <c r="C26" s="158">
        <f t="shared" si="1"/>
        <v>3</v>
      </c>
      <c r="D26" s="273">
        <f t="shared" si="2"/>
        <v>2.7</v>
      </c>
      <c r="E26" s="198">
        <f>'Core Indicators'!R26</f>
        <v>2</v>
      </c>
      <c r="F26" s="198">
        <f>'Core Indicators'!Z26</f>
        <v>2</v>
      </c>
      <c r="G26" s="158">
        <f t="shared" si="3"/>
        <v>2</v>
      </c>
      <c r="H26" s="198" t="str">
        <f>'Core Indicators'!AH26</f>
        <v>x</v>
      </c>
      <c r="I26" s="198" t="str">
        <f>'Core Indicators'!AP26</f>
        <v>x</v>
      </c>
      <c r="J26" s="198">
        <f>'Core Indicators'!BN26</f>
        <v>3</v>
      </c>
      <c r="K26" s="198">
        <f t="shared" si="4"/>
        <v>3</v>
      </c>
      <c r="L26" s="250">
        <f t="shared" si="5"/>
        <v>3</v>
      </c>
      <c r="M26" s="273" t="str">
        <f t="shared" si="6"/>
        <v>x</v>
      </c>
      <c r="N26" s="199" t="str">
        <f>'Core Indicators'!DJ26</f>
        <v>x</v>
      </c>
      <c r="O26" s="199" t="str">
        <f>'Core Indicators'!DR26</f>
        <v>x</v>
      </c>
      <c r="P26" s="199" t="str">
        <f>'Core Indicators'!DZ26</f>
        <v>x</v>
      </c>
      <c r="Q26" s="199" t="str">
        <f>'Core Indicators'!EH26</f>
        <v>x</v>
      </c>
      <c r="R26" s="199" t="str">
        <f>'Core Indicators'!EP26</f>
        <v>x</v>
      </c>
      <c r="S26" s="158">
        <f t="shared" si="7"/>
        <v>1.4</v>
      </c>
      <c r="T26" s="158">
        <f t="shared" si="8"/>
        <v>1.3333333333333333</v>
      </c>
      <c r="U26" s="198">
        <v>1</v>
      </c>
      <c r="V26" s="198">
        <v>1</v>
      </c>
      <c r="W26" s="198">
        <f>'Core Indicators'!EX26</f>
        <v>3</v>
      </c>
      <c r="X26" s="158">
        <f t="shared" si="9"/>
        <v>2</v>
      </c>
      <c r="Y26" s="198">
        <v>1</v>
      </c>
      <c r="Z26" s="158">
        <f t="shared" si="10"/>
        <v>1.5</v>
      </c>
      <c r="AA26" s="198">
        <f>'Core Indicators'!FF26</f>
        <v>1</v>
      </c>
      <c r="AB26" s="198">
        <f t="shared" si="11"/>
        <v>2</v>
      </c>
      <c r="AC26" s="179">
        <f>'Core Indicators'!GD26</f>
        <v>2</v>
      </c>
      <c r="AD26" s="179">
        <f>'Core Indicators'!GL26</f>
        <v>2</v>
      </c>
      <c r="AE26" s="179">
        <f>'Core Indicators'!GT26</f>
        <v>2</v>
      </c>
      <c r="AF26" s="179">
        <f>'Core Indicators'!HB26</f>
        <v>2</v>
      </c>
      <c r="AG26" s="179">
        <f t="shared" si="12"/>
        <v>2</v>
      </c>
      <c r="AH26" s="179">
        <f>'Core Indicators'!HJ26</f>
        <v>2</v>
      </c>
      <c r="AI26" s="179">
        <f>'Core Indicators'!HR26</f>
        <v>2</v>
      </c>
      <c r="AJ26" s="179">
        <f t="shared" si="13"/>
        <v>2</v>
      </c>
      <c r="AK26" s="179">
        <f>'Core Indicators'!HZ26</f>
        <v>2</v>
      </c>
      <c r="AL26" s="179">
        <f>'Core Indicators'!IH26</f>
        <v>2</v>
      </c>
      <c r="AM26" s="179">
        <f>'Core Indicators'!IP26</f>
        <v>2</v>
      </c>
      <c r="AN26" s="179">
        <f t="shared" si="14"/>
        <v>2</v>
      </c>
    </row>
    <row r="27" spans="1:40" x14ac:dyDescent="0.25">
      <c r="A27" s="198" t="str">
        <f>Lists!C:C</f>
        <v>ECU002</v>
      </c>
      <c r="B27" s="250">
        <f t="shared" si="0"/>
        <v>2.5</v>
      </c>
      <c r="C27" s="158">
        <f t="shared" si="1"/>
        <v>0</v>
      </c>
      <c r="D27" s="273">
        <f t="shared" si="2"/>
        <v>2.5</v>
      </c>
      <c r="E27" s="198">
        <f>'Core Indicators'!R27</f>
        <v>2</v>
      </c>
      <c r="F27" s="198">
        <f>'Core Indicators'!Z27</f>
        <v>3</v>
      </c>
      <c r="G27" s="158">
        <f t="shared" si="3"/>
        <v>2.5</v>
      </c>
      <c r="H27" s="198">
        <f>'Core Indicators'!AH27</f>
        <v>3</v>
      </c>
      <c r="I27" s="198">
        <f>'Core Indicators'!AP27</f>
        <v>2</v>
      </c>
      <c r="J27" s="198">
        <f>'Core Indicators'!BN27</f>
        <v>2</v>
      </c>
      <c r="K27" s="198">
        <f t="shared" si="4"/>
        <v>2</v>
      </c>
      <c r="L27" s="250">
        <f t="shared" si="5"/>
        <v>2.5</v>
      </c>
      <c r="M27" s="273">
        <f t="shared" si="6"/>
        <v>3</v>
      </c>
      <c r="N27" s="199">
        <f>'Core Indicators'!DJ27</f>
        <v>3</v>
      </c>
      <c r="O27" s="199">
        <f>'Core Indicators'!DR27</f>
        <v>3</v>
      </c>
      <c r="P27" s="199">
        <f>'Core Indicators'!DZ27</f>
        <v>3</v>
      </c>
      <c r="Q27" s="199">
        <f>'Core Indicators'!EH27</f>
        <v>3</v>
      </c>
      <c r="R27" s="199">
        <f>'Core Indicators'!EP27</f>
        <v>3</v>
      </c>
      <c r="S27" s="158">
        <f t="shared" si="7"/>
        <v>1.6</v>
      </c>
      <c r="T27" s="158">
        <f t="shared" si="8"/>
        <v>1.1666666666666667</v>
      </c>
      <c r="U27" s="198">
        <v>1</v>
      </c>
      <c r="V27" s="198">
        <v>1</v>
      </c>
      <c r="W27" s="198">
        <f>'Core Indicators'!EX27</f>
        <v>2</v>
      </c>
      <c r="X27" s="158">
        <f t="shared" si="9"/>
        <v>1.5</v>
      </c>
      <c r="Y27" s="198">
        <v>1</v>
      </c>
      <c r="Z27" s="158">
        <f t="shared" si="10"/>
        <v>2</v>
      </c>
      <c r="AA27" s="198">
        <f>'Core Indicators'!FF27</f>
        <v>2</v>
      </c>
      <c r="AB27" s="198">
        <f t="shared" si="11"/>
        <v>2</v>
      </c>
      <c r="AC27" s="179">
        <f>'Core Indicators'!GD27</f>
        <v>2</v>
      </c>
      <c r="AD27" s="179">
        <f>'Core Indicators'!GL27</f>
        <v>2</v>
      </c>
      <c r="AE27" s="179">
        <f>'Core Indicators'!GT27</f>
        <v>2</v>
      </c>
      <c r="AF27" s="179">
        <f>'Core Indicators'!HB27</f>
        <v>2</v>
      </c>
      <c r="AG27" s="179">
        <f t="shared" si="12"/>
        <v>2</v>
      </c>
      <c r="AH27" s="179">
        <f>'Core Indicators'!HJ27</f>
        <v>2</v>
      </c>
      <c r="AI27" s="179">
        <f>'Core Indicators'!HR27</f>
        <v>2</v>
      </c>
      <c r="AJ27" s="179">
        <f t="shared" si="13"/>
        <v>2</v>
      </c>
      <c r="AK27" s="179">
        <f>'Core Indicators'!HZ27</f>
        <v>2</v>
      </c>
      <c r="AL27" s="179">
        <f>'Core Indicators'!IH27</f>
        <v>2</v>
      </c>
      <c r="AM27" s="179">
        <f>'Core Indicators'!IP27</f>
        <v>2</v>
      </c>
      <c r="AN27" s="179">
        <f t="shared" si="14"/>
        <v>2</v>
      </c>
    </row>
    <row r="28" spans="1:40" x14ac:dyDescent="0.25">
      <c r="A28" s="198" t="str">
        <f>Lists!C:C</f>
        <v>EGY002</v>
      </c>
      <c r="B28" s="250">
        <f t="shared" si="0"/>
        <v>2.5</v>
      </c>
      <c r="C28" s="158">
        <f t="shared" si="1"/>
        <v>0</v>
      </c>
      <c r="D28" s="273">
        <f t="shared" si="2"/>
        <v>2.7</v>
      </c>
      <c r="E28" s="198">
        <f>'Core Indicators'!R28</f>
        <v>2</v>
      </c>
      <c r="F28" s="198">
        <f>'Core Indicators'!Z28</f>
        <v>3</v>
      </c>
      <c r="G28" s="158">
        <f t="shared" si="3"/>
        <v>2.5</v>
      </c>
      <c r="H28" s="198">
        <f>'Core Indicators'!AH28</f>
        <v>3</v>
      </c>
      <c r="I28" s="198">
        <f>'Core Indicators'!AP28</f>
        <v>3</v>
      </c>
      <c r="J28" s="198">
        <f>'Core Indicators'!BN28</f>
        <v>2</v>
      </c>
      <c r="K28" s="198">
        <f t="shared" si="4"/>
        <v>2.5</v>
      </c>
      <c r="L28" s="250">
        <f t="shared" si="5"/>
        <v>2.8</v>
      </c>
      <c r="M28" s="273">
        <f t="shared" si="6"/>
        <v>3</v>
      </c>
      <c r="N28" s="199">
        <f>'Core Indicators'!DJ28</f>
        <v>3</v>
      </c>
      <c r="O28" s="199">
        <f>'Core Indicators'!DR28</f>
        <v>3</v>
      </c>
      <c r="P28" s="199">
        <f>'Core Indicators'!DZ28</f>
        <v>3</v>
      </c>
      <c r="Q28" s="199">
        <f>'Core Indicators'!EH28</f>
        <v>3</v>
      </c>
      <c r="R28" s="199">
        <f>'Core Indicators'!EP28</f>
        <v>3</v>
      </c>
      <c r="S28" s="158">
        <f t="shared" si="7"/>
        <v>1.6</v>
      </c>
      <c r="T28" s="158">
        <f t="shared" si="8"/>
        <v>1.1666666666666667</v>
      </c>
      <c r="U28" s="198">
        <v>1</v>
      </c>
      <c r="V28" s="198">
        <v>1</v>
      </c>
      <c r="W28" s="198">
        <f>'Core Indicators'!EX28</f>
        <v>2</v>
      </c>
      <c r="X28" s="158">
        <f t="shared" si="9"/>
        <v>1.5</v>
      </c>
      <c r="Y28" s="198">
        <v>1</v>
      </c>
      <c r="Z28" s="158">
        <f t="shared" si="10"/>
        <v>2</v>
      </c>
      <c r="AA28" s="198">
        <f>'Core Indicators'!FF28</f>
        <v>2</v>
      </c>
      <c r="AB28" s="198">
        <f t="shared" si="11"/>
        <v>2</v>
      </c>
      <c r="AC28" s="179">
        <f>'Core Indicators'!GD28</f>
        <v>2</v>
      </c>
      <c r="AD28" s="179">
        <f>'Core Indicators'!GL28</f>
        <v>2</v>
      </c>
      <c r="AE28" s="179">
        <f>'Core Indicators'!GT28</f>
        <v>2</v>
      </c>
      <c r="AF28" s="179">
        <f>'Core Indicators'!HB28</f>
        <v>2</v>
      </c>
      <c r="AG28" s="179">
        <f t="shared" si="12"/>
        <v>2</v>
      </c>
      <c r="AH28" s="179">
        <f>'Core Indicators'!HJ28</f>
        <v>2</v>
      </c>
      <c r="AI28" s="179">
        <f>'Core Indicators'!HR28</f>
        <v>2</v>
      </c>
      <c r="AJ28" s="179">
        <f t="shared" si="13"/>
        <v>2</v>
      </c>
      <c r="AK28" s="179">
        <f>'Core Indicators'!HZ28</f>
        <v>2</v>
      </c>
      <c r="AL28" s="179">
        <f>'Core Indicators'!IH28</f>
        <v>2</v>
      </c>
      <c r="AM28" s="179">
        <f>'Core Indicators'!IP28</f>
        <v>2</v>
      </c>
      <c r="AN28" s="179">
        <f t="shared" si="14"/>
        <v>2</v>
      </c>
    </row>
    <row r="29" spans="1:40" x14ac:dyDescent="0.25">
      <c r="A29" s="198" t="str">
        <f>Lists!C:C</f>
        <v>ERI001</v>
      </c>
      <c r="B29" s="250">
        <f t="shared" si="0"/>
        <v>2.5</v>
      </c>
      <c r="C29" s="158">
        <f t="shared" si="1"/>
        <v>0</v>
      </c>
      <c r="D29" s="273">
        <f t="shared" si="2"/>
        <v>2.7</v>
      </c>
      <c r="E29" s="198">
        <f>'Core Indicators'!R29</f>
        <v>2</v>
      </c>
      <c r="F29" s="198">
        <f>'Core Indicators'!Z29</f>
        <v>2</v>
      </c>
      <c r="G29" s="158">
        <f t="shared" si="3"/>
        <v>2</v>
      </c>
      <c r="H29" s="198">
        <f>'Core Indicators'!AH29</f>
        <v>3</v>
      </c>
      <c r="I29" s="198">
        <f>'Core Indicators'!AP29</f>
        <v>3</v>
      </c>
      <c r="J29" s="198">
        <f>'Core Indicators'!BN29</f>
        <v>3</v>
      </c>
      <c r="K29" s="198">
        <f t="shared" si="4"/>
        <v>3</v>
      </c>
      <c r="L29" s="250">
        <f t="shared" si="5"/>
        <v>3</v>
      </c>
      <c r="M29" s="273">
        <f t="shared" si="6"/>
        <v>3</v>
      </c>
      <c r="N29" s="199">
        <f>'Core Indicators'!DJ29</f>
        <v>3</v>
      </c>
      <c r="O29" s="199">
        <f>'Core Indicators'!DR29</f>
        <v>3</v>
      </c>
      <c r="P29" s="199">
        <f>'Core Indicators'!DZ29</f>
        <v>3</v>
      </c>
      <c r="Q29" s="199">
        <f>'Core Indicators'!EH29</f>
        <v>3</v>
      </c>
      <c r="R29" s="199">
        <f>'Core Indicators'!EP29</f>
        <v>3</v>
      </c>
      <c r="S29" s="158">
        <f t="shared" si="7"/>
        <v>1.7</v>
      </c>
      <c r="T29" s="158">
        <f t="shared" si="8"/>
        <v>1.3333333333333333</v>
      </c>
      <c r="U29" s="198">
        <v>1</v>
      </c>
      <c r="V29" s="198">
        <v>1</v>
      </c>
      <c r="W29" s="198">
        <f>'Core Indicators'!EX29</f>
        <v>3</v>
      </c>
      <c r="X29" s="158">
        <f t="shared" si="9"/>
        <v>2</v>
      </c>
      <c r="Y29" s="198">
        <v>1</v>
      </c>
      <c r="Z29" s="158">
        <f t="shared" si="10"/>
        <v>2</v>
      </c>
      <c r="AA29" s="198">
        <f>'Core Indicators'!FF29</f>
        <v>2</v>
      </c>
      <c r="AB29" s="198">
        <f t="shared" si="11"/>
        <v>2</v>
      </c>
      <c r="AC29" s="179">
        <f>'Core Indicators'!GD29</f>
        <v>2</v>
      </c>
      <c r="AD29" s="179">
        <f>'Core Indicators'!GL29</f>
        <v>2</v>
      </c>
      <c r="AE29" s="179">
        <f>'Core Indicators'!GT29</f>
        <v>2</v>
      </c>
      <c r="AF29" s="179">
        <f>'Core Indicators'!HB29</f>
        <v>2</v>
      </c>
      <c r="AG29" s="179">
        <f t="shared" si="12"/>
        <v>2</v>
      </c>
      <c r="AH29" s="179">
        <f>'Core Indicators'!HJ29</f>
        <v>2</v>
      </c>
      <c r="AI29" s="179">
        <f>'Core Indicators'!HR29</f>
        <v>2</v>
      </c>
      <c r="AJ29" s="179">
        <f t="shared" si="13"/>
        <v>2</v>
      </c>
      <c r="AK29" s="179">
        <f>'Core Indicators'!HZ29</f>
        <v>2</v>
      </c>
      <c r="AL29" s="179">
        <f>'Core Indicators'!IH29</f>
        <v>2</v>
      </c>
      <c r="AM29" s="179">
        <f>'Core Indicators'!IP29</f>
        <v>2</v>
      </c>
      <c r="AN29" s="179">
        <f t="shared" si="14"/>
        <v>2</v>
      </c>
    </row>
    <row r="30" spans="1:40" x14ac:dyDescent="0.25">
      <c r="A30" s="198" t="str">
        <f>Lists!C:C</f>
        <v>ESP002</v>
      </c>
      <c r="B30" s="250">
        <f t="shared" si="0"/>
        <v>1.9</v>
      </c>
      <c r="C30" s="158">
        <f t="shared" si="1"/>
        <v>0</v>
      </c>
      <c r="D30" s="273">
        <f t="shared" si="2"/>
        <v>2</v>
      </c>
      <c r="E30" s="198">
        <f>'Core Indicators'!R30</f>
        <v>2</v>
      </c>
      <c r="F30" s="198">
        <f>'Core Indicators'!Z30</f>
        <v>2</v>
      </c>
      <c r="G30" s="158">
        <f t="shared" si="3"/>
        <v>2</v>
      </c>
      <c r="H30" s="198">
        <f>'Core Indicators'!AH30</f>
        <v>2</v>
      </c>
      <c r="I30" s="198">
        <f>'Core Indicators'!AP30</f>
        <v>2</v>
      </c>
      <c r="J30" s="198">
        <f>'Core Indicators'!BN30</f>
        <v>2</v>
      </c>
      <c r="K30" s="198">
        <f t="shared" si="4"/>
        <v>2</v>
      </c>
      <c r="L30" s="250">
        <f t="shared" si="5"/>
        <v>2</v>
      </c>
      <c r="M30" s="273">
        <f t="shared" si="6"/>
        <v>2</v>
      </c>
      <c r="N30" s="199">
        <f>'Core Indicators'!DJ30</f>
        <v>2</v>
      </c>
      <c r="O30" s="199">
        <f>'Core Indicators'!DR30</f>
        <v>2</v>
      </c>
      <c r="P30" s="199">
        <f>'Core Indicators'!DZ30</f>
        <v>2</v>
      </c>
      <c r="Q30" s="199">
        <f>'Core Indicators'!EH30</f>
        <v>2</v>
      </c>
      <c r="R30" s="199">
        <f>'Core Indicators'!EP30</f>
        <v>2</v>
      </c>
      <c r="S30" s="158">
        <f t="shared" si="7"/>
        <v>1.6</v>
      </c>
      <c r="T30" s="158">
        <f t="shared" si="8"/>
        <v>1.1666666666666667</v>
      </c>
      <c r="U30" s="198">
        <v>1</v>
      </c>
      <c r="V30" s="198">
        <v>1</v>
      </c>
      <c r="W30" s="198">
        <f>'Core Indicators'!EX30</f>
        <v>2</v>
      </c>
      <c r="X30" s="158">
        <f t="shared" si="9"/>
        <v>1.5</v>
      </c>
      <c r="Y30" s="198">
        <v>1</v>
      </c>
      <c r="Z30" s="158">
        <f t="shared" si="10"/>
        <v>2</v>
      </c>
      <c r="AA30" s="198">
        <f>'Core Indicators'!FF30</f>
        <v>2</v>
      </c>
      <c r="AB30" s="198">
        <f t="shared" si="11"/>
        <v>2</v>
      </c>
      <c r="AC30" s="179">
        <f>'Core Indicators'!GD30</f>
        <v>2</v>
      </c>
      <c r="AD30" s="179">
        <f>'Core Indicators'!GL30</f>
        <v>2</v>
      </c>
      <c r="AE30" s="179">
        <f>'Core Indicators'!GT30</f>
        <v>2</v>
      </c>
      <c r="AF30" s="179">
        <f>'Core Indicators'!HB30</f>
        <v>2</v>
      </c>
      <c r="AG30" s="179">
        <f t="shared" si="12"/>
        <v>2</v>
      </c>
      <c r="AH30" s="179">
        <f>'Core Indicators'!HJ30</f>
        <v>2</v>
      </c>
      <c r="AI30" s="179">
        <f>'Core Indicators'!HR30</f>
        <v>2</v>
      </c>
      <c r="AJ30" s="179">
        <f t="shared" si="13"/>
        <v>2</v>
      </c>
      <c r="AK30" s="179">
        <f>'Core Indicators'!HZ30</f>
        <v>2</v>
      </c>
      <c r="AL30" s="179">
        <f>'Core Indicators'!IH30</f>
        <v>2</v>
      </c>
      <c r="AM30" s="179">
        <f>'Core Indicators'!IP30</f>
        <v>2</v>
      </c>
      <c r="AN30" s="179">
        <f t="shared" si="14"/>
        <v>2</v>
      </c>
    </row>
    <row r="31" spans="1:40" x14ac:dyDescent="0.25">
      <c r="A31" s="198" t="str">
        <f>Lists!C:C</f>
        <v>ETH001</v>
      </c>
      <c r="B31" s="250">
        <f t="shared" si="0"/>
        <v>1.9</v>
      </c>
      <c r="C31" s="158">
        <f t="shared" si="1"/>
        <v>0</v>
      </c>
      <c r="D31" s="273">
        <f t="shared" si="2"/>
        <v>2.2000000000000002</v>
      </c>
      <c r="E31" s="198">
        <f>'Core Indicators'!R31</f>
        <v>2</v>
      </c>
      <c r="F31" s="198">
        <f>'Core Indicators'!Z31</f>
        <v>2</v>
      </c>
      <c r="G31" s="158">
        <f t="shared" si="3"/>
        <v>2</v>
      </c>
      <c r="H31" s="198">
        <f>'Core Indicators'!AH31</f>
        <v>2</v>
      </c>
      <c r="I31" s="198">
        <f>'Core Indicators'!AP31</f>
        <v>2</v>
      </c>
      <c r="J31" s="198">
        <f>'Core Indicators'!BN31</f>
        <v>3</v>
      </c>
      <c r="K31" s="198">
        <f t="shared" si="4"/>
        <v>2.5</v>
      </c>
      <c r="L31" s="250">
        <f t="shared" si="5"/>
        <v>2.2999999999999998</v>
      </c>
      <c r="M31" s="273">
        <f t="shared" si="6"/>
        <v>2</v>
      </c>
      <c r="N31" s="199">
        <f>'Core Indicators'!DJ31</f>
        <v>2</v>
      </c>
      <c r="O31" s="199">
        <f>'Core Indicators'!DR31</f>
        <v>2</v>
      </c>
      <c r="P31" s="199">
        <f>'Core Indicators'!DZ31</f>
        <v>2</v>
      </c>
      <c r="Q31" s="199">
        <f>'Core Indicators'!EH31</f>
        <v>2</v>
      </c>
      <c r="R31" s="199">
        <f>'Core Indicators'!EP31</f>
        <v>2</v>
      </c>
      <c r="S31" s="158">
        <f t="shared" si="7"/>
        <v>1.4</v>
      </c>
      <c r="T31" s="158">
        <f t="shared" si="8"/>
        <v>1.3333333333333333</v>
      </c>
      <c r="U31" s="198">
        <v>1</v>
      </c>
      <c r="V31" s="198">
        <v>1</v>
      </c>
      <c r="W31" s="198">
        <f>'Core Indicators'!EX31</f>
        <v>3</v>
      </c>
      <c r="X31" s="158">
        <f t="shared" si="9"/>
        <v>2</v>
      </c>
      <c r="Y31" s="198">
        <v>1</v>
      </c>
      <c r="Z31" s="158">
        <f t="shared" si="10"/>
        <v>1.5</v>
      </c>
      <c r="AA31" s="198">
        <f>'Core Indicators'!FF31</f>
        <v>1</v>
      </c>
      <c r="AB31" s="198">
        <f t="shared" si="11"/>
        <v>2</v>
      </c>
      <c r="AC31" s="179">
        <f>'Core Indicators'!GD31</f>
        <v>2</v>
      </c>
      <c r="AD31" s="179">
        <f>'Core Indicators'!GL31</f>
        <v>2</v>
      </c>
      <c r="AE31" s="179">
        <f>'Core Indicators'!GT31</f>
        <v>2</v>
      </c>
      <c r="AF31" s="179">
        <f>'Core Indicators'!HB31</f>
        <v>2</v>
      </c>
      <c r="AG31" s="179">
        <f t="shared" si="12"/>
        <v>2</v>
      </c>
      <c r="AH31" s="179">
        <f>'Core Indicators'!HJ31</f>
        <v>2</v>
      </c>
      <c r="AI31" s="179">
        <f>'Core Indicators'!HR31</f>
        <v>2</v>
      </c>
      <c r="AJ31" s="179">
        <f t="shared" si="13"/>
        <v>2</v>
      </c>
      <c r="AK31" s="179">
        <f>'Core Indicators'!HZ31</f>
        <v>2</v>
      </c>
      <c r="AL31" s="179">
        <f>'Core Indicators'!IH31</f>
        <v>2</v>
      </c>
      <c r="AM31" s="179">
        <f>'Core Indicators'!IP31</f>
        <v>2</v>
      </c>
      <c r="AN31" s="179">
        <f t="shared" si="14"/>
        <v>2</v>
      </c>
    </row>
    <row r="32" spans="1:40" x14ac:dyDescent="0.25">
      <c r="A32" s="198" t="str">
        <f>Lists!C:C</f>
        <v>ETH002</v>
      </c>
      <c r="B32" s="250">
        <f t="shared" si="0"/>
        <v>1.8</v>
      </c>
      <c r="C32" s="158">
        <f t="shared" si="1"/>
        <v>0</v>
      </c>
      <c r="D32" s="273">
        <f t="shared" si="2"/>
        <v>1.9</v>
      </c>
      <c r="E32" s="198">
        <f>'Core Indicators'!R32</f>
        <v>2</v>
      </c>
      <c r="F32" s="198">
        <f>'Core Indicators'!Z32</f>
        <v>2</v>
      </c>
      <c r="G32" s="158">
        <f t="shared" si="3"/>
        <v>2</v>
      </c>
      <c r="H32" s="198">
        <f>'Core Indicators'!AH32</f>
        <v>2</v>
      </c>
      <c r="I32" s="198">
        <f>'Core Indicators'!AP32</f>
        <v>2</v>
      </c>
      <c r="J32" s="198">
        <f>'Core Indicators'!BN32</f>
        <v>1</v>
      </c>
      <c r="K32" s="198">
        <f t="shared" si="4"/>
        <v>1.5</v>
      </c>
      <c r="L32" s="250">
        <f t="shared" si="5"/>
        <v>1.8</v>
      </c>
      <c r="M32" s="273">
        <f t="shared" si="6"/>
        <v>2</v>
      </c>
      <c r="N32" s="199">
        <f>'Core Indicators'!DJ32</f>
        <v>2</v>
      </c>
      <c r="O32" s="199">
        <f>'Core Indicators'!DR32</f>
        <v>2</v>
      </c>
      <c r="P32" s="199">
        <f>'Core Indicators'!DZ32</f>
        <v>2</v>
      </c>
      <c r="Q32" s="199">
        <f>'Core Indicators'!EH32</f>
        <v>2</v>
      </c>
      <c r="R32" s="199">
        <f>'Core Indicators'!EP32</f>
        <v>2</v>
      </c>
      <c r="S32" s="158">
        <f t="shared" si="7"/>
        <v>1.4</v>
      </c>
      <c r="T32" s="158">
        <f t="shared" si="8"/>
        <v>1.3333333333333333</v>
      </c>
      <c r="U32" s="198">
        <v>1</v>
      </c>
      <c r="V32" s="198">
        <v>1</v>
      </c>
      <c r="W32" s="198">
        <f>'Core Indicators'!EX32</f>
        <v>3</v>
      </c>
      <c r="X32" s="158">
        <f t="shared" si="9"/>
        <v>2</v>
      </c>
      <c r="Y32" s="198">
        <v>1</v>
      </c>
      <c r="Z32" s="158">
        <f t="shared" si="10"/>
        <v>1.5</v>
      </c>
      <c r="AA32" s="198">
        <f>'Core Indicators'!FF32</f>
        <v>1</v>
      </c>
      <c r="AB32" s="198">
        <f t="shared" si="11"/>
        <v>2</v>
      </c>
      <c r="AC32" s="179">
        <f>'Core Indicators'!GD32</f>
        <v>2</v>
      </c>
      <c r="AD32" s="179">
        <f>'Core Indicators'!GL32</f>
        <v>2</v>
      </c>
      <c r="AE32" s="179">
        <f>'Core Indicators'!GT32</f>
        <v>2</v>
      </c>
      <c r="AF32" s="179">
        <f>'Core Indicators'!HB32</f>
        <v>2</v>
      </c>
      <c r="AG32" s="179">
        <f t="shared" si="12"/>
        <v>2</v>
      </c>
      <c r="AH32" s="179">
        <f>'Core Indicators'!HJ32</f>
        <v>2</v>
      </c>
      <c r="AI32" s="179">
        <f>'Core Indicators'!HR32</f>
        <v>2</v>
      </c>
      <c r="AJ32" s="179">
        <f t="shared" si="13"/>
        <v>2</v>
      </c>
      <c r="AK32" s="179">
        <f>'Core Indicators'!HZ32</f>
        <v>2</v>
      </c>
      <c r="AL32" s="179">
        <f>'Core Indicators'!IH32</f>
        <v>2</v>
      </c>
      <c r="AM32" s="179">
        <f>'Core Indicators'!IP32</f>
        <v>2</v>
      </c>
      <c r="AN32" s="179">
        <f t="shared" si="14"/>
        <v>2</v>
      </c>
    </row>
    <row r="33" spans="1:40" x14ac:dyDescent="0.25">
      <c r="A33" s="198" t="str">
        <f>Lists!C:C</f>
        <v>ETH003</v>
      </c>
      <c r="B33" s="250">
        <f t="shared" si="0"/>
        <v>1.9</v>
      </c>
      <c r="C33" s="158">
        <f t="shared" si="1"/>
        <v>0</v>
      </c>
      <c r="D33" s="273">
        <f t="shared" si="2"/>
        <v>2.2000000000000002</v>
      </c>
      <c r="E33" s="198">
        <f>'Core Indicators'!R33</f>
        <v>2</v>
      </c>
      <c r="F33" s="198">
        <f>'Core Indicators'!Z33</f>
        <v>2</v>
      </c>
      <c r="G33" s="158">
        <f t="shared" si="3"/>
        <v>2</v>
      </c>
      <c r="H33" s="198">
        <f>'Core Indicators'!AH33</f>
        <v>2</v>
      </c>
      <c r="I33" s="198">
        <f>'Core Indicators'!AP33</f>
        <v>2</v>
      </c>
      <c r="J33" s="198">
        <f>'Core Indicators'!BN33</f>
        <v>3</v>
      </c>
      <c r="K33" s="198">
        <f t="shared" si="4"/>
        <v>2.5</v>
      </c>
      <c r="L33" s="250">
        <f t="shared" si="5"/>
        <v>2.2999999999999998</v>
      </c>
      <c r="M33" s="273">
        <f t="shared" si="6"/>
        <v>2</v>
      </c>
      <c r="N33" s="199">
        <f>'Core Indicators'!DJ33</f>
        <v>2</v>
      </c>
      <c r="O33" s="199">
        <f>'Core Indicators'!DR33</f>
        <v>2</v>
      </c>
      <c r="P33" s="199">
        <f>'Core Indicators'!DZ33</f>
        <v>2</v>
      </c>
      <c r="Q33" s="199">
        <f>'Core Indicators'!EH33</f>
        <v>2</v>
      </c>
      <c r="R33" s="199">
        <f>'Core Indicators'!EP33</f>
        <v>2</v>
      </c>
      <c r="S33" s="158">
        <f t="shared" si="7"/>
        <v>1.4</v>
      </c>
      <c r="T33" s="158">
        <f t="shared" si="8"/>
        <v>1.3333333333333333</v>
      </c>
      <c r="U33" s="198">
        <v>1</v>
      </c>
      <c r="V33" s="198">
        <v>1</v>
      </c>
      <c r="W33" s="198">
        <f>'Core Indicators'!EX33</f>
        <v>3</v>
      </c>
      <c r="X33" s="158">
        <f t="shared" si="9"/>
        <v>2</v>
      </c>
      <c r="Y33" s="198">
        <v>1</v>
      </c>
      <c r="Z33" s="158">
        <f t="shared" si="10"/>
        <v>1.5</v>
      </c>
      <c r="AA33" s="198">
        <f>'Core Indicators'!FF33</f>
        <v>1</v>
      </c>
      <c r="AB33" s="198">
        <f t="shared" si="11"/>
        <v>2</v>
      </c>
      <c r="AC33" s="179">
        <f>'Core Indicators'!GD33</f>
        <v>2</v>
      </c>
      <c r="AD33" s="179">
        <f>'Core Indicators'!GL33</f>
        <v>2</v>
      </c>
      <c r="AE33" s="179">
        <f>'Core Indicators'!GT33</f>
        <v>2</v>
      </c>
      <c r="AF33" s="179">
        <f>'Core Indicators'!HB33</f>
        <v>2</v>
      </c>
      <c r="AG33" s="179">
        <f t="shared" si="12"/>
        <v>2</v>
      </c>
      <c r="AH33" s="179">
        <f>'Core Indicators'!HJ33</f>
        <v>2</v>
      </c>
      <c r="AI33" s="179">
        <f>'Core Indicators'!HR33</f>
        <v>2</v>
      </c>
      <c r="AJ33" s="179">
        <f t="shared" si="13"/>
        <v>2</v>
      </c>
      <c r="AK33" s="179">
        <f>'Core Indicators'!HZ33</f>
        <v>2</v>
      </c>
      <c r="AL33" s="179">
        <f>'Core Indicators'!IH33</f>
        <v>2</v>
      </c>
      <c r="AM33" s="179">
        <f>'Core Indicators'!IP33</f>
        <v>2</v>
      </c>
      <c r="AN33" s="179">
        <f t="shared" si="14"/>
        <v>2</v>
      </c>
    </row>
    <row r="34" spans="1:40" x14ac:dyDescent="0.25">
      <c r="A34" s="198" t="str">
        <f>Lists!C:C</f>
        <v>ETH004</v>
      </c>
      <c r="B34" s="250">
        <f t="shared" si="0"/>
        <v>2.2999999999999998</v>
      </c>
      <c r="C34" s="158">
        <f t="shared" si="1"/>
        <v>0</v>
      </c>
      <c r="D34" s="273">
        <f t="shared" si="2"/>
        <v>2.2000000000000002</v>
      </c>
      <c r="E34" s="198">
        <f>'Core Indicators'!R34</f>
        <v>2</v>
      </c>
      <c r="F34" s="198">
        <f>'Core Indicators'!Z34</f>
        <v>2</v>
      </c>
      <c r="G34" s="158">
        <f t="shared" si="3"/>
        <v>2</v>
      </c>
      <c r="H34" s="198">
        <f>'Core Indicators'!AH34</f>
        <v>2</v>
      </c>
      <c r="I34" s="198">
        <f>'Core Indicators'!AP34</f>
        <v>2</v>
      </c>
      <c r="J34" s="198">
        <f>'Core Indicators'!BN34</f>
        <v>3</v>
      </c>
      <c r="K34" s="198">
        <f t="shared" si="4"/>
        <v>2.5</v>
      </c>
      <c r="L34" s="250">
        <f t="shared" si="5"/>
        <v>2.2999999999999998</v>
      </c>
      <c r="M34" s="273">
        <f t="shared" si="6"/>
        <v>3</v>
      </c>
      <c r="N34" s="199">
        <f>'Core Indicators'!DJ34</f>
        <v>3</v>
      </c>
      <c r="O34" s="199">
        <f>'Core Indicators'!DR34</f>
        <v>3</v>
      </c>
      <c r="P34" s="199">
        <f>'Core Indicators'!DZ34</f>
        <v>3</v>
      </c>
      <c r="Q34" s="199">
        <f>'Core Indicators'!EH34</f>
        <v>3</v>
      </c>
      <c r="R34" s="199">
        <f>'Core Indicators'!EP34</f>
        <v>3</v>
      </c>
      <c r="S34" s="158">
        <f t="shared" si="7"/>
        <v>1.4</v>
      </c>
      <c r="T34" s="158">
        <f t="shared" si="8"/>
        <v>1.3333333333333333</v>
      </c>
      <c r="U34" s="198">
        <v>1</v>
      </c>
      <c r="V34" s="198">
        <v>1</v>
      </c>
      <c r="W34" s="198">
        <f>'Core Indicators'!EX34</f>
        <v>3</v>
      </c>
      <c r="X34" s="158">
        <f t="shared" si="9"/>
        <v>2</v>
      </c>
      <c r="Y34" s="198">
        <v>1</v>
      </c>
      <c r="Z34" s="158">
        <f t="shared" si="10"/>
        <v>1.5</v>
      </c>
      <c r="AA34" s="198">
        <f>'Core Indicators'!FF34</f>
        <v>1</v>
      </c>
      <c r="AB34" s="198">
        <f t="shared" si="11"/>
        <v>2</v>
      </c>
      <c r="AC34" s="179">
        <f>'Core Indicators'!GD34</f>
        <v>2</v>
      </c>
      <c r="AD34" s="179">
        <f>'Core Indicators'!GL34</f>
        <v>2</v>
      </c>
      <c r="AE34" s="179">
        <f>'Core Indicators'!GT34</f>
        <v>2</v>
      </c>
      <c r="AF34" s="179">
        <f>'Core Indicators'!HB34</f>
        <v>2</v>
      </c>
      <c r="AG34" s="179">
        <f t="shared" si="12"/>
        <v>2</v>
      </c>
      <c r="AH34" s="179">
        <f>'Core Indicators'!HJ34</f>
        <v>2</v>
      </c>
      <c r="AI34" s="179">
        <f>'Core Indicators'!HR34</f>
        <v>2</v>
      </c>
      <c r="AJ34" s="179">
        <f t="shared" si="13"/>
        <v>2</v>
      </c>
      <c r="AK34" s="179">
        <f>'Core Indicators'!HZ34</f>
        <v>2</v>
      </c>
      <c r="AL34" s="179">
        <f>'Core Indicators'!IH34</f>
        <v>2</v>
      </c>
      <c r="AM34" s="179">
        <f>'Core Indicators'!IP34</f>
        <v>2</v>
      </c>
      <c r="AN34" s="179">
        <f t="shared" si="14"/>
        <v>2</v>
      </c>
    </row>
    <row r="35" spans="1:40" x14ac:dyDescent="0.25">
      <c r="A35" s="198" t="str">
        <f>Lists!C:C</f>
        <v>GRC002</v>
      </c>
      <c r="B35" s="250">
        <f t="shared" ref="B35:B66" si="15">IF(OR(M35="x",D35="x"),"x",ROUND((5-GEOMEAN(((5-D35)/5*4+1),((5-M35)/5*4+1),((5-M35)/5*4+1)))/4*3.5+S35*0.3,1))</f>
        <v>1.9</v>
      </c>
      <c r="C35" s="158">
        <f t="shared" ref="C35:C66" si="16">COUNTIF(E35:F35,"x")+COUNTIF(H35:I35,"x")+COUNTIF(J35:J35,"x")+COUNTIF(M35,"x")+COUNTIF(U35:W35,"x")+COUNTIF(Y35:AB35,"x")</f>
        <v>0</v>
      </c>
      <c r="D35" s="273">
        <f t="shared" ref="D35:D66" si="17">IF(OR(L35="x",G35="x"),"x",ROUND((5-GEOMEAN(((5-L35)/5*4+1),((5-L35)/5*4+1),((5-G35)/5*4+1)))/4*5,1))</f>
        <v>2.2000000000000002</v>
      </c>
      <c r="E35" s="198">
        <f>'Core Indicators'!R35</f>
        <v>2</v>
      </c>
      <c r="F35" s="198">
        <f>'Core Indicators'!Z35</f>
        <v>2</v>
      </c>
      <c r="G35" s="158">
        <f t="shared" ref="G35:G66" si="18">IF(AND(F35="x",E35="x"),"x",IF(OR(F35="x",E35="x"),AVERAGE(E35,F35),ROUND((10-GEOMEAN(((10-E35)/10*9+1),((10-F35)/10*9+1)))/9*10,1)))</f>
        <v>2</v>
      </c>
      <c r="H35" s="198">
        <f>'Core Indicators'!AH35</f>
        <v>2</v>
      </c>
      <c r="I35" s="198">
        <f>'Core Indicators'!AP35</f>
        <v>2</v>
      </c>
      <c r="J35" s="198">
        <f>'Core Indicators'!BN35</f>
        <v>3</v>
      </c>
      <c r="K35" s="198">
        <f t="shared" ref="K35:K66" si="19">IF(AND(J35="x",I35="x"),"x",IF(OR(J35="x",I35="x"),AVERAGE(I35,J35),ROUND((10-GEOMEAN(((10-I35)/10*9+1),((10-J35)/10*9+1)))/9*10,1)))</f>
        <v>2.5</v>
      </c>
      <c r="L35" s="250">
        <f t="shared" ref="L35:L66" si="20">IF(AND(H35="x",K35="x"),"x",IF(OR(H35="x",K35="x"),AVERAGE(H35,K35),ROUND((10-GEOMEAN(((10-H35)/10*9+1),((10-K35)/10*9+1)))/9*10,1)))</f>
        <v>2.2999999999999998</v>
      </c>
      <c r="M35" s="273">
        <f t="shared" ref="M35:M66" si="21">IF(N35="x","x",AVERAGE(N35:R35))</f>
        <v>2</v>
      </c>
      <c r="N35" s="199">
        <f>'Core Indicators'!DJ35</f>
        <v>2</v>
      </c>
      <c r="O35" s="199">
        <f>'Core Indicators'!DR35</f>
        <v>2</v>
      </c>
      <c r="P35" s="199">
        <f>'Core Indicators'!DZ35</f>
        <v>2</v>
      </c>
      <c r="Q35" s="199">
        <f>'Core Indicators'!EH35</f>
        <v>2</v>
      </c>
      <c r="R35" s="199">
        <f>'Core Indicators'!EP35</f>
        <v>2</v>
      </c>
      <c r="S35" s="158">
        <f t="shared" ref="S35:S66" si="22">IF(OR(Z35="x",T35="x"),T35,ROUND((10-GEOMEAN(((10-T35)/10*9+1),((10-Z35)/10*9+1)))/9*10,1))</f>
        <v>1.6</v>
      </c>
      <c r="T35" s="158">
        <f t="shared" ref="T35:T66" si="23">AVERAGE(U35,X35,Y35)</f>
        <v>1.1666666666666667</v>
      </c>
      <c r="U35" s="198">
        <v>1</v>
      </c>
      <c r="V35" s="198">
        <v>1</v>
      </c>
      <c r="W35" s="198">
        <f>'Core Indicators'!EX35</f>
        <v>2</v>
      </c>
      <c r="X35" s="158">
        <f t="shared" ref="X35:X66" si="24">AVERAGE(V35:W35)</f>
        <v>1.5</v>
      </c>
      <c r="Y35" s="198">
        <v>1</v>
      </c>
      <c r="Z35" s="158">
        <f t="shared" ref="Z35:Z66" si="25">IF(AND(AA35="x",AB35="x"),"x",AVERAGE(AA35:AB35))</f>
        <v>2</v>
      </c>
      <c r="AA35" s="198">
        <f>'Core Indicators'!FF35</f>
        <v>2</v>
      </c>
      <c r="AB35" s="198">
        <f t="shared" ref="AB35:AB66" si="26">IF(AND(AJ35="x",AN35="x",AG35="x"),"x",(AVERAGE(AJ35,AN35,AG35)))</f>
        <v>2</v>
      </c>
      <c r="AC35" s="179">
        <f>'Core Indicators'!GD35</f>
        <v>2</v>
      </c>
      <c r="AD35" s="179">
        <f>'Core Indicators'!GL35</f>
        <v>2</v>
      </c>
      <c r="AE35" s="179">
        <f>'Core Indicators'!GT35</f>
        <v>2</v>
      </c>
      <c r="AF35" s="179">
        <f>'Core Indicators'!HB35</f>
        <v>2</v>
      </c>
      <c r="AG35" s="179">
        <f t="shared" ref="AG35:AG66" si="27">IF(AND(AC35="x",AD35="x",AE35="x",AF35="x"),"x",AVERAGE(AC35:AF35))</f>
        <v>2</v>
      </c>
      <c r="AH35" s="179">
        <f>'Core Indicators'!HJ35</f>
        <v>2</v>
      </c>
      <c r="AI35" s="179">
        <f>'Core Indicators'!HR35</f>
        <v>2</v>
      </c>
      <c r="AJ35" s="179">
        <f t="shared" ref="AJ35:AJ66" si="28">IF(AND(AH35="x",AI35="x"),"x",AVERAGE(AH35:AI35))</f>
        <v>2</v>
      </c>
      <c r="AK35" s="179">
        <f>'Core Indicators'!HZ35</f>
        <v>2</v>
      </c>
      <c r="AL35" s="179">
        <f>'Core Indicators'!IH35</f>
        <v>2</v>
      </c>
      <c r="AM35" s="179">
        <f>'Core Indicators'!IP35</f>
        <v>2</v>
      </c>
      <c r="AN35" s="179">
        <f t="shared" ref="AN35:AN66" si="29">IF(AND(AK35="x",AL35="x",AM35="x"),"x",AVERAGE(AK35:AM35))</f>
        <v>2</v>
      </c>
    </row>
    <row r="36" spans="1:40" x14ac:dyDescent="0.25">
      <c r="A36" s="198" t="str">
        <f>Lists!C:C</f>
        <v>GTM001</v>
      </c>
      <c r="B36" s="250">
        <f t="shared" si="15"/>
        <v>1.7</v>
      </c>
      <c r="C36" s="158">
        <f t="shared" si="16"/>
        <v>0</v>
      </c>
      <c r="D36" s="273">
        <f t="shared" si="17"/>
        <v>1.3</v>
      </c>
      <c r="E36" s="198">
        <f>'Core Indicators'!R36</f>
        <v>1</v>
      </c>
      <c r="F36" s="198">
        <f>'Core Indicators'!Z36</f>
        <v>1</v>
      </c>
      <c r="G36" s="158">
        <f t="shared" si="18"/>
        <v>1</v>
      </c>
      <c r="H36" s="198">
        <f>'Core Indicators'!AH36</f>
        <v>1</v>
      </c>
      <c r="I36" s="198">
        <f>'Core Indicators'!AP36</f>
        <v>2</v>
      </c>
      <c r="J36" s="198">
        <f>'Core Indicators'!BN36</f>
        <v>2</v>
      </c>
      <c r="K36" s="198">
        <f t="shared" si="19"/>
        <v>2</v>
      </c>
      <c r="L36" s="250">
        <f t="shared" si="20"/>
        <v>1.5</v>
      </c>
      <c r="M36" s="273">
        <f t="shared" si="21"/>
        <v>2</v>
      </c>
      <c r="N36" s="199">
        <f>'Core Indicators'!DJ36</f>
        <v>2</v>
      </c>
      <c r="O36" s="199">
        <f>'Core Indicators'!DR36</f>
        <v>2</v>
      </c>
      <c r="P36" s="199">
        <f>'Core Indicators'!DZ36</f>
        <v>2</v>
      </c>
      <c r="Q36" s="199">
        <f>'Core Indicators'!EH36</f>
        <v>2</v>
      </c>
      <c r="R36" s="199">
        <f>'Core Indicators'!EP36</f>
        <v>2</v>
      </c>
      <c r="S36" s="158">
        <f t="shared" si="22"/>
        <v>1.6</v>
      </c>
      <c r="T36" s="158">
        <f t="shared" si="23"/>
        <v>1.1666666666666667</v>
      </c>
      <c r="U36" s="198">
        <v>1</v>
      </c>
      <c r="V36" s="198">
        <v>1</v>
      </c>
      <c r="W36" s="198">
        <f>'Core Indicators'!EX36</f>
        <v>2</v>
      </c>
      <c r="X36" s="158">
        <f t="shared" si="24"/>
        <v>1.5</v>
      </c>
      <c r="Y36" s="198">
        <v>1</v>
      </c>
      <c r="Z36" s="158">
        <f t="shared" si="25"/>
        <v>2</v>
      </c>
      <c r="AA36" s="198">
        <f>'Core Indicators'!FF36</f>
        <v>2</v>
      </c>
      <c r="AB36" s="198">
        <f t="shared" si="26"/>
        <v>2</v>
      </c>
      <c r="AC36" s="179">
        <f>'Core Indicators'!GD36</f>
        <v>2</v>
      </c>
      <c r="AD36" s="179">
        <f>'Core Indicators'!GL36</f>
        <v>2</v>
      </c>
      <c r="AE36" s="179">
        <f>'Core Indicators'!GT36</f>
        <v>2</v>
      </c>
      <c r="AF36" s="179">
        <f>'Core Indicators'!HB36</f>
        <v>2</v>
      </c>
      <c r="AG36" s="179">
        <f t="shared" si="27"/>
        <v>2</v>
      </c>
      <c r="AH36" s="179">
        <f>'Core Indicators'!HJ36</f>
        <v>2</v>
      </c>
      <c r="AI36" s="179">
        <f>'Core Indicators'!HR36</f>
        <v>2</v>
      </c>
      <c r="AJ36" s="179">
        <f t="shared" si="28"/>
        <v>2</v>
      </c>
      <c r="AK36" s="179">
        <f>'Core Indicators'!HZ36</f>
        <v>2</v>
      </c>
      <c r="AL36" s="179">
        <f>'Core Indicators'!IH36</f>
        <v>2</v>
      </c>
      <c r="AM36" s="179">
        <f>'Core Indicators'!IP36</f>
        <v>2</v>
      </c>
      <c r="AN36" s="179">
        <f t="shared" si="29"/>
        <v>2</v>
      </c>
    </row>
    <row r="37" spans="1:40" x14ac:dyDescent="0.25">
      <c r="A37" s="198" t="str">
        <f>Lists!C:C</f>
        <v>GTM003</v>
      </c>
      <c r="B37" s="250">
        <f t="shared" si="15"/>
        <v>1.9</v>
      </c>
      <c r="C37" s="158">
        <f t="shared" si="16"/>
        <v>0</v>
      </c>
      <c r="D37" s="273">
        <f t="shared" si="17"/>
        <v>2</v>
      </c>
      <c r="E37" s="198">
        <f>'Core Indicators'!R37</f>
        <v>2</v>
      </c>
      <c r="F37" s="198">
        <f>'Core Indicators'!Z37</f>
        <v>2</v>
      </c>
      <c r="G37" s="158">
        <f t="shared" si="18"/>
        <v>2</v>
      </c>
      <c r="H37" s="198">
        <f>'Core Indicators'!AH37</f>
        <v>2</v>
      </c>
      <c r="I37" s="198">
        <f>'Core Indicators'!AP37</f>
        <v>2</v>
      </c>
      <c r="J37" s="198">
        <f>'Core Indicators'!BN37</f>
        <v>2</v>
      </c>
      <c r="K37" s="198">
        <f t="shared" si="19"/>
        <v>2</v>
      </c>
      <c r="L37" s="250">
        <f t="shared" si="20"/>
        <v>2</v>
      </c>
      <c r="M37" s="273">
        <f t="shared" si="21"/>
        <v>2</v>
      </c>
      <c r="N37" s="199">
        <f>'Core Indicators'!DJ37</f>
        <v>2</v>
      </c>
      <c r="O37" s="199">
        <f>'Core Indicators'!DR37</f>
        <v>2</v>
      </c>
      <c r="P37" s="199">
        <f>'Core Indicators'!DZ37</f>
        <v>2</v>
      </c>
      <c r="Q37" s="199">
        <f>'Core Indicators'!EH37</f>
        <v>2</v>
      </c>
      <c r="R37" s="199">
        <f>'Core Indicators'!EP37</f>
        <v>2</v>
      </c>
      <c r="S37" s="158">
        <f t="shared" si="22"/>
        <v>1.6</v>
      </c>
      <c r="T37" s="158">
        <f t="shared" si="23"/>
        <v>1.1666666666666667</v>
      </c>
      <c r="U37" s="198">
        <v>1</v>
      </c>
      <c r="V37" s="198">
        <v>1</v>
      </c>
      <c r="W37" s="198">
        <f>'Core Indicators'!EX37</f>
        <v>2</v>
      </c>
      <c r="X37" s="158">
        <f t="shared" si="24"/>
        <v>1.5</v>
      </c>
      <c r="Y37" s="198">
        <v>1</v>
      </c>
      <c r="Z37" s="158">
        <f t="shared" si="25"/>
        <v>2</v>
      </c>
      <c r="AA37" s="198">
        <f>'Core Indicators'!FF37</f>
        <v>2</v>
      </c>
      <c r="AB37" s="198">
        <f t="shared" si="26"/>
        <v>2</v>
      </c>
      <c r="AC37" s="179">
        <f>'Core Indicators'!GD37</f>
        <v>2</v>
      </c>
      <c r="AD37" s="179">
        <f>'Core Indicators'!GL37</f>
        <v>2</v>
      </c>
      <c r="AE37" s="179">
        <f>'Core Indicators'!GT37</f>
        <v>2</v>
      </c>
      <c r="AF37" s="179">
        <f>'Core Indicators'!HB37</f>
        <v>2</v>
      </c>
      <c r="AG37" s="179">
        <f t="shared" si="27"/>
        <v>2</v>
      </c>
      <c r="AH37" s="179">
        <f>'Core Indicators'!HJ37</f>
        <v>2</v>
      </c>
      <c r="AI37" s="179">
        <f>'Core Indicators'!HR37</f>
        <v>2</v>
      </c>
      <c r="AJ37" s="179">
        <f t="shared" si="28"/>
        <v>2</v>
      </c>
      <c r="AK37" s="179">
        <f>'Core Indicators'!HZ37</f>
        <v>2</v>
      </c>
      <c r="AL37" s="179">
        <f>'Core Indicators'!IH37</f>
        <v>2</v>
      </c>
      <c r="AM37" s="179">
        <f>'Core Indicators'!IP37</f>
        <v>2</v>
      </c>
      <c r="AN37" s="179">
        <f t="shared" si="29"/>
        <v>2</v>
      </c>
    </row>
    <row r="38" spans="1:40" x14ac:dyDescent="0.25">
      <c r="A38" s="198" t="str">
        <f>Lists!C:C</f>
        <v>HND001</v>
      </c>
      <c r="B38" s="250">
        <f t="shared" si="15"/>
        <v>1.8</v>
      </c>
      <c r="C38" s="158">
        <f t="shared" si="16"/>
        <v>0</v>
      </c>
      <c r="D38" s="273">
        <f t="shared" si="17"/>
        <v>1.5</v>
      </c>
      <c r="E38" s="198">
        <f>'Core Indicators'!R38</f>
        <v>1</v>
      </c>
      <c r="F38" s="198">
        <f>'Core Indicators'!Z38</f>
        <v>1</v>
      </c>
      <c r="G38" s="158">
        <f t="shared" si="18"/>
        <v>1</v>
      </c>
      <c r="H38" s="198">
        <f>'Core Indicators'!AH38</f>
        <v>1</v>
      </c>
      <c r="I38" s="198">
        <f>'Core Indicators'!AP38</f>
        <v>2</v>
      </c>
      <c r="J38" s="198">
        <f>'Core Indicators'!BN38</f>
        <v>3</v>
      </c>
      <c r="K38" s="198">
        <f t="shared" si="19"/>
        <v>2.5</v>
      </c>
      <c r="L38" s="250">
        <f t="shared" si="20"/>
        <v>1.8</v>
      </c>
      <c r="M38" s="273">
        <f t="shared" si="21"/>
        <v>2</v>
      </c>
      <c r="N38" s="199">
        <f>'Core Indicators'!DJ38</f>
        <v>2</v>
      </c>
      <c r="O38" s="199">
        <f>'Core Indicators'!DR38</f>
        <v>2</v>
      </c>
      <c r="P38" s="199">
        <f>'Core Indicators'!DZ38</f>
        <v>2</v>
      </c>
      <c r="Q38" s="199">
        <f>'Core Indicators'!EH38</f>
        <v>2</v>
      </c>
      <c r="R38" s="199">
        <f>'Core Indicators'!EP38</f>
        <v>2</v>
      </c>
      <c r="S38" s="158">
        <f t="shared" si="22"/>
        <v>1.7</v>
      </c>
      <c r="T38" s="158">
        <f t="shared" si="23"/>
        <v>1.3333333333333333</v>
      </c>
      <c r="U38" s="198">
        <v>1</v>
      </c>
      <c r="V38" s="198">
        <v>1</v>
      </c>
      <c r="W38" s="198">
        <f>'Core Indicators'!EX38</f>
        <v>3</v>
      </c>
      <c r="X38" s="158">
        <f t="shared" si="24"/>
        <v>2</v>
      </c>
      <c r="Y38" s="198">
        <v>1</v>
      </c>
      <c r="Z38" s="158">
        <f t="shared" si="25"/>
        <v>2</v>
      </c>
      <c r="AA38" s="198">
        <f>'Core Indicators'!FF38</f>
        <v>2</v>
      </c>
      <c r="AB38" s="198">
        <f t="shared" si="26"/>
        <v>2</v>
      </c>
      <c r="AC38" s="179">
        <f>'Core Indicators'!GD38</f>
        <v>2</v>
      </c>
      <c r="AD38" s="179">
        <f>'Core Indicators'!GL38</f>
        <v>2</v>
      </c>
      <c r="AE38" s="179">
        <f>'Core Indicators'!GT38</f>
        <v>2</v>
      </c>
      <c r="AF38" s="179">
        <f>'Core Indicators'!HB38</f>
        <v>2</v>
      </c>
      <c r="AG38" s="179">
        <f t="shared" si="27"/>
        <v>2</v>
      </c>
      <c r="AH38" s="179">
        <f>'Core Indicators'!HJ38</f>
        <v>2</v>
      </c>
      <c r="AI38" s="179">
        <f>'Core Indicators'!HR38</f>
        <v>2</v>
      </c>
      <c r="AJ38" s="179">
        <f t="shared" si="28"/>
        <v>2</v>
      </c>
      <c r="AK38" s="179">
        <f>'Core Indicators'!HZ38</f>
        <v>2</v>
      </c>
      <c r="AL38" s="179">
        <f>'Core Indicators'!IH38</f>
        <v>2</v>
      </c>
      <c r="AM38" s="179">
        <f>'Core Indicators'!IP38</f>
        <v>2</v>
      </c>
      <c r="AN38" s="179">
        <f t="shared" si="29"/>
        <v>2</v>
      </c>
    </row>
    <row r="39" spans="1:40" x14ac:dyDescent="0.25">
      <c r="A39" s="198" t="str">
        <f>Lists!C:C</f>
        <v>HND002</v>
      </c>
      <c r="B39" s="250">
        <f t="shared" si="15"/>
        <v>2</v>
      </c>
      <c r="C39" s="158">
        <f t="shared" si="16"/>
        <v>0</v>
      </c>
      <c r="D39" s="273">
        <f t="shared" si="17"/>
        <v>2.2000000000000002</v>
      </c>
      <c r="E39" s="198">
        <f>'Core Indicators'!R39</f>
        <v>2</v>
      </c>
      <c r="F39" s="198">
        <f>'Core Indicators'!Z39</f>
        <v>2</v>
      </c>
      <c r="G39" s="158">
        <f t="shared" si="18"/>
        <v>2</v>
      </c>
      <c r="H39" s="198">
        <f>'Core Indicators'!AH39</f>
        <v>2</v>
      </c>
      <c r="I39" s="198">
        <f>'Core Indicators'!AP39</f>
        <v>3</v>
      </c>
      <c r="J39" s="198">
        <f>'Core Indicators'!BN39</f>
        <v>2</v>
      </c>
      <c r="K39" s="198">
        <f t="shared" si="19"/>
        <v>2.5</v>
      </c>
      <c r="L39" s="250">
        <f t="shared" si="20"/>
        <v>2.2999999999999998</v>
      </c>
      <c r="M39" s="273">
        <f t="shared" si="21"/>
        <v>2</v>
      </c>
      <c r="N39" s="199">
        <f>'Core Indicators'!DJ39</f>
        <v>2</v>
      </c>
      <c r="O39" s="199">
        <f>'Core Indicators'!DR39</f>
        <v>2</v>
      </c>
      <c r="P39" s="199">
        <f>'Core Indicators'!DZ39</f>
        <v>2</v>
      </c>
      <c r="Q39" s="199">
        <f>'Core Indicators'!EH39</f>
        <v>2</v>
      </c>
      <c r="R39" s="199">
        <f>'Core Indicators'!EP39</f>
        <v>2</v>
      </c>
      <c r="S39" s="158">
        <f t="shared" si="22"/>
        <v>1.7</v>
      </c>
      <c r="T39" s="158">
        <f t="shared" si="23"/>
        <v>1.3333333333333333</v>
      </c>
      <c r="U39" s="198">
        <v>1</v>
      </c>
      <c r="V39" s="198">
        <v>1</v>
      </c>
      <c r="W39" s="198">
        <f>'Core Indicators'!EX39</f>
        <v>3</v>
      </c>
      <c r="X39" s="158">
        <f t="shared" si="24"/>
        <v>2</v>
      </c>
      <c r="Y39" s="198">
        <v>1</v>
      </c>
      <c r="Z39" s="158">
        <f t="shared" si="25"/>
        <v>2</v>
      </c>
      <c r="AA39" s="198">
        <f>'Core Indicators'!FF39</f>
        <v>2</v>
      </c>
      <c r="AB39" s="198">
        <f t="shared" si="26"/>
        <v>2</v>
      </c>
      <c r="AC39" s="179">
        <f>'Core Indicators'!GD39</f>
        <v>2</v>
      </c>
      <c r="AD39" s="179">
        <f>'Core Indicators'!GL39</f>
        <v>2</v>
      </c>
      <c r="AE39" s="179">
        <f>'Core Indicators'!GT39</f>
        <v>2</v>
      </c>
      <c r="AF39" s="179">
        <f>'Core Indicators'!HB39</f>
        <v>2</v>
      </c>
      <c r="AG39" s="179">
        <f t="shared" si="27"/>
        <v>2</v>
      </c>
      <c r="AH39" s="179">
        <f>'Core Indicators'!HJ39</f>
        <v>2</v>
      </c>
      <c r="AI39" s="179">
        <f>'Core Indicators'!HR39</f>
        <v>2</v>
      </c>
      <c r="AJ39" s="179">
        <f t="shared" si="28"/>
        <v>2</v>
      </c>
      <c r="AK39" s="179">
        <f>'Core Indicators'!HZ39</f>
        <v>2</v>
      </c>
      <c r="AL39" s="179">
        <f>'Core Indicators'!IH39</f>
        <v>2</v>
      </c>
      <c r="AM39" s="179">
        <f>'Core Indicators'!IP39</f>
        <v>2</v>
      </c>
      <c r="AN39" s="179">
        <f t="shared" si="29"/>
        <v>2</v>
      </c>
    </row>
    <row r="40" spans="1:40" x14ac:dyDescent="0.25">
      <c r="A40" s="198" t="str">
        <f>Lists!C:C</f>
        <v>HTI001</v>
      </c>
      <c r="B40" s="250">
        <f t="shared" si="15"/>
        <v>2.2999999999999998</v>
      </c>
      <c r="C40" s="158">
        <f t="shared" si="16"/>
        <v>0</v>
      </c>
      <c r="D40" s="273">
        <f t="shared" si="17"/>
        <v>2.2000000000000002</v>
      </c>
      <c r="E40" s="198">
        <f>'Core Indicators'!R40</f>
        <v>1</v>
      </c>
      <c r="F40" s="198">
        <f>'Core Indicators'!Z40</f>
        <v>3</v>
      </c>
      <c r="G40" s="158">
        <f t="shared" si="18"/>
        <v>2.1</v>
      </c>
      <c r="H40" s="198">
        <f>'Core Indicators'!AH40</f>
        <v>2</v>
      </c>
      <c r="I40" s="198">
        <f>'Core Indicators'!AP40</f>
        <v>3</v>
      </c>
      <c r="J40" s="198">
        <f>'Core Indicators'!BN40</f>
        <v>2</v>
      </c>
      <c r="K40" s="198">
        <f t="shared" si="19"/>
        <v>2.5</v>
      </c>
      <c r="L40" s="250">
        <f t="shared" si="20"/>
        <v>2.2999999999999998</v>
      </c>
      <c r="M40" s="273">
        <f t="shared" si="21"/>
        <v>3</v>
      </c>
      <c r="N40" s="199">
        <f>'Core Indicators'!DJ40</f>
        <v>3</v>
      </c>
      <c r="O40" s="199">
        <f>'Core Indicators'!DR40</f>
        <v>3</v>
      </c>
      <c r="P40" s="199">
        <f>'Core Indicators'!DZ40</f>
        <v>3</v>
      </c>
      <c r="Q40" s="199">
        <f>'Core Indicators'!EH40</f>
        <v>3</v>
      </c>
      <c r="R40" s="199">
        <f>'Core Indicators'!EP40</f>
        <v>3</v>
      </c>
      <c r="S40" s="158">
        <f t="shared" si="22"/>
        <v>1.3</v>
      </c>
      <c r="T40" s="158">
        <f t="shared" si="23"/>
        <v>1.1666666666666667</v>
      </c>
      <c r="U40" s="198">
        <v>1</v>
      </c>
      <c r="V40" s="198">
        <v>1</v>
      </c>
      <c r="W40" s="198">
        <f>'Core Indicators'!EX40</f>
        <v>2</v>
      </c>
      <c r="X40" s="158">
        <f t="shared" si="24"/>
        <v>1.5</v>
      </c>
      <c r="Y40" s="198">
        <v>1</v>
      </c>
      <c r="Z40" s="158">
        <f t="shared" si="25"/>
        <v>1.5</v>
      </c>
      <c r="AA40" s="198">
        <f>'Core Indicators'!FF40</f>
        <v>1</v>
      </c>
      <c r="AB40" s="198">
        <f t="shared" si="26"/>
        <v>2</v>
      </c>
      <c r="AC40" s="179">
        <f>'Core Indicators'!GD40</f>
        <v>2</v>
      </c>
      <c r="AD40" s="179">
        <f>'Core Indicators'!GL40</f>
        <v>2</v>
      </c>
      <c r="AE40" s="179">
        <f>'Core Indicators'!GT40</f>
        <v>2</v>
      </c>
      <c r="AF40" s="179">
        <f>'Core Indicators'!HB40</f>
        <v>2</v>
      </c>
      <c r="AG40" s="179">
        <f t="shared" si="27"/>
        <v>2</v>
      </c>
      <c r="AH40" s="179">
        <f>'Core Indicators'!HJ40</f>
        <v>2</v>
      </c>
      <c r="AI40" s="179">
        <f>'Core Indicators'!HR40</f>
        <v>2</v>
      </c>
      <c r="AJ40" s="179">
        <f t="shared" si="28"/>
        <v>2</v>
      </c>
      <c r="AK40" s="179">
        <f>'Core Indicators'!HZ40</f>
        <v>2</v>
      </c>
      <c r="AL40" s="179">
        <f>'Core Indicators'!IH40</f>
        <v>2</v>
      </c>
      <c r="AM40" s="179">
        <f>'Core Indicators'!IP40</f>
        <v>2</v>
      </c>
      <c r="AN40" s="179">
        <f t="shared" si="29"/>
        <v>2</v>
      </c>
    </row>
    <row r="41" spans="1:40" x14ac:dyDescent="0.25">
      <c r="A41" s="198" t="str">
        <f>Lists!C:C</f>
        <v>HTI002</v>
      </c>
      <c r="B41" s="250">
        <f t="shared" si="15"/>
        <v>2.5</v>
      </c>
      <c r="C41" s="158">
        <f t="shared" si="16"/>
        <v>0</v>
      </c>
      <c r="D41" s="273">
        <f t="shared" si="17"/>
        <v>2.7</v>
      </c>
      <c r="E41" s="198">
        <f>'Core Indicators'!R41</f>
        <v>1</v>
      </c>
      <c r="F41" s="198">
        <f>'Core Indicators'!Z41</f>
        <v>3</v>
      </c>
      <c r="G41" s="158">
        <f t="shared" si="18"/>
        <v>2.1</v>
      </c>
      <c r="H41" s="198">
        <f>'Core Indicators'!AH41</f>
        <v>3</v>
      </c>
      <c r="I41" s="198">
        <f>'Core Indicators'!AP41</f>
        <v>3</v>
      </c>
      <c r="J41" s="198">
        <f>'Core Indicators'!BN41</f>
        <v>3</v>
      </c>
      <c r="K41" s="198">
        <f t="shared" si="19"/>
        <v>3</v>
      </c>
      <c r="L41" s="250">
        <f t="shared" si="20"/>
        <v>3</v>
      </c>
      <c r="M41" s="273">
        <f t="shared" si="21"/>
        <v>3</v>
      </c>
      <c r="N41" s="199">
        <f>'Core Indicators'!DJ41</f>
        <v>3</v>
      </c>
      <c r="O41" s="199">
        <f>'Core Indicators'!DR41</f>
        <v>3</v>
      </c>
      <c r="P41" s="199">
        <f>'Core Indicators'!DZ41</f>
        <v>3</v>
      </c>
      <c r="Q41" s="199">
        <f>'Core Indicators'!EH41</f>
        <v>3</v>
      </c>
      <c r="R41" s="199">
        <f>'Core Indicators'!EP41</f>
        <v>3</v>
      </c>
      <c r="S41" s="158">
        <f t="shared" si="22"/>
        <v>1.4</v>
      </c>
      <c r="T41" s="158">
        <f t="shared" si="23"/>
        <v>1.3333333333333333</v>
      </c>
      <c r="U41" s="198">
        <v>1</v>
      </c>
      <c r="V41" s="198">
        <v>1</v>
      </c>
      <c r="W41" s="198">
        <f>'Core Indicators'!EX41</f>
        <v>3</v>
      </c>
      <c r="X41" s="158">
        <f t="shared" si="24"/>
        <v>2</v>
      </c>
      <c r="Y41" s="198">
        <v>1</v>
      </c>
      <c r="Z41" s="158">
        <f t="shared" si="25"/>
        <v>1.5</v>
      </c>
      <c r="AA41" s="198">
        <f>'Core Indicators'!FF41</f>
        <v>1</v>
      </c>
      <c r="AB41" s="198">
        <f t="shared" si="26"/>
        <v>2</v>
      </c>
      <c r="AC41" s="179">
        <f>'Core Indicators'!GD41</f>
        <v>2</v>
      </c>
      <c r="AD41" s="179">
        <f>'Core Indicators'!GL41</f>
        <v>2</v>
      </c>
      <c r="AE41" s="179">
        <f>'Core Indicators'!GT41</f>
        <v>2</v>
      </c>
      <c r="AF41" s="179">
        <f>'Core Indicators'!HB41</f>
        <v>2</v>
      </c>
      <c r="AG41" s="179">
        <f t="shared" si="27"/>
        <v>2</v>
      </c>
      <c r="AH41" s="179">
        <f>'Core Indicators'!HJ41</f>
        <v>2</v>
      </c>
      <c r="AI41" s="179">
        <f>'Core Indicators'!HR41</f>
        <v>2</v>
      </c>
      <c r="AJ41" s="179">
        <f t="shared" si="28"/>
        <v>2</v>
      </c>
      <c r="AK41" s="179">
        <f>'Core Indicators'!HZ41</f>
        <v>2</v>
      </c>
      <c r="AL41" s="179">
        <f>'Core Indicators'!IH41</f>
        <v>2</v>
      </c>
      <c r="AM41" s="179">
        <f>'Core Indicators'!IP41</f>
        <v>2</v>
      </c>
      <c r="AN41" s="179">
        <f t="shared" si="29"/>
        <v>2</v>
      </c>
    </row>
    <row r="42" spans="1:40" x14ac:dyDescent="0.25">
      <c r="A42" s="198" t="str">
        <f>Lists!C:C</f>
        <v>IDN002</v>
      </c>
      <c r="B42" s="250" t="str">
        <f t="shared" si="15"/>
        <v>x</v>
      </c>
      <c r="C42" s="158">
        <f t="shared" si="16"/>
        <v>1</v>
      </c>
      <c r="D42" s="273">
        <f t="shared" si="17"/>
        <v>3</v>
      </c>
      <c r="E42" s="198">
        <f>'Core Indicators'!R42</f>
        <v>3</v>
      </c>
      <c r="F42" s="198">
        <f>'Core Indicators'!Z42</f>
        <v>3</v>
      </c>
      <c r="G42" s="158">
        <f t="shared" si="18"/>
        <v>3</v>
      </c>
      <c r="H42" s="198">
        <f>'Core Indicators'!AH42</f>
        <v>3</v>
      </c>
      <c r="I42" s="198">
        <f>'Core Indicators'!AP42</f>
        <v>3</v>
      </c>
      <c r="J42" s="198">
        <f>'Core Indicators'!BN42</f>
        <v>3</v>
      </c>
      <c r="K42" s="198">
        <f t="shared" si="19"/>
        <v>3</v>
      </c>
      <c r="L42" s="250">
        <f t="shared" si="20"/>
        <v>3</v>
      </c>
      <c r="M42" s="273" t="str">
        <f t="shared" si="21"/>
        <v>x</v>
      </c>
      <c r="N42" s="199" t="str">
        <f>'Core Indicators'!DJ42</f>
        <v>x</v>
      </c>
      <c r="O42" s="199" t="str">
        <f>'Core Indicators'!DR42</f>
        <v>x</v>
      </c>
      <c r="P42" s="199" t="str">
        <f>'Core Indicators'!DZ42</f>
        <v>x</v>
      </c>
      <c r="Q42" s="199" t="str">
        <f>'Core Indicators'!EH42</f>
        <v>x</v>
      </c>
      <c r="R42" s="199" t="str">
        <f>'Core Indicators'!EP42</f>
        <v>x</v>
      </c>
      <c r="S42" s="158">
        <f t="shared" si="22"/>
        <v>1.4</v>
      </c>
      <c r="T42" s="158">
        <f t="shared" si="23"/>
        <v>1.3333333333333333</v>
      </c>
      <c r="U42" s="198">
        <v>1</v>
      </c>
      <c r="V42" s="198">
        <v>1</v>
      </c>
      <c r="W42" s="198">
        <f>'Core Indicators'!EX42</f>
        <v>3</v>
      </c>
      <c r="X42" s="158">
        <f t="shared" si="24"/>
        <v>2</v>
      </c>
      <c r="Y42" s="198">
        <v>1</v>
      </c>
      <c r="Z42" s="158">
        <f t="shared" si="25"/>
        <v>1.5</v>
      </c>
      <c r="AA42" s="198">
        <f>'Core Indicators'!FF42</f>
        <v>1</v>
      </c>
      <c r="AB42" s="198">
        <f t="shared" si="26"/>
        <v>2</v>
      </c>
      <c r="AC42" s="179">
        <f>'Core Indicators'!GD42</f>
        <v>2</v>
      </c>
      <c r="AD42" s="179">
        <f>'Core Indicators'!GL42</f>
        <v>2</v>
      </c>
      <c r="AE42" s="179">
        <f>'Core Indicators'!GT42</f>
        <v>2</v>
      </c>
      <c r="AF42" s="179">
        <f>'Core Indicators'!HB42</f>
        <v>2</v>
      </c>
      <c r="AG42" s="179">
        <f t="shared" si="27"/>
        <v>2</v>
      </c>
      <c r="AH42" s="179">
        <f>'Core Indicators'!HJ42</f>
        <v>2</v>
      </c>
      <c r="AI42" s="179">
        <f>'Core Indicators'!HR42</f>
        <v>2</v>
      </c>
      <c r="AJ42" s="179">
        <f t="shared" si="28"/>
        <v>2</v>
      </c>
      <c r="AK42" s="179">
        <f>'Core Indicators'!HZ42</f>
        <v>2</v>
      </c>
      <c r="AL42" s="179">
        <f>'Core Indicators'!IH42</f>
        <v>2</v>
      </c>
      <c r="AM42" s="179">
        <f>'Core Indicators'!IP42</f>
        <v>2</v>
      </c>
      <c r="AN42" s="179">
        <f t="shared" si="29"/>
        <v>2</v>
      </c>
    </row>
    <row r="43" spans="1:40" x14ac:dyDescent="0.25">
      <c r="A43" s="198" t="str">
        <f>Lists!C:C</f>
        <v>IND002</v>
      </c>
      <c r="B43" s="250">
        <f t="shared" si="15"/>
        <v>1.9</v>
      </c>
      <c r="C43" s="158">
        <f t="shared" si="16"/>
        <v>3</v>
      </c>
      <c r="D43" s="273">
        <f t="shared" si="17"/>
        <v>2</v>
      </c>
      <c r="E43" s="198">
        <f>'Core Indicators'!R43</f>
        <v>2</v>
      </c>
      <c r="F43" s="198">
        <f>'Core Indicators'!Z43</f>
        <v>2</v>
      </c>
      <c r="G43" s="158">
        <f t="shared" si="18"/>
        <v>2</v>
      </c>
      <c r="H43" s="198" t="str">
        <f>'Core Indicators'!AH43</f>
        <v>x</v>
      </c>
      <c r="I43" s="198" t="str">
        <f>'Core Indicators'!AP43</f>
        <v>x</v>
      </c>
      <c r="J43" s="198">
        <f>'Core Indicators'!BN43</f>
        <v>2</v>
      </c>
      <c r="K43" s="198">
        <f t="shared" si="19"/>
        <v>2</v>
      </c>
      <c r="L43" s="250">
        <f t="shared" si="20"/>
        <v>2</v>
      </c>
      <c r="M43" s="273">
        <f t="shared" si="21"/>
        <v>2</v>
      </c>
      <c r="N43" s="199">
        <f>'Core Indicators'!DJ43</f>
        <v>2</v>
      </c>
      <c r="O43" s="199" t="str">
        <f>'Core Indicators'!DR43</f>
        <v>x</v>
      </c>
      <c r="P43" s="199" t="str">
        <f>'Core Indicators'!DZ43</f>
        <v>x</v>
      </c>
      <c r="Q43" s="199" t="str">
        <f>'Core Indicators'!EH43</f>
        <v>x</v>
      </c>
      <c r="R43" s="199" t="str">
        <f>'Core Indicators'!EP43</f>
        <v>x</v>
      </c>
      <c r="S43" s="158">
        <f t="shared" si="22"/>
        <v>1.6</v>
      </c>
      <c r="T43" s="158">
        <f t="shared" si="23"/>
        <v>1.1666666666666667</v>
      </c>
      <c r="U43" s="198">
        <v>1</v>
      </c>
      <c r="V43" s="198">
        <v>1</v>
      </c>
      <c r="W43" s="198">
        <f>'Core Indicators'!EX43</f>
        <v>2</v>
      </c>
      <c r="X43" s="158">
        <f t="shared" si="24"/>
        <v>1.5</v>
      </c>
      <c r="Y43" s="198">
        <v>1</v>
      </c>
      <c r="Z43" s="158">
        <f t="shared" si="25"/>
        <v>2</v>
      </c>
      <c r="AA43" s="198" t="str">
        <f>'Core Indicators'!FF43</f>
        <v>x</v>
      </c>
      <c r="AB43" s="198">
        <f t="shared" si="26"/>
        <v>2</v>
      </c>
      <c r="AC43" s="179">
        <f>'Core Indicators'!GD43</f>
        <v>2</v>
      </c>
      <c r="AD43" s="179">
        <f>'Core Indicators'!GL43</f>
        <v>2</v>
      </c>
      <c r="AE43" s="179">
        <f>'Core Indicators'!GT43</f>
        <v>2</v>
      </c>
      <c r="AF43" s="179">
        <f>'Core Indicators'!HB43</f>
        <v>2</v>
      </c>
      <c r="AG43" s="179">
        <f t="shared" si="27"/>
        <v>2</v>
      </c>
      <c r="AH43" s="179">
        <f>'Core Indicators'!HJ43</f>
        <v>2</v>
      </c>
      <c r="AI43" s="179">
        <f>'Core Indicators'!HR43</f>
        <v>2</v>
      </c>
      <c r="AJ43" s="179">
        <f t="shared" si="28"/>
        <v>2</v>
      </c>
      <c r="AK43" s="179">
        <f>'Core Indicators'!HZ43</f>
        <v>2</v>
      </c>
      <c r="AL43" s="179">
        <f>'Core Indicators'!IH43</f>
        <v>2</v>
      </c>
      <c r="AM43" s="179">
        <f>'Core Indicators'!IP43</f>
        <v>2</v>
      </c>
      <c r="AN43" s="179">
        <f t="shared" si="29"/>
        <v>2</v>
      </c>
    </row>
    <row r="44" spans="1:40" x14ac:dyDescent="0.25">
      <c r="A44" s="198" t="str">
        <f>Lists!C:C</f>
        <v>IRN004</v>
      </c>
      <c r="B44" s="250">
        <f t="shared" si="15"/>
        <v>2.7</v>
      </c>
      <c r="C44" s="158">
        <f t="shared" si="16"/>
        <v>0</v>
      </c>
      <c r="D44" s="273">
        <f t="shared" si="17"/>
        <v>3</v>
      </c>
      <c r="E44" s="198">
        <f>'Core Indicators'!R44</f>
        <v>3</v>
      </c>
      <c r="F44" s="198">
        <f>'Core Indicators'!Z44</f>
        <v>3</v>
      </c>
      <c r="G44" s="158">
        <f t="shared" si="18"/>
        <v>3</v>
      </c>
      <c r="H44" s="198">
        <f>'Core Indicators'!AH44</f>
        <v>3</v>
      </c>
      <c r="I44" s="198">
        <f>'Core Indicators'!AP44</f>
        <v>3</v>
      </c>
      <c r="J44" s="198">
        <f>'Core Indicators'!BN44</f>
        <v>3</v>
      </c>
      <c r="K44" s="198">
        <f t="shared" si="19"/>
        <v>3</v>
      </c>
      <c r="L44" s="250">
        <f t="shared" si="20"/>
        <v>3</v>
      </c>
      <c r="M44" s="273">
        <f t="shared" si="21"/>
        <v>3</v>
      </c>
      <c r="N44" s="199">
        <f>'Core Indicators'!DJ44</f>
        <v>3</v>
      </c>
      <c r="O44" s="199">
        <f>'Core Indicators'!DR44</f>
        <v>3</v>
      </c>
      <c r="P44" s="199">
        <f>'Core Indicators'!DZ44</f>
        <v>3</v>
      </c>
      <c r="Q44" s="199">
        <f>'Core Indicators'!EH44</f>
        <v>3</v>
      </c>
      <c r="R44" s="199">
        <f>'Core Indicators'!EP44</f>
        <v>3</v>
      </c>
      <c r="S44" s="158">
        <f t="shared" si="22"/>
        <v>1.9</v>
      </c>
      <c r="T44" s="158">
        <f t="shared" si="23"/>
        <v>1.3333333333333333</v>
      </c>
      <c r="U44" s="198">
        <v>1</v>
      </c>
      <c r="V44" s="198">
        <v>1</v>
      </c>
      <c r="W44" s="198">
        <f>'Core Indicators'!EX44</f>
        <v>3</v>
      </c>
      <c r="X44" s="158">
        <f t="shared" si="24"/>
        <v>2</v>
      </c>
      <c r="Y44" s="198">
        <v>1</v>
      </c>
      <c r="Z44" s="158">
        <f t="shared" si="25"/>
        <v>2.5</v>
      </c>
      <c r="AA44" s="198">
        <f>'Core Indicators'!FF44</f>
        <v>3</v>
      </c>
      <c r="AB44" s="198">
        <f t="shared" si="26"/>
        <v>2</v>
      </c>
      <c r="AC44" s="179">
        <f>'Core Indicators'!GD44</f>
        <v>2</v>
      </c>
      <c r="AD44" s="179">
        <f>'Core Indicators'!GL44</f>
        <v>2</v>
      </c>
      <c r="AE44" s="179">
        <f>'Core Indicators'!GT44</f>
        <v>2</v>
      </c>
      <c r="AF44" s="179">
        <f>'Core Indicators'!HB44</f>
        <v>2</v>
      </c>
      <c r="AG44" s="179">
        <f t="shared" si="27"/>
        <v>2</v>
      </c>
      <c r="AH44" s="179">
        <f>'Core Indicators'!HJ44</f>
        <v>2</v>
      </c>
      <c r="AI44" s="179">
        <f>'Core Indicators'!HR44</f>
        <v>2</v>
      </c>
      <c r="AJ44" s="179">
        <f t="shared" si="28"/>
        <v>2</v>
      </c>
      <c r="AK44" s="179">
        <f>'Core Indicators'!HZ44</f>
        <v>2</v>
      </c>
      <c r="AL44" s="179">
        <f>'Core Indicators'!IH44</f>
        <v>2</v>
      </c>
      <c r="AM44" s="179">
        <f>'Core Indicators'!IP44</f>
        <v>2</v>
      </c>
      <c r="AN44" s="179">
        <f t="shared" si="29"/>
        <v>2</v>
      </c>
    </row>
    <row r="45" spans="1:40" x14ac:dyDescent="0.25">
      <c r="A45" s="198" t="str">
        <f>Lists!C:C</f>
        <v>IRQ001</v>
      </c>
      <c r="B45" s="250">
        <f t="shared" si="15"/>
        <v>1.9</v>
      </c>
      <c r="C45" s="158">
        <f t="shared" si="16"/>
        <v>0</v>
      </c>
      <c r="D45" s="273">
        <f t="shared" si="17"/>
        <v>2.2000000000000002</v>
      </c>
      <c r="E45" s="198">
        <f>'Core Indicators'!R45</f>
        <v>1</v>
      </c>
      <c r="F45" s="198">
        <f>'Core Indicators'!Z45</f>
        <v>2</v>
      </c>
      <c r="G45" s="158">
        <f t="shared" si="18"/>
        <v>1.5</v>
      </c>
      <c r="H45" s="198">
        <f>'Core Indicators'!AH45</f>
        <v>2</v>
      </c>
      <c r="I45" s="198">
        <f>'Core Indicators'!AP45</f>
        <v>3</v>
      </c>
      <c r="J45" s="198">
        <f>'Core Indicators'!BN45</f>
        <v>3</v>
      </c>
      <c r="K45" s="198">
        <f t="shared" si="19"/>
        <v>3</v>
      </c>
      <c r="L45" s="250">
        <f t="shared" si="20"/>
        <v>2.5</v>
      </c>
      <c r="M45" s="273">
        <f t="shared" si="21"/>
        <v>2</v>
      </c>
      <c r="N45" s="199">
        <f>'Core Indicators'!DJ45</f>
        <v>2</v>
      </c>
      <c r="O45" s="199">
        <f>'Core Indicators'!DR45</f>
        <v>2</v>
      </c>
      <c r="P45" s="199">
        <f>'Core Indicators'!DZ45</f>
        <v>2</v>
      </c>
      <c r="Q45" s="199">
        <f>'Core Indicators'!EH45</f>
        <v>2</v>
      </c>
      <c r="R45" s="199">
        <f>'Core Indicators'!EP45</f>
        <v>2</v>
      </c>
      <c r="S45" s="158">
        <f t="shared" si="22"/>
        <v>1.4</v>
      </c>
      <c r="T45" s="158">
        <f t="shared" si="23"/>
        <v>1.3333333333333333</v>
      </c>
      <c r="U45" s="198">
        <v>1</v>
      </c>
      <c r="V45" s="198">
        <v>1</v>
      </c>
      <c r="W45" s="198">
        <f>'Core Indicators'!EX45</f>
        <v>3</v>
      </c>
      <c r="X45" s="158">
        <f t="shared" si="24"/>
        <v>2</v>
      </c>
      <c r="Y45" s="198">
        <v>1</v>
      </c>
      <c r="Z45" s="158">
        <f t="shared" si="25"/>
        <v>1.5</v>
      </c>
      <c r="AA45" s="198">
        <f>'Core Indicators'!FF45</f>
        <v>1</v>
      </c>
      <c r="AB45" s="198">
        <f t="shared" si="26"/>
        <v>2</v>
      </c>
      <c r="AC45" s="179">
        <f>'Core Indicators'!GD45</f>
        <v>2</v>
      </c>
      <c r="AD45" s="179">
        <f>'Core Indicators'!GL45</f>
        <v>2</v>
      </c>
      <c r="AE45" s="179">
        <f>'Core Indicators'!GT45</f>
        <v>2</v>
      </c>
      <c r="AF45" s="179">
        <f>'Core Indicators'!HB45</f>
        <v>2</v>
      </c>
      <c r="AG45" s="179">
        <f t="shared" si="27"/>
        <v>2</v>
      </c>
      <c r="AH45" s="179">
        <f>'Core Indicators'!HJ45</f>
        <v>2</v>
      </c>
      <c r="AI45" s="179">
        <f>'Core Indicators'!HR45</f>
        <v>2</v>
      </c>
      <c r="AJ45" s="179">
        <f t="shared" si="28"/>
        <v>2</v>
      </c>
      <c r="AK45" s="179">
        <f>'Core Indicators'!HZ45</f>
        <v>2</v>
      </c>
      <c r="AL45" s="179">
        <f>'Core Indicators'!IH45</f>
        <v>2</v>
      </c>
      <c r="AM45" s="179">
        <f>'Core Indicators'!IP45</f>
        <v>2</v>
      </c>
      <c r="AN45" s="179">
        <f t="shared" si="29"/>
        <v>2</v>
      </c>
    </row>
    <row r="46" spans="1:40" x14ac:dyDescent="0.25">
      <c r="A46" s="198" t="str">
        <f>Lists!C:C</f>
        <v>IRQ002</v>
      </c>
      <c r="B46" s="250">
        <f t="shared" si="15"/>
        <v>1.5</v>
      </c>
      <c r="C46" s="158">
        <f t="shared" si="16"/>
        <v>0</v>
      </c>
      <c r="D46" s="273">
        <f t="shared" si="17"/>
        <v>2.5</v>
      </c>
      <c r="E46" s="198">
        <f>'Core Indicators'!R46</f>
        <v>2</v>
      </c>
      <c r="F46" s="198">
        <f>'Core Indicators'!Z46</f>
        <v>3</v>
      </c>
      <c r="G46" s="158">
        <f t="shared" si="18"/>
        <v>2.5</v>
      </c>
      <c r="H46" s="198">
        <f>'Core Indicators'!AH46</f>
        <v>2</v>
      </c>
      <c r="I46" s="198">
        <f>'Core Indicators'!AP46</f>
        <v>3</v>
      </c>
      <c r="J46" s="198">
        <f>'Core Indicators'!BN46</f>
        <v>3</v>
      </c>
      <c r="K46" s="198">
        <f t="shared" si="19"/>
        <v>3</v>
      </c>
      <c r="L46" s="250">
        <f t="shared" si="20"/>
        <v>2.5</v>
      </c>
      <c r="M46" s="273">
        <f t="shared" si="21"/>
        <v>1</v>
      </c>
      <c r="N46" s="199">
        <f>'Core Indicators'!DJ46</f>
        <v>1</v>
      </c>
      <c r="O46" s="199">
        <f>'Core Indicators'!DR46</f>
        <v>1</v>
      </c>
      <c r="P46" s="199">
        <f>'Core Indicators'!DZ46</f>
        <v>1</v>
      </c>
      <c r="Q46" s="199">
        <f>'Core Indicators'!EH46</f>
        <v>1</v>
      </c>
      <c r="R46" s="199">
        <f>'Core Indicators'!EP46</f>
        <v>1</v>
      </c>
      <c r="S46" s="158">
        <f t="shared" si="22"/>
        <v>1.4</v>
      </c>
      <c r="T46" s="158">
        <f t="shared" si="23"/>
        <v>1.3333333333333333</v>
      </c>
      <c r="U46" s="198">
        <v>1</v>
      </c>
      <c r="V46" s="198">
        <v>1</v>
      </c>
      <c r="W46" s="198">
        <f>'Core Indicators'!EX46</f>
        <v>3</v>
      </c>
      <c r="X46" s="158">
        <f t="shared" si="24"/>
        <v>2</v>
      </c>
      <c r="Y46" s="198">
        <v>1</v>
      </c>
      <c r="Z46" s="158">
        <f t="shared" si="25"/>
        <v>1.5</v>
      </c>
      <c r="AA46" s="198">
        <f>'Core Indicators'!FF46</f>
        <v>1</v>
      </c>
      <c r="AB46" s="198">
        <f t="shared" si="26"/>
        <v>2</v>
      </c>
      <c r="AC46" s="179">
        <f>'Core Indicators'!GD46</f>
        <v>2</v>
      </c>
      <c r="AD46" s="179">
        <f>'Core Indicators'!GL46</f>
        <v>2</v>
      </c>
      <c r="AE46" s="179">
        <f>'Core Indicators'!GT46</f>
        <v>2</v>
      </c>
      <c r="AF46" s="179">
        <f>'Core Indicators'!HB46</f>
        <v>2</v>
      </c>
      <c r="AG46" s="179">
        <f t="shared" si="27"/>
        <v>2</v>
      </c>
      <c r="AH46" s="179">
        <f>'Core Indicators'!HJ46</f>
        <v>2</v>
      </c>
      <c r="AI46" s="179">
        <f>'Core Indicators'!HR46</f>
        <v>2</v>
      </c>
      <c r="AJ46" s="179">
        <f t="shared" si="28"/>
        <v>2</v>
      </c>
      <c r="AK46" s="179">
        <f>'Core Indicators'!HZ46</f>
        <v>2</v>
      </c>
      <c r="AL46" s="179">
        <f>'Core Indicators'!IH46</f>
        <v>2</v>
      </c>
      <c r="AM46" s="179">
        <f>'Core Indicators'!IP46</f>
        <v>2</v>
      </c>
      <c r="AN46" s="179">
        <f t="shared" si="29"/>
        <v>2</v>
      </c>
    </row>
    <row r="47" spans="1:40" x14ac:dyDescent="0.25">
      <c r="A47" s="198" t="str">
        <f>Lists!C:C</f>
        <v>IRQ003</v>
      </c>
      <c r="B47" s="250">
        <f t="shared" si="15"/>
        <v>2</v>
      </c>
      <c r="C47" s="158">
        <f t="shared" si="16"/>
        <v>0</v>
      </c>
      <c r="D47" s="273">
        <f t="shared" si="17"/>
        <v>2.4</v>
      </c>
      <c r="E47" s="198">
        <f>'Core Indicators'!R47</f>
        <v>2</v>
      </c>
      <c r="F47" s="198">
        <f>'Core Indicators'!Z47</f>
        <v>3</v>
      </c>
      <c r="G47" s="158">
        <f t="shared" si="18"/>
        <v>2.5</v>
      </c>
      <c r="H47" s="198">
        <f>'Core Indicators'!AH47</f>
        <v>2</v>
      </c>
      <c r="I47" s="198">
        <f>'Core Indicators'!AP47</f>
        <v>2</v>
      </c>
      <c r="J47" s="198">
        <f>'Core Indicators'!BN47</f>
        <v>3</v>
      </c>
      <c r="K47" s="198">
        <f t="shared" si="19"/>
        <v>2.5</v>
      </c>
      <c r="L47" s="250">
        <f t="shared" si="20"/>
        <v>2.2999999999999998</v>
      </c>
      <c r="M47" s="273">
        <f t="shared" si="21"/>
        <v>2</v>
      </c>
      <c r="N47" s="199">
        <f>'Core Indicators'!DJ47</f>
        <v>2</v>
      </c>
      <c r="O47" s="199">
        <f>'Core Indicators'!DR47</f>
        <v>2</v>
      </c>
      <c r="P47" s="199">
        <f>'Core Indicators'!DZ47</f>
        <v>2</v>
      </c>
      <c r="Q47" s="199">
        <f>'Core Indicators'!EH47</f>
        <v>2</v>
      </c>
      <c r="R47" s="199">
        <f>'Core Indicators'!EP47</f>
        <v>2</v>
      </c>
      <c r="S47" s="158">
        <f t="shared" si="22"/>
        <v>1.7</v>
      </c>
      <c r="T47" s="158">
        <f t="shared" si="23"/>
        <v>1.3333333333333333</v>
      </c>
      <c r="U47" s="198">
        <v>1</v>
      </c>
      <c r="V47" s="198">
        <v>1</v>
      </c>
      <c r="W47" s="198">
        <f>'Core Indicators'!EX47</f>
        <v>3</v>
      </c>
      <c r="X47" s="158">
        <f t="shared" si="24"/>
        <v>2</v>
      </c>
      <c r="Y47" s="198">
        <v>1</v>
      </c>
      <c r="Z47" s="158">
        <f t="shared" si="25"/>
        <v>2</v>
      </c>
      <c r="AA47" s="198">
        <f>'Core Indicators'!FF47</f>
        <v>2</v>
      </c>
      <c r="AB47" s="198">
        <f t="shared" si="26"/>
        <v>2</v>
      </c>
      <c r="AC47" s="179">
        <f>'Core Indicators'!GD47</f>
        <v>2</v>
      </c>
      <c r="AD47" s="179">
        <f>'Core Indicators'!GL47</f>
        <v>2</v>
      </c>
      <c r="AE47" s="179">
        <f>'Core Indicators'!GT47</f>
        <v>2</v>
      </c>
      <c r="AF47" s="179">
        <f>'Core Indicators'!HB47</f>
        <v>2</v>
      </c>
      <c r="AG47" s="179">
        <f t="shared" si="27"/>
        <v>2</v>
      </c>
      <c r="AH47" s="179">
        <f>'Core Indicators'!HJ47</f>
        <v>2</v>
      </c>
      <c r="AI47" s="179">
        <f>'Core Indicators'!HR47</f>
        <v>2</v>
      </c>
      <c r="AJ47" s="179">
        <f t="shared" si="28"/>
        <v>2</v>
      </c>
      <c r="AK47" s="179">
        <f>'Core Indicators'!HZ47</f>
        <v>2</v>
      </c>
      <c r="AL47" s="179">
        <f>'Core Indicators'!IH47</f>
        <v>2</v>
      </c>
      <c r="AM47" s="179">
        <f>'Core Indicators'!IP47</f>
        <v>2</v>
      </c>
      <c r="AN47" s="179">
        <f t="shared" si="29"/>
        <v>2</v>
      </c>
    </row>
    <row r="48" spans="1:40" x14ac:dyDescent="0.25">
      <c r="A48" s="198" t="str">
        <f>Lists!C:C</f>
        <v>ITA002</v>
      </c>
      <c r="B48" s="250">
        <f t="shared" si="15"/>
        <v>1.9</v>
      </c>
      <c r="C48" s="158">
        <f t="shared" si="16"/>
        <v>0</v>
      </c>
      <c r="D48" s="273">
        <f t="shared" si="17"/>
        <v>2</v>
      </c>
      <c r="E48" s="198">
        <f>'Core Indicators'!R48</f>
        <v>2</v>
      </c>
      <c r="F48" s="198">
        <f>'Core Indicators'!Z48</f>
        <v>2</v>
      </c>
      <c r="G48" s="158">
        <f t="shared" si="18"/>
        <v>2</v>
      </c>
      <c r="H48" s="198">
        <f>'Core Indicators'!AH48</f>
        <v>2</v>
      </c>
      <c r="I48" s="198">
        <f>'Core Indicators'!AP48</f>
        <v>2</v>
      </c>
      <c r="J48" s="198">
        <f>'Core Indicators'!BN48</f>
        <v>2</v>
      </c>
      <c r="K48" s="198">
        <f t="shared" si="19"/>
        <v>2</v>
      </c>
      <c r="L48" s="250">
        <f t="shared" si="20"/>
        <v>2</v>
      </c>
      <c r="M48" s="273">
        <f t="shared" si="21"/>
        <v>2</v>
      </c>
      <c r="N48" s="199">
        <f>'Core Indicators'!DJ48</f>
        <v>2</v>
      </c>
      <c r="O48" s="199">
        <f>'Core Indicators'!DR48</f>
        <v>2</v>
      </c>
      <c r="P48" s="199">
        <f>'Core Indicators'!DZ48</f>
        <v>2</v>
      </c>
      <c r="Q48" s="199">
        <f>'Core Indicators'!EH48</f>
        <v>2</v>
      </c>
      <c r="R48" s="199">
        <f>'Core Indicators'!EP48</f>
        <v>2</v>
      </c>
      <c r="S48" s="158">
        <f t="shared" si="22"/>
        <v>1.6</v>
      </c>
      <c r="T48" s="158">
        <f t="shared" si="23"/>
        <v>1.1666666666666667</v>
      </c>
      <c r="U48" s="198">
        <v>1</v>
      </c>
      <c r="V48" s="198">
        <v>1</v>
      </c>
      <c r="W48" s="198">
        <f>'Core Indicators'!EX48</f>
        <v>2</v>
      </c>
      <c r="X48" s="158">
        <f t="shared" si="24"/>
        <v>1.5</v>
      </c>
      <c r="Y48" s="198">
        <v>1</v>
      </c>
      <c r="Z48" s="158">
        <f t="shared" si="25"/>
        <v>2</v>
      </c>
      <c r="AA48" s="198">
        <f>'Core Indicators'!FF48</f>
        <v>2</v>
      </c>
      <c r="AB48" s="198">
        <f t="shared" si="26"/>
        <v>2</v>
      </c>
      <c r="AC48" s="179">
        <f>'Core Indicators'!GD48</f>
        <v>2</v>
      </c>
      <c r="AD48" s="179">
        <f>'Core Indicators'!GL48</f>
        <v>2</v>
      </c>
      <c r="AE48" s="179">
        <f>'Core Indicators'!GT48</f>
        <v>2</v>
      </c>
      <c r="AF48" s="179">
        <f>'Core Indicators'!HB48</f>
        <v>2</v>
      </c>
      <c r="AG48" s="179">
        <f t="shared" si="27"/>
        <v>2</v>
      </c>
      <c r="AH48" s="179">
        <f>'Core Indicators'!HJ48</f>
        <v>2</v>
      </c>
      <c r="AI48" s="179">
        <f>'Core Indicators'!HR48</f>
        <v>2</v>
      </c>
      <c r="AJ48" s="179">
        <f t="shared" si="28"/>
        <v>2</v>
      </c>
      <c r="AK48" s="179">
        <f>'Core Indicators'!HZ48</f>
        <v>2</v>
      </c>
      <c r="AL48" s="179">
        <f>'Core Indicators'!IH48</f>
        <v>2</v>
      </c>
      <c r="AM48" s="179">
        <f>'Core Indicators'!IP48</f>
        <v>2</v>
      </c>
      <c r="AN48" s="179">
        <f t="shared" si="29"/>
        <v>2</v>
      </c>
    </row>
    <row r="49" spans="1:40" x14ac:dyDescent="0.25">
      <c r="A49" s="198" t="str">
        <f>Lists!C:C</f>
        <v>JOR002</v>
      </c>
      <c r="B49" s="250">
        <f t="shared" si="15"/>
        <v>2.1</v>
      </c>
      <c r="C49" s="158">
        <f t="shared" si="16"/>
        <v>0</v>
      </c>
      <c r="D49" s="273">
        <f t="shared" si="17"/>
        <v>2.6</v>
      </c>
      <c r="E49" s="198">
        <f>'Core Indicators'!R49</f>
        <v>1</v>
      </c>
      <c r="F49" s="198">
        <f>'Core Indicators'!Z49</f>
        <v>2</v>
      </c>
      <c r="G49" s="158">
        <f t="shared" si="18"/>
        <v>1.5</v>
      </c>
      <c r="H49" s="198">
        <f>'Core Indicators'!AH49</f>
        <v>3</v>
      </c>
      <c r="I49" s="198">
        <f>'Core Indicators'!AP49</f>
        <v>3</v>
      </c>
      <c r="J49" s="198">
        <f>'Core Indicators'!BN49</f>
        <v>3</v>
      </c>
      <c r="K49" s="198">
        <f t="shared" si="19"/>
        <v>3</v>
      </c>
      <c r="L49" s="250">
        <f t="shared" si="20"/>
        <v>3</v>
      </c>
      <c r="M49" s="273">
        <f t="shared" si="21"/>
        <v>2</v>
      </c>
      <c r="N49" s="199">
        <f>'Core Indicators'!DJ49</f>
        <v>2</v>
      </c>
      <c r="O49" s="199">
        <f>'Core Indicators'!DR49</f>
        <v>2</v>
      </c>
      <c r="P49" s="199">
        <f>'Core Indicators'!DZ49</f>
        <v>2</v>
      </c>
      <c r="Q49" s="199">
        <f>'Core Indicators'!EH49</f>
        <v>2</v>
      </c>
      <c r="R49" s="199">
        <f>'Core Indicators'!EP49</f>
        <v>2</v>
      </c>
      <c r="S49" s="158">
        <f t="shared" si="22"/>
        <v>1.7</v>
      </c>
      <c r="T49" s="158">
        <f t="shared" si="23"/>
        <v>1.3333333333333333</v>
      </c>
      <c r="U49" s="198">
        <v>1</v>
      </c>
      <c r="V49" s="198">
        <v>1</v>
      </c>
      <c r="W49" s="198">
        <f>'Core Indicators'!EX49</f>
        <v>3</v>
      </c>
      <c r="X49" s="158">
        <f t="shared" si="24"/>
        <v>2</v>
      </c>
      <c r="Y49" s="198">
        <v>1</v>
      </c>
      <c r="Z49" s="158">
        <f t="shared" si="25"/>
        <v>2</v>
      </c>
      <c r="AA49" s="198">
        <f>'Core Indicators'!FF49</f>
        <v>2</v>
      </c>
      <c r="AB49" s="198">
        <f t="shared" si="26"/>
        <v>2</v>
      </c>
      <c r="AC49" s="179">
        <f>'Core Indicators'!GD49</f>
        <v>2</v>
      </c>
      <c r="AD49" s="179">
        <f>'Core Indicators'!GL49</f>
        <v>2</v>
      </c>
      <c r="AE49" s="179">
        <f>'Core Indicators'!GT49</f>
        <v>2</v>
      </c>
      <c r="AF49" s="179">
        <f>'Core Indicators'!HB49</f>
        <v>2</v>
      </c>
      <c r="AG49" s="179">
        <f t="shared" si="27"/>
        <v>2</v>
      </c>
      <c r="AH49" s="179">
        <f>'Core Indicators'!HJ49</f>
        <v>2</v>
      </c>
      <c r="AI49" s="179">
        <f>'Core Indicators'!HR49</f>
        <v>2</v>
      </c>
      <c r="AJ49" s="179">
        <f t="shared" si="28"/>
        <v>2</v>
      </c>
      <c r="AK49" s="179">
        <f>'Core Indicators'!HZ49</f>
        <v>2</v>
      </c>
      <c r="AL49" s="179">
        <f>'Core Indicators'!IH49</f>
        <v>2</v>
      </c>
      <c r="AM49" s="179">
        <f>'Core Indicators'!IP49</f>
        <v>2</v>
      </c>
      <c r="AN49" s="179">
        <f t="shared" si="29"/>
        <v>2</v>
      </c>
    </row>
    <row r="50" spans="1:40" x14ac:dyDescent="0.25">
      <c r="A50" s="198" t="str">
        <f>Lists!C:C</f>
        <v>KEN002</v>
      </c>
      <c r="B50" s="250">
        <f t="shared" si="15"/>
        <v>1.9</v>
      </c>
      <c r="C50" s="158">
        <f t="shared" si="16"/>
        <v>1</v>
      </c>
      <c r="D50" s="273">
        <f t="shared" si="17"/>
        <v>2.2000000000000002</v>
      </c>
      <c r="E50" s="198">
        <f>'Core Indicators'!R50</f>
        <v>1</v>
      </c>
      <c r="F50" s="198">
        <f>'Core Indicators'!Z50</f>
        <v>2</v>
      </c>
      <c r="G50" s="158">
        <f t="shared" si="18"/>
        <v>1.5</v>
      </c>
      <c r="H50" s="198">
        <f>'Core Indicators'!AH50</f>
        <v>3</v>
      </c>
      <c r="I50" s="198">
        <f>'Core Indicators'!AP50</f>
        <v>2</v>
      </c>
      <c r="J50" s="198" t="str">
        <f>'Core Indicators'!BN50</f>
        <v>x</v>
      </c>
      <c r="K50" s="198">
        <f t="shared" si="19"/>
        <v>2</v>
      </c>
      <c r="L50" s="250">
        <f t="shared" si="20"/>
        <v>2.5</v>
      </c>
      <c r="M50" s="273">
        <f t="shared" si="21"/>
        <v>2</v>
      </c>
      <c r="N50" s="199">
        <f>'Core Indicators'!DJ50</f>
        <v>2</v>
      </c>
      <c r="O50" s="199">
        <f>'Core Indicators'!DR50</f>
        <v>2</v>
      </c>
      <c r="P50" s="199">
        <f>'Core Indicators'!DZ50</f>
        <v>2</v>
      </c>
      <c r="Q50" s="199">
        <f>'Core Indicators'!EH50</f>
        <v>2</v>
      </c>
      <c r="R50" s="199">
        <f>'Core Indicators'!EP50</f>
        <v>2</v>
      </c>
      <c r="S50" s="158">
        <f t="shared" si="22"/>
        <v>1.6</v>
      </c>
      <c r="T50" s="158">
        <f t="shared" si="23"/>
        <v>1.1666666666666667</v>
      </c>
      <c r="U50" s="198">
        <v>1</v>
      </c>
      <c r="V50" s="198">
        <v>1</v>
      </c>
      <c r="W50" s="198">
        <f>'Core Indicators'!EX50</f>
        <v>2</v>
      </c>
      <c r="X50" s="158">
        <f t="shared" si="24"/>
        <v>1.5</v>
      </c>
      <c r="Y50" s="198">
        <v>1</v>
      </c>
      <c r="Z50" s="158">
        <f t="shared" si="25"/>
        <v>2</v>
      </c>
      <c r="AA50" s="198">
        <f>'Core Indicators'!FF50</f>
        <v>2</v>
      </c>
      <c r="AB50" s="198">
        <f t="shared" si="26"/>
        <v>2</v>
      </c>
      <c r="AC50" s="179">
        <f>'Core Indicators'!GD50</f>
        <v>2</v>
      </c>
      <c r="AD50" s="179">
        <f>'Core Indicators'!GL50</f>
        <v>2</v>
      </c>
      <c r="AE50" s="179">
        <f>'Core Indicators'!GT50</f>
        <v>2</v>
      </c>
      <c r="AF50" s="179">
        <f>'Core Indicators'!HB50</f>
        <v>2</v>
      </c>
      <c r="AG50" s="179">
        <f t="shared" si="27"/>
        <v>2</v>
      </c>
      <c r="AH50" s="179">
        <f>'Core Indicators'!HJ50</f>
        <v>2</v>
      </c>
      <c r="AI50" s="179">
        <f>'Core Indicators'!HR50</f>
        <v>2</v>
      </c>
      <c r="AJ50" s="179">
        <f t="shared" si="28"/>
        <v>2</v>
      </c>
      <c r="AK50" s="179">
        <f>'Core Indicators'!HZ50</f>
        <v>2</v>
      </c>
      <c r="AL50" s="179">
        <f>'Core Indicators'!IH50</f>
        <v>2</v>
      </c>
      <c r="AM50" s="179">
        <f>'Core Indicators'!IP50</f>
        <v>2</v>
      </c>
      <c r="AN50" s="179">
        <f t="shared" si="29"/>
        <v>2</v>
      </c>
    </row>
    <row r="51" spans="1:40" x14ac:dyDescent="0.25">
      <c r="A51" s="198" t="str">
        <f>Lists!C:C</f>
        <v>LBN002</v>
      </c>
      <c r="B51" s="250">
        <f t="shared" si="15"/>
        <v>2.4</v>
      </c>
      <c r="C51" s="158">
        <f t="shared" si="16"/>
        <v>0</v>
      </c>
      <c r="D51" s="273">
        <f t="shared" si="17"/>
        <v>2.6</v>
      </c>
      <c r="E51" s="198">
        <f>'Core Indicators'!R51</f>
        <v>1</v>
      </c>
      <c r="F51" s="198">
        <f>'Core Indicators'!Z51</f>
        <v>2</v>
      </c>
      <c r="G51" s="158">
        <f t="shared" si="18"/>
        <v>1.5</v>
      </c>
      <c r="H51" s="198">
        <f>'Core Indicators'!AH51</f>
        <v>3</v>
      </c>
      <c r="I51" s="198">
        <f>'Core Indicators'!AP51</f>
        <v>3</v>
      </c>
      <c r="J51" s="198">
        <f>'Core Indicators'!BN51</f>
        <v>3</v>
      </c>
      <c r="K51" s="198">
        <f t="shared" si="19"/>
        <v>3</v>
      </c>
      <c r="L51" s="250">
        <f t="shared" si="20"/>
        <v>3</v>
      </c>
      <c r="M51" s="273">
        <f t="shared" si="21"/>
        <v>3</v>
      </c>
      <c r="N51" s="199">
        <f>'Core Indicators'!DJ51</f>
        <v>3</v>
      </c>
      <c r="O51" s="199">
        <f>'Core Indicators'!DR51</f>
        <v>3</v>
      </c>
      <c r="P51" s="199">
        <f>'Core Indicators'!DZ51</f>
        <v>3</v>
      </c>
      <c r="Q51" s="199">
        <f>'Core Indicators'!EH51</f>
        <v>3</v>
      </c>
      <c r="R51" s="199">
        <f>'Core Indicators'!EP51</f>
        <v>3</v>
      </c>
      <c r="S51" s="158">
        <f t="shared" si="22"/>
        <v>1.4</v>
      </c>
      <c r="T51" s="158">
        <f t="shared" si="23"/>
        <v>1.3333333333333333</v>
      </c>
      <c r="U51" s="198">
        <v>1</v>
      </c>
      <c r="V51" s="198">
        <v>1</v>
      </c>
      <c r="W51" s="198">
        <f>'Core Indicators'!EX51</f>
        <v>3</v>
      </c>
      <c r="X51" s="158">
        <f t="shared" si="24"/>
        <v>2</v>
      </c>
      <c r="Y51" s="198">
        <v>1</v>
      </c>
      <c r="Z51" s="158">
        <f t="shared" si="25"/>
        <v>1.5</v>
      </c>
      <c r="AA51" s="198">
        <f>'Core Indicators'!FF51</f>
        <v>1</v>
      </c>
      <c r="AB51" s="198">
        <f t="shared" si="26"/>
        <v>2</v>
      </c>
      <c r="AC51" s="179">
        <f>'Core Indicators'!GD51</f>
        <v>2</v>
      </c>
      <c r="AD51" s="179">
        <f>'Core Indicators'!GL51</f>
        <v>2</v>
      </c>
      <c r="AE51" s="179">
        <f>'Core Indicators'!GT51</f>
        <v>2</v>
      </c>
      <c r="AF51" s="179">
        <f>'Core Indicators'!HB51</f>
        <v>2</v>
      </c>
      <c r="AG51" s="179">
        <f t="shared" si="27"/>
        <v>2</v>
      </c>
      <c r="AH51" s="179">
        <f>'Core Indicators'!HJ51</f>
        <v>2</v>
      </c>
      <c r="AI51" s="179">
        <f>'Core Indicators'!HR51</f>
        <v>2</v>
      </c>
      <c r="AJ51" s="179">
        <f t="shared" si="28"/>
        <v>2</v>
      </c>
      <c r="AK51" s="179">
        <f>'Core Indicators'!HZ51</f>
        <v>2</v>
      </c>
      <c r="AL51" s="179">
        <f>'Core Indicators'!IH51</f>
        <v>2</v>
      </c>
      <c r="AM51" s="179">
        <f>'Core Indicators'!IP51</f>
        <v>2</v>
      </c>
      <c r="AN51" s="179">
        <f t="shared" si="29"/>
        <v>2</v>
      </c>
    </row>
    <row r="52" spans="1:40" x14ac:dyDescent="0.25">
      <c r="A52" s="198" t="str">
        <f>Lists!C:C</f>
        <v>LBN004</v>
      </c>
      <c r="B52" s="250">
        <f t="shared" si="15"/>
        <v>2.4</v>
      </c>
      <c r="C52" s="158">
        <f t="shared" si="16"/>
        <v>1</v>
      </c>
      <c r="D52" s="273">
        <f t="shared" si="17"/>
        <v>2.6</v>
      </c>
      <c r="E52" s="198">
        <f>'Core Indicators'!R52</f>
        <v>1</v>
      </c>
      <c r="F52" s="198">
        <f>'Core Indicators'!Z52</f>
        <v>2</v>
      </c>
      <c r="G52" s="158">
        <f t="shared" si="18"/>
        <v>1.5</v>
      </c>
      <c r="H52" s="198">
        <f>'Core Indicators'!AH52</f>
        <v>3</v>
      </c>
      <c r="I52" s="198" t="str">
        <f>'Core Indicators'!AP52</f>
        <v>x</v>
      </c>
      <c r="J52" s="198">
        <f>'Core Indicators'!BN52</f>
        <v>3</v>
      </c>
      <c r="K52" s="198">
        <f t="shared" si="19"/>
        <v>3</v>
      </c>
      <c r="L52" s="250">
        <f t="shared" si="20"/>
        <v>3</v>
      </c>
      <c r="M52" s="273">
        <f t="shared" si="21"/>
        <v>3</v>
      </c>
      <c r="N52" s="199">
        <f>'Core Indicators'!DJ52</f>
        <v>3</v>
      </c>
      <c r="O52" s="199">
        <f>'Core Indicators'!DR52</f>
        <v>3</v>
      </c>
      <c r="P52" s="199">
        <f>'Core Indicators'!DZ52</f>
        <v>3</v>
      </c>
      <c r="Q52" s="199">
        <f>'Core Indicators'!EH52</f>
        <v>3</v>
      </c>
      <c r="R52" s="199">
        <f>'Core Indicators'!EP52</f>
        <v>3</v>
      </c>
      <c r="S52" s="158">
        <f t="shared" si="22"/>
        <v>1.4</v>
      </c>
      <c r="T52" s="158">
        <f t="shared" si="23"/>
        <v>1.3333333333333333</v>
      </c>
      <c r="U52" s="198">
        <v>1</v>
      </c>
      <c r="V52" s="198">
        <v>1</v>
      </c>
      <c r="W52" s="198">
        <f>'Core Indicators'!EX52</f>
        <v>3</v>
      </c>
      <c r="X52" s="158">
        <f t="shared" si="24"/>
        <v>2</v>
      </c>
      <c r="Y52" s="198">
        <v>1</v>
      </c>
      <c r="Z52" s="158">
        <f t="shared" si="25"/>
        <v>1.5</v>
      </c>
      <c r="AA52" s="198">
        <f>'Core Indicators'!FF52</f>
        <v>1</v>
      </c>
      <c r="AB52" s="198">
        <f t="shared" si="26"/>
        <v>2</v>
      </c>
      <c r="AC52" s="179">
        <f>'Core Indicators'!GD52</f>
        <v>2</v>
      </c>
      <c r="AD52" s="179">
        <f>'Core Indicators'!GL52</f>
        <v>2</v>
      </c>
      <c r="AE52" s="179">
        <f>'Core Indicators'!GT52</f>
        <v>2</v>
      </c>
      <c r="AF52" s="179">
        <f>'Core Indicators'!HB52</f>
        <v>2</v>
      </c>
      <c r="AG52" s="179">
        <f t="shared" si="27"/>
        <v>2</v>
      </c>
      <c r="AH52" s="179">
        <f>'Core Indicators'!HJ52</f>
        <v>2</v>
      </c>
      <c r="AI52" s="179">
        <f>'Core Indicators'!HR52</f>
        <v>2</v>
      </c>
      <c r="AJ52" s="179">
        <f t="shared" si="28"/>
        <v>2</v>
      </c>
      <c r="AK52" s="179">
        <f>'Core Indicators'!HZ52</f>
        <v>2</v>
      </c>
      <c r="AL52" s="179">
        <f>'Core Indicators'!IH52</f>
        <v>2</v>
      </c>
      <c r="AM52" s="179">
        <f>'Core Indicators'!IP52</f>
        <v>2</v>
      </c>
      <c r="AN52" s="179">
        <f t="shared" si="29"/>
        <v>2</v>
      </c>
    </row>
    <row r="53" spans="1:40" x14ac:dyDescent="0.25">
      <c r="A53" s="198" t="str">
        <f>Lists!C:C</f>
        <v>LBY001</v>
      </c>
      <c r="B53" s="250">
        <f t="shared" si="15"/>
        <v>1.7</v>
      </c>
      <c r="C53" s="158">
        <f t="shared" si="16"/>
        <v>0</v>
      </c>
      <c r="D53" s="273">
        <f t="shared" si="17"/>
        <v>1.8</v>
      </c>
      <c r="E53" s="198">
        <f>'Core Indicators'!R53</f>
        <v>1</v>
      </c>
      <c r="F53" s="198">
        <f>'Core Indicators'!Z53</f>
        <v>2</v>
      </c>
      <c r="G53" s="158">
        <f t="shared" si="18"/>
        <v>1.5</v>
      </c>
      <c r="H53" s="198">
        <f>'Core Indicators'!AH53</f>
        <v>2</v>
      </c>
      <c r="I53" s="198">
        <f>'Core Indicators'!AP53</f>
        <v>2</v>
      </c>
      <c r="J53" s="198">
        <f>'Core Indicators'!BN53</f>
        <v>2</v>
      </c>
      <c r="K53" s="198">
        <f t="shared" si="19"/>
        <v>2</v>
      </c>
      <c r="L53" s="250">
        <f t="shared" si="20"/>
        <v>2</v>
      </c>
      <c r="M53" s="273">
        <f t="shared" si="21"/>
        <v>2</v>
      </c>
      <c r="N53" s="199">
        <f>'Core Indicators'!DJ53</f>
        <v>2</v>
      </c>
      <c r="O53" s="199">
        <f>'Core Indicators'!DR53</f>
        <v>2</v>
      </c>
      <c r="P53" s="199">
        <f>'Core Indicators'!DZ53</f>
        <v>2</v>
      </c>
      <c r="Q53" s="199">
        <f>'Core Indicators'!EH53</f>
        <v>2</v>
      </c>
      <c r="R53" s="199">
        <f>'Core Indicators'!EP53</f>
        <v>2</v>
      </c>
      <c r="S53" s="158">
        <f t="shared" si="22"/>
        <v>1.3</v>
      </c>
      <c r="T53" s="158">
        <f t="shared" si="23"/>
        <v>1.1666666666666667</v>
      </c>
      <c r="U53" s="198">
        <v>1</v>
      </c>
      <c r="V53" s="198">
        <v>1</v>
      </c>
      <c r="W53" s="198">
        <f>'Core Indicators'!EX53</f>
        <v>2</v>
      </c>
      <c r="X53" s="158">
        <f t="shared" si="24"/>
        <v>1.5</v>
      </c>
      <c r="Y53" s="198">
        <v>1</v>
      </c>
      <c r="Z53" s="158">
        <f t="shared" si="25"/>
        <v>1.5</v>
      </c>
      <c r="AA53" s="198">
        <f>'Core Indicators'!FF53</f>
        <v>1</v>
      </c>
      <c r="AB53" s="198">
        <f t="shared" si="26"/>
        <v>2</v>
      </c>
      <c r="AC53" s="179">
        <f>'Core Indicators'!GD53</f>
        <v>2</v>
      </c>
      <c r="AD53" s="179">
        <f>'Core Indicators'!GL53</f>
        <v>2</v>
      </c>
      <c r="AE53" s="179">
        <f>'Core Indicators'!GT53</f>
        <v>2</v>
      </c>
      <c r="AF53" s="179">
        <f>'Core Indicators'!HB53</f>
        <v>2</v>
      </c>
      <c r="AG53" s="179">
        <f t="shared" si="27"/>
        <v>2</v>
      </c>
      <c r="AH53" s="179">
        <f>'Core Indicators'!HJ53</f>
        <v>2</v>
      </c>
      <c r="AI53" s="179">
        <f>'Core Indicators'!HR53</f>
        <v>2</v>
      </c>
      <c r="AJ53" s="179">
        <f t="shared" si="28"/>
        <v>2</v>
      </c>
      <c r="AK53" s="179">
        <f>'Core Indicators'!HZ53</f>
        <v>2</v>
      </c>
      <c r="AL53" s="179">
        <f>'Core Indicators'!IH53</f>
        <v>2</v>
      </c>
      <c r="AM53" s="179">
        <f>'Core Indicators'!IP53</f>
        <v>2</v>
      </c>
      <c r="AN53" s="179">
        <f t="shared" si="29"/>
        <v>2</v>
      </c>
    </row>
    <row r="54" spans="1:40" x14ac:dyDescent="0.25">
      <c r="A54" s="198" t="str">
        <f>Lists!C:C</f>
        <v>LBY002</v>
      </c>
      <c r="B54" s="250">
        <f t="shared" si="15"/>
        <v>1.7</v>
      </c>
      <c r="C54" s="158">
        <f t="shared" si="16"/>
        <v>0</v>
      </c>
      <c r="D54" s="273">
        <f t="shared" si="17"/>
        <v>1.8</v>
      </c>
      <c r="E54" s="198">
        <f>'Core Indicators'!R54</f>
        <v>1</v>
      </c>
      <c r="F54" s="198">
        <f>'Core Indicators'!Z54</f>
        <v>2</v>
      </c>
      <c r="G54" s="158">
        <f t="shared" si="18"/>
        <v>1.5</v>
      </c>
      <c r="H54" s="198">
        <f>'Core Indicators'!AH54</f>
        <v>2</v>
      </c>
      <c r="I54" s="198">
        <f>'Core Indicators'!AP54</f>
        <v>2</v>
      </c>
      <c r="J54" s="198">
        <f>'Core Indicators'!BN54</f>
        <v>2</v>
      </c>
      <c r="K54" s="198">
        <f t="shared" si="19"/>
        <v>2</v>
      </c>
      <c r="L54" s="250">
        <f t="shared" si="20"/>
        <v>2</v>
      </c>
      <c r="M54" s="273">
        <f t="shared" si="21"/>
        <v>2</v>
      </c>
      <c r="N54" s="199">
        <f>'Core Indicators'!DJ54</f>
        <v>2</v>
      </c>
      <c r="O54" s="199">
        <f>'Core Indicators'!DR54</f>
        <v>2</v>
      </c>
      <c r="P54" s="199">
        <f>'Core Indicators'!DZ54</f>
        <v>2</v>
      </c>
      <c r="Q54" s="199">
        <f>'Core Indicators'!EH54</f>
        <v>2</v>
      </c>
      <c r="R54" s="199">
        <f>'Core Indicators'!EP54</f>
        <v>2</v>
      </c>
      <c r="S54" s="158">
        <f t="shared" si="22"/>
        <v>1.3</v>
      </c>
      <c r="T54" s="158">
        <f t="shared" si="23"/>
        <v>1.1666666666666667</v>
      </c>
      <c r="U54" s="198">
        <v>1</v>
      </c>
      <c r="V54" s="198">
        <v>1</v>
      </c>
      <c r="W54" s="198">
        <f>'Core Indicators'!EX54</f>
        <v>2</v>
      </c>
      <c r="X54" s="158">
        <f t="shared" si="24"/>
        <v>1.5</v>
      </c>
      <c r="Y54" s="198">
        <v>1</v>
      </c>
      <c r="Z54" s="158">
        <f t="shared" si="25"/>
        <v>1.5</v>
      </c>
      <c r="AA54" s="198">
        <f>'Core Indicators'!FF54</f>
        <v>1</v>
      </c>
      <c r="AB54" s="198">
        <f t="shared" si="26"/>
        <v>2</v>
      </c>
      <c r="AC54" s="179">
        <f>'Core Indicators'!GD54</f>
        <v>2</v>
      </c>
      <c r="AD54" s="179">
        <f>'Core Indicators'!GL54</f>
        <v>2</v>
      </c>
      <c r="AE54" s="179">
        <f>'Core Indicators'!GT54</f>
        <v>2</v>
      </c>
      <c r="AF54" s="179">
        <f>'Core Indicators'!HB54</f>
        <v>2</v>
      </c>
      <c r="AG54" s="179">
        <f t="shared" si="27"/>
        <v>2</v>
      </c>
      <c r="AH54" s="179">
        <f>'Core Indicators'!HJ54</f>
        <v>2</v>
      </c>
      <c r="AI54" s="179">
        <f>'Core Indicators'!HR54</f>
        <v>2</v>
      </c>
      <c r="AJ54" s="179">
        <f t="shared" si="28"/>
        <v>2</v>
      </c>
      <c r="AK54" s="179">
        <f>'Core Indicators'!HZ54</f>
        <v>2</v>
      </c>
      <c r="AL54" s="179">
        <f>'Core Indicators'!IH54</f>
        <v>2</v>
      </c>
      <c r="AM54" s="179">
        <f>'Core Indicators'!IP54</f>
        <v>2</v>
      </c>
      <c r="AN54" s="179">
        <f t="shared" si="29"/>
        <v>2</v>
      </c>
    </row>
    <row r="55" spans="1:40" x14ac:dyDescent="0.25">
      <c r="A55" s="198" t="str">
        <f>Lists!C:C</f>
        <v>LSO002</v>
      </c>
      <c r="B55" s="250">
        <f t="shared" si="15"/>
        <v>1.8</v>
      </c>
      <c r="C55" s="158">
        <f t="shared" si="16"/>
        <v>0</v>
      </c>
      <c r="D55" s="273">
        <f t="shared" si="17"/>
        <v>2.2000000000000002</v>
      </c>
      <c r="E55" s="198">
        <f>'Core Indicators'!R55</f>
        <v>2</v>
      </c>
      <c r="F55" s="198">
        <f>'Core Indicators'!Z55</f>
        <v>2</v>
      </c>
      <c r="G55" s="158">
        <f t="shared" si="18"/>
        <v>2</v>
      </c>
      <c r="H55" s="198">
        <f>'Core Indicators'!AH55</f>
        <v>2</v>
      </c>
      <c r="I55" s="198">
        <f>'Core Indicators'!AP55</f>
        <v>3</v>
      </c>
      <c r="J55" s="198">
        <f>'Core Indicators'!BN55</f>
        <v>2</v>
      </c>
      <c r="K55" s="198">
        <f t="shared" si="19"/>
        <v>2.5</v>
      </c>
      <c r="L55" s="250">
        <f t="shared" si="20"/>
        <v>2.2999999999999998</v>
      </c>
      <c r="M55" s="273">
        <f t="shared" si="21"/>
        <v>2</v>
      </c>
      <c r="N55" s="199">
        <f>'Core Indicators'!DJ55</f>
        <v>2</v>
      </c>
      <c r="O55" s="199">
        <f>'Core Indicators'!DR55</f>
        <v>2</v>
      </c>
      <c r="P55" s="199">
        <f>'Core Indicators'!DZ55</f>
        <v>2</v>
      </c>
      <c r="Q55" s="199">
        <f>'Core Indicators'!EH55</f>
        <v>2</v>
      </c>
      <c r="R55" s="199">
        <f>'Core Indicators'!EP55</f>
        <v>2</v>
      </c>
      <c r="S55" s="158">
        <f t="shared" si="22"/>
        <v>1.3</v>
      </c>
      <c r="T55" s="158">
        <f t="shared" si="23"/>
        <v>1.1666666666666667</v>
      </c>
      <c r="U55" s="198">
        <v>1</v>
      </c>
      <c r="V55" s="198">
        <v>1</v>
      </c>
      <c r="W55" s="198">
        <f>'Core Indicators'!EX55</f>
        <v>2</v>
      </c>
      <c r="X55" s="158">
        <f t="shared" si="24"/>
        <v>1.5</v>
      </c>
      <c r="Y55" s="198">
        <v>1</v>
      </c>
      <c r="Z55" s="158">
        <f t="shared" si="25"/>
        <v>1.5</v>
      </c>
      <c r="AA55" s="198">
        <f>'Core Indicators'!FF55</f>
        <v>1</v>
      </c>
      <c r="AB55" s="198">
        <f t="shared" si="26"/>
        <v>2</v>
      </c>
      <c r="AC55" s="179">
        <f>'Core Indicators'!GD55</f>
        <v>2</v>
      </c>
      <c r="AD55" s="179">
        <f>'Core Indicators'!GL55</f>
        <v>2</v>
      </c>
      <c r="AE55" s="179">
        <f>'Core Indicators'!GT55</f>
        <v>2</v>
      </c>
      <c r="AF55" s="179">
        <f>'Core Indicators'!HB55</f>
        <v>2</v>
      </c>
      <c r="AG55" s="179">
        <f t="shared" si="27"/>
        <v>2</v>
      </c>
      <c r="AH55" s="179">
        <f>'Core Indicators'!HJ55</f>
        <v>2</v>
      </c>
      <c r="AI55" s="179">
        <f>'Core Indicators'!HR55</f>
        <v>2</v>
      </c>
      <c r="AJ55" s="179">
        <f t="shared" si="28"/>
        <v>2</v>
      </c>
      <c r="AK55" s="179">
        <f>'Core Indicators'!HZ55</f>
        <v>2</v>
      </c>
      <c r="AL55" s="179">
        <f>'Core Indicators'!IH55</f>
        <v>2</v>
      </c>
      <c r="AM55" s="179">
        <f>'Core Indicators'!IP55</f>
        <v>2</v>
      </c>
      <c r="AN55" s="179">
        <f t="shared" si="29"/>
        <v>2</v>
      </c>
    </row>
    <row r="56" spans="1:40" x14ac:dyDescent="0.25">
      <c r="A56" s="198" t="str">
        <f>Lists!C:C</f>
        <v>MAR002</v>
      </c>
      <c r="B56" s="250" t="str">
        <f t="shared" si="15"/>
        <v>x</v>
      </c>
      <c r="C56" s="158">
        <f t="shared" si="16"/>
        <v>3</v>
      </c>
      <c r="D56" s="273">
        <f t="shared" si="17"/>
        <v>2</v>
      </c>
      <c r="E56" s="198">
        <f>'Core Indicators'!R56</f>
        <v>1</v>
      </c>
      <c r="F56" s="198">
        <f>'Core Indicators'!Z56</f>
        <v>3</v>
      </c>
      <c r="G56" s="158">
        <f t="shared" si="18"/>
        <v>2.1</v>
      </c>
      <c r="H56" s="198" t="str">
        <f>'Core Indicators'!AH56</f>
        <v>x</v>
      </c>
      <c r="I56" s="198" t="str">
        <f>'Core Indicators'!AP56</f>
        <v>x</v>
      </c>
      <c r="J56" s="198">
        <f>'Core Indicators'!BN56</f>
        <v>2</v>
      </c>
      <c r="K56" s="198">
        <f t="shared" si="19"/>
        <v>2</v>
      </c>
      <c r="L56" s="250">
        <f t="shared" si="20"/>
        <v>2</v>
      </c>
      <c r="M56" s="273" t="str">
        <f t="shared" si="21"/>
        <v>x</v>
      </c>
      <c r="N56" s="199" t="str">
        <f>'Core Indicators'!DJ56</f>
        <v>x</v>
      </c>
      <c r="O56" s="199" t="str">
        <f>'Core Indicators'!DR56</f>
        <v>x</v>
      </c>
      <c r="P56" s="199" t="str">
        <f>'Core Indicators'!DZ56</f>
        <v>x</v>
      </c>
      <c r="Q56" s="199" t="str">
        <f>'Core Indicators'!EH56</f>
        <v>x</v>
      </c>
      <c r="R56" s="199" t="str">
        <f>'Core Indicators'!EP56</f>
        <v>x</v>
      </c>
      <c r="S56" s="158">
        <f t="shared" si="22"/>
        <v>1.6</v>
      </c>
      <c r="T56" s="158">
        <f t="shared" si="23"/>
        <v>1.1666666666666667</v>
      </c>
      <c r="U56" s="198">
        <v>1</v>
      </c>
      <c r="V56" s="198">
        <v>1</v>
      </c>
      <c r="W56" s="198">
        <f>'Core Indicators'!EX56</f>
        <v>2</v>
      </c>
      <c r="X56" s="158">
        <f t="shared" si="24"/>
        <v>1.5</v>
      </c>
      <c r="Y56" s="198">
        <v>1</v>
      </c>
      <c r="Z56" s="158">
        <f t="shared" si="25"/>
        <v>2</v>
      </c>
      <c r="AA56" s="198">
        <f>'Core Indicators'!FF56</f>
        <v>2</v>
      </c>
      <c r="AB56" s="198">
        <f t="shared" si="26"/>
        <v>2</v>
      </c>
      <c r="AC56" s="179">
        <f>'Core Indicators'!GD56</f>
        <v>2</v>
      </c>
      <c r="AD56" s="179">
        <f>'Core Indicators'!GL56</f>
        <v>2</v>
      </c>
      <c r="AE56" s="179">
        <f>'Core Indicators'!GT56</f>
        <v>2</v>
      </c>
      <c r="AF56" s="179">
        <f>'Core Indicators'!HB56</f>
        <v>2</v>
      </c>
      <c r="AG56" s="179">
        <f t="shared" si="27"/>
        <v>2</v>
      </c>
      <c r="AH56" s="179">
        <f>'Core Indicators'!HJ56</f>
        <v>2</v>
      </c>
      <c r="AI56" s="179">
        <f>'Core Indicators'!HR56</f>
        <v>2</v>
      </c>
      <c r="AJ56" s="179">
        <f t="shared" si="28"/>
        <v>2</v>
      </c>
      <c r="AK56" s="179">
        <f>'Core Indicators'!HZ56</f>
        <v>2</v>
      </c>
      <c r="AL56" s="179">
        <f>'Core Indicators'!IH56</f>
        <v>2</v>
      </c>
      <c r="AM56" s="179">
        <f>'Core Indicators'!IP56</f>
        <v>2</v>
      </c>
      <c r="AN56" s="179">
        <f t="shared" si="29"/>
        <v>2</v>
      </c>
    </row>
    <row r="57" spans="1:40" x14ac:dyDescent="0.25">
      <c r="A57" s="198" t="str">
        <f>Lists!C:C</f>
        <v>MDG002</v>
      </c>
      <c r="B57" s="250">
        <f t="shared" si="15"/>
        <v>1.3</v>
      </c>
      <c r="C57" s="158">
        <f t="shared" si="16"/>
        <v>0</v>
      </c>
      <c r="D57" s="273">
        <f t="shared" si="17"/>
        <v>1.5</v>
      </c>
      <c r="E57" s="198">
        <f>'Core Indicators'!R57</f>
        <v>2</v>
      </c>
      <c r="F57" s="198">
        <f>'Core Indicators'!Z57</f>
        <v>1</v>
      </c>
      <c r="G57" s="158">
        <f t="shared" si="18"/>
        <v>1.5</v>
      </c>
      <c r="H57" s="198">
        <f>'Core Indicators'!AH57</f>
        <v>1</v>
      </c>
      <c r="I57" s="198">
        <f>'Core Indicators'!AP57</f>
        <v>2</v>
      </c>
      <c r="J57" s="198">
        <f>'Core Indicators'!BN57</f>
        <v>2</v>
      </c>
      <c r="K57" s="198">
        <f t="shared" si="19"/>
        <v>2</v>
      </c>
      <c r="L57" s="250">
        <f t="shared" si="20"/>
        <v>1.5</v>
      </c>
      <c r="M57" s="273">
        <f t="shared" si="21"/>
        <v>1</v>
      </c>
      <c r="N57" s="199">
        <f>'Core Indicators'!DJ57</f>
        <v>1</v>
      </c>
      <c r="O57" s="199">
        <f>'Core Indicators'!DR57</f>
        <v>1</v>
      </c>
      <c r="P57" s="199">
        <f>'Core Indicators'!DZ57</f>
        <v>1</v>
      </c>
      <c r="Q57" s="199">
        <f>'Core Indicators'!EH57</f>
        <v>1</v>
      </c>
      <c r="R57" s="199">
        <f>'Core Indicators'!EP57</f>
        <v>1</v>
      </c>
      <c r="S57" s="158">
        <f t="shared" si="22"/>
        <v>1.6</v>
      </c>
      <c r="T57" s="158">
        <f t="shared" si="23"/>
        <v>1.1666666666666667</v>
      </c>
      <c r="U57" s="198">
        <v>1</v>
      </c>
      <c r="V57" s="198">
        <v>1</v>
      </c>
      <c r="W57" s="198">
        <f>'Core Indicators'!EX57</f>
        <v>2</v>
      </c>
      <c r="X57" s="158">
        <f t="shared" si="24"/>
        <v>1.5</v>
      </c>
      <c r="Y57" s="198">
        <v>1</v>
      </c>
      <c r="Z57" s="158">
        <f t="shared" si="25"/>
        <v>2</v>
      </c>
      <c r="AA57" s="198">
        <f>'Core Indicators'!FF57</f>
        <v>2</v>
      </c>
      <c r="AB57" s="198">
        <f t="shared" si="26"/>
        <v>2</v>
      </c>
      <c r="AC57" s="179">
        <f>'Core Indicators'!GD57</f>
        <v>2</v>
      </c>
      <c r="AD57" s="179">
        <f>'Core Indicators'!GL57</f>
        <v>2</v>
      </c>
      <c r="AE57" s="179">
        <f>'Core Indicators'!GT57</f>
        <v>2</v>
      </c>
      <c r="AF57" s="179">
        <f>'Core Indicators'!HB57</f>
        <v>2</v>
      </c>
      <c r="AG57" s="179">
        <f t="shared" si="27"/>
        <v>2</v>
      </c>
      <c r="AH57" s="179">
        <f>'Core Indicators'!HJ57</f>
        <v>2</v>
      </c>
      <c r="AI57" s="179">
        <f>'Core Indicators'!HR57</f>
        <v>2</v>
      </c>
      <c r="AJ57" s="179">
        <f t="shared" si="28"/>
        <v>2</v>
      </c>
      <c r="AK57" s="179">
        <f>'Core Indicators'!HZ57</f>
        <v>2</v>
      </c>
      <c r="AL57" s="179">
        <f>'Core Indicators'!IH57</f>
        <v>2</v>
      </c>
      <c r="AM57" s="179">
        <f>'Core Indicators'!IP57</f>
        <v>2</v>
      </c>
      <c r="AN57" s="179">
        <f t="shared" si="29"/>
        <v>2</v>
      </c>
    </row>
    <row r="58" spans="1:40" x14ac:dyDescent="0.25">
      <c r="A58" s="198" t="str">
        <f>Lists!C:C</f>
        <v>MEX001</v>
      </c>
      <c r="B58" s="250" t="str">
        <f t="shared" si="15"/>
        <v>x</v>
      </c>
      <c r="C58" s="158">
        <f t="shared" si="16"/>
        <v>2</v>
      </c>
      <c r="D58" s="273">
        <f t="shared" si="17"/>
        <v>2.7</v>
      </c>
      <c r="E58" s="198">
        <f>'Core Indicators'!R58</f>
        <v>2</v>
      </c>
      <c r="F58" s="198">
        <f>'Core Indicators'!Z58</f>
        <v>2</v>
      </c>
      <c r="G58" s="158">
        <f t="shared" si="18"/>
        <v>2</v>
      </c>
      <c r="H58" s="198" t="str">
        <f>'Core Indicators'!AH58</f>
        <v>x</v>
      </c>
      <c r="I58" s="198">
        <f>'Core Indicators'!AP58</f>
        <v>3</v>
      </c>
      <c r="J58" s="198">
        <f>'Core Indicators'!BN58</f>
        <v>3</v>
      </c>
      <c r="K58" s="198">
        <f t="shared" si="19"/>
        <v>3</v>
      </c>
      <c r="L58" s="250">
        <f t="shared" si="20"/>
        <v>3</v>
      </c>
      <c r="M58" s="273" t="str">
        <f t="shared" si="21"/>
        <v>x</v>
      </c>
      <c r="N58" s="199" t="str">
        <f>'Core Indicators'!DJ58</f>
        <v>x</v>
      </c>
      <c r="O58" s="199" t="str">
        <f>'Core Indicators'!DR58</f>
        <v>x</v>
      </c>
      <c r="P58" s="199" t="str">
        <f>'Core Indicators'!DZ58</f>
        <v>x</v>
      </c>
      <c r="Q58" s="199" t="str">
        <f>'Core Indicators'!EH58</f>
        <v>x</v>
      </c>
      <c r="R58" s="199" t="str">
        <f>'Core Indicators'!EP58</f>
        <v>x</v>
      </c>
      <c r="S58" s="158">
        <f t="shared" si="22"/>
        <v>1.7</v>
      </c>
      <c r="T58" s="158">
        <f t="shared" si="23"/>
        <v>1.3333333333333333</v>
      </c>
      <c r="U58" s="198">
        <v>1</v>
      </c>
      <c r="V58" s="198">
        <v>1</v>
      </c>
      <c r="W58" s="198">
        <f>'Core Indicators'!EX58</f>
        <v>3</v>
      </c>
      <c r="X58" s="158">
        <f t="shared" si="24"/>
        <v>2</v>
      </c>
      <c r="Y58" s="198">
        <v>1</v>
      </c>
      <c r="Z58" s="158">
        <f t="shared" si="25"/>
        <v>2</v>
      </c>
      <c r="AA58" s="198">
        <f>'Core Indicators'!FF58</f>
        <v>2</v>
      </c>
      <c r="AB58" s="198">
        <f t="shared" si="26"/>
        <v>2</v>
      </c>
      <c r="AC58" s="179">
        <f>'Core Indicators'!GD58</f>
        <v>2</v>
      </c>
      <c r="AD58" s="179">
        <f>'Core Indicators'!GL58</f>
        <v>2</v>
      </c>
      <c r="AE58" s="179">
        <f>'Core Indicators'!GT58</f>
        <v>2</v>
      </c>
      <c r="AF58" s="179">
        <f>'Core Indicators'!HB58</f>
        <v>2</v>
      </c>
      <c r="AG58" s="179">
        <f t="shared" si="27"/>
        <v>2</v>
      </c>
      <c r="AH58" s="179">
        <f>'Core Indicators'!HJ58</f>
        <v>2</v>
      </c>
      <c r="AI58" s="179">
        <f>'Core Indicators'!HR58</f>
        <v>2</v>
      </c>
      <c r="AJ58" s="179">
        <f t="shared" si="28"/>
        <v>2</v>
      </c>
      <c r="AK58" s="179">
        <f>'Core Indicators'!HZ58</f>
        <v>2</v>
      </c>
      <c r="AL58" s="179">
        <f>'Core Indicators'!IH58</f>
        <v>2</v>
      </c>
      <c r="AM58" s="179">
        <f>'Core Indicators'!IP58</f>
        <v>2</v>
      </c>
      <c r="AN58" s="179">
        <f t="shared" si="29"/>
        <v>2</v>
      </c>
    </row>
    <row r="59" spans="1:40" x14ac:dyDescent="0.25">
      <c r="A59" s="198" t="str">
        <f>Lists!C:C</f>
        <v>MEX002</v>
      </c>
      <c r="B59" s="250" t="str">
        <f t="shared" si="15"/>
        <v>x</v>
      </c>
      <c r="C59" s="158">
        <f t="shared" si="16"/>
        <v>2</v>
      </c>
      <c r="D59" s="273">
        <f t="shared" si="17"/>
        <v>2.7</v>
      </c>
      <c r="E59" s="198">
        <f>'Core Indicators'!R59</f>
        <v>2</v>
      </c>
      <c r="F59" s="198">
        <f>'Core Indicators'!Z59</f>
        <v>3</v>
      </c>
      <c r="G59" s="158">
        <f t="shared" si="18"/>
        <v>2.5</v>
      </c>
      <c r="H59" s="198">
        <f>'Core Indicators'!AH59</f>
        <v>3</v>
      </c>
      <c r="I59" s="198">
        <f>'Core Indicators'!AP59</f>
        <v>2</v>
      </c>
      <c r="J59" s="198">
        <f>'Core Indicators'!BN59</f>
        <v>3</v>
      </c>
      <c r="K59" s="198">
        <f t="shared" si="19"/>
        <v>2.5</v>
      </c>
      <c r="L59" s="250">
        <f t="shared" si="20"/>
        <v>2.8</v>
      </c>
      <c r="M59" s="273" t="str">
        <f t="shared" si="21"/>
        <v>x</v>
      </c>
      <c r="N59" s="199" t="str">
        <f>'Core Indicators'!DJ59</f>
        <v>x</v>
      </c>
      <c r="O59" s="199" t="str">
        <f>'Core Indicators'!DR59</f>
        <v>x</v>
      </c>
      <c r="P59" s="199" t="str">
        <f>'Core Indicators'!DZ59</f>
        <v>x</v>
      </c>
      <c r="Q59" s="199" t="str">
        <f>'Core Indicators'!EH59</f>
        <v>x</v>
      </c>
      <c r="R59" s="199" t="str">
        <f>'Core Indicators'!EP59</f>
        <v>x</v>
      </c>
      <c r="S59" s="158">
        <f t="shared" si="22"/>
        <v>1.7</v>
      </c>
      <c r="T59" s="158">
        <f t="shared" si="23"/>
        <v>1.3333333333333333</v>
      </c>
      <c r="U59" s="198">
        <v>1</v>
      </c>
      <c r="V59" s="198">
        <v>1</v>
      </c>
      <c r="W59" s="198">
        <f>'Core Indicators'!EX59</f>
        <v>3</v>
      </c>
      <c r="X59" s="158">
        <f t="shared" si="24"/>
        <v>2</v>
      </c>
      <c r="Y59" s="198">
        <v>1</v>
      </c>
      <c r="Z59" s="158">
        <f t="shared" si="25"/>
        <v>2</v>
      </c>
      <c r="AA59" s="198" t="str">
        <f>'Core Indicators'!FF59</f>
        <v>x</v>
      </c>
      <c r="AB59" s="198">
        <f t="shared" si="26"/>
        <v>2</v>
      </c>
      <c r="AC59" s="179">
        <f>'Core Indicators'!GD59</f>
        <v>2</v>
      </c>
      <c r="AD59" s="179">
        <f>'Core Indicators'!GL59</f>
        <v>2</v>
      </c>
      <c r="AE59" s="179">
        <f>'Core Indicators'!GT59</f>
        <v>2</v>
      </c>
      <c r="AF59" s="179">
        <f>'Core Indicators'!HB59</f>
        <v>2</v>
      </c>
      <c r="AG59" s="179">
        <f t="shared" si="27"/>
        <v>2</v>
      </c>
      <c r="AH59" s="179">
        <f>'Core Indicators'!HJ59</f>
        <v>2</v>
      </c>
      <c r="AI59" s="179">
        <f>'Core Indicators'!HR59</f>
        <v>2</v>
      </c>
      <c r="AJ59" s="179">
        <f t="shared" si="28"/>
        <v>2</v>
      </c>
      <c r="AK59" s="179">
        <f>'Core Indicators'!HZ59</f>
        <v>2</v>
      </c>
      <c r="AL59" s="179">
        <f>'Core Indicators'!IH59</f>
        <v>2</v>
      </c>
      <c r="AM59" s="179">
        <f>'Core Indicators'!IP59</f>
        <v>2</v>
      </c>
      <c r="AN59" s="179">
        <f t="shared" si="29"/>
        <v>2</v>
      </c>
    </row>
    <row r="60" spans="1:40" x14ac:dyDescent="0.25">
      <c r="A60" s="198" t="str">
        <f>Lists!C:C</f>
        <v>MEX003</v>
      </c>
      <c r="B60" s="250" t="str">
        <f t="shared" si="15"/>
        <v>x</v>
      </c>
      <c r="C60" s="158">
        <f t="shared" si="16"/>
        <v>1</v>
      </c>
      <c r="D60" s="273">
        <f t="shared" si="17"/>
        <v>2.8</v>
      </c>
      <c r="E60" s="198">
        <f>'Core Indicators'!R60</f>
        <v>2</v>
      </c>
      <c r="F60" s="198">
        <f>'Core Indicators'!Z60</f>
        <v>3</v>
      </c>
      <c r="G60" s="158">
        <f t="shared" si="18"/>
        <v>2.5</v>
      </c>
      <c r="H60" s="198">
        <f>'Core Indicators'!AH60</f>
        <v>3</v>
      </c>
      <c r="I60" s="198">
        <f>'Core Indicators'!AP60</f>
        <v>3</v>
      </c>
      <c r="J60" s="198">
        <f>'Core Indicators'!BN60</f>
        <v>3</v>
      </c>
      <c r="K60" s="198">
        <f t="shared" si="19"/>
        <v>3</v>
      </c>
      <c r="L60" s="250">
        <f t="shared" si="20"/>
        <v>3</v>
      </c>
      <c r="M60" s="273" t="str">
        <f t="shared" si="21"/>
        <v>x</v>
      </c>
      <c r="N60" s="199" t="str">
        <f>'Core Indicators'!DJ60</f>
        <v>x</v>
      </c>
      <c r="O60" s="199" t="str">
        <f>'Core Indicators'!DR60</f>
        <v>x</v>
      </c>
      <c r="P60" s="199" t="str">
        <f>'Core Indicators'!DZ60</f>
        <v>x</v>
      </c>
      <c r="Q60" s="199" t="str">
        <f>'Core Indicators'!EH60</f>
        <v>x</v>
      </c>
      <c r="R60" s="199" t="str">
        <f>'Core Indicators'!EP60</f>
        <v>x</v>
      </c>
      <c r="S60" s="158">
        <f t="shared" si="22"/>
        <v>1.4</v>
      </c>
      <c r="T60" s="158">
        <f t="shared" si="23"/>
        <v>1.3333333333333333</v>
      </c>
      <c r="U60" s="198">
        <v>1</v>
      </c>
      <c r="V60" s="198">
        <v>1</v>
      </c>
      <c r="W60" s="198">
        <f>'Core Indicators'!EX60</f>
        <v>3</v>
      </c>
      <c r="X60" s="158">
        <f t="shared" si="24"/>
        <v>2</v>
      </c>
      <c r="Y60" s="198">
        <v>1</v>
      </c>
      <c r="Z60" s="158">
        <f t="shared" si="25"/>
        <v>1.5</v>
      </c>
      <c r="AA60" s="198">
        <f>'Core Indicators'!FF60</f>
        <v>1</v>
      </c>
      <c r="AB60" s="198">
        <f t="shared" si="26"/>
        <v>2</v>
      </c>
      <c r="AC60" s="179">
        <f>'Core Indicators'!GD60</f>
        <v>2</v>
      </c>
      <c r="AD60" s="179">
        <f>'Core Indicators'!GL60</f>
        <v>2</v>
      </c>
      <c r="AE60" s="179">
        <f>'Core Indicators'!GT60</f>
        <v>2</v>
      </c>
      <c r="AF60" s="179">
        <f>'Core Indicators'!HB60</f>
        <v>2</v>
      </c>
      <c r="AG60" s="179">
        <f t="shared" si="27"/>
        <v>2</v>
      </c>
      <c r="AH60" s="179">
        <f>'Core Indicators'!HJ60</f>
        <v>2</v>
      </c>
      <c r="AI60" s="179">
        <f>'Core Indicators'!HR60</f>
        <v>2</v>
      </c>
      <c r="AJ60" s="179">
        <f t="shared" si="28"/>
        <v>2</v>
      </c>
      <c r="AK60" s="179">
        <f>'Core Indicators'!HZ60</f>
        <v>2</v>
      </c>
      <c r="AL60" s="179">
        <f>'Core Indicators'!IH60</f>
        <v>2</v>
      </c>
      <c r="AM60" s="179">
        <f>'Core Indicators'!IP60</f>
        <v>2</v>
      </c>
      <c r="AN60" s="179">
        <f t="shared" si="29"/>
        <v>2</v>
      </c>
    </row>
    <row r="61" spans="1:40" x14ac:dyDescent="0.25">
      <c r="A61" s="198" t="str">
        <f>Lists!C:C</f>
        <v>MLI001</v>
      </c>
      <c r="B61" s="250">
        <f t="shared" si="15"/>
        <v>1.8</v>
      </c>
      <c r="C61" s="158">
        <f t="shared" si="16"/>
        <v>0</v>
      </c>
      <c r="D61" s="273">
        <f t="shared" si="17"/>
        <v>1.5</v>
      </c>
      <c r="E61" s="198">
        <f>'Core Indicators'!R61</f>
        <v>1</v>
      </c>
      <c r="F61" s="198">
        <f>'Core Indicators'!Z61</f>
        <v>2</v>
      </c>
      <c r="G61" s="158">
        <f t="shared" si="18"/>
        <v>1.5</v>
      </c>
      <c r="H61" s="198">
        <f>'Core Indicators'!AH61</f>
        <v>2</v>
      </c>
      <c r="I61" s="198">
        <f>'Core Indicators'!AP61</f>
        <v>1</v>
      </c>
      <c r="J61" s="198">
        <f>'Core Indicators'!BN61</f>
        <v>1</v>
      </c>
      <c r="K61" s="198">
        <f t="shared" si="19"/>
        <v>1</v>
      </c>
      <c r="L61" s="250">
        <f t="shared" si="20"/>
        <v>1.5</v>
      </c>
      <c r="M61" s="273">
        <f t="shared" si="21"/>
        <v>2</v>
      </c>
      <c r="N61" s="199">
        <f>'Core Indicators'!DJ61</f>
        <v>2</v>
      </c>
      <c r="O61" s="199">
        <f>'Core Indicators'!DR61</f>
        <v>2</v>
      </c>
      <c r="P61" s="199">
        <f>'Core Indicators'!DZ61</f>
        <v>2</v>
      </c>
      <c r="Q61" s="199">
        <f>'Core Indicators'!EH61</f>
        <v>2</v>
      </c>
      <c r="R61" s="199">
        <f>'Core Indicators'!EP61</f>
        <v>2</v>
      </c>
      <c r="S61" s="158">
        <f t="shared" si="22"/>
        <v>1.6</v>
      </c>
      <c r="T61" s="158">
        <f t="shared" si="23"/>
        <v>1.1666666666666667</v>
      </c>
      <c r="U61" s="198">
        <v>1</v>
      </c>
      <c r="V61" s="198">
        <v>1</v>
      </c>
      <c r="W61" s="198">
        <f>'Core Indicators'!EX61</f>
        <v>2</v>
      </c>
      <c r="X61" s="158">
        <f t="shared" si="24"/>
        <v>1.5</v>
      </c>
      <c r="Y61" s="198">
        <v>1</v>
      </c>
      <c r="Z61" s="158">
        <f t="shared" si="25"/>
        <v>2</v>
      </c>
      <c r="AA61" s="198">
        <f>'Core Indicators'!FF61</f>
        <v>2</v>
      </c>
      <c r="AB61" s="198">
        <f t="shared" si="26"/>
        <v>2</v>
      </c>
      <c r="AC61" s="179">
        <f>'Core Indicators'!GD61</f>
        <v>2</v>
      </c>
      <c r="AD61" s="179">
        <f>'Core Indicators'!GL61</f>
        <v>2</v>
      </c>
      <c r="AE61" s="179">
        <f>'Core Indicators'!GT61</f>
        <v>2</v>
      </c>
      <c r="AF61" s="179">
        <f>'Core Indicators'!HB61</f>
        <v>2</v>
      </c>
      <c r="AG61" s="179">
        <f t="shared" si="27"/>
        <v>2</v>
      </c>
      <c r="AH61" s="179">
        <f>'Core Indicators'!HJ61</f>
        <v>2</v>
      </c>
      <c r="AI61" s="179">
        <f>'Core Indicators'!HR61</f>
        <v>2</v>
      </c>
      <c r="AJ61" s="179">
        <f t="shared" si="28"/>
        <v>2</v>
      </c>
      <c r="AK61" s="179">
        <f>'Core Indicators'!HZ61</f>
        <v>2</v>
      </c>
      <c r="AL61" s="179">
        <f>'Core Indicators'!IH61</f>
        <v>2</v>
      </c>
      <c r="AM61" s="179">
        <f>'Core Indicators'!IP61</f>
        <v>2</v>
      </c>
      <c r="AN61" s="179">
        <f t="shared" si="29"/>
        <v>2</v>
      </c>
    </row>
    <row r="62" spans="1:40" x14ac:dyDescent="0.25">
      <c r="A62" s="198" t="str">
        <f>Lists!C:C</f>
        <v>MMR001</v>
      </c>
      <c r="B62" s="250">
        <f t="shared" si="15"/>
        <v>1.9</v>
      </c>
      <c r="C62" s="158">
        <f t="shared" si="16"/>
        <v>0</v>
      </c>
      <c r="D62" s="273">
        <f t="shared" si="17"/>
        <v>2</v>
      </c>
      <c r="E62" s="198">
        <f>'Core Indicators'!R62</f>
        <v>2</v>
      </c>
      <c r="F62" s="198">
        <f>'Core Indicators'!Z62</f>
        <v>2</v>
      </c>
      <c r="G62" s="158">
        <f t="shared" si="18"/>
        <v>2</v>
      </c>
      <c r="H62" s="198">
        <f>'Core Indicators'!AH62</f>
        <v>2</v>
      </c>
      <c r="I62" s="198">
        <f>'Core Indicators'!AP62</f>
        <v>2</v>
      </c>
      <c r="J62" s="198">
        <f>'Core Indicators'!BN62</f>
        <v>2</v>
      </c>
      <c r="K62" s="198">
        <f t="shared" si="19"/>
        <v>2</v>
      </c>
      <c r="L62" s="250">
        <f t="shared" si="20"/>
        <v>2</v>
      </c>
      <c r="M62" s="273">
        <f t="shared" si="21"/>
        <v>2</v>
      </c>
      <c r="N62" s="199">
        <f>'Core Indicators'!DJ62</f>
        <v>2</v>
      </c>
      <c r="O62" s="199">
        <f>'Core Indicators'!DR62</f>
        <v>2</v>
      </c>
      <c r="P62" s="199">
        <f>'Core Indicators'!DZ62</f>
        <v>2</v>
      </c>
      <c r="Q62" s="199">
        <f>'Core Indicators'!EH62</f>
        <v>2</v>
      </c>
      <c r="R62" s="199">
        <f>'Core Indicators'!EP62</f>
        <v>2</v>
      </c>
      <c r="S62" s="158">
        <f t="shared" si="22"/>
        <v>1.6</v>
      </c>
      <c r="T62" s="158">
        <f t="shared" si="23"/>
        <v>1.1666666666666667</v>
      </c>
      <c r="U62" s="198">
        <v>1</v>
      </c>
      <c r="V62" s="198">
        <v>1</v>
      </c>
      <c r="W62" s="198">
        <f>'Core Indicators'!EX62</f>
        <v>2</v>
      </c>
      <c r="X62" s="158">
        <f t="shared" si="24"/>
        <v>1.5</v>
      </c>
      <c r="Y62" s="198">
        <v>1</v>
      </c>
      <c r="Z62" s="158">
        <f t="shared" si="25"/>
        <v>2</v>
      </c>
      <c r="AA62" s="198">
        <f>'Core Indicators'!FF62</f>
        <v>2</v>
      </c>
      <c r="AB62" s="198">
        <f t="shared" si="26"/>
        <v>2</v>
      </c>
      <c r="AC62" s="179">
        <f>'Core Indicators'!GD62</f>
        <v>2</v>
      </c>
      <c r="AD62" s="179">
        <f>'Core Indicators'!GL62</f>
        <v>2</v>
      </c>
      <c r="AE62" s="179">
        <f>'Core Indicators'!GT62</f>
        <v>2</v>
      </c>
      <c r="AF62" s="179">
        <f>'Core Indicators'!HB62</f>
        <v>2</v>
      </c>
      <c r="AG62" s="179">
        <f t="shared" si="27"/>
        <v>2</v>
      </c>
      <c r="AH62" s="179">
        <f>'Core Indicators'!HJ62</f>
        <v>2</v>
      </c>
      <c r="AI62" s="179">
        <f>'Core Indicators'!HR62</f>
        <v>2</v>
      </c>
      <c r="AJ62" s="179">
        <f t="shared" si="28"/>
        <v>2</v>
      </c>
      <c r="AK62" s="179">
        <f>'Core Indicators'!HZ62</f>
        <v>2</v>
      </c>
      <c r="AL62" s="179">
        <f>'Core Indicators'!IH62</f>
        <v>2</v>
      </c>
      <c r="AM62" s="179">
        <f>'Core Indicators'!IP62</f>
        <v>2</v>
      </c>
      <c r="AN62" s="179">
        <f t="shared" si="29"/>
        <v>2</v>
      </c>
    </row>
    <row r="63" spans="1:40" x14ac:dyDescent="0.25">
      <c r="A63" s="198" t="str">
        <f>Lists!C:C</f>
        <v>MMR002</v>
      </c>
      <c r="B63" s="250">
        <f t="shared" si="15"/>
        <v>1.9</v>
      </c>
      <c r="C63" s="158">
        <f t="shared" si="16"/>
        <v>0</v>
      </c>
      <c r="D63" s="273">
        <f t="shared" si="17"/>
        <v>2.2000000000000002</v>
      </c>
      <c r="E63" s="198">
        <f>'Core Indicators'!R63</f>
        <v>2</v>
      </c>
      <c r="F63" s="198">
        <f>'Core Indicators'!Z63</f>
        <v>2</v>
      </c>
      <c r="G63" s="158">
        <f t="shared" si="18"/>
        <v>2</v>
      </c>
      <c r="H63" s="198">
        <f>'Core Indicators'!AH63</f>
        <v>2</v>
      </c>
      <c r="I63" s="198">
        <f>'Core Indicators'!AP63</f>
        <v>2</v>
      </c>
      <c r="J63" s="198">
        <f>'Core Indicators'!BN63</f>
        <v>3</v>
      </c>
      <c r="K63" s="198">
        <f t="shared" si="19"/>
        <v>2.5</v>
      </c>
      <c r="L63" s="250">
        <f t="shared" si="20"/>
        <v>2.2999999999999998</v>
      </c>
      <c r="M63" s="273">
        <f t="shared" si="21"/>
        <v>2</v>
      </c>
      <c r="N63" s="199">
        <f>'Core Indicators'!DJ63</f>
        <v>2</v>
      </c>
      <c r="O63" s="199">
        <f>'Core Indicators'!DR63</f>
        <v>2</v>
      </c>
      <c r="P63" s="199">
        <f>'Core Indicators'!DZ63</f>
        <v>2</v>
      </c>
      <c r="Q63" s="199">
        <f>'Core Indicators'!EH63</f>
        <v>2</v>
      </c>
      <c r="R63" s="199">
        <f>'Core Indicators'!EP63</f>
        <v>2</v>
      </c>
      <c r="S63" s="158">
        <f t="shared" si="22"/>
        <v>1.6</v>
      </c>
      <c r="T63" s="158">
        <f t="shared" si="23"/>
        <v>1.1666666666666667</v>
      </c>
      <c r="U63" s="198">
        <v>1</v>
      </c>
      <c r="V63" s="198">
        <v>1</v>
      </c>
      <c r="W63" s="198">
        <f>'Core Indicators'!EX63</f>
        <v>2</v>
      </c>
      <c r="X63" s="158">
        <f t="shared" si="24"/>
        <v>1.5</v>
      </c>
      <c r="Y63" s="198">
        <v>1</v>
      </c>
      <c r="Z63" s="158">
        <f t="shared" si="25"/>
        <v>2</v>
      </c>
      <c r="AA63" s="198">
        <f>'Core Indicators'!FF63</f>
        <v>2</v>
      </c>
      <c r="AB63" s="198">
        <f t="shared" si="26"/>
        <v>2</v>
      </c>
      <c r="AC63" s="179">
        <f>'Core Indicators'!GD63</f>
        <v>2</v>
      </c>
      <c r="AD63" s="179">
        <f>'Core Indicators'!GL63</f>
        <v>2</v>
      </c>
      <c r="AE63" s="179">
        <f>'Core Indicators'!GT63</f>
        <v>2</v>
      </c>
      <c r="AF63" s="179">
        <f>'Core Indicators'!HB63</f>
        <v>2</v>
      </c>
      <c r="AG63" s="179">
        <f t="shared" si="27"/>
        <v>2</v>
      </c>
      <c r="AH63" s="179">
        <f>'Core Indicators'!HJ63</f>
        <v>2</v>
      </c>
      <c r="AI63" s="179">
        <f>'Core Indicators'!HR63</f>
        <v>2</v>
      </c>
      <c r="AJ63" s="179">
        <f t="shared" si="28"/>
        <v>2</v>
      </c>
      <c r="AK63" s="179">
        <f>'Core Indicators'!HZ63</f>
        <v>2</v>
      </c>
      <c r="AL63" s="179">
        <f>'Core Indicators'!IH63</f>
        <v>2</v>
      </c>
      <c r="AM63" s="179">
        <f>'Core Indicators'!IP63</f>
        <v>2</v>
      </c>
      <c r="AN63" s="179">
        <f t="shared" si="29"/>
        <v>2</v>
      </c>
    </row>
    <row r="64" spans="1:40" x14ac:dyDescent="0.25">
      <c r="A64" s="198" t="str">
        <f>Lists!C:C</f>
        <v>MMR003</v>
      </c>
      <c r="B64" s="250">
        <f t="shared" si="15"/>
        <v>1.9</v>
      </c>
      <c r="C64" s="158">
        <f t="shared" si="16"/>
        <v>0</v>
      </c>
      <c r="D64" s="273">
        <f t="shared" si="17"/>
        <v>2.2000000000000002</v>
      </c>
      <c r="E64" s="198">
        <f>'Core Indicators'!R64</f>
        <v>2</v>
      </c>
      <c r="F64" s="198">
        <f>'Core Indicators'!Z64</f>
        <v>2</v>
      </c>
      <c r="G64" s="158">
        <f t="shared" si="18"/>
        <v>2</v>
      </c>
      <c r="H64" s="198">
        <f>'Core Indicators'!AH64</f>
        <v>2</v>
      </c>
      <c r="I64" s="198">
        <f>'Core Indicators'!AP64</f>
        <v>2</v>
      </c>
      <c r="J64" s="198">
        <f>'Core Indicators'!BN64</f>
        <v>3</v>
      </c>
      <c r="K64" s="198">
        <f t="shared" si="19"/>
        <v>2.5</v>
      </c>
      <c r="L64" s="250">
        <f t="shared" si="20"/>
        <v>2.2999999999999998</v>
      </c>
      <c r="M64" s="273">
        <f t="shared" si="21"/>
        <v>2</v>
      </c>
      <c r="N64" s="199">
        <f>'Core Indicators'!DJ64</f>
        <v>2</v>
      </c>
      <c r="O64" s="199">
        <f>'Core Indicators'!DR64</f>
        <v>2</v>
      </c>
      <c r="P64" s="199">
        <f>'Core Indicators'!DZ64</f>
        <v>2</v>
      </c>
      <c r="Q64" s="199">
        <f>'Core Indicators'!EH64</f>
        <v>2</v>
      </c>
      <c r="R64" s="199">
        <f>'Core Indicators'!EP64</f>
        <v>2</v>
      </c>
      <c r="S64" s="158">
        <f t="shared" si="22"/>
        <v>1.6</v>
      </c>
      <c r="T64" s="158">
        <f t="shared" si="23"/>
        <v>1.1666666666666667</v>
      </c>
      <c r="U64" s="198">
        <v>1</v>
      </c>
      <c r="V64" s="198">
        <v>1</v>
      </c>
      <c r="W64" s="198">
        <f>'Core Indicators'!EX64</f>
        <v>2</v>
      </c>
      <c r="X64" s="158">
        <f t="shared" si="24"/>
        <v>1.5</v>
      </c>
      <c r="Y64" s="198">
        <v>1</v>
      </c>
      <c r="Z64" s="158">
        <f t="shared" si="25"/>
        <v>2</v>
      </c>
      <c r="AA64" s="198">
        <f>'Core Indicators'!FF64</f>
        <v>2</v>
      </c>
      <c r="AB64" s="198">
        <f t="shared" si="26"/>
        <v>2</v>
      </c>
      <c r="AC64" s="179">
        <f>'Core Indicators'!GD64</f>
        <v>2</v>
      </c>
      <c r="AD64" s="179">
        <f>'Core Indicators'!GL64</f>
        <v>2</v>
      </c>
      <c r="AE64" s="179">
        <f>'Core Indicators'!GT64</f>
        <v>2</v>
      </c>
      <c r="AF64" s="179">
        <f>'Core Indicators'!HB64</f>
        <v>2</v>
      </c>
      <c r="AG64" s="179">
        <f t="shared" si="27"/>
        <v>2</v>
      </c>
      <c r="AH64" s="179">
        <f>'Core Indicators'!HJ64</f>
        <v>2</v>
      </c>
      <c r="AI64" s="179">
        <f>'Core Indicators'!HR64</f>
        <v>2</v>
      </c>
      <c r="AJ64" s="179">
        <f t="shared" si="28"/>
        <v>2</v>
      </c>
      <c r="AK64" s="179">
        <f>'Core Indicators'!HZ64</f>
        <v>2</v>
      </c>
      <c r="AL64" s="179">
        <f>'Core Indicators'!IH64</f>
        <v>2</v>
      </c>
      <c r="AM64" s="179">
        <f>'Core Indicators'!IP64</f>
        <v>2</v>
      </c>
      <c r="AN64" s="179">
        <f t="shared" si="29"/>
        <v>2</v>
      </c>
    </row>
    <row r="65" spans="1:40" x14ac:dyDescent="0.25">
      <c r="A65" s="198" t="str">
        <f>Lists!C:C</f>
        <v>MMR004</v>
      </c>
      <c r="B65" s="250">
        <f t="shared" si="15"/>
        <v>2.1</v>
      </c>
      <c r="C65" s="158">
        <f t="shared" si="16"/>
        <v>0</v>
      </c>
      <c r="D65" s="273">
        <f t="shared" si="17"/>
        <v>2.6</v>
      </c>
      <c r="E65" s="198">
        <f>'Core Indicators'!R65</f>
        <v>2</v>
      </c>
      <c r="F65" s="198">
        <f>'Core Indicators'!Z65</f>
        <v>2</v>
      </c>
      <c r="G65" s="158">
        <f t="shared" si="18"/>
        <v>2</v>
      </c>
      <c r="H65" s="198">
        <f>'Core Indicators'!AH65</f>
        <v>3</v>
      </c>
      <c r="I65" s="198">
        <f>'Core Indicators'!AP65</f>
        <v>2</v>
      </c>
      <c r="J65" s="198">
        <f>'Core Indicators'!BN65</f>
        <v>3</v>
      </c>
      <c r="K65" s="198">
        <f t="shared" si="19"/>
        <v>2.5</v>
      </c>
      <c r="L65" s="250">
        <f t="shared" si="20"/>
        <v>2.8</v>
      </c>
      <c r="M65" s="273">
        <f t="shared" si="21"/>
        <v>2.4</v>
      </c>
      <c r="N65" s="199">
        <f>'Core Indicators'!DJ65</f>
        <v>2</v>
      </c>
      <c r="O65" s="199">
        <f>'Core Indicators'!DR65</f>
        <v>2</v>
      </c>
      <c r="P65" s="199">
        <f>'Core Indicators'!DZ65</f>
        <v>2</v>
      </c>
      <c r="Q65" s="199">
        <f>'Core Indicators'!EH65</f>
        <v>3</v>
      </c>
      <c r="R65" s="199">
        <f>'Core Indicators'!EP65</f>
        <v>3</v>
      </c>
      <c r="S65" s="158">
        <f t="shared" si="22"/>
        <v>1.3</v>
      </c>
      <c r="T65" s="158">
        <f t="shared" si="23"/>
        <v>1.1666666666666667</v>
      </c>
      <c r="U65" s="198">
        <v>1</v>
      </c>
      <c r="V65" s="198">
        <v>1</v>
      </c>
      <c r="W65" s="198">
        <f>'Core Indicators'!EX65</f>
        <v>2</v>
      </c>
      <c r="X65" s="158">
        <f t="shared" si="24"/>
        <v>1.5</v>
      </c>
      <c r="Y65" s="198">
        <v>1</v>
      </c>
      <c r="Z65" s="158">
        <f t="shared" si="25"/>
        <v>1.5</v>
      </c>
      <c r="AA65" s="198">
        <f>'Core Indicators'!FF65</f>
        <v>1</v>
      </c>
      <c r="AB65" s="198">
        <f t="shared" si="26"/>
        <v>2</v>
      </c>
      <c r="AC65" s="179">
        <f>'Core Indicators'!GD65</f>
        <v>2</v>
      </c>
      <c r="AD65" s="179">
        <f>'Core Indicators'!GL65</f>
        <v>2</v>
      </c>
      <c r="AE65" s="179">
        <f>'Core Indicators'!GT65</f>
        <v>2</v>
      </c>
      <c r="AF65" s="179">
        <f>'Core Indicators'!HB65</f>
        <v>2</v>
      </c>
      <c r="AG65" s="179">
        <f t="shared" si="27"/>
        <v>2</v>
      </c>
      <c r="AH65" s="179">
        <f>'Core Indicators'!HJ65</f>
        <v>2</v>
      </c>
      <c r="AI65" s="179">
        <f>'Core Indicators'!HR65</f>
        <v>2</v>
      </c>
      <c r="AJ65" s="179">
        <f t="shared" si="28"/>
        <v>2</v>
      </c>
      <c r="AK65" s="179">
        <f>'Core Indicators'!HZ65</f>
        <v>2</v>
      </c>
      <c r="AL65" s="179">
        <f>'Core Indicators'!IH65</f>
        <v>2</v>
      </c>
      <c r="AM65" s="179">
        <f>'Core Indicators'!IP65</f>
        <v>2</v>
      </c>
      <c r="AN65" s="179">
        <f t="shared" si="29"/>
        <v>2</v>
      </c>
    </row>
    <row r="66" spans="1:40" x14ac:dyDescent="0.25">
      <c r="A66" s="198" t="str">
        <f>Lists!C:C</f>
        <v>MOZ004</v>
      </c>
      <c r="B66" s="250">
        <f t="shared" si="15"/>
        <v>2.2999999999999998</v>
      </c>
      <c r="C66" s="158">
        <f t="shared" si="16"/>
        <v>0</v>
      </c>
      <c r="D66" s="273">
        <f t="shared" si="17"/>
        <v>2.4</v>
      </c>
      <c r="E66" s="198">
        <f>'Core Indicators'!R66</f>
        <v>3</v>
      </c>
      <c r="F66" s="198">
        <f>'Core Indicators'!Z66</f>
        <v>2</v>
      </c>
      <c r="G66" s="158">
        <f t="shared" si="18"/>
        <v>2.5</v>
      </c>
      <c r="H66" s="198">
        <f>'Core Indicators'!AH66</f>
        <v>2</v>
      </c>
      <c r="I66" s="198">
        <f>'Core Indicators'!AP66</f>
        <v>3</v>
      </c>
      <c r="J66" s="198">
        <f>'Core Indicators'!BN66</f>
        <v>2</v>
      </c>
      <c r="K66" s="198">
        <f t="shared" si="19"/>
        <v>2.5</v>
      </c>
      <c r="L66" s="250">
        <f t="shared" si="20"/>
        <v>2.2999999999999998</v>
      </c>
      <c r="M66" s="273">
        <f t="shared" si="21"/>
        <v>2.6</v>
      </c>
      <c r="N66" s="199">
        <f>'Core Indicators'!DJ66</f>
        <v>2</v>
      </c>
      <c r="O66" s="199">
        <f>'Core Indicators'!DR66</f>
        <v>2</v>
      </c>
      <c r="P66" s="199">
        <f>'Core Indicators'!DZ66</f>
        <v>3</v>
      </c>
      <c r="Q66" s="199">
        <f>'Core Indicators'!EH66</f>
        <v>3</v>
      </c>
      <c r="R66" s="199">
        <f>'Core Indicators'!EP66</f>
        <v>3</v>
      </c>
      <c r="S66" s="158">
        <f t="shared" si="22"/>
        <v>1.6</v>
      </c>
      <c r="T66" s="158">
        <f t="shared" si="23"/>
        <v>1.1666666666666667</v>
      </c>
      <c r="U66" s="198">
        <v>1</v>
      </c>
      <c r="V66" s="198">
        <v>1</v>
      </c>
      <c r="W66" s="198">
        <f>'Core Indicators'!EX66</f>
        <v>2</v>
      </c>
      <c r="X66" s="158">
        <f t="shared" si="24"/>
        <v>1.5</v>
      </c>
      <c r="Y66" s="198">
        <v>1</v>
      </c>
      <c r="Z66" s="158">
        <f t="shared" si="25"/>
        <v>2</v>
      </c>
      <c r="AA66" s="198">
        <f>'Core Indicators'!FF66</f>
        <v>2</v>
      </c>
      <c r="AB66" s="198">
        <f t="shared" si="26"/>
        <v>2</v>
      </c>
      <c r="AC66" s="179">
        <f>'Core Indicators'!GD66</f>
        <v>2</v>
      </c>
      <c r="AD66" s="179">
        <f>'Core Indicators'!GL66</f>
        <v>2</v>
      </c>
      <c r="AE66" s="179">
        <f>'Core Indicators'!GT66</f>
        <v>2</v>
      </c>
      <c r="AF66" s="179">
        <f>'Core Indicators'!HB66</f>
        <v>2</v>
      </c>
      <c r="AG66" s="179">
        <f t="shared" si="27"/>
        <v>2</v>
      </c>
      <c r="AH66" s="179">
        <f>'Core Indicators'!HJ66</f>
        <v>2</v>
      </c>
      <c r="AI66" s="179">
        <f>'Core Indicators'!HR66</f>
        <v>2</v>
      </c>
      <c r="AJ66" s="179">
        <f t="shared" si="28"/>
        <v>2</v>
      </c>
      <c r="AK66" s="179">
        <f>'Core Indicators'!HZ66</f>
        <v>2</v>
      </c>
      <c r="AL66" s="179">
        <f>'Core Indicators'!IH66</f>
        <v>2</v>
      </c>
      <c r="AM66" s="179">
        <f>'Core Indicators'!IP66</f>
        <v>2</v>
      </c>
      <c r="AN66" s="179">
        <f t="shared" si="29"/>
        <v>2</v>
      </c>
    </row>
    <row r="67" spans="1:40" x14ac:dyDescent="0.25">
      <c r="A67" s="198" t="str">
        <f>Lists!C:C</f>
        <v>MRT002</v>
      </c>
      <c r="B67" s="250">
        <f t="shared" ref="B67:B98" si="30">IF(OR(M67="x",D67="x"),"x",ROUND((5-GEOMEAN(((5-D67)/5*4+1),((5-M67)/5*4+1),((5-M67)/5*4+1)))/4*3.5+S67*0.3,1))</f>
        <v>1.9</v>
      </c>
      <c r="C67" s="158">
        <f t="shared" ref="C67:C98" si="31">COUNTIF(E67:F67,"x")+COUNTIF(H67:I67,"x")+COUNTIF(J67:J67,"x")+COUNTIF(M67,"x")+COUNTIF(U67:W67,"x")+COUNTIF(Y67:AB67,"x")</f>
        <v>0</v>
      </c>
      <c r="D67" s="273">
        <f t="shared" ref="D67:D98" si="32">IF(OR(L67="x",G67="x"),"x",ROUND((5-GEOMEAN(((5-L67)/5*4+1),((5-L67)/5*4+1),((5-G67)/5*4+1)))/4*5,1))</f>
        <v>2</v>
      </c>
      <c r="E67" s="198">
        <f>'Core Indicators'!R67</f>
        <v>2</v>
      </c>
      <c r="F67" s="198">
        <f>'Core Indicators'!Z67</f>
        <v>2</v>
      </c>
      <c r="G67" s="158">
        <f t="shared" ref="G67:G98" si="33">IF(AND(F67="x",E67="x"),"x",IF(OR(F67="x",E67="x"),AVERAGE(E67,F67),ROUND((10-GEOMEAN(((10-E67)/10*9+1),((10-F67)/10*9+1)))/9*10,1)))</f>
        <v>2</v>
      </c>
      <c r="H67" s="198">
        <f>'Core Indicators'!AH67</f>
        <v>2</v>
      </c>
      <c r="I67" s="198">
        <f>'Core Indicators'!AP67</f>
        <v>2</v>
      </c>
      <c r="J67" s="198">
        <f>'Core Indicators'!BN67</f>
        <v>2</v>
      </c>
      <c r="K67" s="198">
        <f t="shared" ref="K67:K98" si="34">IF(AND(J67="x",I67="x"),"x",IF(OR(J67="x",I67="x"),AVERAGE(I67,J67),ROUND((10-GEOMEAN(((10-I67)/10*9+1),((10-J67)/10*9+1)))/9*10,1)))</f>
        <v>2</v>
      </c>
      <c r="L67" s="250">
        <f t="shared" ref="L67:L98" si="35">IF(AND(H67="x",K67="x"),"x",IF(OR(H67="x",K67="x"),AVERAGE(H67,K67),ROUND((10-GEOMEAN(((10-H67)/10*9+1),((10-K67)/10*9+1)))/9*10,1)))</f>
        <v>2</v>
      </c>
      <c r="M67" s="273">
        <f t="shared" ref="M67:M98" si="36">IF(N67="x","x",AVERAGE(N67:R67))</f>
        <v>2</v>
      </c>
      <c r="N67" s="199">
        <f>'Core Indicators'!DJ67</f>
        <v>2</v>
      </c>
      <c r="O67" s="199">
        <f>'Core Indicators'!DR67</f>
        <v>2</v>
      </c>
      <c r="P67" s="199">
        <f>'Core Indicators'!DZ67</f>
        <v>2</v>
      </c>
      <c r="Q67" s="199">
        <f>'Core Indicators'!EH67</f>
        <v>2</v>
      </c>
      <c r="R67" s="199">
        <f>'Core Indicators'!EP67</f>
        <v>2</v>
      </c>
      <c r="S67" s="158">
        <f t="shared" ref="S67:S98" si="37">IF(OR(Z67="x",T67="x"),T67,ROUND((10-GEOMEAN(((10-T67)/10*9+1),((10-Z67)/10*9+1)))/9*10,1))</f>
        <v>1.6</v>
      </c>
      <c r="T67" s="158">
        <f t="shared" ref="T67:T98" si="38">AVERAGE(U67,X67,Y67)</f>
        <v>1.1666666666666667</v>
      </c>
      <c r="U67" s="198">
        <v>1</v>
      </c>
      <c r="V67" s="198">
        <v>1</v>
      </c>
      <c r="W67" s="198">
        <f>'Core Indicators'!EX67</f>
        <v>2</v>
      </c>
      <c r="X67" s="158">
        <f t="shared" ref="X67:X98" si="39">AVERAGE(V67:W67)</f>
        <v>1.5</v>
      </c>
      <c r="Y67" s="198">
        <v>1</v>
      </c>
      <c r="Z67" s="158">
        <f t="shared" ref="Z67:Z98" si="40">IF(AND(AA67="x",AB67="x"),"x",AVERAGE(AA67:AB67))</f>
        <v>2</v>
      </c>
      <c r="AA67" s="198">
        <f>'Core Indicators'!FF67</f>
        <v>2</v>
      </c>
      <c r="AB67" s="198">
        <f t="shared" ref="AB67:AB98" si="41">IF(AND(AJ67="x",AN67="x",AG67="x"),"x",(AVERAGE(AJ67,AN67,AG67)))</f>
        <v>2</v>
      </c>
      <c r="AC67" s="179">
        <f>'Core Indicators'!GD67</f>
        <v>2</v>
      </c>
      <c r="AD67" s="179">
        <f>'Core Indicators'!GL67</f>
        <v>2</v>
      </c>
      <c r="AE67" s="179">
        <f>'Core Indicators'!GT67</f>
        <v>2</v>
      </c>
      <c r="AF67" s="179">
        <f>'Core Indicators'!HB67</f>
        <v>2</v>
      </c>
      <c r="AG67" s="179">
        <f t="shared" ref="AG67:AG98" si="42">IF(AND(AC67="x",AD67="x",AE67="x",AF67="x"),"x",AVERAGE(AC67:AF67))</f>
        <v>2</v>
      </c>
      <c r="AH67" s="179">
        <f>'Core Indicators'!HJ67</f>
        <v>2</v>
      </c>
      <c r="AI67" s="179">
        <f>'Core Indicators'!HR67</f>
        <v>2</v>
      </c>
      <c r="AJ67" s="179">
        <f t="shared" ref="AJ67:AJ98" si="43">IF(AND(AH67="x",AI67="x"),"x",AVERAGE(AH67:AI67))</f>
        <v>2</v>
      </c>
      <c r="AK67" s="179">
        <f>'Core Indicators'!HZ67</f>
        <v>2</v>
      </c>
      <c r="AL67" s="179">
        <f>'Core Indicators'!IH67</f>
        <v>2</v>
      </c>
      <c r="AM67" s="179">
        <f>'Core Indicators'!IP67</f>
        <v>2</v>
      </c>
      <c r="AN67" s="179">
        <f t="shared" ref="AN67:AN98" si="44">IF(AND(AK67="x",AL67="x",AM67="x"),"x",AVERAGE(AK67:AM67))</f>
        <v>2</v>
      </c>
    </row>
    <row r="68" spans="1:40" x14ac:dyDescent="0.25">
      <c r="A68" s="198" t="str">
        <f>Lists!C:C</f>
        <v>MRT003</v>
      </c>
      <c r="B68" s="250">
        <f t="shared" si="30"/>
        <v>1.9</v>
      </c>
      <c r="C68" s="158">
        <f t="shared" si="31"/>
        <v>2</v>
      </c>
      <c r="D68" s="273">
        <f t="shared" si="32"/>
        <v>2</v>
      </c>
      <c r="E68" s="198">
        <f>'Core Indicators'!R68</f>
        <v>2</v>
      </c>
      <c r="F68" s="198">
        <f>'Core Indicators'!Z68</f>
        <v>2</v>
      </c>
      <c r="G68" s="158">
        <f t="shared" si="33"/>
        <v>2</v>
      </c>
      <c r="H68" s="198">
        <f>'Core Indicators'!AH68</f>
        <v>2</v>
      </c>
      <c r="I68" s="198" t="str">
        <f>'Core Indicators'!AP68</f>
        <v>x</v>
      </c>
      <c r="J68" s="198">
        <f>'Core Indicators'!BN68</f>
        <v>2</v>
      </c>
      <c r="K68" s="198">
        <f t="shared" si="34"/>
        <v>2</v>
      </c>
      <c r="L68" s="250">
        <f t="shared" si="35"/>
        <v>2</v>
      </c>
      <c r="M68" s="273">
        <f t="shared" si="36"/>
        <v>2</v>
      </c>
      <c r="N68" s="199">
        <f>'Core Indicators'!DJ68</f>
        <v>2</v>
      </c>
      <c r="O68" s="199">
        <f>'Core Indicators'!DR68</f>
        <v>2</v>
      </c>
      <c r="P68" s="199">
        <f>'Core Indicators'!DZ68</f>
        <v>2</v>
      </c>
      <c r="Q68" s="199">
        <f>'Core Indicators'!EH68</f>
        <v>2</v>
      </c>
      <c r="R68" s="199">
        <f>'Core Indicators'!EP68</f>
        <v>2</v>
      </c>
      <c r="S68" s="158">
        <f t="shared" si="37"/>
        <v>1.6</v>
      </c>
      <c r="T68" s="158">
        <f t="shared" si="38"/>
        <v>1.1666666666666667</v>
      </c>
      <c r="U68" s="198">
        <v>1</v>
      </c>
      <c r="V68" s="198">
        <v>1</v>
      </c>
      <c r="W68" s="198">
        <f>'Core Indicators'!EX68</f>
        <v>2</v>
      </c>
      <c r="X68" s="158">
        <f t="shared" si="39"/>
        <v>1.5</v>
      </c>
      <c r="Y68" s="198">
        <v>1</v>
      </c>
      <c r="Z68" s="158">
        <f t="shared" si="40"/>
        <v>2</v>
      </c>
      <c r="AA68" s="198" t="str">
        <f>'Core Indicators'!FF68</f>
        <v>x</v>
      </c>
      <c r="AB68" s="198">
        <f t="shared" si="41"/>
        <v>2</v>
      </c>
      <c r="AC68" s="179">
        <f>'Core Indicators'!GD68</f>
        <v>2</v>
      </c>
      <c r="AD68" s="179">
        <f>'Core Indicators'!GL68</f>
        <v>2</v>
      </c>
      <c r="AE68" s="179">
        <f>'Core Indicators'!GT68</f>
        <v>2</v>
      </c>
      <c r="AF68" s="179">
        <f>'Core Indicators'!HB68</f>
        <v>2</v>
      </c>
      <c r="AG68" s="179">
        <f t="shared" si="42"/>
        <v>2</v>
      </c>
      <c r="AH68" s="179">
        <f>'Core Indicators'!HJ68</f>
        <v>2</v>
      </c>
      <c r="AI68" s="179">
        <f>'Core Indicators'!HR68</f>
        <v>2</v>
      </c>
      <c r="AJ68" s="179">
        <f t="shared" si="43"/>
        <v>2</v>
      </c>
      <c r="AK68" s="179">
        <f>'Core Indicators'!HZ68</f>
        <v>2</v>
      </c>
      <c r="AL68" s="179">
        <f>'Core Indicators'!IH68</f>
        <v>2</v>
      </c>
      <c r="AM68" s="179">
        <f>'Core Indicators'!IP68</f>
        <v>2</v>
      </c>
      <c r="AN68" s="179">
        <f t="shared" si="44"/>
        <v>2</v>
      </c>
    </row>
    <row r="69" spans="1:40" x14ac:dyDescent="0.25">
      <c r="A69" s="198" t="str">
        <f>Lists!C:C</f>
        <v>MWI002</v>
      </c>
      <c r="B69" s="250">
        <f t="shared" si="30"/>
        <v>1.2</v>
      </c>
      <c r="C69" s="158">
        <f t="shared" si="31"/>
        <v>0</v>
      </c>
      <c r="D69" s="273">
        <f t="shared" si="32"/>
        <v>1.5</v>
      </c>
      <c r="E69" s="198">
        <f>'Core Indicators'!R69</f>
        <v>2</v>
      </c>
      <c r="F69" s="198">
        <f>'Core Indicators'!Z69</f>
        <v>1</v>
      </c>
      <c r="G69" s="158">
        <f t="shared" si="33"/>
        <v>1.5</v>
      </c>
      <c r="H69" s="198">
        <f>'Core Indicators'!AH69</f>
        <v>1</v>
      </c>
      <c r="I69" s="198">
        <f>'Core Indicators'!AP69</f>
        <v>2</v>
      </c>
      <c r="J69" s="198">
        <f>'Core Indicators'!BN69</f>
        <v>2</v>
      </c>
      <c r="K69" s="198">
        <f t="shared" si="34"/>
        <v>2</v>
      </c>
      <c r="L69" s="250">
        <f t="shared" si="35"/>
        <v>1.5</v>
      </c>
      <c r="M69" s="273">
        <f t="shared" si="36"/>
        <v>1</v>
      </c>
      <c r="N69" s="199">
        <f>'Core Indicators'!DJ69</f>
        <v>1</v>
      </c>
      <c r="O69" s="199">
        <f>'Core Indicators'!DR69</f>
        <v>1</v>
      </c>
      <c r="P69" s="199">
        <f>'Core Indicators'!DZ69</f>
        <v>1</v>
      </c>
      <c r="Q69" s="199">
        <f>'Core Indicators'!EH69</f>
        <v>1</v>
      </c>
      <c r="R69" s="199">
        <f>'Core Indicators'!EP69</f>
        <v>1</v>
      </c>
      <c r="S69" s="158">
        <f t="shared" si="37"/>
        <v>1.3</v>
      </c>
      <c r="T69" s="158">
        <f t="shared" si="38"/>
        <v>1.1666666666666667</v>
      </c>
      <c r="U69" s="198">
        <v>1</v>
      </c>
      <c r="V69" s="198">
        <v>1</v>
      </c>
      <c r="W69" s="198">
        <f>'Core Indicators'!EX69</f>
        <v>2</v>
      </c>
      <c r="X69" s="158">
        <f t="shared" si="39"/>
        <v>1.5</v>
      </c>
      <c r="Y69" s="198">
        <v>1</v>
      </c>
      <c r="Z69" s="158">
        <f t="shared" si="40"/>
        <v>1.5</v>
      </c>
      <c r="AA69" s="198">
        <f>'Core Indicators'!FF69</f>
        <v>1</v>
      </c>
      <c r="AB69" s="198">
        <f t="shared" si="41"/>
        <v>2</v>
      </c>
      <c r="AC69" s="179">
        <f>'Core Indicators'!GD69</f>
        <v>2</v>
      </c>
      <c r="AD69" s="179">
        <f>'Core Indicators'!GL69</f>
        <v>2</v>
      </c>
      <c r="AE69" s="179">
        <f>'Core Indicators'!GT69</f>
        <v>2</v>
      </c>
      <c r="AF69" s="179">
        <f>'Core Indicators'!HB69</f>
        <v>2</v>
      </c>
      <c r="AG69" s="179">
        <f t="shared" si="42"/>
        <v>2</v>
      </c>
      <c r="AH69" s="179">
        <f>'Core Indicators'!HJ69</f>
        <v>2</v>
      </c>
      <c r="AI69" s="179">
        <f>'Core Indicators'!HR69</f>
        <v>2</v>
      </c>
      <c r="AJ69" s="179">
        <f t="shared" si="43"/>
        <v>2</v>
      </c>
      <c r="AK69" s="179">
        <f>'Core Indicators'!HZ69</f>
        <v>2</v>
      </c>
      <c r="AL69" s="179">
        <f>'Core Indicators'!IH69</f>
        <v>2</v>
      </c>
      <c r="AM69" s="179">
        <f>'Core Indicators'!IP69</f>
        <v>2</v>
      </c>
      <c r="AN69" s="179">
        <f t="shared" si="44"/>
        <v>2</v>
      </c>
    </row>
    <row r="70" spans="1:40" x14ac:dyDescent="0.25">
      <c r="A70" s="198" t="str">
        <f>Lists!C:C</f>
        <v>MYS001</v>
      </c>
      <c r="B70" s="250">
        <f t="shared" si="30"/>
        <v>1.9</v>
      </c>
      <c r="C70" s="158">
        <f t="shared" si="31"/>
        <v>0</v>
      </c>
      <c r="D70" s="273">
        <f t="shared" si="32"/>
        <v>2.2000000000000002</v>
      </c>
      <c r="E70" s="198">
        <f>'Core Indicators'!R70</f>
        <v>2</v>
      </c>
      <c r="F70" s="198">
        <f>'Core Indicators'!Z70</f>
        <v>2</v>
      </c>
      <c r="G70" s="158">
        <f t="shared" si="33"/>
        <v>2</v>
      </c>
      <c r="H70" s="198">
        <f>'Core Indicators'!AH70</f>
        <v>2</v>
      </c>
      <c r="I70" s="198">
        <f>'Core Indicators'!AP70</f>
        <v>2</v>
      </c>
      <c r="J70" s="198">
        <f>'Core Indicators'!BN70</f>
        <v>3</v>
      </c>
      <c r="K70" s="198">
        <f t="shared" si="34"/>
        <v>2.5</v>
      </c>
      <c r="L70" s="250">
        <f t="shared" si="35"/>
        <v>2.2999999999999998</v>
      </c>
      <c r="M70" s="273">
        <f t="shared" si="36"/>
        <v>2</v>
      </c>
      <c r="N70" s="199">
        <f>'Core Indicators'!DJ70</f>
        <v>2</v>
      </c>
      <c r="O70" s="199">
        <f>'Core Indicators'!DR70</f>
        <v>2</v>
      </c>
      <c r="P70" s="199">
        <f>'Core Indicators'!DZ70</f>
        <v>2</v>
      </c>
      <c r="Q70" s="199">
        <f>'Core Indicators'!EH70</f>
        <v>2</v>
      </c>
      <c r="R70" s="199">
        <f>'Core Indicators'!EP70</f>
        <v>2</v>
      </c>
      <c r="S70" s="158">
        <f t="shared" si="37"/>
        <v>1.6</v>
      </c>
      <c r="T70" s="158">
        <f t="shared" si="38"/>
        <v>1.1666666666666667</v>
      </c>
      <c r="U70" s="198">
        <v>1</v>
      </c>
      <c r="V70" s="198">
        <v>1</v>
      </c>
      <c r="W70" s="198">
        <f>'Core Indicators'!EX70</f>
        <v>2</v>
      </c>
      <c r="X70" s="158">
        <f t="shared" si="39"/>
        <v>1.5</v>
      </c>
      <c r="Y70" s="198">
        <v>1</v>
      </c>
      <c r="Z70" s="158">
        <f t="shared" si="40"/>
        <v>2</v>
      </c>
      <c r="AA70" s="198">
        <f>'Core Indicators'!FF70</f>
        <v>2</v>
      </c>
      <c r="AB70" s="198">
        <f t="shared" si="41"/>
        <v>2</v>
      </c>
      <c r="AC70" s="179">
        <f>'Core Indicators'!GD70</f>
        <v>2</v>
      </c>
      <c r="AD70" s="179">
        <f>'Core Indicators'!GL70</f>
        <v>2</v>
      </c>
      <c r="AE70" s="179">
        <f>'Core Indicators'!GT70</f>
        <v>2</v>
      </c>
      <c r="AF70" s="179">
        <f>'Core Indicators'!HB70</f>
        <v>2</v>
      </c>
      <c r="AG70" s="179">
        <f t="shared" si="42"/>
        <v>2</v>
      </c>
      <c r="AH70" s="179">
        <f>'Core Indicators'!HJ70</f>
        <v>2</v>
      </c>
      <c r="AI70" s="179">
        <f>'Core Indicators'!HR70</f>
        <v>2</v>
      </c>
      <c r="AJ70" s="179">
        <f t="shared" si="43"/>
        <v>2</v>
      </c>
      <c r="AK70" s="179">
        <f>'Core Indicators'!HZ70</f>
        <v>2</v>
      </c>
      <c r="AL70" s="179">
        <f>'Core Indicators'!IH70</f>
        <v>2</v>
      </c>
      <c r="AM70" s="179">
        <f>'Core Indicators'!IP70</f>
        <v>2</v>
      </c>
      <c r="AN70" s="179">
        <f t="shared" si="44"/>
        <v>2</v>
      </c>
    </row>
    <row r="71" spans="1:40" x14ac:dyDescent="0.25">
      <c r="A71" s="198" t="str">
        <f>Lists!C:C</f>
        <v>NAM002</v>
      </c>
      <c r="B71" s="250">
        <f t="shared" si="30"/>
        <v>1.8</v>
      </c>
      <c r="C71" s="158">
        <f t="shared" si="31"/>
        <v>1</v>
      </c>
      <c r="D71" s="273">
        <f t="shared" si="32"/>
        <v>2</v>
      </c>
      <c r="E71" s="198">
        <f>'Core Indicators'!R71</f>
        <v>2</v>
      </c>
      <c r="F71" s="198">
        <f>'Core Indicators'!Z71</f>
        <v>2</v>
      </c>
      <c r="G71" s="158">
        <f t="shared" si="33"/>
        <v>2</v>
      </c>
      <c r="H71" s="198">
        <f>'Core Indicators'!AH71</f>
        <v>2</v>
      </c>
      <c r="I71" s="198" t="str">
        <f>'Core Indicators'!AP71</f>
        <v>x</v>
      </c>
      <c r="J71" s="198">
        <f>'Core Indicators'!BN71</f>
        <v>2</v>
      </c>
      <c r="K71" s="198">
        <f t="shared" si="34"/>
        <v>2</v>
      </c>
      <c r="L71" s="250">
        <f t="shared" si="35"/>
        <v>2</v>
      </c>
      <c r="M71" s="273">
        <f t="shared" si="36"/>
        <v>2</v>
      </c>
      <c r="N71" s="199">
        <f>'Core Indicators'!DJ71</f>
        <v>2</v>
      </c>
      <c r="O71" s="199">
        <f>'Core Indicators'!DR71</f>
        <v>2</v>
      </c>
      <c r="P71" s="199">
        <f>'Core Indicators'!DZ71</f>
        <v>2</v>
      </c>
      <c r="Q71" s="199">
        <f>'Core Indicators'!EH71</f>
        <v>2</v>
      </c>
      <c r="R71" s="199">
        <f>'Core Indicators'!EP71</f>
        <v>2</v>
      </c>
      <c r="S71" s="158">
        <f t="shared" si="37"/>
        <v>1.3</v>
      </c>
      <c r="T71" s="158">
        <f t="shared" si="38"/>
        <v>1.1666666666666667</v>
      </c>
      <c r="U71" s="198">
        <v>1</v>
      </c>
      <c r="V71" s="198">
        <v>1</v>
      </c>
      <c r="W71" s="198">
        <f>'Core Indicators'!EX71</f>
        <v>2</v>
      </c>
      <c r="X71" s="158">
        <f t="shared" si="39"/>
        <v>1.5</v>
      </c>
      <c r="Y71" s="198">
        <v>1</v>
      </c>
      <c r="Z71" s="158">
        <f t="shared" si="40"/>
        <v>1.5</v>
      </c>
      <c r="AA71" s="198">
        <f>'Core Indicators'!FF71</f>
        <v>1</v>
      </c>
      <c r="AB71" s="198">
        <f t="shared" si="41"/>
        <v>2</v>
      </c>
      <c r="AC71" s="179">
        <f>'Core Indicators'!GD71</f>
        <v>2</v>
      </c>
      <c r="AD71" s="179">
        <f>'Core Indicators'!GL71</f>
        <v>2</v>
      </c>
      <c r="AE71" s="179">
        <f>'Core Indicators'!GT71</f>
        <v>2</v>
      </c>
      <c r="AF71" s="179">
        <f>'Core Indicators'!HB71</f>
        <v>2</v>
      </c>
      <c r="AG71" s="179">
        <f t="shared" si="42"/>
        <v>2</v>
      </c>
      <c r="AH71" s="179">
        <f>'Core Indicators'!HJ71</f>
        <v>2</v>
      </c>
      <c r="AI71" s="179">
        <f>'Core Indicators'!HR71</f>
        <v>2</v>
      </c>
      <c r="AJ71" s="179">
        <f t="shared" si="43"/>
        <v>2</v>
      </c>
      <c r="AK71" s="179">
        <f>'Core Indicators'!HZ71</f>
        <v>2</v>
      </c>
      <c r="AL71" s="179">
        <f>'Core Indicators'!IH71</f>
        <v>2</v>
      </c>
      <c r="AM71" s="179">
        <f>'Core Indicators'!IP71</f>
        <v>2</v>
      </c>
      <c r="AN71" s="179">
        <f t="shared" si="44"/>
        <v>2</v>
      </c>
    </row>
    <row r="72" spans="1:40" x14ac:dyDescent="0.25">
      <c r="A72" s="198" t="str">
        <f>Lists!C:C</f>
        <v>NER001</v>
      </c>
      <c r="B72" s="250">
        <f t="shared" si="30"/>
        <v>1.8</v>
      </c>
      <c r="C72" s="158">
        <f t="shared" si="31"/>
        <v>0</v>
      </c>
      <c r="D72" s="273">
        <f t="shared" si="32"/>
        <v>2</v>
      </c>
      <c r="E72" s="198">
        <f>'Core Indicators'!R72</f>
        <v>1</v>
      </c>
      <c r="F72" s="198">
        <f>'Core Indicators'!Z72</f>
        <v>2</v>
      </c>
      <c r="G72" s="158">
        <f t="shared" si="33"/>
        <v>1.5</v>
      </c>
      <c r="H72" s="198">
        <f>'Core Indicators'!AH72</f>
        <v>2</v>
      </c>
      <c r="I72" s="198">
        <f>'Core Indicators'!AP72</f>
        <v>2</v>
      </c>
      <c r="J72" s="198">
        <f>'Core Indicators'!BN72</f>
        <v>3</v>
      </c>
      <c r="K72" s="198">
        <f t="shared" si="34"/>
        <v>2.5</v>
      </c>
      <c r="L72" s="250">
        <f t="shared" si="35"/>
        <v>2.2999999999999998</v>
      </c>
      <c r="M72" s="273">
        <f t="shared" si="36"/>
        <v>2</v>
      </c>
      <c r="N72" s="199">
        <f>'Core Indicators'!DJ72</f>
        <v>2</v>
      </c>
      <c r="O72" s="199">
        <f>'Core Indicators'!DR72</f>
        <v>2</v>
      </c>
      <c r="P72" s="199">
        <f>'Core Indicators'!DZ72</f>
        <v>2</v>
      </c>
      <c r="Q72" s="199">
        <f>'Core Indicators'!EH72</f>
        <v>2</v>
      </c>
      <c r="R72" s="199">
        <f>'Core Indicators'!EP72</f>
        <v>2</v>
      </c>
      <c r="S72" s="158">
        <f t="shared" si="37"/>
        <v>1.4</v>
      </c>
      <c r="T72" s="158">
        <f t="shared" si="38"/>
        <v>1.3333333333333333</v>
      </c>
      <c r="U72" s="198">
        <v>1</v>
      </c>
      <c r="V72" s="198">
        <v>1</v>
      </c>
      <c r="W72" s="198">
        <f>'Core Indicators'!EX72</f>
        <v>3</v>
      </c>
      <c r="X72" s="158">
        <f t="shared" si="39"/>
        <v>2</v>
      </c>
      <c r="Y72" s="198">
        <v>1</v>
      </c>
      <c r="Z72" s="158">
        <f t="shared" si="40"/>
        <v>1.5</v>
      </c>
      <c r="AA72" s="198">
        <f>'Core Indicators'!FF72</f>
        <v>1</v>
      </c>
      <c r="AB72" s="198">
        <f t="shared" si="41"/>
        <v>2</v>
      </c>
      <c r="AC72" s="179">
        <f>'Core Indicators'!GD72</f>
        <v>2</v>
      </c>
      <c r="AD72" s="179">
        <f>'Core Indicators'!GL72</f>
        <v>2</v>
      </c>
      <c r="AE72" s="179">
        <f>'Core Indicators'!GT72</f>
        <v>2</v>
      </c>
      <c r="AF72" s="179">
        <f>'Core Indicators'!HB72</f>
        <v>2</v>
      </c>
      <c r="AG72" s="179">
        <f t="shared" si="42"/>
        <v>2</v>
      </c>
      <c r="AH72" s="179">
        <f>'Core Indicators'!HJ72</f>
        <v>2</v>
      </c>
      <c r="AI72" s="179">
        <f>'Core Indicators'!HR72</f>
        <v>2</v>
      </c>
      <c r="AJ72" s="179">
        <f t="shared" si="43"/>
        <v>2</v>
      </c>
      <c r="AK72" s="179">
        <f>'Core Indicators'!HZ72</f>
        <v>2</v>
      </c>
      <c r="AL72" s="179">
        <f>'Core Indicators'!IH72</f>
        <v>2</v>
      </c>
      <c r="AM72" s="179">
        <f>'Core Indicators'!IP72</f>
        <v>2</v>
      </c>
      <c r="AN72" s="179">
        <f t="shared" si="44"/>
        <v>2</v>
      </c>
    </row>
    <row r="73" spans="1:40" x14ac:dyDescent="0.25">
      <c r="A73" s="198" t="str">
        <f>Lists!C:C</f>
        <v>NER002</v>
      </c>
      <c r="B73" s="250">
        <f t="shared" si="30"/>
        <v>2.2999999999999998</v>
      </c>
      <c r="C73" s="158">
        <f t="shared" si="31"/>
        <v>0</v>
      </c>
      <c r="D73" s="273">
        <f t="shared" si="32"/>
        <v>1.8</v>
      </c>
      <c r="E73" s="198">
        <f>'Core Indicators'!R73</f>
        <v>1</v>
      </c>
      <c r="F73" s="198">
        <f>'Core Indicators'!Z73</f>
        <v>2</v>
      </c>
      <c r="G73" s="158">
        <f t="shared" si="33"/>
        <v>1.5</v>
      </c>
      <c r="H73" s="198">
        <f>'Core Indicators'!AH73</f>
        <v>2</v>
      </c>
      <c r="I73" s="198">
        <f>'Core Indicators'!AP73</f>
        <v>2</v>
      </c>
      <c r="J73" s="198">
        <f>'Core Indicators'!BN73</f>
        <v>2</v>
      </c>
      <c r="K73" s="198">
        <f t="shared" si="34"/>
        <v>2</v>
      </c>
      <c r="L73" s="250">
        <f t="shared" si="35"/>
        <v>2</v>
      </c>
      <c r="M73" s="273">
        <f t="shared" si="36"/>
        <v>3</v>
      </c>
      <c r="N73" s="199">
        <f>'Core Indicators'!DJ73</f>
        <v>3</v>
      </c>
      <c r="O73" s="199">
        <f>'Core Indicators'!DR73</f>
        <v>3</v>
      </c>
      <c r="P73" s="199">
        <f>'Core Indicators'!DZ73</f>
        <v>3</v>
      </c>
      <c r="Q73" s="199">
        <f>'Core Indicators'!EH73</f>
        <v>3</v>
      </c>
      <c r="R73" s="199">
        <f>'Core Indicators'!EP73</f>
        <v>3</v>
      </c>
      <c r="S73" s="158">
        <f t="shared" si="37"/>
        <v>1.4</v>
      </c>
      <c r="T73" s="158">
        <f t="shared" si="38"/>
        <v>1.3333333333333333</v>
      </c>
      <c r="U73" s="198">
        <v>1</v>
      </c>
      <c r="V73" s="198">
        <v>1</v>
      </c>
      <c r="W73" s="198">
        <f>'Core Indicators'!EX73</f>
        <v>3</v>
      </c>
      <c r="X73" s="158">
        <f t="shared" si="39"/>
        <v>2</v>
      </c>
      <c r="Y73" s="198">
        <v>1</v>
      </c>
      <c r="Z73" s="158">
        <f t="shared" si="40"/>
        <v>1.5</v>
      </c>
      <c r="AA73" s="198">
        <f>'Core Indicators'!FF73</f>
        <v>1</v>
      </c>
      <c r="AB73" s="198">
        <f t="shared" si="41"/>
        <v>2</v>
      </c>
      <c r="AC73" s="179">
        <f>'Core Indicators'!GD73</f>
        <v>2</v>
      </c>
      <c r="AD73" s="179">
        <f>'Core Indicators'!GL73</f>
        <v>2</v>
      </c>
      <c r="AE73" s="179">
        <f>'Core Indicators'!GT73</f>
        <v>2</v>
      </c>
      <c r="AF73" s="179">
        <f>'Core Indicators'!HB73</f>
        <v>2</v>
      </c>
      <c r="AG73" s="179">
        <f t="shared" si="42"/>
        <v>2</v>
      </c>
      <c r="AH73" s="179">
        <f>'Core Indicators'!HJ73</f>
        <v>2</v>
      </c>
      <c r="AI73" s="179">
        <f>'Core Indicators'!HR73</f>
        <v>2</v>
      </c>
      <c r="AJ73" s="179">
        <f t="shared" si="43"/>
        <v>2</v>
      </c>
      <c r="AK73" s="179">
        <f>'Core Indicators'!HZ73</f>
        <v>2</v>
      </c>
      <c r="AL73" s="179">
        <f>'Core Indicators'!IH73</f>
        <v>2</v>
      </c>
      <c r="AM73" s="179">
        <f>'Core Indicators'!IP73</f>
        <v>2</v>
      </c>
      <c r="AN73" s="179">
        <f t="shared" si="44"/>
        <v>2</v>
      </c>
    </row>
    <row r="74" spans="1:40" x14ac:dyDescent="0.25">
      <c r="A74" s="198" t="str">
        <f>Lists!C:C</f>
        <v>NER003</v>
      </c>
      <c r="B74" s="250">
        <f t="shared" si="30"/>
        <v>2.4</v>
      </c>
      <c r="C74" s="158">
        <f t="shared" si="31"/>
        <v>0</v>
      </c>
      <c r="D74" s="273">
        <f t="shared" si="32"/>
        <v>2.2000000000000002</v>
      </c>
      <c r="E74" s="198">
        <f>'Core Indicators'!R74</f>
        <v>2</v>
      </c>
      <c r="F74" s="198">
        <f>'Core Indicators'!Z74</f>
        <v>2</v>
      </c>
      <c r="G74" s="158">
        <f t="shared" si="33"/>
        <v>2</v>
      </c>
      <c r="H74" s="198">
        <f>'Core Indicators'!AH74</f>
        <v>2</v>
      </c>
      <c r="I74" s="198">
        <f>'Core Indicators'!AP74</f>
        <v>2</v>
      </c>
      <c r="J74" s="198">
        <f>'Core Indicators'!BN74</f>
        <v>3</v>
      </c>
      <c r="K74" s="198">
        <f t="shared" si="34"/>
        <v>2.5</v>
      </c>
      <c r="L74" s="250">
        <f t="shared" si="35"/>
        <v>2.2999999999999998</v>
      </c>
      <c r="M74" s="273">
        <f t="shared" si="36"/>
        <v>3</v>
      </c>
      <c r="N74" s="199">
        <f>'Core Indicators'!DJ74</f>
        <v>3</v>
      </c>
      <c r="O74" s="199">
        <f>'Core Indicators'!DR74</f>
        <v>3</v>
      </c>
      <c r="P74" s="199">
        <f>'Core Indicators'!DZ74</f>
        <v>3</v>
      </c>
      <c r="Q74" s="199">
        <f>'Core Indicators'!EH74</f>
        <v>3</v>
      </c>
      <c r="R74" s="199">
        <f>'Core Indicators'!EP74</f>
        <v>3</v>
      </c>
      <c r="S74" s="158">
        <f t="shared" si="37"/>
        <v>1.7</v>
      </c>
      <c r="T74" s="158">
        <f t="shared" si="38"/>
        <v>1.3333333333333333</v>
      </c>
      <c r="U74" s="198">
        <v>1</v>
      </c>
      <c r="V74" s="198">
        <v>1</v>
      </c>
      <c r="W74" s="198">
        <f>'Core Indicators'!EX74</f>
        <v>3</v>
      </c>
      <c r="X74" s="158">
        <f t="shared" si="39"/>
        <v>2</v>
      </c>
      <c r="Y74" s="198">
        <v>1</v>
      </c>
      <c r="Z74" s="158">
        <f t="shared" si="40"/>
        <v>2</v>
      </c>
      <c r="AA74" s="198">
        <f>'Core Indicators'!FF74</f>
        <v>2</v>
      </c>
      <c r="AB74" s="198">
        <f t="shared" si="41"/>
        <v>2</v>
      </c>
      <c r="AC74" s="179">
        <f>'Core Indicators'!GD74</f>
        <v>2</v>
      </c>
      <c r="AD74" s="179">
        <f>'Core Indicators'!GL74</f>
        <v>2</v>
      </c>
      <c r="AE74" s="179">
        <f>'Core Indicators'!GT74</f>
        <v>2</v>
      </c>
      <c r="AF74" s="179">
        <f>'Core Indicators'!HB74</f>
        <v>2</v>
      </c>
      <c r="AG74" s="179">
        <f t="shared" si="42"/>
        <v>2</v>
      </c>
      <c r="AH74" s="179">
        <f>'Core Indicators'!HJ74</f>
        <v>2</v>
      </c>
      <c r="AI74" s="179">
        <f>'Core Indicators'!HR74</f>
        <v>2</v>
      </c>
      <c r="AJ74" s="179">
        <f t="shared" si="43"/>
        <v>2</v>
      </c>
      <c r="AK74" s="179">
        <f>'Core Indicators'!HZ74</f>
        <v>2</v>
      </c>
      <c r="AL74" s="179">
        <f>'Core Indicators'!IH74</f>
        <v>2</v>
      </c>
      <c r="AM74" s="179">
        <f>'Core Indicators'!IP74</f>
        <v>2</v>
      </c>
      <c r="AN74" s="179">
        <f t="shared" si="44"/>
        <v>2</v>
      </c>
    </row>
    <row r="75" spans="1:40" x14ac:dyDescent="0.25">
      <c r="A75" s="198" t="str">
        <f>Lists!C:C</f>
        <v>NER004</v>
      </c>
      <c r="B75" s="250">
        <f t="shared" si="30"/>
        <v>2.5</v>
      </c>
      <c r="C75" s="158">
        <f t="shared" si="31"/>
        <v>0</v>
      </c>
      <c r="D75" s="273">
        <f t="shared" si="32"/>
        <v>2.8</v>
      </c>
      <c r="E75" s="198">
        <f>'Core Indicators'!R75</f>
        <v>2</v>
      </c>
      <c r="F75" s="198">
        <f>'Core Indicators'!Z75</f>
        <v>3</v>
      </c>
      <c r="G75" s="158">
        <f t="shared" si="33"/>
        <v>2.5</v>
      </c>
      <c r="H75" s="198">
        <f>'Core Indicators'!AH75</f>
        <v>3</v>
      </c>
      <c r="I75" s="198">
        <f>'Core Indicators'!AP75</f>
        <v>3</v>
      </c>
      <c r="J75" s="198">
        <f>'Core Indicators'!BN75</f>
        <v>3</v>
      </c>
      <c r="K75" s="198">
        <f t="shared" si="34"/>
        <v>3</v>
      </c>
      <c r="L75" s="250">
        <f t="shared" si="35"/>
        <v>3</v>
      </c>
      <c r="M75" s="273">
        <f t="shared" si="36"/>
        <v>3</v>
      </c>
      <c r="N75" s="199">
        <f>'Core Indicators'!DJ75</f>
        <v>3</v>
      </c>
      <c r="O75" s="199">
        <f>'Core Indicators'!DR75</f>
        <v>3</v>
      </c>
      <c r="P75" s="199">
        <f>'Core Indicators'!DZ75</f>
        <v>3</v>
      </c>
      <c r="Q75" s="199">
        <f>'Core Indicators'!EH75</f>
        <v>3</v>
      </c>
      <c r="R75" s="199">
        <f>'Core Indicators'!EP75</f>
        <v>3</v>
      </c>
      <c r="S75" s="158">
        <f t="shared" si="37"/>
        <v>1.4</v>
      </c>
      <c r="T75" s="158">
        <f t="shared" si="38"/>
        <v>1.3333333333333333</v>
      </c>
      <c r="U75" s="198">
        <v>1</v>
      </c>
      <c r="V75" s="198">
        <v>1</v>
      </c>
      <c r="W75" s="198">
        <f>'Core Indicators'!EX75</f>
        <v>3</v>
      </c>
      <c r="X75" s="158">
        <f t="shared" si="39"/>
        <v>2</v>
      </c>
      <c r="Y75" s="198">
        <v>1</v>
      </c>
      <c r="Z75" s="158">
        <f t="shared" si="40"/>
        <v>1.5</v>
      </c>
      <c r="AA75" s="198">
        <f>'Core Indicators'!FF75</f>
        <v>1</v>
      </c>
      <c r="AB75" s="198">
        <f t="shared" si="41"/>
        <v>2</v>
      </c>
      <c r="AC75" s="179">
        <f>'Core Indicators'!GD75</f>
        <v>2</v>
      </c>
      <c r="AD75" s="179">
        <f>'Core Indicators'!GL75</f>
        <v>2</v>
      </c>
      <c r="AE75" s="179">
        <f>'Core Indicators'!GT75</f>
        <v>2</v>
      </c>
      <c r="AF75" s="179">
        <f>'Core Indicators'!HB75</f>
        <v>2</v>
      </c>
      <c r="AG75" s="179">
        <f t="shared" si="42"/>
        <v>2</v>
      </c>
      <c r="AH75" s="179">
        <f>'Core Indicators'!HJ75</f>
        <v>2</v>
      </c>
      <c r="AI75" s="179">
        <f>'Core Indicators'!HR75</f>
        <v>2</v>
      </c>
      <c r="AJ75" s="179">
        <f t="shared" si="43"/>
        <v>2</v>
      </c>
      <c r="AK75" s="179">
        <f>'Core Indicators'!HZ75</f>
        <v>2</v>
      </c>
      <c r="AL75" s="179">
        <f>'Core Indicators'!IH75</f>
        <v>2</v>
      </c>
      <c r="AM75" s="179">
        <f>'Core Indicators'!IP75</f>
        <v>2</v>
      </c>
      <c r="AN75" s="179">
        <f t="shared" si="44"/>
        <v>2</v>
      </c>
    </row>
    <row r="76" spans="1:40" x14ac:dyDescent="0.25">
      <c r="A76" s="198" t="str">
        <f>Lists!C:C</f>
        <v>NGA001</v>
      </c>
      <c r="B76" s="250">
        <f t="shared" si="30"/>
        <v>2.5</v>
      </c>
      <c r="C76" s="158">
        <f t="shared" si="31"/>
        <v>0</v>
      </c>
      <c r="D76" s="273">
        <f t="shared" si="32"/>
        <v>2.7</v>
      </c>
      <c r="E76" s="198">
        <f>'Core Indicators'!R76</f>
        <v>2</v>
      </c>
      <c r="F76" s="198">
        <f>'Core Indicators'!Z76</f>
        <v>3</v>
      </c>
      <c r="G76" s="158">
        <f t="shared" si="33"/>
        <v>2.5</v>
      </c>
      <c r="H76" s="198">
        <f>'Core Indicators'!AH76</f>
        <v>3</v>
      </c>
      <c r="I76" s="198">
        <f>'Core Indicators'!AP76</f>
        <v>3</v>
      </c>
      <c r="J76" s="198">
        <f>'Core Indicators'!BN76</f>
        <v>2</v>
      </c>
      <c r="K76" s="198">
        <f t="shared" si="34"/>
        <v>2.5</v>
      </c>
      <c r="L76" s="250">
        <f t="shared" si="35"/>
        <v>2.8</v>
      </c>
      <c r="M76" s="273">
        <f t="shared" si="36"/>
        <v>3</v>
      </c>
      <c r="N76" s="199">
        <f>'Core Indicators'!DJ76</f>
        <v>3</v>
      </c>
      <c r="O76" s="199">
        <f>'Core Indicators'!DR76</f>
        <v>3</v>
      </c>
      <c r="P76" s="199">
        <f>'Core Indicators'!DZ76</f>
        <v>3</v>
      </c>
      <c r="Q76" s="199">
        <f>'Core Indicators'!EH76</f>
        <v>3</v>
      </c>
      <c r="R76" s="199">
        <f>'Core Indicators'!EP76</f>
        <v>3</v>
      </c>
      <c r="S76" s="158">
        <f t="shared" si="37"/>
        <v>1.6</v>
      </c>
      <c r="T76" s="158">
        <f t="shared" si="38"/>
        <v>1.1666666666666667</v>
      </c>
      <c r="U76" s="198">
        <v>1</v>
      </c>
      <c r="V76" s="198">
        <v>1</v>
      </c>
      <c r="W76" s="198">
        <f>'Core Indicators'!EX76</f>
        <v>2</v>
      </c>
      <c r="X76" s="158">
        <f t="shared" si="39"/>
        <v>1.5</v>
      </c>
      <c r="Y76" s="198">
        <v>1</v>
      </c>
      <c r="Z76" s="158">
        <f t="shared" si="40"/>
        <v>2</v>
      </c>
      <c r="AA76" s="198">
        <f>'Core Indicators'!FF76</f>
        <v>2</v>
      </c>
      <c r="AB76" s="198">
        <f t="shared" si="41"/>
        <v>2</v>
      </c>
      <c r="AC76" s="179">
        <f>'Core Indicators'!GD76</f>
        <v>2</v>
      </c>
      <c r="AD76" s="179">
        <f>'Core Indicators'!GL76</f>
        <v>2</v>
      </c>
      <c r="AE76" s="179">
        <f>'Core Indicators'!GT76</f>
        <v>2</v>
      </c>
      <c r="AF76" s="179">
        <f>'Core Indicators'!HB76</f>
        <v>2</v>
      </c>
      <c r="AG76" s="179">
        <f t="shared" si="42"/>
        <v>2</v>
      </c>
      <c r="AH76" s="179">
        <f>'Core Indicators'!HJ76</f>
        <v>2</v>
      </c>
      <c r="AI76" s="179">
        <f>'Core Indicators'!HR76</f>
        <v>2</v>
      </c>
      <c r="AJ76" s="179">
        <f t="shared" si="43"/>
        <v>2</v>
      </c>
      <c r="AK76" s="179">
        <f>'Core Indicators'!HZ76</f>
        <v>2</v>
      </c>
      <c r="AL76" s="179">
        <f>'Core Indicators'!IH76</f>
        <v>2</v>
      </c>
      <c r="AM76" s="179">
        <f>'Core Indicators'!IP76</f>
        <v>2</v>
      </c>
      <c r="AN76" s="179">
        <f t="shared" si="44"/>
        <v>2</v>
      </c>
    </row>
    <row r="77" spans="1:40" x14ac:dyDescent="0.25">
      <c r="A77" s="198" t="str">
        <f>Lists!C:C</f>
        <v>NGA003</v>
      </c>
      <c r="B77" s="250">
        <f t="shared" si="30"/>
        <v>2.4</v>
      </c>
      <c r="C77" s="158">
        <f t="shared" si="31"/>
        <v>0</v>
      </c>
      <c r="D77" s="273">
        <f t="shared" si="32"/>
        <v>2.4</v>
      </c>
      <c r="E77" s="198">
        <f>'Core Indicators'!R77</f>
        <v>1</v>
      </c>
      <c r="F77" s="198">
        <f>'Core Indicators'!Z77</f>
        <v>2</v>
      </c>
      <c r="G77" s="158">
        <f t="shared" si="33"/>
        <v>1.5</v>
      </c>
      <c r="H77" s="198">
        <f>'Core Indicators'!AH77</f>
        <v>3</v>
      </c>
      <c r="I77" s="198">
        <f>'Core Indicators'!AP77</f>
        <v>2</v>
      </c>
      <c r="J77" s="198">
        <f>'Core Indicators'!BN77</f>
        <v>3</v>
      </c>
      <c r="K77" s="198">
        <f t="shared" si="34"/>
        <v>2.5</v>
      </c>
      <c r="L77" s="250">
        <f t="shared" si="35"/>
        <v>2.8</v>
      </c>
      <c r="M77" s="273">
        <f t="shared" si="36"/>
        <v>3</v>
      </c>
      <c r="N77" s="199">
        <f>'Core Indicators'!DJ77</f>
        <v>3</v>
      </c>
      <c r="O77" s="199">
        <f>'Core Indicators'!DR77</f>
        <v>3</v>
      </c>
      <c r="P77" s="199">
        <f>'Core Indicators'!DZ77</f>
        <v>3</v>
      </c>
      <c r="Q77" s="199">
        <f>'Core Indicators'!EH77</f>
        <v>3</v>
      </c>
      <c r="R77" s="199">
        <f>'Core Indicators'!EP77</f>
        <v>3</v>
      </c>
      <c r="S77" s="158">
        <f t="shared" si="37"/>
        <v>1.6</v>
      </c>
      <c r="T77" s="158">
        <f t="shared" si="38"/>
        <v>1.1666666666666667</v>
      </c>
      <c r="U77" s="198">
        <v>1</v>
      </c>
      <c r="V77" s="198">
        <v>1</v>
      </c>
      <c r="W77" s="198">
        <f>'Core Indicators'!EX77</f>
        <v>2</v>
      </c>
      <c r="X77" s="158">
        <f t="shared" si="39"/>
        <v>1.5</v>
      </c>
      <c r="Y77" s="198">
        <v>1</v>
      </c>
      <c r="Z77" s="158">
        <f t="shared" si="40"/>
        <v>2</v>
      </c>
      <c r="AA77" s="198">
        <f>'Core Indicators'!FF77</f>
        <v>2</v>
      </c>
      <c r="AB77" s="198">
        <f t="shared" si="41"/>
        <v>2</v>
      </c>
      <c r="AC77" s="179">
        <f>'Core Indicators'!GD77</f>
        <v>2</v>
      </c>
      <c r="AD77" s="179">
        <f>'Core Indicators'!GL77</f>
        <v>2</v>
      </c>
      <c r="AE77" s="179">
        <f>'Core Indicators'!GT77</f>
        <v>2</v>
      </c>
      <c r="AF77" s="179">
        <f>'Core Indicators'!HB77</f>
        <v>2</v>
      </c>
      <c r="AG77" s="179">
        <f t="shared" si="42"/>
        <v>2</v>
      </c>
      <c r="AH77" s="179">
        <f>'Core Indicators'!HJ77</f>
        <v>2</v>
      </c>
      <c r="AI77" s="179">
        <f>'Core Indicators'!HR77</f>
        <v>2</v>
      </c>
      <c r="AJ77" s="179">
        <f t="shared" si="43"/>
        <v>2</v>
      </c>
      <c r="AK77" s="179">
        <f>'Core Indicators'!HZ77</f>
        <v>2</v>
      </c>
      <c r="AL77" s="179">
        <f>'Core Indicators'!IH77</f>
        <v>2</v>
      </c>
      <c r="AM77" s="179">
        <f>'Core Indicators'!IP77</f>
        <v>2</v>
      </c>
      <c r="AN77" s="179">
        <f t="shared" si="44"/>
        <v>2</v>
      </c>
    </row>
    <row r="78" spans="1:40" x14ac:dyDescent="0.25">
      <c r="A78" s="198" t="str">
        <f>Lists!C:C</f>
        <v>NGA004</v>
      </c>
      <c r="B78" s="250">
        <f t="shared" si="30"/>
        <v>2.2000000000000002</v>
      </c>
      <c r="C78" s="158">
        <f t="shared" si="31"/>
        <v>1</v>
      </c>
      <c r="D78" s="273">
        <f t="shared" si="32"/>
        <v>2.2000000000000002</v>
      </c>
      <c r="E78" s="198">
        <f>'Core Indicators'!R78</f>
        <v>1</v>
      </c>
      <c r="F78" s="198">
        <f>'Core Indicators'!Z78</f>
        <v>3</v>
      </c>
      <c r="G78" s="158">
        <f t="shared" si="33"/>
        <v>2.1</v>
      </c>
      <c r="H78" s="198">
        <f>'Core Indicators'!AH78</f>
        <v>2</v>
      </c>
      <c r="I78" s="198">
        <f>'Core Indicators'!AP78</f>
        <v>3</v>
      </c>
      <c r="J78" s="198">
        <f>'Core Indicators'!BN78</f>
        <v>2</v>
      </c>
      <c r="K78" s="198">
        <f t="shared" si="34"/>
        <v>2.5</v>
      </c>
      <c r="L78" s="250">
        <f t="shared" si="35"/>
        <v>2.2999999999999998</v>
      </c>
      <c r="M78" s="273">
        <f t="shared" si="36"/>
        <v>2.6</v>
      </c>
      <c r="N78" s="199">
        <f>'Core Indicators'!DJ78</f>
        <v>2</v>
      </c>
      <c r="O78" s="199">
        <f>'Core Indicators'!DR78</f>
        <v>2</v>
      </c>
      <c r="P78" s="199">
        <f>'Core Indicators'!DZ78</f>
        <v>3</v>
      </c>
      <c r="Q78" s="199">
        <f>'Core Indicators'!EH78</f>
        <v>3</v>
      </c>
      <c r="R78" s="199">
        <f>'Core Indicators'!EP78</f>
        <v>3</v>
      </c>
      <c r="S78" s="158">
        <f t="shared" si="37"/>
        <v>1.6</v>
      </c>
      <c r="T78" s="158">
        <f t="shared" si="38"/>
        <v>1.1666666666666667</v>
      </c>
      <c r="U78" s="198">
        <v>1</v>
      </c>
      <c r="V78" s="198">
        <v>1</v>
      </c>
      <c r="W78" s="198">
        <f>'Core Indicators'!EX78</f>
        <v>2</v>
      </c>
      <c r="X78" s="158">
        <f t="shared" si="39"/>
        <v>1.5</v>
      </c>
      <c r="Y78" s="198">
        <v>1</v>
      </c>
      <c r="Z78" s="158">
        <f t="shared" si="40"/>
        <v>2</v>
      </c>
      <c r="AA78" s="198" t="str">
        <f>'Core Indicators'!FF78</f>
        <v>x</v>
      </c>
      <c r="AB78" s="198">
        <f t="shared" si="41"/>
        <v>2</v>
      </c>
      <c r="AC78" s="179">
        <f>'Core Indicators'!GD78</f>
        <v>2</v>
      </c>
      <c r="AD78" s="179">
        <f>'Core Indicators'!GL78</f>
        <v>2</v>
      </c>
      <c r="AE78" s="179">
        <f>'Core Indicators'!GT78</f>
        <v>2</v>
      </c>
      <c r="AF78" s="179">
        <f>'Core Indicators'!HB78</f>
        <v>2</v>
      </c>
      <c r="AG78" s="179">
        <f t="shared" si="42"/>
        <v>2</v>
      </c>
      <c r="AH78" s="179">
        <f>'Core Indicators'!HJ78</f>
        <v>2</v>
      </c>
      <c r="AI78" s="179">
        <f>'Core Indicators'!HR78</f>
        <v>2</v>
      </c>
      <c r="AJ78" s="179">
        <f t="shared" si="43"/>
        <v>2</v>
      </c>
      <c r="AK78" s="179">
        <f>'Core Indicators'!HZ78</f>
        <v>2</v>
      </c>
      <c r="AL78" s="179">
        <f>'Core Indicators'!IH78</f>
        <v>2</v>
      </c>
      <c r="AM78" s="179">
        <f>'Core Indicators'!IP78</f>
        <v>2</v>
      </c>
      <c r="AN78" s="179">
        <f t="shared" si="44"/>
        <v>2</v>
      </c>
    </row>
    <row r="79" spans="1:40" x14ac:dyDescent="0.25">
      <c r="A79" s="198" t="str">
        <f>Lists!C:C</f>
        <v>NGA007</v>
      </c>
      <c r="B79" s="250">
        <f t="shared" si="30"/>
        <v>2.4</v>
      </c>
      <c r="C79" s="158">
        <f t="shared" si="31"/>
        <v>0</v>
      </c>
      <c r="D79" s="273">
        <f t="shared" si="32"/>
        <v>2.6</v>
      </c>
      <c r="E79" s="198">
        <f>'Core Indicators'!R79</f>
        <v>2</v>
      </c>
      <c r="F79" s="198">
        <f>'Core Indicators'!Z79</f>
        <v>2</v>
      </c>
      <c r="G79" s="158">
        <f t="shared" si="33"/>
        <v>2</v>
      </c>
      <c r="H79" s="198">
        <f>'Core Indicators'!AH79</f>
        <v>3</v>
      </c>
      <c r="I79" s="198">
        <f>'Core Indicators'!AP79</f>
        <v>2</v>
      </c>
      <c r="J79" s="198">
        <f>'Core Indicators'!BN79</f>
        <v>3</v>
      </c>
      <c r="K79" s="198">
        <f t="shared" si="34"/>
        <v>2.5</v>
      </c>
      <c r="L79" s="250">
        <f t="shared" si="35"/>
        <v>2.8</v>
      </c>
      <c r="M79" s="273">
        <f t="shared" si="36"/>
        <v>3</v>
      </c>
      <c r="N79" s="199">
        <f>'Core Indicators'!DJ79</f>
        <v>3</v>
      </c>
      <c r="O79" s="199">
        <f>'Core Indicators'!DR79</f>
        <v>3</v>
      </c>
      <c r="P79" s="199">
        <f>'Core Indicators'!DZ79</f>
        <v>3</v>
      </c>
      <c r="Q79" s="199">
        <f>'Core Indicators'!EH79</f>
        <v>3</v>
      </c>
      <c r="R79" s="199">
        <f>'Core Indicators'!EP79</f>
        <v>3</v>
      </c>
      <c r="S79" s="158">
        <f t="shared" si="37"/>
        <v>1.3</v>
      </c>
      <c r="T79" s="158">
        <f t="shared" si="38"/>
        <v>1.1666666666666667</v>
      </c>
      <c r="U79" s="198">
        <v>1</v>
      </c>
      <c r="V79" s="198">
        <v>1</v>
      </c>
      <c r="W79" s="198">
        <f>'Core Indicators'!EX79</f>
        <v>2</v>
      </c>
      <c r="X79" s="158">
        <f t="shared" si="39"/>
        <v>1.5</v>
      </c>
      <c r="Y79" s="198">
        <v>1</v>
      </c>
      <c r="Z79" s="158">
        <f t="shared" si="40"/>
        <v>1.5</v>
      </c>
      <c r="AA79" s="198">
        <f>'Core Indicators'!FF79</f>
        <v>1</v>
      </c>
      <c r="AB79" s="198">
        <f t="shared" si="41"/>
        <v>2</v>
      </c>
      <c r="AC79" s="179">
        <f>'Core Indicators'!GD79</f>
        <v>2</v>
      </c>
      <c r="AD79" s="179">
        <f>'Core Indicators'!GL79</f>
        <v>2</v>
      </c>
      <c r="AE79" s="179">
        <f>'Core Indicators'!GT79</f>
        <v>2</v>
      </c>
      <c r="AF79" s="179">
        <f>'Core Indicators'!HB79</f>
        <v>2</v>
      </c>
      <c r="AG79" s="179">
        <f t="shared" si="42"/>
        <v>2</v>
      </c>
      <c r="AH79" s="179">
        <f>'Core Indicators'!HJ79</f>
        <v>2</v>
      </c>
      <c r="AI79" s="179">
        <f>'Core Indicators'!HR79</f>
        <v>2</v>
      </c>
      <c r="AJ79" s="179">
        <f t="shared" si="43"/>
        <v>2</v>
      </c>
      <c r="AK79" s="179">
        <f>'Core Indicators'!HZ79</f>
        <v>2</v>
      </c>
      <c r="AL79" s="179">
        <f>'Core Indicators'!IH79</f>
        <v>2</v>
      </c>
      <c r="AM79" s="179">
        <f>'Core Indicators'!IP79</f>
        <v>2</v>
      </c>
      <c r="AN79" s="179">
        <f t="shared" si="44"/>
        <v>2</v>
      </c>
    </row>
    <row r="80" spans="1:40" x14ac:dyDescent="0.25">
      <c r="A80" s="198" t="str">
        <f>Lists!C:C</f>
        <v>NGA008</v>
      </c>
      <c r="B80" s="250">
        <f t="shared" si="30"/>
        <v>2.2999999999999998</v>
      </c>
      <c r="C80" s="158">
        <f t="shared" si="31"/>
        <v>1</v>
      </c>
      <c r="D80" s="273">
        <f t="shared" si="32"/>
        <v>2</v>
      </c>
      <c r="E80" s="198">
        <f>'Core Indicators'!R80</f>
        <v>2</v>
      </c>
      <c r="F80" s="198">
        <f>'Core Indicators'!Z80</f>
        <v>2</v>
      </c>
      <c r="G80" s="158">
        <f t="shared" si="33"/>
        <v>2</v>
      </c>
      <c r="H80" s="198">
        <f>'Core Indicators'!AH80</f>
        <v>2</v>
      </c>
      <c r="I80" s="198">
        <f>'Core Indicators'!AP80</f>
        <v>2</v>
      </c>
      <c r="J80" s="198" t="str">
        <f>'Core Indicators'!BN80</f>
        <v>x</v>
      </c>
      <c r="K80" s="198">
        <f t="shared" si="34"/>
        <v>2</v>
      </c>
      <c r="L80" s="250">
        <f t="shared" si="35"/>
        <v>2</v>
      </c>
      <c r="M80" s="273">
        <f t="shared" si="36"/>
        <v>2.8</v>
      </c>
      <c r="N80" s="199">
        <f>'Core Indicators'!DJ80</f>
        <v>2</v>
      </c>
      <c r="O80" s="199">
        <f>'Core Indicators'!DR80</f>
        <v>3</v>
      </c>
      <c r="P80" s="199">
        <f>'Core Indicators'!DZ80</f>
        <v>3</v>
      </c>
      <c r="Q80" s="199">
        <f>'Core Indicators'!EH80</f>
        <v>3</v>
      </c>
      <c r="R80" s="199">
        <f>'Core Indicators'!EP80</f>
        <v>3</v>
      </c>
      <c r="S80" s="158">
        <f t="shared" si="37"/>
        <v>1.6</v>
      </c>
      <c r="T80" s="158">
        <f t="shared" si="38"/>
        <v>1.1666666666666667</v>
      </c>
      <c r="U80" s="198">
        <v>1</v>
      </c>
      <c r="V80" s="198">
        <v>1</v>
      </c>
      <c r="W80" s="198">
        <f>'Core Indicators'!EX80</f>
        <v>2</v>
      </c>
      <c r="X80" s="158">
        <f t="shared" si="39"/>
        <v>1.5</v>
      </c>
      <c r="Y80" s="198">
        <v>1</v>
      </c>
      <c r="Z80" s="158">
        <f t="shared" si="40"/>
        <v>2</v>
      </c>
      <c r="AA80" s="198">
        <f>'Core Indicators'!FF80</f>
        <v>2</v>
      </c>
      <c r="AB80" s="198">
        <f t="shared" si="41"/>
        <v>2</v>
      </c>
      <c r="AC80" s="179">
        <f>'Core Indicators'!GD80</f>
        <v>2</v>
      </c>
      <c r="AD80" s="179">
        <f>'Core Indicators'!GL80</f>
        <v>2</v>
      </c>
      <c r="AE80" s="179">
        <f>'Core Indicators'!GT80</f>
        <v>2</v>
      </c>
      <c r="AF80" s="179">
        <f>'Core Indicators'!HB80</f>
        <v>2</v>
      </c>
      <c r="AG80" s="179">
        <f t="shared" si="42"/>
        <v>2</v>
      </c>
      <c r="AH80" s="179">
        <f>'Core Indicators'!HJ80</f>
        <v>2</v>
      </c>
      <c r="AI80" s="179">
        <f>'Core Indicators'!HR80</f>
        <v>2</v>
      </c>
      <c r="AJ80" s="179">
        <f t="shared" si="43"/>
        <v>2</v>
      </c>
      <c r="AK80" s="179">
        <f>'Core Indicators'!HZ80</f>
        <v>2</v>
      </c>
      <c r="AL80" s="179">
        <f>'Core Indicators'!IH80</f>
        <v>2</v>
      </c>
      <c r="AM80" s="179">
        <f>'Core Indicators'!IP80</f>
        <v>2</v>
      </c>
      <c r="AN80" s="179">
        <f t="shared" si="44"/>
        <v>2</v>
      </c>
    </row>
    <row r="81" spans="1:40" x14ac:dyDescent="0.25">
      <c r="A81" s="198" t="str">
        <f>Lists!C:C</f>
        <v>NIC001</v>
      </c>
      <c r="B81" s="250" t="str">
        <f t="shared" si="30"/>
        <v>x</v>
      </c>
      <c r="C81" s="158">
        <f t="shared" si="31"/>
        <v>1</v>
      </c>
      <c r="D81" s="273">
        <f t="shared" si="32"/>
        <v>2</v>
      </c>
      <c r="E81" s="198">
        <f>'Core Indicators'!R81</f>
        <v>1</v>
      </c>
      <c r="F81" s="198">
        <f>'Core Indicators'!Z81</f>
        <v>2</v>
      </c>
      <c r="G81" s="158">
        <f t="shared" si="33"/>
        <v>1.5</v>
      </c>
      <c r="H81" s="198">
        <f>'Core Indicators'!AH81</f>
        <v>2</v>
      </c>
      <c r="I81" s="198">
        <f>'Core Indicators'!AP81</f>
        <v>2</v>
      </c>
      <c r="J81" s="198">
        <f>'Core Indicators'!BN81</f>
        <v>3</v>
      </c>
      <c r="K81" s="198">
        <f t="shared" si="34"/>
        <v>2.5</v>
      </c>
      <c r="L81" s="250">
        <f t="shared" si="35"/>
        <v>2.2999999999999998</v>
      </c>
      <c r="M81" s="273" t="str">
        <f t="shared" si="36"/>
        <v>x</v>
      </c>
      <c r="N81" s="199" t="str">
        <f>'Core Indicators'!DJ81</f>
        <v>x</v>
      </c>
      <c r="O81" s="199" t="str">
        <f>'Core Indicators'!DR81</f>
        <v>x</v>
      </c>
      <c r="P81" s="199" t="str">
        <f>'Core Indicators'!DZ81</f>
        <v>x</v>
      </c>
      <c r="Q81" s="199">
        <f>'Core Indicators'!EH81</f>
        <v>1</v>
      </c>
      <c r="R81" s="199">
        <f>'Core Indicators'!EP81</f>
        <v>1</v>
      </c>
      <c r="S81" s="158">
        <f t="shared" si="37"/>
        <v>1.7</v>
      </c>
      <c r="T81" s="158">
        <f t="shared" si="38"/>
        <v>1.3333333333333333</v>
      </c>
      <c r="U81" s="198">
        <v>1</v>
      </c>
      <c r="V81" s="198">
        <v>1</v>
      </c>
      <c r="W81" s="198">
        <f>'Core Indicators'!EX81</f>
        <v>3</v>
      </c>
      <c r="X81" s="158">
        <f t="shared" si="39"/>
        <v>2</v>
      </c>
      <c r="Y81" s="198">
        <v>1</v>
      </c>
      <c r="Z81" s="158">
        <f t="shared" si="40"/>
        <v>2</v>
      </c>
      <c r="AA81" s="198">
        <f>'Core Indicators'!FF81</f>
        <v>2</v>
      </c>
      <c r="AB81" s="198">
        <f t="shared" si="41"/>
        <v>2</v>
      </c>
      <c r="AC81" s="179">
        <f>'Core Indicators'!GD81</f>
        <v>2</v>
      </c>
      <c r="AD81" s="179">
        <f>'Core Indicators'!GL81</f>
        <v>2</v>
      </c>
      <c r="AE81" s="179">
        <f>'Core Indicators'!GT81</f>
        <v>2</v>
      </c>
      <c r="AF81" s="179">
        <f>'Core Indicators'!HB81</f>
        <v>2</v>
      </c>
      <c r="AG81" s="179">
        <f t="shared" si="42"/>
        <v>2</v>
      </c>
      <c r="AH81" s="179">
        <f>'Core Indicators'!HJ81</f>
        <v>2</v>
      </c>
      <c r="AI81" s="179">
        <f>'Core Indicators'!HR81</f>
        <v>2</v>
      </c>
      <c r="AJ81" s="179">
        <f t="shared" si="43"/>
        <v>2</v>
      </c>
      <c r="AK81" s="179">
        <f>'Core Indicators'!HZ81</f>
        <v>2</v>
      </c>
      <c r="AL81" s="179">
        <f>'Core Indicators'!IH81</f>
        <v>2</v>
      </c>
      <c r="AM81" s="179">
        <f>'Core Indicators'!IP81</f>
        <v>2</v>
      </c>
      <c r="AN81" s="179">
        <f t="shared" si="44"/>
        <v>2</v>
      </c>
    </row>
    <row r="82" spans="1:40" x14ac:dyDescent="0.25">
      <c r="A82" s="198" t="str">
        <f>Lists!C:C</f>
        <v>NIC002</v>
      </c>
      <c r="B82" s="250">
        <f t="shared" si="30"/>
        <v>1.9</v>
      </c>
      <c r="C82" s="158">
        <f t="shared" si="31"/>
        <v>0</v>
      </c>
      <c r="D82" s="273">
        <f t="shared" si="32"/>
        <v>2</v>
      </c>
      <c r="E82" s="198">
        <f>'Core Indicators'!R82</f>
        <v>2</v>
      </c>
      <c r="F82" s="198">
        <f>'Core Indicators'!Z82</f>
        <v>2</v>
      </c>
      <c r="G82" s="158">
        <f t="shared" si="33"/>
        <v>2</v>
      </c>
      <c r="H82" s="198">
        <f>'Core Indicators'!AH82</f>
        <v>2</v>
      </c>
      <c r="I82" s="198">
        <f>'Core Indicators'!AP82</f>
        <v>2</v>
      </c>
      <c r="J82" s="198">
        <f>'Core Indicators'!BN82</f>
        <v>2</v>
      </c>
      <c r="K82" s="198">
        <f t="shared" si="34"/>
        <v>2</v>
      </c>
      <c r="L82" s="250">
        <f t="shared" si="35"/>
        <v>2</v>
      </c>
      <c r="M82" s="273">
        <f t="shared" si="36"/>
        <v>2</v>
      </c>
      <c r="N82" s="199">
        <f>'Core Indicators'!DJ82</f>
        <v>2</v>
      </c>
      <c r="O82" s="199">
        <f>'Core Indicators'!DR82</f>
        <v>2</v>
      </c>
      <c r="P82" s="199">
        <f>'Core Indicators'!DZ82</f>
        <v>2</v>
      </c>
      <c r="Q82" s="199">
        <f>'Core Indicators'!EH82</f>
        <v>2</v>
      </c>
      <c r="R82" s="199">
        <f>'Core Indicators'!EP82</f>
        <v>2</v>
      </c>
      <c r="S82" s="158">
        <f t="shared" si="37"/>
        <v>1.7</v>
      </c>
      <c r="T82" s="158">
        <f t="shared" si="38"/>
        <v>1.3333333333333333</v>
      </c>
      <c r="U82" s="198">
        <v>1</v>
      </c>
      <c r="V82" s="198">
        <v>1</v>
      </c>
      <c r="W82" s="198">
        <f>'Core Indicators'!EX82</f>
        <v>3</v>
      </c>
      <c r="X82" s="158">
        <f t="shared" si="39"/>
        <v>2</v>
      </c>
      <c r="Y82" s="198">
        <v>1</v>
      </c>
      <c r="Z82" s="158">
        <f t="shared" si="40"/>
        <v>2</v>
      </c>
      <c r="AA82" s="198">
        <f>'Core Indicators'!FF82</f>
        <v>2</v>
      </c>
      <c r="AB82" s="198">
        <f t="shared" si="41"/>
        <v>2</v>
      </c>
      <c r="AC82" s="179">
        <f>'Core Indicators'!GD82</f>
        <v>2</v>
      </c>
      <c r="AD82" s="179">
        <f>'Core Indicators'!GL82</f>
        <v>2</v>
      </c>
      <c r="AE82" s="179">
        <f>'Core Indicators'!GT82</f>
        <v>2</v>
      </c>
      <c r="AF82" s="179">
        <f>'Core Indicators'!HB82</f>
        <v>2</v>
      </c>
      <c r="AG82" s="179">
        <f t="shared" si="42"/>
        <v>2</v>
      </c>
      <c r="AH82" s="179">
        <f>'Core Indicators'!HJ82</f>
        <v>2</v>
      </c>
      <c r="AI82" s="179">
        <f>'Core Indicators'!HR82</f>
        <v>2</v>
      </c>
      <c r="AJ82" s="179">
        <f t="shared" si="43"/>
        <v>2</v>
      </c>
      <c r="AK82" s="179">
        <f>'Core Indicators'!HZ82</f>
        <v>2</v>
      </c>
      <c r="AL82" s="179">
        <f>'Core Indicators'!IH82</f>
        <v>2</v>
      </c>
      <c r="AM82" s="179">
        <f>'Core Indicators'!IP82</f>
        <v>2</v>
      </c>
      <c r="AN82" s="179">
        <f t="shared" si="44"/>
        <v>2</v>
      </c>
    </row>
    <row r="83" spans="1:40" x14ac:dyDescent="0.25">
      <c r="A83" s="198" t="str">
        <f>Lists!C:C</f>
        <v>PAK001</v>
      </c>
      <c r="B83" s="250">
        <f t="shared" si="30"/>
        <v>2.4</v>
      </c>
      <c r="C83" s="158">
        <f t="shared" si="31"/>
        <v>0</v>
      </c>
      <c r="D83" s="273">
        <f t="shared" si="32"/>
        <v>2.4</v>
      </c>
      <c r="E83" s="198">
        <f>'Core Indicators'!R83</f>
        <v>1</v>
      </c>
      <c r="F83" s="198">
        <f>'Core Indicators'!Z83</f>
        <v>2</v>
      </c>
      <c r="G83" s="158">
        <f t="shared" si="33"/>
        <v>1.5</v>
      </c>
      <c r="H83" s="198">
        <f>'Core Indicators'!AH83</f>
        <v>3</v>
      </c>
      <c r="I83" s="198">
        <f>'Core Indicators'!AP83</f>
        <v>3</v>
      </c>
      <c r="J83" s="198">
        <f>'Core Indicators'!BN83</f>
        <v>2</v>
      </c>
      <c r="K83" s="198">
        <f t="shared" si="34"/>
        <v>2.5</v>
      </c>
      <c r="L83" s="250">
        <f t="shared" si="35"/>
        <v>2.8</v>
      </c>
      <c r="M83" s="273">
        <f t="shared" si="36"/>
        <v>3</v>
      </c>
      <c r="N83" s="199">
        <f>'Core Indicators'!DJ83</f>
        <v>3</v>
      </c>
      <c r="O83" s="199">
        <f>'Core Indicators'!DR83</f>
        <v>3</v>
      </c>
      <c r="P83" s="199">
        <f>'Core Indicators'!DZ83</f>
        <v>3</v>
      </c>
      <c r="Q83" s="199">
        <f>'Core Indicators'!EH83</f>
        <v>3</v>
      </c>
      <c r="R83" s="199">
        <f>'Core Indicators'!EP83</f>
        <v>3</v>
      </c>
      <c r="S83" s="158">
        <f t="shared" si="37"/>
        <v>1.3</v>
      </c>
      <c r="T83" s="158">
        <f t="shared" si="38"/>
        <v>1.1666666666666667</v>
      </c>
      <c r="U83" s="198">
        <v>1</v>
      </c>
      <c r="V83" s="198">
        <v>1</v>
      </c>
      <c r="W83" s="198">
        <f>'Core Indicators'!EX83</f>
        <v>2</v>
      </c>
      <c r="X83" s="158">
        <f t="shared" si="39"/>
        <v>1.5</v>
      </c>
      <c r="Y83" s="198">
        <v>1</v>
      </c>
      <c r="Z83" s="158">
        <f t="shared" si="40"/>
        <v>1.5</v>
      </c>
      <c r="AA83" s="198">
        <f>'Core Indicators'!FF83</f>
        <v>1</v>
      </c>
      <c r="AB83" s="198">
        <f t="shared" si="41"/>
        <v>2</v>
      </c>
      <c r="AC83" s="179">
        <f>'Core Indicators'!GD83</f>
        <v>2</v>
      </c>
      <c r="AD83" s="179">
        <f>'Core Indicators'!GL83</f>
        <v>2</v>
      </c>
      <c r="AE83" s="179">
        <f>'Core Indicators'!GT83</f>
        <v>2</v>
      </c>
      <c r="AF83" s="179">
        <f>'Core Indicators'!HB83</f>
        <v>2</v>
      </c>
      <c r="AG83" s="179">
        <f t="shared" si="42"/>
        <v>2</v>
      </c>
      <c r="AH83" s="179">
        <f>'Core Indicators'!HJ83</f>
        <v>2</v>
      </c>
      <c r="AI83" s="179">
        <f>'Core Indicators'!HR83</f>
        <v>2</v>
      </c>
      <c r="AJ83" s="179">
        <f t="shared" si="43"/>
        <v>2</v>
      </c>
      <c r="AK83" s="179">
        <f>'Core Indicators'!HZ83</f>
        <v>2</v>
      </c>
      <c r="AL83" s="179">
        <f>'Core Indicators'!IH83</f>
        <v>2</v>
      </c>
      <c r="AM83" s="179">
        <f>'Core Indicators'!IP83</f>
        <v>2</v>
      </c>
      <c r="AN83" s="179">
        <f t="shared" si="44"/>
        <v>2</v>
      </c>
    </row>
    <row r="84" spans="1:40" x14ac:dyDescent="0.25">
      <c r="A84" s="198" t="str">
        <f>Lists!C:C</f>
        <v>PAK004</v>
      </c>
      <c r="B84" s="250">
        <f t="shared" si="30"/>
        <v>2.4</v>
      </c>
      <c r="C84" s="158">
        <f t="shared" si="31"/>
        <v>1</v>
      </c>
      <c r="D84" s="273">
        <f t="shared" si="32"/>
        <v>1.8</v>
      </c>
      <c r="E84" s="198">
        <f>'Core Indicators'!R84</f>
        <v>1</v>
      </c>
      <c r="F84" s="198">
        <f>'Core Indicators'!Z84</f>
        <v>2</v>
      </c>
      <c r="G84" s="158">
        <f t="shared" si="33"/>
        <v>1.5</v>
      </c>
      <c r="H84" s="198">
        <f>'Core Indicators'!AH84</f>
        <v>2</v>
      </c>
      <c r="I84" s="198" t="str">
        <f>'Core Indicators'!AP84</f>
        <v>x</v>
      </c>
      <c r="J84" s="198">
        <f>'Core Indicators'!BN84</f>
        <v>2</v>
      </c>
      <c r="K84" s="198">
        <f t="shared" si="34"/>
        <v>2</v>
      </c>
      <c r="L84" s="250">
        <f t="shared" si="35"/>
        <v>2</v>
      </c>
      <c r="M84" s="273">
        <f t="shared" si="36"/>
        <v>3</v>
      </c>
      <c r="N84" s="199">
        <f>'Core Indicators'!DJ84</f>
        <v>3</v>
      </c>
      <c r="O84" s="199">
        <f>'Core Indicators'!DR84</f>
        <v>3</v>
      </c>
      <c r="P84" s="199">
        <f>'Core Indicators'!DZ84</f>
        <v>3</v>
      </c>
      <c r="Q84" s="199">
        <f>'Core Indicators'!EH84</f>
        <v>3</v>
      </c>
      <c r="R84" s="199">
        <f>'Core Indicators'!EP84</f>
        <v>3</v>
      </c>
      <c r="S84" s="158">
        <f t="shared" si="37"/>
        <v>1.7</v>
      </c>
      <c r="T84" s="158">
        <f t="shared" si="38"/>
        <v>1.3333333333333333</v>
      </c>
      <c r="U84" s="198">
        <v>1</v>
      </c>
      <c r="V84" s="198">
        <v>1</v>
      </c>
      <c r="W84" s="198">
        <f>'Core Indicators'!EX84</f>
        <v>3</v>
      </c>
      <c r="X84" s="158">
        <f t="shared" si="39"/>
        <v>2</v>
      </c>
      <c r="Y84" s="198">
        <v>1</v>
      </c>
      <c r="Z84" s="158">
        <f t="shared" si="40"/>
        <v>2</v>
      </c>
      <c r="AA84" s="198">
        <f>'Core Indicators'!FF84</f>
        <v>2</v>
      </c>
      <c r="AB84" s="198">
        <f t="shared" si="41"/>
        <v>2</v>
      </c>
      <c r="AC84" s="179">
        <f>'Core Indicators'!GD84</f>
        <v>2</v>
      </c>
      <c r="AD84" s="179">
        <f>'Core Indicators'!GL84</f>
        <v>2</v>
      </c>
      <c r="AE84" s="179">
        <f>'Core Indicators'!GT84</f>
        <v>2</v>
      </c>
      <c r="AF84" s="179">
        <f>'Core Indicators'!HB84</f>
        <v>2</v>
      </c>
      <c r="AG84" s="179">
        <f t="shared" si="42"/>
        <v>2</v>
      </c>
      <c r="AH84" s="179">
        <f>'Core Indicators'!HJ84</f>
        <v>2</v>
      </c>
      <c r="AI84" s="179">
        <f>'Core Indicators'!HR84</f>
        <v>2</v>
      </c>
      <c r="AJ84" s="179">
        <f t="shared" si="43"/>
        <v>2</v>
      </c>
      <c r="AK84" s="179">
        <f>'Core Indicators'!HZ84</f>
        <v>2</v>
      </c>
      <c r="AL84" s="179">
        <f>'Core Indicators'!IH84</f>
        <v>2</v>
      </c>
      <c r="AM84" s="179">
        <f>'Core Indicators'!IP84</f>
        <v>2</v>
      </c>
      <c r="AN84" s="179">
        <f t="shared" si="44"/>
        <v>2</v>
      </c>
    </row>
    <row r="85" spans="1:40" x14ac:dyDescent="0.25">
      <c r="A85" s="198" t="str">
        <f>Lists!C:C</f>
        <v>PER002</v>
      </c>
      <c r="B85" s="250">
        <f t="shared" si="30"/>
        <v>2.5</v>
      </c>
      <c r="C85" s="158">
        <f t="shared" si="31"/>
        <v>0</v>
      </c>
      <c r="D85" s="273">
        <f t="shared" si="32"/>
        <v>2.6</v>
      </c>
      <c r="E85" s="198">
        <f>'Core Indicators'!R85</f>
        <v>2</v>
      </c>
      <c r="F85" s="198">
        <f>'Core Indicators'!Z85</f>
        <v>2</v>
      </c>
      <c r="G85" s="158">
        <f t="shared" si="33"/>
        <v>2</v>
      </c>
      <c r="H85" s="198">
        <f>'Core Indicators'!AH85</f>
        <v>3</v>
      </c>
      <c r="I85" s="198">
        <f>'Core Indicators'!AP85</f>
        <v>2</v>
      </c>
      <c r="J85" s="198">
        <f>'Core Indicators'!BN85</f>
        <v>3</v>
      </c>
      <c r="K85" s="198">
        <f t="shared" si="34"/>
        <v>2.5</v>
      </c>
      <c r="L85" s="250">
        <f t="shared" si="35"/>
        <v>2.8</v>
      </c>
      <c r="M85" s="273">
        <f t="shared" si="36"/>
        <v>3</v>
      </c>
      <c r="N85" s="199">
        <f>'Core Indicators'!DJ85</f>
        <v>3</v>
      </c>
      <c r="O85" s="199">
        <f>'Core Indicators'!DR85</f>
        <v>3</v>
      </c>
      <c r="P85" s="199">
        <f>'Core Indicators'!DZ85</f>
        <v>3</v>
      </c>
      <c r="Q85" s="199">
        <f>'Core Indicators'!EH85</f>
        <v>3</v>
      </c>
      <c r="R85" s="199">
        <f>'Core Indicators'!EP85</f>
        <v>3</v>
      </c>
      <c r="S85" s="158">
        <f t="shared" si="37"/>
        <v>1.7</v>
      </c>
      <c r="T85" s="158">
        <f t="shared" si="38"/>
        <v>1.3333333333333333</v>
      </c>
      <c r="U85" s="198">
        <v>1</v>
      </c>
      <c r="V85" s="198">
        <v>1</v>
      </c>
      <c r="W85" s="198">
        <f>'Core Indicators'!EX85</f>
        <v>3</v>
      </c>
      <c r="X85" s="158">
        <f t="shared" si="39"/>
        <v>2</v>
      </c>
      <c r="Y85" s="198">
        <v>1</v>
      </c>
      <c r="Z85" s="158">
        <f t="shared" si="40"/>
        <v>2</v>
      </c>
      <c r="AA85" s="198">
        <f>'Core Indicators'!FF85</f>
        <v>2</v>
      </c>
      <c r="AB85" s="198">
        <f t="shared" si="41"/>
        <v>2</v>
      </c>
      <c r="AC85" s="179">
        <f>'Core Indicators'!GD85</f>
        <v>2</v>
      </c>
      <c r="AD85" s="179">
        <f>'Core Indicators'!GL85</f>
        <v>2</v>
      </c>
      <c r="AE85" s="179">
        <f>'Core Indicators'!GT85</f>
        <v>2</v>
      </c>
      <c r="AF85" s="179">
        <f>'Core Indicators'!HB85</f>
        <v>2</v>
      </c>
      <c r="AG85" s="179">
        <f t="shared" si="42"/>
        <v>2</v>
      </c>
      <c r="AH85" s="179">
        <f>'Core Indicators'!HJ85</f>
        <v>2</v>
      </c>
      <c r="AI85" s="179">
        <f>'Core Indicators'!HR85</f>
        <v>2</v>
      </c>
      <c r="AJ85" s="179">
        <f t="shared" si="43"/>
        <v>2</v>
      </c>
      <c r="AK85" s="179">
        <f>'Core Indicators'!HZ85</f>
        <v>2</v>
      </c>
      <c r="AL85" s="179">
        <f>'Core Indicators'!IH85</f>
        <v>2</v>
      </c>
      <c r="AM85" s="179">
        <f>'Core Indicators'!IP85</f>
        <v>2</v>
      </c>
      <c r="AN85" s="179">
        <f t="shared" si="44"/>
        <v>2</v>
      </c>
    </row>
    <row r="86" spans="1:40" x14ac:dyDescent="0.25">
      <c r="A86" s="198" t="str">
        <f>Lists!C:C</f>
        <v>PHL003</v>
      </c>
      <c r="B86" s="250">
        <f t="shared" si="30"/>
        <v>2</v>
      </c>
      <c r="C86" s="158">
        <f t="shared" si="31"/>
        <v>0</v>
      </c>
      <c r="D86" s="273">
        <f t="shared" si="32"/>
        <v>2.2999999999999998</v>
      </c>
      <c r="E86" s="198">
        <f>'Core Indicators'!R86</f>
        <v>2</v>
      </c>
      <c r="F86" s="198">
        <f>'Core Indicators'!Z86</f>
        <v>2</v>
      </c>
      <c r="G86" s="158">
        <f t="shared" si="33"/>
        <v>2</v>
      </c>
      <c r="H86" s="198">
        <f>'Core Indicators'!AH86</f>
        <v>3</v>
      </c>
      <c r="I86" s="198">
        <f>'Core Indicators'!AP86</f>
        <v>2</v>
      </c>
      <c r="J86" s="198">
        <f>'Core Indicators'!BN86</f>
        <v>2</v>
      </c>
      <c r="K86" s="198">
        <f t="shared" si="34"/>
        <v>2</v>
      </c>
      <c r="L86" s="250">
        <f t="shared" si="35"/>
        <v>2.5</v>
      </c>
      <c r="M86" s="273">
        <f t="shared" si="36"/>
        <v>2.2000000000000002</v>
      </c>
      <c r="N86" s="199">
        <f>'Core Indicators'!DJ86</f>
        <v>2</v>
      </c>
      <c r="O86" s="199">
        <f>'Core Indicators'!DR86</f>
        <v>2</v>
      </c>
      <c r="P86" s="199">
        <f>'Core Indicators'!DZ86</f>
        <v>3</v>
      </c>
      <c r="Q86" s="199">
        <f>'Core Indicators'!EH86</f>
        <v>2</v>
      </c>
      <c r="R86" s="199">
        <f>'Core Indicators'!EP86</f>
        <v>2</v>
      </c>
      <c r="S86" s="158">
        <f t="shared" si="37"/>
        <v>1.6</v>
      </c>
      <c r="T86" s="158">
        <f t="shared" si="38"/>
        <v>1.1666666666666667</v>
      </c>
      <c r="U86" s="198">
        <v>1</v>
      </c>
      <c r="V86" s="198">
        <v>1</v>
      </c>
      <c r="W86" s="198">
        <f>'Core Indicators'!EX86</f>
        <v>2</v>
      </c>
      <c r="X86" s="158">
        <f t="shared" si="39"/>
        <v>1.5</v>
      </c>
      <c r="Y86" s="198">
        <v>1</v>
      </c>
      <c r="Z86" s="158">
        <f t="shared" si="40"/>
        <v>2</v>
      </c>
      <c r="AA86" s="198">
        <f>'Core Indicators'!FF86</f>
        <v>2</v>
      </c>
      <c r="AB86" s="198">
        <f t="shared" si="41"/>
        <v>2</v>
      </c>
      <c r="AC86" s="179">
        <f>'Core Indicators'!GD86</f>
        <v>2</v>
      </c>
      <c r="AD86" s="179">
        <f>'Core Indicators'!GL86</f>
        <v>2</v>
      </c>
      <c r="AE86" s="179">
        <f>'Core Indicators'!GT86</f>
        <v>2</v>
      </c>
      <c r="AF86" s="179">
        <f>'Core Indicators'!HB86</f>
        <v>2</v>
      </c>
      <c r="AG86" s="179">
        <f t="shared" si="42"/>
        <v>2</v>
      </c>
      <c r="AH86" s="179">
        <f>'Core Indicators'!HJ86</f>
        <v>2</v>
      </c>
      <c r="AI86" s="179">
        <f>'Core Indicators'!HR86</f>
        <v>2</v>
      </c>
      <c r="AJ86" s="179">
        <f t="shared" si="43"/>
        <v>2</v>
      </c>
      <c r="AK86" s="179">
        <f>'Core Indicators'!HZ86</f>
        <v>2</v>
      </c>
      <c r="AL86" s="179">
        <f>'Core Indicators'!IH86</f>
        <v>2</v>
      </c>
      <c r="AM86" s="179">
        <f>'Core Indicators'!IP86</f>
        <v>2</v>
      </c>
      <c r="AN86" s="179">
        <f t="shared" si="44"/>
        <v>2</v>
      </c>
    </row>
    <row r="87" spans="1:40" x14ac:dyDescent="0.25">
      <c r="A87" s="198" t="str">
        <f>Lists!C:C</f>
        <v>PRK001</v>
      </c>
      <c r="B87" s="250">
        <f t="shared" si="30"/>
        <v>2</v>
      </c>
      <c r="C87" s="158">
        <f t="shared" si="31"/>
        <v>0</v>
      </c>
      <c r="D87" s="273">
        <f t="shared" si="32"/>
        <v>2.2999999999999998</v>
      </c>
      <c r="E87" s="198">
        <f>'Core Indicators'!R87</f>
        <v>2</v>
      </c>
      <c r="F87" s="198">
        <f>'Core Indicators'!Z87</f>
        <v>2</v>
      </c>
      <c r="G87" s="158">
        <f t="shared" si="33"/>
        <v>2</v>
      </c>
      <c r="H87" s="198">
        <f>'Core Indicators'!AH87</f>
        <v>2</v>
      </c>
      <c r="I87" s="198">
        <f>'Core Indicators'!AP87</f>
        <v>3</v>
      </c>
      <c r="J87" s="198">
        <f>'Core Indicators'!BN87</f>
        <v>3</v>
      </c>
      <c r="K87" s="198">
        <f t="shared" si="34"/>
        <v>3</v>
      </c>
      <c r="L87" s="250">
        <f t="shared" si="35"/>
        <v>2.5</v>
      </c>
      <c r="M87" s="273">
        <f t="shared" si="36"/>
        <v>2</v>
      </c>
      <c r="N87" s="199">
        <f>'Core Indicators'!DJ87</f>
        <v>2</v>
      </c>
      <c r="O87" s="199">
        <f>'Core Indicators'!DR87</f>
        <v>2</v>
      </c>
      <c r="P87" s="199">
        <f>'Core Indicators'!DZ87</f>
        <v>2</v>
      </c>
      <c r="Q87" s="199">
        <f>'Core Indicators'!EH87</f>
        <v>2</v>
      </c>
      <c r="R87" s="199">
        <f>'Core Indicators'!EP87</f>
        <v>2</v>
      </c>
      <c r="S87" s="158">
        <f t="shared" si="37"/>
        <v>1.7</v>
      </c>
      <c r="T87" s="158">
        <f t="shared" si="38"/>
        <v>1.3333333333333333</v>
      </c>
      <c r="U87" s="198">
        <v>1</v>
      </c>
      <c r="V87" s="198">
        <v>1</v>
      </c>
      <c r="W87" s="198">
        <f>'Core Indicators'!EX87</f>
        <v>3</v>
      </c>
      <c r="X87" s="158">
        <f t="shared" si="39"/>
        <v>2</v>
      </c>
      <c r="Y87" s="198">
        <v>1</v>
      </c>
      <c r="Z87" s="158">
        <f t="shared" si="40"/>
        <v>2</v>
      </c>
      <c r="AA87" s="198">
        <f>'Core Indicators'!FF87</f>
        <v>2</v>
      </c>
      <c r="AB87" s="198">
        <f t="shared" si="41"/>
        <v>2</v>
      </c>
      <c r="AC87" s="179">
        <f>'Core Indicators'!GD87</f>
        <v>2</v>
      </c>
      <c r="AD87" s="179">
        <f>'Core Indicators'!GL87</f>
        <v>2</v>
      </c>
      <c r="AE87" s="179">
        <f>'Core Indicators'!GT87</f>
        <v>2</v>
      </c>
      <c r="AF87" s="179">
        <f>'Core Indicators'!HB87</f>
        <v>2</v>
      </c>
      <c r="AG87" s="179">
        <f t="shared" si="42"/>
        <v>2</v>
      </c>
      <c r="AH87" s="179">
        <f>'Core Indicators'!HJ87</f>
        <v>2</v>
      </c>
      <c r="AI87" s="179">
        <f>'Core Indicators'!HR87</f>
        <v>2</v>
      </c>
      <c r="AJ87" s="179">
        <f t="shared" si="43"/>
        <v>2</v>
      </c>
      <c r="AK87" s="179">
        <f>'Core Indicators'!HZ87</f>
        <v>2</v>
      </c>
      <c r="AL87" s="179">
        <f>'Core Indicators'!IH87</f>
        <v>2</v>
      </c>
      <c r="AM87" s="179">
        <f>'Core Indicators'!IP87</f>
        <v>2</v>
      </c>
      <c r="AN87" s="179">
        <f t="shared" si="44"/>
        <v>2</v>
      </c>
    </row>
    <row r="88" spans="1:40" x14ac:dyDescent="0.25">
      <c r="A88" s="198" t="str">
        <f>Lists!C:C</f>
        <v>PSE002</v>
      </c>
      <c r="B88" s="250">
        <f t="shared" si="30"/>
        <v>2.2999999999999998</v>
      </c>
      <c r="C88" s="158">
        <f t="shared" si="31"/>
        <v>0</v>
      </c>
      <c r="D88" s="273">
        <f t="shared" si="32"/>
        <v>1.6</v>
      </c>
      <c r="E88" s="198">
        <f>'Core Indicators'!R88</f>
        <v>3</v>
      </c>
      <c r="F88" s="198">
        <f>'Core Indicators'!Z88</f>
        <v>1</v>
      </c>
      <c r="G88" s="158">
        <f t="shared" si="33"/>
        <v>2.1</v>
      </c>
      <c r="H88" s="198">
        <f>'Core Indicators'!AH88</f>
        <v>1</v>
      </c>
      <c r="I88" s="198">
        <f>'Core Indicators'!AP88</f>
        <v>1</v>
      </c>
      <c r="J88" s="198">
        <f>'Core Indicators'!BN88</f>
        <v>2</v>
      </c>
      <c r="K88" s="198">
        <f t="shared" si="34"/>
        <v>1.5</v>
      </c>
      <c r="L88" s="250">
        <f t="shared" si="35"/>
        <v>1.3</v>
      </c>
      <c r="M88" s="273">
        <f t="shared" si="36"/>
        <v>3</v>
      </c>
      <c r="N88" s="199">
        <f>'Core Indicators'!DJ88</f>
        <v>3</v>
      </c>
      <c r="O88" s="199">
        <f>'Core Indicators'!DR88</f>
        <v>3</v>
      </c>
      <c r="P88" s="199">
        <f>'Core Indicators'!DZ88</f>
        <v>3</v>
      </c>
      <c r="Q88" s="199">
        <f>'Core Indicators'!EH88</f>
        <v>3</v>
      </c>
      <c r="R88" s="199">
        <f>'Core Indicators'!EP88</f>
        <v>3</v>
      </c>
      <c r="S88" s="158">
        <f t="shared" si="37"/>
        <v>1.6</v>
      </c>
      <c r="T88" s="158">
        <f t="shared" si="38"/>
        <v>1.1666666666666667</v>
      </c>
      <c r="U88" s="198">
        <v>1</v>
      </c>
      <c r="V88" s="198">
        <v>1</v>
      </c>
      <c r="W88" s="198">
        <f>'Core Indicators'!EX88</f>
        <v>2</v>
      </c>
      <c r="X88" s="158">
        <f t="shared" si="39"/>
        <v>1.5</v>
      </c>
      <c r="Y88" s="198">
        <v>1</v>
      </c>
      <c r="Z88" s="158">
        <f t="shared" si="40"/>
        <v>2</v>
      </c>
      <c r="AA88" s="198">
        <f>'Core Indicators'!FF88</f>
        <v>2</v>
      </c>
      <c r="AB88" s="198">
        <f t="shared" si="41"/>
        <v>2</v>
      </c>
      <c r="AC88" s="179">
        <f>'Core Indicators'!GD88</f>
        <v>2</v>
      </c>
      <c r="AD88" s="179">
        <f>'Core Indicators'!GL88</f>
        <v>2</v>
      </c>
      <c r="AE88" s="179">
        <f>'Core Indicators'!GT88</f>
        <v>2</v>
      </c>
      <c r="AF88" s="179">
        <f>'Core Indicators'!HB88</f>
        <v>2</v>
      </c>
      <c r="AG88" s="179">
        <f t="shared" si="42"/>
        <v>2</v>
      </c>
      <c r="AH88" s="179">
        <f>'Core Indicators'!HJ88</f>
        <v>2</v>
      </c>
      <c r="AI88" s="179">
        <f>'Core Indicators'!HR88</f>
        <v>2</v>
      </c>
      <c r="AJ88" s="179">
        <f t="shared" si="43"/>
        <v>2</v>
      </c>
      <c r="AK88" s="179">
        <f>'Core Indicators'!HZ88</f>
        <v>2</v>
      </c>
      <c r="AL88" s="179">
        <f>'Core Indicators'!IH88</f>
        <v>2</v>
      </c>
      <c r="AM88" s="179">
        <f>'Core Indicators'!IP88</f>
        <v>2</v>
      </c>
      <c r="AN88" s="179">
        <f t="shared" si="44"/>
        <v>2</v>
      </c>
    </row>
    <row r="89" spans="1:40" x14ac:dyDescent="0.25">
      <c r="A89" s="198" t="str">
        <f>Lists!C:C</f>
        <v>REG001</v>
      </c>
      <c r="B89" s="250">
        <f t="shared" si="30"/>
        <v>1.8</v>
      </c>
      <c r="C89" s="158">
        <f t="shared" si="31"/>
        <v>0</v>
      </c>
      <c r="D89" s="273">
        <f t="shared" si="32"/>
        <v>1.8</v>
      </c>
      <c r="E89" s="198">
        <f>'Core Indicators'!R89</f>
        <v>2</v>
      </c>
      <c r="F89" s="198">
        <f>'Core Indicators'!Z89</f>
        <v>1</v>
      </c>
      <c r="G89" s="158">
        <f t="shared" si="33"/>
        <v>1.5</v>
      </c>
      <c r="H89" s="198">
        <f>'Core Indicators'!AH89</f>
        <v>2</v>
      </c>
      <c r="I89" s="198">
        <f>'Core Indicators'!AP89</f>
        <v>2</v>
      </c>
      <c r="J89" s="198">
        <f>'Core Indicators'!BN89</f>
        <v>2</v>
      </c>
      <c r="K89" s="198">
        <f t="shared" si="34"/>
        <v>2</v>
      </c>
      <c r="L89" s="250">
        <f t="shared" si="35"/>
        <v>2</v>
      </c>
      <c r="M89" s="273">
        <f t="shared" si="36"/>
        <v>2</v>
      </c>
      <c r="N89" s="199">
        <f>'Core Indicators'!DJ89</f>
        <v>2</v>
      </c>
      <c r="O89" s="199">
        <f>'Core Indicators'!DR89</f>
        <v>2</v>
      </c>
      <c r="P89" s="199">
        <f>'Core Indicators'!DZ89</f>
        <v>2</v>
      </c>
      <c r="Q89" s="199">
        <f>'Core Indicators'!EH89</f>
        <v>2</v>
      </c>
      <c r="R89" s="199">
        <f>'Core Indicators'!EP89</f>
        <v>2</v>
      </c>
      <c r="S89" s="158">
        <f t="shared" si="37"/>
        <v>1.6</v>
      </c>
      <c r="T89" s="158">
        <f t="shared" si="38"/>
        <v>1.1666666666666667</v>
      </c>
      <c r="U89" s="198">
        <v>1</v>
      </c>
      <c r="V89" s="198">
        <v>1</v>
      </c>
      <c r="W89" s="198">
        <f>'Core Indicators'!EX89</f>
        <v>2</v>
      </c>
      <c r="X89" s="158">
        <f t="shared" si="39"/>
        <v>1.5</v>
      </c>
      <c r="Y89" s="198">
        <v>1</v>
      </c>
      <c r="Z89" s="158">
        <f t="shared" si="40"/>
        <v>2</v>
      </c>
      <c r="AA89" s="198">
        <f>'Core Indicators'!FF89</f>
        <v>2</v>
      </c>
      <c r="AB89" s="198">
        <f t="shared" si="41"/>
        <v>2</v>
      </c>
      <c r="AC89" s="179">
        <f>'Core Indicators'!GD89</f>
        <v>2</v>
      </c>
      <c r="AD89" s="179">
        <f>'Core Indicators'!GL89</f>
        <v>2</v>
      </c>
      <c r="AE89" s="179">
        <f>'Core Indicators'!GT89</f>
        <v>2</v>
      </c>
      <c r="AF89" s="179">
        <f>'Core Indicators'!HB89</f>
        <v>2</v>
      </c>
      <c r="AG89" s="179">
        <f t="shared" si="42"/>
        <v>2</v>
      </c>
      <c r="AH89" s="179">
        <f>'Core Indicators'!HJ89</f>
        <v>2</v>
      </c>
      <c r="AI89" s="179">
        <f>'Core Indicators'!HR89</f>
        <v>2</v>
      </c>
      <c r="AJ89" s="179">
        <f t="shared" si="43"/>
        <v>2</v>
      </c>
      <c r="AK89" s="179">
        <f>'Core Indicators'!HZ89</f>
        <v>2</v>
      </c>
      <c r="AL89" s="179">
        <f>'Core Indicators'!IH89</f>
        <v>2</v>
      </c>
      <c r="AM89" s="179">
        <f>'Core Indicators'!IP89</f>
        <v>2</v>
      </c>
      <c r="AN89" s="179">
        <f t="shared" si="44"/>
        <v>2</v>
      </c>
    </row>
    <row r="90" spans="1:40" x14ac:dyDescent="0.25">
      <c r="A90" s="198" t="str">
        <f>Lists!C:C</f>
        <v>REG002</v>
      </c>
      <c r="B90" s="250">
        <f t="shared" si="30"/>
        <v>2.2999999999999998</v>
      </c>
      <c r="C90" s="158">
        <f t="shared" si="31"/>
        <v>2</v>
      </c>
      <c r="D90" s="273">
        <f t="shared" si="32"/>
        <v>2</v>
      </c>
      <c r="E90" s="198">
        <f>'Core Indicators'!R90</f>
        <v>2</v>
      </c>
      <c r="F90" s="198">
        <f>'Core Indicators'!Z90</f>
        <v>2</v>
      </c>
      <c r="G90" s="158">
        <f t="shared" si="33"/>
        <v>2</v>
      </c>
      <c r="H90" s="198">
        <f>'Core Indicators'!AH90</f>
        <v>2</v>
      </c>
      <c r="I90" s="198">
        <f>'Core Indicators'!AP90</f>
        <v>2</v>
      </c>
      <c r="J90" s="198" t="str">
        <f>'Core Indicators'!BN90</f>
        <v>x</v>
      </c>
      <c r="K90" s="198">
        <f t="shared" si="34"/>
        <v>2</v>
      </c>
      <c r="L90" s="250">
        <f t="shared" si="35"/>
        <v>2</v>
      </c>
      <c r="M90" s="273">
        <f t="shared" si="36"/>
        <v>3</v>
      </c>
      <c r="N90" s="199">
        <f>'Core Indicators'!DJ90</f>
        <v>3</v>
      </c>
      <c r="O90" s="199">
        <f>'Core Indicators'!DR90</f>
        <v>3</v>
      </c>
      <c r="P90" s="199">
        <f>'Core Indicators'!DZ90</f>
        <v>3</v>
      </c>
      <c r="Q90" s="199">
        <f>'Core Indicators'!EH90</f>
        <v>3</v>
      </c>
      <c r="R90" s="199">
        <f>'Core Indicators'!EP90</f>
        <v>3</v>
      </c>
      <c r="S90" s="158">
        <f t="shared" si="37"/>
        <v>1.5</v>
      </c>
      <c r="T90" s="158">
        <f t="shared" si="38"/>
        <v>1</v>
      </c>
      <c r="U90" s="198">
        <v>1</v>
      </c>
      <c r="V90" s="198">
        <v>1</v>
      </c>
      <c r="W90" s="198" t="str">
        <f>'Core Indicators'!EX90</f>
        <v>x</v>
      </c>
      <c r="X90" s="158">
        <f t="shared" si="39"/>
        <v>1</v>
      </c>
      <c r="Y90" s="198">
        <v>1</v>
      </c>
      <c r="Z90" s="158">
        <f t="shared" si="40"/>
        <v>2</v>
      </c>
      <c r="AA90" s="198">
        <f>'Core Indicators'!FF90</f>
        <v>2</v>
      </c>
      <c r="AB90" s="198">
        <f t="shared" si="41"/>
        <v>2</v>
      </c>
      <c r="AC90" s="179">
        <f>'Core Indicators'!GD90</f>
        <v>2</v>
      </c>
      <c r="AD90" s="179">
        <f>'Core Indicators'!GL90</f>
        <v>2</v>
      </c>
      <c r="AE90" s="179">
        <f>'Core Indicators'!GT90</f>
        <v>2</v>
      </c>
      <c r="AF90" s="179">
        <f>'Core Indicators'!HB90</f>
        <v>2</v>
      </c>
      <c r="AG90" s="179">
        <f t="shared" si="42"/>
        <v>2</v>
      </c>
      <c r="AH90" s="179">
        <f>'Core Indicators'!HJ90</f>
        <v>2</v>
      </c>
      <c r="AI90" s="179">
        <f>'Core Indicators'!HR90</f>
        <v>2</v>
      </c>
      <c r="AJ90" s="179">
        <f t="shared" si="43"/>
        <v>2</v>
      </c>
      <c r="AK90" s="179">
        <f>'Core Indicators'!HZ90</f>
        <v>2</v>
      </c>
      <c r="AL90" s="179">
        <f>'Core Indicators'!IH90</f>
        <v>2</v>
      </c>
      <c r="AM90" s="179">
        <f>'Core Indicators'!IP90</f>
        <v>2</v>
      </c>
      <c r="AN90" s="179">
        <f t="shared" si="44"/>
        <v>2</v>
      </c>
    </row>
    <row r="91" spans="1:40" x14ac:dyDescent="0.25">
      <c r="A91" s="198" t="str">
        <f>Lists!C:C</f>
        <v>REG003</v>
      </c>
      <c r="B91" s="250" t="str">
        <f t="shared" si="30"/>
        <v>x</v>
      </c>
      <c r="C91" s="158">
        <f t="shared" si="31"/>
        <v>2</v>
      </c>
      <c r="D91" s="273">
        <f t="shared" si="32"/>
        <v>2</v>
      </c>
      <c r="E91" s="198">
        <f>'Core Indicators'!R91</f>
        <v>2</v>
      </c>
      <c r="F91" s="198">
        <f>'Core Indicators'!Z91</f>
        <v>2</v>
      </c>
      <c r="G91" s="158">
        <f t="shared" si="33"/>
        <v>2</v>
      </c>
      <c r="H91" s="198">
        <f>'Core Indicators'!AH91</f>
        <v>2</v>
      </c>
      <c r="I91" s="198" t="str">
        <f>'Core Indicators'!AP91</f>
        <v>x</v>
      </c>
      <c r="J91" s="198">
        <f>'Core Indicators'!BN91</f>
        <v>2</v>
      </c>
      <c r="K91" s="198">
        <f t="shared" si="34"/>
        <v>2</v>
      </c>
      <c r="L91" s="250">
        <f t="shared" si="35"/>
        <v>2</v>
      </c>
      <c r="M91" s="273" t="str">
        <f t="shared" si="36"/>
        <v>x</v>
      </c>
      <c r="N91" s="199" t="str">
        <f>'Core Indicators'!DJ91</f>
        <v>x</v>
      </c>
      <c r="O91" s="199">
        <f>'Core Indicators'!DR91</f>
        <v>3</v>
      </c>
      <c r="P91" s="199">
        <f>'Core Indicators'!DZ91</f>
        <v>3</v>
      </c>
      <c r="Q91" s="199">
        <f>'Core Indicators'!EH91</f>
        <v>3</v>
      </c>
      <c r="R91" s="199">
        <f>'Core Indicators'!EP91</f>
        <v>3</v>
      </c>
      <c r="S91" s="158">
        <f t="shared" si="37"/>
        <v>1.6</v>
      </c>
      <c r="T91" s="158">
        <f t="shared" si="38"/>
        <v>1.1666666666666667</v>
      </c>
      <c r="U91" s="198">
        <v>1</v>
      </c>
      <c r="V91" s="198">
        <v>1</v>
      </c>
      <c r="W91" s="198">
        <f>'Core Indicators'!EX91</f>
        <v>2</v>
      </c>
      <c r="X91" s="158">
        <f t="shared" si="39"/>
        <v>1.5</v>
      </c>
      <c r="Y91" s="198">
        <v>1</v>
      </c>
      <c r="Z91" s="158">
        <f t="shared" si="40"/>
        <v>2</v>
      </c>
      <c r="AA91" s="198">
        <f>'Core Indicators'!FF91</f>
        <v>2</v>
      </c>
      <c r="AB91" s="198">
        <f t="shared" si="41"/>
        <v>2</v>
      </c>
      <c r="AC91" s="179">
        <f>'Core Indicators'!GD91</f>
        <v>2</v>
      </c>
      <c r="AD91" s="179">
        <f>'Core Indicators'!GL91</f>
        <v>2</v>
      </c>
      <c r="AE91" s="179">
        <f>'Core Indicators'!GT91</f>
        <v>2</v>
      </c>
      <c r="AF91" s="179">
        <f>'Core Indicators'!HB91</f>
        <v>2</v>
      </c>
      <c r="AG91" s="179">
        <f t="shared" si="42"/>
        <v>2</v>
      </c>
      <c r="AH91" s="179">
        <f>'Core Indicators'!HJ91</f>
        <v>2</v>
      </c>
      <c r="AI91" s="179">
        <f>'Core Indicators'!HR91</f>
        <v>2</v>
      </c>
      <c r="AJ91" s="179">
        <f t="shared" si="43"/>
        <v>2</v>
      </c>
      <c r="AK91" s="179">
        <f>'Core Indicators'!HZ91</f>
        <v>2</v>
      </c>
      <c r="AL91" s="179">
        <f>'Core Indicators'!IH91</f>
        <v>2</v>
      </c>
      <c r="AM91" s="179">
        <f>'Core Indicators'!IP91</f>
        <v>2</v>
      </c>
      <c r="AN91" s="179">
        <f t="shared" si="44"/>
        <v>2</v>
      </c>
    </row>
    <row r="92" spans="1:40" x14ac:dyDescent="0.25">
      <c r="A92" s="198" t="str">
        <f>Lists!C:C</f>
        <v>REG004</v>
      </c>
      <c r="B92" s="250">
        <f t="shared" si="30"/>
        <v>2.6</v>
      </c>
      <c r="C92" s="158">
        <f t="shared" si="31"/>
        <v>0</v>
      </c>
      <c r="D92" s="273">
        <f t="shared" si="32"/>
        <v>2.8</v>
      </c>
      <c r="E92" s="198">
        <f>'Core Indicators'!R92</f>
        <v>2</v>
      </c>
      <c r="F92" s="198">
        <f>'Core Indicators'!Z92</f>
        <v>3</v>
      </c>
      <c r="G92" s="158">
        <f t="shared" si="33"/>
        <v>2.5</v>
      </c>
      <c r="H92" s="198">
        <f>'Core Indicators'!AH92</f>
        <v>3</v>
      </c>
      <c r="I92" s="198">
        <f>'Core Indicators'!AP92</f>
        <v>3</v>
      </c>
      <c r="J92" s="198">
        <f>'Core Indicators'!BN92</f>
        <v>3</v>
      </c>
      <c r="K92" s="198">
        <f t="shared" si="34"/>
        <v>3</v>
      </c>
      <c r="L92" s="250">
        <f t="shared" si="35"/>
        <v>3</v>
      </c>
      <c r="M92" s="273">
        <f t="shared" si="36"/>
        <v>3</v>
      </c>
      <c r="N92" s="199">
        <f>'Core Indicators'!DJ92</f>
        <v>3</v>
      </c>
      <c r="O92" s="199">
        <f>'Core Indicators'!DR92</f>
        <v>3</v>
      </c>
      <c r="P92" s="199">
        <f>'Core Indicators'!DZ92</f>
        <v>3</v>
      </c>
      <c r="Q92" s="199">
        <f>'Core Indicators'!EH92</f>
        <v>3</v>
      </c>
      <c r="R92" s="199">
        <f>'Core Indicators'!EP92</f>
        <v>3</v>
      </c>
      <c r="S92" s="158">
        <f t="shared" si="37"/>
        <v>1.7</v>
      </c>
      <c r="T92" s="158">
        <f t="shared" si="38"/>
        <v>1.3333333333333333</v>
      </c>
      <c r="U92" s="198">
        <v>1</v>
      </c>
      <c r="V92" s="198">
        <v>1</v>
      </c>
      <c r="W92" s="198">
        <f>'Core Indicators'!EX92</f>
        <v>3</v>
      </c>
      <c r="X92" s="158">
        <f t="shared" si="39"/>
        <v>2</v>
      </c>
      <c r="Y92" s="198">
        <v>1</v>
      </c>
      <c r="Z92" s="158">
        <f t="shared" si="40"/>
        <v>2</v>
      </c>
      <c r="AA92" s="198">
        <f>'Core Indicators'!FF92</f>
        <v>2</v>
      </c>
      <c r="AB92" s="198">
        <f t="shared" si="41"/>
        <v>2</v>
      </c>
      <c r="AC92" s="179">
        <f>'Core Indicators'!GD92</f>
        <v>2</v>
      </c>
      <c r="AD92" s="179">
        <f>'Core Indicators'!GL92</f>
        <v>2</v>
      </c>
      <c r="AE92" s="179">
        <f>'Core Indicators'!GT92</f>
        <v>2</v>
      </c>
      <c r="AF92" s="179">
        <f>'Core Indicators'!HB92</f>
        <v>2</v>
      </c>
      <c r="AG92" s="179">
        <f t="shared" si="42"/>
        <v>2</v>
      </c>
      <c r="AH92" s="179">
        <f>'Core Indicators'!HJ92</f>
        <v>2</v>
      </c>
      <c r="AI92" s="179">
        <f>'Core Indicators'!HR92</f>
        <v>2</v>
      </c>
      <c r="AJ92" s="179">
        <f t="shared" si="43"/>
        <v>2</v>
      </c>
      <c r="AK92" s="179">
        <f>'Core Indicators'!HZ92</f>
        <v>2</v>
      </c>
      <c r="AL92" s="179">
        <f>'Core Indicators'!IH92</f>
        <v>2</v>
      </c>
      <c r="AM92" s="179">
        <f>'Core Indicators'!IP92</f>
        <v>2</v>
      </c>
      <c r="AN92" s="179">
        <f t="shared" si="44"/>
        <v>2</v>
      </c>
    </row>
    <row r="93" spans="1:40" x14ac:dyDescent="0.25">
      <c r="A93" s="198" t="str">
        <f>Lists!C:C</f>
        <v>REG006</v>
      </c>
      <c r="B93" s="250" t="str">
        <f t="shared" si="30"/>
        <v>x</v>
      </c>
      <c r="C93" s="158">
        <f t="shared" si="31"/>
        <v>6</v>
      </c>
      <c r="D93" s="273" t="str">
        <f t="shared" si="32"/>
        <v>x</v>
      </c>
      <c r="E93" s="198" t="str">
        <f>'Core Indicators'!R93</f>
        <v>x</v>
      </c>
      <c r="F93" s="198" t="str">
        <f>'Core Indicators'!Z93</f>
        <v>x</v>
      </c>
      <c r="G93" s="158" t="str">
        <f t="shared" si="33"/>
        <v>x</v>
      </c>
      <c r="H93" s="198" t="str">
        <f>'Core Indicators'!AH93</f>
        <v>x</v>
      </c>
      <c r="I93" s="198" t="str">
        <f>'Core Indicators'!AP93</f>
        <v>x</v>
      </c>
      <c r="J93" s="198">
        <f>'Core Indicators'!BN93</f>
        <v>3</v>
      </c>
      <c r="K93" s="198">
        <f t="shared" si="34"/>
        <v>3</v>
      </c>
      <c r="L93" s="250">
        <f t="shared" si="35"/>
        <v>3</v>
      </c>
      <c r="M93" s="273" t="str">
        <f t="shared" si="36"/>
        <v>x</v>
      </c>
      <c r="N93" s="199" t="str">
        <f>'Core Indicators'!DJ93</f>
        <v>x</v>
      </c>
      <c r="O93" s="199" t="str">
        <f>'Core Indicators'!DR93</f>
        <v>x</v>
      </c>
      <c r="P93" s="199" t="str">
        <f>'Core Indicators'!DZ93</f>
        <v>x</v>
      </c>
      <c r="Q93" s="199" t="str">
        <f>'Core Indicators'!EH93</f>
        <v>x</v>
      </c>
      <c r="R93" s="199" t="str">
        <f>'Core Indicators'!EP93</f>
        <v>x</v>
      </c>
      <c r="S93" s="158">
        <f t="shared" si="37"/>
        <v>1.7</v>
      </c>
      <c r="T93" s="158">
        <f t="shared" si="38"/>
        <v>1.3333333333333333</v>
      </c>
      <c r="U93" s="198">
        <v>1</v>
      </c>
      <c r="V93" s="198">
        <v>1</v>
      </c>
      <c r="W93" s="198">
        <f>'Core Indicators'!EX93</f>
        <v>3</v>
      </c>
      <c r="X93" s="158">
        <f t="shared" si="39"/>
        <v>2</v>
      </c>
      <c r="Y93" s="198">
        <v>1</v>
      </c>
      <c r="Z93" s="158">
        <f t="shared" si="40"/>
        <v>2</v>
      </c>
      <c r="AA93" s="198" t="str">
        <f>'Core Indicators'!FF93</f>
        <v>x</v>
      </c>
      <c r="AB93" s="198">
        <f t="shared" si="41"/>
        <v>2</v>
      </c>
      <c r="AC93" s="179">
        <f>'Core Indicators'!GD93</f>
        <v>2</v>
      </c>
      <c r="AD93" s="179">
        <f>'Core Indicators'!GL93</f>
        <v>2</v>
      </c>
      <c r="AE93" s="179">
        <f>'Core Indicators'!GT93</f>
        <v>2</v>
      </c>
      <c r="AF93" s="179">
        <f>'Core Indicators'!HB93</f>
        <v>2</v>
      </c>
      <c r="AG93" s="179">
        <f t="shared" si="42"/>
        <v>2</v>
      </c>
      <c r="AH93" s="179">
        <f>'Core Indicators'!HJ93</f>
        <v>2</v>
      </c>
      <c r="AI93" s="179">
        <f>'Core Indicators'!HR93</f>
        <v>2</v>
      </c>
      <c r="AJ93" s="179">
        <f t="shared" si="43"/>
        <v>2</v>
      </c>
      <c r="AK93" s="179">
        <f>'Core Indicators'!HZ93</f>
        <v>2</v>
      </c>
      <c r="AL93" s="179">
        <f>'Core Indicators'!IH93</f>
        <v>2</v>
      </c>
      <c r="AM93" s="179">
        <f>'Core Indicators'!IP93</f>
        <v>2</v>
      </c>
      <c r="AN93" s="179">
        <f t="shared" si="44"/>
        <v>2</v>
      </c>
    </row>
    <row r="94" spans="1:40" x14ac:dyDescent="0.25">
      <c r="A94" s="198" t="str">
        <f>Lists!C:C</f>
        <v>REG007</v>
      </c>
      <c r="B94" s="250" t="str">
        <f t="shared" si="30"/>
        <v>x</v>
      </c>
      <c r="C94" s="158">
        <f t="shared" si="31"/>
        <v>5</v>
      </c>
      <c r="D94" s="273" t="str">
        <f t="shared" si="32"/>
        <v>x</v>
      </c>
      <c r="E94" s="198" t="str">
        <f>'Core Indicators'!R94</f>
        <v>x</v>
      </c>
      <c r="F94" s="198" t="str">
        <f>'Core Indicators'!Z94</f>
        <v>x</v>
      </c>
      <c r="G94" s="158" t="str">
        <f t="shared" si="33"/>
        <v>x</v>
      </c>
      <c r="H94" s="198" t="str">
        <f>'Core Indicators'!AH94</f>
        <v>x</v>
      </c>
      <c r="I94" s="198" t="str">
        <f>'Core Indicators'!AP94</f>
        <v>x</v>
      </c>
      <c r="J94" s="198">
        <f>'Core Indicators'!BN94</f>
        <v>2</v>
      </c>
      <c r="K94" s="198">
        <f t="shared" si="34"/>
        <v>2</v>
      </c>
      <c r="L94" s="250">
        <f t="shared" si="35"/>
        <v>2</v>
      </c>
      <c r="M94" s="273" t="str">
        <f t="shared" si="36"/>
        <v>x</v>
      </c>
      <c r="N94" s="199" t="str">
        <f>'Core Indicators'!DJ94</f>
        <v>x</v>
      </c>
      <c r="O94" s="199" t="str">
        <f>'Core Indicators'!DR94</f>
        <v>x</v>
      </c>
      <c r="P94" s="199" t="str">
        <f>'Core Indicators'!DZ94</f>
        <v>x</v>
      </c>
      <c r="Q94" s="199" t="str">
        <f>'Core Indicators'!EH94</f>
        <v>x</v>
      </c>
      <c r="R94" s="199" t="str">
        <f>'Core Indicators'!EP94</f>
        <v>x</v>
      </c>
      <c r="S94" s="158">
        <f t="shared" si="37"/>
        <v>1.3</v>
      </c>
      <c r="T94" s="158">
        <f t="shared" si="38"/>
        <v>1.1666666666666667</v>
      </c>
      <c r="U94" s="198">
        <v>1</v>
      </c>
      <c r="V94" s="198">
        <v>1</v>
      </c>
      <c r="W94" s="198">
        <f>'Core Indicators'!EX94</f>
        <v>2</v>
      </c>
      <c r="X94" s="158">
        <f t="shared" si="39"/>
        <v>1.5</v>
      </c>
      <c r="Y94" s="198">
        <v>1</v>
      </c>
      <c r="Z94" s="158">
        <f t="shared" si="40"/>
        <v>1.5</v>
      </c>
      <c r="AA94" s="198">
        <f>'Core Indicators'!FF94</f>
        <v>1</v>
      </c>
      <c r="AB94" s="198">
        <f t="shared" si="41"/>
        <v>2</v>
      </c>
      <c r="AC94" s="179">
        <f>'Core Indicators'!GD94</f>
        <v>2</v>
      </c>
      <c r="AD94" s="179">
        <f>'Core Indicators'!GL94</f>
        <v>2</v>
      </c>
      <c r="AE94" s="179">
        <f>'Core Indicators'!GT94</f>
        <v>2</v>
      </c>
      <c r="AF94" s="179">
        <f>'Core Indicators'!HB94</f>
        <v>2</v>
      </c>
      <c r="AG94" s="179">
        <f t="shared" si="42"/>
        <v>2</v>
      </c>
      <c r="AH94" s="179">
        <f>'Core Indicators'!HJ94</f>
        <v>2</v>
      </c>
      <c r="AI94" s="179">
        <f>'Core Indicators'!HR94</f>
        <v>2</v>
      </c>
      <c r="AJ94" s="179">
        <f t="shared" si="43"/>
        <v>2</v>
      </c>
      <c r="AK94" s="179">
        <f>'Core Indicators'!HZ94</f>
        <v>2</v>
      </c>
      <c r="AL94" s="179">
        <f>'Core Indicators'!IH94</f>
        <v>2</v>
      </c>
      <c r="AM94" s="179">
        <f>'Core Indicators'!IP94</f>
        <v>2</v>
      </c>
      <c r="AN94" s="179">
        <f t="shared" si="44"/>
        <v>2</v>
      </c>
    </row>
    <row r="95" spans="1:40" x14ac:dyDescent="0.25">
      <c r="A95" s="198" t="str">
        <f>Lists!C:C</f>
        <v>REG008</v>
      </c>
      <c r="B95" s="250" t="str">
        <f t="shared" si="30"/>
        <v>x</v>
      </c>
      <c r="C95" s="158">
        <f t="shared" si="31"/>
        <v>5</v>
      </c>
      <c r="D95" s="273" t="str">
        <f t="shared" si="32"/>
        <v>x</v>
      </c>
      <c r="E95" s="198" t="str">
        <f>'Core Indicators'!R95</f>
        <v>x</v>
      </c>
      <c r="F95" s="198" t="str">
        <f>'Core Indicators'!Z95</f>
        <v>x</v>
      </c>
      <c r="G95" s="158" t="str">
        <f t="shared" si="33"/>
        <v>x</v>
      </c>
      <c r="H95" s="198" t="str">
        <f>'Core Indicators'!AH95</f>
        <v>x</v>
      </c>
      <c r="I95" s="198" t="str">
        <f>'Core Indicators'!AP95</f>
        <v>x</v>
      </c>
      <c r="J95" s="198">
        <f>'Core Indicators'!BN95</f>
        <v>2</v>
      </c>
      <c r="K95" s="198">
        <f t="shared" si="34"/>
        <v>2</v>
      </c>
      <c r="L95" s="250">
        <f t="shared" si="35"/>
        <v>2</v>
      </c>
      <c r="M95" s="273" t="str">
        <f t="shared" si="36"/>
        <v>x</v>
      </c>
      <c r="N95" s="199" t="str">
        <f>'Core Indicators'!DJ95</f>
        <v>x</v>
      </c>
      <c r="O95" s="199" t="str">
        <f>'Core Indicators'!DR95</f>
        <v>x</v>
      </c>
      <c r="P95" s="199" t="str">
        <f>'Core Indicators'!DZ95</f>
        <v>x</v>
      </c>
      <c r="Q95" s="199" t="str">
        <f>'Core Indicators'!EH95</f>
        <v>x</v>
      </c>
      <c r="R95" s="199" t="str">
        <f>'Core Indicators'!EP95</f>
        <v>x</v>
      </c>
      <c r="S95" s="158">
        <f t="shared" si="37"/>
        <v>1.4</v>
      </c>
      <c r="T95" s="158">
        <f t="shared" si="38"/>
        <v>1.3333333333333333</v>
      </c>
      <c r="U95" s="198">
        <v>1</v>
      </c>
      <c r="V95" s="198">
        <v>1</v>
      </c>
      <c r="W95" s="198">
        <f>'Core Indicators'!EX95</f>
        <v>3</v>
      </c>
      <c r="X95" s="158">
        <f t="shared" si="39"/>
        <v>2</v>
      </c>
      <c r="Y95" s="198">
        <v>1</v>
      </c>
      <c r="Z95" s="158">
        <f t="shared" si="40"/>
        <v>1.5</v>
      </c>
      <c r="AA95" s="198">
        <f>'Core Indicators'!FF95</f>
        <v>1</v>
      </c>
      <c r="AB95" s="198">
        <f t="shared" si="41"/>
        <v>2</v>
      </c>
      <c r="AC95" s="179">
        <f>'Core Indicators'!GD95</f>
        <v>2</v>
      </c>
      <c r="AD95" s="179">
        <f>'Core Indicators'!GL95</f>
        <v>2</v>
      </c>
      <c r="AE95" s="179">
        <f>'Core Indicators'!GT95</f>
        <v>2</v>
      </c>
      <c r="AF95" s="179">
        <f>'Core Indicators'!HB95</f>
        <v>2</v>
      </c>
      <c r="AG95" s="179">
        <f t="shared" si="42"/>
        <v>2</v>
      </c>
      <c r="AH95" s="179">
        <f>'Core Indicators'!HJ95</f>
        <v>2</v>
      </c>
      <c r="AI95" s="179">
        <f>'Core Indicators'!HR95</f>
        <v>2</v>
      </c>
      <c r="AJ95" s="179">
        <f t="shared" si="43"/>
        <v>2</v>
      </c>
      <c r="AK95" s="179">
        <f>'Core Indicators'!HZ95</f>
        <v>2</v>
      </c>
      <c r="AL95" s="179">
        <f>'Core Indicators'!IH95</f>
        <v>2</v>
      </c>
      <c r="AM95" s="179">
        <f>'Core Indicators'!IP95</f>
        <v>2</v>
      </c>
      <c r="AN95" s="179">
        <f t="shared" si="44"/>
        <v>2</v>
      </c>
    </row>
    <row r="96" spans="1:40" x14ac:dyDescent="0.25">
      <c r="A96" s="198" t="str">
        <f>Lists!C:C</f>
        <v>REG011</v>
      </c>
      <c r="B96" s="250">
        <f t="shared" si="30"/>
        <v>1.9</v>
      </c>
      <c r="C96" s="158">
        <f t="shared" si="31"/>
        <v>0</v>
      </c>
      <c r="D96" s="273">
        <f t="shared" si="32"/>
        <v>2</v>
      </c>
      <c r="E96" s="198">
        <f>'Core Indicators'!R96</f>
        <v>2</v>
      </c>
      <c r="F96" s="198">
        <f>'Core Indicators'!Z96</f>
        <v>2</v>
      </c>
      <c r="G96" s="158">
        <f t="shared" si="33"/>
        <v>2</v>
      </c>
      <c r="H96" s="198">
        <f>'Core Indicators'!AH96</f>
        <v>2</v>
      </c>
      <c r="I96" s="198">
        <f>'Core Indicators'!AP96</f>
        <v>2</v>
      </c>
      <c r="J96" s="198">
        <f>'Core Indicators'!BN96</f>
        <v>2</v>
      </c>
      <c r="K96" s="198">
        <f t="shared" si="34"/>
        <v>2</v>
      </c>
      <c r="L96" s="250">
        <f t="shared" si="35"/>
        <v>2</v>
      </c>
      <c r="M96" s="273">
        <f t="shared" si="36"/>
        <v>2</v>
      </c>
      <c r="N96" s="199">
        <f>'Core Indicators'!DJ96</f>
        <v>2</v>
      </c>
      <c r="O96" s="199">
        <f>'Core Indicators'!DR96</f>
        <v>2</v>
      </c>
      <c r="P96" s="199">
        <f>'Core Indicators'!DZ96</f>
        <v>2</v>
      </c>
      <c r="Q96" s="199">
        <f>'Core Indicators'!EH96</f>
        <v>2</v>
      </c>
      <c r="R96" s="199">
        <f>'Core Indicators'!EP96</f>
        <v>2</v>
      </c>
      <c r="S96" s="158">
        <f t="shared" si="37"/>
        <v>1.6</v>
      </c>
      <c r="T96" s="158">
        <f t="shared" si="38"/>
        <v>1.1666666666666667</v>
      </c>
      <c r="U96" s="198">
        <v>1</v>
      </c>
      <c r="V96" s="198">
        <v>1</v>
      </c>
      <c r="W96" s="198">
        <f>'Core Indicators'!EX96</f>
        <v>2</v>
      </c>
      <c r="X96" s="158">
        <f t="shared" si="39"/>
        <v>1.5</v>
      </c>
      <c r="Y96" s="198">
        <v>1</v>
      </c>
      <c r="Z96" s="158">
        <f t="shared" si="40"/>
        <v>2</v>
      </c>
      <c r="AA96" s="198">
        <f>'Core Indicators'!FF96</f>
        <v>2</v>
      </c>
      <c r="AB96" s="198">
        <f t="shared" si="41"/>
        <v>2</v>
      </c>
      <c r="AC96" s="179">
        <f>'Core Indicators'!GD96</f>
        <v>2</v>
      </c>
      <c r="AD96" s="179">
        <f>'Core Indicators'!GL96</f>
        <v>2</v>
      </c>
      <c r="AE96" s="179">
        <f>'Core Indicators'!GT96</f>
        <v>2</v>
      </c>
      <c r="AF96" s="179">
        <f>'Core Indicators'!HB96</f>
        <v>2</v>
      </c>
      <c r="AG96" s="179">
        <f t="shared" si="42"/>
        <v>2</v>
      </c>
      <c r="AH96" s="179">
        <f>'Core Indicators'!HJ96</f>
        <v>2</v>
      </c>
      <c r="AI96" s="179">
        <f>'Core Indicators'!HR96</f>
        <v>2</v>
      </c>
      <c r="AJ96" s="179">
        <f t="shared" si="43"/>
        <v>2</v>
      </c>
      <c r="AK96" s="179">
        <f>'Core Indicators'!HZ96</f>
        <v>2</v>
      </c>
      <c r="AL96" s="179">
        <f>'Core Indicators'!IH96</f>
        <v>2</v>
      </c>
      <c r="AM96" s="179">
        <f>'Core Indicators'!IP96</f>
        <v>2</v>
      </c>
      <c r="AN96" s="179">
        <f t="shared" si="44"/>
        <v>2</v>
      </c>
    </row>
    <row r="97" spans="1:40" x14ac:dyDescent="0.25">
      <c r="A97" s="198" t="str">
        <f>Lists!C:C</f>
        <v>REG012</v>
      </c>
      <c r="B97" s="250">
        <f t="shared" si="30"/>
        <v>1.9</v>
      </c>
      <c r="C97" s="158">
        <f t="shared" si="31"/>
        <v>0</v>
      </c>
      <c r="D97" s="273">
        <f t="shared" si="32"/>
        <v>2</v>
      </c>
      <c r="E97" s="198">
        <f>'Core Indicators'!R97</f>
        <v>2</v>
      </c>
      <c r="F97" s="198">
        <f>'Core Indicators'!Z97</f>
        <v>2</v>
      </c>
      <c r="G97" s="158">
        <f t="shared" si="33"/>
        <v>2</v>
      </c>
      <c r="H97" s="198">
        <f>'Core Indicators'!AH97</f>
        <v>2</v>
      </c>
      <c r="I97" s="198">
        <f>'Core Indicators'!AP97</f>
        <v>2</v>
      </c>
      <c r="J97" s="198">
        <f>'Core Indicators'!BN97</f>
        <v>2</v>
      </c>
      <c r="K97" s="198">
        <f t="shared" si="34"/>
        <v>2</v>
      </c>
      <c r="L97" s="250">
        <f t="shared" si="35"/>
        <v>2</v>
      </c>
      <c r="M97" s="273">
        <f t="shared" si="36"/>
        <v>2</v>
      </c>
      <c r="N97" s="199">
        <f>'Core Indicators'!DJ97</f>
        <v>2</v>
      </c>
      <c r="O97" s="199">
        <f>'Core Indicators'!DR97</f>
        <v>2</v>
      </c>
      <c r="P97" s="199">
        <f>'Core Indicators'!DZ97</f>
        <v>2</v>
      </c>
      <c r="Q97" s="199">
        <f>'Core Indicators'!EH97</f>
        <v>2</v>
      </c>
      <c r="R97" s="199">
        <f>'Core Indicators'!EP97</f>
        <v>2</v>
      </c>
      <c r="S97" s="158">
        <f t="shared" si="37"/>
        <v>1.6</v>
      </c>
      <c r="T97" s="158">
        <f t="shared" si="38"/>
        <v>1.1666666666666667</v>
      </c>
      <c r="U97" s="198">
        <v>1</v>
      </c>
      <c r="V97" s="198">
        <v>1</v>
      </c>
      <c r="W97" s="198">
        <f>'Core Indicators'!EX97</f>
        <v>2</v>
      </c>
      <c r="X97" s="158">
        <f t="shared" si="39"/>
        <v>1.5</v>
      </c>
      <c r="Y97" s="198">
        <v>1</v>
      </c>
      <c r="Z97" s="158">
        <f t="shared" si="40"/>
        <v>2</v>
      </c>
      <c r="AA97" s="198">
        <f>'Core Indicators'!FF97</f>
        <v>2</v>
      </c>
      <c r="AB97" s="198">
        <f t="shared" si="41"/>
        <v>2</v>
      </c>
      <c r="AC97" s="179">
        <f>'Core Indicators'!GD97</f>
        <v>2</v>
      </c>
      <c r="AD97" s="179">
        <f>'Core Indicators'!GL97</f>
        <v>2</v>
      </c>
      <c r="AE97" s="179">
        <f>'Core Indicators'!GT97</f>
        <v>2</v>
      </c>
      <c r="AF97" s="179">
        <f>'Core Indicators'!HB97</f>
        <v>2</v>
      </c>
      <c r="AG97" s="179">
        <f t="shared" si="42"/>
        <v>2</v>
      </c>
      <c r="AH97" s="179">
        <f>'Core Indicators'!HJ97</f>
        <v>2</v>
      </c>
      <c r="AI97" s="179">
        <f>'Core Indicators'!HR97</f>
        <v>2</v>
      </c>
      <c r="AJ97" s="179">
        <f t="shared" si="43"/>
        <v>2</v>
      </c>
      <c r="AK97" s="179">
        <f>'Core Indicators'!HZ97</f>
        <v>2</v>
      </c>
      <c r="AL97" s="179">
        <f>'Core Indicators'!IH97</f>
        <v>2</v>
      </c>
      <c r="AM97" s="179">
        <f>'Core Indicators'!IP97</f>
        <v>2</v>
      </c>
      <c r="AN97" s="179">
        <f t="shared" si="44"/>
        <v>2</v>
      </c>
    </row>
    <row r="98" spans="1:40" x14ac:dyDescent="0.25">
      <c r="A98" s="198" t="str">
        <f>Lists!C:C</f>
        <v>REG013</v>
      </c>
      <c r="B98" s="250" t="str">
        <f t="shared" si="30"/>
        <v>x</v>
      </c>
      <c r="C98" s="158">
        <f t="shared" si="31"/>
        <v>2</v>
      </c>
      <c r="D98" s="273">
        <f t="shared" si="32"/>
        <v>2.4</v>
      </c>
      <c r="E98" s="198">
        <f>'Core Indicators'!R98</f>
        <v>1</v>
      </c>
      <c r="F98" s="198">
        <f>'Core Indicators'!Z98</f>
        <v>2</v>
      </c>
      <c r="G98" s="158">
        <f t="shared" si="33"/>
        <v>1.5</v>
      </c>
      <c r="H98" s="198">
        <f>'Core Indicators'!AH98</f>
        <v>3</v>
      </c>
      <c r="I98" s="198">
        <f>'Core Indicators'!AP98</f>
        <v>2</v>
      </c>
      <c r="J98" s="198">
        <f>'Core Indicators'!BN98</f>
        <v>3</v>
      </c>
      <c r="K98" s="198">
        <f t="shared" si="34"/>
        <v>2.5</v>
      </c>
      <c r="L98" s="250">
        <f t="shared" si="35"/>
        <v>2.8</v>
      </c>
      <c r="M98" s="273" t="str">
        <f t="shared" si="36"/>
        <v>x</v>
      </c>
      <c r="N98" s="199" t="str">
        <f>'Core Indicators'!DJ98</f>
        <v>x</v>
      </c>
      <c r="O98" s="199" t="str">
        <f>'Core Indicators'!DR98</f>
        <v>x</v>
      </c>
      <c r="P98" s="199" t="str">
        <f>'Core Indicators'!DZ98</f>
        <v>x</v>
      </c>
      <c r="Q98" s="199" t="str">
        <f>'Core Indicators'!EH98</f>
        <v>x</v>
      </c>
      <c r="R98" s="199" t="str">
        <f>'Core Indicators'!EP98</f>
        <v>x</v>
      </c>
      <c r="S98" s="158">
        <f t="shared" si="37"/>
        <v>1.7</v>
      </c>
      <c r="T98" s="158">
        <f t="shared" si="38"/>
        <v>1.3333333333333333</v>
      </c>
      <c r="U98" s="198">
        <v>1</v>
      </c>
      <c r="V98" s="198">
        <v>1</v>
      </c>
      <c r="W98" s="198">
        <f>'Core Indicators'!EX98</f>
        <v>3</v>
      </c>
      <c r="X98" s="158">
        <f t="shared" si="39"/>
        <v>2</v>
      </c>
      <c r="Y98" s="198">
        <v>1</v>
      </c>
      <c r="Z98" s="158">
        <f t="shared" si="40"/>
        <v>2</v>
      </c>
      <c r="AA98" s="198" t="str">
        <f>'Core Indicators'!FF98</f>
        <v>x</v>
      </c>
      <c r="AB98" s="198">
        <f t="shared" si="41"/>
        <v>2</v>
      </c>
      <c r="AC98" s="179">
        <f>'Core Indicators'!GD98</f>
        <v>2</v>
      </c>
      <c r="AD98" s="179">
        <f>'Core Indicators'!GL98</f>
        <v>2</v>
      </c>
      <c r="AE98" s="179">
        <f>'Core Indicators'!GT98</f>
        <v>2</v>
      </c>
      <c r="AF98" s="179">
        <f>'Core Indicators'!HB98</f>
        <v>2</v>
      </c>
      <c r="AG98" s="179">
        <f t="shared" si="42"/>
        <v>2</v>
      </c>
      <c r="AH98" s="179">
        <f>'Core Indicators'!HJ98</f>
        <v>2</v>
      </c>
      <c r="AI98" s="179">
        <f>'Core Indicators'!HR98</f>
        <v>2</v>
      </c>
      <c r="AJ98" s="179">
        <f t="shared" si="43"/>
        <v>2</v>
      </c>
      <c r="AK98" s="179">
        <f>'Core Indicators'!HZ98</f>
        <v>2</v>
      </c>
      <c r="AL98" s="179">
        <f>'Core Indicators'!IH98</f>
        <v>2</v>
      </c>
      <c r="AM98" s="179">
        <f>'Core Indicators'!IP98</f>
        <v>2</v>
      </c>
      <c r="AN98" s="179">
        <f t="shared" si="44"/>
        <v>2</v>
      </c>
    </row>
    <row r="99" spans="1:40" x14ac:dyDescent="0.25">
      <c r="A99" s="198" t="str">
        <f>Lists!C:C</f>
        <v>RWA002</v>
      </c>
      <c r="B99" s="250">
        <f t="shared" ref="B99:B130" si="45">IF(OR(M99="x",D99="x"),"x",ROUND((5-GEOMEAN(((5-D99)/5*4+1),((5-M99)/5*4+1),((5-M99)/5*4+1)))/4*3.5+S99*0.3,1))</f>
        <v>1.8</v>
      </c>
      <c r="C99" s="158">
        <f t="shared" ref="C99:C130" si="46">COUNTIF(E99:F99,"x")+COUNTIF(H99:I99,"x")+COUNTIF(J99:J99,"x")+COUNTIF(M99,"x")+COUNTIF(U99:W99,"x")+COUNTIF(Y99:AB99,"x")</f>
        <v>2</v>
      </c>
      <c r="D99" s="273">
        <f t="shared" ref="D99:D130" si="47">IF(OR(L99="x",G99="x"),"x",ROUND((5-GEOMEAN(((5-L99)/5*4+1),((5-L99)/5*4+1),((5-G99)/5*4+1)))/4*5,1))</f>
        <v>1.7</v>
      </c>
      <c r="E99" s="198">
        <f>'Core Indicators'!R99</f>
        <v>2</v>
      </c>
      <c r="F99" s="198">
        <f>'Core Indicators'!Z99</f>
        <v>2</v>
      </c>
      <c r="G99" s="158">
        <f t="shared" ref="G99:G130" si="48">IF(AND(F99="x",E99="x"),"x",IF(OR(F99="x",E99="x"),AVERAGE(E99,F99),ROUND((10-GEOMEAN(((10-E99)/10*9+1),((10-F99)/10*9+1)))/9*10,1)))</f>
        <v>2</v>
      </c>
      <c r="H99" s="198">
        <f>'Core Indicators'!AH99</f>
        <v>2</v>
      </c>
      <c r="I99" s="198">
        <f>'Core Indicators'!AP99</f>
        <v>1</v>
      </c>
      <c r="J99" s="198" t="str">
        <f>'Core Indicators'!BN99</f>
        <v>x</v>
      </c>
      <c r="K99" s="198">
        <f t="shared" ref="K99:K130" si="49">IF(AND(J99="x",I99="x"),"x",IF(OR(J99="x",I99="x"),AVERAGE(I99,J99),ROUND((10-GEOMEAN(((10-I99)/10*9+1),((10-J99)/10*9+1)))/9*10,1)))</f>
        <v>1</v>
      </c>
      <c r="L99" s="250">
        <f t="shared" ref="L99:L130" si="50">IF(AND(H99="x",K99="x"),"x",IF(OR(H99="x",K99="x"),AVERAGE(H99,K99),ROUND((10-GEOMEAN(((10-H99)/10*9+1),((10-K99)/10*9+1)))/9*10,1)))</f>
        <v>1.5</v>
      </c>
      <c r="M99" s="273">
        <f t="shared" ref="M99:M130" si="51">IF(N99="x","x",AVERAGE(N99:R99))</f>
        <v>2</v>
      </c>
      <c r="N99" s="199">
        <f>'Core Indicators'!DJ99</f>
        <v>2</v>
      </c>
      <c r="O99" s="199">
        <f>'Core Indicators'!DR99</f>
        <v>2</v>
      </c>
      <c r="P99" s="199">
        <f>'Core Indicators'!DZ99</f>
        <v>2</v>
      </c>
      <c r="Q99" s="199">
        <f>'Core Indicators'!EH99</f>
        <v>2</v>
      </c>
      <c r="R99" s="199">
        <f>'Core Indicators'!EP99</f>
        <v>2</v>
      </c>
      <c r="S99" s="158">
        <f t="shared" ref="S99:S130" si="52">IF(OR(Z99="x",T99="x"),T99,ROUND((10-GEOMEAN(((10-T99)/10*9+1),((10-Z99)/10*9+1)))/9*10,1))</f>
        <v>1.5</v>
      </c>
      <c r="T99" s="158">
        <f t="shared" ref="T99:T130" si="53">AVERAGE(U99,X99,Y99)</f>
        <v>1</v>
      </c>
      <c r="U99" s="198">
        <v>1</v>
      </c>
      <c r="V99" s="198">
        <v>1</v>
      </c>
      <c r="W99" s="198" t="str">
        <f>'Core Indicators'!EX99</f>
        <v>x</v>
      </c>
      <c r="X99" s="158">
        <f t="shared" ref="X99:X130" si="54">AVERAGE(V99:W99)</f>
        <v>1</v>
      </c>
      <c r="Y99" s="198">
        <v>1</v>
      </c>
      <c r="Z99" s="158">
        <f t="shared" ref="Z99:Z130" si="55">IF(AND(AA99="x",AB99="x"),"x",AVERAGE(AA99:AB99))</f>
        <v>2</v>
      </c>
      <c r="AA99" s="198">
        <f>'Core Indicators'!FF99</f>
        <v>2</v>
      </c>
      <c r="AB99" s="198">
        <f t="shared" ref="AB99:AB130" si="56">IF(AND(AJ99="x",AN99="x",AG99="x"),"x",(AVERAGE(AJ99,AN99,AG99)))</f>
        <v>2</v>
      </c>
      <c r="AC99" s="179">
        <f>'Core Indicators'!GD99</f>
        <v>2</v>
      </c>
      <c r="AD99" s="179">
        <f>'Core Indicators'!GL99</f>
        <v>2</v>
      </c>
      <c r="AE99" s="179">
        <f>'Core Indicators'!GT99</f>
        <v>2</v>
      </c>
      <c r="AF99" s="179">
        <f>'Core Indicators'!HB99</f>
        <v>2</v>
      </c>
      <c r="AG99" s="179">
        <f t="shared" ref="AG99:AG130" si="57">IF(AND(AC99="x",AD99="x",AE99="x",AF99="x"),"x",AVERAGE(AC99:AF99))</f>
        <v>2</v>
      </c>
      <c r="AH99" s="179">
        <f>'Core Indicators'!HJ99</f>
        <v>2</v>
      </c>
      <c r="AI99" s="179">
        <f>'Core Indicators'!HR99</f>
        <v>2</v>
      </c>
      <c r="AJ99" s="179">
        <f t="shared" ref="AJ99:AJ130" si="58">IF(AND(AH99="x",AI99="x"),"x",AVERAGE(AH99:AI99))</f>
        <v>2</v>
      </c>
      <c r="AK99" s="179">
        <f>'Core Indicators'!HZ99</f>
        <v>2</v>
      </c>
      <c r="AL99" s="179">
        <f>'Core Indicators'!IH99</f>
        <v>2</v>
      </c>
      <c r="AM99" s="179">
        <f>'Core Indicators'!IP99</f>
        <v>2</v>
      </c>
      <c r="AN99" s="179">
        <f t="shared" ref="AN99:AN130" si="59">IF(AND(AK99="x",AL99="x",AM99="x"),"x",AVERAGE(AK99:AM99))</f>
        <v>2</v>
      </c>
    </row>
    <row r="100" spans="1:40" x14ac:dyDescent="0.25">
      <c r="A100" s="198" t="str">
        <f>Lists!C:C</f>
        <v>SDN001</v>
      </c>
      <c r="B100" s="250">
        <f t="shared" si="45"/>
        <v>1.3</v>
      </c>
      <c r="C100" s="158">
        <f t="shared" si="46"/>
        <v>0</v>
      </c>
      <c r="D100" s="273">
        <f t="shared" si="47"/>
        <v>1.4</v>
      </c>
      <c r="E100" s="198">
        <f>'Core Indicators'!R100</f>
        <v>2</v>
      </c>
      <c r="F100" s="198">
        <f>'Core Indicators'!Z100</f>
        <v>1</v>
      </c>
      <c r="G100" s="158">
        <f t="shared" si="48"/>
        <v>1.5</v>
      </c>
      <c r="H100" s="198">
        <f>'Core Indicators'!AH100</f>
        <v>1</v>
      </c>
      <c r="I100" s="198">
        <f>'Core Indicators'!AP100</f>
        <v>1</v>
      </c>
      <c r="J100" s="198">
        <f>'Core Indicators'!BN100</f>
        <v>2</v>
      </c>
      <c r="K100" s="198">
        <f t="shared" si="49"/>
        <v>1.5</v>
      </c>
      <c r="L100" s="250">
        <f t="shared" si="50"/>
        <v>1.3</v>
      </c>
      <c r="M100" s="273">
        <f t="shared" si="51"/>
        <v>1</v>
      </c>
      <c r="N100" s="199">
        <f>'Core Indicators'!DJ100</f>
        <v>1</v>
      </c>
      <c r="O100" s="199">
        <f>'Core Indicators'!DR100</f>
        <v>1</v>
      </c>
      <c r="P100" s="199">
        <f>'Core Indicators'!DZ100</f>
        <v>1</v>
      </c>
      <c r="Q100" s="199">
        <f>'Core Indicators'!EH100</f>
        <v>1</v>
      </c>
      <c r="R100" s="199">
        <f>'Core Indicators'!EP100</f>
        <v>1</v>
      </c>
      <c r="S100" s="158">
        <f t="shared" si="52"/>
        <v>1.6</v>
      </c>
      <c r="T100" s="158">
        <f t="shared" si="53"/>
        <v>1.1666666666666667</v>
      </c>
      <c r="U100" s="198">
        <v>1</v>
      </c>
      <c r="V100" s="198">
        <v>1</v>
      </c>
      <c r="W100" s="198">
        <f>'Core Indicators'!EX100</f>
        <v>2</v>
      </c>
      <c r="X100" s="158">
        <f t="shared" si="54"/>
        <v>1.5</v>
      </c>
      <c r="Y100" s="198">
        <v>1</v>
      </c>
      <c r="Z100" s="158">
        <f t="shared" si="55"/>
        <v>2</v>
      </c>
      <c r="AA100" s="198">
        <f>'Core Indicators'!FF100</f>
        <v>2</v>
      </c>
      <c r="AB100" s="198">
        <f t="shared" si="56"/>
        <v>2</v>
      </c>
      <c r="AC100" s="179">
        <f>'Core Indicators'!GD100</f>
        <v>2</v>
      </c>
      <c r="AD100" s="179">
        <f>'Core Indicators'!GL100</f>
        <v>2</v>
      </c>
      <c r="AE100" s="179">
        <f>'Core Indicators'!GT100</f>
        <v>2</v>
      </c>
      <c r="AF100" s="179">
        <f>'Core Indicators'!HB100</f>
        <v>2</v>
      </c>
      <c r="AG100" s="179">
        <f t="shared" si="57"/>
        <v>2</v>
      </c>
      <c r="AH100" s="179">
        <f>'Core Indicators'!HJ100</f>
        <v>2</v>
      </c>
      <c r="AI100" s="179">
        <f>'Core Indicators'!HR100</f>
        <v>2</v>
      </c>
      <c r="AJ100" s="179">
        <f t="shared" si="58"/>
        <v>2</v>
      </c>
      <c r="AK100" s="179">
        <f>'Core Indicators'!HZ100</f>
        <v>2</v>
      </c>
      <c r="AL100" s="179">
        <f>'Core Indicators'!IH100</f>
        <v>2</v>
      </c>
      <c r="AM100" s="179">
        <f>'Core Indicators'!IP100</f>
        <v>2</v>
      </c>
      <c r="AN100" s="179">
        <f t="shared" si="59"/>
        <v>2</v>
      </c>
    </row>
    <row r="101" spans="1:40" x14ac:dyDescent="0.25">
      <c r="A101" s="198" t="str">
        <f>Lists!C:C</f>
        <v>SDN005</v>
      </c>
      <c r="B101" s="250">
        <f t="shared" si="45"/>
        <v>1.9</v>
      </c>
      <c r="C101" s="158">
        <f t="shared" si="46"/>
        <v>0</v>
      </c>
      <c r="D101" s="273">
        <f t="shared" si="47"/>
        <v>2</v>
      </c>
      <c r="E101" s="198">
        <f>'Core Indicators'!R101</f>
        <v>2</v>
      </c>
      <c r="F101" s="198">
        <f>'Core Indicators'!Z101</f>
        <v>2</v>
      </c>
      <c r="G101" s="158">
        <f t="shared" si="48"/>
        <v>2</v>
      </c>
      <c r="H101" s="198">
        <f>'Core Indicators'!AH101</f>
        <v>2</v>
      </c>
      <c r="I101" s="198">
        <f>'Core Indicators'!AP101</f>
        <v>2</v>
      </c>
      <c r="J101" s="198">
        <f>'Core Indicators'!BN101</f>
        <v>2</v>
      </c>
      <c r="K101" s="198">
        <f t="shared" si="49"/>
        <v>2</v>
      </c>
      <c r="L101" s="250">
        <f t="shared" si="50"/>
        <v>2</v>
      </c>
      <c r="M101" s="273">
        <f t="shared" si="51"/>
        <v>2</v>
      </c>
      <c r="N101" s="199">
        <f>'Core Indicators'!DJ101</f>
        <v>2</v>
      </c>
      <c r="O101" s="199">
        <f>'Core Indicators'!DR101</f>
        <v>2</v>
      </c>
      <c r="P101" s="199">
        <f>'Core Indicators'!DZ101</f>
        <v>2</v>
      </c>
      <c r="Q101" s="199">
        <f>'Core Indicators'!EH101</f>
        <v>2</v>
      </c>
      <c r="R101" s="199">
        <f>'Core Indicators'!EP101</f>
        <v>2</v>
      </c>
      <c r="S101" s="158">
        <f t="shared" si="52"/>
        <v>1.6</v>
      </c>
      <c r="T101" s="158">
        <f t="shared" si="53"/>
        <v>1.1666666666666667</v>
      </c>
      <c r="U101" s="198">
        <v>1</v>
      </c>
      <c r="V101" s="198">
        <v>1</v>
      </c>
      <c r="W101" s="198">
        <f>'Core Indicators'!EX101</f>
        <v>2</v>
      </c>
      <c r="X101" s="158">
        <f t="shared" si="54"/>
        <v>1.5</v>
      </c>
      <c r="Y101" s="198">
        <v>1</v>
      </c>
      <c r="Z101" s="158">
        <f t="shared" si="55"/>
        <v>2</v>
      </c>
      <c r="AA101" s="198">
        <f>'Core Indicators'!FF101</f>
        <v>2</v>
      </c>
      <c r="AB101" s="198">
        <f t="shared" si="56"/>
        <v>2</v>
      </c>
      <c r="AC101" s="179">
        <f>'Core Indicators'!GD101</f>
        <v>2</v>
      </c>
      <c r="AD101" s="179">
        <f>'Core Indicators'!GL101</f>
        <v>2</v>
      </c>
      <c r="AE101" s="179">
        <f>'Core Indicators'!GT101</f>
        <v>2</v>
      </c>
      <c r="AF101" s="179">
        <f>'Core Indicators'!HB101</f>
        <v>2</v>
      </c>
      <c r="AG101" s="179">
        <f t="shared" si="57"/>
        <v>2</v>
      </c>
      <c r="AH101" s="179">
        <f>'Core Indicators'!HJ101</f>
        <v>2</v>
      </c>
      <c r="AI101" s="179">
        <f>'Core Indicators'!HR101</f>
        <v>2</v>
      </c>
      <c r="AJ101" s="179">
        <f t="shared" si="58"/>
        <v>2</v>
      </c>
      <c r="AK101" s="179">
        <f>'Core Indicators'!HZ101</f>
        <v>2</v>
      </c>
      <c r="AL101" s="179">
        <f>'Core Indicators'!IH101</f>
        <v>2</v>
      </c>
      <c r="AM101" s="179">
        <f>'Core Indicators'!IP101</f>
        <v>2</v>
      </c>
      <c r="AN101" s="179">
        <f t="shared" si="59"/>
        <v>2</v>
      </c>
    </row>
    <row r="102" spans="1:40" x14ac:dyDescent="0.25">
      <c r="A102" s="198" t="str">
        <f>Lists!C:C</f>
        <v>SDN006</v>
      </c>
      <c r="B102" s="250">
        <f t="shared" si="45"/>
        <v>2.4</v>
      </c>
      <c r="C102" s="158">
        <f t="shared" si="46"/>
        <v>1</v>
      </c>
      <c r="D102" s="273">
        <f t="shared" si="47"/>
        <v>2.2999999999999998</v>
      </c>
      <c r="E102" s="198">
        <f>'Core Indicators'!R102</f>
        <v>2</v>
      </c>
      <c r="F102" s="198">
        <f>'Core Indicators'!Z102</f>
        <v>2</v>
      </c>
      <c r="G102" s="158">
        <f t="shared" si="48"/>
        <v>2</v>
      </c>
      <c r="H102" s="198">
        <f>'Core Indicators'!AH102</f>
        <v>3</v>
      </c>
      <c r="I102" s="198">
        <f>'Core Indicators'!AP102</f>
        <v>2</v>
      </c>
      <c r="J102" s="198">
        <f>'Core Indicators'!BN102</f>
        <v>2</v>
      </c>
      <c r="K102" s="198">
        <f t="shared" si="49"/>
        <v>2</v>
      </c>
      <c r="L102" s="250">
        <f t="shared" si="50"/>
        <v>2.5</v>
      </c>
      <c r="M102" s="273">
        <f t="shared" si="51"/>
        <v>3</v>
      </c>
      <c r="N102" s="199">
        <f>'Core Indicators'!DJ102</f>
        <v>3</v>
      </c>
      <c r="O102" s="199">
        <f>'Core Indicators'!DR102</f>
        <v>3</v>
      </c>
      <c r="P102" s="199">
        <f>'Core Indicators'!DZ102</f>
        <v>3</v>
      </c>
      <c r="Q102" s="199">
        <f>'Core Indicators'!EH102</f>
        <v>3</v>
      </c>
      <c r="R102" s="199">
        <f>'Core Indicators'!EP102</f>
        <v>3</v>
      </c>
      <c r="S102" s="158">
        <f t="shared" si="52"/>
        <v>1.6</v>
      </c>
      <c r="T102" s="158">
        <f t="shared" si="53"/>
        <v>1.1666666666666667</v>
      </c>
      <c r="U102" s="198">
        <v>1</v>
      </c>
      <c r="V102" s="198">
        <v>1</v>
      </c>
      <c r="W102" s="198">
        <f>'Core Indicators'!EX102</f>
        <v>2</v>
      </c>
      <c r="X102" s="158">
        <f t="shared" si="54"/>
        <v>1.5</v>
      </c>
      <c r="Y102" s="198">
        <v>1</v>
      </c>
      <c r="Z102" s="158">
        <f t="shared" si="55"/>
        <v>2</v>
      </c>
      <c r="AA102" s="198" t="str">
        <f>'Core Indicators'!FF102</f>
        <v>x</v>
      </c>
      <c r="AB102" s="198">
        <f t="shared" si="56"/>
        <v>2</v>
      </c>
      <c r="AC102" s="179">
        <f>'Core Indicators'!GD102</f>
        <v>2</v>
      </c>
      <c r="AD102" s="179">
        <f>'Core Indicators'!GL102</f>
        <v>2</v>
      </c>
      <c r="AE102" s="179">
        <f>'Core Indicators'!GT102</f>
        <v>2</v>
      </c>
      <c r="AF102" s="179">
        <f>'Core Indicators'!HB102</f>
        <v>2</v>
      </c>
      <c r="AG102" s="179">
        <f t="shared" si="57"/>
        <v>2</v>
      </c>
      <c r="AH102" s="179">
        <f>'Core Indicators'!HJ102</f>
        <v>2</v>
      </c>
      <c r="AI102" s="179">
        <f>'Core Indicators'!HR102</f>
        <v>2</v>
      </c>
      <c r="AJ102" s="179">
        <f t="shared" si="58"/>
        <v>2</v>
      </c>
      <c r="AK102" s="179">
        <f>'Core Indicators'!HZ102</f>
        <v>2</v>
      </c>
      <c r="AL102" s="179">
        <f>'Core Indicators'!IH102</f>
        <v>2</v>
      </c>
      <c r="AM102" s="179">
        <f>'Core Indicators'!IP102</f>
        <v>2</v>
      </c>
      <c r="AN102" s="179">
        <f t="shared" si="59"/>
        <v>2</v>
      </c>
    </row>
    <row r="103" spans="1:40" x14ac:dyDescent="0.25">
      <c r="A103" s="198" t="str">
        <f>Lists!C:C</f>
        <v>SDN007</v>
      </c>
      <c r="B103" s="250">
        <f t="shared" si="45"/>
        <v>1.9</v>
      </c>
      <c r="C103" s="158">
        <f t="shared" si="46"/>
        <v>0</v>
      </c>
      <c r="D103" s="273">
        <f t="shared" si="47"/>
        <v>1.9</v>
      </c>
      <c r="E103" s="198">
        <f>'Core Indicators'!R103</f>
        <v>2</v>
      </c>
      <c r="F103" s="198">
        <f>'Core Indicators'!Z103</f>
        <v>2</v>
      </c>
      <c r="G103" s="158">
        <f t="shared" si="48"/>
        <v>2</v>
      </c>
      <c r="H103" s="198">
        <f>'Core Indicators'!AH103</f>
        <v>2</v>
      </c>
      <c r="I103" s="198">
        <f>'Core Indicators'!AP103</f>
        <v>1</v>
      </c>
      <c r="J103" s="198">
        <f>'Core Indicators'!BN103</f>
        <v>2</v>
      </c>
      <c r="K103" s="198">
        <f t="shared" si="49"/>
        <v>1.5</v>
      </c>
      <c r="L103" s="250">
        <f t="shared" si="50"/>
        <v>1.8</v>
      </c>
      <c r="M103" s="273">
        <f t="shared" si="51"/>
        <v>2</v>
      </c>
      <c r="N103" s="199">
        <f>'Core Indicators'!DJ103</f>
        <v>2</v>
      </c>
      <c r="O103" s="199">
        <f>'Core Indicators'!DR103</f>
        <v>2</v>
      </c>
      <c r="P103" s="199">
        <f>'Core Indicators'!DZ103</f>
        <v>2</v>
      </c>
      <c r="Q103" s="199">
        <f>'Core Indicators'!EH103</f>
        <v>2</v>
      </c>
      <c r="R103" s="199">
        <f>'Core Indicators'!EP103</f>
        <v>2</v>
      </c>
      <c r="S103" s="158">
        <f t="shared" si="52"/>
        <v>1.6</v>
      </c>
      <c r="T103" s="158">
        <f t="shared" si="53"/>
        <v>1.1666666666666667</v>
      </c>
      <c r="U103" s="198">
        <v>1</v>
      </c>
      <c r="V103" s="198">
        <v>1</v>
      </c>
      <c r="W103" s="198">
        <f>'Core Indicators'!EX103</f>
        <v>2</v>
      </c>
      <c r="X103" s="158">
        <f t="shared" si="54"/>
        <v>1.5</v>
      </c>
      <c r="Y103" s="198">
        <v>1</v>
      </c>
      <c r="Z103" s="158">
        <f t="shared" si="55"/>
        <v>2</v>
      </c>
      <c r="AA103" s="198">
        <f>'Core Indicators'!FF103</f>
        <v>2</v>
      </c>
      <c r="AB103" s="198">
        <f t="shared" si="56"/>
        <v>2</v>
      </c>
      <c r="AC103" s="179">
        <f>'Core Indicators'!GD103</f>
        <v>2</v>
      </c>
      <c r="AD103" s="179">
        <f>'Core Indicators'!GL103</f>
        <v>2</v>
      </c>
      <c r="AE103" s="179">
        <f>'Core Indicators'!GT103</f>
        <v>2</v>
      </c>
      <c r="AF103" s="179">
        <f>'Core Indicators'!HB103</f>
        <v>2</v>
      </c>
      <c r="AG103" s="179">
        <f t="shared" si="57"/>
        <v>2</v>
      </c>
      <c r="AH103" s="179">
        <f>'Core Indicators'!HJ103</f>
        <v>2</v>
      </c>
      <c r="AI103" s="179">
        <f>'Core Indicators'!HR103</f>
        <v>2</v>
      </c>
      <c r="AJ103" s="179">
        <f t="shared" si="58"/>
        <v>2</v>
      </c>
      <c r="AK103" s="179">
        <f>'Core Indicators'!HZ103</f>
        <v>2</v>
      </c>
      <c r="AL103" s="179">
        <f>'Core Indicators'!IH103</f>
        <v>2</v>
      </c>
      <c r="AM103" s="179">
        <f>'Core Indicators'!IP103</f>
        <v>2</v>
      </c>
      <c r="AN103" s="179">
        <f t="shared" si="59"/>
        <v>2</v>
      </c>
    </row>
    <row r="104" spans="1:40" x14ac:dyDescent="0.25">
      <c r="A104" s="198" t="str">
        <f>Lists!C:C</f>
        <v>SDN008</v>
      </c>
      <c r="B104" s="250">
        <f t="shared" si="45"/>
        <v>1.8</v>
      </c>
      <c r="C104" s="158">
        <f t="shared" si="46"/>
        <v>0</v>
      </c>
      <c r="D104" s="273">
        <f t="shared" si="47"/>
        <v>1.7</v>
      </c>
      <c r="E104" s="198">
        <f>'Core Indicators'!R104</f>
        <v>1</v>
      </c>
      <c r="F104" s="198">
        <f>'Core Indicators'!Z104</f>
        <v>1</v>
      </c>
      <c r="G104" s="158">
        <f t="shared" si="48"/>
        <v>1</v>
      </c>
      <c r="H104" s="198">
        <f>'Core Indicators'!AH104</f>
        <v>2</v>
      </c>
      <c r="I104" s="198">
        <f>'Core Indicators'!AP104</f>
        <v>2</v>
      </c>
      <c r="J104" s="198">
        <f>'Core Indicators'!BN104</f>
        <v>2</v>
      </c>
      <c r="K104" s="198">
        <f t="shared" si="49"/>
        <v>2</v>
      </c>
      <c r="L104" s="250">
        <f t="shared" si="50"/>
        <v>2</v>
      </c>
      <c r="M104" s="273">
        <f t="shared" si="51"/>
        <v>2</v>
      </c>
      <c r="N104" s="199">
        <f>'Core Indicators'!DJ104</f>
        <v>2</v>
      </c>
      <c r="O104" s="199">
        <f>'Core Indicators'!DR104</f>
        <v>2</v>
      </c>
      <c r="P104" s="199">
        <f>'Core Indicators'!DZ104</f>
        <v>2</v>
      </c>
      <c r="Q104" s="199">
        <f>'Core Indicators'!EH104</f>
        <v>2</v>
      </c>
      <c r="R104" s="199">
        <f>'Core Indicators'!EP104</f>
        <v>2</v>
      </c>
      <c r="S104" s="158">
        <f t="shared" si="52"/>
        <v>1.6</v>
      </c>
      <c r="T104" s="158">
        <f t="shared" si="53"/>
        <v>1.1666666666666667</v>
      </c>
      <c r="U104" s="198">
        <v>1</v>
      </c>
      <c r="V104" s="198">
        <v>1</v>
      </c>
      <c r="W104" s="198">
        <f>'Core Indicators'!EX104</f>
        <v>2</v>
      </c>
      <c r="X104" s="158">
        <f t="shared" si="54"/>
        <v>1.5</v>
      </c>
      <c r="Y104" s="198">
        <v>1</v>
      </c>
      <c r="Z104" s="158">
        <f t="shared" si="55"/>
        <v>2</v>
      </c>
      <c r="AA104" s="198">
        <f>'Core Indicators'!FF104</f>
        <v>2</v>
      </c>
      <c r="AB104" s="198">
        <f t="shared" si="56"/>
        <v>2</v>
      </c>
      <c r="AC104" s="179">
        <f>'Core Indicators'!GD104</f>
        <v>2</v>
      </c>
      <c r="AD104" s="179">
        <f>'Core Indicators'!GL104</f>
        <v>2</v>
      </c>
      <c r="AE104" s="179">
        <f>'Core Indicators'!GT104</f>
        <v>2</v>
      </c>
      <c r="AF104" s="179">
        <f>'Core Indicators'!HB104</f>
        <v>2</v>
      </c>
      <c r="AG104" s="179">
        <f t="shared" si="57"/>
        <v>2</v>
      </c>
      <c r="AH104" s="179">
        <f>'Core Indicators'!HJ104</f>
        <v>2</v>
      </c>
      <c r="AI104" s="179">
        <f>'Core Indicators'!HR104</f>
        <v>2</v>
      </c>
      <c r="AJ104" s="179">
        <f t="shared" si="58"/>
        <v>2</v>
      </c>
      <c r="AK104" s="179">
        <f>'Core Indicators'!HZ104</f>
        <v>2</v>
      </c>
      <c r="AL104" s="179">
        <f>'Core Indicators'!IH104</f>
        <v>2</v>
      </c>
      <c r="AM104" s="179">
        <f>'Core Indicators'!IP104</f>
        <v>2</v>
      </c>
      <c r="AN104" s="179">
        <f t="shared" si="59"/>
        <v>2</v>
      </c>
    </row>
    <row r="105" spans="1:40" x14ac:dyDescent="0.25">
      <c r="A105" s="198" t="str">
        <f>Lists!C:C</f>
        <v>SEN002</v>
      </c>
      <c r="B105" s="250">
        <f t="shared" si="45"/>
        <v>1.7</v>
      </c>
      <c r="C105" s="158">
        <f t="shared" si="46"/>
        <v>1</v>
      </c>
      <c r="D105" s="273">
        <f t="shared" si="47"/>
        <v>1.8</v>
      </c>
      <c r="E105" s="198">
        <f>'Core Indicators'!R105</f>
        <v>1</v>
      </c>
      <c r="F105" s="198">
        <f>'Core Indicators'!Z105</f>
        <v>2</v>
      </c>
      <c r="G105" s="158">
        <f t="shared" si="48"/>
        <v>1.5</v>
      </c>
      <c r="H105" s="198">
        <f>'Core Indicators'!AH105</f>
        <v>2</v>
      </c>
      <c r="I105" s="198" t="str">
        <f>'Core Indicators'!AP105</f>
        <v>x</v>
      </c>
      <c r="J105" s="198">
        <f>'Core Indicators'!BN105</f>
        <v>2</v>
      </c>
      <c r="K105" s="198">
        <f t="shared" si="49"/>
        <v>2</v>
      </c>
      <c r="L105" s="250">
        <f t="shared" si="50"/>
        <v>2</v>
      </c>
      <c r="M105" s="273">
        <f t="shared" si="51"/>
        <v>2</v>
      </c>
      <c r="N105" s="199">
        <f>'Core Indicators'!DJ105</f>
        <v>2</v>
      </c>
      <c r="O105" s="199">
        <f>'Core Indicators'!DR105</f>
        <v>2</v>
      </c>
      <c r="P105" s="199">
        <f>'Core Indicators'!DZ105</f>
        <v>2</v>
      </c>
      <c r="Q105" s="199">
        <f>'Core Indicators'!EH105</f>
        <v>2</v>
      </c>
      <c r="R105" s="199">
        <f>'Core Indicators'!EP105</f>
        <v>2</v>
      </c>
      <c r="S105" s="158">
        <f t="shared" si="52"/>
        <v>1.3</v>
      </c>
      <c r="T105" s="158">
        <f t="shared" si="53"/>
        <v>1.1666666666666667</v>
      </c>
      <c r="U105" s="198">
        <v>1</v>
      </c>
      <c r="V105" s="198">
        <v>1</v>
      </c>
      <c r="W105" s="198">
        <f>'Core Indicators'!EX105</f>
        <v>2</v>
      </c>
      <c r="X105" s="158">
        <f t="shared" si="54"/>
        <v>1.5</v>
      </c>
      <c r="Y105" s="198">
        <v>1</v>
      </c>
      <c r="Z105" s="158">
        <f t="shared" si="55"/>
        <v>1.5</v>
      </c>
      <c r="AA105" s="198">
        <f>'Core Indicators'!FF105</f>
        <v>1</v>
      </c>
      <c r="AB105" s="198">
        <f t="shared" si="56"/>
        <v>2</v>
      </c>
      <c r="AC105" s="179">
        <f>'Core Indicators'!GD105</f>
        <v>2</v>
      </c>
      <c r="AD105" s="179">
        <f>'Core Indicators'!GL105</f>
        <v>2</v>
      </c>
      <c r="AE105" s="179">
        <f>'Core Indicators'!GT105</f>
        <v>2</v>
      </c>
      <c r="AF105" s="179">
        <f>'Core Indicators'!HB105</f>
        <v>2</v>
      </c>
      <c r="AG105" s="179">
        <f t="shared" si="57"/>
        <v>2</v>
      </c>
      <c r="AH105" s="179">
        <f>'Core Indicators'!HJ105</f>
        <v>2</v>
      </c>
      <c r="AI105" s="179">
        <f>'Core Indicators'!HR105</f>
        <v>2</v>
      </c>
      <c r="AJ105" s="179">
        <f t="shared" si="58"/>
        <v>2</v>
      </c>
      <c r="AK105" s="179">
        <f>'Core Indicators'!HZ105</f>
        <v>2</v>
      </c>
      <c r="AL105" s="179">
        <f>'Core Indicators'!IH105</f>
        <v>2</v>
      </c>
      <c r="AM105" s="179">
        <f>'Core Indicators'!IP105</f>
        <v>2</v>
      </c>
      <c r="AN105" s="179">
        <f t="shared" si="59"/>
        <v>2</v>
      </c>
    </row>
    <row r="106" spans="1:40" x14ac:dyDescent="0.25">
      <c r="A106" s="198" t="str">
        <f>Lists!C:C</f>
        <v>SLV001</v>
      </c>
      <c r="B106" s="250">
        <f t="shared" si="45"/>
        <v>1.9</v>
      </c>
      <c r="C106" s="158">
        <f t="shared" si="46"/>
        <v>0</v>
      </c>
      <c r="D106" s="273">
        <f t="shared" si="47"/>
        <v>1.9</v>
      </c>
      <c r="E106" s="198">
        <f>'Core Indicators'!R106</f>
        <v>1</v>
      </c>
      <c r="F106" s="198">
        <f>'Core Indicators'!Z106</f>
        <v>1</v>
      </c>
      <c r="G106" s="158">
        <f t="shared" si="48"/>
        <v>1</v>
      </c>
      <c r="H106" s="198">
        <f>'Core Indicators'!AH106</f>
        <v>2</v>
      </c>
      <c r="I106" s="198">
        <f>'Core Indicators'!AP106</f>
        <v>2</v>
      </c>
      <c r="J106" s="198">
        <f>'Core Indicators'!BN106</f>
        <v>3</v>
      </c>
      <c r="K106" s="198">
        <f t="shared" si="49"/>
        <v>2.5</v>
      </c>
      <c r="L106" s="250">
        <f t="shared" si="50"/>
        <v>2.2999999999999998</v>
      </c>
      <c r="M106" s="273">
        <f t="shared" si="51"/>
        <v>2</v>
      </c>
      <c r="N106" s="199">
        <f>'Core Indicators'!DJ106</f>
        <v>2</v>
      </c>
      <c r="O106" s="199">
        <f>'Core Indicators'!DR106</f>
        <v>2</v>
      </c>
      <c r="P106" s="199">
        <f>'Core Indicators'!DZ106</f>
        <v>2</v>
      </c>
      <c r="Q106" s="199">
        <f>'Core Indicators'!EH106</f>
        <v>2</v>
      </c>
      <c r="R106" s="199">
        <f>'Core Indicators'!EP106</f>
        <v>2</v>
      </c>
      <c r="S106" s="158">
        <f t="shared" si="52"/>
        <v>1.7</v>
      </c>
      <c r="T106" s="158">
        <f t="shared" si="53"/>
        <v>1.3333333333333333</v>
      </c>
      <c r="U106" s="198">
        <v>1</v>
      </c>
      <c r="V106" s="198">
        <v>1</v>
      </c>
      <c r="W106" s="198">
        <f>'Core Indicators'!EX106</f>
        <v>3</v>
      </c>
      <c r="X106" s="158">
        <f t="shared" si="54"/>
        <v>2</v>
      </c>
      <c r="Y106" s="198">
        <v>1</v>
      </c>
      <c r="Z106" s="158">
        <f t="shared" si="55"/>
        <v>2</v>
      </c>
      <c r="AA106" s="198">
        <f>'Core Indicators'!FF106</f>
        <v>2</v>
      </c>
      <c r="AB106" s="198">
        <f t="shared" si="56"/>
        <v>2</v>
      </c>
      <c r="AC106" s="179">
        <f>'Core Indicators'!GD106</f>
        <v>2</v>
      </c>
      <c r="AD106" s="179">
        <f>'Core Indicators'!GL106</f>
        <v>2</v>
      </c>
      <c r="AE106" s="179">
        <f>'Core Indicators'!GT106</f>
        <v>2</v>
      </c>
      <c r="AF106" s="179">
        <f>'Core Indicators'!HB106</f>
        <v>2</v>
      </c>
      <c r="AG106" s="179">
        <f t="shared" si="57"/>
        <v>2</v>
      </c>
      <c r="AH106" s="179">
        <f>'Core Indicators'!HJ106</f>
        <v>2</v>
      </c>
      <c r="AI106" s="179">
        <f>'Core Indicators'!HR106</f>
        <v>2</v>
      </c>
      <c r="AJ106" s="179">
        <f t="shared" si="58"/>
        <v>2</v>
      </c>
      <c r="AK106" s="179">
        <f>'Core Indicators'!HZ106</f>
        <v>2</v>
      </c>
      <c r="AL106" s="179">
        <f>'Core Indicators'!IH106</f>
        <v>2</v>
      </c>
      <c r="AM106" s="179">
        <f>'Core Indicators'!IP106</f>
        <v>2</v>
      </c>
      <c r="AN106" s="179">
        <f t="shared" si="59"/>
        <v>2</v>
      </c>
    </row>
    <row r="107" spans="1:40" x14ac:dyDescent="0.25">
      <c r="A107" s="198" t="str">
        <f>Lists!C:C</f>
        <v>SOM001</v>
      </c>
      <c r="B107" s="250">
        <f t="shared" si="45"/>
        <v>1.8</v>
      </c>
      <c r="C107" s="158">
        <f t="shared" si="46"/>
        <v>0</v>
      </c>
      <c r="D107" s="273">
        <f t="shared" si="47"/>
        <v>2.2000000000000002</v>
      </c>
      <c r="E107" s="198">
        <f>'Core Indicators'!R107</f>
        <v>1</v>
      </c>
      <c r="F107" s="198">
        <f>'Core Indicators'!Z107</f>
        <v>2</v>
      </c>
      <c r="G107" s="158">
        <f t="shared" si="48"/>
        <v>1.5</v>
      </c>
      <c r="H107" s="198">
        <f>'Core Indicators'!AH107</f>
        <v>2</v>
      </c>
      <c r="I107" s="198">
        <f>'Core Indicators'!AP107</f>
        <v>3</v>
      </c>
      <c r="J107" s="198">
        <f>'Core Indicators'!BN107</f>
        <v>3</v>
      </c>
      <c r="K107" s="198">
        <f t="shared" si="49"/>
        <v>3</v>
      </c>
      <c r="L107" s="250">
        <f t="shared" si="50"/>
        <v>2.5</v>
      </c>
      <c r="M107" s="273">
        <f t="shared" si="51"/>
        <v>2</v>
      </c>
      <c r="N107" s="199">
        <f>'Core Indicators'!DJ107</f>
        <v>2</v>
      </c>
      <c r="O107" s="199">
        <f>'Core Indicators'!DR107</f>
        <v>2</v>
      </c>
      <c r="P107" s="199">
        <f>'Core Indicators'!DZ107</f>
        <v>2</v>
      </c>
      <c r="Q107" s="199">
        <f>'Core Indicators'!EH107</f>
        <v>2</v>
      </c>
      <c r="R107" s="199">
        <f>'Core Indicators'!EP107</f>
        <v>2</v>
      </c>
      <c r="S107" s="158">
        <f t="shared" si="52"/>
        <v>1.3</v>
      </c>
      <c r="T107" s="158">
        <f t="shared" si="53"/>
        <v>1.1666666666666667</v>
      </c>
      <c r="U107" s="198">
        <v>1</v>
      </c>
      <c r="V107" s="198">
        <v>1</v>
      </c>
      <c r="W107" s="198">
        <f>'Core Indicators'!EX107</f>
        <v>2</v>
      </c>
      <c r="X107" s="158">
        <f t="shared" si="54"/>
        <v>1.5</v>
      </c>
      <c r="Y107" s="198">
        <v>1</v>
      </c>
      <c r="Z107" s="158">
        <f t="shared" si="55"/>
        <v>1.5</v>
      </c>
      <c r="AA107" s="198">
        <f>'Core Indicators'!FF107</f>
        <v>1</v>
      </c>
      <c r="AB107" s="198">
        <f t="shared" si="56"/>
        <v>2</v>
      </c>
      <c r="AC107" s="179">
        <f>'Core Indicators'!GD107</f>
        <v>2</v>
      </c>
      <c r="AD107" s="179">
        <f>'Core Indicators'!GL107</f>
        <v>2</v>
      </c>
      <c r="AE107" s="179">
        <f>'Core Indicators'!GT107</f>
        <v>2</v>
      </c>
      <c r="AF107" s="179">
        <f>'Core Indicators'!HB107</f>
        <v>2</v>
      </c>
      <c r="AG107" s="179">
        <f t="shared" si="57"/>
        <v>2</v>
      </c>
      <c r="AH107" s="179">
        <f>'Core Indicators'!HJ107</f>
        <v>2</v>
      </c>
      <c r="AI107" s="179">
        <f>'Core Indicators'!HR107</f>
        <v>2</v>
      </c>
      <c r="AJ107" s="179">
        <f t="shared" si="58"/>
        <v>2</v>
      </c>
      <c r="AK107" s="179">
        <f>'Core Indicators'!HZ107</f>
        <v>2</v>
      </c>
      <c r="AL107" s="179">
        <f>'Core Indicators'!IH107</f>
        <v>2</v>
      </c>
      <c r="AM107" s="179">
        <f>'Core Indicators'!IP107</f>
        <v>2</v>
      </c>
      <c r="AN107" s="179">
        <f t="shared" si="59"/>
        <v>2</v>
      </c>
    </row>
    <row r="108" spans="1:40" x14ac:dyDescent="0.25">
      <c r="A108" s="198" t="str">
        <f>Lists!C:C</f>
        <v>SOM002</v>
      </c>
      <c r="B108" s="250">
        <f t="shared" si="45"/>
        <v>1.8</v>
      </c>
      <c r="C108" s="158">
        <f t="shared" si="46"/>
        <v>0</v>
      </c>
      <c r="D108" s="273">
        <f t="shared" si="47"/>
        <v>1.7</v>
      </c>
      <c r="E108" s="198">
        <f>'Core Indicators'!R108</f>
        <v>2</v>
      </c>
      <c r="F108" s="198">
        <f>'Core Indicators'!Z108</f>
        <v>3</v>
      </c>
      <c r="G108" s="158">
        <f t="shared" si="48"/>
        <v>2.5</v>
      </c>
      <c r="H108" s="198">
        <f>'Core Indicators'!AH108</f>
        <v>1</v>
      </c>
      <c r="I108" s="198">
        <f>'Core Indicators'!AP108</f>
        <v>1</v>
      </c>
      <c r="J108" s="198">
        <f>'Core Indicators'!BN108</f>
        <v>2</v>
      </c>
      <c r="K108" s="198">
        <f t="shared" si="49"/>
        <v>1.5</v>
      </c>
      <c r="L108" s="250">
        <f t="shared" si="50"/>
        <v>1.3</v>
      </c>
      <c r="M108" s="273">
        <f t="shared" si="51"/>
        <v>2</v>
      </c>
      <c r="N108" s="199">
        <f>'Core Indicators'!DJ108</f>
        <v>2</v>
      </c>
      <c r="O108" s="199">
        <f>'Core Indicators'!DR108</f>
        <v>2</v>
      </c>
      <c r="P108" s="199">
        <f>'Core Indicators'!DZ108</f>
        <v>2</v>
      </c>
      <c r="Q108" s="199">
        <f>'Core Indicators'!EH108</f>
        <v>2</v>
      </c>
      <c r="R108" s="199" t="str">
        <f>'Core Indicators'!EP108</f>
        <v>x</v>
      </c>
      <c r="S108" s="158">
        <f t="shared" si="52"/>
        <v>1.6</v>
      </c>
      <c r="T108" s="158">
        <f t="shared" si="53"/>
        <v>1.1666666666666667</v>
      </c>
      <c r="U108" s="198">
        <v>1</v>
      </c>
      <c r="V108" s="198">
        <v>1</v>
      </c>
      <c r="W108" s="198">
        <f>'Core Indicators'!EX108</f>
        <v>2</v>
      </c>
      <c r="X108" s="158">
        <f t="shared" si="54"/>
        <v>1.5</v>
      </c>
      <c r="Y108" s="198">
        <v>1</v>
      </c>
      <c r="Z108" s="158">
        <f t="shared" si="55"/>
        <v>2</v>
      </c>
      <c r="AA108" s="198">
        <f>'Core Indicators'!FF108</f>
        <v>2</v>
      </c>
      <c r="AB108" s="198">
        <f t="shared" si="56"/>
        <v>2</v>
      </c>
      <c r="AC108" s="179">
        <f>'Core Indicators'!GD108</f>
        <v>2</v>
      </c>
      <c r="AD108" s="179">
        <f>'Core Indicators'!GL108</f>
        <v>2</v>
      </c>
      <c r="AE108" s="179">
        <f>'Core Indicators'!GT108</f>
        <v>2</v>
      </c>
      <c r="AF108" s="179">
        <f>'Core Indicators'!HB108</f>
        <v>2</v>
      </c>
      <c r="AG108" s="179">
        <f t="shared" si="57"/>
        <v>2</v>
      </c>
      <c r="AH108" s="179">
        <f>'Core Indicators'!HJ108</f>
        <v>2</v>
      </c>
      <c r="AI108" s="179">
        <f>'Core Indicators'!HR108</f>
        <v>2</v>
      </c>
      <c r="AJ108" s="179">
        <f t="shared" si="58"/>
        <v>2</v>
      </c>
      <c r="AK108" s="179">
        <f>'Core Indicators'!HZ108</f>
        <v>2</v>
      </c>
      <c r="AL108" s="179">
        <f>'Core Indicators'!IH108</f>
        <v>2</v>
      </c>
      <c r="AM108" s="179">
        <f>'Core Indicators'!IP108</f>
        <v>2</v>
      </c>
      <c r="AN108" s="179">
        <f t="shared" si="59"/>
        <v>2</v>
      </c>
    </row>
    <row r="109" spans="1:40" x14ac:dyDescent="0.25">
      <c r="A109" s="198" t="str">
        <f>Lists!C:C</f>
        <v>SOM004</v>
      </c>
      <c r="B109" s="250">
        <f t="shared" si="45"/>
        <v>2.2000000000000002</v>
      </c>
      <c r="C109" s="158">
        <f t="shared" si="46"/>
        <v>0</v>
      </c>
      <c r="D109" s="273">
        <f t="shared" si="47"/>
        <v>2.2000000000000002</v>
      </c>
      <c r="E109" s="198">
        <f>'Core Indicators'!R109</f>
        <v>2</v>
      </c>
      <c r="F109" s="198">
        <f>'Core Indicators'!Z109</f>
        <v>3</v>
      </c>
      <c r="G109" s="158">
        <f t="shared" si="48"/>
        <v>2.5</v>
      </c>
      <c r="H109" s="198">
        <f>'Core Indicators'!AH109</f>
        <v>2</v>
      </c>
      <c r="I109" s="198">
        <f>'Core Indicators'!AP109</f>
        <v>2</v>
      </c>
      <c r="J109" s="198">
        <f>'Core Indicators'!BN109</f>
        <v>2</v>
      </c>
      <c r="K109" s="198">
        <f t="shared" si="49"/>
        <v>2</v>
      </c>
      <c r="L109" s="250">
        <f t="shared" si="50"/>
        <v>2</v>
      </c>
      <c r="M109" s="273">
        <f t="shared" si="51"/>
        <v>2.6</v>
      </c>
      <c r="N109" s="199">
        <f>'Core Indicators'!DJ109</f>
        <v>2</v>
      </c>
      <c r="O109" s="199">
        <f>'Core Indicators'!DR109</f>
        <v>2</v>
      </c>
      <c r="P109" s="199">
        <f>'Core Indicators'!DZ109</f>
        <v>3</v>
      </c>
      <c r="Q109" s="199">
        <f>'Core Indicators'!EH109</f>
        <v>3</v>
      </c>
      <c r="R109" s="199">
        <f>'Core Indicators'!EP109</f>
        <v>3</v>
      </c>
      <c r="S109" s="158">
        <f t="shared" si="52"/>
        <v>1.6</v>
      </c>
      <c r="T109" s="158">
        <f t="shared" si="53"/>
        <v>1.1666666666666667</v>
      </c>
      <c r="U109" s="198">
        <v>1</v>
      </c>
      <c r="V109" s="198">
        <v>1</v>
      </c>
      <c r="W109" s="198">
        <f>'Core Indicators'!EX109</f>
        <v>2</v>
      </c>
      <c r="X109" s="158">
        <f t="shared" si="54"/>
        <v>1.5</v>
      </c>
      <c r="Y109" s="198">
        <v>1</v>
      </c>
      <c r="Z109" s="158">
        <f t="shared" si="55"/>
        <v>2</v>
      </c>
      <c r="AA109" s="198">
        <f>'Core Indicators'!FF109</f>
        <v>2</v>
      </c>
      <c r="AB109" s="198">
        <f t="shared" si="56"/>
        <v>2</v>
      </c>
      <c r="AC109" s="179">
        <f>'Core Indicators'!GD109</f>
        <v>2</v>
      </c>
      <c r="AD109" s="179">
        <f>'Core Indicators'!GL109</f>
        <v>2</v>
      </c>
      <c r="AE109" s="179">
        <f>'Core Indicators'!GT109</f>
        <v>2</v>
      </c>
      <c r="AF109" s="179">
        <f>'Core Indicators'!HB109</f>
        <v>2</v>
      </c>
      <c r="AG109" s="179">
        <f t="shared" si="57"/>
        <v>2</v>
      </c>
      <c r="AH109" s="179">
        <f>'Core Indicators'!HJ109</f>
        <v>2</v>
      </c>
      <c r="AI109" s="179">
        <f>'Core Indicators'!HR109</f>
        <v>2</v>
      </c>
      <c r="AJ109" s="179">
        <f t="shared" si="58"/>
        <v>2</v>
      </c>
      <c r="AK109" s="179">
        <f>'Core Indicators'!HZ109</f>
        <v>2</v>
      </c>
      <c r="AL109" s="179">
        <f>'Core Indicators'!IH109</f>
        <v>2</v>
      </c>
      <c r="AM109" s="179">
        <f>'Core Indicators'!IP109</f>
        <v>2</v>
      </c>
      <c r="AN109" s="179">
        <f t="shared" si="59"/>
        <v>2</v>
      </c>
    </row>
    <row r="110" spans="1:40" x14ac:dyDescent="0.25">
      <c r="A110" s="198" t="str">
        <f>Lists!C:C</f>
        <v>SSD001</v>
      </c>
      <c r="B110" s="250">
        <f t="shared" si="45"/>
        <v>1.7</v>
      </c>
      <c r="C110" s="158">
        <f t="shared" si="46"/>
        <v>0</v>
      </c>
      <c r="D110" s="273">
        <f t="shared" si="47"/>
        <v>1.8</v>
      </c>
      <c r="E110" s="198">
        <f>'Core Indicators'!R110</f>
        <v>1</v>
      </c>
      <c r="F110" s="198">
        <f>'Core Indicators'!Z110</f>
        <v>2</v>
      </c>
      <c r="G110" s="158">
        <f t="shared" si="48"/>
        <v>1.5</v>
      </c>
      <c r="H110" s="198">
        <f>'Core Indicators'!AH110</f>
        <v>2</v>
      </c>
      <c r="I110" s="198">
        <f>'Core Indicators'!AP110</f>
        <v>2</v>
      </c>
      <c r="J110" s="198">
        <f>'Core Indicators'!BN110</f>
        <v>2</v>
      </c>
      <c r="K110" s="198">
        <f t="shared" si="49"/>
        <v>2</v>
      </c>
      <c r="L110" s="250">
        <f t="shared" si="50"/>
        <v>2</v>
      </c>
      <c r="M110" s="273">
        <f t="shared" si="51"/>
        <v>2</v>
      </c>
      <c r="N110" s="199">
        <f>'Core Indicators'!DJ110</f>
        <v>2</v>
      </c>
      <c r="O110" s="199">
        <f>'Core Indicators'!DR110</f>
        <v>2</v>
      </c>
      <c r="P110" s="199">
        <f>'Core Indicators'!DZ110</f>
        <v>2</v>
      </c>
      <c r="Q110" s="199">
        <f>'Core Indicators'!EH110</f>
        <v>2</v>
      </c>
      <c r="R110" s="199">
        <f>'Core Indicators'!EP110</f>
        <v>2</v>
      </c>
      <c r="S110" s="158">
        <f t="shared" si="52"/>
        <v>1.3</v>
      </c>
      <c r="T110" s="158">
        <f t="shared" si="53"/>
        <v>1.1666666666666667</v>
      </c>
      <c r="U110" s="198">
        <v>1</v>
      </c>
      <c r="V110" s="198">
        <v>1</v>
      </c>
      <c r="W110" s="198">
        <f>'Core Indicators'!EX110</f>
        <v>2</v>
      </c>
      <c r="X110" s="158">
        <f t="shared" si="54"/>
        <v>1.5</v>
      </c>
      <c r="Y110" s="198">
        <v>1</v>
      </c>
      <c r="Z110" s="158">
        <f t="shared" si="55"/>
        <v>1.5</v>
      </c>
      <c r="AA110" s="198">
        <f>'Core Indicators'!FF110</f>
        <v>1</v>
      </c>
      <c r="AB110" s="198">
        <f t="shared" si="56"/>
        <v>2</v>
      </c>
      <c r="AC110" s="179">
        <f>'Core Indicators'!GD110</f>
        <v>2</v>
      </c>
      <c r="AD110" s="179">
        <f>'Core Indicators'!GL110</f>
        <v>2</v>
      </c>
      <c r="AE110" s="179">
        <f>'Core Indicators'!GT110</f>
        <v>2</v>
      </c>
      <c r="AF110" s="179">
        <f>'Core Indicators'!HB110</f>
        <v>2</v>
      </c>
      <c r="AG110" s="179">
        <f t="shared" si="57"/>
        <v>2</v>
      </c>
      <c r="AH110" s="179">
        <f>'Core Indicators'!HJ110</f>
        <v>2</v>
      </c>
      <c r="AI110" s="179">
        <f>'Core Indicators'!HR110</f>
        <v>2</v>
      </c>
      <c r="AJ110" s="179">
        <f t="shared" si="58"/>
        <v>2</v>
      </c>
      <c r="AK110" s="179">
        <f>'Core Indicators'!HZ110</f>
        <v>2</v>
      </c>
      <c r="AL110" s="179">
        <f>'Core Indicators'!IH110</f>
        <v>2</v>
      </c>
      <c r="AM110" s="179">
        <f>'Core Indicators'!IP110</f>
        <v>2</v>
      </c>
      <c r="AN110" s="179">
        <f t="shared" si="59"/>
        <v>2</v>
      </c>
    </row>
    <row r="111" spans="1:40" x14ac:dyDescent="0.25">
      <c r="A111" s="198" t="str">
        <f>Lists!C:C</f>
        <v>SWZ001</v>
      </c>
      <c r="B111" s="250">
        <f t="shared" si="45"/>
        <v>1.3</v>
      </c>
      <c r="C111" s="158">
        <f t="shared" si="46"/>
        <v>1</v>
      </c>
      <c r="D111" s="273">
        <f t="shared" si="47"/>
        <v>1.5</v>
      </c>
      <c r="E111" s="198">
        <f>'Core Indicators'!R111</f>
        <v>2</v>
      </c>
      <c r="F111" s="198">
        <f>'Core Indicators'!Z111</f>
        <v>1</v>
      </c>
      <c r="G111" s="158">
        <f t="shared" si="48"/>
        <v>1.5</v>
      </c>
      <c r="H111" s="198">
        <f>'Core Indicators'!AH111</f>
        <v>1</v>
      </c>
      <c r="I111" s="198" t="str">
        <f>'Core Indicators'!AP111</f>
        <v>x</v>
      </c>
      <c r="J111" s="198">
        <f>'Core Indicators'!BN111</f>
        <v>2</v>
      </c>
      <c r="K111" s="198">
        <f t="shared" si="49"/>
        <v>2</v>
      </c>
      <c r="L111" s="250">
        <f t="shared" si="50"/>
        <v>1.5</v>
      </c>
      <c r="M111" s="273">
        <f t="shared" si="51"/>
        <v>1</v>
      </c>
      <c r="N111" s="199">
        <f>'Core Indicators'!DJ111</f>
        <v>1</v>
      </c>
      <c r="O111" s="199">
        <f>'Core Indicators'!DR111</f>
        <v>1</v>
      </c>
      <c r="P111" s="199">
        <f>'Core Indicators'!DZ111</f>
        <v>1</v>
      </c>
      <c r="Q111" s="199">
        <f>'Core Indicators'!EH111</f>
        <v>1</v>
      </c>
      <c r="R111" s="199">
        <f>'Core Indicators'!EP111</f>
        <v>1</v>
      </c>
      <c r="S111" s="158">
        <f t="shared" si="52"/>
        <v>1.6</v>
      </c>
      <c r="T111" s="158">
        <f t="shared" si="53"/>
        <v>1.1666666666666667</v>
      </c>
      <c r="U111" s="198">
        <v>1</v>
      </c>
      <c r="V111" s="198">
        <v>1</v>
      </c>
      <c r="W111" s="198">
        <f>'Core Indicators'!EX111</f>
        <v>2</v>
      </c>
      <c r="X111" s="158">
        <f t="shared" si="54"/>
        <v>1.5</v>
      </c>
      <c r="Y111" s="198">
        <v>1</v>
      </c>
      <c r="Z111" s="158">
        <f t="shared" si="55"/>
        <v>2</v>
      </c>
      <c r="AA111" s="198">
        <f>'Core Indicators'!FF111</f>
        <v>2</v>
      </c>
      <c r="AB111" s="198">
        <f t="shared" si="56"/>
        <v>2</v>
      </c>
      <c r="AC111" s="179">
        <f>'Core Indicators'!GD111</f>
        <v>2</v>
      </c>
      <c r="AD111" s="179">
        <f>'Core Indicators'!GL111</f>
        <v>2</v>
      </c>
      <c r="AE111" s="179">
        <f>'Core Indicators'!GT111</f>
        <v>2</v>
      </c>
      <c r="AF111" s="179">
        <f>'Core Indicators'!HB111</f>
        <v>2</v>
      </c>
      <c r="AG111" s="179">
        <f t="shared" si="57"/>
        <v>2</v>
      </c>
      <c r="AH111" s="179">
        <f>'Core Indicators'!HJ111</f>
        <v>2</v>
      </c>
      <c r="AI111" s="179">
        <f>'Core Indicators'!HR111</f>
        <v>2</v>
      </c>
      <c r="AJ111" s="179">
        <f t="shared" si="58"/>
        <v>2</v>
      </c>
      <c r="AK111" s="179">
        <f>'Core Indicators'!HZ111</f>
        <v>2</v>
      </c>
      <c r="AL111" s="179">
        <f>'Core Indicators'!IH111</f>
        <v>2</v>
      </c>
      <c r="AM111" s="179">
        <f>'Core Indicators'!IP111</f>
        <v>2</v>
      </c>
      <c r="AN111" s="179">
        <f t="shared" si="59"/>
        <v>2</v>
      </c>
    </row>
    <row r="112" spans="1:40" x14ac:dyDescent="0.25">
      <c r="A112" s="198" t="str">
        <f>Lists!C:C</f>
        <v>SYR001</v>
      </c>
      <c r="B112" s="250">
        <f t="shared" si="45"/>
        <v>1.4</v>
      </c>
      <c r="C112" s="158">
        <f t="shared" si="46"/>
        <v>0</v>
      </c>
      <c r="D112" s="273">
        <f t="shared" si="47"/>
        <v>2.2000000000000002</v>
      </c>
      <c r="E112" s="198">
        <f>'Core Indicators'!R112</f>
        <v>1</v>
      </c>
      <c r="F112" s="198">
        <f>'Core Indicators'!Z112</f>
        <v>2</v>
      </c>
      <c r="G112" s="158">
        <f t="shared" si="48"/>
        <v>1.5</v>
      </c>
      <c r="H112" s="198">
        <f>'Core Indicators'!AH112</f>
        <v>2</v>
      </c>
      <c r="I112" s="198">
        <f>'Core Indicators'!AP112</f>
        <v>3</v>
      </c>
      <c r="J112" s="198">
        <f>'Core Indicators'!BN112</f>
        <v>3</v>
      </c>
      <c r="K112" s="198">
        <f t="shared" si="49"/>
        <v>3</v>
      </c>
      <c r="L112" s="250">
        <f t="shared" si="50"/>
        <v>2.5</v>
      </c>
      <c r="M112" s="273">
        <f t="shared" si="51"/>
        <v>1</v>
      </c>
      <c r="N112" s="199">
        <f>'Core Indicators'!DJ112</f>
        <v>1</v>
      </c>
      <c r="O112" s="199">
        <f>'Core Indicators'!DR112</f>
        <v>1</v>
      </c>
      <c r="P112" s="199">
        <f>'Core Indicators'!DZ112</f>
        <v>1</v>
      </c>
      <c r="Q112" s="199">
        <f>'Core Indicators'!EH112</f>
        <v>1</v>
      </c>
      <c r="R112" s="199">
        <f>'Core Indicators'!EP112</f>
        <v>1</v>
      </c>
      <c r="S112" s="158">
        <f t="shared" si="52"/>
        <v>1.4</v>
      </c>
      <c r="T112" s="158">
        <f t="shared" si="53"/>
        <v>1.3333333333333333</v>
      </c>
      <c r="U112" s="198">
        <v>1</v>
      </c>
      <c r="V112" s="198">
        <v>1</v>
      </c>
      <c r="W112" s="198">
        <f>'Core Indicators'!EX112</f>
        <v>3</v>
      </c>
      <c r="X112" s="158">
        <f t="shared" si="54"/>
        <v>2</v>
      </c>
      <c r="Y112" s="198">
        <v>1</v>
      </c>
      <c r="Z112" s="158">
        <f t="shared" si="55"/>
        <v>1.5</v>
      </c>
      <c r="AA112" s="198">
        <f>'Core Indicators'!FF112</f>
        <v>1</v>
      </c>
      <c r="AB112" s="198">
        <f t="shared" si="56"/>
        <v>2</v>
      </c>
      <c r="AC112" s="179">
        <f>'Core Indicators'!GD112</f>
        <v>2</v>
      </c>
      <c r="AD112" s="179">
        <f>'Core Indicators'!GL112</f>
        <v>2</v>
      </c>
      <c r="AE112" s="179">
        <f>'Core Indicators'!GT112</f>
        <v>2</v>
      </c>
      <c r="AF112" s="179">
        <f>'Core Indicators'!HB112</f>
        <v>2</v>
      </c>
      <c r="AG112" s="179">
        <f t="shared" si="57"/>
        <v>2</v>
      </c>
      <c r="AH112" s="179">
        <f>'Core Indicators'!HJ112</f>
        <v>2</v>
      </c>
      <c r="AI112" s="179">
        <f>'Core Indicators'!HR112</f>
        <v>2</v>
      </c>
      <c r="AJ112" s="179">
        <f t="shared" si="58"/>
        <v>2</v>
      </c>
      <c r="AK112" s="179">
        <f>'Core Indicators'!HZ112</f>
        <v>2</v>
      </c>
      <c r="AL112" s="179">
        <f>'Core Indicators'!IH112</f>
        <v>2</v>
      </c>
      <c r="AM112" s="179">
        <f>'Core Indicators'!IP112</f>
        <v>2</v>
      </c>
      <c r="AN112" s="179">
        <f t="shared" si="59"/>
        <v>2</v>
      </c>
    </row>
    <row r="113" spans="1:40" x14ac:dyDescent="0.25">
      <c r="A113" s="198" t="str">
        <f>Lists!C:C</f>
        <v>TCD001</v>
      </c>
      <c r="B113" s="250">
        <f t="shared" si="45"/>
        <v>2.4</v>
      </c>
      <c r="C113" s="158">
        <f t="shared" si="46"/>
        <v>0</v>
      </c>
      <c r="D113" s="273">
        <f t="shared" si="47"/>
        <v>2.4</v>
      </c>
      <c r="E113" s="198">
        <f>'Core Indicators'!R113</f>
        <v>1</v>
      </c>
      <c r="F113" s="198">
        <f>'Core Indicators'!Z113</f>
        <v>2</v>
      </c>
      <c r="G113" s="158">
        <f t="shared" si="48"/>
        <v>1.5</v>
      </c>
      <c r="H113" s="198">
        <f>'Core Indicators'!AH113</f>
        <v>3</v>
      </c>
      <c r="I113" s="198">
        <f>'Core Indicators'!AP113</f>
        <v>2</v>
      </c>
      <c r="J113" s="198">
        <f>'Core Indicators'!BN113</f>
        <v>3</v>
      </c>
      <c r="K113" s="198">
        <f t="shared" si="49"/>
        <v>2.5</v>
      </c>
      <c r="L113" s="250">
        <f t="shared" si="50"/>
        <v>2.8</v>
      </c>
      <c r="M113" s="273">
        <f t="shared" si="51"/>
        <v>3</v>
      </c>
      <c r="N113" s="199">
        <f>'Core Indicators'!DJ113</f>
        <v>3</v>
      </c>
      <c r="O113" s="199">
        <f>'Core Indicators'!DR113</f>
        <v>3</v>
      </c>
      <c r="P113" s="199">
        <f>'Core Indicators'!DZ113</f>
        <v>3</v>
      </c>
      <c r="Q113" s="199">
        <f>'Core Indicators'!EH113</f>
        <v>3</v>
      </c>
      <c r="R113" s="199">
        <f>'Core Indicators'!EP113</f>
        <v>3</v>
      </c>
      <c r="S113" s="158">
        <f t="shared" si="52"/>
        <v>1.4</v>
      </c>
      <c r="T113" s="158">
        <f t="shared" si="53"/>
        <v>1.3333333333333333</v>
      </c>
      <c r="U113" s="198">
        <v>1</v>
      </c>
      <c r="V113" s="198">
        <v>1</v>
      </c>
      <c r="W113" s="198">
        <f>'Core Indicators'!EX113</f>
        <v>3</v>
      </c>
      <c r="X113" s="158">
        <f t="shared" si="54"/>
        <v>2</v>
      </c>
      <c r="Y113" s="198">
        <v>1</v>
      </c>
      <c r="Z113" s="158">
        <f t="shared" si="55"/>
        <v>1.5</v>
      </c>
      <c r="AA113" s="198">
        <f>'Core Indicators'!FF113</f>
        <v>1</v>
      </c>
      <c r="AB113" s="198">
        <f t="shared" si="56"/>
        <v>2</v>
      </c>
      <c r="AC113" s="179">
        <f>'Core Indicators'!GD113</f>
        <v>2</v>
      </c>
      <c r="AD113" s="179">
        <f>'Core Indicators'!GL113</f>
        <v>2</v>
      </c>
      <c r="AE113" s="179">
        <f>'Core Indicators'!GT113</f>
        <v>2</v>
      </c>
      <c r="AF113" s="179">
        <f>'Core Indicators'!HB113</f>
        <v>2</v>
      </c>
      <c r="AG113" s="179">
        <f t="shared" si="57"/>
        <v>2</v>
      </c>
      <c r="AH113" s="179">
        <f>'Core Indicators'!HJ113</f>
        <v>2</v>
      </c>
      <c r="AI113" s="179">
        <f>'Core Indicators'!HR113</f>
        <v>2</v>
      </c>
      <c r="AJ113" s="179">
        <f t="shared" si="58"/>
        <v>2</v>
      </c>
      <c r="AK113" s="179">
        <f>'Core Indicators'!HZ113</f>
        <v>2</v>
      </c>
      <c r="AL113" s="179">
        <f>'Core Indicators'!IH113</f>
        <v>2</v>
      </c>
      <c r="AM113" s="179">
        <f>'Core Indicators'!IP113</f>
        <v>2</v>
      </c>
      <c r="AN113" s="179">
        <f t="shared" si="59"/>
        <v>2</v>
      </c>
    </row>
    <row r="114" spans="1:40" x14ac:dyDescent="0.25">
      <c r="A114" s="198" t="str">
        <f>Lists!C:C</f>
        <v>TCD003</v>
      </c>
      <c r="B114" s="250">
        <f t="shared" si="45"/>
        <v>2.6</v>
      </c>
      <c r="C114" s="158">
        <f t="shared" si="46"/>
        <v>0</v>
      </c>
      <c r="D114" s="273">
        <f t="shared" si="47"/>
        <v>2.8</v>
      </c>
      <c r="E114" s="198">
        <f>'Core Indicators'!R114</f>
        <v>2</v>
      </c>
      <c r="F114" s="198">
        <f>'Core Indicators'!Z114</f>
        <v>3</v>
      </c>
      <c r="G114" s="158">
        <f t="shared" si="48"/>
        <v>2.5</v>
      </c>
      <c r="H114" s="198">
        <f>'Core Indicators'!AH114</f>
        <v>3</v>
      </c>
      <c r="I114" s="198">
        <f>'Core Indicators'!AP114</f>
        <v>3</v>
      </c>
      <c r="J114" s="198">
        <f>'Core Indicators'!BN114</f>
        <v>3</v>
      </c>
      <c r="K114" s="198">
        <f t="shared" si="49"/>
        <v>3</v>
      </c>
      <c r="L114" s="250">
        <f t="shared" si="50"/>
        <v>3</v>
      </c>
      <c r="M114" s="273">
        <f t="shared" si="51"/>
        <v>3</v>
      </c>
      <c r="N114" s="199">
        <f>'Core Indicators'!DJ114</f>
        <v>3</v>
      </c>
      <c r="O114" s="199">
        <f>'Core Indicators'!DR114</f>
        <v>3</v>
      </c>
      <c r="P114" s="199">
        <f>'Core Indicators'!DZ114</f>
        <v>3</v>
      </c>
      <c r="Q114" s="199">
        <f>'Core Indicators'!EH114</f>
        <v>3</v>
      </c>
      <c r="R114" s="199">
        <f>'Core Indicators'!EP114</f>
        <v>3</v>
      </c>
      <c r="S114" s="158">
        <f t="shared" si="52"/>
        <v>1.7</v>
      </c>
      <c r="T114" s="158">
        <f t="shared" si="53"/>
        <v>1.3333333333333333</v>
      </c>
      <c r="U114" s="198">
        <v>1</v>
      </c>
      <c r="V114" s="198">
        <v>1</v>
      </c>
      <c r="W114" s="198">
        <f>'Core Indicators'!EX114</f>
        <v>3</v>
      </c>
      <c r="X114" s="158">
        <f t="shared" si="54"/>
        <v>2</v>
      </c>
      <c r="Y114" s="198">
        <v>1</v>
      </c>
      <c r="Z114" s="158">
        <f t="shared" si="55"/>
        <v>2</v>
      </c>
      <c r="AA114" s="198">
        <f>'Core Indicators'!FF114</f>
        <v>2</v>
      </c>
      <c r="AB114" s="198">
        <f t="shared" si="56"/>
        <v>2</v>
      </c>
      <c r="AC114" s="179">
        <f>'Core Indicators'!GD114</f>
        <v>2</v>
      </c>
      <c r="AD114" s="179">
        <f>'Core Indicators'!GL114</f>
        <v>2</v>
      </c>
      <c r="AE114" s="179">
        <f>'Core Indicators'!GT114</f>
        <v>2</v>
      </c>
      <c r="AF114" s="179">
        <f>'Core Indicators'!HB114</f>
        <v>2</v>
      </c>
      <c r="AG114" s="179">
        <f t="shared" si="57"/>
        <v>2</v>
      </c>
      <c r="AH114" s="179">
        <f>'Core Indicators'!HJ114</f>
        <v>2</v>
      </c>
      <c r="AI114" s="179">
        <f>'Core Indicators'!HR114</f>
        <v>2</v>
      </c>
      <c r="AJ114" s="179">
        <f t="shared" si="58"/>
        <v>2</v>
      </c>
      <c r="AK114" s="179">
        <f>'Core Indicators'!HZ114</f>
        <v>2</v>
      </c>
      <c r="AL114" s="179">
        <f>'Core Indicators'!IH114</f>
        <v>2</v>
      </c>
      <c r="AM114" s="179">
        <f>'Core Indicators'!IP114</f>
        <v>2</v>
      </c>
      <c r="AN114" s="179">
        <f t="shared" si="59"/>
        <v>2</v>
      </c>
    </row>
    <row r="115" spans="1:40" x14ac:dyDescent="0.25">
      <c r="A115" s="198" t="str">
        <f>Lists!C:C</f>
        <v>TCD004</v>
      </c>
      <c r="B115" s="250">
        <f t="shared" si="45"/>
        <v>1.9</v>
      </c>
      <c r="C115" s="158">
        <f t="shared" si="46"/>
        <v>0</v>
      </c>
      <c r="D115" s="273">
        <f t="shared" si="47"/>
        <v>2</v>
      </c>
      <c r="E115" s="198">
        <f>'Core Indicators'!R115</f>
        <v>2</v>
      </c>
      <c r="F115" s="198">
        <f>'Core Indicators'!Z115</f>
        <v>2</v>
      </c>
      <c r="G115" s="158">
        <f t="shared" si="48"/>
        <v>2</v>
      </c>
      <c r="H115" s="198">
        <f>'Core Indicators'!AH115</f>
        <v>2</v>
      </c>
      <c r="I115" s="198">
        <f>'Core Indicators'!AP115</f>
        <v>2</v>
      </c>
      <c r="J115" s="198">
        <f>'Core Indicators'!BN115</f>
        <v>2</v>
      </c>
      <c r="K115" s="198">
        <f t="shared" si="49"/>
        <v>2</v>
      </c>
      <c r="L115" s="250">
        <f t="shared" si="50"/>
        <v>2</v>
      </c>
      <c r="M115" s="273">
        <f t="shared" si="51"/>
        <v>2</v>
      </c>
      <c r="N115" s="199">
        <f>'Core Indicators'!DJ115</f>
        <v>2</v>
      </c>
      <c r="O115" s="199">
        <f>'Core Indicators'!DR115</f>
        <v>2</v>
      </c>
      <c r="P115" s="199">
        <f>'Core Indicators'!DZ115</f>
        <v>2</v>
      </c>
      <c r="Q115" s="199">
        <f>'Core Indicators'!EH115</f>
        <v>2</v>
      </c>
      <c r="R115" s="199">
        <f>'Core Indicators'!EP115</f>
        <v>2</v>
      </c>
      <c r="S115" s="158">
        <f t="shared" si="52"/>
        <v>1.7</v>
      </c>
      <c r="T115" s="158">
        <f t="shared" si="53"/>
        <v>1.3333333333333333</v>
      </c>
      <c r="U115" s="198">
        <v>1</v>
      </c>
      <c r="V115" s="198">
        <v>1</v>
      </c>
      <c r="W115" s="198">
        <f>'Core Indicators'!EX115</f>
        <v>3</v>
      </c>
      <c r="X115" s="158">
        <f t="shared" si="54"/>
        <v>2</v>
      </c>
      <c r="Y115" s="198">
        <v>1</v>
      </c>
      <c r="Z115" s="158">
        <f t="shared" si="55"/>
        <v>2</v>
      </c>
      <c r="AA115" s="198">
        <f>'Core Indicators'!FF115</f>
        <v>2</v>
      </c>
      <c r="AB115" s="198">
        <f t="shared" si="56"/>
        <v>2</v>
      </c>
      <c r="AC115" s="179">
        <f>'Core Indicators'!GD115</f>
        <v>2</v>
      </c>
      <c r="AD115" s="179">
        <f>'Core Indicators'!GL115</f>
        <v>2</v>
      </c>
      <c r="AE115" s="179">
        <f>'Core Indicators'!GT115</f>
        <v>2</v>
      </c>
      <c r="AF115" s="179">
        <f>'Core Indicators'!HB115</f>
        <v>2</v>
      </c>
      <c r="AG115" s="179">
        <f t="shared" si="57"/>
        <v>2</v>
      </c>
      <c r="AH115" s="179">
        <f>'Core Indicators'!HJ115</f>
        <v>2</v>
      </c>
      <c r="AI115" s="179">
        <f>'Core Indicators'!HR115</f>
        <v>2</v>
      </c>
      <c r="AJ115" s="179">
        <f t="shared" si="58"/>
        <v>2</v>
      </c>
      <c r="AK115" s="179">
        <f>'Core Indicators'!HZ115</f>
        <v>2</v>
      </c>
      <c r="AL115" s="179">
        <f>'Core Indicators'!IH115</f>
        <v>2</v>
      </c>
      <c r="AM115" s="179">
        <f>'Core Indicators'!IP115</f>
        <v>2</v>
      </c>
      <c r="AN115" s="179">
        <f t="shared" si="59"/>
        <v>2</v>
      </c>
    </row>
    <row r="116" spans="1:40" x14ac:dyDescent="0.25">
      <c r="A116" s="198" t="str">
        <f>Lists!C:C</f>
        <v>TCD005</v>
      </c>
      <c r="B116" s="250">
        <f t="shared" si="45"/>
        <v>2</v>
      </c>
      <c r="C116" s="158">
        <f t="shared" si="46"/>
        <v>0</v>
      </c>
      <c r="D116" s="273">
        <f t="shared" si="47"/>
        <v>2.2000000000000002</v>
      </c>
      <c r="E116" s="198">
        <f>'Core Indicators'!R116</f>
        <v>2</v>
      </c>
      <c r="F116" s="198">
        <f>'Core Indicators'!Z116</f>
        <v>2</v>
      </c>
      <c r="G116" s="158">
        <f t="shared" si="48"/>
        <v>2</v>
      </c>
      <c r="H116" s="198">
        <f>'Core Indicators'!AH116</f>
        <v>2</v>
      </c>
      <c r="I116" s="198">
        <f>'Core Indicators'!AP116</f>
        <v>2</v>
      </c>
      <c r="J116" s="198">
        <f>'Core Indicators'!BN116</f>
        <v>3</v>
      </c>
      <c r="K116" s="198">
        <f t="shared" si="49"/>
        <v>2.5</v>
      </c>
      <c r="L116" s="250">
        <f t="shared" si="50"/>
        <v>2.2999999999999998</v>
      </c>
      <c r="M116" s="273">
        <f t="shared" si="51"/>
        <v>2</v>
      </c>
      <c r="N116" s="199">
        <f>'Core Indicators'!DJ116</f>
        <v>2</v>
      </c>
      <c r="O116" s="199">
        <f>'Core Indicators'!DR116</f>
        <v>2</v>
      </c>
      <c r="P116" s="199">
        <f>'Core Indicators'!DZ116</f>
        <v>2</v>
      </c>
      <c r="Q116" s="199">
        <f>'Core Indicators'!EH116</f>
        <v>2</v>
      </c>
      <c r="R116" s="199">
        <f>'Core Indicators'!EP116</f>
        <v>2</v>
      </c>
      <c r="S116" s="158">
        <f t="shared" si="52"/>
        <v>1.7</v>
      </c>
      <c r="T116" s="158">
        <f t="shared" si="53"/>
        <v>1.3333333333333333</v>
      </c>
      <c r="U116" s="198">
        <v>1</v>
      </c>
      <c r="V116" s="198">
        <v>1</v>
      </c>
      <c r="W116" s="198">
        <f>'Core Indicators'!EX116</f>
        <v>3</v>
      </c>
      <c r="X116" s="158">
        <f t="shared" si="54"/>
        <v>2</v>
      </c>
      <c r="Y116" s="198">
        <v>1</v>
      </c>
      <c r="Z116" s="158">
        <f t="shared" si="55"/>
        <v>2</v>
      </c>
      <c r="AA116" s="198">
        <f>'Core Indicators'!FF116</f>
        <v>2</v>
      </c>
      <c r="AB116" s="198">
        <f t="shared" si="56"/>
        <v>2</v>
      </c>
      <c r="AC116" s="179">
        <f>'Core Indicators'!GD116</f>
        <v>2</v>
      </c>
      <c r="AD116" s="179">
        <f>'Core Indicators'!GL116</f>
        <v>2</v>
      </c>
      <c r="AE116" s="179">
        <f>'Core Indicators'!GT116</f>
        <v>2</v>
      </c>
      <c r="AF116" s="179">
        <f>'Core Indicators'!HB116</f>
        <v>2</v>
      </c>
      <c r="AG116" s="179">
        <f t="shared" si="57"/>
        <v>2</v>
      </c>
      <c r="AH116" s="179">
        <f>'Core Indicators'!HJ116</f>
        <v>2</v>
      </c>
      <c r="AI116" s="179">
        <f>'Core Indicators'!HR116</f>
        <v>2</v>
      </c>
      <c r="AJ116" s="179">
        <f t="shared" si="58"/>
        <v>2</v>
      </c>
      <c r="AK116" s="179">
        <f>'Core Indicators'!HZ116</f>
        <v>2</v>
      </c>
      <c r="AL116" s="179">
        <f>'Core Indicators'!IH116</f>
        <v>2</v>
      </c>
      <c r="AM116" s="179">
        <f>'Core Indicators'!IP116</f>
        <v>2</v>
      </c>
      <c r="AN116" s="179">
        <f t="shared" si="59"/>
        <v>2</v>
      </c>
    </row>
    <row r="117" spans="1:40" x14ac:dyDescent="0.25">
      <c r="A117" s="198" t="str">
        <f>Lists!C:C</f>
        <v>TCD006</v>
      </c>
      <c r="B117" s="250">
        <f t="shared" si="45"/>
        <v>2.5</v>
      </c>
      <c r="C117" s="158">
        <f t="shared" si="46"/>
        <v>0</v>
      </c>
      <c r="D117" s="273">
        <f t="shared" si="47"/>
        <v>2.7</v>
      </c>
      <c r="E117" s="198">
        <f>'Core Indicators'!R117</f>
        <v>2</v>
      </c>
      <c r="F117" s="198">
        <f>'Core Indicators'!Z117</f>
        <v>3</v>
      </c>
      <c r="G117" s="158">
        <f t="shared" si="48"/>
        <v>2.5</v>
      </c>
      <c r="H117" s="198">
        <f>'Core Indicators'!AH117</f>
        <v>3</v>
      </c>
      <c r="I117" s="198">
        <f>'Core Indicators'!AP117</f>
        <v>2</v>
      </c>
      <c r="J117" s="198">
        <f>'Core Indicators'!BN117</f>
        <v>3</v>
      </c>
      <c r="K117" s="198">
        <f t="shared" si="49"/>
        <v>2.5</v>
      </c>
      <c r="L117" s="250">
        <f t="shared" si="50"/>
        <v>2.8</v>
      </c>
      <c r="M117" s="273">
        <f t="shared" si="51"/>
        <v>3</v>
      </c>
      <c r="N117" s="199">
        <f>'Core Indicators'!DJ117</f>
        <v>3</v>
      </c>
      <c r="O117" s="199">
        <f>'Core Indicators'!DR117</f>
        <v>3</v>
      </c>
      <c r="P117" s="199">
        <f>'Core Indicators'!DZ117</f>
        <v>3</v>
      </c>
      <c r="Q117" s="199">
        <f>'Core Indicators'!EH117</f>
        <v>3</v>
      </c>
      <c r="R117" s="199">
        <f>'Core Indicators'!EP117</f>
        <v>3</v>
      </c>
      <c r="S117" s="158">
        <f t="shared" si="52"/>
        <v>1.4</v>
      </c>
      <c r="T117" s="158">
        <f t="shared" si="53"/>
        <v>1.3333333333333333</v>
      </c>
      <c r="U117" s="198">
        <v>1</v>
      </c>
      <c r="V117" s="198">
        <v>1</v>
      </c>
      <c r="W117" s="198">
        <f>'Core Indicators'!EX117</f>
        <v>3</v>
      </c>
      <c r="X117" s="158">
        <f t="shared" si="54"/>
        <v>2</v>
      </c>
      <c r="Y117" s="198">
        <v>1</v>
      </c>
      <c r="Z117" s="158">
        <f t="shared" si="55"/>
        <v>1.5</v>
      </c>
      <c r="AA117" s="198">
        <f>'Core Indicators'!FF117</f>
        <v>1</v>
      </c>
      <c r="AB117" s="198">
        <f t="shared" si="56"/>
        <v>2</v>
      </c>
      <c r="AC117" s="179">
        <f>'Core Indicators'!GD117</f>
        <v>2</v>
      </c>
      <c r="AD117" s="179">
        <f>'Core Indicators'!GL117</f>
        <v>2</v>
      </c>
      <c r="AE117" s="179">
        <f>'Core Indicators'!GT117</f>
        <v>2</v>
      </c>
      <c r="AF117" s="179">
        <f>'Core Indicators'!HB117</f>
        <v>2</v>
      </c>
      <c r="AG117" s="179">
        <f t="shared" si="57"/>
        <v>2</v>
      </c>
      <c r="AH117" s="179">
        <f>'Core Indicators'!HJ117</f>
        <v>2</v>
      </c>
      <c r="AI117" s="179">
        <f>'Core Indicators'!HR117</f>
        <v>2</v>
      </c>
      <c r="AJ117" s="179">
        <f t="shared" si="58"/>
        <v>2</v>
      </c>
      <c r="AK117" s="179">
        <f>'Core Indicators'!HZ117</f>
        <v>2</v>
      </c>
      <c r="AL117" s="179">
        <f>'Core Indicators'!IH117</f>
        <v>2</v>
      </c>
      <c r="AM117" s="179">
        <f>'Core Indicators'!IP117</f>
        <v>2</v>
      </c>
      <c r="AN117" s="179">
        <f t="shared" si="59"/>
        <v>2</v>
      </c>
    </row>
    <row r="118" spans="1:40" x14ac:dyDescent="0.25">
      <c r="A118" s="198" t="str">
        <f>Lists!C:C</f>
        <v>THA001</v>
      </c>
      <c r="B118" s="250">
        <f t="shared" si="45"/>
        <v>1.9</v>
      </c>
      <c r="C118" s="158">
        <f t="shared" si="46"/>
        <v>0</v>
      </c>
      <c r="D118" s="273">
        <f t="shared" si="47"/>
        <v>2</v>
      </c>
      <c r="E118" s="198">
        <f>'Core Indicators'!R118</f>
        <v>2</v>
      </c>
      <c r="F118" s="198">
        <f>'Core Indicators'!Z118</f>
        <v>2</v>
      </c>
      <c r="G118" s="158">
        <f t="shared" si="48"/>
        <v>2</v>
      </c>
      <c r="H118" s="198">
        <f>'Core Indicators'!AH118</f>
        <v>2</v>
      </c>
      <c r="I118" s="198">
        <f>'Core Indicators'!AP118</f>
        <v>2</v>
      </c>
      <c r="J118" s="198">
        <f>'Core Indicators'!BN118</f>
        <v>2</v>
      </c>
      <c r="K118" s="198">
        <f t="shared" si="49"/>
        <v>2</v>
      </c>
      <c r="L118" s="250">
        <f t="shared" si="50"/>
        <v>2</v>
      </c>
      <c r="M118" s="273">
        <f t="shared" si="51"/>
        <v>2</v>
      </c>
      <c r="N118" s="199">
        <f>'Core Indicators'!DJ118</f>
        <v>2</v>
      </c>
      <c r="O118" s="199">
        <f>'Core Indicators'!DR118</f>
        <v>2</v>
      </c>
      <c r="P118" s="199">
        <f>'Core Indicators'!DZ118</f>
        <v>2</v>
      </c>
      <c r="Q118" s="199">
        <f>'Core Indicators'!EH118</f>
        <v>2</v>
      </c>
      <c r="R118" s="199">
        <f>'Core Indicators'!EP118</f>
        <v>2</v>
      </c>
      <c r="S118" s="158">
        <f t="shared" si="52"/>
        <v>1.6</v>
      </c>
      <c r="T118" s="158">
        <f t="shared" si="53"/>
        <v>1.1666666666666667</v>
      </c>
      <c r="U118" s="198">
        <v>1</v>
      </c>
      <c r="V118" s="198">
        <v>1</v>
      </c>
      <c r="W118" s="198">
        <f>'Core Indicators'!EX118</f>
        <v>2</v>
      </c>
      <c r="X118" s="158">
        <f t="shared" si="54"/>
        <v>1.5</v>
      </c>
      <c r="Y118" s="198">
        <v>1</v>
      </c>
      <c r="Z118" s="158">
        <f t="shared" si="55"/>
        <v>2</v>
      </c>
      <c r="AA118" s="198">
        <f>'Core Indicators'!FF118</f>
        <v>2</v>
      </c>
      <c r="AB118" s="198">
        <f t="shared" si="56"/>
        <v>2</v>
      </c>
      <c r="AC118" s="179">
        <f>'Core Indicators'!GD118</f>
        <v>2</v>
      </c>
      <c r="AD118" s="179">
        <f>'Core Indicators'!GL118</f>
        <v>2</v>
      </c>
      <c r="AE118" s="179">
        <f>'Core Indicators'!GT118</f>
        <v>2</v>
      </c>
      <c r="AF118" s="179">
        <f>'Core Indicators'!HB118</f>
        <v>2</v>
      </c>
      <c r="AG118" s="179">
        <f t="shared" si="57"/>
        <v>2</v>
      </c>
      <c r="AH118" s="179">
        <f>'Core Indicators'!HJ118</f>
        <v>2</v>
      </c>
      <c r="AI118" s="179">
        <f>'Core Indicators'!HR118</f>
        <v>2</v>
      </c>
      <c r="AJ118" s="179">
        <f t="shared" si="58"/>
        <v>2</v>
      </c>
      <c r="AK118" s="179">
        <f>'Core Indicators'!HZ118</f>
        <v>2</v>
      </c>
      <c r="AL118" s="179">
        <f>'Core Indicators'!IH118</f>
        <v>2</v>
      </c>
      <c r="AM118" s="179">
        <f>'Core Indicators'!IP118</f>
        <v>2</v>
      </c>
      <c r="AN118" s="179">
        <f t="shared" si="59"/>
        <v>2</v>
      </c>
    </row>
    <row r="119" spans="1:40" x14ac:dyDescent="0.25">
      <c r="A119" s="198" t="str">
        <f>Lists!C:C</f>
        <v>THA002</v>
      </c>
      <c r="B119" s="250" t="str">
        <f t="shared" si="45"/>
        <v>x</v>
      </c>
      <c r="C119" s="158">
        <f t="shared" si="46"/>
        <v>2</v>
      </c>
      <c r="D119" s="273">
        <f t="shared" si="47"/>
        <v>2</v>
      </c>
      <c r="E119" s="198">
        <f>'Core Indicators'!R119</f>
        <v>2</v>
      </c>
      <c r="F119" s="198">
        <f>'Core Indicators'!Z119</f>
        <v>2</v>
      </c>
      <c r="G119" s="158">
        <f t="shared" si="48"/>
        <v>2</v>
      </c>
      <c r="H119" s="198">
        <f>'Core Indicators'!AH119</f>
        <v>2</v>
      </c>
      <c r="I119" s="198" t="str">
        <f>'Core Indicators'!AP119</f>
        <v>x</v>
      </c>
      <c r="J119" s="198">
        <f>'Core Indicators'!BN119</f>
        <v>2</v>
      </c>
      <c r="K119" s="198">
        <f t="shared" si="49"/>
        <v>2</v>
      </c>
      <c r="L119" s="250">
        <f t="shared" si="50"/>
        <v>2</v>
      </c>
      <c r="M119" s="273" t="str">
        <f t="shared" si="51"/>
        <v>x</v>
      </c>
      <c r="N119" s="199" t="str">
        <f>'Core Indicators'!DJ119</f>
        <v>x</v>
      </c>
      <c r="O119" s="199" t="str">
        <f>'Core Indicators'!DR119</f>
        <v>x</v>
      </c>
      <c r="P119" s="199" t="str">
        <f>'Core Indicators'!DZ119</f>
        <v>x</v>
      </c>
      <c r="Q119" s="199" t="str">
        <f>'Core Indicators'!EH119</f>
        <v>x</v>
      </c>
      <c r="R119" s="199" t="str">
        <f>'Core Indicators'!EP119</f>
        <v>x</v>
      </c>
      <c r="S119" s="158">
        <f t="shared" si="52"/>
        <v>1.6</v>
      </c>
      <c r="T119" s="158">
        <f t="shared" si="53"/>
        <v>1.1666666666666667</v>
      </c>
      <c r="U119" s="198">
        <v>1</v>
      </c>
      <c r="V119" s="198">
        <v>1</v>
      </c>
      <c r="W119" s="198">
        <f>'Core Indicators'!EX119</f>
        <v>2</v>
      </c>
      <c r="X119" s="158">
        <f t="shared" si="54"/>
        <v>1.5</v>
      </c>
      <c r="Y119" s="198">
        <v>1</v>
      </c>
      <c r="Z119" s="158">
        <f t="shared" si="55"/>
        <v>2</v>
      </c>
      <c r="AA119" s="198">
        <f>'Core Indicators'!FF119</f>
        <v>2</v>
      </c>
      <c r="AB119" s="198">
        <f t="shared" si="56"/>
        <v>2</v>
      </c>
      <c r="AC119" s="179">
        <f>'Core Indicators'!GD119</f>
        <v>2</v>
      </c>
      <c r="AD119" s="179">
        <f>'Core Indicators'!GL119</f>
        <v>2</v>
      </c>
      <c r="AE119" s="179">
        <f>'Core Indicators'!GT119</f>
        <v>2</v>
      </c>
      <c r="AF119" s="179">
        <f>'Core Indicators'!HB119</f>
        <v>2</v>
      </c>
      <c r="AG119" s="179">
        <f t="shared" si="57"/>
        <v>2</v>
      </c>
      <c r="AH119" s="179">
        <f>'Core Indicators'!HJ119</f>
        <v>2</v>
      </c>
      <c r="AI119" s="179">
        <f>'Core Indicators'!HR119</f>
        <v>2</v>
      </c>
      <c r="AJ119" s="179">
        <f t="shared" si="58"/>
        <v>2</v>
      </c>
      <c r="AK119" s="179">
        <f>'Core Indicators'!HZ119</f>
        <v>2</v>
      </c>
      <c r="AL119" s="179">
        <f>'Core Indicators'!IH119</f>
        <v>2</v>
      </c>
      <c r="AM119" s="179">
        <f>'Core Indicators'!IP119</f>
        <v>2</v>
      </c>
      <c r="AN119" s="179">
        <f t="shared" si="59"/>
        <v>2</v>
      </c>
    </row>
    <row r="120" spans="1:40" x14ac:dyDescent="0.25">
      <c r="A120" s="198" t="str">
        <f>Lists!C:C</f>
        <v>THA003</v>
      </c>
      <c r="B120" s="250">
        <f t="shared" si="45"/>
        <v>1.9</v>
      </c>
      <c r="C120" s="158">
        <f t="shared" si="46"/>
        <v>1</v>
      </c>
      <c r="D120" s="273">
        <f t="shared" si="47"/>
        <v>2</v>
      </c>
      <c r="E120" s="198">
        <f>'Core Indicators'!R120</f>
        <v>2</v>
      </c>
      <c r="F120" s="198">
        <f>'Core Indicators'!Z120</f>
        <v>2</v>
      </c>
      <c r="G120" s="158">
        <f t="shared" si="48"/>
        <v>2</v>
      </c>
      <c r="H120" s="198">
        <f>'Core Indicators'!AH120</f>
        <v>2</v>
      </c>
      <c r="I120" s="198">
        <f>'Core Indicators'!AP120</f>
        <v>2</v>
      </c>
      <c r="J120" s="198" t="str">
        <f>'Core Indicators'!BN120</f>
        <v>x</v>
      </c>
      <c r="K120" s="198">
        <f t="shared" si="49"/>
        <v>2</v>
      </c>
      <c r="L120" s="250">
        <f t="shared" si="50"/>
        <v>2</v>
      </c>
      <c r="M120" s="273">
        <f t="shared" si="51"/>
        <v>2</v>
      </c>
      <c r="N120" s="199">
        <f>'Core Indicators'!DJ120</f>
        <v>2</v>
      </c>
      <c r="O120" s="199">
        <f>'Core Indicators'!DR120</f>
        <v>2</v>
      </c>
      <c r="P120" s="199">
        <f>'Core Indicators'!DZ120</f>
        <v>2</v>
      </c>
      <c r="Q120" s="199">
        <f>'Core Indicators'!EH120</f>
        <v>2</v>
      </c>
      <c r="R120" s="199">
        <f>'Core Indicators'!EP120</f>
        <v>2</v>
      </c>
      <c r="S120" s="158">
        <f t="shared" si="52"/>
        <v>1.6</v>
      </c>
      <c r="T120" s="158">
        <f t="shared" si="53"/>
        <v>1.1666666666666667</v>
      </c>
      <c r="U120" s="198">
        <v>1</v>
      </c>
      <c r="V120" s="198">
        <v>1</v>
      </c>
      <c r="W120" s="198">
        <f>'Core Indicators'!EX120</f>
        <v>2</v>
      </c>
      <c r="X120" s="158">
        <f t="shared" si="54"/>
        <v>1.5</v>
      </c>
      <c r="Y120" s="198">
        <v>1</v>
      </c>
      <c r="Z120" s="158">
        <f t="shared" si="55"/>
        <v>2</v>
      </c>
      <c r="AA120" s="198">
        <f>'Core Indicators'!FF120</f>
        <v>2</v>
      </c>
      <c r="AB120" s="198">
        <f t="shared" si="56"/>
        <v>2</v>
      </c>
      <c r="AC120" s="179">
        <f>'Core Indicators'!GD120</f>
        <v>2</v>
      </c>
      <c r="AD120" s="179">
        <f>'Core Indicators'!GL120</f>
        <v>2</v>
      </c>
      <c r="AE120" s="179">
        <f>'Core Indicators'!GT120</f>
        <v>2</v>
      </c>
      <c r="AF120" s="179">
        <f>'Core Indicators'!HB120</f>
        <v>2</v>
      </c>
      <c r="AG120" s="179">
        <f t="shared" si="57"/>
        <v>2</v>
      </c>
      <c r="AH120" s="179">
        <f>'Core Indicators'!HJ120</f>
        <v>2</v>
      </c>
      <c r="AI120" s="179">
        <f>'Core Indicators'!HR120</f>
        <v>2</v>
      </c>
      <c r="AJ120" s="179">
        <f t="shared" si="58"/>
        <v>2</v>
      </c>
      <c r="AK120" s="179">
        <f>'Core Indicators'!HZ120</f>
        <v>2</v>
      </c>
      <c r="AL120" s="179">
        <f>'Core Indicators'!IH120</f>
        <v>2</v>
      </c>
      <c r="AM120" s="179">
        <f>'Core Indicators'!IP120</f>
        <v>2</v>
      </c>
      <c r="AN120" s="179">
        <f t="shared" si="59"/>
        <v>2</v>
      </c>
    </row>
    <row r="121" spans="1:40" x14ac:dyDescent="0.25">
      <c r="A121" s="198" t="str">
        <f>Lists!C:C</f>
        <v>TLS002</v>
      </c>
      <c r="B121" s="250">
        <f t="shared" si="45"/>
        <v>1.7</v>
      </c>
      <c r="C121" s="158">
        <f t="shared" si="46"/>
        <v>0</v>
      </c>
      <c r="D121" s="273">
        <f t="shared" si="47"/>
        <v>1.5</v>
      </c>
      <c r="E121" s="198">
        <f>'Core Indicators'!R121</f>
        <v>1</v>
      </c>
      <c r="F121" s="198">
        <f>'Core Indicators'!Z121</f>
        <v>1</v>
      </c>
      <c r="G121" s="158">
        <f t="shared" si="48"/>
        <v>1</v>
      </c>
      <c r="H121" s="198">
        <f>'Core Indicators'!AH121</f>
        <v>2</v>
      </c>
      <c r="I121" s="198">
        <f>'Core Indicators'!AP121</f>
        <v>1</v>
      </c>
      <c r="J121" s="198">
        <f>'Core Indicators'!BN121</f>
        <v>2</v>
      </c>
      <c r="K121" s="198">
        <f t="shared" si="49"/>
        <v>1.5</v>
      </c>
      <c r="L121" s="250">
        <f t="shared" si="50"/>
        <v>1.8</v>
      </c>
      <c r="M121" s="273">
        <f t="shared" si="51"/>
        <v>1.8</v>
      </c>
      <c r="N121" s="199">
        <f>'Core Indicators'!DJ121</f>
        <v>2</v>
      </c>
      <c r="O121" s="199">
        <f>'Core Indicators'!DR121</f>
        <v>2</v>
      </c>
      <c r="P121" s="199">
        <f>'Core Indicators'!DZ121</f>
        <v>1</v>
      </c>
      <c r="Q121" s="199">
        <f>'Core Indicators'!EH121</f>
        <v>2</v>
      </c>
      <c r="R121" s="199">
        <f>'Core Indicators'!EP121</f>
        <v>2</v>
      </c>
      <c r="S121" s="158">
        <f t="shared" si="52"/>
        <v>1.6</v>
      </c>
      <c r="T121" s="158">
        <f t="shared" si="53"/>
        <v>1.1666666666666667</v>
      </c>
      <c r="U121" s="198">
        <v>1</v>
      </c>
      <c r="V121" s="198">
        <v>1</v>
      </c>
      <c r="W121" s="198">
        <f>'Core Indicators'!EX121</f>
        <v>2</v>
      </c>
      <c r="X121" s="158">
        <f t="shared" si="54"/>
        <v>1.5</v>
      </c>
      <c r="Y121" s="198">
        <v>1</v>
      </c>
      <c r="Z121" s="158">
        <f t="shared" si="55"/>
        <v>2</v>
      </c>
      <c r="AA121" s="198">
        <f>'Core Indicators'!FF121</f>
        <v>2</v>
      </c>
      <c r="AB121" s="198">
        <f t="shared" si="56"/>
        <v>2</v>
      </c>
      <c r="AC121" s="179">
        <f>'Core Indicators'!GD121</f>
        <v>2</v>
      </c>
      <c r="AD121" s="179">
        <f>'Core Indicators'!GL121</f>
        <v>2</v>
      </c>
      <c r="AE121" s="179">
        <f>'Core Indicators'!GT121</f>
        <v>2</v>
      </c>
      <c r="AF121" s="179">
        <f>'Core Indicators'!HB121</f>
        <v>2</v>
      </c>
      <c r="AG121" s="179">
        <f t="shared" si="57"/>
        <v>2</v>
      </c>
      <c r="AH121" s="179">
        <f>'Core Indicators'!HJ121</f>
        <v>2</v>
      </c>
      <c r="AI121" s="179">
        <f>'Core Indicators'!HR121</f>
        <v>2</v>
      </c>
      <c r="AJ121" s="179">
        <f t="shared" si="58"/>
        <v>2</v>
      </c>
      <c r="AK121" s="179">
        <f>'Core Indicators'!HZ121</f>
        <v>2</v>
      </c>
      <c r="AL121" s="179">
        <f>'Core Indicators'!IH121</f>
        <v>2</v>
      </c>
      <c r="AM121" s="179">
        <f>'Core Indicators'!IP121</f>
        <v>2</v>
      </c>
      <c r="AN121" s="179">
        <f t="shared" si="59"/>
        <v>2</v>
      </c>
    </row>
    <row r="122" spans="1:40" x14ac:dyDescent="0.25">
      <c r="A122" s="198" t="str">
        <f>Lists!C:C</f>
        <v>TTO002</v>
      </c>
      <c r="B122" s="250">
        <f t="shared" si="45"/>
        <v>2.2999999999999998</v>
      </c>
      <c r="C122" s="158">
        <f t="shared" si="46"/>
        <v>0</v>
      </c>
      <c r="D122" s="273">
        <f t="shared" si="47"/>
        <v>2</v>
      </c>
      <c r="E122" s="198">
        <f>'Core Indicators'!R122</f>
        <v>2</v>
      </c>
      <c r="F122" s="198">
        <f>'Core Indicators'!Z122</f>
        <v>2</v>
      </c>
      <c r="G122" s="158">
        <f t="shared" si="48"/>
        <v>2</v>
      </c>
      <c r="H122" s="198">
        <f>'Core Indicators'!AH122</f>
        <v>2</v>
      </c>
      <c r="I122" s="198">
        <f>'Core Indicators'!AP122</f>
        <v>2</v>
      </c>
      <c r="J122" s="198">
        <f>'Core Indicators'!BN122</f>
        <v>2</v>
      </c>
      <c r="K122" s="198">
        <f t="shared" si="49"/>
        <v>2</v>
      </c>
      <c r="L122" s="250">
        <f t="shared" si="50"/>
        <v>2</v>
      </c>
      <c r="M122" s="273">
        <f t="shared" si="51"/>
        <v>2.8</v>
      </c>
      <c r="N122" s="199">
        <f>'Core Indicators'!DJ122</f>
        <v>2</v>
      </c>
      <c r="O122" s="199">
        <f>'Core Indicators'!DR122</f>
        <v>3</v>
      </c>
      <c r="P122" s="199">
        <f>'Core Indicators'!DZ122</f>
        <v>3</v>
      </c>
      <c r="Q122" s="199">
        <f>'Core Indicators'!EH122</f>
        <v>3</v>
      </c>
      <c r="R122" s="199">
        <f>'Core Indicators'!EP122</f>
        <v>3</v>
      </c>
      <c r="S122" s="158">
        <f t="shared" si="52"/>
        <v>1.6</v>
      </c>
      <c r="T122" s="158">
        <f t="shared" si="53"/>
        <v>1.1666666666666667</v>
      </c>
      <c r="U122" s="198">
        <v>1</v>
      </c>
      <c r="V122" s="198">
        <v>1</v>
      </c>
      <c r="W122" s="198">
        <f>'Core Indicators'!EX122</f>
        <v>2</v>
      </c>
      <c r="X122" s="158">
        <f t="shared" si="54"/>
        <v>1.5</v>
      </c>
      <c r="Y122" s="198">
        <v>1</v>
      </c>
      <c r="Z122" s="158">
        <f t="shared" si="55"/>
        <v>2</v>
      </c>
      <c r="AA122" s="198">
        <f>'Core Indicators'!FF122</f>
        <v>2</v>
      </c>
      <c r="AB122" s="198">
        <f t="shared" si="56"/>
        <v>2</v>
      </c>
      <c r="AC122" s="179">
        <f>'Core Indicators'!GD122</f>
        <v>2</v>
      </c>
      <c r="AD122" s="179">
        <f>'Core Indicators'!GL122</f>
        <v>2</v>
      </c>
      <c r="AE122" s="179">
        <f>'Core Indicators'!GT122</f>
        <v>2</v>
      </c>
      <c r="AF122" s="179">
        <f>'Core Indicators'!HB122</f>
        <v>2</v>
      </c>
      <c r="AG122" s="179">
        <f t="shared" si="57"/>
        <v>2</v>
      </c>
      <c r="AH122" s="179">
        <f>'Core Indicators'!HJ122</f>
        <v>2</v>
      </c>
      <c r="AI122" s="179">
        <f>'Core Indicators'!HR122</f>
        <v>2</v>
      </c>
      <c r="AJ122" s="179">
        <f t="shared" si="58"/>
        <v>2</v>
      </c>
      <c r="AK122" s="179">
        <f>'Core Indicators'!HZ122</f>
        <v>2</v>
      </c>
      <c r="AL122" s="179">
        <f>'Core Indicators'!IH122</f>
        <v>2</v>
      </c>
      <c r="AM122" s="179">
        <f>'Core Indicators'!IP122</f>
        <v>2</v>
      </c>
      <c r="AN122" s="179">
        <f t="shared" si="59"/>
        <v>2</v>
      </c>
    </row>
    <row r="123" spans="1:40" x14ac:dyDescent="0.25">
      <c r="A123" s="198" t="str">
        <f>Lists!C:C</f>
        <v>TUN002</v>
      </c>
      <c r="B123" s="250">
        <f t="shared" si="45"/>
        <v>1.8</v>
      </c>
      <c r="C123" s="158">
        <f t="shared" si="46"/>
        <v>2</v>
      </c>
      <c r="D123" s="273">
        <f t="shared" si="47"/>
        <v>1.8</v>
      </c>
      <c r="E123" s="198">
        <f>'Core Indicators'!R123</f>
        <v>1</v>
      </c>
      <c r="F123" s="198">
        <f>'Core Indicators'!Z123</f>
        <v>2</v>
      </c>
      <c r="G123" s="158">
        <f t="shared" si="48"/>
        <v>1.5</v>
      </c>
      <c r="H123" s="198" t="str">
        <f>'Core Indicators'!AH123</f>
        <v>x</v>
      </c>
      <c r="I123" s="198" t="str">
        <f>'Core Indicators'!AP123</f>
        <v>x</v>
      </c>
      <c r="J123" s="198">
        <f>'Core Indicators'!BN123</f>
        <v>2</v>
      </c>
      <c r="K123" s="198">
        <f t="shared" si="49"/>
        <v>2</v>
      </c>
      <c r="L123" s="250">
        <f t="shared" si="50"/>
        <v>2</v>
      </c>
      <c r="M123" s="273">
        <f t="shared" si="51"/>
        <v>2</v>
      </c>
      <c r="N123" s="199">
        <f>'Core Indicators'!DJ123</f>
        <v>2</v>
      </c>
      <c r="O123" s="199">
        <f>'Core Indicators'!DR123</f>
        <v>2</v>
      </c>
      <c r="P123" s="199">
        <f>'Core Indicators'!DZ123</f>
        <v>2</v>
      </c>
      <c r="Q123" s="199">
        <f>'Core Indicators'!EH123</f>
        <v>2</v>
      </c>
      <c r="R123" s="199">
        <f>'Core Indicators'!EP123</f>
        <v>2</v>
      </c>
      <c r="S123" s="158">
        <f t="shared" si="52"/>
        <v>1.6</v>
      </c>
      <c r="T123" s="158">
        <f t="shared" si="53"/>
        <v>1.1666666666666667</v>
      </c>
      <c r="U123" s="198">
        <v>1</v>
      </c>
      <c r="V123" s="198">
        <v>1</v>
      </c>
      <c r="W123" s="198">
        <f>'Core Indicators'!EX123</f>
        <v>2</v>
      </c>
      <c r="X123" s="158">
        <f t="shared" si="54"/>
        <v>1.5</v>
      </c>
      <c r="Y123" s="198">
        <v>1</v>
      </c>
      <c r="Z123" s="158">
        <f t="shared" si="55"/>
        <v>2</v>
      </c>
      <c r="AA123" s="198">
        <f>'Core Indicators'!FF123</f>
        <v>2</v>
      </c>
      <c r="AB123" s="198">
        <f t="shared" si="56"/>
        <v>2</v>
      </c>
      <c r="AC123" s="179">
        <f>'Core Indicators'!GD123</f>
        <v>2</v>
      </c>
      <c r="AD123" s="179">
        <f>'Core Indicators'!GL123</f>
        <v>2</v>
      </c>
      <c r="AE123" s="179">
        <f>'Core Indicators'!GT123</f>
        <v>2</v>
      </c>
      <c r="AF123" s="179">
        <f>'Core Indicators'!HB123</f>
        <v>2</v>
      </c>
      <c r="AG123" s="179">
        <f t="shared" si="57"/>
        <v>2</v>
      </c>
      <c r="AH123" s="179">
        <f>'Core Indicators'!HJ123</f>
        <v>2</v>
      </c>
      <c r="AI123" s="179">
        <f>'Core Indicators'!HR123</f>
        <v>2</v>
      </c>
      <c r="AJ123" s="179">
        <f t="shared" si="58"/>
        <v>2</v>
      </c>
      <c r="AK123" s="179">
        <f>'Core Indicators'!HZ123</f>
        <v>2</v>
      </c>
      <c r="AL123" s="179">
        <f>'Core Indicators'!IH123</f>
        <v>2</v>
      </c>
      <c r="AM123" s="179">
        <f>'Core Indicators'!IP123</f>
        <v>2</v>
      </c>
      <c r="AN123" s="179">
        <f t="shared" si="59"/>
        <v>2</v>
      </c>
    </row>
    <row r="124" spans="1:40" x14ac:dyDescent="0.25">
      <c r="A124" s="198" t="str">
        <f>Lists!C:C</f>
        <v>TUR001</v>
      </c>
      <c r="B124" s="250">
        <f t="shared" si="45"/>
        <v>2</v>
      </c>
      <c r="C124" s="158">
        <f t="shared" si="46"/>
        <v>0</v>
      </c>
      <c r="D124" s="273">
        <f t="shared" si="47"/>
        <v>2.2000000000000002</v>
      </c>
      <c r="E124" s="198">
        <f>'Core Indicators'!R124</f>
        <v>2</v>
      </c>
      <c r="F124" s="198">
        <f>'Core Indicators'!Z124</f>
        <v>2</v>
      </c>
      <c r="G124" s="158">
        <f t="shared" si="48"/>
        <v>2</v>
      </c>
      <c r="H124" s="198">
        <f>'Core Indicators'!AH124</f>
        <v>2</v>
      </c>
      <c r="I124" s="198">
        <f>'Core Indicators'!AP124</f>
        <v>2</v>
      </c>
      <c r="J124" s="198">
        <f>'Core Indicators'!BN124</f>
        <v>3</v>
      </c>
      <c r="K124" s="198">
        <f t="shared" si="49"/>
        <v>2.5</v>
      </c>
      <c r="L124" s="250">
        <f t="shared" si="50"/>
        <v>2.2999999999999998</v>
      </c>
      <c r="M124" s="273">
        <f t="shared" si="51"/>
        <v>2</v>
      </c>
      <c r="N124" s="199">
        <f>'Core Indicators'!DJ124</f>
        <v>2</v>
      </c>
      <c r="O124" s="199">
        <f>'Core Indicators'!DR124</f>
        <v>2</v>
      </c>
      <c r="P124" s="199">
        <f>'Core Indicators'!DZ124</f>
        <v>2</v>
      </c>
      <c r="Q124" s="199">
        <f>'Core Indicators'!EH124</f>
        <v>2</v>
      </c>
      <c r="R124" s="199">
        <f>'Core Indicators'!EP124</f>
        <v>2</v>
      </c>
      <c r="S124" s="158">
        <f t="shared" si="52"/>
        <v>1.7</v>
      </c>
      <c r="T124" s="158">
        <f t="shared" si="53"/>
        <v>1.3333333333333333</v>
      </c>
      <c r="U124" s="198">
        <v>1</v>
      </c>
      <c r="V124" s="198">
        <v>1</v>
      </c>
      <c r="W124" s="198">
        <f>'Core Indicators'!EX124</f>
        <v>3</v>
      </c>
      <c r="X124" s="158">
        <f t="shared" si="54"/>
        <v>2</v>
      </c>
      <c r="Y124" s="198">
        <v>1</v>
      </c>
      <c r="Z124" s="158">
        <f t="shared" si="55"/>
        <v>2</v>
      </c>
      <c r="AA124" s="198">
        <f>'Core Indicators'!FF124</f>
        <v>2</v>
      </c>
      <c r="AB124" s="198">
        <f t="shared" si="56"/>
        <v>2</v>
      </c>
      <c r="AC124" s="179">
        <f>'Core Indicators'!GD124</f>
        <v>2</v>
      </c>
      <c r="AD124" s="179">
        <f>'Core Indicators'!GL124</f>
        <v>2</v>
      </c>
      <c r="AE124" s="179">
        <f>'Core Indicators'!GT124</f>
        <v>2</v>
      </c>
      <c r="AF124" s="179">
        <f>'Core Indicators'!HB124</f>
        <v>2</v>
      </c>
      <c r="AG124" s="179">
        <f t="shared" si="57"/>
        <v>2</v>
      </c>
      <c r="AH124" s="179">
        <f>'Core Indicators'!HJ124</f>
        <v>2</v>
      </c>
      <c r="AI124" s="179">
        <f>'Core Indicators'!HR124</f>
        <v>2</v>
      </c>
      <c r="AJ124" s="179">
        <f t="shared" si="58"/>
        <v>2</v>
      </c>
      <c r="AK124" s="179">
        <f>'Core Indicators'!HZ124</f>
        <v>2</v>
      </c>
      <c r="AL124" s="179">
        <f>'Core Indicators'!IH124</f>
        <v>2</v>
      </c>
      <c r="AM124" s="179">
        <f>'Core Indicators'!IP124</f>
        <v>2</v>
      </c>
      <c r="AN124" s="179">
        <f t="shared" si="59"/>
        <v>2</v>
      </c>
    </row>
    <row r="125" spans="1:40" x14ac:dyDescent="0.25">
      <c r="A125" s="198" t="str">
        <f>Lists!C:C</f>
        <v>TUR002</v>
      </c>
      <c r="B125" s="250">
        <f t="shared" si="45"/>
        <v>1.9</v>
      </c>
      <c r="C125" s="158">
        <f t="shared" si="46"/>
        <v>0</v>
      </c>
      <c r="D125" s="273">
        <f t="shared" si="47"/>
        <v>2</v>
      </c>
      <c r="E125" s="198">
        <f>'Core Indicators'!R125</f>
        <v>2</v>
      </c>
      <c r="F125" s="198">
        <f>'Core Indicators'!Z125</f>
        <v>2</v>
      </c>
      <c r="G125" s="158">
        <f t="shared" si="48"/>
        <v>2</v>
      </c>
      <c r="H125" s="198">
        <f>'Core Indicators'!AH125</f>
        <v>2</v>
      </c>
      <c r="I125" s="198">
        <f>'Core Indicators'!AP125</f>
        <v>2</v>
      </c>
      <c r="J125" s="198">
        <f>'Core Indicators'!BN125</f>
        <v>2</v>
      </c>
      <c r="K125" s="198">
        <f t="shared" si="49"/>
        <v>2</v>
      </c>
      <c r="L125" s="250">
        <f t="shared" si="50"/>
        <v>2</v>
      </c>
      <c r="M125" s="273">
        <f t="shared" si="51"/>
        <v>2</v>
      </c>
      <c r="N125" s="199">
        <f>'Core Indicators'!DJ125</f>
        <v>2</v>
      </c>
      <c r="O125" s="199">
        <f>'Core Indicators'!DR125</f>
        <v>2</v>
      </c>
      <c r="P125" s="199">
        <f>'Core Indicators'!DZ125</f>
        <v>2</v>
      </c>
      <c r="Q125" s="199">
        <f>'Core Indicators'!EH125</f>
        <v>2</v>
      </c>
      <c r="R125" s="199">
        <f>'Core Indicators'!EP125</f>
        <v>2</v>
      </c>
      <c r="S125" s="158">
        <f t="shared" si="52"/>
        <v>1.7</v>
      </c>
      <c r="T125" s="158">
        <f t="shared" si="53"/>
        <v>1.3333333333333333</v>
      </c>
      <c r="U125" s="198">
        <v>1</v>
      </c>
      <c r="V125" s="198">
        <v>1</v>
      </c>
      <c r="W125" s="198">
        <f>'Core Indicators'!EX125</f>
        <v>3</v>
      </c>
      <c r="X125" s="158">
        <f t="shared" si="54"/>
        <v>2</v>
      </c>
      <c r="Y125" s="198">
        <v>1</v>
      </c>
      <c r="Z125" s="158">
        <f t="shared" si="55"/>
        <v>2</v>
      </c>
      <c r="AA125" s="198">
        <f>'Core Indicators'!FF125</f>
        <v>2</v>
      </c>
      <c r="AB125" s="198">
        <f t="shared" si="56"/>
        <v>2</v>
      </c>
      <c r="AC125" s="179">
        <f>'Core Indicators'!GD125</f>
        <v>2</v>
      </c>
      <c r="AD125" s="179">
        <f>'Core Indicators'!GL125</f>
        <v>2</v>
      </c>
      <c r="AE125" s="179">
        <f>'Core Indicators'!GT125</f>
        <v>2</v>
      </c>
      <c r="AF125" s="179">
        <f>'Core Indicators'!HB125</f>
        <v>2</v>
      </c>
      <c r="AG125" s="179">
        <f t="shared" si="57"/>
        <v>2</v>
      </c>
      <c r="AH125" s="179">
        <f>'Core Indicators'!HJ125</f>
        <v>2</v>
      </c>
      <c r="AI125" s="179">
        <f>'Core Indicators'!HR125</f>
        <v>2</v>
      </c>
      <c r="AJ125" s="179">
        <f t="shared" si="58"/>
        <v>2</v>
      </c>
      <c r="AK125" s="179">
        <f>'Core Indicators'!HZ125</f>
        <v>2</v>
      </c>
      <c r="AL125" s="179">
        <f>'Core Indicators'!IH125</f>
        <v>2</v>
      </c>
      <c r="AM125" s="179">
        <f>'Core Indicators'!IP125</f>
        <v>2</v>
      </c>
      <c r="AN125" s="179">
        <f t="shared" si="59"/>
        <v>2</v>
      </c>
    </row>
    <row r="126" spans="1:40" x14ac:dyDescent="0.25">
      <c r="A126" s="198" t="str">
        <f>Lists!C:C</f>
        <v>TUR003</v>
      </c>
      <c r="B126" s="250">
        <f t="shared" si="45"/>
        <v>2</v>
      </c>
      <c r="C126" s="158">
        <f t="shared" si="46"/>
        <v>0</v>
      </c>
      <c r="D126" s="273">
        <f t="shared" si="47"/>
        <v>2.2000000000000002</v>
      </c>
      <c r="E126" s="198">
        <f>'Core Indicators'!R126</f>
        <v>2</v>
      </c>
      <c r="F126" s="198">
        <f>'Core Indicators'!Z126</f>
        <v>2</v>
      </c>
      <c r="G126" s="158">
        <f t="shared" si="48"/>
        <v>2</v>
      </c>
      <c r="H126" s="198">
        <f>'Core Indicators'!AH126</f>
        <v>2</v>
      </c>
      <c r="I126" s="198">
        <f>'Core Indicators'!AP126</f>
        <v>2</v>
      </c>
      <c r="J126" s="198">
        <f>'Core Indicators'!BN126</f>
        <v>3</v>
      </c>
      <c r="K126" s="198">
        <f t="shared" si="49"/>
        <v>2.5</v>
      </c>
      <c r="L126" s="250">
        <f t="shared" si="50"/>
        <v>2.2999999999999998</v>
      </c>
      <c r="M126" s="273">
        <f t="shared" si="51"/>
        <v>2</v>
      </c>
      <c r="N126" s="199">
        <f>'Core Indicators'!DJ126</f>
        <v>2</v>
      </c>
      <c r="O126" s="199">
        <f>'Core Indicators'!DR126</f>
        <v>2</v>
      </c>
      <c r="P126" s="199">
        <f>'Core Indicators'!DZ126</f>
        <v>2</v>
      </c>
      <c r="Q126" s="199">
        <f>'Core Indicators'!EH126</f>
        <v>2</v>
      </c>
      <c r="R126" s="199">
        <f>'Core Indicators'!EP126</f>
        <v>2</v>
      </c>
      <c r="S126" s="158">
        <f t="shared" si="52"/>
        <v>1.7</v>
      </c>
      <c r="T126" s="158">
        <f t="shared" si="53"/>
        <v>1.3333333333333333</v>
      </c>
      <c r="U126" s="198">
        <v>1</v>
      </c>
      <c r="V126" s="198">
        <v>1</v>
      </c>
      <c r="W126" s="198">
        <f>'Core Indicators'!EX126</f>
        <v>3</v>
      </c>
      <c r="X126" s="158">
        <f t="shared" si="54"/>
        <v>2</v>
      </c>
      <c r="Y126" s="198">
        <v>1</v>
      </c>
      <c r="Z126" s="158">
        <f t="shared" si="55"/>
        <v>2</v>
      </c>
      <c r="AA126" s="198">
        <f>'Core Indicators'!FF126</f>
        <v>2</v>
      </c>
      <c r="AB126" s="198">
        <f t="shared" si="56"/>
        <v>2</v>
      </c>
      <c r="AC126" s="179">
        <f>'Core Indicators'!GD126</f>
        <v>2</v>
      </c>
      <c r="AD126" s="179">
        <f>'Core Indicators'!GL126</f>
        <v>2</v>
      </c>
      <c r="AE126" s="179">
        <f>'Core Indicators'!GT126</f>
        <v>2</v>
      </c>
      <c r="AF126" s="179">
        <f>'Core Indicators'!HB126</f>
        <v>2</v>
      </c>
      <c r="AG126" s="179">
        <f t="shared" si="57"/>
        <v>2</v>
      </c>
      <c r="AH126" s="179">
        <f>'Core Indicators'!HJ126</f>
        <v>2</v>
      </c>
      <c r="AI126" s="179">
        <f>'Core Indicators'!HR126</f>
        <v>2</v>
      </c>
      <c r="AJ126" s="179">
        <f t="shared" si="58"/>
        <v>2</v>
      </c>
      <c r="AK126" s="179">
        <f>'Core Indicators'!HZ126</f>
        <v>2</v>
      </c>
      <c r="AL126" s="179">
        <f>'Core Indicators'!IH126</f>
        <v>2</v>
      </c>
      <c r="AM126" s="179">
        <f>'Core Indicators'!IP126</f>
        <v>2</v>
      </c>
      <c r="AN126" s="179">
        <f t="shared" si="59"/>
        <v>2</v>
      </c>
    </row>
    <row r="127" spans="1:40" x14ac:dyDescent="0.25">
      <c r="A127" s="198" t="str">
        <f>Lists!C:C</f>
        <v>TUR004</v>
      </c>
      <c r="B127" s="250">
        <f t="shared" si="45"/>
        <v>2</v>
      </c>
      <c r="C127" s="158">
        <f t="shared" si="46"/>
        <v>0</v>
      </c>
      <c r="D127" s="273">
        <f t="shared" si="47"/>
        <v>2.2000000000000002</v>
      </c>
      <c r="E127" s="198">
        <f>'Core Indicators'!R127</f>
        <v>2</v>
      </c>
      <c r="F127" s="198">
        <f>'Core Indicators'!Z127</f>
        <v>2</v>
      </c>
      <c r="G127" s="158">
        <f t="shared" si="48"/>
        <v>2</v>
      </c>
      <c r="H127" s="198">
        <f>'Core Indicators'!AH127</f>
        <v>2</v>
      </c>
      <c r="I127" s="198">
        <f>'Core Indicators'!AP127</f>
        <v>2</v>
      </c>
      <c r="J127" s="198">
        <f>'Core Indicators'!BN127</f>
        <v>3</v>
      </c>
      <c r="K127" s="198">
        <f t="shared" si="49"/>
        <v>2.5</v>
      </c>
      <c r="L127" s="250">
        <f t="shared" si="50"/>
        <v>2.2999999999999998</v>
      </c>
      <c r="M127" s="273">
        <f t="shared" si="51"/>
        <v>2</v>
      </c>
      <c r="N127" s="199">
        <f>'Core Indicators'!DJ127</f>
        <v>2</v>
      </c>
      <c r="O127" s="199">
        <f>'Core Indicators'!DR127</f>
        <v>2</v>
      </c>
      <c r="P127" s="199">
        <f>'Core Indicators'!DZ127</f>
        <v>2</v>
      </c>
      <c r="Q127" s="199">
        <f>'Core Indicators'!EH127</f>
        <v>2</v>
      </c>
      <c r="R127" s="199">
        <f>'Core Indicators'!EP127</f>
        <v>2</v>
      </c>
      <c r="S127" s="158">
        <f t="shared" si="52"/>
        <v>1.7</v>
      </c>
      <c r="T127" s="158">
        <f t="shared" si="53"/>
        <v>1.3333333333333333</v>
      </c>
      <c r="U127" s="198">
        <v>1</v>
      </c>
      <c r="V127" s="198">
        <v>1</v>
      </c>
      <c r="W127" s="198">
        <f>'Core Indicators'!EX127</f>
        <v>3</v>
      </c>
      <c r="X127" s="158">
        <f t="shared" si="54"/>
        <v>2</v>
      </c>
      <c r="Y127" s="198">
        <v>1</v>
      </c>
      <c r="Z127" s="158">
        <f t="shared" si="55"/>
        <v>2</v>
      </c>
      <c r="AA127" s="198">
        <f>'Core Indicators'!FF127</f>
        <v>2</v>
      </c>
      <c r="AB127" s="198">
        <f t="shared" si="56"/>
        <v>2</v>
      </c>
      <c r="AC127" s="179">
        <f>'Core Indicators'!GD127</f>
        <v>2</v>
      </c>
      <c r="AD127" s="179">
        <f>'Core Indicators'!GL127</f>
        <v>2</v>
      </c>
      <c r="AE127" s="179">
        <f>'Core Indicators'!GT127</f>
        <v>2</v>
      </c>
      <c r="AF127" s="179">
        <f>'Core Indicators'!HB127</f>
        <v>2</v>
      </c>
      <c r="AG127" s="179">
        <f t="shared" si="57"/>
        <v>2</v>
      </c>
      <c r="AH127" s="179">
        <f>'Core Indicators'!HJ127</f>
        <v>2</v>
      </c>
      <c r="AI127" s="179">
        <f>'Core Indicators'!HR127</f>
        <v>2</v>
      </c>
      <c r="AJ127" s="179">
        <f t="shared" si="58"/>
        <v>2</v>
      </c>
      <c r="AK127" s="179">
        <f>'Core Indicators'!HZ127</f>
        <v>2</v>
      </c>
      <c r="AL127" s="179">
        <f>'Core Indicators'!IH127</f>
        <v>2</v>
      </c>
      <c r="AM127" s="179">
        <f>'Core Indicators'!IP127</f>
        <v>2</v>
      </c>
      <c r="AN127" s="179">
        <f t="shared" si="59"/>
        <v>2</v>
      </c>
    </row>
    <row r="128" spans="1:40" x14ac:dyDescent="0.25">
      <c r="A128" s="198" t="str">
        <f>Lists!C:C</f>
        <v>TZA002</v>
      </c>
      <c r="B128" s="250">
        <f t="shared" si="45"/>
        <v>1.4</v>
      </c>
      <c r="C128" s="158">
        <f t="shared" si="46"/>
        <v>0</v>
      </c>
      <c r="D128" s="273">
        <f t="shared" si="47"/>
        <v>1.2</v>
      </c>
      <c r="E128" s="198">
        <f>'Core Indicators'!R128</f>
        <v>1</v>
      </c>
      <c r="F128" s="198">
        <f>'Core Indicators'!Z128</f>
        <v>1</v>
      </c>
      <c r="G128" s="158">
        <f t="shared" si="48"/>
        <v>1</v>
      </c>
      <c r="H128" s="198">
        <f>'Core Indicators'!AH128</f>
        <v>1</v>
      </c>
      <c r="I128" s="198">
        <f>'Core Indicators'!AP128</f>
        <v>1</v>
      </c>
      <c r="J128" s="198">
        <f>'Core Indicators'!BN128</f>
        <v>2</v>
      </c>
      <c r="K128" s="198">
        <f t="shared" si="49"/>
        <v>1.5</v>
      </c>
      <c r="L128" s="250">
        <f t="shared" si="50"/>
        <v>1.3</v>
      </c>
      <c r="M128" s="273">
        <f t="shared" si="51"/>
        <v>1.4</v>
      </c>
      <c r="N128" s="199">
        <f>'Core Indicators'!DJ128</f>
        <v>1</v>
      </c>
      <c r="O128" s="199">
        <f>'Core Indicators'!DR128</f>
        <v>1</v>
      </c>
      <c r="P128" s="199">
        <f>'Core Indicators'!DZ128</f>
        <v>1</v>
      </c>
      <c r="Q128" s="199">
        <f>'Core Indicators'!EH128</f>
        <v>2</v>
      </c>
      <c r="R128" s="199">
        <f>'Core Indicators'!EP128</f>
        <v>2</v>
      </c>
      <c r="S128" s="158">
        <f t="shared" si="52"/>
        <v>1.6</v>
      </c>
      <c r="T128" s="158">
        <f t="shared" si="53"/>
        <v>1.1666666666666667</v>
      </c>
      <c r="U128" s="198">
        <v>1</v>
      </c>
      <c r="V128" s="198">
        <v>1</v>
      </c>
      <c r="W128" s="198">
        <f>'Core Indicators'!EX128</f>
        <v>2</v>
      </c>
      <c r="X128" s="158">
        <f t="shared" si="54"/>
        <v>1.5</v>
      </c>
      <c r="Y128" s="198">
        <v>1</v>
      </c>
      <c r="Z128" s="158">
        <f t="shared" si="55"/>
        <v>2</v>
      </c>
      <c r="AA128" s="198">
        <f>'Core Indicators'!FF128</f>
        <v>2</v>
      </c>
      <c r="AB128" s="198">
        <f t="shared" si="56"/>
        <v>2</v>
      </c>
      <c r="AC128" s="179">
        <f>'Core Indicators'!GD128</f>
        <v>2</v>
      </c>
      <c r="AD128" s="179">
        <f>'Core Indicators'!GL128</f>
        <v>2</v>
      </c>
      <c r="AE128" s="179">
        <f>'Core Indicators'!GT128</f>
        <v>2</v>
      </c>
      <c r="AF128" s="179">
        <f>'Core Indicators'!HB128</f>
        <v>2</v>
      </c>
      <c r="AG128" s="179">
        <f t="shared" si="57"/>
        <v>2</v>
      </c>
      <c r="AH128" s="179">
        <f>'Core Indicators'!HJ128</f>
        <v>2</v>
      </c>
      <c r="AI128" s="179">
        <f>'Core Indicators'!HR128</f>
        <v>2</v>
      </c>
      <c r="AJ128" s="179">
        <f t="shared" si="58"/>
        <v>2</v>
      </c>
      <c r="AK128" s="179">
        <f>'Core Indicators'!HZ128</f>
        <v>2</v>
      </c>
      <c r="AL128" s="179">
        <f>'Core Indicators'!IH128</f>
        <v>2</v>
      </c>
      <c r="AM128" s="179">
        <f>'Core Indicators'!IP128</f>
        <v>2</v>
      </c>
      <c r="AN128" s="179">
        <f t="shared" si="59"/>
        <v>2</v>
      </c>
    </row>
    <row r="129" spans="1:40" x14ac:dyDescent="0.25">
      <c r="A129" s="198" t="str">
        <f>Lists!C:C</f>
        <v>UGA005</v>
      </c>
      <c r="B129" s="250">
        <f t="shared" si="45"/>
        <v>1.9</v>
      </c>
      <c r="C129" s="158">
        <f t="shared" si="46"/>
        <v>1</v>
      </c>
      <c r="D129" s="273">
        <f t="shared" si="47"/>
        <v>2.2000000000000002</v>
      </c>
      <c r="E129" s="198">
        <f>'Core Indicators'!R129</f>
        <v>3</v>
      </c>
      <c r="F129" s="198">
        <f>'Core Indicators'!Z129</f>
        <v>2</v>
      </c>
      <c r="G129" s="158">
        <f t="shared" si="48"/>
        <v>2.5</v>
      </c>
      <c r="H129" s="198">
        <f>'Core Indicators'!AH129</f>
        <v>2</v>
      </c>
      <c r="I129" s="198">
        <f>'Core Indicators'!AP129</f>
        <v>2</v>
      </c>
      <c r="J129" s="198" t="str">
        <f>'Core Indicators'!BN129</f>
        <v>x</v>
      </c>
      <c r="K129" s="198">
        <f t="shared" si="49"/>
        <v>2</v>
      </c>
      <c r="L129" s="250">
        <f t="shared" si="50"/>
        <v>2</v>
      </c>
      <c r="M129" s="273">
        <f t="shared" si="51"/>
        <v>2</v>
      </c>
      <c r="N129" s="199">
        <f>'Core Indicators'!DJ129</f>
        <v>2</v>
      </c>
      <c r="O129" s="199">
        <f>'Core Indicators'!DR129</f>
        <v>2</v>
      </c>
      <c r="P129" s="199">
        <f>'Core Indicators'!DZ129</f>
        <v>2</v>
      </c>
      <c r="Q129" s="199">
        <f>'Core Indicators'!EH129</f>
        <v>2</v>
      </c>
      <c r="R129" s="199">
        <f>'Core Indicators'!EP129</f>
        <v>2</v>
      </c>
      <c r="S129" s="158">
        <f t="shared" si="52"/>
        <v>1.6</v>
      </c>
      <c r="T129" s="158">
        <f t="shared" si="53"/>
        <v>1.1666666666666667</v>
      </c>
      <c r="U129" s="198">
        <v>1</v>
      </c>
      <c r="V129" s="198">
        <v>1</v>
      </c>
      <c r="W129" s="198">
        <f>'Core Indicators'!EX129</f>
        <v>2</v>
      </c>
      <c r="X129" s="158">
        <f t="shared" si="54"/>
        <v>1.5</v>
      </c>
      <c r="Y129" s="198">
        <v>1</v>
      </c>
      <c r="Z129" s="158">
        <f t="shared" si="55"/>
        <v>2</v>
      </c>
      <c r="AA129" s="198">
        <f>'Core Indicators'!FF129</f>
        <v>2</v>
      </c>
      <c r="AB129" s="198">
        <f t="shared" si="56"/>
        <v>2</v>
      </c>
      <c r="AC129" s="179">
        <f>'Core Indicators'!GD129</f>
        <v>2</v>
      </c>
      <c r="AD129" s="179">
        <f>'Core Indicators'!GL129</f>
        <v>2</v>
      </c>
      <c r="AE129" s="179">
        <f>'Core Indicators'!GT129</f>
        <v>2</v>
      </c>
      <c r="AF129" s="179">
        <f>'Core Indicators'!HB129</f>
        <v>2</v>
      </c>
      <c r="AG129" s="179">
        <f t="shared" si="57"/>
        <v>2</v>
      </c>
      <c r="AH129" s="179">
        <f>'Core Indicators'!HJ129</f>
        <v>2</v>
      </c>
      <c r="AI129" s="179">
        <f>'Core Indicators'!HR129</f>
        <v>2</v>
      </c>
      <c r="AJ129" s="179">
        <f t="shared" si="58"/>
        <v>2</v>
      </c>
      <c r="AK129" s="179">
        <f>'Core Indicators'!HZ129</f>
        <v>2</v>
      </c>
      <c r="AL129" s="179">
        <f>'Core Indicators'!IH129</f>
        <v>2</v>
      </c>
      <c r="AM129" s="179">
        <f>'Core Indicators'!IP129</f>
        <v>2</v>
      </c>
      <c r="AN129" s="179">
        <f t="shared" si="59"/>
        <v>2</v>
      </c>
    </row>
    <row r="130" spans="1:40" x14ac:dyDescent="0.25">
      <c r="A130" s="198" t="str">
        <f>Lists!C:C</f>
        <v>UKR002</v>
      </c>
      <c r="B130" s="250">
        <f t="shared" si="45"/>
        <v>1.7</v>
      </c>
      <c r="C130" s="158">
        <f t="shared" si="46"/>
        <v>0</v>
      </c>
      <c r="D130" s="273">
        <f t="shared" si="47"/>
        <v>1.5</v>
      </c>
      <c r="E130" s="198">
        <f>'Core Indicators'!R130</f>
        <v>2</v>
      </c>
      <c r="F130" s="198">
        <f>'Core Indicators'!Z130</f>
        <v>1</v>
      </c>
      <c r="G130" s="158">
        <f t="shared" si="48"/>
        <v>1.5</v>
      </c>
      <c r="H130" s="198">
        <f>'Core Indicators'!AH130</f>
        <v>1</v>
      </c>
      <c r="I130" s="198">
        <f>'Core Indicators'!AP130</f>
        <v>2</v>
      </c>
      <c r="J130" s="198">
        <f>'Core Indicators'!BN130</f>
        <v>2</v>
      </c>
      <c r="K130" s="198">
        <f t="shared" si="49"/>
        <v>2</v>
      </c>
      <c r="L130" s="250">
        <f t="shared" si="50"/>
        <v>1.5</v>
      </c>
      <c r="M130" s="273">
        <f t="shared" si="51"/>
        <v>2</v>
      </c>
      <c r="N130" s="199">
        <f>'Core Indicators'!DJ130</f>
        <v>2</v>
      </c>
      <c r="O130" s="199">
        <f>'Core Indicators'!DR130</f>
        <v>2</v>
      </c>
      <c r="P130" s="199">
        <f>'Core Indicators'!DZ130</f>
        <v>2</v>
      </c>
      <c r="Q130" s="199">
        <f>'Core Indicators'!EH130</f>
        <v>2</v>
      </c>
      <c r="R130" s="199">
        <f>'Core Indicators'!EP130</f>
        <v>2</v>
      </c>
      <c r="S130" s="158">
        <f t="shared" si="52"/>
        <v>1.3</v>
      </c>
      <c r="T130" s="158">
        <f t="shared" si="53"/>
        <v>1.1666666666666667</v>
      </c>
      <c r="U130" s="198">
        <v>1</v>
      </c>
      <c r="V130" s="198">
        <v>1</v>
      </c>
      <c r="W130" s="198">
        <f>'Core Indicators'!EX130</f>
        <v>2</v>
      </c>
      <c r="X130" s="158">
        <f t="shared" si="54"/>
        <v>1.5</v>
      </c>
      <c r="Y130" s="198">
        <v>1</v>
      </c>
      <c r="Z130" s="158">
        <f t="shared" si="55"/>
        <v>1.5</v>
      </c>
      <c r="AA130" s="198">
        <f>'Core Indicators'!FF130</f>
        <v>1</v>
      </c>
      <c r="AB130" s="198">
        <f t="shared" si="56"/>
        <v>2</v>
      </c>
      <c r="AC130" s="179">
        <f>'Core Indicators'!GD130</f>
        <v>2</v>
      </c>
      <c r="AD130" s="179">
        <f>'Core Indicators'!GL130</f>
        <v>2</v>
      </c>
      <c r="AE130" s="179">
        <f>'Core Indicators'!GT130</f>
        <v>2</v>
      </c>
      <c r="AF130" s="179">
        <f>'Core Indicators'!HB130</f>
        <v>2</v>
      </c>
      <c r="AG130" s="179">
        <f t="shared" si="57"/>
        <v>2</v>
      </c>
      <c r="AH130" s="179">
        <f>'Core Indicators'!HJ130</f>
        <v>2</v>
      </c>
      <c r="AI130" s="179">
        <f>'Core Indicators'!HR130</f>
        <v>2</v>
      </c>
      <c r="AJ130" s="179">
        <f t="shared" si="58"/>
        <v>2</v>
      </c>
      <c r="AK130" s="179">
        <f>'Core Indicators'!HZ130</f>
        <v>2</v>
      </c>
      <c r="AL130" s="179">
        <f>'Core Indicators'!IH130</f>
        <v>2</v>
      </c>
      <c r="AM130" s="179">
        <f>'Core Indicators'!IP130</f>
        <v>2</v>
      </c>
      <c r="AN130" s="179">
        <f t="shared" si="59"/>
        <v>2</v>
      </c>
    </row>
    <row r="131" spans="1:40" x14ac:dyDescent="0.25">
      <c r="A131" s="198" t="str">
        <f>Lists!C:C</f>
        <v>VCT002</v>
      </c>
      <c r="B131" s="250">
        <f t="shared" ref="B131:B136" si="60">IF(OR(M131="x",D131="x"),"x",ROUND((5-GEOMEAN(((5-D131)/5*4+1),((5-M131)/5*4+1),((5-M131)/5*4+1)))/4*3.5+S131*0.3,1))</f>
        <v>1.8</v>
      </c>
      <c r="C131" s="158">
        <f t="shared" ref="C131:C136" si="61">COUNTIF(E131:F131,"x")+COUNTIF(H131:I131,"x")+COUNTIF(J131:J131,"x")+COUNTIF(M131,"x")+COUNTIF(U131:W131,"x")+COUNTIF(Y131:AB131,"x")</f>
        <v>0</v>
      </c>
      <c r="D131" s="273">
        <f t="shared" ref="D131:D136" si="62">IF(OR(L131="x",G131="x"),"x",ROUND((5-GEOMEAN(((5-L131)/5*4+1),((5-L131)/5*4+1),((5-G131)/5*4+1)))/4*5,1))</f>
        <v>1.8</v>
      </c>
      <c r="E131" s="198">
        <f>'Core Indicators'!R131</f>
        <v>1</v>
      </c>
      <c r="F131" s="198">
        <f>'Core Indicators'!Z131</f>
        <v>2</v>
      </c>
      <c r="G131" s="158">
        <f t="shared" ref="G131:G136" si="63">IF(AND(F131="x",E131="x"),"x",IF(OR(F131="x",E131="x"),AVERAGE(E131,F131),ROUND((10-GEOMEAN(((10-E131)/10*9+1),((10-F131)/10*9+1)))/9*10,1)))</f>
        <v>1.5</v>
      </c>
      <c r="H131" s="198">
        <f>'Core Indicators'!AH131</f>
        <v>2</v>
      </c>
      <c r="I131" s="198">
        <f>'Core Indicators'!AP131</f>
        <v>2</v>
      </c>
      <c r="J131" s="198">
        <f>'Core Indicators'!BN131</f>
        <v>2</v>
      </c>
      <c r="K131" s="198">
        <f t="shared" ref="K131:K136" si="64">IF(AND(J131="x",I131="x"),"x",IF(OR(J131="x",I131="x"),AVERAGE(I131,J131),ROUND((10-GEOMEAN(((10-I131)/10*9+1),((10-J131)/10*9+1)))/9*10,1)))</f>
        <v>2</v>
      </c>
      <c r="L131" s="250">
        <f t="shared" ref="L131:L136" si="65">IF(AND(H131="x",K131="x"),"x",IF(OR(H131="x",K131="x"),AVERAGE(H131,K131),ROUND((10-GEOMEAN(((10-H131)/10*9+1),((10-K131)/10*9+1)))/9*10,1)))</f>
        <v>2</v>
      </c>
      <c r="M131" s="273">
        <f t="shared" ref="M131:M136" si="66">IF(N131="x","x",AVERAGE(N131:R131))</f>
        <v>2</v>
      </c>
      <c r="N131" s="199">
        <f>'Core Indicators'!DJ131</f>
        <v>2</v>
      </c>
      <c r="O131" s="199">
        <f>'Core Indicators'!DR131</f>
        <v>2</v>
      </c>
      <c r="P131" s="199">
        <f>'Core Indicators'!DZ131</f>
        <v>2</v>
      </c>
      <c r="Q131" s="199">
        <f>'Core Indicators'!EH131</f>
        <v>2</v>
      </c>
      <c r="R131" s="199">
        <f>'Core Indicators'!EP131</f>
        <v>2</v>
      </c>
      <c r="S131" s="158">
        <f t="shared" ref="S131:S136" si="67">IF(OR(Z131="x",T131="x"),T131,ROUND((10-GEOMEAN(((10-T131)/10*9+1),((10-Z131)/10*9+1)))/9*10,1))</f>
        <v>1.6</v>
      </c>
      <c r="T131" s="158">
        <f t="shared" ref="T131:T136" si="68">AVERAGE(U131,X131,Y131)</f>
        <v>1.1666666666666667</v>
      </c>
      <c r="U131" s="198">
        <v>1</v>
      </c>
      <c r="V131" s="198">
        <v>1</v>
      </c>
      <c r="W131" s="198">
        <f>'Core Indicators'!EX131</f>
        <v>2</v>
      </c>
      <c r="X131" s="158">
        <f t="shared" ref="X131:X136" si="69">AVERAGE(V131:W131)</f>
        <v>1.5</v>
      </c>
      <c r="Y131" s="198">
        <v>1</v>
      </c>
      <c r="Z131" s="158">
        <f t="shared" ref="Z131:Z136" si="70">IF(AND(AA131="x",AB131="x"),"x",AVERAGE(AA131:AB131))</f>
        <v>2</v>
      </c>
      <c r="AA131" s="198">
        <f>'Core Indicators'!FF131</f>
        <v>2</v>
      </c>
      <c r="AB131" s="198">
        <f t="shared" ref="AB131:AB136" si="71">IF(AND(AJ131="x",AN131="x",AG131="x"),"x",(AVERAGE(AJ131,AN131,AG131)))</f>
        <v>2</v>
      </c>
      <c r="AC131" s="179">
        <f>'Core Indicators'!GD131</f>
        <v>2</v>
      </c>
      <c r="AD131" s="179">
        <f>'Core Indicators'!GL131</f>
        <v>2</v>
      </c>
      <c r="AE131" s="179">
        <f>'Core Indicators'!GT131</f>
        <v>2</v>
      </c>
      <c r="AF131" s="179">
        <f>'Core Indicators'!HB131</f>
        <v>2</v>
      </c>
      <c r="AG131" s="179">
        <f t="shared" ref="AG131:AG136" si="72">IF(AND(AC131="x",AD131="x",AE131="x",AF131="x"),"x",AVERAGE(AC131:AF131))</f>
        <v>2</v>
      </c>
      <c r="AH131" s="179">
        <f>'Core Indicators'!HJ131</f>
        <v>2</v>
      </c>
      <c r="AI131" s="179">
        <f>'Core Indicators'!HR131</f>
        <v>2</v>
      </c>
      <c r="AJ131" s="179">
        <f t="shared" ref="AJ131:AJ136" si="73">IF(AND(AH131="x",AI131="x"),"x",AVERAGE(AH131:AI131))</f>
        <v>2</v>
      </c>
      <c r="AK131" s="179">
        <f>'Core Indicators'!HZ131</f>
        <v>2</v>
      </c>
      <c r="AL131" s="179">
        <f>'Core Indicators'!IH131</f>
        <v>2</v>
      </c>
      <c r="AM131" s="179">
        <f>'Core Indicators'!IP131</f>
        <v>2</v>
      </c>
      <c r="AN131" s="179">
        <f t="shared" ref="AN131:AN136" si="74">IF(AND(AK131="x",AL131="x",AM131="x"),"x",AVERAGE(AK131:AM131))</f>
        <v>2</v>
      </c>
    </row>
    <row r="132" spans="1:40" x14ac:dyDescent="0.25">
      <c r="A132" s="198" t="str">
        <f>Lists!C:C</f>
        <v>VEN001</v>
      </c>
      <c r="B132" s="250">
        <f t="shared" si="60"/>
        <v>2.2999999999999998</v>
      </c>
      <c r="C132" s="158">
        <f t="shared" si="61"/>
        <v>0</v>
      </c>
      <c r="D132" s="273">
        <f t="shared" si="62"/>
        <v>2</v>
      </c>
      <c r="E132" s="198">
        <f>'Core Indicators'!R132</f>
        <v>1</v>
      </c>
      <c r="F132" s="198">
        <f>'Core Indicators'!Z132</f>
        <v>2</v>
      </c>
      <c r="G132" s="158">
        <f t="shared" si="63"/>
        <v>1.5</v>
      </c>
      <c r="H132" s="198">
        <f>'Core Indicators'!AH132</f>
        <v>2</v>
      </c>
      <c r="I132" s="198">
        <f>'Core Indicators'!AP132</f>
        <v>2</v>
      </c>
      <c r="J132" s="198">
        <f>'Core Indicators'!BN132</f>
        <v>3</v>
      </c>
      <c r="K132" s="198">
        <f t="shared" si="64"/>
        <v>2.5</v>
      </c>
      <c r="L132" s="250">
        <f t="shared" si="65"/>
        <v>2.2999999999999998</v>
      </c>
      <c r="M132" s="273">
        <f t="shared" si="66"/>
        <v>2.6</v>
      </c>
      <c r="N132" s="199">
        <f>'Core Indicators'!DJ132</f>
        <v>3</v>
      </c>
      <c r="O132" s="199">
        <f>'Core Indicators'!DR132</f>
        <v>3</v>
      </c>
      <c r="P132" s="199">
        <f>'Core Indicators'!DZ132</f>
        <v>3</v>
      </c>
      <c r="Q132" s="199">
        <f>'Core Indicators'!EH132</f>
        <v>2</v>
      </c>
      <c r="R132" s="199">
        <f>'Core Indicators'!EP132</f>
        <v>2</v>
      </c>
      <c r="S132" s="158">
        <f t="shared" si="67"/>
        <v>1.9</v>
      </c>
      <c r="T132" s="158">
        <f t="shared" si="68"/>
        <v>1.3333333333333333</v>
      </c>
      <c r="U132" s="198">
        <v>1</v>
      </c>
      <c r="V132" s="198">
        <v>1</v>
      </c>
      <c r="W132" s="198">
        <f>'Core Indicators'!EX132</f>
        <v>3</v>
      </c>
      <c r="X132" s="158">
        <f t="shared" si="69"/>
        <v>2</v>
      </c>
      <c r="Y132" s="198">
        <v>1</v>
      </c>
      <c r="Z132" s="158">
        <f t="shared" si="70"/>
        <v>2.5</v>
      </c>
      <c r="AA132" s="198">
        <f>'Core Indicators'!FF132</f>
        <v>3</v>
      </c>
      <c r="AB132" s="198">
        <f t="shared" si="71"/>
        <v>2</v>
      </c>
      <c r="AC132" s="179">
        <f>'Core Indicators'!GD132</f>
        <v>2</v>
      </c>
      <c r="AD132" s="179">
        <f>'Core Indicators'!GL132</f>
        <v>2</v>
      </c>
      <c r="AE132" s="179">
        <f>'Core Indicators'!GT132</f>
        <v>2</v>
      </c>
      <c r="AF132" s="179">
        <f>'Core Indicators'!HB132</f>
        <v>2</v>
      </c>
      <c r="AG132" s="179">
        <f t="shared" si="72"/>
        <v>2</v>
      </c>
      <c r="AH132" s="179">
        <f>'Core Indicators'!HJ132</f>
        <v>2</v>
      </c>
      <c r="AI132" s="179">
        <f>'Core Indicators'!HR132</f>
        <v>2</v>
      </c>
      <c r="AJ132" s="179">
        <f t="shared" si="73"/>
        <v>2</v>
      </c>
      <c r="AK132" s="179">
        <f>'Core Indicators'!HZ132</f>
        <v>2</v>
      </c>
      <c r="AL132" s="179">
        <f>'Core Indicators'!IH132</f>
        <v>2</v>
      </c>
      <c r="AM132" s="179">
        <f>'Core Indicators'!IP132</f>
        <v>2</v>
      </c>
      <c r="AN132" s="179">
        <f t="shared" si="74"/>
        <v>2</v>
      </c>
    </row>
    <row r="133" spans="1:40" x14ac:dyDescent="0.25">
      <c r="A133" s="198" t="str">
        <f>Lists!C:C</f>
        <v>YEM001</v>
      </c>
      <c r="B133" s="250">
        <f t="shared" si="60"/>
        <v>1.8</v>
      </c>
      <c r="C133" s="158">
        <f t="shared" si="61"/>
        <v>0</v>
      </c>
      <c r="D133" s="273">
        <f t="shared" si="62"/>
        <v>2</v>
      </c>
      <c r="E133" s="198">
        <f>'Core Indicators'!R133</f>
        <v>2</v>
      </c>
      <c r="F133" s="198">
        <f>'Core Indicators'!Z133</f>
        <v>2</v>
      </c>
      <c r="G133" s="158">
        <f t="shared" si="63"/>
        <v>2</v>
      </c>
      <c r="H133" s="198">
        <f>'Core Indicators'!AH133</f>
        <v>2</v>
      </c>
      <c r="I133" s="198">
        <f>'Core Indicators'!AP133</f>
        <v>2</v>
      </c>
      <c r="J133" s="198">
        <f>'Core Indicators'!BN133</f>
        <v>2</v>
      </c>
      <c r="K133" s="198">
        <f t="shared" si="64"/>
        <v>2</v>
      </c>
      <c r="L133" s="250">
        <f t="shared" si="65"/>
        <v>2</v>
      </c>
      <c r="M133" s="273">
        <f t="shared" si="66"/>
        <v>2</v>
      </c>
      <c r="N133" s="199">
        <f>'Core Indicators'!DJ133</f>
        <v>2</v>
      </c>
      <c r="O133" s="199">
        <f>'Core Indicators'!DR133</f>
        <v>2</v>
      </c>
      <c r="P133" s="199">
        <f>'Core Indicators'!DZ133</f>
        <v>2</v>
      </c>
      <c r="Q133" s="199">
        <f>'Core Indicators'!EH133</f>
        <v>2</v>
      </c>
      <c r="R133" s="199">
        <f>'Core Indicators'!EP133</f>
        <v>2</v>
      </c>
      <c r="S133" s="158">
        <f t="shared" si="67"/>
        <v>1.3</v>
      </c>
      <c r="T133" s="158">
        <f t="shared" si="68"/>
        <v>1.1666666666666667</v>
      </c>
      <c r="U133" s="198">
        <v>1</v>
      </c>
      <c r="V133" s="198">
        <v>1</v>
      </c>
      <c r="W133" s="198">
        <f>'Core Indicators'!EX133</f>
        <v>2</v>
      </c>
      <c r="X133" s="158">
        <f t="shared" si="69"/>
        <v>1.5</v>
      </c>
      <c r="Y133" s="198">
        <v>1</v>
      </c>
      <c r="Z133" s="158">
        <f t="shared" si="70"/>
        <v>1.5</v>
      </c>
      <c r="AA133" s="198">
        <f>'Core Indicators'!FF133</f>
        <v>1</v>
      </c>
      <c r="AB133" s="198">
        <f t="shared" si="71"/>
        <v>2</v>
      </c>
      <c r="AC133" s="179">
        <f>'Core Indicators'!GD133</f>
        <v>2</v>
      </c>
      <c r="AD133" s="179">
        <f>'Core Indicators'!GL133</f>
        <v>2</v>
      </c>
      <c r="AE133" s="179">
        <f>'Core Indicators'!GT133</f>
        <v>2</v>
      </c>
      <c r="AF133" s="179">
        <f>'Core Indicators'!HB133</f>
        <v>2</v>
      </c>
      <c r="AG133" s="179">
        <f t="shared" si="72"/>
        <v>2</v>
      </c>
      <c r="AH133" s="179">
        <f>'Core Indicators'!HJ133</f>
        <v>2</v>
      </c>
      <c r="AI133" s="179">
        <f>'Core Indicators'!HR133</f>
        <v>2</v>
      </c>
      <c r="AJ133" s="179">
        <f t="shared" si="73"/>
        <v>2</v>
      </c>
      <c r="AK133" s="179">
        <f>'Core Indicators'!HZ133</f>
        <v>2</v>
      </c>
      <c r="AL133" s="179">
        <f>'Core Indicators'!IH133</f>
        <v>2</v>
      </c>
      <c r="AM133" s="179">
        <f>'Core Indicators'!IP133</f>
        <v>2</v>
      </c>
      <c r="AN133" s="179">
        <f t="shared" si="74"/>
        <v>2</v>
      </c>
    </row>
    <row r="134" spans="1:40" x14ac:dyDescent="0.25">
      <c r="A134" s="198" t="str">
        <f>Lists!C:C</f>
        <v>YEM002</v>
      </c>
      <c r="B134" s="250">
        <f t="shared" si="60"/>
        <v>1.9</v>
      </c>
      <c r="C134" s="158">
        <f t="shared" si="61"/>
        <v>0</v>
      </c>
      <c r="D134" s="273">
        <f t="shared" si="62"/>
        <v>2</v>
      </c>
      <c r="E134" s="198">
        <f>'Core Indicators'!R134</f>
        <v>2</v>
      </c>
      <c r="F134" s="198">
        <f>'Core Indicators'!Z134</f>
        <v>2</v>
      </c>
      <c r="G134" s="158">
        <f t="shared" si="63"/>
        <v>2</v>
      </c>
      <c r="H134" s="198">
        <f>'Core Indicators'!AH134</f>
        <v>2</v>
      </c>
      <c r="I134" s="198">
        <f>'Core Indicators'!AP134</f>
        <v>2</v>
      </c>
      <c r="J134" s="198">
        <f>'Core Indicators'!BN134</f>
        <v>2</v>
      </c>
      <c r="K134" s="198">
        <f t="shared" si="64"/>
        <v>2</v>
      </c>
      <c r="L134" s="250">
        <f t="shared" si="65"/>
        <v>2</v>
      </c>
      <c r="M134" s="273">
        <f t="shared" si="66"/>
        <v>2</v>
      </c>
      <c r="N134" s="199">
        <f>'Core Indicators'!DJ134</f>
        <v>2</v>
      </c>
      <c r="O134" s="199" t="str">
        <f>'Core Indicators'!DR134</f>
        <v>x</v>
      </c>
      <c r="P134" s="199" t="str">
        <f>'Core Indicators'!DZ134</f>
        <v>x</v>
      </c>
      <c r="Q134" s="199" t="str">
        <f>'Core Indicators'!EH134</f>
        <v>x</v>
      </c>
      <c r="R134" s="199">
        <f>'Core Indicators'!EP134</f>
        <v>2</v>
      </c>
      <c r="S134" s="158">
        <f t="shared" si="67"/>
        <v>1.6</v>
      </c>
      <c r="T134" s="158">
        <f t="shared" si="68"/>
        <v>1.1666666666666667</v>
      </c>
      <c r="U134" s="198">
        <v>1</v>
      </c>
      <c r="V134" s="198">
        <v>1</v>
      </c>
      <c r="W134" s="198">
        <f>'Core Indicators'!EX134</f>
        <v>2</v>
      </c>
      <c r="X134" s="158">
        <f t="shared" si="69"/>
        <v>1.5</v>
      </c>
      <c r="Y134" s="198">
        <v>1</v>
      </c>
      <c r="Z134" s="158">
        <f t="shared" si="70"/>
        <v>2</v>
      </c>
      <c r="AA134" s="198">
        <f>'Core Indicators'!FF134</f>
        <v>2</v>
      </c>
      <c r="AB134" s="198">
        <f t="shared" si="71"/>
        <v>2</v>
      </c>
      <c r="AC134" s="179">
        <f>'Core Indicators'!GD134</f>
        <v>2</v>
      </c>
      <c r="AD134" s="179">
        <f>'Core Indicators'!GL134</f>
        <v>2</v>
      </c>
      <c r="AE134" s="179">
        <f>'Core Indicators'!GT134</f>
        <v>2</v>
      </c>
      <c r="AF134" s="179">
        <f>'Core Indicators'!HB134</f>
        <v>2</v>
      </c>
      <c r="AG134" s="179">
        <f t="shared" si="72"/>
        <v>2</v>
      </c>
      <c r="AH134" s="179">
        <f>'Core Indicators'!HJ134</f>
        <v>2</v>
      </c>
      <c r="AI134" s="179">
        <f>'Core Indicators'!HR134</f>
        <v>2</v>
      </c>
      <c r="AJ134" s="179">
        <f t="shared" si="73"/>
        <v>2</v>
      </c>
      <c r="AK134" s="179">
        <f>'Core Indicators'!HZ134</f>
        <v>2</v>
      </c>
      <c r="AL134" s="179">
        <f>'Core Indicators'!IH134</f>
        <v>2</v>
      </c>
      <c r="AM134" s="179">
        <f>'Core Indicators'!IP134</f>
        <v>2</v>
      </c>
      <c r="AN134" s="179">
        <f t="shared" si="74"/>
        <v>2</v>
      </c>
    </row>
    <row r="135" spans="1:40" x14ac:dyDescent="0.25">
      <c r="A135" s="198" t="str">
        <f>Lists!C:C</f>
        <v>ZMB002</v>
      </c>
      <c r="B135" s="250">
        <f t="shared" si="60"/>
        <v>1.2</v>
      </c>
      <c r="C135" s="158">
        <f t="shared" si="61"/>
        <v>0</v>
      </c>
      <c r="D135" s="273">
        <f t="shared" si="62"/>
        <v>1.5</v>
      </c>
      <c r="E135" s="198">
        <f>'Core Indicators'!R135</f>
        <v>2</v>
      </c>
      <c r="F135" s="198">
        <f>'Core Indicators'!Z135</f>
        <v>1</v>
      </c>
      <c r="G135" s="158">
        <f t="shared" si="63"/>
        <v>1.5</v>
      </c>
      <c r="H135" s="198">
        <f>'Core Indicators'!AH135</f>
        <v>1</v>
      </c>
      <c r="I135" s="198">
        <f>'Core Indicators'!AP135</f>
        <v>2</v>
      </c>
      <c r="J135" s="198">
        <f>'Core Indicators'!BN135</f>
        <v>2</v>
      </c>
      <c r="K135" s="198">
        <f t="shared" si="64"/>
        <v>2</v>
      </c>
      <c r="L135" s="250">
        <f t="shared" si="65"/>
        <v>1.5</v>
      </c>
      <c r="M135" s="273">
        <f t="shared" si="66"/>
        <v>1</v>
      </c>
      <c r="N135" s="199">
        <f>'Core Indicators'!DJ135</f>
        <v>1</v>
      </c>
      <c r="O135" s="199">
        <f>'Core Indicators'!DR135</f>
        <v>1</v>
      </c>
      <c r="P135" s="199">
        <f>'Core Indicators'!DZ135</f>
        <v>1</v>
      </c>
      <c r="Q135" s="199">
        <f>'Core Indicators'!EH135</f>
        <v>1</v>
      </c>
      <c r="R135" s="199">
        <f>'Core Indicators'!EP135</f>
        <v>1</v>
      </c>
      <c r="S135" s="158">
        <f t="shared" si="67"/>
        <v>1.3</v>
      </c>
      <c r="T135" s="158">
        <f t="shared" si="68"/>
        <v>1.1666666666666667</v>
      </c>
      <c r="U135" s="198">
        <v>1</v>
      </c>
      <c r="V135" s="198">
        <v>1</v>
      </c>
      <c r="W135" s="198">
        <f>'Core Indicators'!EX135</f>
        <v>2</v>
      </c>
      <c r="X135" s="158">
        <f t="shared" si="69"/>
        <v>1.5</v>
      </c>
      <c r="Y135" s="198">
        <v>1</v>
      </c>
      <c r="Z135" s="158">
        <f t="shared" si="70"/>
        <v>1.5</v>
      </c>
      <c r="AA135" s="198">
        <f>'Core Indicators'!FF135</f>
        <v>1</v>
      </c>
      <c r="AB135" s="198">
        <f t="shared" si="71"/>
        <v>2</v>
      </c>
      <c r="AC135" s="179">
        <f>'Core Indicators'!GD135</f>
        <v>2</v>
      </c>
      <c r="AD135" s="179">
        <f>'Core Indicators'!GL135</f>
        <v>2</v>
      </c>
      <c r="AE135" s="179">
        <f>'Core Indicators'!GT135</f>
        <v>2</v>
      </c>
      <c r="AF135" s="179">
        <f>'Core Indicators'!HB135</f>
        <v>2</v>
      </c>
      <c r="AG135" s="179">
        <f t="shared" si="72"/>
        <v>2</v>
      </c>
      <c r="AH135" s="179">
        <f>'Core Indicators'!HJ135</f>
        <v>2</v>
      </c>
      <c r="AI135" s="179">
        <f>'Core Indicators'!HR135</f>
        <v>2</v>
      </c>
      <c r="AJ135" s="179">
        <f t="shared" si="73"/>
        <v>2</v>
      </c>
      <c r="AK135" s="179">
        <f>'Core Indicators'!HZ135</f>
        <v>2</v>
      </c>
      <c r="AL135" s="179">
        <f>'Core Indicators'!IH135</f>
        <v>2</v>
      </c>
      <c r="AM135" s="179">
        <f>'Core Indicators'!IP135</f>
        <v>2</v>
      </c>
      <c r="AN135" s="179">
        <f t="shared" si="74"/>
        <v>2</v>
      </c>
    </row>
    <row r="136" spans="1:40" x14ac:dyDescent="0.25">
      <c r="A136" s="198" t="str">
        <f>Lists!C:C</f>
        <v>ZWE001</v>
      </c>
      <c r="B136" s="250">
        <f t="shared" si="60"/>
        <v>2</v>
      </c>
      <c r="C136" s="158">
        <f t="shared" si="61"/>
        <v>0</v>
      </c>
      <c r="D136" s="273">
        <f t="shared" si="62"/>
        <v>2.2000000000000002</v>
      </c>
      <c r="E136" s="198">
        <f>'Core Indicators'!R136</f>
        <v>2</v>
      </c>
      <c r="F136" s="198">
        <f>'Core Indicators'!Z136</f>
        <v>2</v>
      </c>
      <c r="G136" s="158">
        <f t="shared" si="63"/>
        <v>2</v>
      </c>
      <c r="H136" s="198">
        <f>'Core Indicators'!AH136</f>
        <v>2</v>
      </c>
      <c r="I136" s="198">
        <f>'Core Indicators'!AP136</f>
        <v>2</v>
      </c>
      <c r="J136" s="198">
        <f>'Core Indicators'!BN136</f>
        <v>3</v>
      </c>
      <c r="K136" s="198">
        <f t="shared" si="64"/>
        <v>2.5</v>
      </c>
      <c r="L136" s="250">
        <f t="shared" si="65"/>
        <v>2.2999999999999998</v>
      </c>
      <c r="M136" s="273">
        <f t="shared" si="66"/>
        <v>2</v>
      </c>
      <c r="N136" s="199">
        <f>'Core Indicators'!DJ136</f>
        <v>2</v>
      </c>
      <c r="O136" s="199">
        <f>'Core Indicators'!DR136</f>
        <v>2</v>
      </c>
      <c r="P136" s="199">
        <f>'Core Indicators'!DZ136</f>
        <v>2</v>
      </c>
      <c r="Q136" s="199">
        <f>'Core Indicators'!EH136</f>
        <v>2</v>
      </c>
      <c r="R136" s="199">
        <f>'Core Indicators'!EP136</f>
        <v>2</v>
      </c>
      <c r="S136" s="158">
        <f t="shared" si="67"/>
        <v>1.7</v>
      </c>
      <c r="T136" s="158">
        <f t="shared" si="68"/>
        <v>1.3333333333333333</v>
      </c>
      <c r="U136" s="198">
        <v>1</v>
      </c>
      <c r="V136" s="198">
        <v>1</v>
      </c>
      <c r="W136" s="198">
        <f>'Core Indicators'!EX136</f>
        <v>3</v>
      </c>
      <c r="X136" s="158">
        <f t="shared" si="69"/>
        <v>2</v>
      </c>
      <c r="Y136" s="198">
        <v>1</v>
      </c>
      <c r="Z136" s="158">
        <f t="shared" si="70"/>
        <v>2</v>
      </c>
      <c r="AA136" s="198">
        <f>'Core Indicators'!FF136</f>
        <v>2</v>
      </c>
      <c r="AB136" s="198">
        <f t="shared" si="71"/>
        <v>2</v>
      </c>
      <c r="AC136" s="179">
        <f>'Core Indicators'!GD136</f>
        <v>2</v>
      </c>
      <c r="AD136" s="179">
        <f>'Core Indicators'!GL136</f>
        <v>2</v>
      </c>
      <c r="AE136" s="179">
        <f>'Core Indicators'!GT136</f>
        <v>2</v>
      </c>
      <c r="AF136" s="179">
        <f>'Core Indicators'!HB136</f>
        <v>2</v>
      </c>
      <c r="AG136" s="179">
        <f t="shared" si="72"/>
        <v>2</v>
      </c>
      <c r="AH136" s="179">
        <f>'Core Indicators'!HJ136</f>
        <v>2</v>
      </c>
      <c r="AI136" s="179">
        <f>'Core Indicators'!HR136</f>
        <v>2</v>
      </c>
      <c r="AJ136" s="179">
        <f t="shared" si="73"/>
        <v>2</v>
      </c>
      <c r="AK136" s="179">
        <f>'Core Indicators'!HZ136</f>
        <v>2</v>
      </c>
      <c r="AL136" s="179">
        <f>'Core Indicators'!IH136</f>
        <v>2</v>
      </c>
      <c r="AM136" s="179">
        <f>'Core Indicators'!IP136</f>
        <v>2</v>
      </c>
      <c r="AN136" s="179">
        <f t="shared" si="74"/>
        <v>2</v>
      </c>
    </row>
    <row r="137" spans="1:40" x14ac:dyDescent="0.25">
      <c r="A137" s="198">
        <f>Lists!C:C</f>
        <v>0</v>
      </c>
      <c r="B137" s="250" t="e">
        <f t="shared" ref="B137:B168" si="75">IF(OR(M158="x",D158="x"),"x",ROUND((5-GEOMEAN(((5-D158)/5*4+1),((5-M158)/5*4+1),((5-M158)/5*4+1)))/4*3.5+S158*0.3,1))</f>
        <v>#DIV/0!</v>
      </c>
      <c r="C137" s="158">
        <f t="shared" ref="C137:C168" si="76">COUNTIF(E158:F158,"x")+COUNTIF(H158:I158,"x")+COUNTIF(J158:J158,"x")+COUNTIF(M158,"x")+COUNTIF(U158:W158,"x")+COUNTIF(Y158:AB158,"x")</f>
        <v>0</v>
      </c>
      <c r="D137" s="273">
        <f t="shared" ref="D137:D168" si="77">IF(OR(L158="x",G158="x"),"x",ROUND((5-GEOMEAN(((5-L158)/5*4+1),((5-L158)/5*4+1),((5-G158)/5*4+1)))/4*5,1))</f>
        <v>0</v>
      </c>
      <c r="E137" s="198">
        <f>'Core Indicators'!R158</f>
        <v>0</v>
      </c>
      <c r="F137" s="198">
        <f>'Core Indicators'!Z158</f>
        <v>0</v>
      </c>
      <c r="G137" s="158">
        <f t="shared" ref="G137:G168" si="78">IF(AND(F158="x",E158="x"),"x",IF(OR(F158="x",E158="x"),AVERAGE(E158,F158),ROUND((10-GEOMEAN(((10-E158)/10*9+1),((10-F158)/10*9+1)))/9*10,1)))</f>
        <v>0</v>
      </c>
      <c r="H137" s="198">
        <f>'Core Indicators'!AH158</f>
        <v>0</v>
      </c>
      <c r="I137" s="198">
        <f>'Core Indicators'!AP158</f>
        <v>0</v>
      </c>
      <c r="J137" s="198">
        <f>'Core Indicators'!BN158</f>
        <v>0</v>
      </c>
      <c r="K137" s="198">
        <f t="shared" ref="K137:K168" si="79">IF(AND(J158="x",I158="x"),"x",IF(OR(J158="x",I158="x"),AVERAGE(I158,J158),ROUND((10-GEOMEAN(((10-I158)/10*9+1),((10-J158)/10*9+1)))/9*10,1)))</f>
        <v>0</v>
      </c>
      <c r="L137" s="250">
        <f t="shared" ref="L137:L168" si="80">IF(AND(H158="x",K158="x"),"x",IF(OR(H158="x",K158="x"),AVERAGE(H158,K158),ROUND((10-GEOMEAN(((10-H158)/10*9+1),((10-K158)/10*9+1)))/9*10,1)))</f>
        <v>0</v>
      </c>
      <c r="M137" s="273">
        <f t="shared" ref="M137:M168" si="81">IF(N158="x","x",AVERAGE(N158:R158))</f>
        <v>0</v>
      </c>
      <c r="N137" s="199">
        <f>'Core Indicators'!DJ158</f>
        <v>0</v>
      </c>
      <c r="O137" s="199">
        <f>'Core Indicators'!DR158</f>
        <v>0</v>
      </c>
      <c r="P137" s="199">
        <f>'Core Indicators'!DZ158</f>
        <v>0</v>
      </c>
      <c r="Q137" s="199">
        <f>'Core Indicators'!EH158</f>
        <v>0</v>
      </c>
      <c r="R137" s="199">
        <f>'Core Indicators'!EP158</f>
        <v>0</v>
      </c>
      <c r="S137" s="158" t="e">
        <f t="shared" ref="S137:S168" si="82">IF(OR(Z158="x",T158="x"),T158,ROUND((10-GEOMEAN(((10-T158)/10*9+1),((10-Z158)/10*9+1)))/9*10,1))</f>
        <v>#DIV/0!</v>
      </c>
      <c r="T137" s="158">
        <f t="shared" ref="T137:T168" si="83">AVERAGE(U158,X158,Y158)</f>
        <v>0.83333333333333337</v>
      </c>
      <c r="U137" s="198">
        <v>1</v>
      </c>
      <c r="V137" s="198">
        <v>1</v>
      </c>
      <c r="W137" s="198">
        <f>'Core Indicators'!EX158</f>
        <v>0</v>
      </c>
      <c r="X137" s="158">
        <f t="shared" ref="X137:X168" si="84">AVERAGE(V158:W158)</f>
        <v>0.5</v>
      </c>
      <c r="Y137" s="198">
        <v>1</v>
      </c>
      <c r="Z137" s="158">
        <f t="shared" ref="Z137:Z168" si="85">IF(AND(AA158="x",AB158="x"),"x",AVERAGE(AA158:AB158))</f>
        <v>0</v>
      </c>
      <c r="AA137" s="198">
        <f>'Core Indicators'!FF158</f>
        <v>0</v>
      </c>
      <c r="AB137" s="198">
        <f t="shared" ref="AB137:AB168" si="86">IF(AND(AJ158="x",AN158="x",AG158="x"),"x",(AVERAGE(AJ158,AN158,AG158)))</f>
        <v>0</v>
      </c>
      <c r="AC137" s="179">
        <f>'Core Indicators'!GD158</f>
        <v>0</v>
      </c>
      <c r="AD137" s="179">
        <f>'Core Indicators'!GL158</f>
        <v>0</v>
      </c>
      <c r="AE137" s="179">
        <f>'Core Indicators'!GT158</f>
        <v>0</v>
      </c>
      <c r="AF137" s="179">
        <f>'Core Indicators'!HB158</f>
        <v>0</v>
      </c>
      <c r="AG137" s="179">
        <f t="shared" ref="AG137:AG168" si="87">IF(AND(AC158="x",AD158="x",AE158="x",AF158="x"),"x",AVERAGE(AC158:AF158))</f>
        <v>0</v>
      </c>
      <c r="AH137" s="179">
        <f>'Core Indicators'!HJ158</f>
        <v>0</v>
      </c>
      <c r="AI137" s="179">
        <f>'Core Indicators'!HR158</f>
        <v>0</v>
      </c>
      <c r="AJ137" s="179">
        <f t="shared" ref="AJ137:AJ168" si="88">IF(AND(AH158="x",AI158="x"),"x",AVERAGE(AH158:AI158))</f>
        <v>0</v>
      </c>
      <c r="AK137" s="179">
        <f>'Core Indicators'!HZ158</f>
        <v>0</v>
      </c>
      <c r="AL137" s="179">
        <f>'Core Indicators'!IH158</f>
        <v>0</v>
      </c>
      <c r="AM137" s="179">
        <f>'Core Indicators'!IP158</f>
        <v>0</v>
      </c>
      <c r="AN137" s="179">
        <f t="shared" ref="AN137:AN168" si="89">IF(AND(AK158="x",AL158="x",AM158="x"),"x",AVERAGE(AK158:AM158))</f>
        <v>0</v>
      </c>
    </row>
    <row r="138" spans="1:40" x14ac:dyDescent="0.25">
      <c r="A138" s="198">
        <f>Lists!C:C</f>
        <v>0</v>
      </c>
      <c r="B138" s="250" t="e">
        <f t="shared" si="75"/>
        <v>#DIV/0!</v>
      </c>
      <c r="C138" s="158">
        <f t="shared" si="76"/>
        <v>0</v>
      </c>
      <c r="D138" s="273">
        <f t="shared" si="77"/>
        <v>0</v>
      </c>
      <c r="E138" s="198">
        <f>'Core Indicators'!R159</f>
        <v>0</v>
      </c>
      <c r="F138" s="198">
        <f>'Core Indicators'!Z159</f>
        <v>0</v>
      </c>
      <c r="G138" s="158">
        <f t="shared" si="78"/>
        <v>0</v>
      </c>
      <c r="H138" s="198">
        <f>'Core Indicators'!AH159</f>
        <v>0</v>
      </c>
      <c r="I138" s="198">
        <f>'Core Indicators'!AP159</f>
        <v>0</v>
      </c>
      <c r="J138" s="198">
        <f>'Core Indicators'!BN159</f>
        <v>0</v>
      </c>
      <c r="K138" s="198">
        <f t="shared" si="79"/>
        <v>0</v>
      </c>
      <c r="L138" s="250">
        <f t="shared" si="80"/>
        <v>0</v>
      </c>
      <c r="M138" s="273">
        <f t="shared" si="81"/>
        <v>0</v>
      </c>
      <c r="N138" s="199">
        <f>'Core Indicators'!DJ159</f>
        <v>0</v>
      </c>
      <c r="O138" s="199">
        <f>'Core Indicators'!DR159</f>
        <v>0</v>
      </c>
      <c r="P138" s="199">
        <f>'Core Indicators'!DZ159</f>
        <v>0</v>
      </c>
      <c r="Q138" s="199">
        <f>'Core Indicators'!EH159</f>
        <v>0</v>
      </c>
      <c r="R138" s="199">
        <f>'Core Indicators'!EP159</f>
        <v>0</v>
      </c>
      <c r="S138" s="158" t="e">
        <f t="shared" si="82"/>
        <v>#DIV/0!</v>
      </c>
      <c r="T138" s="158">
        <f t="shared" si="83"/>
        <v>0.83333333333333337</v>
      </c>
      <c r="U138" s="198">
        <v>1</v>
      </c>
      <c r="V138" s="198">
        <v>1</v>
      </c>
      <c r="W138" s="198">
        <f>'Core Indicators'!EX159</f>
        <v>0</v>
      </c>
      <c r="X138" s="158">
        <f t="shared" si="84"/>
        <v>0.5</v>
      </c>
      <c r="Y138" s="198">
        <v>1</v>
      </c>
      <c r="Z138" s="158">
        <f t="shared" si="85"/>
        <v>0</v>
      </c>
      <c r="AA138" s="198">
        <f>'Core Indicators'!FF159</f>
        <v>0</v>
      </c>
      <c r="AB138" s="198">
        <f t="shared" si="86"/>
        <v>0</v>
      </c>
      <c r="AC138" s="179">
        <f>'Core Indicators'!GD159</f>
        <v>0</v>
      </c>
      <c r="AD138" s="179">
        <f>'Core Indicators'!GL159</f>
        <v>0</v>
      </c>
      <c r="AE138" s="179">
        <f>'Core Indicators'!GT159</f>
        <v>0</v>
      </c>
      <c r="AF138" s="179">
        <f>'Core Indicators'!HB159</f>
        <v>0</v>
      </c>
      <c r="AG138" s="179">
        <f t="shared" si="87"/>
        <v>0</v>
      </c>
      <c r="AH138" s="179">
        <f>'Core Indicators'!HJ159</f>
        <v>0</v>
      </c>
      <c r="AI138" s="179">
        <f>'Core Indicators'!HR159</f>
        <v>0</v>
      </c>
      <c r="AJ138" s="179">
        <f t="shared" si="88"/>
        <v>0</v>
      </c>
      <c r="AK138" s="179">
        <f>'Core Indicators'!HZ159</f>
        <v>0</v>
      </c>
      <c r="AL138" s="179">
        <f>'Core Indicators'!IH159</f>
        <v>0</v>
      </c>
      <c r="AM138" s="179">
        <f>'Core Indicators'!IP159</f>
        <v>0</v>
      </c>
      <c r="AN138" s="179">
        <f t="shared" si="89"/>
        <v>0</v>
      </c>
    </row>
    <row r="139" spans="1:40" x14ac:dyDescent="0.25">
      <c r="A139" s="198">
        <f>Lists!C:C</f>
        <v>0</v>
      </c>
      <c r="B139" s="250" t="e">
        <f t="shared" si="75"/>
        <v>#DIV/0!</v>
      </c>
      <c r="C139" s="158">
        <f t="shared" si="76"/>
        <v>0</v>
      </c>
      <c r="D139" s="273">
        <f t="shared" si="77"/>
        <v>0</v>
      </c>
      <c r="E139" s="198">
        <f>'Core Indicators'!R160</f>
        <v>0</v>
      </c>
      <c r="F139" s="198">
        <f>'Core Indicators'!Z160</f>
        <v>0</v>
      </c>
      <c r="G139" s="158">
        <f t="shared" si="78"/>
        <v>0</v>
      </c>
      <c r="H139" s="198">
        <f>'Core Indicators'!AH160</f>
        <v>0</v>
      </c>
      <c r="I139" s="198">
        <f>'Core Indicators'!AP160</f>
        <v>0</v>
      </c>
      <c r="J139" s="198">
        <f>'Core Indicators'!BN160</f>
        <v>0</v>
      </c>
      <c r="K139" s="198">
        <f t="shared" si="79"/>
        <v>0</v>
      </c>
      <c r="L139" s="250">
        <f t="shared" si="80"/>
        <v>0</v>
      </c>
      <c r="M139" s="273">
        <f t="shared" si="81"/>
        <v>0</v>
      </c>
      <c r="N139" s="199">
        <f>'Core Indicators'!DJ160</f>
        <v>0</v>
      </c>
      <c r="O139" s="199">
        <f>'Core Indicators'!DR160</f>
        <v>0</v>
      </c>
      <c r="P139" s="199">
        <f>'Core Indicators'!DZ160</f>
        <v>0</v>
      </c>
      <c r="Q139" s="199">
        <f>'Core Indicators'!EH160</f>
        <v>0</v>
      </c>
      <c r="R139" s="199">
        <f>'Core Indicators'!EP160</f>
        <v>0</v>
      </c>
      <c r="S139" s="158" t="e">
        <f t="shared" si="82"/>
        <v>#DIV/0!</v>
      </c>
      <c r="T139" s="158">
        <f t="shared" si="83"/>
        <v>0.83333333333333337</v>
      </c>
      <c r="U139" s="198">
        <v>1</v>
      </c>
      <c r="V139" s="198">
        <v>1</v>
      </c>
      <c r="W139" s="198">
        <f>'Core Indicators'!EX160</f>
        <v>0</v>
      </c>
      <c r="X139" s="158">
        <f t="shared" si="84"/>
        <v>0.5</v>
      </c>
      <c r="Y139" s="198">
        <v>1</v>
      </c>
      <c r="Z139" s="158">
        <f t="shared" si="85"/>
        <v>0</v>
      </c>
      <c r="AA139" s="198">
        <f>'Core Indicators'!FF160</f>
        <v>0</v>
      </c>
      <c r="AB139" s="198">
        <f t="shared" si="86"/>
        <v>0</v>
      </c>
      <c r="AC139" s="179">
        <f>'Core Indicators'!GD160</f>
        <v>0</v>
      </c>
      <c r="AD139" s="179">
        <f>'Core Indicators'!GL160</f>
        <v>0</v>
      </c>
      <c r="AE139" s="179">
        <f>'Core Indicators'!GT160</f>
        <v>0</v>
      </c>
      <c r="AF139" s="179">
        <f>'Core Indicators'!HB160</f>
        <v>0</v>
      </c>
      <c r="AG139" s="179">
        <f t="shared" si="87"/>
        <v>0</v>
      </c>
      <c r="AH139" s="179">
        <f>'Core Indicators'!HJ160</f>
        <v>0</v>
      </c>
      <c r="AI139" s="179">
        <f>'Core Indicators'!HR160</f>
        <v>0</v>
      </c>
      <c r="AJ139" s="179">
        <f t="shared" si="88"/>
        <v>0</v>
      </c>
      <c r="AK139" s="179">
        <f>'Core Indicators'!HZ160</f>
        <v>0</v>
      </c>
      <c r="AL139" s="179">
        <f>'Core Indicators'!IH160</f>
        <v>0</v>
      </c>
      <c r="AM139" s="179">
        <f>'Core Indicators'!IP160</f>
        <v>0</v>
      </c>
      <c r="AN139" s="179">
        <f t="shared" si="89"/>
        <v>0</v>
      </c>
    </row>
    <row r="140" spans="1:40" x14ac:dyDescent="0.25">
      <c r="A140" s="198">
        <f>Lists!C:C</f>
        <v>0</v>
      </c>
      <c r="B140" s="250" t="e">
        <f t="shared" si="75"/>
        <v>#DIV/0!</v>
      </c>
      <c r="C140" s="158">
        <f t="shared" si="76"/>
        <v>0</v>
      </c>
      <c r="D140" s="273">
        <f t="shared" si="77"/>
        <v>0</v>
      </c>
      <c r="E140" s="198">
        <f>'Core Indicators'!R161</f>
        <v>0</v>
      </c>
      <c r="F140" s="198">
        <f>'Core Indicators'!Z161</f>
        <v>0</v>
      </c>
      <c r="G140" s="158">
        <f t="shared" si="78"/>
        <v>0</v>
      </c>
      <c r="H140" s="198">
        <f>'Core Indicators'!AH161</f>
        <v>0</v>
      </c>
      <c r="I140" s="198">
        <f>'Core Indicators'!AP161</f>
        <v>0</v>
      </c>
      <c r="J140" s="198">
        <f>'Core Indicators'!BN161</f>
        <v>0</v>
      </c>
      <c r="K140" s="198">
        <f t="shared" si="79"/>
        <v>0</v>
      </c>
      <c r="L140" s="250">
        <f t="shared" si="80"/>
        <v>0</v>
      </c>
      <c r="M140" s="273">
        <f t="shared" si="81"/>
        <v>0</v>
      </c>
      <c r="N140" s="199">
        <f>'Core Indicators'!DJ161</f>
        <v>0</v>
      </c>
      <c r="O140" s="199">
        <f>'Core Indicators'!DR161</f>
        <v>0</v>
      </c>
      <c r="P140" s="199">
        <f>'Core Indicators'!DZ161</f>
        <v>0</v>
      </c>
      <c r="Q140" s="199">
        <f>'Core Indicators'!EH161</f>
        <v>0</v>
      </c>
      <c r="R140" s="199">
        <f>'Core Indicators'!EP161</f>
        <v>0</v>
      </c>
      <c r="S140" s="158" t="e">
        <f t="shared" si="82"/>
        <v>#DIV/0!</v>
      </c>
      <c r="T140" s="158">
        <f t="shared" si="83"/>
        <v>0.83333333333333337</v>
      </c>
      <c r="U140" s="198">
        <v>1</v>
      </c>
      <c r="V140" s="198">
        <v>1</v>
      </c>
      <c r="W140" s="198">
        <f>'Core Indicators'!EX161</f>
        <v>0</v>
      </c>
      <c r="X140" s="158">
        <f t="shared" si="84"/>
        <v>0.5</v>
      </c>
      <c r="Y140" s="198">
        <v>1</v>
      </c>
      <c r="Z140" s="158">
        <f t="shared" si="85"/>
        <v>0</v>
      </c>
      <c r="AA140" s="198">
        <f>'Core Indicators'!FF161</f>
        <v>0</v>
      </c>
      <c r="AB140" s="198">
        <f t="shared" si="86"/>
        <v>0</v>
      </c>
      <c r="AC140" s="179">
        <f>'Core Indicators'!GD161</f>
        <v>0</v>
      </c>
      <c r="AD140" s="179">
        <f>'Core Indicators'!GL161</f>
        <v>0</v>
      </c>
      <c r="AE140" s="179">
        <f>'Core Indicators'!GT161</f>
        <v>0</v>
      </c>
      <c r="AF140" s="179">
        <f>'Core Indicators'!HB161</f>
        <v>0</v>
      </c>
      <c r="AG140" s="179">
        <f t="shared" si="87"/>
        <v>0</v>
      </c>
      <c r="AH140" s="179">
        <f>'Core Indicators'!HJ161</f>
        <v>0</v>
      </c>
      <c r="AI140" s="179">
        <f>'Core Indicators'!HR161</f>
        <v>0</v>
      </c>
      <c r="AJ140" s="179">
        <f t="shared" si="88"/>
        <v>0</v>
      </c>
      <c r="AK140" s="179">
        <f>'Core Indicators'!HZ161</f>
        <v>0</v>
      </c>
      <c r="AL140" s="179">
        <f>'Core Indicators'!IH161</f>
        <v>0</v>
      </c>
      <c r="AM140" s="179">
        <f>'Core Indicators'!IP161</f>
        <v>0</v>
      </c>
      <c r="AN140" s="179">
        <f t="shared" si="89"/>
        <v>0</v>
      </c>
    </row>
    <row r="141" spans="1:40" x14ac:dyDescent="0.25">
      <c r="A141" s="198">
        <f>Lists!C:C</f>
        <v>0</v>
      </c>
      <c r="B141" s="250" t="e">
        <f t="shared" si="75"/>
        <v>#DIV/0!</v>
      </c>
      <c r="C141" s="158">
        <f t="shared" si="76"/>
        <v>0</v>
      </c>
      <c r="D141" s="273">
        <f t="shared" si="77"/>
        <v>0</v>
      </c>
      <c r="E141" s="198">
        <f>'Core Indicators'!R162</f>
        <v>0</v>
      </c>
      <c r="F141" s="198">
        <f>'Core Indicators'!Z162</f>
        <v>0</v>
      </c>
      <c r="G141" s="158">
        <f t="shared" si="78"/>
        <v>0</v>
      </c>
      <c r="H141" s="198">
        <f>'Core Indicators'!AH162</f>
        <v>0</v>
      </c>
      <c r="I141" s="198">
        <f>'Core Indicators'!AP162</f>
        <v>0</v>
      </c>
      <c r="J141" s="198">
        <f>'Core Indicators'!BN162</f>
        <v>0</v>
      </c>
      <c r="K141" s="198">
        <f t="shared" si="79"/>
        <v>0</v>
      </c>
      <c r="L141" s="250">
        <f t="shared" si="80"/>
        <v>0</v>
      </c>
      <c r="M141" s="273">
        <f t="shared" si="81"/>
        <v>0</v>
      </c>
      <c r="N141" s="199">
        <f>'Core Indicators'!DJ162</f>
        <v>0</v>
      </c>
      <c r="O141" s="199">
        <f>'Core Indicators'!DR162</f>
        <v>0</v>
      </c>
      <c r="P141" s="199">
        <f>'Core Indicators'!DZ162</f>
        <v>0</v>
      </c>
      <c r="Q141" s="199">
        <f>'Core Indicators'!EH162</f>
        <v>0</v>
      </c>
      <c r="R141" s="199">
        <f>'Core Indicators'!EP162</f>
        <v>0</v>
      </c>
      <c r="S141" s="158" t="e">
        <f t="shared" si="82"/>
        <v>#DIV/0!</v>
      </c>
      <c r="T141" s="158">
        <f t="shared" si="83"/>
        <v>0.83333333333333337</v>
      </c>
      <c r="U141" s="198">
        <v>1</v>
      </c>
      <c r="V141" s="198">
        <v>1</v>
      </c>
      <c r="W141" s="198">
        <f>'Core Indicators'!EX162</f>
        <v>0</v>
      </c>
      <c r="X141" s="158">
        <f t="shared" si="84"/>
        <v>0.5</v>
      </c>
      <c r="Y141" s="198">
        <v>1</v>
      </c>
      <c r="Z141" s="158">
        <f t="shared" si="85"/>
        <v>0</v>
      </c>
      <c r="AA141" s="198">
        <f>'Core Indicators'!FF162</f>
        <v>0</v>
      </c>
      <c r="AB141" s="198">
        <f t="shared" si="86"/>
        <v>0</v>
      </c>
      <c r="AC141" s="179">
        <f>'Core Indicators'!GD162</f>
        <v>0</v>
      </c>
      <c r="AD141" s="179">
        <f>'Core Indicators'!GL162</f>
        <v>0</v>
      </c>
      <c r="AE141" s="179">
        <f>'Core Indicators'!GT162</f>
        <v>0</v>
      </c>
      <c r="AF141" s="179">
        <f>'Core Indicators'!HB162</f>
        <v>0</v>
      </c>
      <c r="AG141" s="179">
        <f t="shared" si="87"/>
        <v>0</v>
      </c>
      <c r="AH141" s="179">
        <f>'Core Indicators'!HJ162</f>
        <v>0</v>
      </c>
      <c r="AI141" s="179">
        <f>'Core Indicators'!HR162</f>
        <v>0</v>
      </c>
      <c r="AJ141" s="179">
        <f t="shared" si="88"/>
        <v>0</v>
      </c>
      <c r="AK141" s="179">
        <f>'Core Indicators'!HZ162</f>
        <v>0</v>
      </c>
      <c r="AL141" s="179">
        <f>'Core Indicators'!IH162</f>
        <v>0</v>
      </c>
      <c r="AM141" s="179">
        <f>'Core Indicators'!IP162</f>
        <v>0</v>
      </c>
      <c r="AN141" s="179">
        <f t="shared" si="89"/>
        <v>0</v>
      </c>
    </row>
    <row r="142" spans="1:40" x14ac:dyDescent="0.25">
      <c r="A142" s="198">
        <f>Lists!C:C</f>
        <v>0</v>
      </c>
      <c r="B142" s="250" t="e">
        <f t="shared" si="75"/>
        <v>#DIV/0!</v>
      </c>
      <c r="C142" s="158">
        <f t="shared" si="76"/>
        <v>0</v>
      </c>
      <c r="D142" s="273">
        <f t="shared" si="77"/>
        <v>0</v>
      </c>
      <c r="E142" s="198">
        <f>'Core Indicators'!R163</f>
        <v>0</v>
      </c>
      <c r="F142" s="198">
        <f>'Core Indicators'!Z163</f>
        <v>0</v>
      </c>
      <c r="G142" s="158">
        <f t="shared" si="78"/>
        <v>0</v>
      </c>
      <c r="H142" s="198">
        <f>'Core Indicators'!AH163</f>
        <v>0</v>
      </c>
      <c r="I142" s="198">
        <f>'Core Indicators'!AP163</f>
        <v>0</v>
      </c>
      <c r="J142" s="198">
        <f>'Core Indicators'!BN163</f>
        <v>0</v>
      </c>
      <c r="K142" s="198">
        <f t="shared" si="79"/>
        <v>0</v>
      </c>
      <c r="L142" s="250">
        <f t="shared" si="80"/>
        <v>0</v>
      </c>
      <c r="M142" s="273">
        <f t="shared" si="81"/>
        <v>0</v>
      </c>
      <c r="N142" s="199">
        <f>'Core Indicators'!DJ163</f>
        <v>0</v>
      </c>
      <c r="O142" s="199">
        <f>'Core Indicators'!DR163</f>
        <v>0</v>
      </c>
      <c r="P142" s="199">
        <f>'Core Indicators'!DZ163</f>
        <v>0</v>
      </c>
      <c r="Q142" s="199">
        <f>'Core Indicators'!EH163</f>
        <v>0</v>
      </c>
      <c r="R142" s="199">
        <f>'Core Indicators'!EP163</f>
        <v>0</v>
      </c>
      <c r="S142" s="158" t="e">
        <f t="shared" si="82"/>
        <v>#DIV/0!</v>
      </c>
      <c r="T142" s="158">
        <f t="shared" si="83"/>
        <v>0.83333333333333337</v>
      </c>
      <c r="U142" s="198">
        <v>1</v>
      </c>
      <c r="V142" s="198">
        <v>1</v>
      </c>
      <c r="W142" s="198">
        <f>'Core Indicators'!EX163</f>
        <v>0</v>
      </c>
      <c r="X142" s="158">
        <f t="shared" si="84"/>
        <v>0.5</v>
      </c>
      <c r="Y142" s="198">
        <v>1</v>
      </c>
      <c r="Z142" s="158">
        <f t="shared" si="85"/>
        <v>0</v>
      </c>
      <c r="AA142" s="198">
        <f>'Core Indicators'!FF163</f>
        <v>0</v>
      </c>
      <c r="AB142" s="198">
        <f t="shared" si="86"/>
        <v>0</v>
      </c>
      <c r="AC142" s="179">
        <f>'Core Indicators'!GD163</f>
        <v>0</v>
      </c>
      <c r="AD142" s="179">
        <f>'Core Indicators'!GL163</f>
        <v>0</v>
      </c>
      <c r="AE142" s="179">
        <f>'Core Indicators'!GT163</f>
        <v>0</v>
      </c>
      <c r="AF142" s="179">
        <f>'Core Indicators'!HB163</f>
        <v>0</v>
      </c>
      <c r="AG142" s="179">
        <f t="shared" si="87"/>
        <v>0</v>
      </c>
      <c r="AH142" s="179">
        <f>'Core Indicators'!HJ163</f>
        <v>0</v>
      </c>
      <c r="AI142" s="179">
        <f>'Core Indicators'!HR163</f>
        <v>0</v>
      </c>
      <c r="AJ142" s="179">
        <f t="shared" si="88"/>
        <v>0</v>
      </c>
      <c r="AK142" s="179">
        <f>'Core Indicators'!HZ163</f>
        <v>0</v>
      </c>
      <c r="AL142" s="179">
        <f>'Core Indicators'!IH163</f>
        <v>0</v>
      </c>
      <c r="AM142" s="179">
        <f>'Core Indicators'!IP163</f>
        <v>0</v>
      </c>
      <c r="AN142" s="179">
        <f t="shared" si="89"/>
        <v>0</v>
      </c>
    </row>
    <row r="143" spans="1:40" x14ac:dyDescent="0.25">
      <c r="A143" s="198">
        <f>Lists!C:C</f>
        <v>0</v>
      </c>
      <c r="B143" s="250" t="e">
        <f t="shared" si="75"/>
        <v>#DIV/0!</v>
      </c>
      <c r="C143" s="158">
        <f t="shared" si="76"/>
        <v>0</v>
      </c>
      <c r="D143" s="273">
        <f t="shared" si="77"/>
        <v>0</v>
      </c>
      <c r="E143" s="198">
        <f>'Core Indicators'!R164</f>
        <v>0</v>
      </c>
      <c r="F143" s="198">
        <f>'Core Indicators'!Z164</f>
        <v>0</v>
      </c>
      <c r="G143" s="158">
        <f t="shared" si="78"/>
        <v>0</v>
      </c>
      <c r="H143" s="198">
        <f>'Core Indicators'!AH164</f>
        <v>0</v>
      </c>
      <c r="I143" s="198">
        <f>'Core Indicators'!AP164</f>
        <v>0</v>
      </c>
      <c r="J143" s="198">
        <f>'Core Indicators'!BN164</f>
        <v>0</v>
      </c>
      <c r="K143" s="198">
        <f t="shared" si="79"/>
        <v>0</v>
      </c>
      <c r="L143" s="250">
        <f t="shared" si="80"/>
        <v>0</v>
      </c>
      <c r="M143" s="273">
        <f t="shared" si="81"/>
        <v>0</v>
      </c>
      <c r="N143" s="199">
        <f>'Core Indicators'!DJ164</f>
        <v>0</v>
      </c>
      <c r="O143" s="199">
        <f>'Core Indicators'!DR164</f>
        <v>0</v>
      </c>
      <c r="P143" s="199">
        <f>'Core Indicators'!DZ164</f>
        <v>0</v>
      </c>
      <c r="Q143" s="199">
        <f>'Core Indicators'!EH164</f>
        <v>0</v>
      </c>
      <c r="R143" s="199">
        <f>'Core Indicators'!EP164</f>
        <v>0</v>
      </c>
      <c r="S143" s="158" t="e">
        <f t="shared" si="82"/>
        <v>#DIV/0!</v>
      </c>
      <c r="T143" s="158">
        <f t="shared" si="83"/>
        <v>0.83333333333333337</v>
      </c>
      <c r="U143" s="198">
        <v>1</v>
      </c>
      <c r="V143" s="198">
        <v>1</v>
      </c>
      <c r="W143" s="198">
        <f>'Core Indicators'!EX164</f>
        <v>0</v>
      </c>
      <c r="X143" s="158">
        <f t="shared" si="84"/>
        <v>0.5</v>
      </c>
      <c r="Y143" s="198">
        <v>1</v>
      </c>
      <c r="Z143" s="158">
        <f t="shared" si="85"/>
        <v>0</v>
      </c>
      <c r="AA143" s="198">
        <f>'Core Indicators'!FF164</f>
        <v>0</v>
      </c>
      <c r="AB143" s="198">
        <f t="shared" si="86"/>
        <v>0</v>
      </c>
      <c r="AC143" s="179">
        <f>'Core Indicators'!GD164</f>
        <v>0</v>
      </c>
      <c r="AD143" s="179">
        <f>'Core Indicators'!GL164</f>
        <v>0</v>
      </c>
      <c r="AE143" s="179">
        <f>'Core Indicators'!GT164</f>
        <v>0</v>
      </c>
      <c r="AF143" s="179">
        <f>'Core Indicators'!HB164</f>
        <v>0</v>
      </c>
      <c r="AG143" s="179">
        <f t="shared" si="87"/>
        <v>0</v>
      </c>
      <c r="AH143" s="179">
        <f>'Core Indicators'!HJ164</f>
        <v>0</v>
      </c>
      <c r="AI143" s="179">
        <f>'Core Indicators'!HR164</f>
        <v>0</v>
      </c>
      <c r="AJ143" s="179">
        <f t="shared" si="88"/>
        <v>0</v>
      </c>
      <c r="AK143" s="179">
        <f>'Core Indicators'!HZ164</f>
        <v>0</v>
      </c>
      <c r="AL143" s="179">
        <f>'Core Indicators'!IH164</f>
        <v>0</v>
      </c>
      <c r="AM143" s="179">
        <f>'Core Indicators'!IP164</f>
        <v>0</v>
      </c>
      <c r="AN143" s="179">
        <f t="shared" si="89"/>
        <v>0</v>
      </c>
    </row>
    <row r="144" spans="1:40" x14ac:dyDescent="0.25">
      <c r="A144" s="198">
        <f>Lists!C:C</f>
        <v>0</v>
      </c>
      <c r="B144" s="250" t="e">
        <f t="shared" si="75"/>
        <v>#DIV/0!</v>
      </c>
      <c r="C144" s="158">
        <f t="shared" si="76"/>
        <v>0</v>
      </c>
      <c r="D144" s="273">
        <f t="shared" si="77"/>
        <v>0</v>
      </c>
      <c r="E144" s="198">
        <f>'Core Indicators'!R165</f>
        <v>0</v>
      </c>
      <c r="F144" s="198">
        <f>'Core Indicators'!Z165</f>
        <v>0</v>
      </c>
      <c r="G144" s="158">
        <f t="shared" si="78"/>
        <v>0</v>
      </c>
      <c r="H144" s="198">
        <f>'Core Indicators'!AH165</f>
        <v>0</v>
      </c>
      <c r="I144" s="198">
        <f>'Core Indicators'!AP165</f>
        <v>0</v>
      </c>
      <c r="J144" s="198">
        <f>'Core Indicators'!BN165</f>
        <v>0</v>
      </c>
      <c r="K144" s="198">
        <f t="shared" si="79"/>
        <v>0</v>
      </c>
      <c r="L144" s="250">
        <f t="shared" si="80"/>
        <v>0</v>
      </c>
      <c r="M144" s="273">
        <f t="shared" si="81"/>
        <v>0</v>
      </c>
      <c r="N144" s="199">
        <f>'Core Indicators'!DJ165</f>
        <v>0</v>
      </c>
      <c r="O144" s="199">
        <f>'Core Indicators'!DR165</f>
        <v>0</v>
      </c>
      <c r="P144" s="199">
        <f>'Core Indicators'!DZ165</f>
        <v>0</v>
      </c>
      <c r="Q144" s="199">
        <f>'Core Indicators'!EH165</f>
        <v>0</v>
      </c>
      <c r="R144" s="199">
        <f>'Core Indicators'!EP165</f>
        <v>0</v>
      </c>
      <c r="S144" s="158" t="e">
        <f t="shared" si="82"/>
        <v>#DIV/0!</v>
      </c>
      <c r="T144" s="158">
        <f t="shared" si="83"/>
        <v>0.83333333333333337</v>
      </c>
      <c r="U144" s="198">
        <v>1</v>
      </c>
      <c r="V144" s="198">
        <v>1</v>
      </c>
      <c r="W144" s="198">
        <f>'Core Indicators'!EX165</f>
        <v>0</v>
      </c>
      <c r="X144" s="158">
        <f t="shared" si="84"/>
        <v>0.5</v>
      </c>
      <c r="Y144" s="198">
        <v>1</v>
      </c>
      <c r="Z144" s="158">
        <f t="shared" si="85"/>
        <v>0</v>
      </c>
      <c r="AA144" s="198">
        <f>'Core Indicators'!FF165</f>
        <v>0</v>
      </c>
      <c r="AB144" s="198">
        <f t="shared" si="86"/>
        <v>0</v>
      </c>
      <c r="AC144" s="179">
        <f>'Core Indicators'!GD165</f>
        <v>0</v>
      </c>
      <c r="AD144" s="179">
        <f>'Core Indicators'!GL165</f>
        <v>0</v>
      </c>
      <c r="AE144" s="179">
        <f>'Core Indicators'!GT165</f>
        <v>0</v>
      </c>
      <c r="AF144" s="179">
        <f>'Core Indicators'!HB165</f>
        <v>0</v>
      </c>
      <c r="AG144" s="179">
        <f t="shared" si="87"/>
        <v>0</v>
      </c>
      <c r="AH144" s="179">
        <f>'Core Indicators'!HJ165</f>
        <v>0</v>
      </c>
      <c r="AI144" s="179">
        <f>'Core Indicators'!HR165</f>
        <v>0</v>
      </c>
      <c r="AJ144" s="179">
        <f t="shared" si="88"/>
        <v>0</v>
      </c>
      <c r="AK144" s="179">
        <f>'Core Indicators'!HZ165</f>
        <v>0</v>
      </c>
      <c r="AL144" s="179">
        <f>'Core Indicators'!IH165</f>
        <v>0</v>
      </c>
      <c r="AM144" s="179">
        <f>'Core Indicators'!IP165</f>
        <v>0</v>
      </c>
      <c r="AN144" s="179">
        <f t="shared" si="89"/>
        <v>0</v>
      </c>
    </row>
    <row r="145" spans="1:40" x14ac:dyDescent="0.25">
      <c r="A145" s="198">
        <f>Lists!C:C</f>
        <v>0</v>
      </c>
      <c r="B145" s="250" t="e">
        <f t="shared" si="75"/>
        <v>#DIV/0!</v>
      </c>
      <c r="C145" s="158">
        <f t="shared" si="76"/>
        <v>0</v>
      </c>
      <c r="D145" s="273">
        <f t="shared" si="77"/>
        <v>0</v>
      </c>
      <c r="E145" s="198">
        <f>'Core Indicators'!R166</f>
        <v>0</v>
      </c>
      <c r="F145" s="198">
        <f>'Core Indicators'!Z166</f>
        <v>0</v>
      </c>
      <c r="G145" s="158">
        <f t="shared" si="78"/>
        <v>0</v>
      </c>
      <c r="H145" s="198">
        <f>'Core Indicators'!AH166</f>
        <v>0</v>
      </c>
      <c r="I145" s="198">
        <f>'Core Indicators'!AP166</f>
        <v>0</v>
      </c>
      <c r="J145" s="198">
        <f>'Core Indicators'!BN166</f>
        <v>0</v>
      </c>
      <c r="K145" s="198">
        <f t="shared" si="79"/>
        <v>0</v>
      </c>
      <c r="L145" s="250">
        <f t="shared" si="80"/>
        <v>0</v>
      </c>
      <c r="M145" s="273">
        <f t="shared" si="81"/>
        <v>0</v>
      </c>
      <c r="N145" s="199">
        <f>'Core Indicators'!DJ166</f>
        <v>0</v>
      </c>
      <c r="O145" s="199">
        <f>'Core Indicators'!DR166</f>
        <v>0</v>
      </c>
      <c r="P145" s="199">
        <f>'Core Indicators'!DZ166</f>
        <v>0</v>
      </c>
      <c r="Q145" s="199">
        <f>'Core Indicators'!EH166</f>
        <v>0</v>
      </c>
      <c r="R145" s="199">
        <f>'Core Indicators'!EP166</f>
        <v>0</v>
      </c>
      <c r="S145" s="158" t="e">
        <f t="shared" si="82"/>
        <v>#DIV/0!</v>
      </c>
      <c r="T145" s="158">
        <f t="shared" si="83"/>
        <v>0.83333333333333337</v>
      </c>
      <c r="U145" s="198">
        <v>1</v>
      </c>
      <c r="V145" s="198">
        <v>1</v>
      </c>
      <c r="W145" s="198">
        <f>'Core Indicators'!EX166</f>
        <v>0</v>
      </c>
      <c r="X145" s="158">
        <f t="shared" si="84"/>
        <v>0.5</v>
      </c>
      <c r="Y145" s="198">
        <v>1</v>
      </c>
      <c r="Z145" s="158" t="e">
        <f t="shared" si="85"/>
        <v>#DIV/0!</v>
      </c>
      <c r="AA145" s="198">
        <f>'Core Indicators'!FF166</f>
        <v>0</v>
      </c>
      <c r="AB145" s="198">
        <f t="shared" si="86"/>
        <v>0</v>
      </c>
      <c r="AC145" s="179">
        <f>'Core Indicators'!GD166</f>
        <v>0</v>
      </c>
      <c r="AD145" s="179">
        <f>'Core Indicators'!GL166</f>
        <v>0</v>
      </c>
      <c r="AE145" s="179">
        <f>'Core Indicators'!GT166</f>
        <v>0</v>
      </c>
      <c r="AF145" s="179">
        <f>'Core Indicators'!HB166</f>
        <v>0</v>
      </c>
      <c r="AG145" s="179">
        <f t="shared" si="87"/>
        <v>0</v>
      </c>
      <c r="AH145" s="179">
        <f>'Core Indicators'!HJ166</f>
        <v>0</v>
      </c>
      <c r="AI145" s="179">
        <f>'Core Indicators'!HR166</f>
        <v>0</v>
      </c>
      <c r="AJ145" s="179">
        <f t="shared" si="88"/>
        <v>0</v>
      </c>
      <c r="AK145" s="179">
        <f>'Core Indicators'!HZ166</f>
        <v>0</v>
      </c>
      <c r="AL145" s="179">
        <f>'Core Indicators'!IH166</f>
        <v>0</v>
      </c>
      <c r="AM145" s="179">
        <f>'Core Indicators'!IP166</f>
        <v>0</v>
      </c>
      <c r="AN145" s="179">
        <f t="shared" si="89"/>
        <v>0</v>
      </c>
    </row>
    <row r="146" spans="1:40" x14ac:dyDescent="0.25">
      <c r="A146" s="198">
        <f>Lists!C:C</f>
        <v>0</v>
      </c>
      <c r="B146" s="250" t="e">
        <f t="shared" si="75"/>
        <v>#DIV/0!</v>
      </c>
      <c r="C146" s="158">
        <f t="shared" si="76"/>
        <v>0</v>
      </c>
      <c r="D146" s="273">
        <f t="shared" si="77"/>
        <v>0</v>
      </c>
      <c r="E146" s="198">
        <f>'Core Indicators'!R167</f>
        <v>0</v>
      </c>
      <c r="F146" s="198">
        <f>'Core Indicators'!Z167</f>
        <v>0</v>
      </c>
      <c r="G146" s="158">
        <f t="shared" si="78"/>
        <v>0</v>
      </c>
      <c r="H146" s="198">
        <f>'Core Indicators'!AH167</f>
        <v>0</v>
      </c>
      <c r="I146" s="198">
        <f>'Core Indicators'!AP167</f>
        <v>0</v>
      </c>
      <c r="J146" s="198">
        <f>'Core Indicators'!BN167</f>
        <v>0</v>
      </c>
      <c r="K146" s="198">
        <f t="shared" si="79"/>
        <v>0</v>
      </c>
      <c r="L146" s="250">
        <f t="shared" si="80"/>
        <v>0</v>
      </c>
      <c r="M146" s="273">
        <f t="shared" si="81"/>
        <v>0</v>
      </c>
      <c r="N146" s="199">
        <f>'Core Indicators'!DJ167</f>
        <v>0</v>
      </c>
      <c r="O146" s="199">
        <f>'Core Indicators'!DR167</f>
        <v>0</v>
      </c>
      <c r="P146" s="199">
        <f>'Core Indicators'!DZ167</f>
        <v>0</v>
      </c>
      <c r="Q146" s="199">
        <f>'Core Indicators'!EH167</f>
        <v>0</v>
      </c>
      <c r="R146" s="199">
        <f>'Core Indicators'!EP167</f>
        <v>0</v>
      </c>
      <c r="S146" s="158" t="e">
        <f t="shared" si="82"/>
        <v>#DIV/0!</v>
      </c>
      <c r="T146" s="158">
        <f t="shared" si="83"/>
        <v>0.83333333333333337</v>
      </c>
      <c r="U146" s="198">
        <v>1</v>
      </c>
      <c r="V146" s="198">
        <v>1</v>
      </c>
      <c r="W146" s="198">
        <f>'Core Indicators'!EX167</f>
        <v>0</v>
      </c>
      <c r="X146" s="158">
        <f t="shared" si="84"/>
        <v>0.5</v>
      </c>
      <c r="Y146" s="198">
        <v>1</v>
      </c>
      <c r="Z146" s="158" t="e">
        <f t="shared" si="85"/>
        <v>#DIV/0!</v>
      </c>
      <c r="AA146" s="198">
        <f>'Core Indicators'!FF167</f>
        <v>0</v>
      </c>
      <c r="AB146" s="198">
        <f t="shared" si="86"/>
        <v>0</v>
      </c>
      <c r="AC146" s="179">
        <f>'Core Indicators'!GD167</f>
        <v>0</v>
      </c>
      <c r="AD146" s="179">
        <f>'Core Indicators'!GL167</f>
        <v>0</v>
      </c>
      <c r="AE146" s="179">
        <f>'Core Indicators'!GT167</f>
        <v>0</v>
      </c>
      <c r="AF146" s="179">
        <f>'Core Indicators'!HB167</f>
        <v>0</v>
      </c>
      <c r="AG146" s="179">
        <f t="shared" si="87"/>
        <v>0</v>
      </c>
      <c r="AH146" s="179">
        <f>'Core Indicators'!HJ167</f>
        <v>0</v>
      </c>
      <c r="AI146" s="179">
        <f>'Core Indicators'!HR167</f>
        <v>0</v>
      </c>
      <c r="AJ146" s="179">
        <f t="shared" si="88"/>
        <v>0</v>
      </c>
      <c r="AK146" s="179">
        <f>'Core Indicators'!HZ167</f>
        <v>0</v>
      </c>
      <c r="AL146" s="179">
        <f>'Core Indicators'!IH167</f>
        <v>0</v>
      </c>
      <c r="AM146" s="179">
        <f>'Core Indicators'!IP167</f>
        <v>0</v>
      </c>
      <c r="AN146" s="179">
        <f t="shared" si="89"/>
        <v>0</v>
      </c>
    </row>
    <row r="147" spans="1:40" x14ac:dyDescent="0.25">
      <c r="A147" s="198">
        <f>Lists!C:C</f>
        <v>0</v>
      </c>
      <c r="B147" s="250" t="e">
        <f t="shared" si="75"/>
        <v>#DIV/0!</v>
      </c>
      <c r="C147" s="158">
        <f t="shared" si="76"/>
        <v>0</v>
      </c>
      <c r="D147" s="273">
        <f t="shared" si="77"/>
        <v>0</v>
      </c>
      <c r="E147" s="198">
        <f>'Core Indicators'!R168</f>
        <v>0</v>
      </c>
      <c r="F147" s="198">
        <f>'Core Indicators'!Z168</f>
        <v>0</v>
      </c>
      <c r="G147" s="158">
        <f t="shared" si="78"/>
        <v>0</v>
      </c>
      <c r="H147" s="198">
        <f>'Core Indicators'!AH168</f>
        <v>0</v>
      </c>
      <c r="I147" s="198">
        <f>'Core Indicators'!AP168</f>
        <v>0</v>
      </c>
      <c r="J147" s="198">
        <f>'Core Indicators'!BN168</f>
        <v>0</v>
      </c>
      <c r="K147" s="198">
        <f t="shared" si="79"/>
        <v>0</v>
      </c>
      <c r="L147" s="250">
        <f t="shared" si="80"/>
        <v>0</v>
      </c>
      <c r="M147" s="273">
        <f t="shared" si="81"/>
        <v>0</v>
      </c>
      <c r="N147" s="199">
        <f>'Core Indicators'!DJ168</f>
        <v>0</v>
      </c>
      <c r="O147" s="199">
        <f>'Core Indicators'!DR168</f>
        <v>0</v>
      </c>
      <c r="P147" s="199">
        <f>'Core Indicators'!DZ168</f>
        <v>0</v>
      </c>
      <c r="Q147" s="199">
        <f>'Core Indicators'!EH168</f>
        <v>0</v>
      </c>
      <c r="R147" s="199">
        <f>'Core Indicators'!EP168</f>
        <v>0</v>
      </c>
      <c r="S147" s="158" t="e">
        <f t="shared" si="82"/>
        <v>#DIV/0!</v>
      </c>
      <c r="T147" s="158">
        <f t="shared" si="83"/>
        <v>0.83333333333333337</v>
      </c>
      <c r="U147" s="198">
        <v>1</v>
      </c>
      <c r="V147" s="198">
        <v>1</v>
      </c>
      <c r="W147" s="198">
        <f>'Core Indicators'!EX168</f>
        <v>0</v>
      </c>
      <c r="X147" s="158">
        <f t="shared" si="84"/>
        <v>0.5</v>
      </c>
      <c r="Y147" s="198">
        <v>1</v>
      </c>
      <c r="Z147" s="158" t="e">
        <f t="shared" si="85"/>
        <v>#DIV/0!</v>
      </c>
      <c r="AA147" s="198">
        <f>'Core Indicators'!FF168</f>
        <v>0</v>
      </c>
      <c r="AB147" s="198">
        <f t="shared" si="86"/>
        <v>0</v>
      </c>
      <c r="AC147" s="179">
        <f>'Core Indicators'!GD168</f>
        <v>0</v>
      </c>
      <c r="AD147" s="179">
        <f>'Core Indicators'!GL168</f>
        <v>0</v>
      </c>
      <c r="AE147" s="179">
        <f>'Core Indicators'!GT168</f>
        <v>0</v>
      </c>
      <c r="AF147" s="179">
        <f>'Core Indicators'!HB168</f>
        <v>0</v>
      </c>
      <c r="AG147" s="179">
        <f t="shared" si="87"/>
        <v>0</v>
      </c>
      <c r="AH147" s="179">
        <f>'Core Indicators'!HJ168</f>
        <v>0</v>
      </c>
      <c r="AI147" s="179">
        <f>'Core Indicators'!HR168</f>
        <v>0</v>
      </c>
      <c r="AJ147" s="179">
        <f t="shared" si="88"/>
        <v>0</v>
      </c>
      <c r="AK147" s="179">
        <f>'Core Indicators'!HZ168</f>
        <v>0</v>
      </c>
      <c r="AL147" s="179">
        <f>'Core Indicators'!IH168</f>
        <v>0</v>
      </c>
      <c r="AM147" s="179">
        <f>'Core Indicators'!IP168</f>
        <v>0</v>
      </c>
      <c r="AN147" s="179">
        <f t="shared" si="89"/>
        <v>0</v>
      </c>
    </row>
    <row r="148" spans="1:40" x14ac:dyDescent="0.25">
      <c r="A148" s="198">
        <f>Lists!C:C</f>
        <v>0</v>
      </c>
      <c r="B148" s="250" t="e">
        <f t="shared" si="75"/>
        <v>#DIV/0!</v>
      </c>
      <c r="C148" s="158">
        <f t="shared" si="76"/>
        <v>0</v>
      </c>
      <c r="D148" s="273">
        <f t="shared" si="77"/>
        <v>0</v>
      </c>
      <c r="E148" s="198">
        <f>'Core Indicators'!R169</f>
        <v>0</v>
      </c>
      <c r="F148" s="198">
        <f>'Core Indicators'!Z169</f>
        <v>0</v>
      </c>
      <c r="G148" s="158">
        <f t="shared" si="78"/>
        <v>0</v>
      </c>
      <c r="H148" s="198">
        <f>'Core Indicators'!AH169</f>
        <v>0</v>
      </c>
      <c r="I148" s="198">
        <f>'Core Indicators'!AP169</f>
        <v>0</v>
      </c>
      <c r="J148" s="198">
        <f>'Core Indicators'!BN169</f>
        <v>0</v>
      </c>
      <c r="K148" s="198">
        <f t="shared" si="79"/>
        <v>0</v>
      </c>
      <c r="L148" s="250">
        <f t="shared" si="80"/>
        <v>0</v>
      </c>
      <c r="M148" s="273">
        <f t="shared" si="81"/>
        <v>0</v>
      </c>
      <c r="N148" s="199">
        <f>'Core Indicators'!DJ169</f>
        <v>0</v>
      </c>
      <c r="O148" s="199">
        <f>'Core Indicators'!DR169</f>
        <v>0</v>
      </c>
      <c r="P148" s="199">
        <f>'Core Indicators'!DZ169</f>
        <v>0</v>
      </c>
      <c r="Q148" s="199">
        <f>'Core Indicators'!EH169</f>
        <v>0</v>
      </c>
      <c r="R148" s="199">
        <f>'Core Indicators'!EP169</f>
        <v>0</v>
      </c>
      <c r="S148" s="158" t="e">
        <f t="shared" si="82"/>
        <v>#DIV/0!</v>
      </c>
      <c r="T148" s="158">
        <f t="shared" si="83"/>
        <v>0.83333333333333337</v>
      </c>
      <c r="U148" s="198">
        <v>1</v>
      </c>
      <c r="V148" s="198">
        <v>1</v>
      </c>
      <c r="W148" s="198">
        <f>'Core Indicators'!EX169</f>
        <v>0</v>
      </c>
      <c r="X148" s="158">
        <f t="shared" si="84"/>
        <v>0.5</v>
      </c>
      <c r="Y148" s="198">
        <v>1</v>
      </c>
      <c r="Z148" s="158" t="e">
        <f t="shared" si="85"/>
        <v>#DIV/0!</v>
      </c>
      <c r="AA148" s="198">
        <f>'Core Indicators'!FF169</f>
        <v>0</v>
      </c>
      <c r="AB148" s="198">
        <f t="shared" si="86"/>
        <v>0</v>
      </c>
      <c r="AC148" s="179">
        <f>'Core Indicators'!GD169</f>
        <v>0</v>
      </c>
      <c r="AD148" s="179">
        <f>'Core Indicators'!GL169</f>
        <v>0</v>
      </c>
      <c r="AE148" s="179">
        <f>'Core Indicators'!GT169</f>
        <v>0</v>
      </c>
      <c r="AF148" s="179">
        <f>'Core Indicators'!HB169</f>
        <v>0</v>
      </c>
      <c r="AG148" s="179">
        <f t="shared" si="87"/>
        <v>0</v>
      </c>
      <c r="AH148" s="179">
        <f>'Core Indicators'!HJ169</f>
        <v>0</v>
      </c>
      <c r="AI148" s="179">
        <f>'Core Indicators'!HR169</f>
        <v>0</v>
      </c>
      <c r="AJ148" s="179">
        <f t="shared" si="88"/>
        <v>0</v>
      </c>
      <c r="AK148" s="179">
        <f>'Core Indicators'!HZ169</f>
        <v>0</v>
      </c>
      <c r="AL148" s="179">
        <f>'Core Indicators'!IH169</f>
        <v>0</v>
      </c>
      <c r="AM148" s="179">
        <f>'Core Indicators'!IP169</f>
        <v>0</v>
      </c>
      <c r="AN148" s="179">
        <f t="shared" si="89"/>
        <v>0</v>
      </c>
    </row>
    <row r="149" spans="1:40" x14ac:dyDescent="0.25">
      <c r="A149" s="198">
        <f>Lists!C:C</f>
        <v>0</v>
      </c>
      <c r="B149" s="250" t="e">
        <f t="shared" si="75"/>
        <v>#DIV/0!</v>
      </c>
      <c r="C149" s="158">
        <f t="shared" si="76"/>
        <v>0</v>
      </c>
      <c r="D149" s="273">
        <f t="shared" si="77"/>
        <v>0</v>
      </c>
      <c r="E149" s="198">
        <f>'Core Indicators'!R170</f>
        <v>0</v>
      </c>
      <c r="F149" s="198">
        <f>'Core Indicators'!Z170</f>
        <v>0</v>
      </c>
      <c r="G149" s="158">
        <f t="shared" si="78"/>
        <v>0</v>
      </c>
      <c r="H149" s="198">
        <f>'Core Indicators'!AH170</f>
        <v>0</v>
      </c>
      <c r="I149" s="198">
        <f>'Core Indicators'!AP170</f>
        <v>0</v>
      </c>
      <c r="J149" s="198">
        <f>'Core Indicators'!BN170</f>
        <v>0</v>
      </c>
      <c r="K149" s="198">
        <f t="shared" si="79"/>
        <v>0</v>
      </c>
      <c r="L149" s="250">
        <f t="shared" si="80"/>
        <v>0</v>
      </c>
      <c r="M149" s="273">
        <f t="shared" si="81"/>
        <v>0</v>
      </c>
      <c r="N149" s="199">
        <f>'Core Indicators'!DJ170</f>
        <v>0</v>
      </c>
      <c r="O149" s="199">
        <f>'Core Indicators'!DR170</f>
        <v>0</v>
      </c>
      <c r="P149" s="199">
        <f>'Core Indicators'!DZ170</f>
        <v>0</v>
      </c>
      <c r="Q149" s="199">
        <f>'Core Indicators'!EH170</f>
        <v>0</v>
      </c>
      <c r="R149" s="199">
        <f>'Core Indicators'!EP170</f>
        <v>0</v>
      </c>
      <c r="S149" s="158" t="e">
        <f t="shared" si="82"/>
        <v>#DIV/0!</v>
      </c>
      <c r="T149" s="158">
        <f t="shared" si="83"/>
        <v>0.83333333333333337</v>
      </c>
      <c r="U149" s="198">
        <v>1</v>
      </c>
      <c r="V149" s="198">
        <v>1</v>
      </c>
      <c r="W149" s="198">
        <f>'Core Indicators'!EX170</f>
        <v>0</v>
      </c>
      <c r="X149" s="158">
        <f t="shared" si="84"/>
        <v>0.5</v>
      </c>
      <c r="Y149" s="198">
        <v>1</v>
      </c>
      <c r="Z149" s="158" t="e">
        <f t="shared" si="85"/>
        <v>#DIV/0!</v>
      </c>
      <c r="AA149" s="198">
        <f>'Core Indicators'!FF170</f>
        <v>0</v>
      </c>
      <c r="AB149" s="198">
        <f t="shared" si="86"/>
        <v>0</v>
      </c>
      <c r="AC149" s="179">
        <f>'Core Indicators'!GD170</f>
        <v>0</v>
      </c>
      <c r="AD149" s="179">
        <f>'Core Indicators'!GL170</f>
        <v>0</v>
      </c>
      <c r="AE149" s="179">
        <f>'Core Indicators'!GT170</f>
        <v>0</v>
      </c>
      <c r="AF149" s="179">
        <f>'Core Indicators'!HB170</f>
        <v>0</v>
      </c>
      <c r="AG149" s="179">
        <f t="shared" si="87"/>
        <v>0</v>
      </c>
      <c r="AH149" s="179">
        <f>'Core Indicators'!HJ170</f>
        <v>0</v>
      </c>
      <c r="AI149" s="179">
        <f>'Core Indicators'!HR170</f>
        <v>0</v>
      </c>
      <c r="AJ149" s="179">
        <f t="shared" si="88"/>
        <v>0</v>
      </c>
      <c r="AK149" s="179">
        <f>'Core Indicators'!HZ170</f>
        <v>0</v>
      </c>
      <c r="AL149" s="179">
        <f>'Core Indicators'!IH170</f>
        <v>0</v>
      </c>
      <c r="AM149" s="179">
        <f>'Core Indicators'!IP170</f>
        <v>0</v>
      </c>
      <c r="AN149" s="179">
        <f t="shared" si="89"/>
        <v>0</v>
      </c>
    </row>
    <row r="150" spans="1:40" x14ac:dyDescent="0.25">
      <c r="A150" s="198">
        <f>Lists!C:C</f>
        <v>0</v>
      </c>
      <c r="B150" s="250" t="e">
        <f t="shared" si="75"/>
        <v>#DIV/0!</v>
      </c>
      <c r="C150" s="158">
        <f t="shared" si="76"/>
        <v>0</v>
      </c>
      <c r="D150" s="273">
        <f t="shared" si="77"/>
        <v>0</v>
      </c>
      <c r="E150" s="198">
        <f>'Core Indicators'!R171</f>
        <v>0</v>
      </c>
      <c r="F150" s="198">
        <f>'Core Indicators'!Z171</f>
        <v>0</v>
      </c>
      <c r="G150" s="158">
        <f t="shared" si="78"/>
        <v>0</v>
      </c>
      <c r="H150" s="198">
        <f>'Core Indicators'!AH171</f>
        <v>0</v>
      </c>
      <c r="I150" s="198">
        <f>'Core Indicators'!AP171</f>
        <v>0</v>
      </c>
      <c r="J150" s="198">
        <f>'Core Indicators'!BN171</f>
        <v>0</v>
      </c>
      <c r="K150" s="198">
        <f t="shared" si="79"/>
        <v>0</v>
      </c>
      <c r="L150" s="250">
        <f t="shared" si="80"/>
        <v>0</v>
      </c>
      <c r="M150" s="273">
        <f t="shared" si="81"/>
        <v>0</v>
      </c>
      <c r="N150" s="199">
        <f>'Core Indicators'!DJ171</f>
        <v>0</v>
      </c>
      <c r="O150" s="199">
        <f>'Core Indicators'!DR171</f>
        <v>0</v>
      </c>
      <c r="P150" s="199">
        <f>'Core Indicators'!DZ171</f>
        <v>0</v>
      </c>
      <c r="Q150" s="199">
        <f>'Core Indicators'!EH171</f>
        <v>0</v>
      </c>
      <c r="R150" s="199">
        <f>'Core Indicators'!EP171</f>
        <v>0</v>
      </c>
      <c r="S150" s="158" t="e">
        <f t="shared" si="82"/>
        <v>#DIV/0!</v>
      </c>
      <c r="T150" s="158">
        <f t="shared" si="83"/>
        <v>0.83333333333333337</v>
      </c>
      <c r="U150" s="198">
        <v>1</v>
      </c>
      <c r="V150" s="198">
        <v>1</v>
      </c>
      <c r="W150" s="198">
        <f>'Core Indicators'!EX171</f>
        <v>0</v>
      </c>
      <c r="X150" s="158">
        <f t="shared" si="84"/>
        <v>0.5</v>
      </c>
      <c r="Y150" s="198">
        <v>1</v>
      </c>
      <c r="Z150" s="158" t="e">
        <f t="shared" si="85"/>
        <v>#DIV/0!</v>
      </c>
      <c r="AA150" s="198">
        <f>'Core Indicators'!FF171</f>
        <v>0</v>
      </c>
      <c r="AB150" s="198">
        <f t="shared" si="86"/>
        <v>0</v>
      </c>
      <c r="AC150" s="179">
        <f>'Core Indicators'!GD171</f>
        <v>0</v>
      </c>
      <c r="AD150" s="179">
        <f>'Core Indicators'!GL171</f>
        <v>0</v>
      </c>
      <c r="AE150" s="179">
        <f>'Core Indicators'!GT171</f>
        <v>0</v>
      </c>
      <c r="AF150" s="179">
        <f>'Core Indicators'!HB171</f>
        <v>0</v>
      </c>
      <c r="AG150" s="179">
        <f t="shared" si="87"/>
        <v>0</v>
      </c>
      <c r="AH150" s="179">
        <f>'Core Indicators'!HJ171</f>
        <v>0</v>
      </c>
      <c r="AI150" s="179">
        <f>'Core Indicators'!HR171</f>
        <v>0</v>
      </c>
      <c r="AJ150" s="179">
        <f t="shared" si="88"/>
        <v>0</v>
      </c>
      <c r="AK150" s="179">
        <f>'Core Indicators'!HZ171</f>
        <v>0</v>
      </c>
      <c r="AL150" s="179">
        <f>'Core Indicators'!IH171</f>
        <v>0</v>
      </c>
      <c r="AM150" s="179">
        <f>'Core Indicators'!IP171</f>
        <v>0</v>
      </c>
      <c r="AN150" s="179">
        <f t="shared" si="89"/>
        <v>0</v>
      </c>
    </row>
    <row r="151" spans="1:40" x14ac:dyDescent="0.25">
      <c r="A151" s="198">
        <f>Lists!C:C</f>
        <v>0</v>
      </c>
      <c r="B151" s="250" t="e">
        <f t="shared" si="75"/>
        <v>#DIV/0!</v>
      </c>
      <c r="C151" s="158">
        <f t="shared" si="76"/>
        <v>0</v>
      </c>
      <c r="D151" s="273">
        <f t="shared" si="77"/>
        <v>0</v>
      </c>
      <c r="E151" s="198">
        <f>'Core Indicators'!R172</f>
        <v>0</v>
      </c>
      <c r="F151" s="198">
        <f>'Core Indicators'!Z172</f>
        <v>0</v>
      </c>
      <c r="G151" s="158">
        <f t="shared" si="78"/>
        <v>0</v>
      </c>
      <c r="H151" s="198">
        <f>'Core Indicators'!AH172</f>
        <v>0</v>
      </c>
      <c r="I151" s="198">
        <f>'Core Indicators'!AP172</f>
        <v>0</v>
      </c>
      <c r="J151" s="198">
        <f>'Core Indicators'!BN172</f>
        <v>0</v>
      </c>
      <c r="K151" s="198">
        <f t="shared" si="79"/>
        <v>0</v>
      </c>
      <c r="L151" s="250">
        <f t="shared" si="80"/>
        <v>0</v>
      </c>
      <c r="M151" s="273">
        <f t="shared" si="81"/>
        <v>0</v>
      </c>
      <c r="N151" s="199">
        <f>'Core Indicators'!DJ172</f>
        <v>0</v>
      </c>
      <c r="O151" s="199">
        <f>'Core Indicators'!DR172</f>
        <v>0</v>
      </c>
      <c r="P151" s="199">
        <f>'Core Indicators'!DZ172</f>
        <v>0</v>
      </c>
      <c r="Q151" s="199">
        <f>'Core Indicators'!EH172</f>
        <v>0</v>
      </c>
      <c r="R151" s="199">
        <f>'Core Indicators'!EP172</f>
        <v>0</v>
      </c>
      <c r="S151" s="158" t="e">
        <f t="shared" si="82"/>
        <v>#DIV/0!</v>
      </c>
      <c r="T151" s="158">
        <f t="shared" si="83"/>
        <v>0.83333333333333337</v>
      </c>
      <c r="U151" s="198">
        <v>1</v>
      </c>
      <c r="V151" s="198">
        <v>1</v>
      </c>
      <c r="W151" s="198">
        <f>'Core Indicators'!EX172</f>
        <v>0</v>
      </c>
      <c r="X151" s="158">
        <f t="shared" si="84"/>
        <v>0.5</v>
      </c>
      <c r="Y151" s="198">
        <v>1</v>
      </c>
      <c r="Z151" s="158" t="e">
        <f t="shared" si="85"/>
        <v>#DIV/0!</v>
      </c>
      <c r="AA151" s="198">
        <f>'Core Indicators'!FF172</f>
        <v>0</v>
      </c>
      <c r="AB151" s="198">
        <f t="shared" si="86"/>
        <v>0</v>
      </c>
      <c r="AC151" s="179">
        <f>'Core Indicators'!GD172</f>
        <v>0</v>
      </c>
      <c r="AD151" s="179">
        <f>'Core Indicators'!GL172</f>
        <v>0</v>
      </c>
      <c r="AE151" s="179">
        <f>'Core Indicators'!GT172</f>
        <v>0</v>
      </c>
      <c r="AF151" s="179">
        <f>'Core Indicators'!HB172</f>
        <v>0</v>
      </c>
      <c r="AG151" s="179">
        <f t="shared" si="87"/>
        <v>0</v>
      </c>
      <c r="AH151" s="179">
        <f>'Core Indicators'!HJ172</f>
        <v>0</v>
      </c>
      <c r="AI151" s="179">
        <f>'Core Indicators'!HR172</f>
        <v>0</v>
      </c>
      <c r="AJ151" s="179">
        <f t="shared" si="88"/>
        <v>0</v>
      </c>
      <c r="AK151" s="179">
        <f>'Core Indicators'!HZ172</f>
        <v>0</v>
      </c>
      <c r="AL151" s="179">
        <f>'Core Indicators'!IH172</f>
        <v>0</v>
      </c>
      <c r="AM151" s="179">
        <f>'Core Indicators'!IP172</f>
        <v>0</v>
      </c>
      <c r="AN151" s="179">
        <f t="shared" si="89"/>
        <v>0</v>
      </c>
    </row>
    <row r="152" spans="1:40" x14ac:dyDescent="0.25">
      <c r="A152" s="198">
        <f>Lists!C:C</f>
        <v>0</v>
      </c>
      <c r="B152" s="250" t="e">
        <f t="shared" si="75"/>
        <v>#DIV/0!</v>
      </c>
      <c r="C152" s="158">
        <f t="shared" si="76"/>
        <v>0</v>
      </c>
      <c r="D152" s="273">
        <f t="shared" si="77"/>
        <v>0</v>
      </c>
      <c r="E152" s="198">
        <f>'Core Indicators'!R173</f>
        <v>0</v>
      </c>
      <c r="F152" s="198">
        <f>'Core Indicators'!Z173</f>
        <v>0</v>
      </c>
      <c r="G152" s="158">
        <f t="shared" si="78"/>
        <v>0</v>
      </c>
      <c r="H152" s="198">
        <f>'Core Indicators'!AH173</f>
        <v>0</v>
      </c>
      <c r="I152" s="198">
        <f>'Core Indicators'!AP173</f>
        <v>0</v>
      </c>
      <c r="J152" s="198">
        <f>'Core Indicators'!BN173</f>
        <v>0</v>
      </c>
      <c r="K152" s="198">
        <f t="shared" si="79"/>
        <v>0</v>
      </c>
      <c r="L152" s="250">
        <f t="shared" si="80"/>
        <v>0</v>
      </c>
      <c r="M152" s="273">
        <f t="shared" si="81"/>
        <v>0</v>
      </c>
      <c r="N152" s="199">
        <f>'Core Indicators'!DJ173</f>
        <v>0</v>
      </c>
      <c r="O152" s="199">
        <f>'Core Indicators'!DR173</f>
        <v>0</v>
      </c>
      <c r="P152" s="199">
        <f>'Core Indicators'!DZ173</f>
        <v>0</v>
      </c>
      <c r="Q152" s="199">
        <f>'Core Indicators'!EH173</f>
        <v>0</v>
      </c>
      <c r="R152" s="199">
        <f>'Core Indicators'!EP173</f>
        <v>0</v>
      </c>
      <c r="S152" s="158" t="e">
        <f t="shared" si="82"/>
        <v>#DIV/0!</v>
      </c>
      <c r="T152" s="158">
        <f t="shared" si="83"/>
        <v>0.83333333333333337</v>
      </c>
      <c r="U152" s="198">
        <v>1</v>
      </c>
      <c r="V152" s="198">
        <v>1</v>
      </c>
      <c r="W152" s="198">
        <f>'Core Indicators'!EX173</f>
        <v>0</v>
      </c>
      <c r="X152" s="158">
        <f t="shared" si="84"/>
        <v>0.5</v>
      </c>
      <c r="Y152" s="198">
        <v>1</v>
      </c>
      <c r="Z152" s="158" t="e">
        <f t="shared" si="85"/>
        <v>#DIV/0!</v>
      </c>
      <c r="AA152" s="198">
        <f>'Core Indicators'!FF173</f>
        <v>0</v>
      </c>
      <c r="AB152" s="198">
        <f t="shared" si="86"/>
        <v>0</v>
      </c>
      <c r="AC152" s="179">
        <f>'Core Indicators'!GD173</f>
        <v>0</v>
      </c>
      <c r="AD152" s="179">
        <f>'Core Indicators'!GL173</f>
        <v>0</v>
      </c>
      <c r="AE152" s="179">
        <f>'Core Indicators'!GT173</f>
        <v>0</v>
      </c>
      <c r="AF152" s="179">
        <f>'Core Indicators'!HB173</f>
        <v>0</v>
      </c>
      <c r="AG152" s="179">
        <f t="shared" si="87"/>
        <v>0</v>
      </c>
      <c r="AH152" s="179">
        <f>'Core Indicators'!HJ173</f>
        <v>0</v>
      </c>
      <c r="AI152" s="179">
        <f>'Core Indicators'!HR173</f>
        <v>0</v>
      </c>
      <c r="AJ152" s="179">
        <f t="shared" si="88"/>
        <v>0</v>
      </c>
      <c r="AK152" s="179">
        <f>'Core Indicators'!HZ173</f>
        <v>0</v>
      </c>
      <c r="AL152" s="179">
        <f>'Core Indicators'!IH173</f>
        <v>0</v>
      </c>
      <c r="AM152" s="179">
        <f>'Core Indicators'!IP173</f>
        <v>0</v>
      </c>
      <c r="AN152" s="179">
        <f t="shared" si="89"/>
        <v>0</v>
      </c>
    </row>
    <row r="153" spans="1:40" x14ac:dyDescent="0.25">
      <c r="A153" s="198">
        <f>Lists!C:C</f>
        <v>0</v>
      </c>
      <c r="B153" s="250" t="e">
        <f t="shared" si="75"/>
        <v>#DIV/0!</v>
      </c>
      <c r="C153" s="158">
        <f t="shared" si="76"/>
        <v>0</v>
      </c>
      <c r="D153" s="273">
        <f t="shared" si="77"/>
        <v>0</v>
      </c>
      <c r="E153" s="198">
        <f>'Core Indicators'!R174</f>
        <v>0</v>
      </c>
      <c r="F153" s="198">
        <f>'Core Indicators'!Z174</f>
        <v>0</v>
      </c>
      <c r="G153" s="158">
        <f t="shared" si="78"/>
        <v>0</v>
      </c>
      <c r="H153" s="198">
        <f>'Core Indicators'!AH174</f>
        <v>0</v>
      </c>
      <c r="I153" s="198">
        <f>'Core Indicators'!AP174</f>
        <v>0</v>
      </c>
      <c r="J153" s="198">
        <f>'Core Indicators'!BN174</f>
        <v>0</v>
      </c>
      <c r="K153" s="198">
        <f t="shared" si="79"/>
        <v>0</v>
      </c>
      <c r="L153" s="250">
        <f t="shared" si="80"/>
        <v>0</v>
      </c>
      <c r="M153" s="273">
        <f t="shared" si="81"/>
        <v>0</v>
      </c>
      <c r="N153" s="199">
        <f>'Core Indicators'!DJ174</f>
        <v>0</v>
      </c>
      <c r="O153" s="199">
        <f>'Core Indicators'!DR174</f>
        <v>0</v>
      </c>
      <c r="P153" s="199">
        <f>'Core Indicators'!DZ174</f>
        <v>0</v>
      </c>
      <c r="Q153" s="199">
        <f>'Core Indicators'!EH174</f>
        <v>0</v>
      </c>
      <c r="R153" s="199">
        <f>'Core Indicators'!EP174</f>
        <v>0</v>
      </c>
      <c r="S153" s="158" t="e">
        <f t="shared" si="82"/>
        <v>#DIV/0!</v>
      </c>
      <c r="T153" s="158">
        <f t="shared" si="83"/>
        <v>0.83333333333333337</v>
      </c>
      <c r="U153" s="198">
        <v>1</v>
      </c>
      <c r="V153" s="198">
        <v>1</v>
      </c>
      <c r="W153" s="198">
        <f>'Core Indicators'!EX174</f>
        <v>0</v>
      </c>
      <c r="X153" s="158">
        <f t="shared" si="84"/>
        <v>0.5</v>
      </c>
      <c r="Y153" s="198">
        <v>1</v>
      </c>
      <c r="Z153" s="158" t="e">
        <f t="shared" si="85"/>
        <v>#DIV/0!</v>
      </c>
      <c r="AA153" s="198">
        <f>'Core Indicators'!FF174</f>
        <v>0</v>
      </c>
      <c r="AB153" s="198">
        <f t="shared" si="86"/>
        <v>0</v>
      </c>
      <c r="AC153" s="179">
        <f>'Core Indicators'!GD174</f>
        <v>0</v>
      </c>
      <c r="AD153" s="179">
        <f>'Core Indicators'!GL174</f>
        <v>0</v>
      </c>
      <c r="AE153" s="179">
        <f>'Core Indicators'!GT174</f>
        <v>0</v>
      </c>
      <c r="AF153" s="179">
        <f>'Core Indicators'!HB174</f>
        <v>0</v>
      </c>
      <c r="AG153" s="179">
        <f t="shared" si="87"/>
        <v>0</v>
      </c>
      <c r="AH153" s="179">
        <f>'Core Indicators'!HJ174</f>
        <v>0</v>
      </c>
      <c r="AI153" s="179">
        <f>'Core Indicators'!HR174</f>
        <v>0</v>
      </c>
      <c r="AJ153" s="179">
        <f t="shared" si="88"/>
        <v>0</v>
      </c>
      <c r="AK153" s="179">
        <f>'Core Indicators'!HZ174</f>
        <v>0</v>
      </c>
      <c r="AL153" s="179">
        <f>'Core Indicators'!IH174</f>
        <v>0</v>
      </c>
      <c r="AM153" s="179">
        <f>'Core Indicators'!IP174</f>
        <v>0</v>
      </c>
      <c r="AN153" s="179">
        <f t="shared" si="89"/>
        <v>0</v>
      </c>
    </row>
    <row r="154" spans="1:40" x14ac:dyDescent="0.25">
      <c r="A154" s="198">
        <f>Lists!C:C</f>
        <v>0</v>
      </c>
      <c r="B154" s="250" t="e">
        <f t="shared" si="75"/>
        <v>#DIV/0!</v>
      </c>
      <c r="C154" s="158">
        <f t="shared" si="76"/>
        <v>0</v>
      </c>
      <c r="D154" s="273">
        <f t="shared" si="77"/>
        <v>0</v>
      </c>
      <c r="E154" s="198">
        <f>'Core Indicators'!R175</f>
        <v>0</v>
      </c>
      <c r="F154" s="198">
        <f>'Core Indicators'!Z175</f>
        <v>0</v>
      </c>
      <c r="G154" s="158">
        <f t="shared" si="78"/>
        <v>0</v>
      </c>
      <c r="H154" s="198">
        <f>'Core Indicators'!AH175</f>
        <v>0</v>
      </c>
      <c r="I154" s="198">
        <f>'Core Indicators'!AP175</f>
        <v>0</v>
      </c>
      <c r="J154" s="198">
        <f>'Core Indicators'!BN175</f>
        <v>0</v>
      </c>
      <c r="K154" s="198">
        <f t="shared" si="79"/>
        <v>0</v>
      </c>
      <c r="L154" s="250">
        <f t="shared" si="80"/>
        <v>0</v>
      </c>
      <c r="M154" s="273">
        <f t="shared" si="81"/>
        <v>0</v>
      </c>
      <c r="N154" s="199">
        <f>'Core Indicators'!DJ175</f>
        <v>0</v>
      </c>
      <c r="O154" s="199">
        <f>'Core Indicators'!DR175</f>
        <v>0</v>
      </c>
      <c r="P154" s="199">
        <f>'Core Indicators'!DZ175</f>
        <v>0</v>
      </c>
      <c r="Q154" s="199">
        <f>'Core Indicators'!EH175</f>
        <v>0</v>
      </c>
      <c r="R154" s="199">
        <f>'Core Indicators'!EP175</f>
        <v>0</v>
      </c>
      <c r="S154" s="158" t="e">
        <f t="shared" si="82"/>
        <v>#DIV/0!</v>
      </c>
      <c r="T154" s="158">
        <f t="shared" si="83"/>
        <v>0.83333333333333337</v>
      </c>
      <c r="U154" s="198">
        <v>1</v>
      </c>
      <c r="V154" s="198">
        <v>1</v>
      </c>
      <c r="W154" s="198">
        <f>'Core Indicators'!EX175</f>
        <v>0</v>
      </c>
      <c r="X154" s="158">
        <f t="shared" si="84"/>
        <v>0.5</v>
      </c>
      <c r="Y154" s="198">
        <v>1</v>
      </c>
      <c r="Z154" s="158" t="e">
        <f t="shared" si="85"/>
        <v>#DIV/0!</v>
      </c>
      <c r="AA154" s="198">
        <f>'Core Indicators'!FF175</f>
        <v>0</v>
      </c>
      <c r="AB154" s="198">
        <f t="shared" si="86"/>
        <v>0</v>
      </c>
      <c r="AC154" s="179">
        <f>'Core Indicators'!GD175</f>
        <v>0</v>
      </c>
      <c r="AD154" s="179">
        <f>'Core Indicators'!GL175</f>
        <v>0</v>
      </c>
      <c r="AE154" s="179">
        <f>'Core Indicators'!GT175</f>
        <v>0</v>
      </c>
      <c r="AF154" s="179">
        <f>'Core Indicators'!HB175</f>
        <v>0</v>
      </c>
      <c r="AG154" s="179">
        <f t="shared" si="87"/>
        <v>0</v>
      </c>
      <c r="AH154" s="179">
        <f>'Core Indicators'!HJ175</f>
        <v>0</v>
      </c>
      <c r="AI154" s="179">
        <f>'Core Indicators'!HR175</f>
        <v>0</v>
      </c>
      <c r="AJ154" s="179">
        <f t="shared" si="88"/>
        <v>0</v>
      </c>
      <c r="AK154" s="179">
        <f>'Core Indicators'!HZ175</f>
        <v>0</v>
      </c>
      <c r="AL154" s="179">
        <f>'Core Indicators'!IH175</f>
        <v>0</v>
      </c>
      <c r="AM154" s="179">
        <f>'Core Indicators'!IP175</f>
        <v>0</v>
      </c>
      <c r="AN154" s="179">
        <f t="shared" si="89"/>
        <v>0</v>
      </c>
    </row>
    <row r="155" spans="1:40" x14ac:dyDescent="0.25">
      <c r="A155" s="198">
        <f>Lists!C:C</f>
        <v>0</v>
      </c>
      <c r="B155" s="250" t="e">
        <f t="shared" si="75"/>
        <v>#DIV/0!</v>
      </c>
      <c r="C155" s="158">
        <f t="shared" si="76"/>
        <v>0</v>
      </c>
      <c r="D155" s="273">
        <f t="shared" si="77"/>
        <v>0</v>
      </c>
      <c r="E155" s="198">
        <f>'Core Indicators'!R176</f>
        <v>0</v>
      </c>
      <c r="F155" s="198">
        <f>'Core Indicators'!Z176</f>
        <v>0</v>
      </c>
      <c r="G155" s="158">
        <f t="shared" si="78"/>
        <v>0</v>
      </c>
      <c r="H155" s="198">
        <f>'Core Indicators'!AH176</f>
        <v>0</v>
      </c>
      <c r="I155" s="198">
        <f>'Core Indicators'!AP176</f>
        <v>0</v>
      </c>
      <c r="J155" s="198">
        <f>'Core Indicators'!BN176</f>
        <v>0</v>
      </c>
      <c r="K155" s="198">
        <f t="shared" si="79"/>
        <v>0</v>
      </c>
      <c r="L155" s="250">
        <f t="shared" si="80"/>
        <v>0</v>
      </c>
      <c r="M155" s="273">
        <f t="shared" si="81"/>
        <v>0</v>
      </c>
      <c r="N155" s="199">
        <f>'Core Indicators'!DJ176</f>
        <v>0</v>
      </c>
      <c r="O155" s="199">
        <f>'Core Indicators'!DR176</f>
        <v>0</v>
      </c>
      <c r="P155" s="199">
        <f>'Core Indicators'!DZ176</f>
        <v>0</v>
      </c>
      <c r="Q155" s="199">
        <f>'Core Indicators'!EH176</f>
        <v>0</v>
      </c>
      <c r="R155" s="199">
        <f>'Core Indicators'!EP176</f>
        <v>0</v>
      </c>
      <c r="S155" s="158" t="e">
        <f t="shared" si="82"/>
        <v>#DIV/0!</v>
      </c>
      <c r="T155" s="158">
        <f t="shared" si="83"/>
        <v>0.83333333333333337</v>
      </c>
      <c r="U155" s="198">
        <v>1</v>
      </c>
      <c r="V155" s="198">
        <v>1</v>
      </c>
      <c r="W155" s="198">
        <f>'Core Indicators'!EX176</f>
        <v>0</v>
      </c>
      <c r="X155" s="158">
        <f t="shared" si="84"/>
        <v>0.5</v>
      </c>
      <c r="Y155" s="198">
        <v>1</v>
      </c>
      <c r="Z155" s="158" t="e">
        <f t="shared" si="85"/>
        <v>#DIV/0!</v>
      </c>
      <c r="AA155" s="198">
        <f>'Core Indicators'!FF176</f>
        <v>0</v>
      </c>
      <c r="AB155" s="198">
        <f t="shared" si="86"/>
        <v>0</v>
      </c>
      <c r="AC155" s="179">
        <f>'Core Indicators'!GD176</f>
        <v>0</v>
      </c>
      <c r="AD155" s="179">
        <f>'Core Indicators'!GL176</f>
        <v>0</v>
      </c>
      <c r="AE155" s="179">
        <f>'Core Indicators'!GT176</f>
        <v>0</v>
      </c>
      <c r="AF155" s="179">
        <f>'Core Indicators'!HB176</f>
        <v>0</v>
      </c>
      <c r="AG155" s="179">
        <f t="shared" si="87"/>
        <v>0</v>
      </c>
      <c r="AH155" s="179">
        <f>'Core Indicators'!HJ176</f>
        <v>0</v>
      </c>
      <c r="AI155" s="179">
        <f>'Core Indicators'!HR176</f>
        <v>0</v>
      </c>
      <c r="AJ155" s="179">
        <f t="shared" si="88"/>
        <v>0</v>
      </c>
      <c r="AK155" s="179">
        <f>'Core Indicators'!HZ176</f>
        <v>0</v>
      </c>
      <c r="AL155" s="179">
        <f>'Core Indicators'!IH176</f>
        <v>0</v>
      </c>
      <c r="AM155" s="179">
        <f>'Core Indicators'!IP176</f>
        <v>0</v>
      </c>
      <c r="AN155" s="179">
        <f t="shared" si="89"/>
        <v>0</v>
      </c>
    </row>
    <row r="156" spans="1:40" x14ac:dyDescent="0.25">
      <c r="A156" s="198">
        <f>Lists!C:C</f>
        <v>0</v>
      </c>
      <c r="B156" s="250" t="e">
        <f t="shared" si="75"/>
        <v>#DIV/0!</v>
      </c>
      <c r="C156" s="158">
        <f t="shared" si="76"/>
        <v>0</v>
      </c>
      <c r="D156" s="273">
        <f t="shared" si="77"/>
        <v>0</v>
      </c>
      <c r="E156" s="198">
        <f>'Core Indicators'!R177</f>
        <v>0</v>
      </c>
      <c r="F156" s="198">
        <f>'Core Indicators'!Z177</f>
        <v>0</v>
      </c>
      <c r="G156" s="158">
        <f t="shared" si="78"/>
        <v>0</v>
      </c>
      <c r="H156" s="198">
        <f>'Core Indicators'!AH177</f>
        <v>0</v>
      </c>
      <c r="I156" s="198">
        <f>'Core Indicators'!AP177</f>
        <v>0</v>
      </c>
      <c r="J156" s="198">
        <f>'Core Indicators'!BN177</f>
        <v>0</v>
      </c>
      <c r="K156" s="198">
        <f t="shared" si="79"/>
        <v>0</v>
      </c>
      <c r="L156" s="250">
        <f t="shared" si="80"/>
        <v>0</v>
      </c>
      <c r="M156" s="273">
        <f t="shared" si="81"/>
        <v>0</v>
      </c>
      <c r="N156" s="199">
        <f>'Core Indicators'!DJ177</f>
        <v>0</v>
      </c>
      <c r="O156" s="199">
        <f>'Core Indicators'!DR177</f>
        <v>0</v>
      </c>
      <c r="P156" s="199">
        <f>'Core Indicators'!DZ177</f>
        <v>0</v>
      </c>
      <c r="Q156" s="199">
        <f>'Core Indicators'!EH177</f>
        <v>0</v>
      </c>
      <c r="R156" s="199">
        <f>'Core Indicators'!EP177</f>
        <v>0</v>
      </c>
      <c r="S156" s="158" t="e">
        <f t="shared" si="82"/>
        <v>#DIV/0!</v>
      </c>
      <c r="T156" s="158">
        <f t="shared" si="83"/>
        <v>0.83333333333333337</v>
      </c>
      <c r="U156" s="198">
        <v>1</v>
      </c>
      <c r="V156" s="198">
        <v>1</v>
      </c>
      <c r="W156" s="198">
        <f>'Core Indicators'!EX177</f>
        <v>0</v>
      </c>
      <c r="X156" s="158">
        <f t="shared" si="84"/>
        <v>0.5</v>
      </c>
      <c r="Y156" s="198">
        <v>1</v>
      </c>
      <c r="Z156" s="158" t="e">
        <f t="shared" si="85"/>
        <v>#DIV/0!</v>
      </c>
      <c r="AA156" s="198">
        <f>'Core Indicators'!FF177</f>
        <v>0</v>
      </c>
      <c r="AB156" s="198">
        <f t="shared" si="86"/>
        <v>0</v>
      </c>
      <c r="AC156" s="179">
        <f>'Core Indicators'!GD177</f>
        <v>0</v>
      </c>
      <c r="AD156" s="179">
        <f>'Core Indicators'!GL177</f>
        <v>0</v>
      </c>
      <c r="AE156" s="179">
        <f>'Core Indicators'!GT177</f>
        <v>0</v>
      </c>
      <c r="AF156" s="179">
        <f>'Core Indicators'!HB177</f>
        <v>0</v>
      </c>
      <c r="AG156" s="179">
        <f t="shared" si="87"/>
        <v>0</v>
      </c>
      <c r="AH156" s="179">
        <f>'Core Indicators'!HJ177</f>
        <v>0</v>
      </c>
      <c r="AI156" s="179">
        <f>'Core Indicators'!HR177</f>
        <v>0</v>
      </c>
      <c r="AJ156" s="179">
        <f t="shared" si="88"/>
        <v>0</v>
      </c>
      <c r="AK156" s="179">
        <f>'Core Indicators'!HZ177</f>
        <v>0</v>
      </c>
      <c r="AL156" s="179">
        <f>'Core Indicators'!IH177</f>
        <v>0</v>
      </c>
      <c r="AM156" s="179">
        <f>'Core Indicators'!IP177</f>
        <v>0</v>
      </c>
      <c r="AN156" s="179">
        <f t="shared" si="89"/>
        <v>0</v>
      </c>
    </row>
    <row r="157" spans="1:40" x14ac:dyDescent="0.25">
      <c r="A157" s="198">
        <f>Lists!C:C</f>
        <v>0</v>
      </c>
      <c r="B157" s="250" t="e">
        <f t="shared" si="75"/>
        <v>#DIV/0!</v>
      </c>
      <c r="C157" s="158">
        <f t="shared" si="76"/>
        <v>0</v>
      </c>
      <c r="D157" s="273">
        <f t="shared" si="77"/>
        <v>0</v>
      </c>
      <c r="E157" s="198">
        <f>'Core Indicators'!R178</f>
        <v>0</v>
      </c>
      <c r="F157" s="198">
        <f>'Core Indicators'!Z178</f>
        <v>0</v>
      </c>
      <c r="G157" s="158">
        <f t="shared" si="78"/>
        <v>0</v>
      </c>
      <c r="H157" s="198">
        <f>'Core Indicators'!AH178</f>
        <v>0</v>
      </c>
      <c r="I157" s="198">
        <f>'Core Indicators'!AP178</f>
        <v>0</v>
      </c>
      <c r="J157" s="198">
        <f>'Core Indicators'!BN178</f>
        <v>0</v>
      </c>
      <c r="K157" s="198">
        <f t="shared" si="79"/>
        <v>0</v>
      </c>
      <c r="L157" s="250">
        <f t="shared" si="80"/>
        <v>0</v>
      </c>
      <c r="M157" s="273">
        <f t="shared" si="81"/>
        <v>0</v>
      </c>
      <c r="N157" s="199">
        <f>'Core Indicators'!DJ178</f>
        <v>0</v>
      </c>
      <c r="O157" s="199">
        <f>'Core Indicators'!DR178</f>
        <v>0</v>
      </c>
      <c r="P157" s="199">
        <f>'Core Indicators'!DZ178</f>
        <v>0</v>
      </c>
      <c r="Q157" s="199">
        <f>'Core Indicators'!EH178</f>
        <v>0</v>
      </c>
      <c r="R157" s="199">
        <f>'Core Indicators'!EP178</f>
        <v>0</v>
      </c>
      <c r="S157" s="158" t="e">
        <f t="shared" si="82"/>
        <v>#DIV/0!</v>
      </c>
      <c r="T157" s="158">
        <f t="shared" si="83"/>
        <v>0.83333333333333337</v>
      </c>
      <c r="U157" s="198">
        <v>1</v>
      </c>
      <c r="V157" s="198">
        <v>1</v>
      </c>
      <c r="W157" s="198">
        <f>'Core Indicators'!EX178</f>
        <v>0</v>
      </c>
      <c r="X157" s="158">
        <f t="shared" si="84"/>
        <v>0.5</v>
      </c>
      <c r="Y157" s="198">
        <v>1</v>
      </c>
      <c r="Z157" s="158" t="e">
        <f t="shared" si="85"/>
        <v>#DIV/0!</v>
      </c>
      <c r="AA157" s="198">
        <f>'Core Indicators'!FF178</f>
        <v>0</v>
      </c>
      <c r="AB157" s="198">
        <f t="shared" si="86"/>
        <v>0</v>
      </c>
      <c r="AC157" s="179">
        <f>'Core Indicators'!GD178</f>
        <v>0</v>
      </c>
      <c r="AD157" s="179">
        <f>'Core Indicators'!GL178</f>
        <v>0</v>
      </c>
      <c r="AE157" s="179">
        <f>'Core Indicators'!GT178</f>
        <v>0</v>
      </c>
      <c r="AF157" s="179">
        <f>'Core Indicators'!HB178</f>
        <v>0</v>
      </c>
      <c r="AG157" s="179">
        <f t="shared" si="87"/>
        <v>0</v>
      </c>
      <c r="AH157" s="179">
        <f>'Core Indicators'!HJ178</f>
        <v>0</v>
      </c>
      <c r="AI157" s="179">
        <f>'Core Indicators'!HR178</f>
        <v>0</v>
      </c>
      <c r="AJ157" s="179">
        <f t="shared" si="88"/>
        <v>0</v>
      </c>
      <c r="AK157" s="179">
        <f>'Core Indicators'!HZ178</f>
        <v>0</v>
      </c>
      <c r="AL157" s="179">
        <f>'Core Indicators'!IH178</f>
        <v>0</v>
      </c>
      <c r="AM157" s="179">
        <f>'Core Indicators'!IP178</f>
        <v>0</v>
      </c>
      <c r="AN157" s="179">
        <f t="shared" si="89"/>
        <v>0</v>
      </c>
    </row>
    <row r="158" spans="1:40" x14ac:dyDescent="0.25">
      <c r="A158" s="198">
        <f>Lists!C:C</f>
        <v>0</v>
      </c>
      <c r="B158" s="250" t="e">
        <f t="shared" si="75"/>
        <v>#DIV/0!</v>
      </c>
      <c r="C158" s="158">
        <f t="shared" si="76"/>
        <v>0</v>
      </c>
      <c r="D158" s="273">
        <f t="shared" si="77"/>
        <v>0</v>
      </c>
      <c r="E158" s="198">
        <f>'Core Indicators'!R179</f>
        <v>0</v>
      </c>
      <c r="F158" s="198">
        <f>'Core Indicators'!Z179</f>
        <v>0</v>
      </c>
      <c r="G158" s="158">
        <f t="shared" si="78"/>
        <v>0</v>
      </c>
      <c r="H158" s="198">
        <f>'Core Indicators'!AH179</f>
        <v>0</v>
      </c>
      <c r="I158" s="198">
        <f>'Core Indicators'!AP179</f>
        <v>0</v>
      </c>
      <c r="J158" s="198">
        <f>'Core Indicators'!BN179</f>
        <v>0</v>
      </c>
      <c r="K158" s="198">
        <f t="shared" si="79"/>
        <v>0</v>
      </c>
      <c r="L158" s="250">
        <f t="shared" si="80"/>
        <v>0</v>
      </c>
      <c r="M158" s="273">
        <f t="shared" si="81"/>
        <v>0</v>
      </c>
      <c r="N158" s="199">
        <f>'Core Indicators'!DJ179</f>
        <v>0</v>
      </c>
      <c r="O158" s="199">
        <f>'Core Indicators'!DR179</f>
        <v>0</v>
      </c>
      <c r="P158" s="199">
        <f>'Core Indicators'!DZ179</f>
        <v>0</v>
      </c>
      <c r="Q158" s="199">
        <f>'Core Indicators'!EH179</f>
        <v>0</v>
      </c>
      <c r="R158" s="199">
        <f>'Core Indicators'!EP179</f>
        <v>0</v>
      </c>
      <c r="S158" s="158" t="e">
        <f t="shared" si="82"/>
        <v>#DIV/0!</v>
      </c>
      <c r="T158" s="158">
        <f t="shared" si="83"/>
        <v>0.83333333333333337</v>
      </c>
      <c r="U158" s="198">
        <v>1</v>
      </c>
      <c r="V158" s="198">
        <v>1</v>
      </c>
      <c r="W158" s="198">
        <f>'Core Indicators'!EX179</f>
        <v>0</v>
      </c>
      <c r="X158" s="158">
        <f t="shared" si="84"/>
        <v>0.5</v>
      </c>
      <c r="Y158" s="198">
        <v>1</v>
      </c>
      <c r="Z158" s="158" t="e">
        <f t="shared" si="85"/>
        <v>#DIV/0!</v>
      </c>
      <c r="AA158" s="198">
        <f>'Core Indicators'!FF179</f>
        <v>0</v>
      </c>
      <c r="AB158" s="198">
        <f t="shared" si="86"/>
        <v>0</v>
      </c>
      <c r="AC158" s="179">
        <f>'Core Indicators'!GD179</f>
        <v>0</v>
      </c>
      <c r="AD158" s="179">
        <f>'Core Indicators'!GL179</f>
        <v>0</v>
      </c>
      <c r="AE158" s="179">
        <f>'Core Indicators'!GT179</f>
        <v>0</v>
      </c>
      <c r="AF158" s="179">
        <f>'Core Indicators'!HB179</f>
        <v>0</v>
      </c>
      <c r="AG158" s="179">
        <f t="shared" si="87"/>
        <v>0</v>
      </c>
      <c r="AH158" s="179">
        <f>'Core Indicators'!HJ179</f>
        <v>0</v>
      </c>
      <c r="AI158" s="179">
        <f>'Core Indicators'!HR179</f>
        <v>0</v>
      </c>
      <c r="AJ158" s="179">
        <f t="shared" si="88"/>
        <v>0</v>
      </c>
      <c r="AK158" s="179">
        <f>'Core Indicators'!HZ179</f>
        <v>0</v>
      </c>
      <c r="AL158" s="179">
        <f>'Core Indicators'!IH179</f>
        <v>0</v>
      </c>
      <c r="AM158" s="179">
        <f>'Core Indicators'!IP179</f>
        <v>0</v>
      </c>
      <c r="AN158" s="179">
        <f t="shared" si="89"/>
        <v>0</v>
      </c>
    </row>
    <row r="159" spans="1:40" x14ac:dyDescent="0.25">
      <c r="A159" s="198">
        <f>Lists!C:C</f>
        <v>0</v>
      </c>
      <c r="B159" s="250" t="e">
        <f t="shared" si="75"/>
        <v>#DIV/0!</v>
      </c>
      <c r="C159" s="158">
        <f t="shared" si="76"/>
        <v>0</v>
      </c>
      <c r="D159" s="273">
        <f t="shared" si="77"/>
        <v>0</v>
      </c>
      <c r="E159" s="198">
        <f>'Core Indicators'!R180</f>
        <v>0</v>
      </c>
      <c r="F159" s="198">
        <f>'Core Indicators'!Z180</f>
        <v>0</v>
      </c>
      <c r="G159" s="158">
        <f t="shared" si="78"/>
        <v>0</v>
      </c>
      <c r="H159" s="198">
        <f>'Core Indicators'!AH180</f>
        <v>0</v>
      </c>
      <c r="I159" s="198">
        <f>'Core Indicators'!AP180</f>
        <v>0</v>
      </c>
      <c r="J159" s="198">
        <f>'Core Indicators'!BN180</f>
        <v>0</v>
      </c>
      <c r="K159" s="198">
        <f t="shared" si="79"/>
        <v>0</v>
      </c>
      <c r="L159" s="250">
        <f t="shared" si="80"/>
        <v>0</v>
      </c>
      <c r="M159" s="273">
        <f t="shared" si="81"/>
        <v>0</v>
      </c>
      <c r="N159" s="199">
        <f>'Core Indicators'!DJ180</f>
        <v>0</v>
      </c>
      <c r="O159" s="199">
        <f>'Core Indicators'!DR180</f>
        <v>0</v>
      </c>
      <c r="P159" s="199">
        <f>'Core Indicators'!DZ180</f>
        <v>0</v>
      </c>
      <c r="Q159" s="199">
        <f>'Core Indicators'!EH180</f>
        <v>0</v>
      </c>
      <c r="R159" s="199">
        <f>'Core Indicators'!EP180</f>
        <v>0</v>
      </c>
      <c r="S159" s="158" t="e">
        <f t="shared" si="82"/>
        <v>#DIV/0!</v>
      </c>
      <c r="T159" s="158">
        <f t="shared" si="83"/>
        <v>0.83333333333333337</v>
      </c>
      <c r="U159" s="198">
        <v>1</v>
      </c>
      <c r="V159" s="198">
        <v>1</v>
      </c>
      <c r="W159" s="198">
        <f>'Core Indicators'!EX180</f>
        <v>0</v>
      </c>
      <c r="X159" s="158">
        <f t="shared" si="84"/>
        <v>0.5</v>
      </c>
      <c r="Y159" s="198">
        <v>1</v>
      </c>
      <c r="Z159" s="158" t="e">
        <f t="shared" si="85"/>
        <v>#DIV/0!</v>
      </c>
      <c r="AA159" s="198">
        <f>'Core Indicators'!FF180</f>
        <v>0</v>
      </c>
      <c r="AB159" s="198">
        <f t="shared" si="86"/>
        <v>0</v>
      </c>
      <c r="AC159" s="179">
        <f>'Core Indicators'!GD180</f>
        <v>0</v>
      </c>
      <c r="AD159" s="179">
        <f>'Core Indicators'!GL180</f>
        <v>0</v>
      </c>
      <c r="AE159" s="179">
        <f>'Core Indicators'!GT180</f>
        <v>0</v>
      </c>
      <c r="AF159" s="179">
        <f>'Core Indicators'!HB180</f>
        <v>0</v>
      </c>
      <c r="AG159" s="179">
        <f t="shared" si="87"/>
        <v>0</v>
      </c>
      <c r="AH159" s="179">
        <f>'Core Indicators'!HJ180</f>
        <v>0</v>
      </c>
      <c r="AI159" s="179">
        <f>'Core Indicators'!HR180</f>
        <v>0</v>
      </c>
      <c r="AJ159" s="179">
        <f t="shared" si="88"/>
        <v>0</v>
      </c>
      <c r="AK159" s="179">
        <f>'Core Indicators'!HZ180</f>
        <v>0</v>
      </c>
      <c r="AL159" s="179">
        <f>'Core Indicators'!IH180</f>
        <v>0</v>
      </c>
      <c r="AM159" s="179">
        <f>'Core Indicators'!IP180</f>
        <v>0</v>
      </c>
      <c r="AN159" s="179">
        <f t="shared" si="89"/>
        <v>0</v>
      </c>
    </row>
    <row r="160" spans="1:40" x14ac:dyDescent="0.25">
      <c r="A160" s="198">
        <f>Lists!C:C</f>
        <v>0</v>
      </c>
      <c r="B160" s="250" t="e">
        <f t="shared" si="75"/>
        <v>#DIV/0!</v>
      </c>
      <c r="C160" s="158">
        <f t="shared" si="76"/>
        <v>0</v>
      </c>
      <c r="D160" s="273">
        <f t="shared" si="77"/>
        <v>0</v>
      </c>
      <c r="E160" s="198">
        <f>'Core Indicators'!R181</f>
        <v>0</v>
      </c>
      <c r="F160" s="198">
        <f>'Core Indicators'!Z181</f>
        <v>0</v>
      </c>
      <c r="G160" s="158">
        <f t="shared" si="78"/>
        <v>0</v>
      </c>
      <c r="H160" s="198">
        <f>'Core Indicators'!AH181</f>
        <v>0</v>
      </c>
      <c r="I160" s="198">
        <f>'Core Indicators'!AP181</f>
        <v>0</v>
      </c>
      <c r="J160" s="198">
        <f>'Core Indicators'!BN181</f>
        <v>0</v>
      </c>
      <c r="K160" s="198">
        <f t="shared" si="79"/>
        <v>0</v>
      </c>
      <c r="L160" s="250">
        <f t="shared" si="80"/>
        <v>0</v>
      </c>
      <c r="M160" s="273">
        <f t="shared" si="81"/>
        <v>0</v>
      </c>
      <c r="N160" s="199">
        <f>'Core Indicators'!DJ181</f>
        <v>0</v>
      </c>
      <c r="O160" s="199">
        <f>'Core Indicators'!DR181</f>
        <v>0</v>
      </c>
      <c r="P160" s="199">
        <f>'Core Indicators'!DZ181</f>
        <v>0</v>
      </c>
      <c r="Q160" s="199">
        <f>'Core Indicators'!EH181</f>
        <v>0</v>
      </c>
      <c r="R160" s="199">
        <f>'Core Indicators'!EP181</f>
        <v>0</v>
      </c>
      <c r="S160" s="158" t="e">
        <f t="shared" si="82"/>
        <v>#DIV/0!</v>
      </c>
      <c r="T160" s="158">
        <f t="shared" si="83"/>
        <v>0.83333333333333337</v>
      </c>
      <c r="U160" s="198">
        <v>1</v>
      </c>
      <c r="V160" s="198">
        <v>1</v>
      </c>
      <c r="W160" s="198">
        <f>'Core Indicators'!EX181</f>
        <v>0</v>
      </c>
      <c r="X160" s="158">
        <f t="shared" si="84"/>
        <v>0.5</v>
      </c>
      <c r="Y160" s="198">
        <v>1</v>
      </c>
      <c r="Z160" s="158" t="e">
        <f t="shared" si="85"/>
        <v>#DIV/0!</v>
      </c>
      <c r="AA160" s="198">
        <f>'Core Indicators'!FF181</f>
        <v>0</v>
      </c>
      <c r="AB160" s="198">
        <f t="shared" si="86"/>
        <v>0</v>
      </c>
      <c r="AC160" s="179">
        <f>'Core Indicators'!GD181</f>
        <v>0</v>
      </c>
      <c r="AD160" s="179">
        <f>'Core Indicators'!GL181</f>
        <v>0</v>
      </c>
      <c r="AE160" s="179">
        <f>'Core Indicators'!GT181</f>
        <v>0</v>
      </c>
      <c r="AF160" s="179">
        <f>'Core Indicators'!HB181</f>
        <v>0</v>
      </c>
      <c r="AG160" s="179">
        <f t="shared" si="87"/>
        <v>0</v>
      </c>
      <c r="AH160" s="179">
        <f>'Core Indicators'!HJ181</f>
        <v>0</v>
      </c>
      <c r="AI160" s="179">
        <f>'Core Indicators'!HR181</f>
        <v>0</v>
      </c>
      <c r="AJ160" s="179">
        <f t="shared" si="88"/>
        <v>0</v>
      </c>
      <c r="AK160" s="179">
        <f>'Core Indicators'!HZ181</f>
        <v>0</v>
      </c>
      <c r="AL160" s="179">
        <f>'Core Indicators'!IH181</f>
        <v>0</v>
      </c>
      <c r="AM160" s="179">
        <f>'Core Indicators'!IP181</f>
        <v>0</v>
      </c>
      <c r="AN160" s="179">
        <f t="shared" si="89"/>
        <v>0</v>
      </c>
    </row>
    <row r="161" spans="1:40" x14ac:dyDescent="0.25">
      <c r="A161" s="198">
        <f>Lists!C:C</f>
        <v>0</v>
      </c>
      <c r="B161" s="250" t="e">
        <f t="shared" si="75"/>
        <v>#DIV/0!</v>
      </c>
      <c r="C161" s="158">
        <f t="shared" si="76"/>
        <v>0</v>
      </c>
      <c r="D161" s="273">
        <f t="shared" si="77"/>
        <v>0</v>
      </c>
      <c r="E161" s="198">
        <f>'Core Indicators'!R182</f>
        <v>0</v>
      </c>
      <c r="F161" s="198">
        <f>'Core Indicators'!Z182</f>
        <v>0</v>
      </c>
      <c r="G161" s="158">
        <f t="shared" si="78"/>
        <v>0</v>
      </c>
      <c r="H161" s="198">
        <f>'Core Indicators'!AH182</f>
        <v>0</v>
      </c>
      <c r="I161" s="198">
        <f>'Core Indicators'!AP182</f>
        <v>0</v>
      </c>
      <c r="J161" s="198">
        <f>'Core Indicators'!BN182</f>
        <v>0</v>
      </c>
      <c r="K161" s="198">
        <f t="shared" si="79"/>
        <v>0</v>
      </c>
      <c r="L161" s="250">
        <f t="shared" si="80"/>
        <v>0</v>
      </c>
      <c r="M161" s="273">
        <f t="shared" si="81"/>
        <v>0</v>
      </c>
      <c r="N161" s="199">
        <f>'Core Indicators'!DJ182</f>
        <v>0</v>
      </c>
      <c r="O161" s="199">
        <f>'Core Indicators'!DR182</f>
        <v>0</v>
      </c>
      <c r="P161" s="199">
        <f>'Core Indicators'!DZ182</f>
        <v>0</v>
      </c>
      <c r="Q161" s="199">
        <f>'Core Indicators'!EH182</f>
        <v>0</v>
      </c>
      <c r="R161" s="199">
        <f>'Core Indicators'!EP182</f>
        <v>0</v>
      </c>
      <c r="S161" s="158" t="e">
        <f t="shared" si="82"/>
        <v>#DIV/0!</v>
      </c>
      <c r="T161" s="158">
        <f t="shared" si="83"/>
        <v>0.83333333333333337</v>
      </c>
      <c r="U161" s="198">
        <v>1</v>
      </c>
      <c r="V161" s="198">
        <v>1</v>
      </c>
      <c r="W161" s="198">
        <f>'Core Indicators'!EX182</f>
        <v>0</v>
      </c>
      <c r="X161" s="158">
        <f t="shared" si="84"/>
        <v>0.5</v>
      </c>
      <c r="Y161" s="198">
        <v>1</v>
      </c>
      <c r="Z161" s="158" t="e">
        <f t="shared" si="85"/>
        <v>#DIV/0!</v>
      </c>
      <c r="AA161" s="198">
        <f>'Core Indicators'!FF182</f>
        <v>0</v>
      </c>
      <c r="AB161" s="198">
        <f t="shared" si="86"/>
        <v>0</v>
      </c>
      <c r="AC161" s="179">
        <f>'Core Indicators'!GD182</f>
        <v>0</v>
      </c>
      <c r="AD161" s="179">
        <f>'Core Indicators'!GL182</f>
        <v>0</v>
      </c>
      <c r="AE161" s="179">
        <f>'Core Indicators'!GT182</f>
        <v>0</v>
      </c>
      <c r="AF161" s="179">
        <f>'Core Indicators'!HB182</f>
        <v>0</v>
      </c>
      <c r="AG161" s="179">
        <f t="shared" si="87"/>
        <v>0</v>
      </c>
      <c r="AH161" s="179">
        <f>'Core Indicators'!HJ182</f>
        <v>0</v>
      </c>
      <c r="AI161" s="179">
        <f>'Core Indicators'!HR182</f>
        <v>0</v>
      </c>
      <c r="AJ161" s="179">
        <f t="shared" si="88"/>
        <v>0</v>
      </c>
      <c r="AK161" s="179">
        <f>'Core Indicators'!HZ182</f>
        <v>0</v>
      </c>
      <c r="AL161" s="179">
        <f>'Core Indicators'!IH182</f>
        <v>0</v>
      </c>
      <c r="AM161" s="179">
        <f>'Core Indicators'!IP182</f>
        <v>0</v>
      </c>
      <c r="AN161" s="179">
        <f t="shared" si="89"/>
        <v>0</v>
      </c>
    </row>
    <row r="162" spans="1:40" x14ac:dyDescent="0.25">
      <c r="A162" s="198">
        <f>Lists!C:C</f>
        <v>0</v>
      </c>
      <c r="B162" s="250" t="e">
        <f t="shared" si="75"/>
        <v>#DIV/0!</v>
      </c>
      <c r="C162" s="158">
        <f t="shared" si="76"/>
        <v>0</v>
      </c>
      <c r="D162" s="273">
        <f t="shared" si="77"/>
        <v>0</v>
      </c>
      <c r="E162" s="198">
        <f>'Core Indicators'!R183</f>
        <v>0</v>
      </c>
      <c r="F162" s="198">
        <f>'Core Indicators'!Z183</f>
        <v>0</v>
      </c>
      <c r="G162" s="158">
        <f t="shared" si="78"/>
        <v>0</v>
      </c>
      <c r="H162" s="198">
        <f>'Core Indicators'!AH183</f>
        <v>0</v>
      </c>
      <c r="I162" s="198">
        <f>'Core Indicators'!AP183</f>
        <v>0</v>
      </c>
      <c r="J162" s="198">
        <f>'Core Indicators'!BN183</f>
        <v>0</v>
      </c>
      <c r="K162" s="198">
        <f t="shared" si="79"/>
        <v>0</v>
      </c>
      <c r="L162" s="250">
        <f t="shared" si="80"/>
        <v>0</v>
      </c>
      <c r="M162" s="273">
        <f t="shared" si="81"/>
        <v>0</v>
      </c>
      <c r="N162" s="199">
        <f>'Core Indicators'!DJ183</f>
        <v>0</v>
      </c>
      <c r="O162" s="199">
        <f>'Core Indicators'!DR183</f>
        <v>0</v>
      </c>
      <c r="P162" s="199">
        <f>'Core Indicators'!DZ183</f>
        <v>0</v>
      </c>
      <c r="Q162" s="199">
        <f>'Core Indicators'!EH183</f>
        <v>0</v>
      </c>
      <c r="R162" s="199">
        <f>'Core Indicators'!EP183</f>
        <v>0</v>
      </c>
      <c r="S162" s="158" t="e">
        <f t="shared" si="82"/>
        <v>#DIV/0!</v>
      </c>
      <c r="T162" s="158">
        <f t="shared" si="83"/>
        <v>0.83333333333333337</v>
      </c>
      <c r="U162" s="198">
        <v>1</v>
      </c>
      <c r="V162" s="198">
        <v>1</v>
      </c>
      <c r="W162" s="198">
        <f>'Core Indicators'!EX183</f>
        <v>0</v>
      </c>
      <c r="X162" s="158">
        <f t="shared" si="84"/>
        <v>0.5</v>
      </c>
      <c r="Y162" s="198">
        <v>1</v>
      </c>
      <c r="Z162" s="158" t="e">
        <f t="shared" si="85"/>
        <v>#DIV/0!</v>
      </c>
      <c r="AA162" s="198">
        <f>'Core Indicators'!FF183</f>
        <v>0</v>
      </c>
      <c r="AB162" s="198">
        <f t="shared" si="86"/>
        <v>0</v>
      </c>
      <c r="AC162" s="179">
        <f>'Core Indicators'!GD183</f>
        <v>0</v>
      </c>
      <c r="AD162" s="179">
        <f>'Core Indicators'!GL183</f>
        <v>0</v>
      </c>
      <c r="AE162" s="179">
        <f>'Core Indicators'!GT183</f>
        <v>0</v>
      </c>
      <c r="AF162" s="179">
        <f>'Core Indicators'!HB183</f>
        <v>0</v>
      </c>
      <c r="AG162" s="179">
        <f t="shared" si="87"/>
        <v>0</v>
      </c>
      <c r="AH162" s="179">
        <f>'Core Indicators'!HJ183</f>
        <v>0</v>
      </c>
      <c r="AI162" s="179">
        <f>'Core Indicators'!HR183</f>
        <v>0</v>
      </c>
      <c r="AJ162" s="179">
        <f t="shared" si="88"/>
        <v>0</v>
      </c>
      <c r="AK162" s="179">
        <f>'Core Indicators'!HZ183</f>
        <v>0</v>
      </c>
      <c r="AL162" s="179">
        <f>'Core Indicators'!IH183</f>
        <v>0</v>
      </c>
      <c r="AM162" s="179">
        <f>'Core Indicators'!IP183</f>
        <v>0</v>
      </c>
      <c r="AN162" s="179">
        <f t="shared" si="89"/>
        <v>0</v>
      </c>
    </row>
    <row r="163" spans="1:40" x14ac:dyDescent="0.25">
      <c r="A163" s="198">
        <f>Lists!C:C</f>
        <v>0</v>
      </c>
      <c r="B163" s="250" t="e">
        <f t="shared" si="75"/>
        <v>#DIV/0!</v>
      </c>
      <c r="C163" s="158">
        <f t="shared" si="76"/>
        <v>0</v>
      </c>
      <c r="D163" s="273">
        <f t="shared" si="77"/>
        <v>0</v>
      </c>
      <c r="E163" s="198">
        <f>'Core Indicators'!R184</f>
        <v>0</v>
      </c>
      <c r="F163" s="198">
        <f>'Core Indicators'!Z184</f>
        <v>0</v>
      </c>
      <c r="G163" s="158">
        <f t="shared" si="78"/>
        <v>0</v>
      </c>
      <c r="H163" s="198">
        <f>'Core Indicators'!AH184</f>
        <v>0</v>
      </c>
      <c r="I163" s="198">
        <f>'Core Indicators'!AP184</f>
        <v>0</v>
      </c>
      <c r="J163" s="198">
        <f>'Core Indicators'!BN184</f>
        <v>0</v>
      </c>
      <c r="K163" s="198">
        <f t="shared" si="79"/>
        <v>0</v>
      </c>
      <c r="L163" s="250">
        <f t="shared" si="80"/>
        <v>0</v>
      </c>
      <c r="M163" s="273">
        <f t="shared" si="81"/>
        <v>0</v>
      </c>
      <c r="N163" s="199">
        <f>'Core Indicators'!DJ184</f>
        <v>0</v>
      </c>
      <c r="O163" s="199">
        <f>'Core Indicators'!DR184</f>
        <v>0</v>
      </c>
      <c r="P163" s="199">
        <f>'Core Indicators'!DZ184</f>
        <v>0</v>
      </c>
      <c r="Q163" s="199">
        <f>'Core Indicators'!EH184</f>
        <v>0</v>
      </c>
      <c r="R163" s="199">
        <f>'Core Indicators'!EP184</f>
        <v>0</v>
      </c>
      <c r="S163" s="158" t="e">
        <f t="shared" si="82"/>
        <v>#DIV/0!</v>
      </c>
      <c r="T163" s="158">
        <f t="shared" si="83"/>
        <v>0.83333333333333337</v>
      </c>
      <c r="U163" s="198">
        <v>1</v>
      </c>
      <c r="V163" s="198">
        <v>1</v>
      </c>
      <c r="W163" s="198">
        <f>'Core Indicators'!EX184</f>
        <v>0</v>
      </c>
      <c r="X163" s="158">
        <f t="shared" si="84"/>
        <v>0.5</v>
      </c>
      <c r="Y163" s="198">
        <v>1</v>
      </c>
      <c r="Z163" s="158" t="e">
        <f t="shared" si="85"/>
        <v>#DIV/0!</v>
      </c>
      <c r="AA163" s="198">
        <f>'Core Indicators'!FF184</f>
        <v>0</v>
      </c>
      <c r="AB163" s="198">
        <f t="shared" si="86"/>
        <v>0</v>
      </c>
      <c r="AC163" s="179">
        <f>'Core Indicators'!GD184</f>
        <v>0</v>
      </c>
      <c r="AD163" s="179">
        <f>'Core Indicators'!GL184</f>
        <v>0</v>
      </c>
      <c r="AE163" s="179">
        <f>'Core Indicators'!GT184</f>
        <v>0</v>
      </c>
      <c r="AF163" s="179">
        <f>'Core Indicators'!HB184</f>
        <v>0</v>
      </c>
      <c r="AG163" s="179">
        <f t="shared" si="87"/>
        <v>0</v>
      </c>
      <c r="AH163" s="179">
        <f>'Core Indicators'!HJ184</f>
        <v>0</v>
      </c>
      <c r="AI163" s="179">
        <f>'Core Indicators'!HR184</f>
        <v>0</v>
      </c>
      <c r="AJ163" s="179">
        <f t="shared" si="88"/>
        <v>0</v>
      </c>
      <c r="AK163" s="179">
        <f>'Core Indicators'!HZ184</f>
        <v>0</v>
      </c>
      <c r="AL163" s="179">
        <f>'Core Indicators'!IH184</f>
        <v>0</v>
      </c>
      <c r="AM163" s="179">
        <f>'Core Indicators'!IP184</f>
        <v>0</v>
      </c>
      <c r="AN163" s="179">
        <f t="shared" si="89"/>
        <v>0</v>
      </c>
    </row>
    <row r="164" spans="1:40" x14ac:dyDescent="0.25">
      <c r="A164" s="198">
        <f>Lists!C:C</f>
        <v>0</v>
      </c>
      <c r="B164" s="250" t="e">
        <f t="shared" si="75"/>
        <v>#DIV/0!</v>
      </c>
      <c r="C164" s="158">
        <f t="shared" si="76"/>
        <v>0</v>
      </c>
      <c r="D164" s="273">
        <f t="shared" si="77"/>
        <v>0</v>
      </c>
      <c r="E164" s="198">
        <f>'Core Indicators'!R185</f>
        <v>0</v>
      </c>
      <c r="F164" s="198">
        <f>'Core Indicators'!Z185</f>
        <v>0</v>
      </c>
      <c r="G164" s="158">
        <f t="shared" si="78"/>
        <v>0</v>
      </c>
      <c r="H164" s="198">
        <f>'Core Indicators'!AH185</f>
        <v>0</v>
      </c>
      <c r="I164" s="198">
        <f>'Core Indicators'!AP185</f>
        <v>0</v>
      </c>
      <c r="J164" s="198">
        <f>'Core Indicators'!BN185</f>
        <v>0</v>
      </c>
      <c r="K164" s="198">
        <f t="shared" si="79"/>
        <v>0</v>
      </c>
      <c r="L164" s="250">
        <f t="shared" si="80"/>
        <v>0</v>
      </c>
      <c r="M164" s="273">
        <f t="shared" si="81"/>
        <v>0</v>
      </c>
      <c r="N164" s="199">
        <f>'Core Indicators'!DJ185</f>
        <v>0</v>
      </c>
      <c r="O164" s="199">
        <f>'Core Indicators'!DR185</f>
        <v>0</v>
      </c>
      <c r="P164" s="199">
        <f>'Core Indicators'!DZ185</f>
        <v>0</v>
      </c>
      <c r="Q164" s="199">
        <f>'Core Indicators'!EH185</f>
        <v>0</v>
      </c>
      <c r="R164" s="199">
        <f>'Core Indicators'!EP185</f>
        <v>0</v>
      </c>
      <c r="S164" s="158" t="e">
        <f t="shared" si="82"/>
        <v>#DIV/0!</v>
      </c>
      <c r="T164" s="158">
        <f t="shared" si="83"/>
        <v>0.83333333333333337</v>
      </c>
      <c r="U164" s="198">
        <v>1</v>
      </c>
      <c r="V164" s="198">
        <v>1</v>
      </c>
      <c r="W164" s="198">
        <f>'Core Indicators'!EX185</f>
        <v>0</v>
      </c>
      <c r="X164" s="158">
        <f t="shared" si="84"/>
        <v>0.5</v>
      </c>
      <c r="Y164" s="198">
        <v>1</v>
      </c>
      <c r="Z164" s="158" t="e">
        <f t="shared" si="85"/>
        <v>#DIV/0!</v>
      </c>
      <c r="AA164" s="198">
        <f>'Core Indicators'!FF185</f>
        <v>0</v>
      </c>
      <c r="AB164" s="198">
        <f t="shared" si="86"/>
        <v>0</v>
      </c>
      <c r="AC164" s="179">
        <f>'Core Indicators'!GD185</f>
        <v>0</v>
      </c>
      <c r="AD164" s="179">
        <f>'Core Indicators'!GL185</f>
        <v>0</v>
      </c>
      <c r="AE164" s="179">
        <f>'Core Indicators'!GT185</f>
        <v>0</v>
      </c>
      <c r="AF164" s="179">
        <f>'Core Indicators'!HB185</f>
        <v>0</v>
      </c>
      <c r="AG164" s="179">
        <f t="shared" si="87"/>
        <v>0</v>
      </c>
      <c r="AH164" s="179">
        <f>'Core Indicators'!HJ185</f>
        <v>0</v>
      </c>
      <c r="AI164" s="179">
        <f>'Core Indicators'!HR185</f>
        <v>0</v>
      </c>
      <c r="AJ164" s="179">
        <f t="shared" si="88"/>
        <v>0</v>
      </c>
      <c r="AK164" s="179">
        <f>'Core Indicators'!HZ185</f>
        <v>0</v>
      </c>
      <c r="AL164" s="179">
        <f>'Core Indicators'!IH185</f>
        <v>0</v>
      </c>
      <c r="AM164" s="179">
        <f>'Core Indicators'!IP185</f>
        <v>0</v>
      </c>
      <c r="AN164" s="179">
        <f t="shared" si="89"/>
        <v>0</v>
      </c>
    </row>
    <row r="165" spans="1:40" x14ac:dyDescent="0.25">
      <c r="A165" s="198">
        <f>Lists!C:C</f>
        <v>0</v>
      </c>
      <c r="B165" s="250" t="e">
        <f t="shared" si="75"/>
        <v>#DIV/0!</v>
      </c>
      <c r="C165" s="158">
        <f t="shared" si="76"/>
        <v>0</v>
      </c>
      <c r="D165" s="273">
        <f t="shared" si="77"/>
        <v>0</v>
      </c>
      <c r="E165" s="198">
        <f>'Core Indicators'!R186</f>
        <v>0</v>
      </c>
      <c r="F165" s="198">
        <f>'Core Indicators'!Z186</f>
        <v>0</v>
      </c>
      <c r="G165" s="158">
        <f t="shared" si="78"/>
        <v>0</v>
      </c>
      <c r="H165" s="198">
        <f>'Core Indicators'!AH186</f>
        <v>0</v>
      </c>
      <c r="I165" s="198">
        <f>'Core Indicators'!AP186</f>
        <v>0</v>
      </c>
      <c r="J165" s="198">
        <f>'Core Indicators'!BN186</f>
        <v>0</v>
      </c>
      <c r="K165" s="198">
        <f t="shared" si="79"/>
        <v>0</v>
      </c>
      <c r="L165" s="250">
        <f t="shared" si="80"/>
        <v>0</v>
      </c>
      <c r="M165" s="273">
        <f t="shared" si="81"/>
        <v>0</v>
      </c>
      <c r="N165" s="199">
        <f>'Core Indicators'!DJ186</f>
        <v>0</v>
      </c>
      <c r="O165" s="199">
        <f>'Core Indicators'!DR186</f>
        <v>0</v>
      </c>
      <c r="P165" s="199">
        <f>'Core Indicators'!DZ186</f>
        <v>0</v>
      </c>
      <c r="Q165" s="199">
        <f>'Core Indicators'!EH186</f>
        <v>0</v>
      </c>
      <c r="R165" s="199">
        <f>'Core Indicators'!EP186</f>
        <v>0</v>
      </c>
      <c r="S165" s="158" t="e">
        <f t="shared" si="82"/>
        <v>#DIV/0!</v>
      </c>
      <c r="T165" s="158">
        <f t="shared" si="83"/>
        <v>0.83333333333333337</v>
      </c>
      <c r="U165" s="198">
        <v>1</v>
      </c>
      <c r="V165" s="198">
        <v>1</v>
      </c>
      <c r="W165" s="198">
        <f>'Core Indicators'!EX186</f>
        <v>0</v>
      </c>
      <c r="X165" s="158">
        <f t="shared" si="84"/>
        <v>0.5</v>
      </c>
      <c r="Y165" s="198">
        <v>1</v>
      </c>
      <c r="Z165" s="158" t="e">
        <f t="shared" si="85"/>
        <v>#DIV/0!</v>
      </c>
      <c r="AA165" s="198">
        <f>'Core Indicators'!FF186</f>
        <v>0</v>
      </c>
      <c r="AB165" s="198">
        <f t="shared" si="86"/>
        <v>0</v>
      </c>
      <c r="AC165" s="179">
        <f>'Core Indicators'!GD186</f>
        <v>0</v>
      </c>
      <c r="AD165" s="179">
        <f>'Core Indicators'!GL186</f>
        <v>0</v>
      </c>
      <c r="AE165" s="179">
        <f>'Core Indicators'!GT186</f>
        <v>0</v>
      </c>
      <c r="AF165" s="179">
        <f>'Core Indicators'!HB186</f>
        <v>0</v>
      </c>
      <c r="AG165" s="179">
        <f t="shared" si="87"/>
        <v>0</v>
      </c>
      <c r="AH165" s="179">
        <f>'Core Indicators'!HJ186</f>
        <v>0</v>
      </c>
      <c r="AI165" s="179">
        <f>'Core Indicators'!HR186</f>
        <v>0</v>
      </c>
      <c r="AJ165" s="179">
        <f t="shared" si="88"/>
        <v>0</v>
      </c>
      <c r="AK165" s="179">
        <f>'Core Indicators'!HZ186</f>
        <v>0</v>
      </c>
      <c r="AL165" s="179">
        <f>'Core Indicators'!IH186</f>
        <v>0</v>
      </c>
      <c r="AM165" s="179">
        <f>'Core Indicators'!IP186</f>
        <v>0</v>
      </c>
      <c r="AN165" s="179">
        <f t="shared" si="89"/>
        <v>0</v>
      </c>
    </row>
    <row r="166" spans="1:40" x14ac:dyDescent="0.25">
      <c r="A166" s="198">
        <f>Lists!C:C</f>
        <v>0</v>
      </c>
      <c r="B166" s="250" t="e">
        <f t="shared" si="75"/>
        <v>#DIV/0!</v>
      </c>
      <c r="C166" s="158">
        <f t="shared" si="76"/>
        <v>0</v>
      </c>
      <c r="D166" s="273">
        <f t="shared" si="77"/>
        <v>0</v>
      </c>
      <c r="E166" s="198">
        <f>'Core Indicators'!R187</f>
        <v>0</v>
      </c>
      <c r="F166" s="198">
        <f>'Core Indicators'!Z187</f>
        <v>0</v>
      </c>
      <c r="G166" s="158">
        <f t="shared" si="78"/>
        <v>0</v>
      </c>
      <c r="H166" s="198">
        <f>'Core Indicators'!AH187</f>
        <v>0</v>
      </c>
      <c r="I166" s="198">
        <f>'Core Indicators'!AP187</f>
        <v>0</v>
      </c>
      <c r="J166" s="198">
        <f>'Core Indicators'!BN187</f>
        <v>0</v>
      </c>
      <c r="K166" s="198">
        <f t="shared" si="79"/>
        <v>0</v>
      </c>
      <c r="L166" s="250">
        <f t="shared" si="80"/>
        <v>0</v>
      </c>
      <c r="M166" s="273">
        <f t="shared" si="81"/>
        <v>0</v>
      </c>
      <c r="N166" s="199">
        <f>'Core Indicators'!DJ187</f>
        <v>0</v>
      </c>
      <c r="O166" s="199">
        <f>'Core Indicators'!DR187</f>
        <v>0</v>
      </c>
      <c r="P166" s="199">
        <f>'Core Indicators'!DZ187</f>
        <v>0</v>
      </c>
      <c r="Q166" s="199">
        <f>'Core Indicators'!EH187</f>
        <v>0</v>
      </c>
      <c r="R166" s="199">
        <f>'Core Indicators'!EP187</f>
        <v>0</v>
      </c>
      <c r="S166" s="158" t="e">
        <f t="shared" si="82"/>
        <v>#DIV/0!</v>
      </c>
      <c r="T166" s="158" t="e">
        <f t="shared" si="83"/>
        <v>#DIV/0!</v>
      </c>
      <c r="U166" s="198">
        <v>1</v>
      </c>
      <c r="V166" s="198">
        <v>1</v>
      </c>
      <c r="W166" s="198">
        <f>'Core Indicators'!EX187</f>
        <v>0</v>
      </c>
      <c r="X166" s="158">
        <f t="shared" si="84"/>
        <v>0.5</v>
      </c>
      <c r="Y166" s="198">
        <v>1</v>
      </c>
      <c r="Z166" s="158" t="e">
        <f t="shared" si="85"/>
        <v>#DIV/0!</v>
      </c>
      <c r="AA166" s="198">
        <f>'Core Indicators'!FF187</f>
        <v>0</v>
      </c>
      <c r="AB166" s="198" t="e">
        <f t="shared" si="86"/>
        <v>#DIV/0!</v>
      </c>
      <c r="AC166" s="179">
        <f>'Core Indicators'!GD187</f>
        <v>0</v>
      </c>
      <c r="AD166" s="179">
        <f>'Core Indicators'!GL187</f>
        <v>0</v>
      </c>
      <c r="AE166" s="179">
        <f>'Core Indicators'!GT187</f>
        <v>0</v>
      </c>
      <c r="AF166" s="179">
        <f>'Core Indicators'!HB187</f>
        <v>0</v>
      </c>
      <c r="AG166" s="179">
        <f t="shared" si="87"/>
        <v>0</v>
      </c>
      <c r="AH166" s="179">
        <f>'Core Indicators'!HJ187</f>
        <v>0</v>
      </c>
      <c r="AI166" s="179">
        <f>'Core Indicators'!HR187</f>
        <v>0</v>
      </c>
      <c r="AJ166" s="179">
        <f t="shared" si="88"/>
        <v>0</v>
      </c>
      <c r="AK166" s="179">
        <f>'Core Indicators'!HZ187</f>
        <v>0</v>
      </c>
      <c r="AL166" s="179">
        <f>'Core Indicators'!IH187</f>
        <v>0</v>
      </c>
      <c r="AM166" s="179">
        <f>'Core Indicators'!IP187</f>
        <v>0</v>
      </c>
      <c r="AN166" s="179">
        <f t="shared" si="89"/>
        <v>0</v>
      </c>
    </row>
    <row r="167" spans="1:40" x14ac:dyDescent="0.25">
      <c r="A167" s="198">
        <f>Lists!C:C</f>
        <v>0</v>
      </c>
      <c r="B167" s="250" t="e">
        <f t="shared" si="75"/>
        <v>#DIV/0!</v>
      </c>
      <c r="C167" s="158">
        <f t="shared" si="76"/>
        <v>0</v>
      </c>
      <c r="D167" s="273">
        <f t="shared" si="77"/>
        <v>0</v>
      </c>
      <c r="E167" s="198">
        <f>'Core Indicators'!R188</f>
        <v>0</v>
      </c>
      <c r="F167" s="198">
        <f>'Core Indicators'!Z188</f>
        <v>0</v>
      </c>
      <c r="G167" s="158">
        <f t="shared" si="78"/>
        <v>0</v>
      </c>
      <c r="H167" s="198">
        <f>'Core Indicators'!AH188</f>
        <v>0</v>
      </c>
      <c r="I167" s="198">
        <f>'Core Indicators'!AP188</f>
        <v>0</v>
      </c>
      <c r="J167" s="198">
        <f>'Core Indicators'!BN188</f>
        <v>0</v>
      </c>
      <c r="K167" s="198">
        <f t="shared" si="79"/>
        <v>0</v>
      </c>
      <c r="L167" s="250">
        <f t="shared" si="80"/>
        <v>0</v>
      </c>
      <c r="M167" s="273">
        <f t="shared" si="81"/>
        <v>0</v>
      </c>
      <c r="N167" s="199">
        <f>'Core Indicators'!DJ188</f>
        <v>0</v>
      </c>
      <c r="O167" s="199">
        <f>'Core Indicators'!DR188</f>
        <v>0</v>
      </c>
      <c r="P167" s="199">
        <f>'Core Indicators'!DZ188</f>
        <v>0</v>
      </c>
      <c r="Q167" s="199">
        <f>'Core Indicators'!EH188</f>
        <v>0</v>
      </c>
      <c r="R167" s="199">
        <f>'Core Indicators'!EP188</f>
        <v>0</v>
      </c>
      <c r="S167" s="158" t="e">
        <f t="shared" si="82"/>
        <v>#DIV/0!</v>
      </c>
      <c r="T167" s="158" t="e">
        <f t="shared" si="83"/>
        <v>#DIV/0!</v>
      </c>
      <c r="U167" s="198">
        <v>1</v>
      </c>
      <c r="V167" s="198">
        <v>1</v>
      </c>
      <c r="W167" s="198">
        <f>'Core Indicators'!EX188</f>
        <v>0</v>
      </c>
      <c r="X167" s="158">
        <f t="shared" si="84"/>
        <v>0.5</v>
      </c>
      <c r="Y167" s="198">
        <v>1</v>
      </c>
      <c r="Z167" s="158" t="e">
        <f t="shared" si="85"/>
        <v>#DIV/0!</v>
      </c>
      <c r="AA167" s="198">
        <f>'Core Indicators'!FF188</f>
        <v>0</v>
      </c>
      <c r="AB167" s="198" t="e">
        <f t="shared" si="86"/>
        <v>#DIV/0!</v>
      </c>
      <c r="AC167" s="179">
        <f>'Core Indicators'!GD188</f>
        <v>0</v>
      </c>
      <c r="AD167" s="179">
        <f>'Core Indicators'!GL188</f>
        <v>0</v>
      </c>
      <c r="AE167" s="179">
        <f>'Core Indicators'!GT188</f>
        <v>0</v>
      </c>
      <c r="AF167" s="179">
        <f>'Core Indicators'!HB188</f>
        <v>0</v>
      </c>
      <c r="AG167" s="179">
        <f t="shared" si="87"/>
        <v>0</v>
      </c>
      <c r="AH167" s="179">
        <f>'Core Indicators'!HJ188</f>
        <v>0</v>
      </c>
      <c r="AI167" s="179">
        <f>'Core Indicators'!HR188</f>
        <v>0</v>
      </c>
      <c r="AJ167" s="179">
        <f t="shared" si="88"/>
        <v>0</v>
      </c>
      <c r="AK167" s="179">
        <f>'Core Indicators'!HZ188</f>
        <v>0</v>
      </c>
      <c r="AL167" s="179">
        <f>'Core Indicators'!IH188</f>
        <v>0</v>
      </c>
      <c r="AM167" s="179">
        <f>'Core Indicators'!IP188</f>
        <v>0</v>
      </c>
      <c r="AN167" s="179">
        <f t="shared" si="89"/>
        <v>0</v>
      </c>
    </row>
    <row r="168" spans="1:40" x14ac:dyDescent="0.25">
      <c r="A168" s="198">
        <f>Lists!C:C</f>
        <v>0</v>
      </c>
      <c r="B168" s="250" t="e">
        <f t="shared" si="75"/>
        <v>#DIV/0!</v>
      </c>
      <c r="C168" s="158">
        <f t="shared" si="76"/>
        <v>0</v>
      </c>
      <c r="D168" s="273">
        <f t="shared" si="77"/>
        <v>0</v>
      </c>
      <c r="E168" s="198">
        <f>'Core Indicators'!R189</f>
        <v>0</v>
      </c>
      <c r="F168" s="198">
        <f>'Core Indicators'!Z189</f>
        <v>0</v>
      </c>
      <c r="G168" s="158">
        <f t="shared" si="78"/>
        <v>0</v>
      </c>
      <c r="H168" s="198">
        <f>'Core Indicators'!AH189</f>
        <v>0</v>
      </c>
      <c r="I168" s="198">
        <f>'Core Indicators'!AP189</f>
        <v>0</v>
      </c>
      <c r="J168" s="198">
        <f>'Core Indicators'!BN189</f>
        <v>0</v>
      </c>
      <c r="K168" s="198">
        <f t="shared" si="79"/>
        <v>0</v>
      </c>
      <c r="L168" s="250">
        <f t="shared" si="80"/>
        <v>0</v>
      </c>
      <c r="M168" s="273">
        <f t="shared" si="81"/>
        <v>0</v>
      </c>
      <c r="N168" s="199">
        <f>'Core Indicators'!DJ189</f>
        <v>0</v>
      </c>
      <c r="O168" s="199">
        <f>'Core Indicators'!DR189</f>
        <v>0</v>
      </c>
      <c r="P168" s="199">
        <f>'Core Indicators'!DZ189</f>
        <v>0</v>
      </c>
      <c r="Q168" s="199">
        <f>'Core Indicators'!EH189</f>
        <v>0</v>
      </c>
      <c r="R168" s="199">
        <f>'Core Indicators'!EP189</f>
        <v>0</v>
      </c>
      <c r="S168" s="158" t="e">
        <f t="shared" si="82"/>
        <v>#DIV/0!</v>
      </c>
      <c r="T168" s="158" t="e">
        <f t="shared" si="83"/>
        <v>#DIV/0!</v>
      </c>
      <c r="U168" s="198">
        <v>1</v>
      </c>
      <c r="V168" s="198">
        <v>1</v>
      </c>
      <c r="W168" s="198">
        <f>'Core Indicators'!EX189</f>
        <v>0</v>
      </c>
      <c r="X168" s="158">
        <f t="shared" si="84"/>
        <v>0.5</v>
      </c>
      <c r="Y168" s="198">
        <v>1</v>
      </c>
      <c r="Z168" s="158" t="e">
        <f t="shared" si="85"/>
        <v>#DIV/0!</v>
      </c>
      <c r="AA168" s="198">
        <f>'Core Indicators'!FF189</f>
        <v>0</v>
      </c>
      <c r="AB168" s="198" t="e">
        <f t="shared" si="86"/>
        <v>#DIV/0!</v>
      </c>
      <c r="AC168" s="179">
        <f>'Core Indicators'!GD189</f>
        <v>0</v>
      </c>
      <c r="AD168" s="179">
        <f>'Core Indicators'!GL189</f>
        <v>0</v>
      </c>
      <c r="AE168" s="179">
        <f>'Core Indicators'!GT189</f>
        <v>0</v>
      </c>
      <c r="AF168" s="179">
        <f>'Core Indicators'!HB189</f>
        <v>0</v>
      </c>
      <c r="AG168" s="179">
        <f t="shared" si="87"/>
        <v>0</v>
      </c>
      <c r="AH168" s="179">
        <f>'Core Indicators'!HJ189</f>
        <v>0</v>
      </c>
      <c r="AI168" s="179">
        <f>'Core Indicators'!HR189</f>
        <v>0</v>
      </c>
      <c r="AJ168" s="179">
        <f t="shared" si="88"/>
        <v>0</v>
      </c>
      <c r="AK168" s="179">
        <f>'Core Indicators'!HZ189</f>
        <v>0</v>
      </c>
      <c r="AL168" s="179">
        <f>'Core Indicators'!IH189</f>
        <v>0</v>
      </c>
      <c r="AM168" s="179">
        <f>'Core Indicators'!IP189</f>
        <v>0</v>
      </c>
      <c r="AN168" s="179">
        <f t="shared" si="89"/>
        <v>0</v>
      </c>
    </row>
    <row r="169" spans="1:40" x14ac:dyDescent="0.25">
      <c r="A169" s="198">
        <f>Lists!C:C</f>
        <v>0</v>
      </c>
      <c r="B169" s="250" t="e">
        <f t="shared" ref="B169:B200" si="90">IF(OR(M190="x",D190="x"),"x",ROUND((5-GEOMEAN(((5-D190)/5*4+1),((5-M190)/5*4+1),((5-M190)/5*4+1)))/4*3.5+S190*0.3,1))</f>
        <v>#DIV/0!</v>
      </c>
      <c r="C169" s="158">
        <f t="shared" ref="C169:C200" si="91">COUNTIF(E190:F190,"x")+COUNTIF(H190:I190,"x")+COUNTIF(J190:J190,"x")+COUNTIF(M190,"x")+COUNTIF(U190:W190,"x")+COUNTIF(Y190:AB190,"x")</f>
        <v>0</v>
      </c>
      <c r="D169" s="273">
        <f t="shared" ref="D169:D200" si="92">IF(OR(L190="x",G190="x"),"x",ROUND((5-GEOMEAN(((5-L190)/5*4+1),((5-L190)/5*4+1),((5-G190)/5*4+1)))/4*5,1))</f>
        <v>0</v>
      </c>
      <c r="E169" s="198">
        <f>'Core Indicators'!R190</f>
        <v>0</v>
      </c>
      <c r="F169" s="198">
        <f>'Core Indicators'!Z190</f>
        <v>0</v>
      </c>
      <c r="G169" s="158">
        <f t="shared" ref="G169:G200" si="93">IF(AND(F190="x",E190="x"),"x",IF(OR(F190="x",E190="x"),AVERAGE(E190,F190),ROUND((10-GEOMEAN(((10-E190)/10*9+1),((10-F190)/10*9+1)))/9*10,1)))</f>
        <v>0</v>
      </c>
      <c r="H169" s="198">
        <f>'Core Indicators'!AH190</f>
        <v>0</v>
      </c>
      <c r="I169" s="198">
        <f>'Core Indicators'!AP190</f>
        <v>0</v>
      </c>
      <c r="J169" s="198">
        <f>'Core Indicators'!BN190</f>
        <v>0</v>
      </c>
      <c r="K169" s="198">
        <f t="shared" ref="K169:K200" si="94">IF(AND(J190="x",I190="x"),"x",IF(OR(J190="x",I190="x"),AVERAGE(I190,J190),ROUND((10-GEOMEAN(((10-I190)/10*9+1),((10-J190)/10*9+1)))/9*10,1)))</f>
        <v>0</v>
      </c>
      <c r="L169" s="250">
        <f t="shared" ref="L169:L200" si="95">IF(AND(H190="x",K190="x"),"x",IF(OR(H190="x",K190="x"),AVERAGE(H190,K190),ROUND((10-GEOMEAN(((10-H190)/10*9+1),((10-K190)/10*9+1)))/9*10,1)))</f>
        <v>0</v>
      </c>
      <c r="M169" s="273">
        <f t="shared" ref="M169:M200" si="96">IF(N190="x","x",AVERAGE(N190:R190))</f>
        <v>0</v>
      </c>
      <c r="N169" s="199">
        <f>'Core Indicators'!DJ190</f>
        <v>0</v>
      </c>
      <c r="O169" s="199">
        <f>'Core Indicators'!DR190</f>
        <v>0</v>
      </c>
      <c r="P169" s="199">
        <f>'Core Indicators'!DZ190</f>
        <v>0</v>
      </c>
      <c r="Q169" s="199">
        <f>'Core Indicators'!EH190</f>
        <v>0</v>
      </c>
      <c r="R169" s="199">
        <f>'Core Indicators'!EP190</f>
        <v>0</v>
      </c>
      <c r="S169" s="158" t="e">
        <f t="shared" ref="S169:S200" si="97">IF(OR(Z190="x",T190="x"),T190,ROUND((10-GEOMEAN(((10-T190)/10*9+1),((10-Z190)/10*9+1)))/9*10,1))</f>
        <v>#DIV/0!</v>
      </c>
      <c r="T169" s="158" t="e">
        <f t="shared" ref="T169:T200" si="98">AVERAGE(U190,X190,Y190)</f>
        <v>#DIV/0!</v>
      </c>
      <c r="U169" s="198">
        <v>1</v>
      </c>
      <c r="V169" s="198">
        <v>1</v>
      </c>
      <c r="W169" s="198">
        <f>'Core Indicators'!EX190</f>
        <v>0</v>
      </c>
      <c r="X169" s="158">
        <f t="shared" ref="X169:X200" si="99">AVERAGE(V190:W190)</f>
        <v>0.5</v>
      </c>
      <c r="Y169" s="198">
        <v>1</v>
      </c>
      <c r="Z169" s="158" t="e">
        <f t="shared" ref="Z169:Z200" si="100">IF(AND(AA190="x",AB190="x"),"x",AVERAGE(AA190:AB190))</f>
        <v>#DIV/0!</v>
      </c>
      <c r="AA169" s="198">
        <f>'Core Indicators'!FF190</f>
        <v>0</v>
      </c>
      <c r="AB169" s="198" t="e">
        <f t="shared" ref="AB169:AB200" si="101">IF(AND(AJ190="x",AN190="x",AG190="x"),"x",(AVERAGE(AJ190,AN190,AG190)))</f>
        <v>#DIV/0!</v>
      </c>
      <c r="AC169" s="179">
        <f>'Core Indicators'!GD190</f>
        <v>0</v>
      </c>
      <c r="AD169" s="179">
        <f>'Core Indicators'!GL190</f>
        <v>0</v>
      </c>
      <c r="AE169" s="179">
        <f>'Core Indicators'!GT190</f>
        <v>0</v>
      </c>
      <c r="AF169" s="179">
        <f>'Core Indicators'!HB190</f>
        <v>0</v>
      </c>
      <c r="AG169" s="179">
        <f t="shared" ref="AG169:AG200" si="102">IF(AND(AC190="x",AD190="x",AE190="x",AF190="x"),"x",AVERAGE(AC190:AF190))</f>
        <v>0</v>
      </c>
      <c r="AH169" s="179">
        <f>'Core Indicators'!HJ190</f>
        <v>0</v>
      </c>
      <c r="AI169" s="179">
        <f>'Core Indicators'!HR190</f>
        <v>0</v>
      </c>
      <c r="AJ169" s="179">
        <f t="shared" ref="AJ169:AJ200" si="103">IF(AND(AH190="x",AI190="x"),"x",AVERAGE(AH190:AI190))</f>
        <v>0</v>
      </c>
      <c r="AK169" s="179">
        <f>'Core Indicators'!HZ190</f>
        <v>0</v>
      </c>
      <c r="AL169" s="179">
        <f>'Core Indicators'!IH190</f>
        <v>0</v>
      </c>
      <c r="AM169" s="179">
        <f>'Core Indicators'!IP190</f>
        <v>0</v>
      </c>
      <c r="AN169" s="179">
        <f t="shared" ref="AN169:AN200" si="104">IF(AND(AK190="x",AL190="x",AM190="x"),"x",AVERAGE(AK190:AM190))</f>
        <v>0</v>
      </c>
    </row>
    <row r="170" spans="1:40" x14ac:dyDescent="0.25">
      <c r="A170" s="198">
        <f>Lists!C:C</f>
        <v>0</v>
      </c>
      <c r="B170" s="250" t="e">
        <f t="shared" si="90"/>
        <v>#DIV/0!</v>
      </c>
      <c r="C170" s="158">
        <f t="shared" si="91"/>
        <v>0</v>
      </c>
      <c r="D170" s="273">
        <f t="shared" si="92"/>
        <v>0</v>
      </c>
      <c r="E170" s="198">
        <f>'Core Indicators'!R191</f>
        <v>0</v>
      </c>
      <c r="F170" s="198">
        <f>'Core Indicators'!Z191</f>
        <v>0</v>
      </c>
      <c r="G170" s="158">
        <f t="shared" si="93"/>
        <v>0</v>
      </c>
      <c r="H170" s="198">
        <f>'Core Indicators'!AH191</f>
        <v>0</v>
      </c>
      <c r="I170" s="198">
        <f>'Core Indicators'!AP191</f>
        <v>0</v>
      </c>
      <c r="J170" s="198">
        <f>'Core Indicators'!BN191</f>
        <v>0</v>
      </c>
      <c r="K170" s="198">
        <f t="shared" si="94"/>
        <v>0</v>
      </c>
      <c r="L170" s="250">
        <f t="shared" si="95"/>
        <v>0</v>
      </c>
      <c r="M170" s="273">
        <f t="shared" si="96"/>
        <v>0</v>
      </c>
      <c r="N170" s="199">
        <f>'Core Indicators'!DJ191</f>
        <v>0</v>
      </c>
      <c r="O170" s="199">
        <f>'Core Indicators'!DR191</f>
        <v>0</v>
      </c>
      <c r="P170" s="199">
        <f>'Core Indicators'!DZ191</f>
        <v>0</v>
      </c>
      <c r="Q170" s="199">
        <f>'Core Indicators'!EH191</f>
        <v>0</v>
      </c>
      <c r="R170" s="199">
        <f>'Core Indicators'!EP191</f>
        <v>0</v>
      </c>
      <c r="S170" s="158" t="e">
        <f t="shared" si="97"/>
        <v>#DIV/0!</v>
      </c>
      <c r="T170" s="158" t="e">
        <f t="shared" si="98"/>
        <v>#DIV/0!</v>
      </c>
      <c r="U170" s="198">
        <v>1</v>
      </c>
      <c r="V170" s="198">
        <v>1</v>
      </c>
      <c r="W170" s="198">
        <f>'Core Indicators'!EX191</f>
        <v>0</v>
      </c>
      <c r="X170" s="158">
        <f t="shared" si="99"/>
        <v>0.5</v>
      </c>
      <c r="Y170" s="198">
        <v>1</v>
      </c>
      <c r="Z170" s="158" t="e">
        <f t="shared" si="100"/>
        <v>#DIV/0!</v>
      </c>
      <c r="AA170" s="198">
        <f>'Core Indicators'!FF191</f>
        <v>0</v>
      </c>
      <c r="AB170" s="198" t="e">
        <f t="shared" si="101"/>
        <v>#DIV/0!</v>
      </c>
      <c r="AC170" s="179">
        <f>'Core Indicators'!GD191</f>
        <v>0</v>
      </c>
      <c r="AD170" s="179">
        <f>'Core Indicators'!GL191</f>
        <v>0</v>
      </c>
      <c r="AE170" s="179">
        <f>'Core Indicators'!GT191</f>
        <v>0</v>
      </c>
      <c r="AF170" s="179">
        <f>'Core Indicators'!HB191</f>
        <v>0</v>
      </c>
      <c r="AG170" s="179">
        <f t="shared" si="102"/>
        <v>0</v>
      </c>
      <c r="AH170" s="179">
        <f>'Core Indicators'!HJ191</f>
        <v>0</v>
      </c>
      <c r="AI170" s="179">
        <f>'Core Indicators'!HR191</f>
        <v>0</v>
      </c>
      <c r="AJ170" s="179">
        <f t="shared" si="103"/>
        <v>0</v>
      </c>
      <c r="AK170" s="179">
        <f>'Core Indicators'!HZ191</f>
        <v>0</v>
      </c>
      <c r="AL170" s="179">
        <f>'Core Indicators'!IH191</f>
        <v>0</v>
      </c>
      <c r="AM170" s="179">
        <f>'Core Indicators'!IP191</f>
        <v>0</v>
      </c>
      <c r="AN170" s="179">
        <f t="shared" si="104"/>
        <v>0</v>
      </c>
    </row>
    <row r="171" spans="1:40" x14ac:dyDescent="0.25">
      <c r="A171" s="198">
        <f>Lists!C:C</f>
        <v>0</v>
      </c>
      <c r="B171" s="250" t="e">
        <f t="shared" si="90"/>
        <v>#DIV/0!</v>
      </c>
      <c r="C171" s="158">
        <f t="shared" si="91"/>
        <v>0</v>
      </c>
      <c r="D171" s="273">
        <f t="shared" si="92"/>
        <v>0</v>
      </c>
      <c r="E171" s="198">
        <f>'Core Indicators'!R192</f>
        <v>0</v>
      </c>
      <c r="F171" s="198">
        <f>'Core Indicators'!Z192</f>
        <v>0</v>
      </c>
      <c r="G171" s="158">
        <f t="shared" si="93"/>
        <v>0</v>
      </c>
      <c r="H171" s="198">
        <f>'Core Indicators'!AH192</f>
        <v>0</v>
      </c>
      <c r="I171" s="198">
        <f>'Core Indicators'!AP192</f>
        <v>0</v>
      </c>
      <c r="J171" s="198">
        <f>'Core Indicators'!BN192</f>
        <v>0</v>
      </c>
      <c r="K171" s="198">
        <f t="shared" si="94"/>
        <v>0</v>
      </c>
      <c r="L171" s="250">
        <f t="shared" si="95"/>
        <v>0</v>
      </c>
      <c r="M171" s="273">
        <f t="shared" si="96"/>
        <v>0</v>
      </c>
      <c r="N171" s="199">
        <f>'Core Indicators'!DJ192</f>
        <v>0</v>
      </c>
      <c r="O171" s="199">
        <f>'Core Indicators'!DR192</f>
        <v>0</v>
      </c>
      <c r="P171" s="199">
        <f>'Core Indicators'!DZ192</f>
        <v>0</v>
      </c>
      <c r="Q171" s="199">
        <f>'Core Indicators'!EH192</f>
        <v>0</v>
      </c>
      <c r="R171" s="199">
        <f>'Core Indicators'!EP192</f>
        <v>0</v>
      </c>
      <c r="S171" s="158" t="e">
        <f t="shared" si="97"/>
        <v>#DIV/0!</v>
      </c>
      <c r="T171" s="158" t="e">
        <f t="shared" si="98"/>
        <v>#DIV/0!</v>
      </c>
      <c r="U171" s="198">
        <v>1</v>
      </c>
      <c r="V171" s="198">
        <v>1</v>
      </c>
      <c r="W171" s="198">
        <f>'Core Indicators'!EX192</f>
        <v>0</v>
      </c>
      <c r="X171" s="158">
        <f t="shared" si="99"/>
        <v>0.5</v>
      </c>
      <c r="Y171" s="198">
        <v>1</v>
      </c>
      <c r="Z171" s="158" t="e">
        <f t="shared" si="100"/>
        <v>#DIV/0!</v>
      </c>
      <c r="AA171" s="198">
        <f>'Core Indicators'!FF192</f>
        <v>0</v>
      </c>
      <c r="AB171" s="198" t="e">
        <f t="shared" si="101"/>
        <v>#DIV/0!</v>
      </c>
      <c r="AC171" s="179">
        <f>'Core Indicators'!GD192</f>
        <v>0</v>
      </c>
      <c r="AD171" s="179">
        <f>'Core Indicators'!GL192</f>
        <v>0</v>
      </c>
      <c r="AE171" s="179">
        <f>'Core Indicators'!GT192</f>
        <v>0</v>
      </c>
      <c r="AF171" s="179">
        <f>'Core Indicators'!HB192</f>
        <v>0</v>
      </c>
      <c r="AG171" s="179">
        <f t="shared" si="102"/>
        <v>0</v>
      </c>
      <c r="AH171" s="179">
        <f>'Core Indicators'!HJ192</f>
        <v>0</v>
      </c>
      <c r="AI171" s="179">
        <f>'Core Indicators'!HR192</f>
        <v>0</v>
      </c>
      <c r="AJ171" s="179">
        <f t="shared" si="103"/>
        <v>0</v>
      </c>
      <c r="AK171" s="179">
        <f>'Core Indicators'!HZ192</f>
        <v>0</v>
      </c>
      <c r="AL171" s="179">
        <f>'Core Indicators'!IH192</f>
        <v>0</v>
      </c>
      <c r="AM171" s="179">
        <f>'Core Indicators'!IP192</f>
        <v>0</v>
      </c>
      <c r="AN171" s="179">
        <f t="shared" si="104"/>
        <v>0</v>
      </c>
    </row>
    <row r="172" spans="1:40" x14ac:dyDescent="0.25">
      <c r="A172" s="198">
        <f>Lists!C:C</f>
        <v>0</v>
      </c>
      <c r="B172" s="250" t="e">
        <f t="shared" si="90"/>
        <v>#DIV/0!</v>
      </c>
      <c r="C172" s="158">
        <f t="shared" si="91"/>
        <v>0</v>
      </c>
      <c r="D172" s="273">
        <f t="shared" si="92"/>
        <v>0</v>
      </c>
      <c r="E172" s="198">
        <f>'Core Indicators'!R193</f>
        <v>0</v>
      </c>
      <c r="F172" s="198">
        <f>'Core Indicators'!Z193</f>
        <v>0</v>
      </c>
      <c r="G172" s="158">
        <f t="shared" si="93"/>
        <v>0</v>
      </c>
      <c r="H172" s="198">
        <f>'Core Indicators'!AH193</f>
        <v>0</v>
      </c>
      <c r="I172" s="198">
        <f>'Core Indicators'!AP193</f>
        <v>0</v>
      </c>
      <c r="J172" s="198">
        <f>'Core Indicators'!BN193</f>
        <v>0</v>
      </c>
      <c r="K172" s="198">
        <f t="shared" si="94"/>
        <v>0</v>
      </c>
      <c r="L172" s="250">
        <f t="shared" si="95"/>
        <v>0</v>
      </c>
      <c r="M172" s="273">
        <f t="shared" si="96"/>
        <v>0</v>
      </c>
      <c r="N172" s="199">
        <f>'Core Indicators'!DJ193</f>
        <v>0</v>
      </c>
      <c r="O172" s="199">
        <f>'Core Indicators'!DR193</f>
        <v>0</v>
      </c>
      <c r="P172" s="199">
        <f>'Core Indicators'!DZ193</f>
        <v>0</v>
      </c>
      <c r="Q172" s="199">
        <f>'Core Indicators'!EH193</f>
        <v>0</v>
      </c>
      <c r="R172" s="199">
        <f>'Core Indicators'!EP193</f>
        <v>0</v>
      </c>
      <c r="S172" s="158" t="e">
        <f t="shared" si="97"/>
        <v>#DIV/0!</v>
      </c>
      <c r="T172" s="158" t="e">
        <f t="shared" si="98"/>
        <v>#DIV/0!</v>
      </c>
      <c r="U172" s="198">
        <v>1</v>
      </c>
      <c r="V172" s="198">
        <v>1</v>
      </c>
      <c r="W172" s="198">
        <f>'Core Indicators'!EX193</f>
        <v>0</v>
      </c>
      <c r="X172" s="158">
        <f t="shared" si="99"/>
        <v>0.5</v>
      </c>
      <c r="Y172" s="198">
        <v>1</v>
      </c>
      <c r="Z172" s="158" t="e">
        <f t="shared" si="100"/>
        <v>#DIV/0!</v>
      </c>
      <c r="AA172" s="198">
        <f>'Core Indicators'!FF193</f>
        <v>0</v>
      </c>
      <c r="AB172" s="198" t="e">
        <f t="shared" si="101"/>
        <v>#DIV/0!</v>
      </c>
      <c r="AC172" s="179">
        <f>'Core Indicators'!GD193</f>
        <v>0</v>
      </c>
      <c r="AD172" s="179">
        <f>'Core Indicators'!GL193</f>
        <v>0</v>
      </c>
      <c r="AE172" s="179">
        <f>'Core Indicators'!GT193</f>
        <v>0</v>
      </c>
      <c r="AF172" s="179">
        <f>'Core Indicators'!HB193</f>
        <v>0</v>
      </c>
      <c r="AG172" s="179">
        <f t="shared" si="102"/>
        <v>0</v>
      </c>
      <c r="AH172" s="179">
        <f>'Core Indicators'!HJ193</f>
        <v>0</v>
      </c>
      <c r="AI172" s="179">
        <f>'Core Indicators'!HR193</f>
        <v>0</v>
      </c>
      <c r="AJ172" s="179">
        <f t="shared" si="103"/>
        <v>0</v>
      </c>
      <c r="AK172" s="179">
        <f>'Core Indicators'!HZ193</f>
        <v>0</v>
      </c>
      <c r="AL172" s="179">
        <f>'Core Indicators'!IH193</f>
        <v>0</v>
      </c>
      <c r="AM172" s="179">
        <f>'Core Indicators'!IP193</f>
        <v>0</v>
      </c>
      <c r="AN172" s="179">
        <f t="shared" si="104"/>
        <v>0</v>
      </c>
    </row>
    <row r="173" spans="1:40" x14ac:dyDescent="0.25">
      <c r="A173" s="198">
        <f>Lists!C:C</f>
        <v>0</v>
      </c>
      <c r="B173" s="250" t="e">
        <f t="shared" si="90"/>
        <v>#DIV/0!</v>
      </c>
      <c r="C173" s="158">
        <f t="shared" si="91"/>
        <v>0</v>
      </c>
      <c r="D173" s="273">
        <f t="shared" si="92"/>
        <v>0</v>
      </c>
      <c r="E173" s="198">
        <f>'Core Indicators'!R194</f>
        <v>0</v>
      </c>
      <c r="F173" s="198">
        <f>'Core Indicators'!Z194</f>
        <v>0</v>
      </c>
      <c r="G173" s="158">
        <f t="shared" si="93"/>
        <v>0</v>
      </c>
      <c r="H173" s="198">
        <f>'Core Indicators'!AH194</f>
        <v>0</v>
      </c>
      <c r="I173" s="198">
        <f>'Core Indicators'!AP194</f>
        <v>0</v>
      </c>
      <c r="J173" s="198">
        <f>'Core Indicators'!BN194</f>
        <v>0</v>
      </c>
      <c r="K173" s="198">
        <f t="shared" si="94"/>
        <v>0</v>
      </c>
      <c r="L173" s="250">
        <f t="shared" si="95"/>
        <v>0</v>
      </c>
      <c r="M173" s="273">
        <f t="shared" si="96"/>
        <v>0</v>
      </c>
      <c r="N173" s="199">
        <f>'Core Indicators'!DJ194</f>
        <v>0</v>
      </c>
      <c r="O173" s="199">
        <f>'Core Indicators'!DR194</f>
        <v>0</v>
      </c>
      <c r="P173" s="199">
        <f>'Core Indicators'!DZ194</f>
        <v>0</v>
      </c>
      <c r="Q173" s="199">
        <f>'Core Indicators'!EH194</f>
        <v>0</v>
      </c>
      <c r="R173" s="199">
        <f>'Core Indicators'!EP194</f>
        <v>0</v>
      </c>
      <c r="S173" s="158" t="e">
        <f t="shared" si="97"/>
        <v>#DIV/0!</v>
      </c>
      <c r="T173" s="158" t="e">
        <f t="shared" si="98"/>
        <v>#DIV/0!</v>
      </c>
      <c r="U173" s="198">
        <v>1</v>
      </c>
      <c r="V173" s="198">
        <v>1</v>
      </c>
      <c r="W173" s="198">
        <f>'Core Indicators'!EX194</f>
        <v>0</v>
      </c>
      <c r="X173" s="158">
        <f t="shared" si="99"/>
        <v>0.5</v>
      </c>
      <c r="Y173" s="198">
        <v>1</v>
      </c>
      <c r="Z173" s="158" t="e">
        <f t="shared" si="100"/>
        <v>#DIV/0!</v>
      </c>
      <c r="AA173" s="198">
        <f>'Core Indicators'!FF194</f>
        <v>0</v>
      </c>
      <c r="AB173" s="198" t="e">
        <f t="shared" si="101"/>
        <v>#DIV/0!</v>
      </c>
      <c r="AC173" s="179">
        <f>'Core Indicators'!GD194</f>
        <v>0</v>
      </c>
      <c r="AD173" s="179">
        <f>'Core Indicators'!GL194</f>
        <v>0</v>
      </c>
      <c r="AE173" s="179">
        <f>'Core Indicators'!GT194</f>
        <v>0</v>
      </c>
      <c r="AF173" s="179">
        <f>'Core Indicators'!HB194</f>
        <v>0</v>
      </c>
      <c r="AG173" s="179">
        <f t="shared" si="102"/>
        <v>0</v>
      </c>
      <c r="AH173" s="179">
        <f>'Core Indicators'!HJ194</f>
        <v>0</v>
      </c>
      <c r="AI173" s="179">
        <f>'Core Indicators'!HR194</f>
        <v>0</v>
      </c>
      <c r="AJ173" s="179">
        <f t="shared" si="103"/>
        <v>0</v>
      </c>
      <c r="AK173" s="179">
        <f>'Core Indicators'!HZ194</f>
        <v>0</v>
      </c>
      <c r="AL173" s="179">
        <f>'Core Indicators'!IH194</f>
        <v>0</v>
      </c>
      <c r="AM173" s="179">
        <f>'Core Indicators'!IP194</f>
        <v>0</v>
      </c>
      <c r="AN173" s="179">
        <f t="shared" si="104"/>
        <v>0</v>
      </c>
    </row>
    <row r="174" spans="1:40" x14ac:dyDescent="0.25">
      <c r="A174" s="198">
        <f>Lists!C:C</f>
        <v>0</v>
      </c>
      <c r="B174" s="250" t="e">
        <f t="shared" si="90"/>
        <v>#DIV/0!</v>
      </c>
      <c r="C174" s="158">
        <f t="shared" si="91"/>
        <v>0</v>
      </c>
      <c r="D174" s="273">
        <f t="shared" si="92"/>
        <v>0</v>
      </c>
      <c r="E174" s="198">
        <f>'Core Indicators'!R195</f>
        <v>0</v>
      </c>
      <c r="F174" s="198">
        <f>'Core Indicators'!Z195</f>
        <v>0</v>
      </c>
      <c r="G174" s="158">
        <f t="shared" si="93"/>
        <v>0</v>
      </c>
      <c r="H174" s="198">
        <f>'Core Indicators'!AH195</f>
        <v>0</v>
      </c>
      <c r="I174" s="198">
        <f>'Core Indicators'!AP195</f>
        <v>0</v>
      </c>
      <c r="J174" s="198">
        <f>'Core Indicators'!BN195</f>
        <v>0</v>
      </c>
      <c r="K174" s="198">
        <f t="shared" si="94"/>
        <v>0</v>
      </c>
      <c r="L174" s="250">
        <f t="shared" si="95"/>
        <v>0</v>
      </c>
      <c r="M174" s="273">
        <f t="shared" si="96"/>
        <v>0</v>
      </c>
      <c r="N174" s="199">
        <f>'Core Indicators'!DJ195</f>
        <v>0</v>
      </c>
      <c r="O174" s="199">
        <f>'Core Indicators'!DR195</f>
        <v>0</v>
      </c>
      <c r="P174" s="199">
        <f>'Core Indicators'!DZ195</f>
        <v>0</v>
      </c>
      <c r="Q174" s="199">
        <f>'Core Indicators'!EH195</f>
        <v>0</v>
      </c>
      <c r="R174" s="199">
        <f>'Core Indicators'!EP195</f>
        <v>0</v>
      </c>
      <c r="S174" s="158" t="e">
        <f t="shared" si="97"/>
        <v>#DIV/0!</v>
      </c>
      <c r="T174" s="158" t="e">
        <f t="shared" si="98"/>
        <v>#DIV/0!</v>
      </c>
      <c r="U174" s="198">
        <v>1</v>
      </c>
      <c r="V174" s="198">
        <v>1</v>
      </c>
      <c r="W174" s="198">
        <f>'Core Indicators'!EX195</f>
        <v>0</v>
      </c>
      <c r="X174" s="158">
        <f t="shared" si="99"/>
        <v>0.5</v>
      </c>
      <c r="Y174" s="198">
        <v>1</v>
      </c>
      <c r="Z174" s="158" t="e">
        <f t="shared" si="100"/>
        <v>#DIV/0!</v>
      </c>
      <c r="AA174" s="198">
        <f>'Core Indicators'!FF195</f>
        <v>0</v>
      </c>
      <c r="AB174" s="198" t="e">
        <f t="shared" si="101"/>
        <v>#DIV/0!</v>
      </c>
      <c r="AC174" s="179">
        <f>'Core Indicators'!GD195</f>
        <v>0</v>
      </c>
      <c r="AD174" s="179">
        <f>'Core Indicators'!GL195</f>
        <v>0</v>
      </c>
      <c r="AE174" s="179">
        <f>'Core Indicators'!GT195</f>
        <v>0</v>
      </c>
      <c r="AF174" s="179">
        <f>'Core Indicators'!HB195</f>
        <v>0</v>
      </c>
      <c r="AG174" s="179">
        <f t="shared" si="102"/>
        <v>0</v>
      </c>
      <c r="AH174" s="179">
        <f>'Core Indicators'!HJ195</f>
        <v>0</v>
      </c>
      <c r="AI174" s="179">
        <f>'Core Indicators'!HR195</f>
        <v>0</v>
      </c>
      <c r="AJ174" s="179">
        <f t="shared" si="103"/>
        <v>0</v>
      </c>
      <c r="AK174" s="179">
        <f>'Core Indicators'!HZ195</f>
        <v>0</v>
      </c>
      <c r="AL174" s="179">
        <f>'Core Indicators'!IH195</f>
        <v>0</v>
      </c>
      <c r="AM174" s="179">
        <f>'Core Indicators'!IP195</f>
        <v>0</v>
      </c>
      <c r="AN174" s="179">
        <f t="shared" si="104"/>
        <v>0</v>
      </c>
    </row>
    <row r="175" spans="1:40" x14ac:dyDescent="0.25">
      <c r="A175" s="198">
        <f>Lists!C:C</f>
        <v>0</v>
      </c>
      <c r="B175" s="250" t="e">
        <f t="shared" si="90"/>
        <v>#DIV/0!</v>
      </c>
      <c r="C175" s="158">
        <f t="shared" si="91"/>
        <v>0</v>
      </c>
      <c r="D175" s="273">
        <f t="shared" si="92"/>
        <v>0</v>
      </c>
      <c r="E175" s="198">
        <f>'Core Indicators'!R196</f>
        <v>0</v>
      </c>
      <c r="F175" s="198">
        <f>'Core Indicators'!Z196</f>
        <v>0</v>
      </c>
      <c r="G175" s="158">
        <f t="shared" si="93"/>
        <v>0</v>
      </c>
      <c r="H175" s="198">
        <f>'Core Indicators'!AH196</f>
        <v>0</v>
      </c>
      <c r="I175" s="198">
        <f>'Core Indicators'!AP196</f>
        <v>0</v>
      </c>
      <c r="J175" s="198">
        <f>'Core Indicators'!BN196</f>
        <v>0</v>
      </c>
      <c r="K175" s="198">
        <f t="shared" si="94"/>
        <v>0</v>
      </c>
      <c r="L175" s="250">
        <f t="shared" si="95"/>
        <v>0</v>
      </c>
      <c r="M175" s="273">
        <f t="shared" si="96"/>
        <v>0</v>
      </c>
      <c r="N175" s="199">
        <f>'Core Indicators'!DJ196</f>
        <v>0</v>
      </c>
      <c r="O175" s="199">
        <f>'Core Indicators'!DR196</f>
        <v>0</v>
      </c>
      <c r="P175" s="199">
        <f>'Core Indicators'!DZ196</f>
        <v>0</v>
      </c>
      <c r="Q175" s="199">
        <f>'Core Indicators'!EH196</f>
        <v>0</v>
      </c>
      <c r="R175" s="199">
        <f>'Core Indicators'!EP196</f>
        <v>0</v>
      </c>
      <c r="S175" s="158" t="e">
        <f t="shared" si="97"/>
        <v>#DIV/0!</v>
      </c>
      <c r="T175" s="158" t="e">
        <f t="shared" si="98"/>
        <v>#DIV/0!</v>
      </c>
      <c r="U175" s="198">
        <v>1</v>
      </c>
      <c r="V175" s="198">
        <v>1</v>
      </c>
      <c r="W175" s="198">
        <f>'Core Indicators'!EX196</f>
        <v>0</v>
      </c>
      <c r="X175" s="158">
        <f t="shared" si="99"/>
        <v>0.5</v>
      </c>
      <c r="Y175" s="198">
        <v>1</v>
      </c>
      <c r="Z175" s="158" t="e">
        <f t="shared" si="100"/>
        <v>#DIV/0!</v>
      </c>
      <c r="AA175" s="198">
        <f>'Core Indicators'!FF196</f>
        <v>0</v>
      </c>
      <c r="AB175" s="198" t="e">
        <f t="shared" si="101"/>
        <v>#DIV/0!</v>
      </c>
      <c r="AC175" s="179">
        <f>'Core Indicators'!GD196</f>
        <v>0</v>
      </c>
      <c r="AD175" s="179">
        <f>'Core Indicators'!GL196</f>
        <v>0</v>
      </c>
      <c r="AE175" s="179">
        <f>'Core Indicators'!GT196</f>
        <v>0</v>
      </c>
      <c r="AF175" s="179">
        <f>'Core Indicators'!HB196</f>
        <v>0</v>
      </c>
      <c r="AG175" s="179">
        <f t="shared" si="102"/>
        <v>0</v>
      </c>
      <c r="AH175" s="179">
        <f>'Core Indicators'!HJ196</f>
        <v>0</v>
      </c>
      <c r="AI175" s="179">
        <f>'Core Indicators'!HR196</f>
        <v>0</v>
      </c>
      <c r="AJ175" s="179">
        <f t="shared" si="103"/>
        <v>0</v>
      </c>
      <c r="AK175" s="179">
        <f>'Core Indicators'!HZ196</f>
        <v>0</v>
      </c>
      <c r="AL175" s="179">
        <f>'Core Indicators'!IH196</f>
        <v>0</v>
      </c>
      <c r="AM175" s="179">
        <f>'Core Indicators'!IP196</f>
        <v>0</v>
      </c>
      <c r="AN175" s="179">
        <f t="shared" si="104"/>
        <v>0</v>
      </c>
    </row>
    <row r="176" spans="1:40" x14ac:dyDescent="0.25">
      <c r="A176" s="198">
        <f>Lists!C:C</f>
        <v>0</v>
      </c>
      <c r="B176" s="250" t="e">
        <f t="shared" si="90"/>
        <v>#DIV/0!</v>
      </c>
      <c r="C176" s="158">
        <f t="shared" si="91"/>
        <v>0</v>
      </c>
      <c r="D176" s="273">
        <f t="shared" si="92"/>
        <v>0</v>
      </c>
      <c r="E176" s="198">
        <f>'Core Indicators'!R197</f>
        <v>0</v>
      </c>
      <c r="F176" s="198">
        <f>'Core Indicators'!Z197</f>
        <v>0</v>
      </c>
      <c r="G176" s="158">
        <f t="shared" si="93"/>
        <v>0</v>
      </c>
      <c r="H176" s="198">
        <f>'Core Indicators'!AH197</f>
        <v>0</v>
      </c>
      <c r="I176" s="198">
        <f>'Core Indicators'!AP197</f>
        <v>0</v>
      </c>
      <c r="J176" s="198">
        <f>'Core Indicators'!BN197</f>
        <v>0</v>
      </c>
      <c r="K176" s="198">
        <f t="shared" si="94"/>
        <v>0</v>
      </c>
      <c r="L176" s="250">
        <f t="shared" si="95"/>
        <v>0</v>
      </c>
      <c r="M176" s="273">
        <f t="shared" si="96"/>
        <v>0</v>
      </c>
      <c r="N176" s="199">
        <f>'Core Indicators'!DJ197</f>
        <v>0</v>
      </c>
      <c r="O176" s="199">
        <f>'Core Indicators'!DR197</f>
        <v>0</v>
      </c>
      <c r="P176" s="199">
        <f>'Core Indicators'!DZ197</f>
        <v>0</v>
      </c>
      <c r="Q176" s="199">
        <f>'Core Indicators'!EH197</f>
        <v>0</v>
      </c>
      <c r="R176" s="199">
        <f>'Core Indicators'!EP197</f>
        <v>0</v>
      </c>
      <c r="S176" s="158" t="e">
        <f t="shared" si="97"/>
        <v>#DIV/0!</v>
      </c>
      <c r="T176" s="158" t="e">
        <f t="shared" si="98"/>
        <v>#DIV/0!</v>
      </c>
      <c r="U176" s="198">
        <v>1</v>
      </c>
      <c r="V176" s="198">
        <v>1</v>
      </c>
      <c r="W176" s="198">
        <f>'Core Indicators'!EX197</f>
        <v>0</v>
      </c>
      <c r="X176" s="158">
        <f t="shared" si="99"/>
        <v>0.5</v>
      </c>
      <c r="Y176" s="198">
        <v>1</v>
      </c>
      <c r="Z176" s="158" t="e">
        <f t="shared" si="100"/>
        <v>#DIV/0!</v>
      </c>
      <c r="AA176" s="198">
        <f>'Core Indicators'!FF197</f>
        <v>0</v>
      </c>
      <c r="AB176" s="198" t="e">
        <f t="shared" si="101"/>
        <v>#DIV/0!</v>
      </c>
      <c r="AC176" s="179">
        <f>'Core Indicators'!GD197</f>
        <v>0</v>
      </c>
      <c r="AD176" s="179">
        <f>'Core Indicators'!GL197</f>
        <v>0</v>
      </c>
      <c r="AE176" s="179">
        <f>'Core Indicators'!GT197</f>
        <v>0</v>
      </c>
      <c r="AF176" s="179">
        <f>'Core Indicators'!HB197</f>
        <v>0</v>
      </c>
      <c r="AG176" s="179">
        <f t="shared" si="102"/>
        <v>0</v>
      </c>
      <c r="AH176" s="179">
        <f>'Core Indicators'!HJ197</f>
        <v>0</v>
      </c>
      <c r="AI176" s="179">
        <f>'Core Indicators'!HR197</f>
        <v>0</v>
      </c>
      <c r="AJ176" s="179">
        <f t="shared" si="103"/>
        <v>0</v>
      </c>
      <c r="AK176" s="179">
        <f>'Core Indicators'!HZ197</f>
        <v>0</v>
      </c>
      <c r="AL176" s="179">
        <f>'Core Indicators'!IH197</f>
        <v>0</v>
      </c>
      <c r="AM176" s="179">
        <f>'Core Indicators'!IP197</f>
        <v>0</v>
      </c>
      <c r="AN176" s="179">
        <f t="shared" si="104"/>
        <v>0</v>
      </c>
    </row>
    <row r="177" spans="1:40" x14ac:dyDescent="0.25">
      <c r="A177" s="198">
        <f>Lists!C:C</f>
        <v>0</v>
      </c>
      <c r="B177" s="250" t="e">
        <f t="shared" si="90"/>
        <v>#DIV/0!</v>
      </c>
      <c r="C177" s="158">
        <f t="shared" si="91"/>
        <v>0</v>
      </c>
      <c r="D177" s="273">
        <f t="shared" si="92"/>
        <v>0</v>
      </c>
      <c r="E177" s="198">
        <f>'Core Indicators'!R198</f>
        <v>0</v>
      </c>
      <c r="F177" s="198">
        <f>'Core Indicators'!Z198</f>
        <v>0</v>
      </c>
      <c r="G177" s="158">
        <f t="shared" si="93"/>
        <v>0</v>
      </c>
      <c r="H177" s="198">
        <f>'Core Indicators'!AH198</f>
        <v>0</v>
      </c>
      <c r="I177" s="198">
        <f>'Core Indicators'!AP198</f>
        <v>0</v>
      </c>
      <c r="J177" s="198">
        <f>'Core Indicators'!BN198</f>
        <v>0</v>
      </c>
      <c r="K177" s="198">
        <f t="shared" si="94"/>
        <v>0</v>
      </c>
      <c r="L177" s="250">
        <f t="shared" si="95"/>
        <v>0</v>
      </c>
      <c r="M177" s="273">
        <f t="shared" si="96"/>
        <v>0</v>
      </c>
      <c r="N177" s="199">
        <f>'Core Indicators'!DJ198</f>
        <v>0</v>
      </c>
      <c r="O177" s="199">
        <f>'Core Indicators'!DR198</f>
        <v>0</v>
      </c>
      <c r="P177" s="199">
        <f>'Core Indicators'!DZ198</f>
        <v>0</v>
      </c>
      <c r="Q177" s="199">
        <f>'Core Indicators'!EH198</f>
        <v>0</v>
      </c>
      <c r="R177" s="199">
        <f>'Core Indicators'!EP198</f>
        <v>0</v>
      </c>
      <c r="S177" s="158" t="e">
        <f t="shared" si="97"/>
        <v>#DIV/0!</v>
      </c>
      <c r="T177" s="158" t="e">
        <f t="shared" si="98"/>
        <v>#DIV/0!</v>
      </c>
      <c r="U177" s="198">
        <v>1</v>
      </c>
      <c r="V177" s="198">
        <v>1</v>
      </c>
      <c r="W177" s="198">
        <f>'Core Indicators'!EX198</f>
        <v>0</v>
      </c>
      <c r="X177" s="158">
        <f t="shared" si="99"/>
        <v>0.5</v>
      </c>
      <c r="Y177" s="198">
        <v>1</v>
      </c>
      <c r="Z177" s="158" t="e">
        <f t="shared" si="100"/>
        <v>#DIV/0!</v>
      </c>
      <c r="AA177" s="198">
        <f>'Core Indicators'!FF198</f>
        <v>0</v>
      </c>
      <c r="AB177" s="198" t="e">
        <f t="shared" si="101"/>
        <v>#DIV/0!</v>
      </c>
      <c r="AC177" s="179">
        <f>'Core Indicators'!GD198</f>
        <v>0</v>
      </c>
      <c r="AD177" s="179">
        <f>'Core Indicators'!GL198</f>
        <v>0</v>
      </c>
      <c r="AE177" s="179">
        <f>'Core Indicators'!GT198</f>
        <v>0</v>
      </c>
      <c r="AF177" s="179">
        <f>'Core Indicators'!HB198</f>
        <v>0</v>
      </c>
      <c r="AG177" s="179">
        <f t="shared" si="102"/>
        <v>0</v>
      </c>
      <c r="AH177" s="179">
        <f>'Core Indicators'!HJ198</f>
        <v>0</v>
      </c>
      <c r="AI177" s="179">
        <f>'Core Indicators'!HR198</f>
        <v>0</v>
      </c>
      <c r="AJ177" s="179">
        <f t="shared" si="103"/>
        <v>0</v>
      </c>
      <c r="AK177" s="179">
        <f>'Core Indicators'!HZ198</f>
        <v>0</v>
      </c>
      <c r="AL177" s="179">
        <f>'Core Indicators'!IH198</f>
        <v>0</v>
      </c>
      <c r="AM177" s="179">
        <f>'Core Indicators'!IP198</f>
        <v>0</v>
      </c>
      <c r="AN177" s="179">
        <f t="shared" si="104"/>
        <v>0</v>
      </c>
    </row>
    <row r="178" spans="1:40" x14ac:dyDescent="0.25">
      <c r="A178" s="198">
        <f>Lists!C:C</f>
        <v>0</v>
      </c>
      <c r="B178" s="250" t="e">
        <f t="shared" si="90"/>
        <v>#DIV/0!</v>
      </c>
      <c r="C178" s="158">
        <f t="shared" si="91"/>
        <v>0</v>
      </c>
      <c r="D178" s="273">
        <f t="shared" si="92"/>
        <v>0</v>
      </c>
      <c r="E178" s="198">
        <f>'Core Indicators'!R199</f>
        <v>0</v>
      </c>
      <c r="F178" s="198">
        <f>'Core Indicators'!Z199</f>
        <v>0</v>
      </c>
      <c r="G178" s="158">
        <f t="shared" si="93"/>
        <v>0</v>
      </c>
      <c r="H178" s="198">
        <f>'Core Indicators'!AH199</f>
        <v>0</v>
      </c>
      <c r="I178" s="198">
        <f>'Core Indicators'!AP199</f>
        <v>0</v>
      </c>
      <c r="J178" s="198">
        <f>'Core Indicators'!BN199</f>
        <v>0</v>
      </c>
      <c r="K178" s="198">
        <f t="shared" si="94"/>
        <v>0</v>
      </c>
      <c r="L178" s="250">
        <f t="shared" si="95"/>
        <v>0</v>
      </c>
      <c r="M178" s="273">
        <f t="shared" si="96"/>
        <v>0</v>
      </c>
      <c r="N178" s="199">
        <f>'Core Indicators'!DJ199</f>
        <v>0</v>
      </c>
      <c r="O178" s="199">
        <f>'Core Indicators'!DR199</f>
        <v>0</v>
      </c>
      <c r="P178" s="199">
        <f>'Core Indicators'!DZ199</f>
        <v>0</v>
      </c>
      <c r="Q178" s="199">
        <f>'Core Indicators'!EH199</f>
        <v>0</v>
      </c>
      <c r="R178" s="199">
        <f>'Core Indicators'!EP199</f>
        <v>0</v>
      </c>
      <c r="S178" s="158" t="e">
        <f t="shared" si="97"/>
        <v>#DIV/0!</v>
      </c>
      <c r="T178" s="158" t="e">
        <f t="shared" si="98"/>
        <v>#DIV/0!</v>
      </c>
      <c r="U178" s="198">
        <v>1</v>
      </c>
      <c r="V178" s="198">
        <v>1</v>
      </c>
      <c r="W178" s="198">
        <f>'Core Indicators'!EX199</f>
        <v>0</v>
      </c>
      <c r="X178" s="158">
        <f t="shared" si="99"/>
        <v>0.5</v>
      </c>
      <c r="Y178" s="198">
        <v>1</v>
      </c>
      <c r="Z178" s="158" t="e">
        <f t="shared" si="100"/>
        <v>#DIV/0!</v>
      </c>
      <c r="AA178" s="198">
        <f>'Core Indicators'!FF199</f>
        <v>0</v>
      </c>
      <c r="AB178" s="198" t="e">
        <f t="shared" si="101"/>
        <v>#DIV/0!</v>
      </c>
      <c r="AC178" s="179">
        <f>'Core Indicators'!GD199</f>
        <v>0</v>
      </c>
      <c r="AD178" s="179">
        <f>'Core Indicators'!GL199</f>
        <v>0</v>
      </c>
      <c r="AE178" s="179">
        <f>'Core Indicators'!GT199</f>
        <v>0</v>
      </c>
      <c r="AF178" s="179">
        <f>'Core Indicators'!HB199</f>
        <v>0</v>
      </c>
      <c r="AG178" s="179">
        <f t="shared" si="102"/>
        <v>0</v>
      </c>
      <c r="AH178" s="179">
        <f>'Core Indicators'!HJ199</f>
        <v>0</v>
      </c>
      <c r="AI178" s="179">
        <f>'Core Indicators'!HR199</f>
        <v>0</v>
      </c>
      <c r="AJ178" s="179">
        <f t="shared" si="103"/>
        <v>0</v>
      </c>
      <c r="AK178" s="179">
        <f>'Core Indicators'!HZ199</f>
        <v>0</v>
      </c>
      <c r="AL178" s="179">
        <f>'Core Indicators'!IH199</f>
        <v>0</v>
      </c>
      <c r="AM178" s="179">
        <f>'Core Indicators'!IP199</f>
        <v>0</v>
      </c>
      <c r="AN178" s="179">
        <f t="shared" si="104"/>
        <v>0</v>
      </c>
    </row>
    <row r="179" spans="1:40" x14ac:dyDescent="0.25">
      <c r="A179" s="198">
        <f>Lists!C:C</f>
        <v>0</v>
      </c>
      <c r="B179" s="250" t="e">
        <f t="shared" si="90"/>
        <v>#DIV/0!</v>
      </c>
      <c r="C179" s="158">
        <f t="shared" si="91"/>
        <v>0</v>
      </c>
      <c r="D179" s="273">
        <f t="shared" si="92"/>
        <v>0</v>
      </c>
      <c r="E179" s="198">
        <f>'Core Indicators'!R200</f>
        <v>0</v>
      </c>
      <c r="F179" s="198">
        <f>'Core Indicators'!Z200</f>
        <v>0</v>
      </c>
      <c r="G179" s="158">
        <f t="shared" si="93"/>
        <v>0</v>
      </c>
      <c r="H179" s="198">
        <f>'Core Indicators'!AH200</f>
        <v>0</v>
      </c>
      <c r="I179" s="198">
        <f>'Core Indicators'!AP200</f>
        <v>0</v>
      </c>
      <c r="J179" s="198">
        <f>'Core Indicators'!BN200</f>
        <v>0</v>
      </c>
      <c r="K179" s="198">
        <f t="shared" si="94"/>
        <v>0</v>
      </c>
      <c r="L179" s="250">
        <f t="shared" si="95"/>
        <v>0</v>
      </c>
      <c r="M179" s="273">
        <f t="shared" si="96"/>
        <v>0</v>
      </c>
      <c r="N179" s="199">
        <f>'Core Indicators'!DJ200</f>
        <v>0</v>
      </c>
      <c r="O179" s="199">
        <f>'Core Indicators'!DR200</f>
        <v>0</v>
      </c>
      <c r="P179" s="199">
        <f>'Core Indicators'!DZ200</f>
        <v>0</v>
      </c>
      <c r="Q179" s="199">
        <f>'Core Indicators'!EH200</f>
        <v>0</v>
      </c>
      <c r="R179" s="199">
        <f>'Core Indicators'!EP200</f>
        <v>0</v>
      </c>
      <c r="S179" s="158" t="e">
        <f t="shared" si="97"/>
        <v>#DIV/0!</v>
      </c>
      <c r="T179" s="158" t="e">
        <f t="shared" si="98"/>
        <v>#DIV/0!</v>
      </c>
      <c r="U179" s="198">
        <v>1</v>
      </c>
      <c r="V179" s="198">
        <v>1</v>
      </c>
      <c r="W179" s="198">
        <f>'Core Indicators'!EX200</f>
        <v>0</v>
      </c>
      <c r="X179" s="158">
        <f t="shared" si="99"/>
        <v>0.5</v>
      </c>
      <c r="Y179" s="198">
        <v>1</v>
      </c>
      <c r="Z179" s="158" t="e">
        <f t="shared" si="100"/>
        <v>#DIV/0!</v>
      </c>
      <c r="AA179" s="198">
        <f>'Core Indicators'!FF200</f>
        <v>0</v>
      </c>
      <c r="AB179" s="198" t="e">
        <f t="shared" si="101"/>
        <v>#DIV/0!</v>
      </c>
      <c r="AC179" s="179">
        <f>'Core Indicators'!GD200</f>
        <v>0</v>
      </c>
      <c r="AD179" s="179">
        <f>'Core Indicators'!GL200</f>
        <v>0</v>
      </c>
      <c r="AE179" s="179">
        <f>'Core Indicators'!GT200</f>
        <v>0</v>
      </c>
      <c r="AF179" s="179">
        <f>'Core Indicators'!HB200</f>
        <v>0</v>
      </c>
      <c r="AG179" s="179">
        <f t="shared" si="102"/>
        <v>0</v>
      </c>
      <c r="AH179" s="179">
        <f>'Core Indicators'!HJ200</f>
        <v>0</v>
      </c>
      <c r="AI179" s="179">
        <f>'Core Indicators'!HR200</f>
        <v>0</v>
      </c>
      <c r="AJ179" s="179">
        <f t="shared" si="103"/>
        <v>0</v>
      </c>
      <c r="AK179" s="179">
        <f>'Core Indicators'!HZ200</f>
        <v>0</v>
      </c>
      <c r="AL179" s="179">
        <f>'Core Indicators'!IH200</f>
        <v>0</v>
      </c>
      <c r="AM179" s="179">
        <f>'Core Indicators'!IP200</f>
        <v>0</v>
      </c>
      <c r="AN179" s="179">
        <f t="shared" si="104"/>
        <v>0</v>
      </c>
    </row>
    <row r="180" spans="1:40" x14ac:dyDescent="0.25">
      <c r="A180" s="198">
        <f>Lists!C:C</f>
        <v>0</v>
      </c>
      <c r="B180" s="250" t="e">
        <f t="shared" si="90"/>
        <v>#DIV/0!</v>
      </c>
      <c r="C180" s="158">
        <f t="shared" si="91"/>
        <v>0</v>
      </c>
      <c r="D180" s="273">
        <f t="shared" si="92"/>
        <v>0</v>
      </c>
      <c r="E180" s="198">
        <f>'Core Indicators'!R201</f>
        <v>0</v>
      </c>
      <c r="F180" s="198">
        <f>'Core Indicators'!Z201</f>
        <v>0</v>
      </c>
      <c r="G180" s="158">
        <f t="shared" si="93"/>
        <v>0</v>
      </c>
      <c r="H180" s="198">
        <f>'Core Indicators'!AH201</f>
        <v>0</v>
      </c>
      <c r="I180" s="198">
        <f>'Core Indicators'!AP201</f>
        <v>0</v>
      </c>
      <c r="J180" s="198">
        <f>'Core Indicators'!BN201</f>
        <v>0</v>
      </c>
      <c r="K180" s="198">
        <f t="shared" si="94"/>
        <v>0</v>
      </c>
      <c r="L180" s="250">
        <f t="shared" si="95"/>
        <v>0</v>
      </c>
      <c r="M180" s="273">
        <f t="shared" si="96"/>
        <v>0</v>
      </c>
      <c r="N180" s="199">
        <f>'Core Indicators'!DJ201</f>
        <v>0</v>
      </c>
      <c r="O180" s="199">
        <f>'Core Indicators'!DR201</f>
        <v>0</v>
      </c>
      <c r="P180" s="199">
        <f>'Core Indicators'!DZ201</f>
        <v>0</v>
      </c>
      <c r="Q180" s="199">
        <f>'Core Indicators'!EH201</f>
        <v>0</v>
      </c>
      <c r="R180" s="199">
        <f>'Core Indicators'!EP201</f>
        <v>0</v>
      </c>
      <c r="S180" s="158" t="e">
        <f t="shared" si="97"/>
        <v>#DIV/0!</v>
      </c>
      <c r="T180" s="158" t="e">
        <f t="shared" si="98"/>
        <v>#DIV/0!</v>
      </c>
      <c r="U180" s="198">
        <v>1</v>
      </c>
      <c r="V180" s="198">
        <v>1</v>
      </c>
      <c r="W180" s="198">
        <f>'Core Indicators'!EX201</f>
        <v>0</v>
      </c>
      <c r="X180" s="158">
        <f t="shared" si="99"/>
        <v>0.5</v>
      </c>
      <c r="Y180" s="198">
        <v>1</v>
      </c>
      <c r="Z180" s="158" t="e">
        <f t="shared" si="100"/>
        <v>#DIV/0!</v>
      </c>
      <c r="AA180" s="198">
        <f>'Core Indicators'!FF201</f>
        <v>0</v>
      </c>
      <c r="AB180" s="198" t="e">
        <f t="shared" si="101"/>
        <v>#DIV/0!</v>
      </c>
      <c r="AC180" s="179">
        <f>'Core Indicators'!GD201</f>
        <v>0</v>
      </c>
      <c r="AD180" s="179">
        <f>'Core Indicators'!GL201</f>
        <v>0</v>
      </c>
      <c r="AE180" s="179">
        <f>'Core Indicators'!GT201</f>
        <v>0</v>
      </c>
      <c r="AF180" s="179">
        <f>'Core Indicators'!HB201</f>
        <v>0</v>
      </c>
      <c r="AG180" s="179">
        <f t="shared" si="102"/>
        <v>0</v>
      </c>
      <c r="AH180" s="179">
        <f>'Core Indicators'!HJ201</f>
        <v>0</v>
      </c>
      <c r="AI180" s="179">
        <f>'Core Indicators'!HR201</f>
        <v>0</v>
      </c>
      <c r="AJ180" s="179">
        <f t="shared" si="103"/>
        <v>0</v>
      </c>
      <c r="AK180" s="179">
        <f>'Core Indicators'!HZ201</f>
        <v>0</v>
      </c>
      <c r="AL180" s="179">
        <f>'Core Indicators'!IH201</f>
        <v>0</v>
      </c>
      <c r="AM180" s="179">
        <f>'Core Indicators'!IP201</f>
        <v>0</v>
      </c>
      <c r="AN180" s="179">
        <f t="shared" si="104"/>
        <v>0</v>
      </c>
    </row>
    <row r="181" spans="1:40" x14ac:dyDescent="0.25">
      <c r="A181" s="198">
        <f>Lists!C:C</f>
        <v>0</v>
      </c>
      <c r="B181" s="250" t="e">
        <f t="shared" si="90"/>
        <v>#DIV/0!</v>
      </c>
      <c r="C181" s="158">
        <f t="shared" si="91"/>
        <v>0</v>
      </c>
      <c r="D181" s="273">
        <f t="shared" si="92"/>
        <v>0</v>
      </c>
      <c r="E181" s="198">
        <f>'Core Indicators'!R202</f>
        <v>0</v>
      </c>
      <c r="F181" s="198">
        <f>'Core Indicators'!Z202</f>
        <v>0</v>
      </c>
      <c r="G181" s="158">
        <f t="shared" si="93"/>
        <v>0</v>
      </c>
      <c r="H181" s="198">
        <f>'Core Indicators'!AH202</f>
        <v>0</v>
      </c>
      <c r="I181" s="198">
        <f>'Core Indicators'!AP202</f>
        <v>0</v>
      </c>
      <c r="J181" s="198">
        <f>'Core Indicators'!BN202</f>
        <v>0</v>
      </c>
      <c r="K181" s="198">
        <f t="shared" si="94"/>
        <v>0</v>
      </c>
      <c r="L181" s="250">
        <f t="shared" si="95"/>
        <v>0</v>
      </c>
      <c r="M181" s="273">
        <f t="shared" si="96"/>
        <v>0</v>
      </c>
      <c r="N181" s="199">
        <f>'Core Indicators'!DJ202</f>
        <v>0</v>
      </c>
      <c r="O181" s="199">
        <f>'Core Indicators'!DR202</f>
        <v>0</v>
      </c>
      <c r="P181" s="199">
        <f>'Core Indicators'!DZ202</f>
        <v>0</v>
      </c>
      <c r="Q181" s="199">
        <f>'Core Indicators'!EH202</f>
        <v>0</v>
      </c>
      <c r="R181" s="199">
        <f>'Core Indicators'!EP202</f>
        <v>0</v>
      </c>
      <c r="S181" s="158" t="e">
        <f t="shared" si="97"/>
        <v>#DIV/0!</v>
      </c>
      <c r="T181" s="158" t="e">
        <f t="shared" si="98"/>
        <v>#DIV/0!</v>
      </c>
      <c r="U181" s="198">
        <v>1</v>
      </c>
      <c r="V181" s="198">
        <v>1</v>
      </c>
      <c r="W181" s="198">
        <f>'Core Indicators'!EX202</f>
        <v>0</v>
      </c>
      <c r="X181" s="158">
        <f t="shared" si="99"/>
        <v>0.5</v>
      </c>
      <c r="Y181" s="198">
        <v>1</v>
      </c>
      <c r="Z181" s="158" t="e">
        <f t="shared" si="100"/>
        <v>#DIV/0!</v>
      </c>
      <c r="AA181" s="198">
        <f>'Core Indicators'!FF202</f>
        <v>0</v>
      </c>
      <c r="AB181" s="198" t="e">
        <f t="shared" si="101"/>
        <v>#DIV/0!</v>
      </c>
      <c r="AC181" s="179">
        <f>'Core Indicators'!GD202</f>
        <v>0</v>
      </c>
      <c r="AD181" s="179">
        <f>'Core Indicators'!GL202</f>
        <v>0</v>
      </c>
      <c r="AE181" s="179">
        <f>'Core Indicators'!GT202</f>
        <v>0</v>
      </c>
      <c r="AF181" s="179">
        <f>'Core Indicators'!HB202</f>
        <v>0</v>
      </c>
      <c r="AG181" s="179">
        <f t="shared" si="102"/>
        <v>0</v>
      </c>
      <c r="AH181" s="179">
        <f>'Core Indicators'!HJ202</f>
        <v>0</v>
      </c>
      <c r="AI181" s="179">
        <f>'Core Indicators'!HR202</f>
        <v>0</v>
      </c>
      <c r="AJ181" s="179">
        <f t="shared" si="103"/>
        <v>0</v>
      </c>
      <c r="AK181" s="179">
        <f>'Core Indicators'!HZ202</f>
        <v>0</v>
      </c>
      <c r="AL181" s="179">
        <f>'Core Indicators'!IH202</f>
        <v>0</v>
      </c>
      <c r="AM181" s="179">
        <f>'Core Indicators'!IP202</f>
        <v>0</v>
      </c>
      <c r="AN181" s="179">
        <f t="shared" si="104"/>
        <v>0</v>
      </c>
    </row>
    <row r="182" spans="1:40" x14ac:dyDescent="0.25">
      <c r="A182" s="198">
        <f>Lists!C:C</f>
        <v>0</v>
      </c>
      <c r="B182" s="250" t="e">
        <f t="shared" si="90"/>
        <v>#DIV/0!</v>
      </c>
      <c r="C182" s="158">
        <f t="shared" si="91"/>
        <v>0</v>
      </c>
      <c r="D182" s="273">
        <f t="shared" si="92"/>
        <v>0</v>
      </c>
      <c r="E182" s="198">
        <f>'Core Indicators'!R203</f>
        <v>0</v>
      </c>
      <c r="F182" s="198">
        <f>'Core Indicators'!Z203</f>
        <v>0</v>
      </c>
      <c r="G182" s="158">
        <f t="shared" si="93"/>
        <v>0</v>
      </c>
      <c r="H182" s="198">
        <f>'Core Indicators'!AH203</f>
        <v>0</v>
      </c>
      <c r="I182" s="198">
        <f>'Core Indicators'!AP203</f>
        <v>0</v>
      </c>
      <c r="J182" s="198">
        <f>'Core Indicators'!BN203</f>
        <v>0</v>
      </c>
      <c r="K182" s="198">
        <f t="shared" si="94"/>
        <v>0</v>
      </c>
      <c r="L182" s="250">
        <f t="shared" si="95"/>
        <v>0</v>
      </c>
      <c r="M182" s="273">
        <f t="shared" si="96"/>
        <v>0</v>
      </c>
      <c r="N182" s="199">
        <f>'Core Indicators'!DJ203</f>
        <v>0</v>
      </c>
      <c r="O182" s="199">
        <f>'Core Indicators'!DR203</f>
        <v>0</v>
      </c>
      <c r="P182" s="199">
        <f>'Core Indicators'!DZ203</f>
        <v>0</v>
      </c>
      <c r="Q182" s="199">
        <f>'Core Indicators'!EH203</f>
        <v>0</v>
      </c>
      <c r="R182" s="199">
        <f>'Core Indicators'!EP203</f>
        <v>0</v>
      </c>
      <c r="S182" s="158" t="e">
        <f t="shared" si="97"/>
        <v>#DIV/0!</v>
      </c>
      <c r="T182" s="158" t="e">
        <f t="shared" si="98"/>
        <v>#DIV/0!</v>
      </c>
      <c r="U182" s="198">
        <v>1</v>
      </c>
      <c r="V182" s="198">
        <v>1</v>
      </c>
      <c r="W182" s="198">
        <f>'Core Indicators'!EX203</f>
        <v>0</v>
      </c>
      <c r="X182" s="158">
        <f t="shared" si="99"/>
        <v>0.5</v>
      </c>
      <c r="Y182" s="198">
        <v>1</v>
      </c>
      <c r="Z182" s="158" t="e">
        <f t="shared" si="100"/>
        <v>#DIV/0!</v>
      </c>
      <c r="AA182" s="198">
        <f>'Core Indicators'!FF203</f>
        <v>0</v>
      </c>
      <c r="AB182" s="198" t="e">
        <f t="shared" si="101"/>
        <v>#DIV/0!</v>
      </c>
      <c r="AC182" s="179">
        <f>'Core Indicators'!GD203</f>
        <v>0</v>
      </c>
      <c r="AD182" s="179">
        <f>'Core Indicators'!GL203</f>
        <v>0</v>
      </c>
      <c r="AE182" s="179">
        <f>'Core Indicators'!GT203</f>
        <v>0</v>
      </c>
      <c r="AF182" s="179">
        <f>'Core Indicators'!HB203</f>
        <v>0</v>
      </c>
      <c r="AG182" s="179">
        <f t="shared" si="102"/>
        <v>0</v>
      </c>
      <c r="AH182" s="179">
        <f>'Core Indicators'!HJ203</f>
        <v>0</v>
      </c>
      <c r="AI182" s="179">
        <f>'Core Indicators'!HR203</f>
        <v>0</v>
      </c>
      <c r="AJ182" s="179">
        <f t="shared" si="103"/>
        <v>0</v>
      </c>
      <c r="AK182" s="179">
        <f>'Core Indicators'!HZ203</f>
        <v>0</v>
      </c>
      <c r="AL182" s="179">
        <f>'Core Indicators'!IH203</f>
        <v>0</v>
      </c>
      <c r="AM182" s="179">
        <f>'Core Indicators'!IP203</f>
        <v>0</v>
      </c>
      <c r="AN182" s="179">
        <f t="shared" si="104"/>
        <v>0</v>
      </c>
    </row>
    <row r="183" spans="1:40" x14ac:dyDescent="0.25">
      <c r="A183" s="198">
        <f>Lists!C:C</f>
        <v>0</v>
      </c>
      <c r="B183" s="250" t="e">
        <f t="shared" si="90"/>
        <v>#DIV/0!</v>
      </c>
      <c r="C183" s="158">
        <f t="shared" si="91"/>
        <v>0</v>
      </c>
      <c r="D183" s="273">
        <f t="shared" si="92"/>
        <v>0</v>
      </c>
      <c r="E183" s="198">
        <f>'Core Indicators'!R204</f>
        <v>0</v>
      </c>
      <c r="F183" s="198">
        <f>'Core Indicators'!Z204</f>
        <v>0</v>
      </c>
      <c r="G183" s="158">
        <f t="shared" si="93"/>
        <v>0</v>
      </c>
      <c r="H183" s="198">
        <f>'Core Indicators'!AH204</f>
        <v>0</v>
      </c>
      <c r="I183" s="198">
        <f>'Core Indicators'!AP204</f>
        <v>0</v>
      </c>
      <c r="J183" s="198">
        <f>'Core Indicators'!BN204</f>
        <v>0</v>
      </c>
      <c r="K183" s="198">
        <f t="shared" si="94"/>
        <v>0</v>
      </c>
      <c r="L183" s="250">
        <f t="shared" si="95"/>
        <v>0</v>
      </c>
      <c r="M183" s="273">
        <f t="shared" si="96"/>
        <v>0</v>
      </c>
      <c r="N183" s="199">
        <f>'Core Indicators'!DJ204</f>
        <v>0</v>
      </c>
      <c r="O183" s="199">
        <f>'Core Indicators'!DR204</f>
        <v>0</v>
      </c>
      <c r="P183" s="199">
        <f>'Core Indicators'!DZ204</f>
        <v>0</v>
      </c>
      <c r="Q183" s="199">
        <f>'Core Indicators'!EH204</f>
        <v>0</v>
      </c>
      <c r="R183" s="199">
        <f>'Core Indicators'!EP204</f>
        <v>0</v>
      </c>
      <c r="S183" s="158" t="e">
        <f t="shared" si="97"/>
        <v>#DIV/0!</v>
      </c>
      <c r="T183" s="158" t="e">
        <f t="shared" si="98"/>
        <v>#DIV/0!</v>
      </c>
      <c r="U183" s="198">
        <v>1</v>
      </c>
      <c r="V183" s="198">
        <v>1</v>
      </c>
      <c r="W183" s="198">
        <f>'Core Indicators'!EX204</f>
        <v>0</v>
      </c>
      <c r="X183" s="158">
        <f t="shared" si="99"/>
        <v>0.5</v>
      </c>
      <c r="Y183" s="198">
        <v>1</v>
      </c>
      <c r="Z183" s="158" t="e">
        <f t="shared" si="100"/>
        <v>#DIV/0!</v>
      </c>
      <c r="AA183" s="198">
        <f>'Core Indicators'!FF204</f>
        <v>0</v>
      </c>
      <c r="AB183" s="198" t="e">
        <f t="shared" si="101"/>
        <v>#DIV/0!</v>
      </c>
      <c r="AC183" s="179">
        <f>'Core Indicators'!GD204</f>
        <v>0</v>
      </c>
      <c r="AD183" s="179">
        <f>'Core Indicators'!GL204</f>
        <v>0</v>
      </c>
      <c r="AE183" s="179">
        <f>'Core Indicators'!GT204</f>
        <v>0</v>
      </c>
      <c r="AF183" s="179">
        <f>'Core Indicators'!HB204</f>
        <v>0</v>
      </c>
      <c r="AG183" s="179">
        <f t="shared" si="102"/>
        <v>0</v>
      </c>
      <c r="AH183" s="179">
        <f>'Core Indicators'!HJ204</f>
        <v>0</v>
      </c>
      <c r="AI183" s="179">
        <f>'Core Indicators'!HR204</f>
        <v>0</v>
      </c>
      <c r="AJ183" s="179">
        <f t="shared" si="103"/>
        <v>0</v>
      </c>
      <c r="AK183" s="179">
        <f>'Core Indicators'!HZ204</f>
        <v>0</v>
      </c>
      <c r="AL183" s="179">
        <f>'Core Indicators'!IH204</f>
        <v>0</v>
      </c>
      <c r="AM183" s="179">
        <f>'Core Indicators'!IP204</f>
        <v>0</v>
      </c>
      <c r="AN183" s="179">
        <f t="shared" si="104"/>
        <v>0</v>
      </c>
    </row>
    <row r="184" spans="1:40" x14ac:dyDescent="0.25">
      <c r="A184" s="198">
        <f>Lists!C:C</f>
        <v>0</v>
      </c>
      <c r="B184" s="250" t="e">
        <f t="shared" si="90"/>
        <v>#DIV/0!</v>
      </c>
      <c r="C184" s="158">
        <f t="shared" si="91"/>
        <v>0</v>
      </c>
      <c r="D184" s="273">
        <f t="shared" si="92"/>
        <v>0</v>
      </c>
      <c r="E184" s="198">
        <f>'Core Indicators'!R205</f>
        <v>0</v>
      </c>
      <c r="F184" s="198">
        <f>'Core Indicators'!Z205</f>
        <v>0</v>
      </c>
      <c r="G184" s="158">
        <f t="shared" si="93"/>
        <v>0</v>
      </c>
      <c r="H184" s="198">
        <f>'Core Indicators'!AH205</f>
        <v>0</v>
      </c>
      <c r="I184" s="198">
        <f>'Core Indicators'!AP205</f>
        <v>0</v>
      </c>
      <c r="J184" s="198">
        <f>'Core Indicators'!BN205</f>
        <v>0</v>
      </c>
      <c r="K184" s="198">
        <f t="shared" si="94"/>
        <v>0</v>
      </c>
      <c r="L184" s="250">
        <f t="shared" si="95"/>
        <v>0</v>
      </c>
      <c r="M184" s="273">
        <f t="shared" si="96"/>
        <v>0</v>
      </c>
      <c r="N184" s="199">
        <f>'Core Indicators'!DJ205</f>
        <v>0</v>
      </c>
      <c r="O184" s="199">
        <f>'Core Indicators'!DR205</f>
        <v>0</v>
      </c>
      <c r="P184" s="199">
        <f>'Core Indicators'!DZ205</f>
        <v>0</v>
      </c>
      <c r="Q184" s="199">
        <f>'Core Indicators'!EH205</f>
        <v>0</v>
      </c>
      <c r="R184" s="199">
        <f>'Core Indicators'!EP205</f>
        <v>0</v>
      </c>
      <c r="S184" s="158" t="e">
        <f t="shared" si="97"/>
        <v>#DIV/0!</v>
      </c>
      <c r="T184" s="158" t="e">
        <f t="shared" si="98"/>
        <v>#DIV/0!</v>
      </c>
      <c r="U184" s="198">
        <v>1</v>
      </c>
      <c r="V184" s="198">
        <v>1</v>
      </c>
      <c r="W184" s="198">
        <f>'Core Indicators'!EX205</f>
        <v>0</v>
      </c>
      <c r="X184" s="158">
        <f t="shared" si="99"/>
        <v>0.5</v>
      </c>
      <c r="Y184" s="198">
        <v>1</v>
      </c>
      <c r="Z184" s="158" t="e">
        <f t="shared" si="100"/>
        <v>#DIV/0!</v>
      </c>
      <c r="AA184" s="198">
        <f>'Core Indicators'!FF205</f>
        <v>0</v>
      </c>
      <c r="AB184" s="198" t="e">
        <f t="shared" si="101"/>
        <v>#DIV/0!</v>
      </c>
      <c r="AC184" s="179">
        <f>'Core Indicators'!GD205</f>
        <v>0</v>
      </c>
      <c r="AD184" s="179">
        <f>'Core Indicators'!GL205</f>
        <v>0</v>
      </c>
      <c r="AE184" s="179">
        <f>'Core Indicators'!GT205</f>
        <v>0</v>
      </c>
      <c r="AF184" s="179">
        <f>'Core Indicators'!HB205</f>
        <v>0</v>
      </c>
      <c r="AG184" s="179">
        <f t="shared" si="102"/>
        <v>0</v>
      </c>
      <c r="AH184" s="179">
        <f>'Core Indicators'!HJ205</f>
        <v>0</v>
      </c>
      <c r="AI184" s="179">
        <f>'Core Indicators'!HR205</f>
        <v>0</v>
      </c>
      <c r="AJ184" s="179">
        <f t="shared" si="103"/>
        <v>0</v>
      </c>
      <c r="AK184" s="179">
        <f>'Core Indicators'!HZ205</f>
        <v>0</v>
      </c>
      <c r="AL184" s="179">
        <f>'Core Indicators'!IH205</f>
        <v>0</v>
      </c>
      <c r="AM184" s="179">
        <f>'Core Indicators'!IP205</f>
        <v>0</v>
      </c>
      <c r="AN184" s="179">
        <f t="shared" si="104"/>
        <v>0</v>
      </c>
    </row>
    <row r="185" spans="1:40" x14ac:dyDescent="0.25">
      <c r="A185" s="198">
        <f>Lists!C:C</f>
        <v>0</v>
      </c>
      <c r="B185" s="250" t="e">
        <f t="shared" si="90"/>
        <v>#DIV/0!</v>
      </c>
      <c r="C185" s="158">
        <f t="shared" si="91"/>
        <v>0</v>
      </c>
      <c r="D185" s="273">
        <f t="shared" si="92"/>
        <v>0</v>
      </c>
      <c r="E185" s="198">
        <f>'Core Indicators'!R206</f>
        <v>0</v>
      </c>
      <c r="F185" s="198">
        <f>'Core Indicators'!Z206</f>
        <v>0</v>
      </c>
      <c r="G185" s="158">
        <f t="shared" si="93"/>
        <v>0</v>
      </c>
      <c r="H185" s="198">
        <f>'Core Indicators'!AH206</f>
        <v>0</v>
      </c>
      <c r="I185" s="198">
        <f>'Core Indicators'!AP206</f>
        <v>0</v>
      </c>
      <c r="J185" s="198">
        <f>'Core Indicators'!BN206</f>
        <v>0</v>
      </c>
      <c r="K185" s="198">
        <f t="shared" si="94"/>
        <v>0</v>
      </c>
      <c r="L185" s="250">
        <f t="shared" si="95"/>
        <v>0</v>
      </c>
      <c r="M185" s="273">
        <f t="shared" si="96"/>
        <v>0</v>
      </c>
      <c r="N185" s="199">
        <f>'Core Indicators'!DJ206</f>
        <v>0</v>
      </c>
      <c r="O185" s="199">
        <f>'Core Indicators'!DR206</f>
        <v>0</v>
      </c>
      <c r="P185" s="199">
        <f>'Core Indicators'!DZ206</f>
        <v>0</v>
      </c>
      <c r="Q185" s="199">
        <f>'Core Indicators'!EH206</f>
        <v>0</v>
      </c>
      <c r="R185" s="199">
        <f>'Core Indicators'!EP206</f>
        <v>0</v>
      </c>
      <c r="S185" s="158" t="e">
        <f t="shared" si="97"/>
        <v>#DIV/0!</v>
      </c>
      <c r="T185" s="158" t="e">
        <f t="shared" si="98"/>
        <v>#DIV/0!</v>
      </c>
      <c r="U185" s="198">
        <v>1</v>
      </c>
      <c r="V185" s="198">
        <v>1</v>
      </c>
      <c r="W185" s="198">
        <f>'Core Indicators'!EX206</f>
        <v>0</v>
      </c>
      <c r="X185" s="158">
        <f t="shared" si="99"/>
        <v>0.5</v>
      </c>
      <c r="Y185" s="198">
        <v>1</v>
      </c>
      <c r="Z185" s="158" t="e">
        <f t="shared" si="100"/>
        <v>#DIV/0!</v>
      </c>
      <c r="AA185" s="198">
        <f>'Core Indicators'!FF206</f>
        <v>0</v>
      </c>
      <c r="AB185" s="198" t="e">
        <f t="shared" si="101"/>
        <v>#DIV/0!</v>
      </c>
      <c r="AC185" s="179">
        <f>'Core Indicators'!GD206</f>
        <v>0</v>
      </c>
      <c r="AD185" s="179">
        <f>'Core Indicators'!GL206</f>
        <v>0</v>
      </c>
      <c r="AE185" s="179">
        <f>'Core Indicators'!GT206</f>
        <v>0</v>
      </c>
      <c r="AF185" s="179">
        <f>'Core Indicators'!HB206</f>
        <v>0</v>
      </c>
      <c r="AG185" s="179">
        <f t="shared" si="102"/>
        <v>0</v>
      </c>
      <c r="AH185" s="179">
        <f>'Core Indicators'!HJ206</f>
        <v>0</v>
      </c>
      <c r="AI185" s="179">
        <f>'Core Indicators'!HR206</f>
        <v>0</v>
      </c>
      <c r="AJ185" s="179">
        <f t="shared" si="103"/>
        <v>0</v>
      </c>
      <c r="AK185" s="179">
        <f>'Core Indicators'!HZ206</f>
        <v>0</v>
      </c>
      <c r="AL185" s="179">
        <f>'Core Indicators'!IH206</f>
        <v>0</v>
      </c>
      <c r="AM185" s="179">
        <f>'Core Indicators'!IP206</f>
        <v>0</v>
      </c>
      <c r="AN185" s="179">
        <f t="shared" si="104"/>
        <v>0</v>
      </c>
    </row>
    <row r="186" spans="1:40" x14ac:dyDescent="0.25">
      <c r="A186" s="198">
        <f>Lists!C:C</f>
        <v>0</v>
      </c>
      <c r="B186" s="250" t="e">
        <f t="shared" si="90"/>
        <v>#DIV/0!</v>
      </c>
      <c r="C186" s="158">
        <f t="shared" si="91"/>
        <v>0</v>
      </c>
      <c r="D186" s="273">
        <f t="shared" si="92"/>
        <v>0</v>
      </c>
      <c r="E186" s="198">
        <f>'Core Indicators'!R207</f>
        <v>0</v>
      </c>
      <c r="F186" s="198">
        <f>'Core Indicators'!Z207</f>
        <v>0</v>
      </c>
      <c r="G186" s="158">
        <f t="shared" si="93"/>
        <v>0</v>
      </c>
      <c r="H186" s="198">
        <f>'Core Indicators'!AH207</f>
        <v>0</v>
      </c>
      <c r="I186" s="198">
        <f>'Core Indicators'!AP207</f>
        <v>0</v>
      </c>
      <c r="J186" s="198">
        <f>'Core Indicators'!BN207</f>
        <v>0</v>
      </c>
      <c r="K186" s="198">
        <f t="shared" si="94"/>
        <v>0</v>
      </c>
      <c r="L186" s="250">
        <f t="shared" si="95"/>
        <v>0</v>
      </c>
      <c r="M186" s="273">
        <f t="shared" si="96"/>
        <v>0</v>
      </c>
      <c r="N186" s="199">
        <f>'Core Indicators'!DJ207</f>
        <v>0</v>
      </c>
      <c r="O186" s="199">
        <f>'Core Indicators'!DR207</f>
        <v>0</v>
      </c>
      <c r="P186" s="199">
        <f>'Core Indicators'!DZ207</f>
        <v>0</v>
      </c>
      <c r="Q186" s="199">
        <f>'Core Indicators'!EH207</f>
        <v>0</v>
      </c>
      <c r="R186" s="199">
        <f>'Core Indicators'!EP207</f>
        <v>0</v>
      </c>
      <c r="S186" s="158" t="e">
        <f t="shared" si="97"/>
        <v>#DIV/0!</v>
      </c>
      <c r="T186" s="158" t="e">
        <f t="shared" si="98"/>
        <v>#DIV/0!</v>
      </c>
      <c r="U186" s="198">
        <v>1</v>
      </c>
      <c r="V186" s="198">
        <v>1</v>
      </c>
      <c r="W186" s="198">
        <f>'Core Indicators'!EX207</f>
        <v>0</v>
      </c>
      <c r="X186" s="158">
        <f t="shared" si="99"/>
        <v>0.5</v>
      </c>
      <c r="Y186" s="198">
        <v>1</v>
      </c>
      <c r="Z186" s="158" t="e">
        <f t="shared" si="100"/>
        <v>#DIV/0!</v>
      </c>
      <c r="AA186" s="198">
        <f>'Core Indicators'!FF207</f>
        <v>0</v>
      </c>
      <c r="AB186" s="198" t="e">
        <f t="shared" si="101"/>
        <v>#DIV/0!</v>
      </c>
      <c r="AC186" s="179">
        <f>'Core Indicators'!GD207</f>
        <v>0</v>
      </c>
      <c r="AD186" s="179">
        <f>'Core Indicators'!GL207</f>
        <v>0</v>
      </c>
      <c r="AE186" s="179">
        <f>'Core Indicators'!GT207</f>
        <v>0</v>
      </c>
      <c r="AF186" s="179">
        <f>'Core Indicators'!HB207</f>
        <v>0</v>
      </c>
      <c r="AG186" s="179">
        <f t="shared" si="102"/>
        <v>0</v>
      </c>
      <c r="AH186" s="179">
        <f>'Core Indicators'!HJ207</f>
        <v>0</v>
      </c>
      <c r="AI186" s="179">
        <f>'Core Indicators'!HR207</f>
        <v>0</v>
      </c>
      <c r="AJ186" s="179">
        <f t="shared" si="103"/>
        <v>0</v>
      </c>
      <c r="AK186" s="179">
        <f>'Core Indicators'!HZ207</f>
        <v>0</v>
      </c>
      <c r="AL186" s="179">
        <f>'Core Indicators'!IH207</f>
        <v>0</v>
      </c>
      <c r="AM186" s="179">
        <f>'Core Indicators'!IP207</f>
        <v>0</v>
      </c>
      <c r="AN186" s="179">
        <f t="shared" si="104"/>
        <v>0</v>
      </c>
    </row>
    <row r="187" spans="1:40" x14ac:dyDescent="0.25">
      <c r="A187" s="198">
        <f>Lists!C:C</f>
        <v>0</v>
      </c>
      <c r="B187" s="250">
        <f t="shared" si="90"/>
        <v>0</v>
      </c>
      <c r="C187" s="158">
        <f t="shared" si="91"/>
        <v>0</v>
      </c>
      <c r="D187" s="273">
        <f t="shared" si="92"/>
        <v>0</v>
      </c>
      <c r="E187" s="198">
        <f>'Core Indicators'!R208</f>
        <v>0</v>
      </c>
      <c r="F187" s="198">
        <f>'Core Indicators'!Z208</f>
        <v>0</v>
      </c>
      <c r="G187" s="158">
        <f t="shared" si="93"/>
        <v>0</v>
      </c>
      <c r="H187" s="198">
        <f>'Core Indicators'!AH208</f>
        <v>0</v>
      </c>
      <c r="I187" s="198">
        <f>'Core Indicators'!AP208</f>
        <v>0</v>
      </c>
      <c r="J187" s="198">
        <f>'Core Indicators'!BN208</f>
        <v>0</v>
      </c>
      <c r="K187" s="198">
        <f t="shared" si="94"/>
        <v>0</v>
      </c>
      <c r="L187" s="250">
        <f t="shared" si="95"/>
        <v>0</v>
      </c>
      <c r="M187" s="273" t="e">
        <f t="shared" si="96"/>
        <v>#DIV/0!</v>
      </c>
      <c r="N187" s="199">
        <f>'Core Indicators'!DJ208</f>
        <v>0</v>
      </c>
      <c r="O187" s="199">
        <f>'Core Indicators'!DR208</f>
        <v>0</v>
      </c>
      <c r="P187" s="199">
        <f>'Core Indicators'!DZ208</f>
        <v>0</v>
      </c>
      <c r="Q187" s="199">
        <f>'Core Indicators'!EH208</f>
        <v>0</v>
      </c>
      <c r="R187" s="199">
        <f>'Core Indicators'!EP208</f>
        <v>0</v>
      </c>
      <c r="S187" s="158">
        <f t="shared" si="97"/>
        <v>0</v>
      </c>
      <c r="T187" s="158" t="e">
        <f t="shared" si="98"/>
        <v>#DIV/0!</v>
      </c>
      <c r="U187" s="198">
        <v>1</v>
      </c>
      <c r="V187" s="198">
        <v>1</v>
      </c>
      <c r="W187" s="198">
        <f>'Core Indicators'!EX208</f>
        <v>0</v>
      </c>
      <c r="X187" s="158" t="e">
        <f t="shared" si="99"/>
        <v>#DIV/0!</v>
      </c>
      <c r="Y187" s="198">
        <v>1</v>
      </c>
      <c r="Z187" s="158" t="e">
        <f t="shared" si="100"/>
        <v>#DIV/0!</v>
      </c>
      <c r="AA187" s="198">
        <f>'Core Indicators'!FF208</f>
        <v>0</v>
      </c>
      <c r="AB187" s="198" t="e">
        <f t="shared" si="101"/>
        <v>#DIV/0!</v>
      </c>
      <c r="AC187" s="179">
        <f>'Core Indicators'!GD208</f>
        <v>0</v>
      </c>
      <c r="AD187" s="179">
        <f>'Core Indicators'!GL208</f>
        <v>0</v>
      </c>
      <c r="AE187" s="179">
        <f>'Core Indicators'!GT208</f>
        <v>0</v>
      </c>
      <c r="AF187" s="179">
        <f>'Core Indicators'!HB208</f>
        <v>0</v>
      </c>
      <c r="AG187" s="179" t="e">
        <f t="shared" si="102"/>
        <v>#DIV/0!</v>
      </c>
      <c r="AH187" s="179">
        <f>'Core Indicators'!HJ208</f>
        <v>0</v>
      </c>
      <c r="AI187" s="179">
        <f>'Core Indicators'!HR208</f>
        <v>0</v>
      </c>
      <c r="AJ187" s="179" t="e">
        <f t="shared" si="103"/>
        <v>#DIV/0!</v>
      </c>
      <c r="AK187" s="179">
        <f>'Core Indicators'!HZ208</f>
        <v>0</v>
      </c>
      <c r="AL187" s="179">
        <f>'Core Indicators'!IH208</f>
        <v>0</v>
      </c>
      <c r="AM187" s="179">
        <f>'Core Indicators'!IP208</f>
        <v>0</v>
      </c>
      <c r="AN187" s="179" t="e">
        <f t="shared" si="104"/>
        <v>#DIV/0!</v>
      </c>
    </row>
    <row r="188" spans="1:40" x14ac:dyDescent="0.25">
      <c r="A188" s="198">
        <f>Lists!C:C</f>
        <v>0</v>
      </c>
      <c r="B188" s="250">
        <f t="shared" si="90"/>
        <v>0</v>
      </c>
      <c r="C188" s="158">
        <f t="shared" si="91"/>
        <v>0</v>
      </c>
      <c r="D188" s="273">
        <f t="shared" si="92"/>
        <v>0</v>
      </c>
      <c r="E188" s="198">
        <f>'Core Indicators'!R209</f>
        <v>0</v>
      </c>
      <c r="F188" s="198">
        <f>'Core Indicators'!Z209</f>
        <v>0</v>
      </c>
      <c r="G188" s="158">
        <f t="shared" si="93"/>
        <v>0</v>
      </c>
      <c r="H188" s="198">
        <f>'Core Indicators'!AH209</f>
        <v>0</v>
      </c>
      <c r="I188" s="198">
        <f>'Core Indicators'!AP209</f>
        <v>0</v>
      </c>
      <c r="J188" s="198">
        <f>'Core Indicators'!BN209</f>
        <v>0</v>
      </c>
      <c r="K188" s="198">
        <f t="shared" si="94"/>
        <v>0</v>
      </c>
      <c r="L188" s="250">
        <f t="shared" si="95"/>
        <v>0</v>
      </c>
      <c r="M188" s="273" t="e">
        <f t="shared" si="96"/>
        <v>#DIV/0!</v>
      </c>
      <c r="N188" s="199">
        <f>'Core Indicators'!DJ209</f>
        <v>0</v>
      </c>
      <c r="O188" s="199">
        <f>'Core Indicators'!DR209</f>
        <v>0</v>
      </c>
      <c r="P188" s="199">
        <f>'Core Indicators'!DZ209</f>
        <v>0</v>
      </c>
      <c r="Q188" s="199">
        <f>'Core Indicators'!EH209</f>
        <v>0</v>
      </c>
      <c r="R188" s="199">
        <f>'Core Indicators'!EP209</f>
        <v>0</v>
      </c>
      <c r="S188" s="158">
        <f t="shared" si="97"/>
        <v>0</v>
      </c>
      <c r="T188" s="158" t="e">
        <f t="shared" si="98"/>
        <v>#DIV/0!</v>
      </c>
      <c r="U188" s="198">
        <v>1</v>
      </c>
      <c r="V188" s="198">
        <v>1</v>
      </c>
      <c r="W188" s="198">
        <f>'Core Indicators'!EX209</f>
        <v>0</v>
      </c>
      <c r="X188" s="158" t="e">
        <f t="shared" si="99"/>
        <v>#DIV/0!</v>
      </c>
      <c r="Y188" s="198">
        <v>1</v>
      </c>
      <c r="Z188" s="158" t="e">
        <f t="shared" si="100"/>
        <v>#DIV/0!</v>
      </c>
      <c r="AA188" s="198">
        <f>'Core Indicators'!FF209</f>
        <v>0</v>
      </c>
      <c r="AB188" s="198" t="e">
        <f t="shared" si="101"/>
        <v>#DIV/0!</v>
      </c>
      <c r="AC188" s="179">
        <f>'Core Indicators'!GD209</f>
        <v>0</v>
      </c>
      <c r="AD188" s="179">
        <f>'Core Indicators'!GL209</f>
        <v>0</v>
      </c>
      <c r="AE188" s="179">
        <f>'Core Indicators'!GT209</f>
        <v>0</v>
      </c>
      <c r="AF188" s="179">
        <f>'Core Indicators'!HB209</f>
        <v>0</v>
      </c>
      <c r="AG188" s="179" t="e">
        <f t="shared" si="102"/>
        <v>#DIV/0!</v>
      </c>
      <c r="AH188" s="179">
        <f>'Core Indicators'!HJ209</f>
        <v>0</v>
      </c>
      <c r="AI188" s="179">
        <f>'Core Indicators'!HR209</f>
        <v>0</v>
      </c>
      <c r="AJ188" s="179" t="e">
        <f t="shared" si="103"/>
        <v>#DIV/0!</v>
      </c>
      <c r="AK188" s="179">
        <f>'Core Indicators'!HZ209</f>
        <v>0</v>
      </c>
      <c r="AL188" s="179">
        <f>'Core Indicators'!IH209</f>
        <v>0</v>
      </c>
      <c r="AM188" s="179">
        <f>'Core Indicators'!IP209</f>
        <v>0</v>
      </c>
      <c r="AN188" s="179" t="e">
        <f t="shared" si="104"/>
        <v>#DIV/0!</v>
      </c>
    </row>
    <row r="189" spans="1:40" x14ac:dyDescent="0.25">
      <c r="A189" s="198">
        <f>Lists!C:C</f>
        <v>0</v>
      </c>
      <c r="B189" s="250">
        <f t="shared" si="90"/>
        <v>0</v>
      </c>
      <c r="C189" s="158">
        <f t="shared" si="91"/>
        <v>0</v>
      </c>
      <c r="D189" s="273">
        <f t="shared" si="92"/>
        <v>0</v>
      </c>
      <c r="E189" s="198">
        <f>'Core Indicators'!R210</f>
        <v>0</v>
      </c>
      <c r="F189" s="198">
        <f>'Core Indicators'!Z210</f>
        <v>0</v>
      </c>
      <c r="G189" s="158">
        <f t="shared" si="93"/>
        <v>0</v>
      </c>
      <c r="H189" s="198">
        <f>'Core Indicators'!AH210</f>
        <v>0</v>
      </c>
      <c r="I189" s="198">
        <f>'Core Indicators'!AP210</f>
        <v>0</v>
      </c>
      <c r="J189" s="198">
        <f>'Core Indicators'!BN210</f>
        <v>0</v>
      </c>
      <c r="K189" s="198">
        <f t="shared" si="94"/>
        <v>0</v>
      </c>
      <c r="L189" s="250">
        <f t="shared" si="95"/>
        <v>0</v>
      </c>
      <c r="M189" s="273" t="e">
        <f t="shared" si="96"/>
        <v>#DIV/0!</v>
      </c>
      <c r="N189" s="199">
        <f>'Core Indicators'!DJ210</f>
        <v>0</v>
      </c>
      <c r="O189" s="199">
        <f>'Core Indicators'!DR210</f>
        <v>0</v>
      </c>
      <c r="P189" s="199">
        <f>'Core Indicators'!DZ210</f>
        <v>0</v>
      </c>
      <c r="Q189" s="199">
        <f>'Core Indicators'!EH210</f>
        <v>0</v>
      </c>
      <c r="R189" s="199">
        <f>'Core Indicators'!EP210</f>
        <v>0</v>
      </c>
      <c r="S189" s="158">
        <f t="shared" si="97"/>
        <v>0</v>
      </c>
      <c r="T189" s="158" t="e">
        <f t="shared" si="98"/>
        <v>#DIV/0!</v>
      </c>
      <c r="U189" s="198">
        <v>1</v>
      </c>
      <c r="V189" s="198">
        <v>1</v>
      </c>
      <c r="W189" s="198">
        <f>'Core Indicators'!EX210</f>
        <v>0</v>
      </c>
      <c r="X189" s="158" t="e">
        <f t="shared" si="99"/>
        <v>#DIV/0!</v>
      </c>
      <c r="Y189" s="198">
        <v>1</v>
      </c>
      <c r="Z189" s="158" t="e">
        <f t="shared" si="100"/>
        <v>#DIV/0!</v>
      </c>
      <c r="AA189" s="198">
        <f>'Core Indicators'!FF210</f>
        <v>0</v>
      </c>
      <c r="AB189" s="198" t="e">
        <f t="shared" si="101"/>
        <v>#DIV/0!</v>
      </c>
      <c r="AC189" s="179">
        <f>'Core Indicators'!GD210</f>
        <v>0</v>
      </c>
      <c r="AD189" s="179">
        <f>'Core Indicators'!GL210</f>
        <v>0</v>
      </c>
      <c r="AE189" s="179">
        <f>'Core Indicators'!GT210</f>
        <v>0</v>
      </c>
      <c r="AF189" s="179">
        <f>'Core Indicators'!HB210</f>
        <v>0</v>
      </c>
      <c r="AG189" s="179" t="e">
        <f t="shared" si="102"/>
        <v>#DIV/0!</v>
      </c>
      <c r="AH189" s="179">
        <f>'Core Indicators'!HJ210</f>
        <v>0</v>
      </c>
      <c r="AI189" s="179">
        <f>'Core Indicators'!HR210</f>
        <v>0</v>
      </c>
      <c r="AJ189" s="179" t="e">
        <f t="shared" si="103"/>
        <v>#DIV/0!</v>
      </c>
      <c r="AK189" s="179">
        <f>'Core Indicators'!HZ210</f>
        <v>0</v>
      </c>
      <c r="AL189" s="179">
        <f>'Core Indicators'!IH210</f>
        <v>0</v>
      </c>
      <c r="AM189" s="179">
        <f>'Core Indicators'!IP210</f>
        <v>0</v>
      </c>
      <c r="AN189" s="179" t="e">
        <f t="shared" si="104"/>
        <v>#DIV/0!</v>
      </c>
    </row>
    <row r="190" spans="1:40" x14ac:dyDescent="0.25">
      <c r="A190" s="198">
        <f>Lists!C:C</f>
        <v>0</v>
      </c>
      <c r="B190" s="250">
        <f t="shared" si="90"/>
        <v>0</v>
      </c>
      <c r="C190" s="158">
        <f t="shared" si="91"/>
        <v>0</v>
      </c>
      <c r="D190" s="273">
        <f t="shared" si="92"/>
        <v>0</v>
      </c>
      <c r="E190" s="198">
        <f>'Core Indicators'!R211</f>
        <v>0</v>
      </c>
      <c r="F190" s="198">
        <f>'Core Indicators'!Z211</f>
        <v>0</v>
      </c>
      <c r="G190" s="158">
        <f t="shared" si="93"/>
        <v>0</v>
      </c>
      <c r="H190" s="198">
        <f>'Core Indicators'!AH211</f>
        <v>0</v>
      </c>
      <c r="I190" s="198">
        <f>'Core Indicators'!AP211</f>
        <v>0</v>
      </c>
      <c r="J190" s="198">
        <f>'Core Indicators'!BN211</f>
        <v>0</v>
      </c>
      <c r="K190" s="198">
        <f t="shared" si="94"/>
        <v>0</v>
      </c>
      <c r="L190" s="250">
        <f t="shared" si="95"/>
        <v>0</v>
      </c>
      <c r="M190" s="273" t="e">
        <f t="shared" si="96"/>
        <v>#DIV/0!</v>
      </c>
      <c r="N190" s="199">
        <f>'Core Indicators'!DJ211</f>
        <v>0</v>
      </c>
      <c r="O190" s="199">
        <f>'Core Indicators'!DR211</f>
        <v>0</v>
      </c>
      <c r="P190" s="199">
        <f>'Core Indicators'!DZ211</f>
        <v>0</v>
      </c>
      <c r="Q190" s="199">
        <f>'Core Indicators'!EH211</f>
        <v>0</v>
      </c>
      <c r="R190" s="199">
        <f>'Core Indicators'!EP211</f>
        <v>0</v>
      </c>
      <c r="S190" s="158">
        <f t="shared" si="97"/>
        <v>0</v>
      </c>
      <c r="T190" s="158" t="e">
        <f t="shared" si="98"/>
        <v>#DIV/0!</v>
      </c>
      <c r="U190" s="198">
        <v>1</v>
      </c>
      <c r="V190" s="198">
        <v>1</v>
      </c>
      <c r="W190" s="198">
        <f>'Core Indicators'!EX211</f>
        <v>0</v>
      </c>
      <c r="X190" s="158" t="e">
        <f t="shared" si="99"/>
        <v>#DIV/0!</v>
      </c>
      <c r="Y190" s="198">
        <v>1</v>
      </c>
      <c r="Z190" s="158" t="e">
        <f t="shared" si="100"/>
        <v>#DIV/0!</v>
      </c>
      <c r="AA190" s="198">
        <f>'Core Indicators'!FF211</f>
        <v>0</v>
      </c>
      <c r="AB190" s="198" t="e">
        <f t="shared" si="101"/>
        <v>#DIV/0!</v>
      </c>
      <c r="AC190" s="179">
        <f>'Core Indicators'!GD211</f>
        <v>0</v>
      </c>
      <c r="AD190" s="179">
        <f>'Core Indicators'!GL211</f>
        <v>0</v>
      </c>
      <c r="AE190" s="179">
        <f>'Core Indicators'!GT211</f>
        <v>0</v>
      </c>
      <c r="AF190" s="179">
        <f>'Core Indicators'!HB211</f>
        <v>0</v>
      </c>
      <c r="AG190" s="179" t="e">
        <f t="shared" si="102"/>
        <v>#DIV/0!</v>
      </c>
      <c r="AH190" s="179">
        <f>'Core Indicators'!HJ211</f>
        <v>0</v>
      </c>
      <c r="AI190" s="179">
        <f>'Core Indicators'!HR211</f>
        <v>0</v>
      </c>
      <c r="AJ190" s="179" t="e">
        <f t="shared" si="103"/>
        <v>#DIV/0!</v>
      </c>
      <c r="AK190" s="179">
        <f>'Core Indicators'!HZ211</f>
        <v>0</v>
      </c>
      <c r="AL190" s="179">
        <f>'Core Indicators'!IH211</f>
        <v>0</v>
      </c>
      <c r="AM190" s="179">
        <f>'Core Indicators'!IP211</f>
        <v>0</v>
      </c>
      <c r="AN190" s="179" t="e">
        <f t="shared" si="104"/>
        <v>#DIV/0!</v>
      </c>
    </row>
    <row r="191" spans="1:40" x14ac:dyDescent="0.25">
      <c r="A191" s="198">
        <f>Lists!C:C</f>
        <v>0</v>
      </c>
      <c r="B191" s="250">
        <f t="shared" si="90"/>
        <v>0</v>
      </c>
      <c r="C191" s="158">
        <f t="shared" si="91"/>
        <v>0</v>
      </c>
      <c r="D191" s="273">
        <f t="shared" si="92"/>
        <v>0</v>
      </c>
      <c r="E191" s="198">
        <f>'Core Indicators'!R212</f>
        <v>0</v>
      </c>
      <c r="F191" s="198">
        <f>'Core Indicators'!Z212</f>
        <v>0</v>
      </c>
      <c r="G191" s="158">
        <f t="shared" si="93"/>
        <v>0</v>
      </c>
      <c r="H191" s="198">
        <f>'Core Indicators'!AH212</f>
        <v>0</v>
      </c>
      <c r="I191" s="198">
        <f>'Core Indicators'!AP212</f>
        <v>0</v>
      </c>
      <c r="J191" s="198">
        <f>'Core Indicators'!BN212</f>
        <v>0</v>
      </c>
      <c r="K191" s="198">
        <f t="shared" si="94"/>
        <v>0</v>
      </c>
      <c r="L191" s="250">
        <f t="shared" si="95"/>
        <v>0</v>
      </c>
      <c r="M191" s="273" t="e">
        <f t="shared" si="96"/>
        <v>#DIV/0!</v>
      </c>
      <c r="N191" s="199">
        <f>'Core Indicators'!DJ212</f>
        <v>0</v>
      </c>
      <c r="O191" s="199">
        <f>'Core Indicators'!DR212</f>
        <v>0</v>
      </c>
      <c r="P191" s="199">
        <f>'Core Indicators'!DZ212</f>
        <v>0</v>
      </c>
      <c r="Q191" s="199">
        <f>'Core Indicators'!EH212</f>
        <v>0</v>
      </c>
      <c r="R191" s="199">
        <f>'Core Indicators'!EP212</f>
        <v>0</v>
      </c>
      <c r="S191" s="158">
        <f t="shared" si="97"/>
        <v>0</v>
      </c>
      <c r="T191" s="158" t="e">
        <f t="shared" si="98"/>
        <v>#DIV/0!</v>
      </c>
      <c r="U191" s="198">
        <v>1</v>
      </c>
      <c r="V191" s="198">
        <v>1</v>
      </c>
      <c r="W191" s="198">
        <f>'Core Indicators'!EX212</f>
        <v>0</v>
      </c>
      <c r="X191" s="158" t="e">
        <f t="shared" si="99"/>
        <v>#DIV/0!</v>
      </c>
      <c r="Y191" s="198">
        <v>1</v>
      </c>
      <c r="Z191" s="158" t="e">
        <f t="shared" si="100"/>
        <v>#DIV/0!</v>
      </c>
      <c r="AA191" s="198">
        <f>'Core Indicators'!FF212</f>
        <v>0</v>
      </c>
      <c r="AB191" s="198" t="e">
        <f t="shared" si="101"/>
        <v>#DIV/0!</v>
      </c>
      <c r="AC191" s="179">
        <f>'Core Indicators'!GD212</f>
        <v>0</v>
      </c>
      <c r="AD191" s="179">
        <f>'Core Indicators'!GL212</f>
        <v>0</v>
      </c>
      <c r="AE191" s="179">
        <f>'Core Indicators'!GT212</f>
        <v>0</v>
      </c>
      <c r="AF191" s="179">
        <f>'Core Indicators'!HB212</f>
        <v>0</v>
      </c>
      <c r="AG191" s="179" t="e">
        <f t="shared" si="102"/>
        <v>#DIV/0!</v>
      </c>
      <c r="AH191" s="179">
        <f>'Core Indicators'!HJ212</f>
        <v>0</v>
      </c>
      <c r="AI191" s="179">
        <f>'Core Indicators'!HR212</f>
        <v>0</v>
      </c>
      <c r="AJ191" s="179" t="e">
        <f t="shared" si="103"/>
        <v>#DIV/0!</v>
      </c>
      <c r="AK191" s="179">
        <f>'Core Indicators'!HZ212</f>
        <v>0</v>
      </c>
      <c r="AL191" s="179">
        <f>'Core Indicators'!IH212</f>
        <v>0</v>
      </c>
      <c r="AM191" s="179">
        <f>'Core Indicators'!IP212</f>
        <v>0</v>
      </c>
      <c r="AN191" s="179" t="e">
        <f t="shared" si="104"/>
        <v>#DIV/0!</v>
      </c>
    </row>
    <row r="192" spans="1:40" x14ac:dyDescent="0.25">
      <c r="A192" s="198">
        <f>Lists!C:C</f>
        <v>0</v>
      </c>
      <c r="B192" s="250">
        <f t="shared" si="90"/>
        <v>0</v>
      </c>
      <c r="C192" s="158">
        <f t="shared" si="91"/>
        <v>0</v>
      </c>
      <c r="D192" s="273">
        <f t="shared" si="92"/>
        <v>0</v>
      </c>
      <c r="E192" s="198">
        <f>'Core Indicators'!R213</f>
        <v>0</v>
      </c>
      <c r="F192" s="198">
        <f>'Core Indicators'!Z213</f>
        <v>0</v>
      </c>
      <c r="G192" s="158">
        <f t="shared" si="93"/>
        <v>0</v>
      </c>
      <c r="H192" s="198">
        <f>'Core Indicators'!AH213</f>
        <v>0</v>
      </c>
      <c r="I192" s="198">
        <f>'Core Indicators'!AP213</f>
        <v>0</v>
      </c>
      <c r="J192" s="198">
        <f>'Core Indicators'!BN213</f>
        <v>0</v>
      </c>
      <c r="K192" s="198">
        <f t="shared" si="94"/>
        <v>0</v>
      </c>
      <c r="L192" s="250">
        <f t="shared" si="95"/>
        <v>0</v>
      </c>
      <c r="M192" s="273" t="e">
        <f t="shared" si="96"/>
        <v>#DIV/0!</v>
      </c>
      <c r="N192" s="199">
        <f>'Core Indicators'!DJ213</f>
        <v>0</v>
      </c>
      <c r="O192" s="199">
        <f>'Core Indicators'!DR213</f>
        <v>0</v>
      </c>
      <c r="P192" s="199">
        <f>'Core Indicators'!DZ213</f>
        <v>0</v>
      </c>
      <c r="Q192" s="199">
        <f>'Core Indicators'!EH213</f>
        <v>0</v>
      </c>
      <c r="R192" s="199">
        <f>'Core Indicators'!EP213</f>
        <v>0</v>
      </c>
      <c r="S192" s="158">
        <f t="shared" si="97"/>
        <v>0</v>
      </c>
      <c r="T192" s="158" t="e">
        <f t="shared" si="98"/>
        <v>#DIV/0!</v>
      </c>
      <c r="U192" s="198">
        <v>1</v>
      </c>
      <c r="V192" s="198">
        <v>1</v>
      </c>
      <c r="W192" s="198">
        <f>'Core Indicators'!EX213</f>
        <v>0</v>
      </c>
      <c r="X192" s="158" t="e">
        <f t="shared" si="99"/>
        <v>#DIV/0!</v>
      </c>
      <c r="Y192" s="198">
        <v>1</v>
      </c>
      <c r="Z192" s="158" t="e">
        <f t="shared" si="100"/>
        <v>#DIV/0!</v>
      </c>
      <c r="AA192" s="198">
        <f>'Core Indicators'!FF213</f>
        <v>0</v>
      </c>
      <c r="AB192" s="198" t="e">
        <f t="shared" si="101"/>
        <v>#DIV/0!</v>
      </c>
      <c r="AC192" s="179">
        <f>'Core Indicators'!GD213</f>
        <v>0</v>
      </c>
      <c r="AD192" s="179">
        <f>'Core Indicators'!GL213</f>
        <v>0</v>
      </c>
      <c r="AE192" s="179">
        <f>'Core Indicators'!GT213</f>
        <v>0</v>
      </c>
      <c r="AF192" s="179">
        <f>'Core Indicators'!HB213</f>
        <v>0</v>
      </c>
      <c r="AG192" s="179" t="e">
        <f t="shared" si="102"/>
        <v>#DIV/0!</v>
      </c>
      <c r="AH192" s="179">
        <f>'Core Indicators'!HJ213</f>
        <v>0</v>
      </c>
      <c r="AI192" s="179">
        <f>'Core Indicators'!HR213</f>
        <v>0</v>
      </c>
      <c r="AJ192" s="179" t="e">
        <f t="shared" si="103"/>
        <v>#DIV/0!</v>
      </c>
      <c r="AK192" s="179">
        <f>'Core Indicators'!HZ213</f>
        <v>0</v>
      </c>
      <c r="AL192" s="179">
        <f>'Core Indicators'!IH213</f>
        <v>0</v>
      </c>
      <c r="AM192" s="179">
        <f>'Core Indicators'!IP213</f>
        <v>0</v>
      </c>
      <c r="AN192" s="179" t="e">
        <f t="shared" si="104"/>
        <v>#DIV/0!</v>
      </c>
    </row>
    <row r="193" spans="1:40" x14ac:dyDescent="0.25">
      <c r="A193" s="198">
        <f>Lists!C:C</f>
        <v>0</v>
      </c>
      <c r="B193" s="250">
        <f t="shared" si="90"/>
        <v>0</v>
      </c>
      <c r="C193" s="158">
        <f t="shared" si="91"/>
        <v>0</v>
      </c>
      <c r="D193" s="273">
        <f t="shared" si="92"/>
        <v>0</v>
      </c>
      <c r="E193" s="198">
        <f>'Core Indicators'!R214</f>
        <v>0</v>
      </c>
      <c r="F193" s="198">
        <f>'Core Indicators'!Z214</f>
        <v>0</v>
      </c>
      <c r="G193" s="158">
        <f t="shared" si="93"/>
        <v>0</v>
      </c>
      <c r="H193" s="198">
        <f>'Core Indicators'!AH214</f>
        <v>0</v>
      </c>
      <c r="I193" s="198">
        <f>'Core Indicators'!AP214</f>
        <v>0</v>
      </c>
      <c r="J193" s="198">
        <f>'Core Indicators'!BN214</f>
        <v>0</v>
      </c>
      <c r="K193" s="198">
        <f t="shared" si="94"/>
        <v>0</v>
      </c>
      <c r="L193" s="250">
        <f t="shared" si="95"/>
        <v>0</v>
      </c>
      <c r="M193" s="273" t="e">
        <f t="shared" si="96"/>
        <v>#DIV/0!</v>
      </c>
      <c r="N193" s="199">
        <f>'Core Indicators'!DJ214</f>
        <v>0</v>
      </c>
      <c r="O193" s="199">
        <f>'Core Indicators'!DR214</f>
        <v>0</v>
      </c>
      <c r="P193" s="199">
        <f>'Core Indicators'!DZ214</f>
        <v>0</v>
      </c>
      <c r="Q193" s="199">
        <f>'Core Indicators'!EH214</f>
        <v>0</v>
      </c>
      <c r="R193" s="199">
        <f>'Core Indicators'!EP214</f>
        <v>0</v>
      </c>
      <c r="S193" s="158">
        <f t="shared" si="97"/>
        <v>0</v>
      </c>
      <c r="T193" s="158" t="e">
        <f t="shared" si="98"/>
        <v>#DIV/0!</v>
      </c>
      <c r="U193" s="198">
        <v>1</v>
      </c>
      <c r="V193" s="198">
        <v>1</v>
      </c>
      <c r="W193" s="198">
        <f>'Core Indicators'!EX214</f>
        <v>0</v>
      </c>
      <c r="X193" s="158" t="e">
        <f t="shared" si="99"/>
        <v>#DIV/0!</v>
      </c>
      <c r="Y193" s="198">
        <v>1</v>
      </c>
      <c r="Z193" s="158" t="e">
        <f t="shared" si="100"/>
        <v>#DIV/0!</v>
      </c>
      <c r="AA193" s="198">
        <f>'Core Indicators'!FF214</f>
        <v>0</v>
      </c>
      <c r="AB193" s="198" t="e">
        <f t="shared" si="101"/>
        <v>#DIV/0!</v>
      </c>
      <c r="AC193" s="179">
        <f>'Core Indicators'!GD214</f>
        <v>0</v>
      </c>
      <c r="AD193" s="179">
        <f>'Core Indicators'!GL214</f>
        <v>0</v>
      </c>
      <c r="AE193" s="179">
        <f>'Core Indicators'!GT214</f>
        <v>0</v>
      </c>
      <c r="AF193" s="179">
        <f>'Core Indicators'!HB214</f>
        <v>0</v>
      </c>
      <c r="AG193" s="179" t="e">
        <f t="shared" si="102"/>
        <v>#DIV/0!</v>
      </c>
      <c r="AH193" s="179">
        <f>'Core Indicators'!HJ214</f>
        <v>0</v>
      </c>
      <c r="AI193" s="179">
        <f>'Core Indicators'!HR214</f>
        <v>0</v>
      </c>
      <c r="AJ193" s="179" t="e">
        <f t="shared" si="103"/>
        <v>#DIV/0!</v>
      </c>
      <c r="AK193" s="179">
        <f>'Core Indicators'!HZ214</f>
        <v>0</v>
      </c>
      <c r="AL193" s="179">
        <f>'Core Indicators'!IH214</f>
        <v>0</v>
      </c>
      <c r="AM193" s="179">
        <f>'Core Indicators'!IP214</f>
        <v>0</v>
      </c>
      <c r="AN193" s="179" t="e">
        <f t="shared" si="104"/>
        <v>#DIV/0!</v>
      </c>
    </row>
    <row r="194" spans="1:40" x14ac:dyDescent="0.25">
      <c r="A194" s="198">
        <f>Lists!C:C</f>
        <v>0</v>
      </c>
      <c r="B194" s="250">
        <f t="shared" si="90"/>
        <v>0</v>
      </c>
      <c r="C194" s="158">
        <f t="shared" si="91"/>
        <v>0</v>
      </c>
      <c r="D194" s="273">
        <f t="shared" si="92"/>
        <v>0</v>
      </c>
      <c r="E194" s="198">
        <f>'Core Indicators'!R215</f>
        <v>0</v>
      </c>
      <c r="F194" s="198">
        <f>'Core Indicators'!Z215</f>
        <v>0</v>
      </c>
      <c r="G194" s="158">
        <f t="shared" si="93"/>
        <v>0</v>
      </c>
      <c r="H194" s="198">
        <f>'Core Indicators'!AH215</f>
        <v>0</v>
      </c>
      <c r="I194" s="198">
        <f>'Core Indicators'!AP215</f>
        <v>0</v>
      </c>
      <c r="J194" s="198">
        <f>'Core Indicators'!BN215</f>
        <v>0</v>
      </c>
      <c r="K194" s="198">
        <f t="shared" si="94"/>
        <v>0</v>
      </c>
      <c r="L194" s="250">
        <f t="shared" si="95"/>
        <v>0</v>
      </c>
      <c r="M194" s="273" t="e">
        <f t="shared" si="96"/>
        <v>#DIV/0!</v>
      </c>
      <c r="N194" s="199">
        <f>'Core Indicators'!DJ215</f>
        <v>0</v>
      </c>
      <c r="O194" s="199">
        <f>'Core Indicators'!DR215</f>
        <v>0</v>
      </c>
      <c r="P194" s="199">
        <f>'Core Indicators'!DZ215</f>
        <v>0</v>
      </c>
      <c r="Q194" s="199">
        <f>'Core Indicators'!EH215</f>
        <v>0</v>
      </c>
      <c r="R194" s="199">
        <f>'Core Indicators'!EP215</f>
        <v>0</v>
      </c>
      <c r="S194" s="158">
        <f t="shared" si="97"/>
        <v>0</v>
      </c>
      <c r="T194" s="158" t="e">
        <f t="shared" si="98"/>
        <v>#DIV/0!</v>
      </c>
      <c r="U194" s="198">
        <v>1</v>
      </c>
      <c r="V194" s="198">
        <v>1</v>
      </c>
      <c r="W194" s="198">
        <f>'Core Indicators'!EX215</f>
        <v>0</v>
      </c>
      <c r="X194" s="158" t="e">
        <f t="shared" si="99"/>
        <v>#DIV/0!</v>
      </c>
      <c r="Y194" s="198">
        <v>1</v>
      </c>
      <c r="Z194" s="158" t="e">
        <f t="shared" si="100"/>
        <v>#DIV/0!</v>
      </c>
      <c r="AA194" s="198">
        <f>'Core Indicators'!FF215</f>
        <v>0</v>
      </c>
      <c r="AB194" s="198" t="e">
        <f t="shared" si="101"/>
        <v>#DIV/0!</v>
      </c>
      <c r="AC194" s="179">
        <f>'Core Indicators'!GD215</f>
        <v>0</v>
      </c>
      <c r="AD194" s="179">
        <f>'Core Indicators'!GL215</f>
        <v>0</v>
      </c>
      <c r="AE194" s="179">
        <f>'Core Indicators'!GT215</f>
        <v>0</v>
      </c>
      <c r="AF194" s="179">
        <f>'Core Indicators'!HB215</f>
        <v>0</v>
      </c>
      <c r="AG194" s="179" t="e">
        <f t="shared" si="102"/>
        <v>#DIV/0!</v>
      </c>
      <c r="AH194" s="179">
        <f>'Core Indicators'!HJ215</f>
        <v>0</v>
      </c>
      <c r="AI194" s="179">
        <f>'Core Indicators'!HR215</f>
        <v>0</v>
      </c>
      <c r="AJ194" s="179" t="e">
        <f t="shared" si="103"/>
        <v>#DIV/0!</v>
      </c>
      <c r="AK194" s="179">
        <f>'Core Indicators'!HZ215</f>
        <v>0</v>
      </c>
      <c r="AL194" s="179">
        <f>'Core Indicators'!IH215</f>
        <v>0</v>
      </c>
      <c r="AM194" s="179">
        <f>'Core Indicators'!IP215</f>
        <v>0</v>
      </c>
      <c r="AN194" s="179" t="e">
        <f t="shared" si="104"/>
        <v>#DIV/0!</v>
      </c>
    </row>
    <row r="195" spans="1:40" x14ac:dyDescent="0.25">
      <c r="A195" s="198">
        <f>Lists!C:C</f>
        <v>0</v>
      </c>
      <c r="B195" s="250">
        <f t="shared" si="90"/>
        <v>0</v>
      </c>
      <c r="C195" s="158">
        <f t="shared" si="91"/>
        <v>0</v>
      </c>
      <c r="D195" s="273">
        <f t="shared" si="92"/>
        <v>0</v>
      </c>
      <c r="E195" s="198">
        <f>'Core Indicators'!R216</f>
        <v>0</v>
      </c>
      <c r="F195" s="198">
        <f>'Core Indicators'!Z216</f>
        <v>0</v>
      </c>
      <c r="G195" s="158">
        <f t="shared" si="93"/>
        <v>0</v>
      </c>
      <c r="H195" s="198">
        <f>'Core Indicators'!AH216</f>
        <v>0</v>
      </c>
      <c r="I195" s="198">
        <f>'Core Indicators'!AP216</f>
        <v>0</v>
      </c>
      <c r="J195" s="198">
        <f>'Core Indicators'!BN216</f>
        <v>0</v>
      </c>
      <c r="K195" s="198">
        <f t="shared" si="94"/>
        <v>0</v>
      </c>
      <c r="L195" s="250">
        <f t="shared" si="95"/>
        <v>0</v>
      </c>
      <c r="M195" s="273" t="e">
        <f t="shared" si="96"/>
        <v>#DIV/0!</v>
      </c>
      <c r="N195" s="199">
        <f>'Core Indicators'!DJ216</f>
        <v>0</v>
      </c>
      <c r="O195" s="199">
        <f>'Core Indicators'!DR216</f>
        <v>0</v>
      </c>
      <c r="P195" s="199">
        <f>'Core Indicators'!DZ216</f>
        <v>0</v>
      </c>
      <c r="Q195" s="199">
        <f>'Core Indicators'!EH216</f>
        <v>0</v>
      </c>
      <c r="R195" s="199">
        <f>'Core Indicators'!EP216</f>
        <v>0</v>
      </c>
      <c r="S195" s="158">
        <f t="shared" si="97"/>
        <v>0</v>
      </c>
      <c r="T195" s="158" t="e">
        <f t="shared" si="98"/>
        <v>#DIV/0!</v>
      </c>
      <c r="U195" s="198">
        <v>1</v>
      </c>
      <c r="V195" s="198">
        <v>1</v>
      </c>
      <c r="W195" s="198">
        <f>'Core Indicators'!EX216</f>
        <v>0</v>
      </c>
      <c r="X195" s="158" t="e">
        <f t="shared" si="99"/>
        <v>#DIV/0!</v>
      </c>
      <c r="Y195" s="198">
        <v>1</v>
      </c>
      <c r="Z195" s="158" t="e">
        <f t="shared" si="100"/>
        <v>#DIV/0!</v>
      </c>
      <c r="AA195" s="198">
        <f>'Core Indicators'!FF216</f>
        <v>0</v>
      </c>
      <c r="AB195" s="198" t="e">
        <f t="shared" si="101"/>
        <v>#DIV/0!</v>
      </c>
      <c r="AC195" s="179">
        <f>'Core Indicators'!GD216</f>
        <v>0</v>
      </c>
      <c r="AD195" s="179">
        <f>'Core Indicators'!GL216</f>
        <v>0</v>
      </c>
      <c r="AE195" s="179">
        <f>'Core Indicators'!GT216</f>
        <v>0</v>
      </c>
      <c r="AF195" s="179">
        <f>'Core Indicators'!HB216</f>
        <v>0</v>
      </c>
      <c r="AG195" s="179" t="e">
        <f t="shared" si="102"/>
        <v>#DIV/0!</v>
      </c>
      <c r="AH195" s="179">
        <f>'Core Indicators'!HJ216</f>
        <v>0</v>
      </c>
      <c r="AI195" s="179">
        <f>'Core Indicators'!HR216</f>
        <v>0</v>
      </c>
      <c r="AJ195" s="179" t="e">
        <f t="shared" si="103"/>
        <v>#DIV/0!</v>
      </c>
      <c r="AK195" s="179">
        <f>'Core Indicators'!HZ216</f>
        <v>0</v>
      </c>
      <c r="AL195" s="179">
        <f>'Core Indicators'!IH216</f>
        <v>0</v>
      </c>
      <c r="AM195" s="179">
        <f>'Core Indicators'!IP216</f>
        <v>0</v>
      </c>
      <c r="AN195" s="179" t="e">
        <f t="shared" si="104"/>
        <v>#DIV/0!</v>
      </c>
    </row>
    <row r="196" spans="1:40" x14ac:dyDescent="0.25">
      <c r="A196" s="198">
        <f>Lists!C:C</f>
        <v>0</v>
      </c>
      <c r="B196" s="250">
        <f t="shared" si="90"/>
        <v>0</v>
      </c>
      <c r="C196" s="158">
        <f t="shared" si="91"/>
        <v>0</v>
      </c>
      <c r="D196" s="273">
        <f t="shared" si="92"/>
        <v>0</v>
      </c>
      <c r="E196" s="198">
        <f>'Core Indicators'!R217</f>
        <v>0</v>
      </c>
      <c r="F196" s="198">
        <f>'Core Indicators'!Z217</f>
        <v>0</v>
      </c>
      <c r="G196" s="158">
        <f t="shared" si="93"/>
        <v>0</v>
      </c>
      <c r="H196" s="198">
        <f>'Core Indicators'!AH217</f>
        <v>0</v>
      </c>
      <c r="I196" s="198">
        <f>'Core Indicators'!AP217</f>
        <v>0</v>
      </c>
      <c r="J196" s="198">
        <f>'Core Indicators'!BN217</f>
        <v>0</v>
      </c>
      <c r="K196" s="198">
        <f t="shared" si="94"/>
        <v>0</v>
      </c>
      <c r="L196" s="250">
        <f t="shared" si="95"/>
        <v>0</v>
      </c>
      <c r="M196" s="273" t="e">
        <f t="shared" si="96"/>
        <v>#DIV/0!</v>
      </c>
      <c r="N196" s="199">
        <f>'Core Indicators'!DJ217</f>
        <v>0</v>
      </c>
      <c r="O196" s="199">
        <f>'Core Indicators'!DR217</f>
        <v>0</v>
      </c>
      <c r="P196" s="199">
        <f>'Core Indicators'!DZ217</f>
        <v>0</v>
      </c>
      <c r="Q196" s="199">
        <f>'Core Indicators'!EH217</f>
        <v>0</v>
      </c>
      <c r="R196" s="199">
        <f>'Core Indicators'!EP217</f>
        <v>0</v>
      </c>
      <c r="S196" s="158">
        <f t="shared" si="97"/>
        <v>0</v>
      </c>
      <c r="T196" s="158" t="e">
        <f t="shared" si="98"/>
        <v>#DIV/0!</v>
      </c>
      <c r="U196" s="198">
        <v>1</v>
      </c>
      <c r="V196" s="198">
        <v>1</v>
      </c>
      <c r="W196" s="198">
        <f>'Core Indicators'!EX217</f>
        <v>0</v>
      </c>
      <c r="X196" s="158" t="e">
        <f t="shared" si="99"/>
        <v>#DIV/0!</v>
      </c>
      <c r="Y196" s="198">
        <v>1</v>
      </c>
      <c r="Z196" s="158" t="e">
        <f t="shared" si="100"/>
        <v>#DIV/0!</v>
      </c>
      <c r="AA196" s="198">
        <f>'Core Indicators'!FF217</f>
        <v>0</v>
      </c>
      <c r="AB196" s="198" t="e">
        <f t="shared" si="101"/>
        <v>#DIV/0!</v>
      </c>
      <c r="AC196" s="179">
        <f>'Core Indicators'!GD217</f>
        <v>0</v>
      </c>
      <c r="AD196" s="179">
        <f>'Core Indicators'!GL217</f>
        <v>0</v>
      </c>
      <c r="AE196" s="179">
        <f>'Core Indicators'!GT217</f>
        <v>0</v>
      </c>
      <c r="AF196" s="179">
        <f>'Core Indicators'!HB217</f>
        <v>0</v>
      </c>
      <c r="AG196" s="179" t="e">
        <f t="shared" si="102"/>
        <v>#DIV/0!</v>
      </c>
      <c r="AH196" s="179">
        <f>'Core Indicators'!HJ217</f>
        <v>0</v>
      </c>
      <c r="AI196" s="179">
        <f>'Core Indicators'!HR217</f>
        <v>0</v>
      </c>
      <c r="AJ196" s="179" t="e">
        <f t="shared" si="103"/>
        <v>#DIV/0!</v>
      </c>
      <c r="AK196" s="179">
        <f>'Core Indicators'!HZ217</f>
        <v>0</v>
      </c>
      <c r="AL196" s="179">
        <f>'Core Indicators'!IH217</f>
        <v>0</v>
      </c>
      <c r="AM196" s="179">
        <f>'Core Indicators'!IP217</f>
        <v>0</v>
      </c>
      <c r="AN196" s="179" t="e">
        <f t="shared" si="104"/>
        <v>#DIV/0!</v>
      </c>
    </row>
    <row r="197" spans="1:40" x14ac:dyDescent="0.25">
      <c r="A197" s="198">
        <f>Lists!C:C</f>
        <v>0</v>
      </c>
      <c r="B197" s="250">
        <f t="shared" si="90"/>
        <v>0</v>
      </c>
      <c r="C197" s="158">
        <f t="shared" si="91"/>
        <v>0</v>
      </c>
      <c r="D197" s="273">
        <f t="shared" si="92"/>
        <v>0</v>
      </c>
      <c r="E197" s="198">
        <f>'Core Indicators'!R218</f>
        <v>0</v>
      </c>
      <c r="F197" s="198">
        <f>'Core Indicators'!Z218</f>
        <v>0</v>
      </c>
      <c r="G197" s="158">
        <f t="shared" si="93"/>
        <v>0</v>
      </c>
      <c r="H197" s="198">
        <f>'Core Indicators'!AH218</f>
        <v>0</v>
      </c>
      <c r="I197" s="198">
        <f>'Core Indicators'!AP218</f>
        <v>0</v>
      </c>
      <c r="J197" s="198">
        <f>'Core Indicators'!BN218</f>
        <v>0</v>
      </c>
      <c r="K197" s="198">
        <f t="shared" si="94"/>
        <v>0</v>
      </c>
      <c r="L197" s="250">
        <f t="shared" si="95"/>
        <v>0</v>
      </c>
      <c r="M197" s="273" t="e">
        <f t="shared" si="96"/>
        <v>#DIV/0!</v>
      </c>
      <c r="N197" s="199">
        <f>'Core Indicators'!DJ218</f>
        <v>0</v>
      </c>
      <c r="O197" s="199">
        <f>'Core Indicators'!DR218</f>
        <v>0</v>
      </c>
      <c r="P197" s="199">
        <f>'Core Indicators'!DZ218</f>
        <v>0</v>
      </c>
      <c r="Q197" s="199">
        <f>'Core Indicators'!EH218</f>
        <v>0</v>
      </c>
      <c r="R197" s="199">
        <f>'Core Indicators'!EP218</f>
        <v>0</v>
      </c>
      <c r="S197" s="158">
        <f t="shared" si="97"/>
        <v>0</v>
      </c>
      <c r="T197" s="158" t="e">
        <f t="shared" si="98"/>
        <v>#DIV/0!</v>
      </c>
      <c r="U197" s="198">
        <v>1</v>
      </c>
      <c r="V197" s="198">
        <v>1</v>
      </c>
      <c r="W197" s="198">
        <f>'Core Indicators'!EX218</f>
        <v>0</v>
      </c>
      <c r="X197" s="158" t="e">
        <f t="shared" si="99"/>
        <v>#DIV/0!</v>
      </c>
      <c r="Y197" s="198">
        <v>1</v>
      </c>
      <c r="Z197" s="158" t="e">
        <f t="shared" si="100"/>
        <v>#DIV/0!</v>
      </c>
      <c r="AA197" s="198">
        <f>'Core Indicators'!FF218</f>
        <v>0</v>
      </c>
      <c r="AB197" s="198" t="e">
        <f t="shared" si="101"/>
        <v>#DIV/0!</v>
      </c>
      <c r="AC197" s="179">
        <f>'Core Indicators'!GD218</f>
        <v>0</v>
      </c>
      <c r="AD197" s="179">
        <f>'Core Indicators'!GL218</f>
        <v>0</v>
      </c>
      <c r="AE197" s="179">
        <f>'Core Indicators'!GT218</f>
        <v>0</v>
      </c>
      <c r="AF197" s="179">
        <f>'Core Indicators'!HB218</f>
        <v>0</v>
      </c>
      <c r="AG197" s="179" t="e">
        <f t="shared" si="102"/>
        <v>#DIV/0!</v>
      </c>
      <c r="AH197" s="179">
        <f>'Core Indicators'!HJ218</f>
        <v>0</v>
      </c>
      <c r="AI197" s="179">
        <f>'Core Indicators'!HR218</f>
        <v>0</v>
      </c>
      <c r="AJ197" s="179" t="e">
        <f t="shared" si="103"/>
        <v>#DIV/0!</v>
      </c>
      <c r="AK197" s="179">
        <f>'Core Indicators'!HZ218</f>
        <v>0</v>
      </c>
      <c r="AL197" s="179">
        <f>'Core Indicators'!IH218</f>
        <v>0</v>
      </c>
      <c r="AM197" s="179">
        <f>'Core Indicators'!IP218</f>
        <v>0</v>
      </c>
      <c r="AN197" s="179" t="e">
        <f t="shared" si="104"/>
        <v>#DIV/0!</v>
      </c>
    </row>
    <row r="198" spans="1:40" x14ac:dyDescent="0.25">
      <c r="A198" s="198">
        <f>Lists!C:C</f>
        <v>0</v>
      </c>
      <c r="B198" s="250">
        <f t="shared" si="90"/>
        <v>0</v>
      </c>
      <c r="C198" s="158">
        <f t="shared" si="91"/>
        <v>0</v>
      </c>
      <c r="D198" s="273">
        <f t="shared" si="92"/>
        <v>0</v>
      </c>
      <c r="E198" s="198">
        <f>'Core Indicators'!R219</f>
        <v>0</v>
      </c>
      <c r="F198" s="198">
        <f>'Core Indicators'!Z219</f>
        <v>0</v>
      </c>
      <c r="G198" s="158">
        <f t="shared" si="93"/>
        <v>0</v>
      </c>
      <c r="H198" s="198">
        <f>'Core Indicators'!AH219</f>
        <v>0</v>
      </c>
      <c r="I198" s="198">
        <f>'Core Indicators'!AP219</f>
        <v>0</v>
      </c>
      <c r="J198" s="198">
        <f>'Core Indicators'!BN219</f>
        <v>0</v>
      </c>
      <c r="K198" s="198">
        <f t="shared" si="94"/>
        <v>0</v>
      </c>
      <c r="L198" s="250">
        <f t="shared" si="95"/>
        <v>0</v>
      </c>
      <c r="M198" s="273" t="e">
        <f t="shared" si="96"/>
        <v>#DIV/0!</v>
      </c>
      <c r="N198" s="199">
        <f>'Core Indicators'!DJ219</f>
        <v>0</v>
      </c>
      <c r="O198" s="199">
        <f>'Core Indicators'!DR219</f>
        <v>0</v>
      </c>
      <c r="P198" s="199">
        <f>'Core Indicators'!DZ219</f>
        <v>0</v>
      </c>
      <c r="Q198" s="199">
        <f>'Core Indicators'!EH219</f>
        <v>0</v>
      </c>
      <c r="R198" s="199">
        <f>'Core Indicators'!EP219</f>
        <v>0</v>
      </c>
      <c r="S198" s="158">
        <f t="shared" si="97"/>
        <v>0</v>
      </c>
      <c r="T198" s="158" t="e">
        <f t="shared" si="98"/>
        <v>#DIV/0!</v>
      </c>
      <c r="U198" s="198">
        <v>1</v>
      </c>
      <c r="V198" s="198">
        <v>1</v>
      </c>
      <c r="W198" s="198">
        <f>'Core Indicators'!EX219</f>
        <v>0</v>
      </c>
      <c r="X198" s="158" t="e">
        <f t="shared" si="99"/>
        <v>#DIV/0!</v>
      </c>
      <c r="Y198" s="198">
        <v>1</v>
      </c>
      <c r="Z198" s="158" t="e">
        <f t="shared" si="100"/>
        <v>#DIV/0!</v>
      </c>
      <c r="AA198" s="198">
        <f>'Core Indicators'!FF219</f>
        <v>0</v>
      </c>
      <c r="AB198" s="198" t="e">
        <f t="shared" si="101"/>
        <v>#DIV/0!</v>
      </c>
      <c r="AC198" s="179">
        <f>'Core Indicators'!GD219</f>
        <v>0</v>
      </c>
      <c r="AD198" s="179">
        <f>'Core Indicators'!GL219</f>
        <v>0</v>
      </c>
      <c r="AE198" s="179">
        <f>'Core Indicators'!GT219</f>
        <v>0</v>
      </c>
      <c r="AF198" s="179">
        <f>'Core Indicators'!HB219</f>
        <v>0</v>
      </c>
      <c r="AG198" s="179" t="e">
        <f t="shared" si="102"/>
        <v>#DIV/0!</v>
      </c>
      <c r="AH198" s="179">
        <f>'Core Indicators'!HJ219</f>
        <v>0</v>
      </c>
      <c r="AI198" s="179">
        <f>'Core Indicators'!HR219</f>
        <v>0</v>
      </c>
      <c r="AJ198" s="179" t="e">
        <f t="shared" si="103"/>
        <v>#DIV/0!</v>
      </c>
      <c r="AK198" s="179">
        <f>'Core Indicators'!HZ219</f>
        <v>0</v>
      </c>
      <c r="AL198" s="179">
        <f>'Core Indicators'!IH219</f>
        <v>0</v>
      </c>
      <c r="AM198" s="179">
        <f>'Core Indicators'!IP219</f>
        <v>0</v>
      </c>
      <c r="AN198" s="179" t="e">
        <f t="shared" si="104"/>
        <v>#DIV/0!</v>
      </c>
    </row>
    <row r="199" spans="1:40" x14ac:dyDescent="0.25">
      <c r="A199" s="198">
        <f>Lists!C:C</f>
        <v>0</v>
      </c>
      <c r="B199" s="250">
        <f t="shared" si="90"/>
        <v>0</v>
      </c>
      <c r="C199" s="158">
        <f t="shared" si="91"/>
        <v>0</v>
      </c>
      <c r="D199" s="273">
        <f t="shared" si="92"/>
        <v>0</v>
      </c>
      <c r="E199" s="198">
        <f>'Core Indicators'!R220</f>
        <v>0</v>
      </c>
      <c r="F199" s="198">
        <f>'Core Indicators'!Z220</f>
        <v>0</v>
      </c>
      <c r="G199" s="158">
        <f t="shared" si="93"/>
        <v>0</v>
      </c>
      <c r="H199" s="198">
        <f>'Core Indicators'!AH220</f>
        <v>0</v>
      </c>
      <c r="I199" s="198">
        <f>'Core Indicators'!AP220</f>
        <v>0</v>
      </c>
      <c r="J199" s="198">
        <f>'Core Indicators'!BN220</f>
        <v>0</v>
      </c>
      <c r="K199" s="198">
        <f t="shared" si="94"/>
        <v>0</v>
      </c>
      <c r="L199" s="250">
        <f t="shared" si="95"/>
        <v>0</v>
      </c>
      <c r="M199" s="273" t="e">
        <f t="shared" si="96"/>
        <v>#DIV/0!</v>
      </c>
      <c r="N199" s="199">
        <f>'Core Indicators'!DJ220</f>
        <v>0</v>
      </c>
      <c r="O199" s="199">
        <f>'Core Indicators'!DR220</f>
        <v>0</v>
      </c>
      <c r="P199" s="199">
        <f>'Core Indicators'!DZ220</f>
        <v>0</v>
      </c>
      <c r="Q199" s="199">
        <f>'Core Indicators'!EH220</f>
        <v>0</v>
      </c>
      <c r="R199" s="199">
        <f>'Core Indicators'!EP220</f>
        <v>0</v>
      </c>
      <c r="S199" s="158">
        <f t="shared" si="97"/>
        <v>0</v>
      </c>
      <c r="T199" s="158" t="e">
        <f t="shared" si="98"/>
        <v>#DIV/0!</v>
      </c>
      <c r="U199" s="198">
        <v>1</v>
      </c>
      <c r="V199" s="198">
        <v>1</v>
      </c>
      <c r="W199" s="198">
        <f>'Core Indicators'!EX220</f>
        <v>0</v>
      </c>
      <c r="X199" s="158" t="e">
        <f t="shared" si="99"/>
        <v>#DIV/0!</v>
      </c>
      <c r="Y199" s="198">
        <v>1</v>
      </c>
      <c r="Z199" s="158" t="e">
        <f t="shared" si="100"/>
        <v>#DIV/0!</v>
      </c>
      <c r="AA199" s="198">
        <f>'Core Indicators'!FF220</f>
        <v>0</v>
      </c>
      <c r="AB199" s="198" t="e">
        <f t="shared" si="101"/>
        <v>#DIV/0!</v>
      </c>
      <c r="AC199" s="179">
        <f>'Core Indicators'!GD220</f>
        <v>0</v>
      </c>
      <c r="AD199" s="179">
        <f>'Core Indicators'!GL220</f>
        <v>0</v>
      </c>
      <c r="AE199" s="179">
        <f>'Core Indicators'!GT220</f>
        <v>0</v>
      </c>
      <c r="AF199" s="179">
        <f>'Core Indicators'!HB220</f>
        <v>0</v>
      </c>
      <c r="AG199" s="179" t="e">
        <f t="shared" si="102"/>
        <v>#DIV/0!</v>
      </c>
      <c r="AH199" s="179">
        <f>'Core Indicators'!HJ220</f>
        <v>0</v>
      </c>
      <c r="AI199" s="179">
        <f>'Core Indicators'!HR220</f>
        <v>0</v>
      </c>
      <c r="AJ199" s="179" t="e">
        <f t="shared" si="103"/>
        <v>#DIV/0!</v>
      </c>
      <c r="AK199" s="179">
        <f>'Core Indicators'!HZ220</f>
        <v>0</v>
      </c>
      <c r="AL199" s="179">
        <f>'Core Indicators'!IH220</f>
        <v>0</v>
      </c>
      <c r="AM199" s="179">
        <f>'Core Indicators'!IP220</f>
        <v>0</v>
      </c>
      <c r="AN199" s="179" t="e">
        <f t="shared" si="104"/>
        <v>#DIV/0!</v>
      </c>
    </row>
    <row r="200" spans="1:40" x14ac:dyDescent="0.25">
      <c r="A200" s="198">
        <f>Lists!C:C</f>
        <v>0</v>
      </c>
      <c r="B200" s="250">
        <f t="shared" si="90"/>
        <v>0</v>
      </c>
      <c r="C200" s="158">
        <f t="shared" si="91"/>
        <v>0</v>
      </c>
      <c r="D200" s="273">
        <f t="shared" si="92"/>
        <v>0</v>
      </c>
      <c r="E200" s="198">
        <f>'Core Indicators'!R221</f>
        <v>0</v>
      </c>
      <c r="F200" s="198">
        <f>'Core Indicators'!Z221</f>
        <v>0</v>
      </c>
      <c r="G200" s="158">
        <f t="shared" si="93"/>
        <v>0</v>
      </c>
      <c r="H200" s="198">
        <f>'Core Indicators'!AH221</f>
        <v>0</v>
      </c>
      <c r="I200" s="198">
        <f>'Core Indicators'!AP221</f>
        <v>0</v>
      </c>
      <c r="J200" s="198">
        <f>'Core Indicators'!BN221</f>
        <v>0</v>
      </c>
      <c r="K200" s="198">
        <f t="shared" si="94"/>
        <v>0</v>
      </c>
      <c r="L200" s="250">
        <f t="shared" si="95"/>
        <v>0</v>
      </c>
      <c r="M200" s="273" t="e">
        <f t="shared" si="96"/>
        <v>#DIV/0!</v>
      </c>
      <c r="N200" s="199">
        <f>'Core Indicators'!DJ221</f>
        <v>0</v>
      </c>
      <c r="O200" s="199">
        <f>'Core Indicators'!DR221</f>
        <v>0</v>
      </c>
      <c r="P200" s="199">
        <f>'Core Indicators'!DZ221</f>
        <v>0</v>
      </c>
      <c r="Q200" s="199">
        <f>'Core Indicators'!EH221</f>
        <v>0</v>
      </c>
      <c r="R200" s="199">
        <f>'Core Indicators'!EP221</f>
        <v>0</v>
      </c>
      <c r="S200" s="158">
        <f t="shared" si="97"/>
        <v>0</v>
      </c>
      <c r="T200" s="158" t="e">
        <f t="shared" si="98"/>
        <v>#DIV/0!</v>
      </c>
      <c r="U200" s="198">
        <v>1</v>
      </c>
      <c r="V200" s="198">
        <v>1</v>
      </c>
      <c r="W200" s="198">
        <f>'Core Indicators'!EX221</f>
        <v>0</v>
      </c>
      <c r="X200" s="158" t="e">
        <f t="shared" si="99"/>
        <v>#DIV/0!</v>
      </c>
      <c r="Y200" s="198">
        <v>1</v>
      </c>
      <c r="Z200" s="158" t="e">
        <f t="shared" si="100"/>
        <v>#DIV/0!</v>
      </c>
      <c r="AA200" s="198">
        <f>'Core Indicators'!FF221</f>
        <v>0</v>
      </c>
      <c r="AB200" s="198" t="e">
        <f t="shared" si="101"/>
        <v>#DIV/0!</v>
      </c>
      <c r="AC200" s="179">
        <f>'Core Indicators'!GD221</f>
        <v>0</v>
      </c>
      <c r="AD200" s="179">
        <f>'Core Indicators'!GL221</f>
        <v>0</v>
      </c>
      <c r="AE200" s="179">
        <f>'Core Indicators'!GT221</f>
        <v>0</v>
      </c>
      <c r="AF200" s="179">
        <f>'Core Indicators'!HB221</f>
        <v>0</v>
      </c>
      <c r="AG200" s="179" t="e">
        <f t="shared" si="102"/>
        <v>#DIV/0!</v>
      </c>
      <c r="AH200" s="179">
        <f>'Core Indicators'!HJ221</f>
        <v>0</v>
      </c>
      <c r="AI200" s="179">
        <f>'Core Indicators'!HR221</f>
        <v>0</v>
      </c>
      <c r="AJ200" s="179" t="e">
        <f t="shared" si="103"/>
        <v>#DIV/0!</v>
      </c>
      <c r="AK200" s="179">
        <f>'Core Indicators'!HZ221</f>
        <v>0</v>
      </c>
      <c r="AL200" s="179">
        <f>'Core Indicators'!IH221</f>
        <v>0</v>
      </c>
      <c r="AM200" s="179">
        <f>'Core Indicators'!IP221</f>
        <v>0</v>
      </c>
      <c r="AN200" s="179" t="e">
        <f t="shared" si="104"/>
        <v>#DIV/0!</v>
      </c>
    </row>
    <row r="201" spans="1:40" x14ac:dyDescent="0.25">
      <c r="A201" s="198">
        <f>Lists!C:C</f>
        <v>0</v>
      </c>
      <c r="B201" s="250">
        <f t="shared" ref="B201:B207" si="105">IF(OR(M222="x",D222="x"),"x",ROUND((5-GEOMEAN(((5-D222)/5*4+1),((5-M222)/5*4+1),((5-M222)/5*4+1)))/4*3.5+S222*0.3,1))</f>
        <v>0</v>
      </c>
      <c r="C201" s="158">
        <f t="shared" ref="C201:C207" si="106">COUNTIF(E222:F222,"x")+COUNTIF(H222:I222,"x")+COUNTIF(J222:J222,"x")+COUNTIF(M222,"x")+COUNTIF(U222:W222,"x")+COUNTIF(Y222:AB222,"x")</f>
        <v>0</v>
      </c>
      <c r="D201" s="273">
        <f t="shared" ref="D201:D207" si="107">IF(OR(L222="x",G222="x"),"x",ROUND((5-GEOMEAN(((5-L222)/5*4+1),((5-L222)/5*4+1),((5-G222)/5*4+1)))/4*5,1))</f>
        <v>0</v>
      </c>
      <c r="E201" s="198">
        <f>'Core Indicators'!R222</f>
        <v>0</v>
      </c>
      <c r="F201" s="198">
        <f>'Core Indicators'!Z222</f>
        <v>0</v>
      </c>
      <c r="G201" s="158">
        <f t="shared" ref="G201:G207" si="108">IF(AND(F222="x",E222="x"),"x",IF(OR(F222="x",E222="x"),AVERAGE(E222,F222),ROUND((10-GEOMEAN(((10-E222)/10*9+1),((10-F222)/10*9+1)))/9*10,1)))</f>
        <v>0</v>
      </c>
      <c r="H201" s="198">
        <f>'Core Indicators'!AH222</f>
        <v>0</v>
      </c>
      <c r="I201" s="198">
        <f>'Core Indicators'!AP222</f>
        <v>0</v>
      </c>
      <c r="J201" s="198">
        <f>'Core Indicators'!BN222</f>
        <v>0</v>
      </c>
      <c r="K201" s="198">
        <f t="shared" ref="K201:K207" si="109">IF(AND(J222="x",I222="x"),"x",IF(OR(J222="x",I222="x"),AVERAGE(I222,J222),ROUND((10-GEOMEAN(((10-I222)/10*9+1),((10-J222)/10*9+1)))/9*10,1)))</f>
        <v>0</v>
      </c>
      <c r="L201" s="250">
        <f t="shared" ref="L201:L207" si="110">IF(AND(H222="x",K222="x"),"x",IF(OR(H222="x",K222="x"),AVERAGE(H222,K222),ROUND((10-GEOMEAN(((10-H222)/10*9+1),((10-K222)/10*9+1)))/9*10,1)))</f>
        <v>0</v>
      </c>
      <c r="M201" s="273" t="e">
        <f t="shared" ref="M201:M207" si="111">IF(N222="x","x",AVERAGE(N222:R222))</f>
        <v>#DIV/0!</v>
      </c>
      <c r="N201" s="199">
        <f>'Core Indicators'!DJ222</f>
        <v>0</v>
      </c>
      <c r="O201" s="199">
        <f>'Core Indicators'!DR222</f>
        <v>0</v>
      </c>
      <c r="P201" s="199">
        <f>'Core Indicators'!DZ222</f>
        <v>0</v>
      </c>
      <c r="Q201" s="199">
        <f>'Core Indicators'!EH222</f>
        <v>0</v>
      </c>
      <c r="R201" s="199">
        <f>'Core Indicators'!EP222</f>
        <v>0</v>
      </c>
      <c r="S201" s="158">
        <f t="shared" ref="S201:S207" si="112">IF(OR(Z222="x",T222="x"),T222,ROUND((10-GEOMEAN(((10-T222)/10*9+1),((10-Z222)/10*9+1)))/9*10,1))</f>
        <v>0</v>
      </c>
      <c r="T201" s="158" t="e">
        <f t="shared" ref="T201:T207" si="113">AVERAGE(U222,X222,Y222)</f>
        <v>#DIV/0!</v>
      </c>
      <c r="U201" s="198">
        <v>1</v>
      </c>
      <c r="V201" s="198">
        <v>1</v>
      </c>
      <c r="W201" s="198">
        <f>'Core Indicators'!EX222</f>
        <v>0</v>
      </c>
      <c r="X201" s="158" t="e">
        <f t="shared" ref="X201:X207" si="114">AVERAGE(V222:W222)</f>
        <v>#DIV/0!</v>
      </c>
      <c r="Y201" s="198">
        <v>1</v>
      </c>
      <c r="Z201" s="158" t="e">
        <f t="shared" ref="Z201:Z207" si="115">IF(AND(AA222="x",AB222="x"),"x",AVERAGE(AA222:AB222))</f>
        <v>#DIV/0!</v>
      </c>
      <c r="AA201" s="198">
        <f>'Core Indicators'!FF222</f>
        <v>0</v>
      </c>
      <c r="AB201" s="198" t="e">
        <f t="shared" ref="AB201:AB207" si="116">IF(AND(AJ222="x",AN222="x",AG222="x"),"x",(AVERAGE(AJ222,AN222,AG222)))</f>
        <v>#DIV/0!</v>
      </c>
      <c r="AC201" s="179">
        <f>'Core Indicators'!GD222</f>
        <v>0</v>
      </c>
      <c r="AD201" s="179">
        <f>'Core Indicators'!GL222</f>
        <v>0</v>
      </c>
      <c r="AE201" s="179">
        <f>'Core Indicators'!GT222</f>
        <v>0</v>
      </c>
      <c r="AF201" s="179">
        <f>'Core Indicators'!HB222</f>
        <v>0</v>
      </c>
      <c r="AG201" s="179" t="e">
        <f t="shared" ref="AG201:AG207" si="117">IF(AND(AC222="x",AD222="x",AE222="x",AF222="x"),"x",AVERAGE(AC222:AF222))</f>
        <v>#DIV/0!</v>
      </c>
      <c r="AH201" s="179">
        <f>'Core Indicators'!HJ222</f>
        <v>0</v>
      </c>
      <c r="AI201" s="179">
        <f>'Core Indicators'!HR222</f>
        <v>0</v>
      </c>
      <c r="AJ201" s="179" t="e">
        <f t="shared" ref="AJ201:AJ207" si="118">IF(AND(AH222="x",AI222="x"),"x",AVERAGE(AH222:AI222))</f>
        <v>#DIV/0!</v>
      </c>
      <c r="AK201" s="179">
        <f>'Core Indicators'!HZ222</f>
        <v>0</v>
      </c>
      <c r="AL201" s="179">
        <f>'Core Indicators'!IH222</f>
        <v>0</v>
      </c>
      <c r="AM201" s="179">
        <f>'Core Indicators'!IP222</f>
        <v>0</v>
      </c>
      <c r="AN201" s="179" t="e">
        <f t="shared" ref="AN201:AN207" si="119">IF(AND(AK222="x",AL222="x",AM222="x"),"x",AVERAGE(AK222:AM222))</f>
        <v>#DIV/0!</v>
      </c>
    </row>
    <row r="202" spans="1:40" x14ac:dyDescent="0.25">
      <c r="A202" s="198">
        <f>Lists!C:C</f>
        <v>0</v>
      </c>
      <c r="B202" s="250">
        <f t="shared" si="105"/>
        <v>0</v>
      </c>
      <c r="C202" s="158">
        <f t="shared" si="106"/>
        <v>0</v>
      </c>
      <c r="D202" s="273">
        <f t="shared" si="107"/>
        <v>0</v>
      </c>
      <c r="E202" s="198">
        <f>'Core Indicators'!R223</f>
        <v>0</v>
      </c>
      <c r="F202" s="198">
        <f>'Core Indicators'!Z223</f>
        <v>0</v>
      </c>
      <c r="G202" s="158">
        <f t="shared" si="108"/>
        <v>0</v>
      </c>
      <c r="H202" s="198">
        <f>'Core Indicators'!AH223</f>
        <v>0</v>
      </c>
      <c r="I202" s="198">
        <f>'Core Indicators'!AP223</f>
        <v>0</v>
      </c>
      <c r="J202" s="198">
        <f>'Core Indicators'!BN223</f>
        <v>0</v>
      </c>
      <c r="K202" s="198">
        <f t="shared" si="109"/>
        <v>0</v>
      </c>
      <c r="L202" s="250">
        <f t="shared" si="110"/>
        <v>0</v>
      </c>
      <c r="M202" s="273" t="e">
        <f t="shared" si="111"/>
        <v>#DIV/0!</v>
      </c>
      <c r="N202" s="199">
        <f>'Core Indicators'!DJ223</f>
        <v>0</v>
      </c>
      <c r="O202" s="199">
        <f>'Core Indicators'!DR223</f>
        <v>0</v>
      </c>
      <c r="P202" s="199">
        <f>'Core Indicators'!DZ223</f>
        <v>0</v>
      </c>
      <c r="Q202" s="199">
        <f>'Core Indicators'!EH223</f>
        <v>0</v>
      </c>
      <c r="R202" s="199">
        <f>'Core Indicators'!EP223</f>
        <v>0</v>
      </c>
      <c r="S202" s="158">
        <f t="shared" si="112"/>
        <v>0</v>
      </c>
      <c r="T202" s="158" t="e">
        <f t="shared" si="113"/>
        <v>#DIV/0!</v>
      </c>
      <c r="U202" s="198">
        <v>1</v>
      </c>
      <c r="V202" s="198">
        <v>1</v>
      </c>
      <c r="W202" s="198">
        <f>'Core Indicators'!EX223</f>
        <v>0</v>
      </c>
      <c r="X202" s="158" t="e">
        <f t="shared" si="114"/>
        <v>#DIV/0!</v>
      </c>
      <c r="Y202" s="198">
        <v>1</v>
      </c>
      <c r="Z202" s="158" t="e">
        <f t="shared" si="115"/>
        <v>#DIV/0!</v>
      </c>
      <c r="AA202" s="198">
        <f>'Core Indicators'!FF223</f>
        <v>0</v>
      </c>
      <c r="AB202" s="198" t="e">
        <f t="shared" si="116"/>
        <v>#DIV/0!</v>
      </c>
      <c r="AC202" s="179">
        <f>'Core Indicators'!GD223</f>
        <v>0</v>
      </c>
      <c r="AD202" s="179">
        <f>'Core Indicators'!GL223</f>
        <v>0</v>
      </c>
      <c r="AE202" s="179">
        <f>'Core Indicators'!GT223</f>
        <v>0</v>
      </c>
      <c r="AF202" s="179">
        <f>'Core Indicators'!HB223</f>
        <v>0</v>
      </c>
      <c r="AG202" s="179" t="e">
        <f t="shared" si="117"/>
        <v>#DIV/0!</v>
      </c>
      <c r="AH202" s="179">
        <f>'Core Indicators'!HJ223</f>
        <v>0</v>
      </c>
      <c r="AI202" s="179">
        <f>'Core Indicators'!HR223</f>
        <v>0</v>
      </c>
      <c r="AJ202" s="179" t="e">
        <f t="shared" si="118"/>
        <v>#DIV/0!</v>
      </c>
      <c r="AK202" s="179">
        <f>'Core Indicators'!HZ223</f>
        <v>0</v>
      </c>
      <c r="AL202" s="179">
        <f>'Core Indicators'!IH223</f>
        <v>0</v>
      </c>
      <c r="AM202" s="179">
        <f>'Core Indicators'!IP223</f>
        <v>0</v>
      </c>
      <c r="AN202" s="179" t="e">
        <f t="shared" si="119"/>
        <v>#DIV/0!</v>
      </c>
    </row>
    <row r="203" spans="1:40" x14ac:dyDescent="0.25">
      <c r="A203" s="198">
        <f>Lists!C:C</f>
        <v>0</v>
      </c>
      <c r="B203" s="250">
        <f t="shared" si="105"/>
        <v>0</v>
      </c>
      <c r="C203" s="158">
        <f t="shared" si="106"/>
        <v>0</v>
      </c>
      <c r="D203" s="273">
        <f t="shared" si="107"/>
        <v>0</v>
      </c>
      <c r="E203" s="198">
        <f>'Core Indicators'!R224</f>
        <v>0</v>
      </c>
      <c r="F203" s="198">
        <f>'Core Indicators'!Z224</f>
        <v>0</v>
      </c>
      <c r="G203" s="158">
        <f t="shared" si="108"/>
        <v>0</v>
      </c>
      <c r="H203" s="198">
        <f>'Core Indicators'!AH224</f>
        <v>0</v>
      </c>
      <c r="I203" s="198">
        <f>'Core Indicators'!AP224</f>
        <v>0</v>
      </c>
      <c r="J203" s="198">
        <f>'Core Indicators'!BN224</f>
        <v>0</v>
      </c>
      <c r="K203" s="198">
        <f t="shared" si="109"/>
        <v>0</v>
      </c>
      <c r="L203" s="250">
        <f t="shared" si="110"/>
        <v>0</v>
      </c>
      <c r="M203" s="273" t="e">
        <f t="shared" si="111"/>
        <v>#DIV/0!</v>
      </c>
      <c r="N203" s="199">
        <f>'Core Indicators'!DJ224</f>
        <v>0</v>
      </c>
      <c r="O203" s="199">
        <f>'Core Indicators'!DR224</f>
        <v>0</v>
      </c>
      <c r="P203" s="199">
        <f>'Core Indicators'!DZ224</f>
        <v>0</v>
      </c>
      <c r="Q203" s="199">
        <f>'Core Indicators'!EH224</f>
        <v>0</v>
      </c>
      <c r="R203" s="199">
        <f>'Core Indicators'!EP224</f>
        <v>0</v>
      </c>
      <c r="S203" s="158">
        <f t="shared" si="112"/>
        <v>0</v>
      </c>
      <c r="T203" s="158" t="e">
        <f t="shared" si="113"/>
        <v>#DIV/0!</v>
      </c>
      <c r="U203" s="198">
        <v>1</v>
      </c>
      <c r="V203" s="198">
        <v>1</v>
      </c>
      <c r="W203" s="198">
        <f>'Core Indicators'!EX224</f>
        <v>0</v>
      </c>
      <c r="X203" s="158" t="e">
        <f t="shared" si="114"/>
        <v>#DIV/0!</v>
      </c>
      <c r="Y203" s="198">
        <v>1</v>
      </c>
      <c r="Z203" s="158" t="e">
        <f t="shared" si="115"/>
        <v>#DIV/0!</v>
      </c>
      <c r="AA203" s="198">
        <f>'Core Indicators'!FF224</f>
        <v>0</v>
      </c>
      <c r="AB203" s="198" t="e">
        <f t="shared" si="116"/>
        <v>#DIV/0!</v>
      </c>
      <c r="AC203" s="179">
        <f>'Core Indicators'!GD224</f>
        <v>0</v>
      </c>
      <c r="AD203" s="179">
        <f>'Core Indicators'!GL224</f>
        <v>0</v>
      </c>
      <c r="AE203" s="179">
        <f>'Core Indicators'!GT224</f>
        <v>0</v>
      </c>
      <c r="AF203" s="179">
        <f>'Core Indicators'!HB224</f>
        <v>0</v>
      </c>
      <c r="AG203" s="179" t="e">
        <f t="shared" si="117"/>
        <v>#DIV/0!</v>
      </c>
      <c r="AH203" s="179">
        <f>'Core Indicators'!HJ224</f>
        <v>0</v>
      </c>
      <c r="AI203" s="179">
        <f>'Core Indicators'!HR224</f>
        <v>0</v>
      </c>
      <c r="AJ203" s="179" t="e">
        <f t="shared" si="118"/>
        <v>#DIV/0!</v>
      </c>
      <c r="AK203" s="179">
        <f>'Core Indicators'!HZ224</f>
        <v>0</v>
      </c>
      <c r="AL203" s="179">
        <f>'Core Indicators'!IH224</f>
        <v>0</v>
      </c>
      <c r="AM203" s="179">
        <f>'Core Indicators'!IP224</f>
        <v>0</v>
      </c>
      <c r="AN203" s="179" t="e">
        <f t="shared" si="119"/>
        <v>#DIV/0!</v>
      </c>
    </row>
    <row r="204" spans="1:40" x14ac:dyDescent="0.25">
      <c r="A204" s="198">
        <f>Lists!C:C</f>
        <v>0</v>
      </c>
      <c r="B204" s="250">
        <f t="shared" si="105"/>
        <v>0</v>
      </c>
      <c r="C204" s="158">
        <f t="shared" si="106"/>
        <v>0</v>
      </c>
      <c r="D204" s="273">
        <f t="shared" si="107"/>
        <v>0</v>
      </c>
      <c r="E204" s="198">
        <f>'Core Indicators'!R225</f>
        <v>0</v>
      </c>
      <c r="F204" s="198">
        <f>'Core Indicators'!Z225</f>
        <v>0</v>
      </c>
      <c r="G204" s="158">
        <f t="shared" si="108"/>
        <v>0</v>
      </c>
      <c r="H204" s="198">
        <f>'Core Indicators'!AH225</f>
        <v>0</v>
      </c>
      <c r="I204" s="198">
        <f>'Core Indicators'!AP225</f>
        <v>0</v>
      </c>
      <c r="J204" s="198">
        <f>'Core Indicators'!BN225</f>
        <v>0</v>
      </c>
      <c r="K204" s="198">
        <f t="shared" si="109"/>
        <v>0</v>
      </c>
      <c r="L204" s="250">
        <f t="shared" si="110"/>
        <v>0</v>
      </c>
      <c r="M204" s="273" t="e">
        <f t="shared" si="111"/>
        <v>#DIV/0!</v>
      </c>
      <c r="N204" s="199">
        <f>'Core Indicators'!DJ225</f>
        <v>0</v>
      </c>
      <c r="O204" s="199">
        <f>'Core Indicators'!DR225</f>
        <v>0</v>
      </c>
      <c r="P204" s="199">
        <f>'Core Indicators'!DZ225</f>
        <v>0</v>
      </c>
      <c r="Q204" s="199">
        <f>'Core Indicators'!EH225</f>
        <v>0</v>
      </c>
      <c r="R204" s="199">
        <f>'Core Indicators'!EP225</f>
        <v>0</v>
      </c>
      <c r="S204" s="158">
        <f t="shared" si="112"/>
        <v>0</v>
      </c>
      <c r="T204" s="158" t="e">
        <f t="shared" si="113"/>
        <v>#DIV/0!</v>
      </c>
      <c r="U204" s="198">
        <v>1</v>
      </c>
      <c r="V204" s="198">
        <v>1</v>
      </c>
      <c r="W204" s="198">
        <f>'Core Indicators'!EX225</f>
        <v>0</v>
      </c>
      <c r="X204" s="158" t="e">
        <f t="shared" si="114"/>
        <v>#DIV/0!</v>
      </c>
      <c r="Y204" s="198">
        <v>1</v>
      </c>
      <c r="Z204" s="158" t="e">
        <f t="shared" si="115"/>
        <v>#DIV/0!</v>
      </c>
      <c r="AA204" s="198">
        <f>'Core Indicators'!FF225</f>
        <v>0</v>
      </c>
      <c r="AB204" s="198" t="e">
        <f t="shared" si="116"/>
        <v>#DIV/0!</v>
      </c>
      <c r="AC204" s="179">
        <f>'Core Indicators'!GD225</f>
        <v>0</v>
      </c>
      <c r="AD204" s="179">
        <f>'Core Indicators'!GL225</f>
        <v>0</v>
      </c>
      <c r="AE204" s="179">
        <f>'Core Indicators'!GT225</f>
        <v>0</v>
      </c>
      <c r="AF204" s="179">
        <f>'Core Indicators'!HB225</f>
        <v>0</v>
      </c>
      <c r="AG204" s="179" t="e">
        <f t="shared" si="117"/>
        <v>#DIV/0!</v>
      </c>
      <c r="AH204" s="179">
        <f>'Core Indicators'!HJ225</f>
        <v>0</v>
      </c>
      <c r="AI204" s="179">
        <f>'Core Indicators'!HR225</f>
        <v>0</v>
      </c>
      <c r="AJ204" s="179" t="e">
        <f t="shared" si="118"/>
        <v>#DIV/0!</v>
      </c>
      <c r="AK204" s="179">
        <f>'Core Indicators'!HZ225</f>
        <v>0</v>
      </c>
      <c r="AL204" s="179">
        <f>'Core Indicators'!IH225</f>
        <v>0</v>
      </c>
      <c r="AM204" s="179">
        <f>'Core Indicators'!IP225</f>
        <v>0</v>
      </c>
      <c r="AN204" s="179" t="e">
        <f t="shared" si="119"/>
        <v>#DIV/0!</v>
      </c>
    </row>
    <row r="205" spans="1:40" x14ac:dyDescent="0.25">
      <c r="A205" s="198">
        <f>Lists!C:C</f>
        <v>0</v>
      </c>
      <c r="B205" s="250">
        <f t="shared" si="105"/>
        <v>0</v>
      </c>
      <c r="C205" s="158">
        <f t="shared" si="106"/>
        <v>0</v>
      </c>
      <c r="D205" s="273">
        <f t="shared" si="107"/>
        <v>0</v>
      </c>
      <c r="E205" s="198">
        <f>'Core Indicators'!R226</f>
        <v>0</v>
      </c>
      <c r="F205" s="198">
        <f>'Core Indicators'!Z226</f>
        <v>0</v>
      </c>
      <c r="G205" s="158">
        <f t="shared" si="108"/>
        <v>0</v>
      </c>
      <c r="H205" s="198">
        <f>'Core Indicators'!AH226</f>
        <v>0</v>
      </c>
      <c r="I205" s="198">
        <f>'Core Indicators'!AP226</f>
        <v>0</v>
      </c>
      <c r="J205" s="198">
        <f>'Core Indicators'!BN226</f>
        <v>0</v>
      </c>
      <c r="K205" s="198">
        <f t="shared" si="109"/>
        <v>0</v>
      </c>
      <c r="L205" s="250">
        <f t="shared" si="110"/>
        <v>0</v>
      </c>
      <c r="M205" s="273" t="e">
        <f t="shared" si="111"/>
        <v>#DIV/0!</v>
      </c>
      <c r="N205" s="199">
        <f>'Core Indicators'!DJ226</f>
        <v>0</v>
      </c>
      <c r="O205" s="199">
        <f>'Core Indicators'!DR226</f>
        <v>0</v>
      </c>
      <c r="P205" s="199">
        <f>'Core Indicators'!DZ226</f>
        <v>0</v>
      </c>
      <c r="Q205" s="199">
        <f>'Core Indicators'!EH226</f>
        <v>0</v>
      </c>
      <c r="R205" s="199">
        <f>'Core Indicators'!EP226</f>
        <v>0</v>
      </c>
      <c r="S205" s="158">
        <f t="shared" si="112"/>
        <v>0</v>
      </c>
      <c r="T205" s="158" t="e">
        <f t="shared" si="113"/>
        <v>#DIV/0!</v>
      </c>
      <c r="U205" s="198">
        <v>1</v>
      </c>
      <c r="V205" s="198">
        <v>1</v>
      </c>
      <c r="W205" s="198">
        <f>'Core Indicators'!EX226</f>
        <v>0</v>
      </c>
      <c r="X205" s="158" t="e">
        <f t="shared" si="114"/>
        <v>#DIV/0!</v>
      </c>
      <c r="Y205" s="198">
        <v>1</v>
      </c>
      <c r="Z205" s="158" t="e">
        <f t="shared" si="115"/>
        <v>#DIV/0!</v>
      </c>
      <c r="AA205" s="198">
        <f>'Core Indicators'!FF226</f>
        <v>0</v>
      </c>
      <c r="AB205" s="198" t="e">
        <f t="shared" si="116"/>
        <v>#DIV/0!</v>
      </c>
      <c r="AC205" s="179">
        <f>'Core Indicators'!GD226</f>
        <v>0</v>
      </c>
      <c r="AD205" s="179">
        <f>'Core Indicators'!GL226</f>
        <v>0</v>
      </c>
      <c r="AE205" s="179">
        <f>'Core Indicators'!GT226</f>
        <v>0</v>
      </c>
      <c r="AF205" s="179">
        <f>'Core Indicators'!HB226</f>
        <v>0</v>
      </c>
      <c r="AG205" s="179" t="e">
        <f t="shared" si="117"/>
        <v>#DIV/0!</v>
      </c>
      <c r="AH205" s="179">
        <f>'Core Indicators'!HJ226</f>
        <v>0</v>
      </c>
      <c r="AI205" s="179">
        <f>'Core Indicators'!HR226</f>
        <v>0</v>
      </c>
      <c r="AJ205" s="179" t="e">
        <f t="shared" si="118"/>
        <v>#DIV/0!</v>
      </c>
      <c r="AK205" s="179">
        <f>'Core Indicators'!HZ226</f>
        <v>0</v>
      </c>
      <c r="AL205" s="179">
        <f>'Core Indicators'!IH226</f>
        <v>0</v>
      </c>
      <c r="AM205" s="179">
        <f>'Core Indicators'!IP226</f>
        <v>0</v>
      </c>
      <c r="AN205" s="179" t="e">
        <f t="shared" si="119"/>
        <v>#DIV/0!</v>
      </c>
    </row>
    <row r="206" spans="1:40" x14ac:dyDescent="0.25">
      <c r="A206" s="198">
        <f>Lists!C:C</f>
        <v>0</v>
      </c>
      <c r="B206" s="250">
        <f t="shared" si="105"/>
        <v>0</v>
      </c>
      <c r="C206" s="158">
        <f t="shared" si="106"/>
        <v>0</v>
      </c>
      <c r="D206" s="273">
        <f t="shared" si="107"/>
        <v>0</v>
      </c>
      <c r="E206" s="198">
        <f>'Core Indicators'!R227</f>
        <v>0</v>
      </c>
      <c r="F206" s="198">
        <f>'Core Indicators'!Z227</f>
        <v>0</v>
      </c>
      <c r="G206" s="158">
        <f t="shared" si="108"/>
        <v>0</v>
      </c>
      <c r="H206" s="198">
        <f>'Core Indicators'!AH227</f>
        <v>0</v>
      </c>
      <c r="I206" s="198">
        <f>'Core Indicators'!AP227</f>
        <v>0</v>
      </c>
      <c r="J206" s="198">
        <f>'Core Indicators'!BN227</f>
        <v>0</v>
      </c>
      <c r="K206" s="198">
        <f t="shared" si="109"/>
        <v>0</v>
      </c>
      <c r="L206" s="250">
        <f t="shared" si="110"/>
        <v>0</v>
      </c>
      <c r="M206" s="273" t="e">
        <f t="shared" si="111"/>
        <v>#DIV/0!</v>
      </c>
      <c r="N206" s="199">
        <f>'Core Indicators'!DJ227</f>
        <v>0</v>
      </c>
      <c r="O206" s="199">
        <f>'Core Indicators'!DR227</f>
        <v>0</v>
      </c>
      <c r="P206" s="199">
        <f>'Core Indicators'!DZ227</f>
        <v>0</v>
      </c>
      <c r="Q206" s="199">
        <f>'Core Indicators'!EH227</f>
        <v>0</v>
      </c>
      <c r="R206" s="199">
        <f>'Core Indicators'!EP227</f>
        <v>0</v>
      </c>
      <c r="S206" s="158">
        <f t="shared" si="112"/>
        <v>0</v>
      </c>
      <c r="T206" s="158" t="e">
        <f t="shared" si="113"/>
        <v>#DIV/0!</v>
      </c>
      <c r="U206" s="198">
        <v>1</v>
      </c>
      <c r="V206" s="198">
        <v>1</v>
      </c>
      <c r="W206" s="198">
        <f>'Core Indicators'!EX227</f>
        <v>0</v>
      </c>
      <c r="X206" s="158" t="e">
        <f t="shared" si="114"/>
        <v>#DIV/0!</v>
      </c>
      <c r="Y206" s="198">
        <v>1</v>
      </c>
      <c r="Z206" s="158" t="e">
        <f t="shared" si="115"/>
        <v>#DIV/0!</v>
      </c>
      <c r="AA206" s="198">
        <f>'Core Indicators'!FF227</f>
        <v>0</v>
      </c>
      <c r="AB206" s="198" t="e">
        <f t="shared" si="116"/>
        <v>#DIV/0!</v>
      </c>
      <c r="AC206" s="179">
        <f>'Core Indicators'!GD227</f>
        <v>0</v>
      </c>
      <c r="AD206" s="179">
        <f>'Core Indicators'!GL227</f>
        <v>0</v>
      </c>
      <c r="AE206" s="179">
        <f>'Core Indicators'!GT227</f>
        <v>0</v>
      </c>
      <c r="AF206" s="179">
        <f>'Core Indicators'!HB227</f>
        <v>0</v>
      </c>
      <c r="AG206" s="179" t="e">
        <f t="shared" si="117"/>
        <v>#DIV/0!</v>
      </c>
      <c r="AH206" s="179">
        <f>'Core Indicators'!HJ227</f>
        <v>0</v>
      </c>
      <c r="AI206" s="179">
        <f>'Core Indicators'!HR227</f>
        <v>0</v>
      </c>
      <c r="AJ206" s="179" t="e">
        <f t="shared" si="118"/>
        <v>#DIV/0!</v>
      </c>
      <c r="AK206" s="179">
        <f>'Core Indicators'!HZ227</f>
        <v>0</v>
      </c>
      <c r="AL206" s="179">
        <f>'Core Indicators'!IH227</f>
        <v>0</v>
      </c>
      <c r="AM206" s="179">
        <f>'Core Indicators'!IP227</f>
        <v>0</v>
      </c>
      <c r="AN206" s="179" t="e">
        <f t="shared" si="119"/>
        <v>#DIV/0!</v>
      </c>
    </row>
    <row r="207" spans="1:40" x14ac:dyDescent="0.25">
      <c r="A207" s="198">
        <f>Lists!C:C</f>
        <v>0</v>
      </c>
      <c r="B207" s="250">
        <f t="shared" si="105"/>
        <v>0</v>
      </c>
      <c r="C207" s="158">
        <f t="shared" si="106"/>
        <v>0</v>
      </c>
      <c r="D207" s="273">
        <f t="shared" si="107"/>
        <v>0</v>
      </c>
      <c r="E207" s="198">
        <f>'Core Indicators'!R228</f>
        <v>0</v>
      </c>
      <c r="F207" s="198">
        <f>'Core Indicators'!Z228</f>
        <v>0</v>
      </c>
      <c r="G207" s="158">
        <f t="shared" si="108"/>
        <v>0</v>
      </c>
      <c r="H207" s="198">
        <f>'Core Indicators'!AH228</f>
        <v>0</v>
      </c>
      <c r="I207" s="198">
        <f>'Core Indicators'!AP228</f>
        <v>0</v>
      </c>
      <c r="J207" s="198">
        <f>'Core Indicators'!BN228</f>
        <v>0</v>
      </c>
      <c r="K207" s="198">
        <f t="shared" si="109"/>
        <v>0</v>
      </c>
      <c r="L207" s="250">
        <f t="shared" si="110"/>
        <v>0</v>
      </c>
      <c r="M207" s="273" t="e">
        <f t="shared" si="111"/>
        <v>#DIV/0!</v>
      </c>
      <c r="N207" s="199">
        <f>'Core Indicators'!DJ228</f>
        <v>0</v>
      </c>
      <c r="O207" s="199">
        <f>'Core Indicators'!DR228</f>
        <v>0</v>
      </c>
      <c r="P207" s="199">
        <f>'Core Indicators'!DZ228</f>
        <v>0</v>
      </c>
      <c r="Q207" s="199">
        <f>'Core Indicators'!EH228</f>
        <v>0</v>
      </c>
      <c r="R207" s="199">
        <f>'Core Indicators'!EP228</f>
        <v>0</v>
      </c>
      <c r="S207" s="158">
        <f t="shared" si="112"/>
        <v>0</v>
      </c>
      <c r="T207" s="158" t="e">
        <f t="shared" si="113"/>
        <v>#DIV/0!</v>
      </c>
      <c r="U207" s="198">
        <v>1</v>
      </c>
      <c r="V207" s="198">
        <v>1</v>
      </c>
      <c r="W207" s="198">
        <f>'Core Indicators'!EX228</f>
        <v>0</v>
      </c>
      <c r="X207" s="158" t="e">
        <f t="shared" si="114"/>
        <v>#DIV/0!</v>
      </c>
      <c r="Y207" s="198">
        <v>1</v>
      </c>
      <c r="Z207" s="158" t="e">
        <f t="shared" si="115"/>
        <v>#DIV/0!</v>
      </c>
      <c r="AA207" s="198">
        <f>'Core Indicators'!FF228</f>
        <v>0</v>
      </c>
      <c r="AB207" s="198" t="e">
        <f t="shared" si="116"/>
        <v>#DIV/0!</v>
      </c>
      <c r="AC207" s="179">
        <f>'Core Indicators'!GD228</f>
        <v>0</v>
      </c>
      <c r="AD207" s="179">
        <f>'Core Indicators'!GL228</f>
        <v>0</v>
      </c>
      <c r="AE207" s="179">
        <f>'Core Indicators'!GT228</f>
        <v>0</v>
      </c>
      <c r="AF207" s="179">
        <f>'Core Indicators'!HB228</f>
        <v>0</v>
      </c>
      <c r="AG207" s="179" t="e">
        <f t="shared" si="117"/>
        <v>#DIV/0!</v>
      </c>
      <c r="AH207" s="179">
        <f>'Core Indicators'!HJ228</f>
        <v>0</v>
      </c>
      <c r="AI207" s="179">
        <f>'Core Indicators'!HR228</f>
        <v>0</v>
      </c>
      <c r="AJ207" s="179" t="e">
        <f t="shared" si="118"/>
        <v>#DIV/0!</v>
      </c>
      <c r="AK207" s="179">
        <f>'Core Indicators'!HZ228</f>
        <v>0</v>
      </c>
      <c r="AL207" s="179">
        <f>'Core Indicators'!IH228</f>
        <v>0</v>
      </c>
      <c r="AM207" s="179">
        <f>'Core Indicators'!IP228</f>
        <v>0</v>
      </c>
      <c r="AN207" s="179" t="e">
        <f t="shared" si="119"/>
        <v>#DIV/0!</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V136"/>
  <sheetViews>
    <sheetView workbookViewId="0">
      <selection activeCell="B9" sqref="B9"/>
    </sheetView>
  </sheetViews>
  <sheetFormatPr defaultRowHeight="15" x14ac:dyDescent="0.25"/>
  <cols>
    <col min="2" max="2" width="10.5703125" style="209" bestFit="1" customWidth="1"/>
    <col min="3" max="3" width="9.5703125" style="209" customWidth="1"/>
  </cols>
  <sheetData>
    <row r="1" spans="1:22" x14ac:dyDescent="0.25">
      <c r="A1" s="307"/>
      <c r="B1" s="286"/>
      <c r="C1" s="286"/>
      <c r="D1" s="286"/>
      <c r="E1" s="286"/>
      <c r="F1" s="286"/>
      <c r="G1" s="286"/>
      <c r="H1" s="286"/>
      <c r="I1" s="286"/>
      <c r="J1" s="286"/>
      <c r="K1" s="286"/>
      <c r="L1" s="286"/>
      <c r="M1" s="286"/>
      <c r="N1" s="286"/>
      <c r="O1" s="286"/>
      <c r="P1" s="286"/>
      <c r="Q1" s="286"/>
      <c r="R1" s="286"/>
      <c r="S1" s="286"/>
      <c r="T1" s="286"/>
      <c r="U1" s="286"/>
      <c r="V1" s="286"/>
    </row>
    <row r="2" spans="1:22" x14ac:dyDescent="0.25">
      <c r="A2" s="200" t="s">
        <v>1</v>
      </c>
      <c r="B2" s="201" t="s">
        <v>7452</v>
      </c>
      <c r="C2" s="201" t="s">
        <v>7068</v>
      </c>
      <c r="D2" s="201" t="s">
        <v>7069</v>
      </c>
      <c r="E2" s="201" t="s">
        <v>7070</v>
      </c>
      <c r="F2" s="201" t="s">
        <v>7073</v>
      </c>
      <c r="G2" s="201" t="s">
        <v>7078</v>
      </c>
      <c r="H2" s="201" t="s">
        <v>7079</v>
      </c>
      <c r="I2" s="201" t="s">
        <v>7080</v>
      </c>
      <c r="J2" s="201" t="s">
        <v>7081</v>
      </c>
      <c r="K2" s="201" t="s">
        <v>7082</v>
      </c>
      <c r="L2" s="201" t="s">
        <v>7023</v>
      </c>
      <c r="M2" s="201" t="s">
        <v>4149</v>
      </c>
      <c r="N2" s="201" t="s">
        <v>4159</v>
      </c>
      <c r="O2" s="201" t="s">
        <v>4151</v>
      </c>
      <c r="P2" s="201" t="s">
        <v>4161</v>
      </c>
      <c r="Q2" s="201" t="s">
        <v>4077</v>
      </c>
      <c r="R2" s="201" t="s">
        <v>4080</v>
      </c>
      <c r="S2" s="201" t="s">
        <v>4153</v>
      </c>
      <c r="T2" s="201" t="s">
        <v>7027</v>
      </c>
      <c r="U2" s="201" t="s">
        <v>4155</v>
      </c>
      <c r="V2" s="201" t="s">
        <v>7453</v>
      </c>
    </row>
    <row r="3" spans="1:22" x14ac:dyDescent="0.25">
      <c r="A3" s="201" t="str">
        <f>Lists!C:C</f>
        <v>AFG001</v>
      </c>
      <c r="B3" s="202">
        <f>_xlfn.DAYS(About!$A$3,'Core Indicators'!U3)</f>
        <v>944</v>
      </c>
      <c r="C3" s="202">
        <f>_xlfn.DAYS(About!$A$3,'Core Indicators'!AC3)</f>
        <v>216</v>
      </c>
      <c r="D3" s="202">
        <f>_xlfn.DAYS(About!$A$3,'Core Indicators'!AK3)</f>
        <v>216</v>
      </c>
      <c r="E3" s="202">
        <f>_xlfn.DAYS(About!$A$3,'Core Indicators'!AS3)</f>
        <v>62</v>
      </c>
      <c r="F3" s="202">
        <f>_xlfn.DAYS(About!$A$3,'Core Indicators'!BQ3)</f>
        <v>62</v>
      </c>
      <c r="G3" s="202">
        <f>_xlfn.DAYS(About!$A$3,'Core Indicators'!DM3)</f>
        <v>216</v>
      </c>
      <c r="H3" s="202">
        <f>_xlfn.DAYS(About!$A$3,'Core Indicators'!DU3)</f>
        <v>216</v>
      </c>
      <c r="I3" s="202">
        <f>_xlfn.DAYS(About!$A$3,'Core Indicators'!EC3)</f>
        <v>216</v>
      </c>
      <c r="J3" s="202">
        <f>_xlfn.DAYS(About!$A$3,'Core Indicators'!EK3)</f>
        <v>216</v>
      </c>
      <c r="K3" s="202">
        <f>_xlfn.DAYS(About!$A$3,'Core Indicators'!ES3)</f>
        <v>216</v>
      </c>
      <c r="L3" s="202">
        <f>_xlfn.DAYS(About!$A$3,'Core Indicators'!FI3)</f>
        <v>216</v>
      </c>
      <c r="M3" s="202">
        <f>_xlfn.DAYS(About!$A$3,'Core Indicators'!GG3)</f>
        <v>79</v>
      </c>
      <c r="N3" s="202">
        <f>_xlfn.DAYS(About!$A$3,'Core Indicators'!GO3)</f>
        <v>79</v>
      </c>
      <c r="O3" s="202">
        <f>_xlfn.DAYS(About!$A$3,'Core Indicators'!GW3)</f>
        <v>79</v>
      </c>
      <c r="P3" s="202">
        <f>_xlfn.DAYS(About!$A$3,'Core Indicators'!HE3)</f>
        <v>79</v>
      </c>
      <c r="Q3" s="202">
        <f>_xlfn.DAYS(About!$A$3,'Core Indicators'!HM3)</f>
        <v>79</v>
      </c>
      <c r="R3" s="202">
        <f>_xlfn.DAYS(About!$A$3,'Core Indicators'!HU3)</f>
        <v>79</v>
      </c>
      <c r="S3" s="202">
        <f>_xlfn.DAYS(About!$A$3,'Core Indicators'!IC3)</f>
        <v>79</v>
      </c>
      <c r="T3" s="202">
        <f>_xlfn.DAYS(About!$A$3,'Core Indicators'!IK3)</f>
        <v>79</v>
      </c>
      <c r="U3" s="202">
        <f>_xlfn.DAYS(About!$A$3,'Core Indicators'!IS3)</f>
        <v>79</v>
      </c>
      <c r="V3" s="202">
        <f t="shared" ref="V3:V34" si="0">AVERAGE(D3:M3)</f>
        <v>171.5</v>
      </c>
    </row>
    <row r="4" spans="1:22" x14ac:dyDescent="0.25">
      <c r="A4" s="201" t="str">
        <f>Lists!C:C</f>
        <v>ARM002</v>
      </c>
      <c r="B4" s="202">
        <f>_xlfn.DAYS(About!$A$3,'Core Indicators'!U4)</f>
        <v>279</v>
      </c>
      <c r="C4" s="202">
        <f>_xlfn.DAYS(About!$A$3,'Core Indicators'!AC4)</f>
        <v>127</v>
      </c>
      <c r="D4" s="202">
        <f>_xlfn.DAYS(About!$A$3,'Core Indicators'!AK4)</f>
        <v>127</v>
      </c>
      <c r="E4" s="202">
        <f>_xlfn.DAYS(About!$A$3,'Core Indicators'!AS4)</f>
        <v>127</v>
      </c>
      <c r="F4" s="202">
        <f>_xlfn.DAYS(About!$A$3,'Core Indicators'!BQ4)</f>
        <v>26</v>
      </c>
      <c r="G4" s="202">
        <f>_xlfn.DAYS(About!$A$3,'Core Indicators'!DM4)</f>
        <v>127</v>
      </c>
      <c r="H4" s="202">
        <f>_xlfn.DAYS(About!$A$3,'Core Indicators'!DU4)</f>
        <v>127</v>
      </c>
      <c r="I4" s="202">
        <f>_xlfn.DAYS(About!$A$3,'Core Indicators'!EC4)</f>
        <v>127</v>
      </c>
      <c r="J4" s="202">
        <f>_xlfn.DAYS(About!$A$3,'Core Indicators'!EK4)</f>
        <v>216</v>
      </c>
      <c r="K4" s="202">
        <f>_xlfn.DAYS(About!$A$3,'Core Indicators'!ES4)</f>
        <v>216</v>
      </c>
      <c r="L4" s="202">
        <f>_xlfn.DAYS(About!$A$3,'Core Indicators'!FI4)</f>
        <v>216</v>
      </c>
      <c r="M4" s="202">
        <f>_xlfn.DAYS(About!$A$3,'Core Indicators'!GG4)</f>
        <v>91</v>
      </c>
      <c r="N4" s="202">
        <f>_xlfn.DAYS(About!$A$3,'Core Indicators'!GO4)</f>
        <v>91</v>
      </c>
      <c r="O4" s="202">
        <f>_xlfn.DAYS(About!$A$3,'Core Indicators'!GW4)</f>
        <v>91</v>
      </c>
      <c r="P4" s="202">
        <f>_xlfn.DAYS(About!$A$3,'Core Indicators'!HE4)</f>
        <v>91</v>
      </c>
      <c r="Q4" s="202">
        <f>_xlfn.DAYS(About!$A$3,'Core Indicators'!HM4)</f>
        <v>91</v>
      </c>
      <c r="R4" s="202">
        <f>_xlfn.DAYS(About!$A$3,'Core Indicators'!HU4)</f>
        <v>91</v>
      </c>
      <c r="S4" s="202">
        <f>_xlfn.DAYS(About!$A$3,'Core Indicators'!IC4)</f>
        <v>91</v>
      </c>
      <c r="T4" s="202">
        <f>_xlfn.DAYS(About!$A$3,'Core Indicators'!IK4)</f>
        <v>91</v>
      </c>
      <c r="U4" s="202">
        <f>_xlfn.DAYS(About!$A$3,'Core Indicators'!IS4)</f>
        <v>91</v>
      </c>
      <c r="V4" s="202">
        <f t="shared" si="0"/>
        <v>140</v>
      </c>
    </row>
    <row r="5" spans="1:22" x14ac:dyDescent="0.25">
      <c r="A5" s="201" t="str">
        <f>Lists!C:C</f>
        <v>AZE002</v>
      </c>
      <c r="B5" s="202">
        <f>_xlfn.DAYS(About!$A$3,'Core Indicators'!U5)</f>
        <v>300</v>
      </c>
      <c r="C5" s="202">
        <f>_xlfn.DAYS(About!$A$3,'Core Indicators'!AC5)</f>
        <v>257</v>
      </c>
      <c r="D5" s="202">
        <f>_xlfn.DAYS(About!$A$3,'Core Indicators'!AK5)</f>
        <v>257</v>
      </c>
      <c r="E5" s="202">
        <f>_xlfn.DAYS(About!$A$3,'Core Indicators'!AS5)</f>
        <v>170</v>
      </c>
      <c r="F5" s="202">
        <f>_xlfn.DAYS(About!$A$3,'Core Indicators'!BQ5)</f>
        <v>279</v>
      </c>
      <c r="G5" s="202">
        <f>_xlfn.DAYS(About!$A$3,'Core Indicators'!DM5)</f>
        <v>300</v>
      </c>
      <c r="H5" s="202">
        <f>_xlfn.DAYS(About!$A$3,'Core Indicators'!DU5)</f>
        <v>300</v>
      </c>
      <c r="I5" s="202">
        <f>_xlfn.DAYS(About!$A$3,'Core Indicators'!EC5)</f>
        <v>300</v>
      </c>
      <c r="J5" s="202">
        <f>_xlfn.DAYS(About!$A$3,'Core Indicators'!EK5)</f>
        <v>300</v>
      </c>
      <c r="K5" s="202">
        <f>_xlfn.DAYS(About!$A$3,'Core Indicators'!ES5)</f>
        <v>300</v>
      </c>
      <c r="L5" s="202">
        <f>_xlfn.DAYS(About!$A$3,'Core Indicators'!FI5)</f>
        <v>300</v>
      </c>
      <c r="M5" s="202">
        <f>_xlfn.DAYS(About!$A$3,'Core Indicators'!GG5)</f>
        <v>90</v>
      </c>
      <c r="N5" s="202">
        <f>_xlfn.DAYS(About!$A$3,'Core Indicators'!GO5)</f>
        <v>90</v>
      </c>
      <c r="O5" s="202">
        <f>_xlfn.DAYS(About!$A$3,'Core Indicators'!GW5)</f>
        <v>90</v>
      </c>
      <c r="P5" s="202">
        <f>_xlfn.DAYS(About!$A$3,'Core Indicators'!HE5)</f>
        <v>90</v>
      </c>
      <c r="Q5" s="202">
        <f>_xlfn.DAYS(About!$A$3,'Core Indicators'!HM5)</f>
        <v>90</v>
      </c>
      <c r="R5" s="202">
        <f>_xlfn.DAYS(About!$A$3,'Core Indicators'!HU5)</f>
        <v>90</v>
      </c>
      <c r="S5" s="202">
        <f>_xlfn.DAYS(About!$A$3,'Core Indicators'!IC5)</f>
        <v>90</v>
      </c>
      <c r="T5" s="202">
        <f>_xlfn.DAYS(About!$A$3,'Core Indicators'!IK5)</f>
        <v>90</v>
      </c>
      <c r="U5" s="202">
        <f>_xlfn.DAYS(About!$A$3,'Core Indicators'!IS5)</f>
        <v>90</v>
      </c>
      <c r="V5" s="202">
        <f t="shared" si="0"/>
        <v>259.60000000000002</v>
      </c>
    </row>
    <row r="6" spans="1:22" x14ac:dyDescent="0.25">
      <c r="A6" s="201" t="str">
        <f>Lists!C:C</f>
        <v>BDI001</v>
      </c>
      <c r="B6" s="202">
        <f>_xlfn.DAYS(About!$A$3,'Core Indicators'!U6)</f>
        <v>329</v>
      </c>
      <c r="C6" s="202">
        <f>_xlfn.DAYS(About!$A$3,'Core Indicators'!AC6)</f>
        <v>160</v>
      </c>
      <c r="D6" s="202">
        <f>_xlfn.DAYS(About!$A$3,'Core Indicators'!AK6)</f>
        <v>160</v>
      </c>
      <c r="E6" s="202">
        <f>_xlfn.DAYS(About!$A$3,'Core Indicators'!AS6)</f>
        <v>160</v>
      </c>
      <c r="F6" s="202">
        <f>_xlfn.DAYS(About!$A$3,'Core Indicators'!BQ6)</f>
        <v>160</v>
      </c>
      <c r="G6" s="202">
        <f>_xlfn.DAYS(About!$A$3,'Core Indicators'!DM6)</f>
        <v>160</v>
      </c>
      <c r="H6" s="202">
        <f>_xlfn.DAYS(About!$A$3,'Core Indicators'!DU6)</f>
        <v>160</v>
      </c>
      <c r="I6" s="202">
        <f>_xlfn.DAYS(About!$A$3,'Core Indicators'!EC6)</f>
        <v>160</v>
      </c>
      <c r="J6" s="202">
        <f>_xlfn.DAYS(About!$A$3,'Core Indicators'!EK6)</f>
        <v>160</v>
      </c>
      <c r="K6" s="202">
        <f>_xlfn.DAYS(About!$A$3,'Core Indicators'!ES6)</f>
        <v>160</v>
      </c>
      <c r="L6" s="202">
        <f>_xlfn.DAYS(About!$A$3,'Core Indicators'!FI6)</f>
        <v>916</v>
      </c>
      <c r="M6" s="202">
        <f>_xlfn.DAYS(About!$A$3,'Core Indicators'!GG6)</f>
        <v>83</v>
      </c>
      <c r="N6" s="202">
        <f>_xlfn.DAYS(About!$A$3,'Core Indicators'!GO6)</f>
        <v>83</v>
      </c>
      <c r="O6" s="202">
        <f>_xlfn.DAYS(About!$A$3,'Core Indicators'!GW6)</f>
        <v>83</v>
      </c>
      <c r="P6" s="202">
        <f>_xlfn.DAYS(About!$A$3,'Core Indicators'!HE6)</f>
        <v>83</v>
      </c>
      <c r="Q6" s="202">
        <f>_xlfn.DAYS(About!$A$3,'Core Indicators'!HM6)</f>
        <v>83</v>
      </c>
      <c r="R6" s="202">
        <f>_xlfn.DAYS(About!$A$3,'Core Indicators'!HU6)</f>
        <v>83</v>
      </c>
      <c r="S6" s="202">
        <f>_xlfn.DAYS(About!$A$3,'Core Indicators'!IC6)</f>
        <v>83</v>
      </c>
      <c r="T6" s="202">
        <f>_xlfn.DAYS(About!$A$3,'Core Indicators'!IK6)</f>
        <v>83</v>
      </c>
      <c r="U6" s="202">
        <f>_xlfn.DAYS(About!$A$3,'Core Indicators'!IS6)</f>
        <v>83</v>
      </c>
      <c r="V6" s="202">
        <f t="shared" si="0"/>
        <v>227.9</v>
      </c>
    </row>
    <row r="7" spans="1:22" x14ac:dyDescent="0.25">
      <c r="A7" s="201" t="str">
        <f>Lists!C:C</f>
        <v>BFA002</v>
      </c>
      <c r="B7" s="202">
        <f>_xlfn.DAYS(About!$A$3,'Core Indicators'!U7)</f>
        <v>62</v>
      </c>
      <c r="C7" s="202">
        <f>_xlfn.DAYS(About!$A$3,'Core Indicators'!AC7)</f>
        <v>62</v>
      </c>
      <c r="D7" s="202">
        <f>_xlfn.DAYS(About!$A$3,'Core Indicators'!AK7)</f>
        <v>62</v>
      </c>
      <c r="E7" s="202">
        <f>_xlfn.DAYS(About!$A$3,'Core Indicators'!AS7)</f>
        <v>62</v>
      </c>
      <c r="F7" s="202">
        <f>_xlfn.DAYS(About!$A$3,'Core Indicators'!BQ7)</f>
        <v>62</v>
      </c>
      <c r="G7" s="202">
        <f>_xlfn.DAYS(About!$A$3,'Core Indicators'!DM7)</f>
        <v>62</v>
      </c>
      <c r="H7" s="202">
        <f>_xlfn.DAYS(About!$A$3,'Core Indicators'!DU7)</f>
        <v>62</v>
      </c>
      <c r="I7" s="202">
        <f>_xlfn.DAYS(About!$A$3,'Core Indicators'!EC7)</f>
        <v>62</v>
      </c>
      <c r="J7" s="202">
        <f>_xlfn.DAYS(About!$A$3,'Core Indicators'!EK7)</f>
        <v>62</v>
      </c>
      <c r="K7" s="202">
        <f>_xlfn.DAYS(About!$A$3,'Core Indicators'!ES7)</f>
        <v>62</v>
      </c>
      <c r="L7" s="202">
        <f>_xlfn.DAYS(About!$A$3,'Core Indicators'!FI7)</f>
        <v>928</v>
      </c>
      <c r="M7" s="202">
        <f>_xlfn.DAYS(About!$A$3,'Core Indicators'!GG7)</f>
        <v>84</v>
      </c>
      <c r="N7" s="202">
        <f>_xlfn.DAYS(About!$A$3,'Core Indicators'!GO7)</f>
        <v>84</v>
      </c>
      <c r="O7" s="202">
        <f>_xlfn.DAYS(About!$A$3,'Core Indicators'!GW7)</f>
        <v>84</v>
      </c>
      <c r="P7" s="202">
        <f>_xlfn.DAYS(About!$A$3,'Core Indicators'!HE7)</f>
        <v>84</v>
      </c>
      <c r="Q7" s="202">
        <f>_xlfn.DAYS(About!$A$3,'Core Indicators'!HM7)</f>
        <v>84</v>
      </c>
      <c r="R7" s="202">
        <f>_xlfn.DAYS(About!$A$3,'Core Indicators'!HU7)</f>
        <v>84</v>
      </c>
      <c r="S7" s="202">
        <f>_xlfn.DAYS(About!$A$3,'Core Indicators'!IC7)</f>
        <v>84</v>
      </c>
      <c r="T7" s="202">
        <f>_xlfn.DAYS(About!$A$3,'Core Indicators'!IK7)</f>
        <v>84</v>
      </c>
      <c r="U7" s="202">
        <f>_xlfn.DAYS(About!$A$3,'Core Indicators'!IS7)</f>
        <v>84</v>
      </c>
      <c r="V7" s="202">
        <f t="shared" si="0"/>
        <v>150.80000000000001</v>
      </c>
    </row>
    <row r="8" spans="1:22" x14ac:dyDescent="0.25">
      <c r="A8" s="201" t="str">
        <f>Lists!C:C</f>
        <v>BGD002</v>
      </c>
      <c r="B8" s="202">
        <f>_xlfn.DAYS(About!$A$3,'Core Indicators'!U8)</f>
        <v>216</v>
      </c>
      <c r="C8" s="202">
        <f>_xlfn.DAYS(About!$A$3,'Core Indicators'!AC8)</f>
        <v>105</v>
      </c>
      <c r="D8" s="202">
        <f>_xlfn.DAYS(About!$A$3,'Core Indicators'!AK8)</f>
        <v>105</v>
      </c>
      <c r="E8" s="202">
        <f>_xlfn.DAYS(About!$A$3,'Core Indicators'!AS8)</f>
        <v>105</v>
      </c>
      <c r="F8" s="202">
        <f>_xlfn.DAYS(About!$A$3,'Core Indicators'!BQ8)</f>
        <v>6</v>
      </c>
      <c r="G8" s="202">
        <f>_xlfn.DAYS(About!$A$3,'Core Indicators'!DM8)</f>
        <v>169</v>
      </c>
      <c r="H8" s="202">
        <f>_xlfn.DAYS(About!$A$3,'Core Indicators'!DU8)</f>
        <v>169</v>
      </c>
      <c r="I8" s="202">
        <f>_xlfn.DAYS(About!$A$3,'Core Indicators'!EC8)</f>
        <v>169</v>
      </c>
      <c r="J8" s="202">
        <f>_xlfn.DAYS(About!$A$3,'Core Indicators'!EK8)</f>
        <v>169</v>
      </c>
      <c r="K8" s="202">
        <f>_xlfn.DAYS(About!$A$3,'Core Indicators'!ES8)</f>
        <v>169</v>
      </c>
      <c r="L8" s="202">
        <f>_xlfn.DAYS(About!$A$3,'Core Indicators'!FI8)</f>
        <v>519</v>
      </c>
      <c r="M8" s="202">
        <f>_xlfn.DAYS(About!$A$3,'Core Indicators'!GG8)</f>
        <v>82</v>
      </c>
      <c r="N8" s="202">
        <f>_xlfn.DAYS(About!$A$3,'Core Indicators'!GO8)</f>
        <v>84</v>
      </c>
      <c r="O8" s="202">
        <f>_xlfn.DAYS(About!$A$3,'Core Indicators'!GW8)</f>
        <v>84</v>
      </c>
      <c r="P8" s="202">
        <f>_xlfn.DAYS(About!$A$3,'Core Indicators'!HE8)</f>
        <v>84</v>
      </c>
      <c r="Q8" s="202">
        <f>_xlfn.DAYS(About!$A$3,'Core Indicators'!HM8)</f>
        <v>84</v>
      </c>
      <c r="R8" s="202">
        <f>_xlfn.DAYS(About!$A$3,'Core Indicators'!HU8)</f>
        <v>84</v>
      </c>
      <c r="S8" s="202">
        <f>_xlfn.DAYS(About!$A$3,'Core Indicators'!IC8)</f>
        <v>84</v>
      </c>
      <c r="T8" s="202">
        <f>_xlfn.DAYS(About!$A$3,'Core Indicators'!IK8)</f>
        <v>84</v>
      </c>
      <c r="U8" s="202">
        <f>_xlfn.DAYS(About!$A$3,'Core Indicators'!IS8)</f>
        <v>82</v>
      </c>
      <c r="V8" s="202">
        <f t="shared" si="0"/>
        <v>166.2</v>
      </c>
    </row>
    <row r="9" spans="1:22" x14ac:dyDescent="0.25">
      <c r="A9" s="201" t="str">
        <f>Lists!C:C</f>
        <v>BRA002</v>
      </c>
      <c r="B9" s="202">
        <f>_xlfn.DAYS(About!$A$3,'Core Indicators'!U9)</f>
        <v>641</v>
      </c>
      <c r="C9" s="202">
        <f>_xlfn.DAYS(About!$A$3,'Core Indicators'!AC9)</f>
        <v>214</v>
      </c>
      <c r="D9" s="202">
        <f>_xlfn.DAYS(About!$A$3,'Core Indicators'!AK9)</f>
        <v>214</v>
      </c>
      <c r="E9" s="202">
        <f>_xlfn.DAYS(About!$A$3,'Core Indicators'!AS9)</f>
        <v>214</v>
      </c>
      <c r="F9" s="202">
        <f>_xlfn.DAYS(About!$A$3,'Core Indicators'!BQ9)</f>
        <v>329</v>
      </c>
      <c r="G9" s="202">
        <f>_xlfn.DAYS(About!$A$3,'Core Indicators'!DM9)</f>
        <v>214</v>
      </c>
      <c r="H9" s="202">
        <f>_xlfn.DAYS(About!$A$3,'Core Indicators'!DU9)</f>
        <v>214</v>
      </c>
      <c r="I9" s="202">
        <f>_xlfn.DAYS(About!$A$3,'Core Indicators'!EC9)</f>
        <v>214</v>
      </c>
      <c r="J9" s="202">
        <f>_xlfn.DAYS(About!$A$3,'Core Indicators'!EK9)</f>
        <v>214</v>
      </c>
      <c r="K9" s="202">
        <f>_xlfn.DAYS(About!$A$3,'Core Indicators'!ES9)</f>
        <v>214</v>
      </c>
      <c r="L9" s="202">
        <f>_xlfn.DAYS(About!$A$3,'Core Indicators'!FI9)</f>
        <v>928</v>
      </c>
      <c r="M9" s="202">
        <f>_xlfn.DAYS(About!$A$3,'Core Indicators'!GG9)</f>
        <v>81</v>
      </c>
      <c r="N9" s="202">
        <f>_xlfn.DAYS(About!$A$3,'Core Indicators'!GO9)</f>
        <v>81</v>
      </c>
      <c r="O9" s="202">
        <f>_xlfn.DAYS(About!$A$3,'Core Indicators'!GW9)</f>
        <v>81</v>
      </c>
      <c r="P9" s="202">
        <f>_xlfn.DAYS(About!$A$3,'Core Indicators'!HE9)</f>
        <v>81</v>
      </c>
      <c r="Q9" s="202">
        <f>_xlfn.DAYS(About!$A$3,'Core Indicators'!HM9)</f>
        <v>81</v>
      </c>
      <c r="R9" s="202">
        <f>_xlfn.DAYS(About!$A$3,'Core Indicators'!HU9)</f>
        <v>81</v>
      </c>
      <c r="S9" s="202">
        <f>_xlfn.DAYS(About!$A$3,'Core Indicators'!IC9)</f>
        <v>81</v>
      </c>
      <c r="T9" s="202">
        <f>_xlfn.DAYS(About!$A$3,'Core Indicators'!IK9)</f>
        <v>81</v>
      </c>
      <c r="U9" s="202">
        <f>_xlfn.DAYS(About!$A$3,'Core Indicators'!IS9)</f>
        <v>81</v>
      </c>
      <c r="V9" s="202">
        <f t="shared" si="0"/>
        <v>283.60000000000002</v>
      </c>
    </row>
    <row r="10" spans="1:22" x14ac:dyDescent="0.25">
      <c r="A10" s="201" t="str">
        <f>Lists!C:C</f>
        <v>CAF001</v>
      </c>
      <c r="B10" s="202">
        <f>_xlfn.DAYS(About!$A$3,'Core Indicators'!U10)</f>
        <v>931</v>
      </c>
      <c r="C10" s="202">
        <f>_xlfn.DAYS(About!$A$3,'Core Indicators'!AC10)</f>
        <v>252</v>
      </c>
      <c r="D10" s="202">
        <f>_xlfn.DAYS(About!$A$3,'Core Indicators'!AK10)</f>
        <v>252</v>
      </c>
      <c r="E10" s="202">
        <f>_xlfn.DAYS(About!$A$3,'Core Indicators'!AS10)</f>
        <v>43</v>
      </c>
      <c r="F10" s="202">
        <f>_xlfn.DAYS(About!$A$3,'Core Indicators'!BQ10)</f>
        <v>43</v>
      </c>
      <c r="G10" s="202">
        <f>_xlfn.DAYS(About!$A$3,'Core Indicators'!DM10)</f>
        <v>308</v>
      </c>
      <c r="H10" s="202">
        <f>_xlfn.DAYS(About!$A$3,'Core Indicators'!DU10)</f>
        <v>308</v>
      </c>
      <c r="I10" s="202">
        <f>_xlfn.DAYS(About!$A$3,'Core Indicators'!EC10)</f>
        <v>308</v>
      </c>
      <c r="J10" s="202">
        <f>_xlfn.DAYS(About!$A$3,'Core Indicators'!EK10)</f>
        <v>308</v>
      </c>
      <c r="K10" s="202">
        <f>_xlfn.DAYS(About!$A$3,'Core Indicators'!ES10)</f>
        <v>308</v>
      </c>
      <c r="L10" s="202">
        <f>_xlfn.DAYS(About!$A$3,'Core Indicators'!FI10)</f>
        <v>519</v>
      </c>
      <c r="M10" s="202">
        <f>_xlfn.DAYS(About!$A$3,'Core Indicators'!GG10)</f>
        <v>84</v>
      </c>
      <c r="N10" s="202">
        <f>_xlfn.DAYS(About!$A$3,'Core Indicators'!GO10)</f>
        <v>84</v>
      </c>
      <c r="O10" s="202">
        <f>_xlfn.DAYS(About!$A$3,'Core Indicators'!GW10)</f>
        <v>84</v>
      </c>
      <c r="P10" s="202">
        <f>_xlfn.DAYS(About!$A$3,'Core Indicators'!HE10)</f>
        <v>84</v>
      </c>
      <c r="Q10" s="202">
        <f>_xlfn.DAYS(About!$A$3,'Core Indicators'!HM10)</f>
        <v>84</v>
      </c>
      <c r="R10" s="202">
        <f>_xlfn.DAYS(About!$A$3,'Core Indicators'!HU10)</f>
        <v>84</v>
      </c>
      <c r="S10" s="202">
        <f>_xlfn.DAYS(About!$A$3,'Core Indicators'!IC10)</f>
        <v>84</v>
      </c>
      <c r="T10" s="202">
        <f>_xlfn.DAYS(About!$A$3,'Core Indicators'!IK10)</f>
        <v>84</v>
      </c>
      <c r="U10" s="202">
        <f>_xlfn.DAYS(About!$A$3,'Core Indicators'!IS10)</f>
        <v>84</v>
      </c>
      <c r="V10" s="202">
        <f t="shared" si="0"/>
        <v>248.1</v>
      </c>
    </row>
    <row r="11" spans="1:22" x14ac:dyDescent="0.25">
      <c r="A11" s="201" t="str">
        <f>Lists!C:C</f>
        <v>CHN003</v>
      </c>
      <c r="B11" s="202">
        <f>_xlfn.DAYS(About!$A$3,'Core Indicators'!U11)</f>
        <v>27</v>
      </c>
      <c r="C11" s="202">
        <f>_xlfn.DAYS(About!$A$3,'Core Indicators'!AC11)</f>
        <v>27</v>
      </c>
      <c r="D11" s="202">
        <f>_xlfn.DAYS(About!$A$3,'Core Indicators'!AK11)</f>
        <v>27</v>
      </c>
      <c r="E11" s="202">
        <f>_xlfn.DAYS(About!$A$3,'Core Indicators'!AS11)</f>
        <v>27</v>
      </c>
      <c r="F11" s="202">
        <f>_xlfn.DAYS(About!$A$3,'Core Indicators'!BQ11)</f>
        <v>27</v>
      </c>
      <c r="G11" s="202">
        <f>_xlfn.DAYS(About!$A$3,'Core Indicators'!DM11)</f>
        <v>27</v>
      </c>
      <c r="H11" s="202">
        <f>_xlfn.DAYS(About!$A$3,'Core Indicators'!DU11)</f>
        <v>27</v>
      </c>
      <c r="I11" s="202">
        <f>_xlfn.DAYS(About!$A$3,'Core Indicators'!EC11)</f>
        <v>27</v>
      </c>
      <c r="J11" s="202">
        <f>_xlfn.DAYS(About!$A$3,'Core Indicators'!EK11)</f>
        <v>27</v>
      </c>
      <c r="K11" s="202">
        <f>_xlfn.DAYS(About!$A$3,'Core Indicators'!ES11)</f>
        <v>27</v>
      </c>
      <c r="L11" s="202">
        <f>_xlfn.DAYS(About!$A$3,'Core Indicators'!FI11)</f>
        <v>27</v>
      </c>
      <c r="M11" s="202">
        <f>_xlfn.DAYS(About!$A$3,'Core Indicators'!GG11)</f>
        <v>25</v>
      </c>
      <c r="N11" s="202">
        <f>_xlfn.DAYS(About!$A$3,'Core Indicators'!GO11)</f>
        <v>25</v>
      </c>
      <c r="O11" s="202">
        <f>_xlfn.DAYS(About!$A$3,'Core Indicators'!GW11)</f>
        <v>25</v>
      </c>
      <c r="P11" s="202">
        <f>_xlfn.DAYS(About!$A$3,'Core Indicators'!HE11)</f>
        <v>25</v>
      </c>
      <c r="Q11" s="202">
        <f>_xlfn.DAYS(About!$A$3,'Core Indicators'!HM11)</f>
        <v>25</v>
      </c>
      <c r="R11" s="202">
        <f>_xlfn.DAYS(About!$A$3,'Core Indicators'!HU11)</f>
        <v>25</v>
      </c>
      <c r="S11" s="202">
        <f>_xlfn.DAYS(About!$A$3,'Core Indicators'!IC11)</f>
        <v>25</v>
      </c>
      <c r="T11" s="202">
        <f>_xlfn.DAYS(About!$A$3,'Core Indicators'!IK11)</f>
        <v>25</v>
      </c>
      <c r="U11" s="202">
        <f>_xlfn.DAYS(About!$A$3,'Core Indicators'!IS11)</f>
        <v>25</v>
      </c>
      <c r="V11" s="202">
        <f t="shared" si="0"/>
        <v>26.8</v>
      </c>
    </row>
    <row r="12" spans="1:22" x14ac:dyDescent="0.25">
      <c r="A12" s="201" t="str">
        <f>Lists!C:C</f>
        <v>CMR001</v>
      </c>
      <c r="B12" s="202">
        <f>_xlfn.DAYS(About!$A$3,'Core Indicators'!U12)</f>
        <v>93</v>
      </c>
      <c r="C12" s="202">
        <f>_xlfn.DAYS(About!$A$3,'Core Indicators'!AC12)</f>
        <v>93</v>
      </c>
      <c r="D12" s="202">
        <f>_xlfn.DAYS(About!$A$3,'Core Indicators'!AK12)</f>
        <v>93</v>
      </c>
      <c r="E12" s="202">
        <f>_xlfn.DAYS(About!$A$3,'Core Indicators'!AS12)</f>
        <v>93</v>
      </c>
      <c r="F12" s="202">
        <f>_xlfn.DAYS(About!$A$3,'Core Indicators'!BQ12)</f>
        <v>92</v>
      </c>
      <c r="G12" s="202">
        <f>_xlfn.DAYS(About!$A$3,'Core Indicators'!DM12)</f>
        <v>92</v>
      </c>
      <c r="H12" s="202">
        <f>_xlfn.DAYS(About!$A$3,'Core Indicators'!DU12)</f>
        <v>92</v>
      </c>
      <c r="I12" s="202">
        <f>_xlfn.DAYS(About!$A$3,'Core Indicators'!EC12)</f>
        <v>92</v>
      </c>
      <c r="J12" s="202">
        <f>_xlfn.DAYS(About!$A$3,'Core Indicators'!EK12)</f>
        <v>92</v>
      </c>
      <c r="K12" s="202">
        <f>_xlfn.DAYS(About!$A$3,'Core Indicators'!ES12)</f>
        <v>92</v>
      </c>
      <c r="L12" s="202">
        <f>_xlfn.DAYS(About!$A$3,'Core Indicators'!FI12)</f>
        <v>930</v>
      </c>
      <c r="M12" s="202">
        <f>_xlfn.DAYS(About!$A$3,'Core Indicators'!GG12)</f>
        <v>88</v>
      </c>
      <c r="N12" s="202">
        <f>_xlfn.DAYS(About!$A$3,'Core Indicators'!GO12)</f>
        <v>88</v>
      </c>
      <c r="O12" s="202">
        <f>_xlfn.DAYS(About!$A$3,'Core Indicators'!GW12)</f>
        <v>88</v>
      </c>
      <c r="P12" s="202">
        <f>_xlfn.DAYS(About!$A$3,'Core Indicators'!HE12)</f>
        <v>85</v>
      </c>
      <c r="Q12" s="202">
        <f>_xlfn.DAYS(About!$A$3,'Core Indicators'!HM12)</f>
        <v>88</v>
      </c>
      <c r="R12" s="202">
        <f>_xlfn.DAYS(About!$A$3,'Core Indicators'!HU12)</f>
        <v>88</v>
      </c>
      <c r="S12" s="202">
        <f>_xlfn.DAYS(About!$A$3,'Core Indicators'!IC12)</f>
        <v>85</v>
      </c>
      <c r="T12" s="202">
        <f>_xlfn.DAYS(About!$A$3,'Core Indicators'!IK12)</f>
        <v>85</v>
      </c>
      <c r="U12" s="202">
        <f>_xlfn.DAYS(About!$A$3,'Core Indicators'!IS12)</f>
        <v>85</v>
      </c>
      <c r="V12" s="202">
        <f t="shared" si="0"/>
        <v>175.6</v>
      </c>
    </row>
    <row r="13" spans="1:22" x14ac:dyDescent="0.25">
      <c r="A13" s="201" t="str">
        <f>Lists!C:C</f>
        <v>CMR002</v>
      </c>
      <c r="B13" s="202">
        <f>_xlfn.DAYS(About!$A$3,'Core Indicators'!U13)</f>
        <v>742</v>
      </c>
      <c r="C13" s="202">
        <f>_xlfn.DAYS(About!$A$3,'Core Indicators'!AC13)</f>
        <v>187</v>
      </c>
      <c r="D13" s="202">
        <f>_xlfn.DAYS(About!$A$3,'Core Indicators'!AK13)</f>
        <v>187</v>
      </c>
      <c r="E13" s="202">
        <f>_xlfn.DAYS(About!$A$3,'Core Indicators'!AS13)</f>
        <v>158</v>
      </c>
      <c r="F13" s="202">
        <f>_xlfn.DAYS(About!$A$3,'Core Indicators'!BQ13)</f>
        <v>158</v>
      </c>
      <c r="G13" s="202">
        <f>_xlfn.DAYS(About!$A$3,'Core Indicators'!DM13)</f>
        <v>187</v>
      </c>
      <c r="H13" s="202">
        <f>_xlfn.DAYS(About!$A$3,'Core Indicators'!DU13)</f>
        <v>187</v>
      </c>
      <c r="I13" s="202">
        <f>_xlfn.DAYS(About!$A$3,'Core Indicators'!EC13)</f>
        <v>187</v>
      </c>
      <c r="J13" s="202">
        <f>_xlfn.DAYS(About!$A$3,'Core Indicators'!EK13)</f>
        <v>187</v>
      </c>
      <c r="K13" s="202">
        <f>_xlfn.DAYS(About!$A$3,'Core Indicators'!ES13)</f>
        <v>187</v>
      </c>
      <c r="L13" s="202">
        <f>_xlfn.DAYS(About!$A$3,'Core Indicators'!FI13)</f>
        <v>855</v>
      </c>
      <c r="M13" s="202">
        <f>_xlfn.DAYS(About!$A$3,'Core Indicators'!GG13)</f>
        <v>88</v>
      </c>
      <c r="N13" s="202">
        <f>_xlfn.DAYS(About!$A$3,'Core Indicators'!GO13)</f>
        <v>88</v>
      </c>
      <c r="O13" s="202">
        <f>_xlfn.DAYS(About!$A$3,'Core Indicators'!GW13)</f>
        <v>88</v>
      </c>
      <c r="P13" s="202">
        <f>_xlfn.DAYS(About!$A$3,'Core Indicators'!HE13)</f>
        <v>88</v>
      </c>
      <c r="Q13" s="202">
        <f>_xlfn.DAYS(About!$A$3,'Core Indicators'!HM13)</f>
        <v>88</v>
      </c>
      <c r="R13" s="202">
        <f>_xlfn.DAYS(About!$A$3,'Core Indicators'!HU13)</f>
        <v>88</v>
      </c>
      <c r="S13" s="202">
        <f>_xlfn.DAYS(About!$A$3,'Core Indicators'!IC13)</f>
        <v>88</v>
      </c>
      <c r="T13" s="202">
        <f>_xlfn.DAYS(About!$A$3,'Core Indicators'!IK13)</f>
        <v>88</v>
      </c>
      <c r="U13" s="202">
        <f>_xlfn.DAYS(About!$A$3,'Core Indicators'!IS13)</f>
        <v>88</v>
      </c>
      <c r="V13" s="202">
        <f t="shared" si="0"/>
        <v>238.1</v>
      </c>
    </row>
    <row r="14" spans="1:22" x14ac:dyDescent="0.25">
      <c r="A14" s="201" t="str">
        <f>Lists!C:C</f>
        <v>CMR003</v>
      </c>
      <c r="B14" s="202">
        <f>_xlfn.DAYS(About!$A$3,'Core Indicators'!U14)</f>
        <v>930</v>
      </c>
      <c r="C14" s="202">
        <f>_xlfn.DAYS(About!$A$3,'Core Indicators'!AC14)</f>
        <v>187</v>
      </c>
      <c r="D14" s="202">
        <f>_xlfn.DAYS(About!$A$3,'Core Indicators'!AK14)</f>
        <v>187</v>
      </c>
      <c r="E14" s="202">
        <f>_xlfn.DAYS(About!$A$3,'Core Indicators'!AS14)</f>
        <v>158</v>
      </c>
      <c r="F14" s="202">
        <f>_xlfn.DAYS(About!$A$3,'Core Indicators'!BQ14)</f>
        <v>158</v>
      </c>
      <c r="G14" s="202">
        <f>_xlfn.DAYS(About!$A$3,'Core Indicators'!DM14)</f>
        <v>187</v>
      </c>
      <c r="H14" s="202">
        <f>_xlfn.DAYS(About!$A$3,'Core Indicators'!DU14)</f>
        <v>187</v>
      </c>
      <c r="I14" s="202">
        <f>_xlfn.DAYS(About!$A$3,'Core Indicators'!EC14)</f>
        <v>187</v>
      </c>
      <c r="J14" s="202">
        <f>_xlfn.DAYS(About!$A$3,'Core Indicators'!EK14)</f>
        <v>187</v>
      </c>
      <c r="K14" s="202">
        <f>_xlfn.DAYS(About!$A$3,'Core Indicators'!ES14)</f>
        <v>187</v>
      </c>
      <c r="L14" s="202">
        <f>_xlfn.DAYS(About!$A$3,'Core Indicators'!FI14)</f>
        <v>742</v>
      </c>
      <c r="M14" s="202">
        <f>_xlfn.DAYS(About!$A$3,'Core Indicators'!GG14)</f>
        <v>89</v>
      </c>
      <c r="N14" s="202">
        <f>_xlfn.DAYS(About!$A$3,'Core Indicators'!GO14)</f>
        <v>89</v>
      </c>
      <c r="O14" s="202">
        <f>_xlfn.DAYS(About!$A$3,'Core Indicators'!GW14)</f>
        <v>89</v>
      </c>
      <c r="P14" s="202">
        <f>_xlfn.DAYS(About!$A$3,'Core Indicators'!HE14)</f>
        <v>89</v>
      </c>
      <c r="Q14" s="202">
        <f>_xlfn.DAYS(About!$A$3,'Core Indicators'!HM14)</f>
        <v>89</v>
      </c>
      <c r="R14" s="202">
        <f>_xlfn.DAYS(About!$A$3,'Core Indicators'!HU14)</f>
        <v>89</v>
      </c>
      <c r="S14" s="202">
        <f>_xlfn.DAYS(About!$A$3,'Core Indicators'!IC14)</f>
        <v>89</v>
      </c>
      <c r="T14" s="202">
        <f>_xlfn.DAYS(About!$A$3,'Core Indicators'!IK14)</f>
        <v>89</v>
      </c>
      <c r="U14" s="202">
        <f>_xlfn.DAYS(About!$A$3,'Core Indicators'!IS14)</f>
        <v>89</v>
      </c>
      <c r="V14" s="202">
        <f t="shared" si="0"/>
        <v>226.9</v>
      </c>
    </row>
    <row r="15" spans="1:22" x14ac:dyDescent="0.25">
      <c r="A15" s="201" t="str">
        <f>Lists!C:C</f>
        <v>CMR004</v>
      </c>
      <c r="B15" s="202">
        <f>_xlfn.DAYS(About!$A$3,'Core Indicators'!U15)</f>
        <v>930</v>
      </c>
      <c r="C15" s="202">
        <f>_xlfn.DAYS(About!$A$3,'Core Indicators'!AC15)</f>
        <v>214</v>
      </c>
      <c r="D15" s="202">
        <f>_xlfn.DAYS(About!$A$3,'Core Indicators'!AK15)</f>
        <v>214</v>
      </c>
      <c r="E15" s="202">
        <f>_xlfn.DAYS(About!$A$3,'Core Indicators'!AS15)</f>
        <v>158</v>
      </c>
      <c r="F15" s="202">
        <f>_xlfn.DAYS(About!$A$3,'Core Indicators'!BQ15)</f>
        <v>214</v>
      </c>
      <c r="G15" s="202">
        <f>_xlfn.DAYS(About!$A$3,'Core Indicators'!DM15)</f>
        <v>214</v>
      </c>
      <c r="H15" s="202">
        <f>_xlfn.DAYS(About!$A$3,'Core Indicators'!DU15)</f>
        <v>214</v>
      </c>
      <c r="I15" s="202">
        <f>_xlfn.DAYS(About!$A$3,'Core Indicators'!EC15)</f>
        <v>214</v>
      </c>
      <c r="J15" s="202">
        <f>_xlfn.DAYS(About!$A$3,'Core Indicators'!EK15)</f>
        <v>214</v>
      </c>
      <c r="K15" s="202">
        <f>_xlfn.DAYS(About!$A$3,'Core Indicators'!ES15)</f>
        <v>214</v>
      </c>
      <c r="L15" s="202">
        <f>_xlfn.DAYS(About!$A$3,'Core Indicators'!FI15)</f>
        <v>930</v>
      </c>
      <c r="M15" s="202">
        <f>_xlfn.DAYS(About!$A$3,'Core Indicators'!GG15)</f>
        <v>89</v>
      </c>
      <c r="N15" s="202">
        <f>_xlfn.DAYS(About!$A$3,'Core Indicators'!GO15)</f>
        <v>89</v>
      </c>
      <c r="O15" s="202">
        <f>_xlfn.DAYS(About!$A$3,'Core Indicators'!GW15)</f>
        <v>89</v>
      </c>
      <c r="P15" s="202">
        <f>_xlfn.DAYS(About!$A$3,'Core Indicators'!HE15)</f>
        <v>89</v>
      </c>
      <c r="Q15" s="202">
        <f>_xlfn.DAYS(About!$A$3,'Core Indicators'!HM15)</f>
        <v>89</v>
      </c>
      <c r="R15" s="202">
        <f>_xlfn.DAYS(About!$A$3,'Core Indicators'!HU15)</f>
        <v>89</v>
      </c>
      <c r="S15" s="202">
        <f>_xlfn.DAYS(About!$A$3,'Core Indicators'!IC15)</f>
        <v>89</v>
      </c>
      <c r="T15" s="202">
        <f>_xlfn.DAYS(About!$A$3,'Core Indicators'!IK15)</f>
        <v>89</v>
      </c>
      <c r="U15" s="202">
        <f>_xlfn.DAYS(About!$A$3,'Core Indicators'!IS15)</f>
        <v>89</v>
      </c>
      <c r="V15" s="202">
        <f t="shared" si="0"/>
        <v>267.5</v>
      </c>
    </row>
    <row r="16" spans="1:22" x14ac:dyDescent="0.25">
      <c r="A16" s="201" t="str">
        <f>Lists!C:C</f>
        <v>COD001</v>
      </c>
      <c r="B16" s="202">
        <f>_xlfn.DAYS(About!$A$3,'Core Indicators'!U16)</f>
        <v>330</v>
      </c>
      <c r="C16" s="202">
        <f>_xlfn.DAYS(About!$A$3,'Core Indicators'!AC16)</f>
        <v>158</v>
      </c>
      <c r="D16" s="202">
        <f>_xlfn.DAYS(About!$A$3,'Core Indicators'!AK16)</f>
        <v>235</v>
      </c>
      <c r="E16" s="202">
        <f>_xlfn.DAYS(About!$A$3,'Core Indicators'!AS16)</f>
        <v>43</v>
      </c>
      <c r="F16" s="202">
        <f>_xlfn.DAYS(About!$A$3,'Core Indicators'!BQ16)</f>
        <v>43</v>
      </c>
      <c r="G16" s="202">
        <f>_xlfn.DAYS(About!$A$3,'Core Indicators'!DM16)</f>
        <v>235</v>
      </c>
      <c r="H16" s="202">
        <f>_xlfn.DAYS(About!$A$3,'Core Indicators'!DU16)</f>
        <v>235</v>
      </c>
      <c r="I16" s="202">
        <f>_xlfn.DAYS(About!$A$3,'Core Indicators'!EC16)</f>
        <v>235</v>
      </c>
      <c r="J16" s="202">
        <f>_xlfn.DAYS(About!$A$3,'Core Indicators'!EK16)</f>
        <v>235</v>
      </c>
      <c r="K16" s="202">
        <f>_xlfn.DAYS(About!$A$3,'Core Indicators'!ES16)</f>
        <v>235</v>
      </c>
      <c r="L16" s="202">
        <f>_xlfn.DAYS(About!$A$3,'Core Indicators'!FI16)</f>
        <v>930</v>
      </c>
      <c r="M16" s="202">
        <f>_xlfn.DAYS(About!$A$3,'Core Indicators'!GG16)</f>
        <v>85</v>
      </c>
      <c r="N16" s="202">
        <f>_xlfn.DAYS(About!$A$3,'Core Indicators'!GO16)</f>
        <v>85</v>
      </c>
      <c r="O16" s="202">
        <f>_xlfn.DAYS(About!$A$3,'Core Indicators'!GW16)</f>
        <v>85</v>
      </c>
      <c r="P16" s="202">
        <f>_xlfn.DAYS(About!$A$3,'Core Indicators'!HE16)</f>
        <v>85</v>
      </c>
      <c r="Q16" s="202">
        <f>_xlfn.DAYS(About!$A$3,'Core Indicators'!HM16)</f>
        <v>85</v>
      </c>
      <c r="R16" s="202">
        <f>_xlfn.DAYS(About!$A$3,'Core Indicators'!HU16)</f>
        <v>85</v>
      </c>
      <c r="S16" s="202">
        <f>_xlfn.DAYS(About!$A$3,'Core Indicators'!IC16)</f>
        <v>85</v>
      </c>
      <c r="T16" s="202">
        <f>_xlfn.DAYS(About!$A$3,'Core Indicators'!IK16)</f>
        <v>85</v>
      </c>
      <c r="U16" s="202">
        <f>_xlfn.DAYS(About!$A$3,'Core Indicators'!IS16)</f>
        <v>85</v>
      </c>
      <c r="V16" s="202">
        <f t="shared" si="0"/>
        <v>251.1</v>
      </c>
    </row>
    <row r="17" spans="1:22" x14ac:dyDescent="0.25">
      <c r="A17" s="201" t="str">
        <f>Lists!C:C</f>
        <v>COG001</v>
      </c>
      <c r="B17" s="202">
        <f>_xlfn.DAYS(About!$A$3,'Core Indicators'!U17)</f>
        <v>236</v>
      </c>
      <c r="C17" s="202">
        <f>_xlfn.DAYS(About!$A$3,'Core Indicators'!AC17)</f>
        <v>236</v>
      </c>
      <c r="D17" s="202">
        <f>_xlfn.DAYS(About!$A$3,'Core Indicators'!AK17)</f>
        <v>236</v>
      </c>
      <c r="E17" s="202">
        <f>_xlfn.DAYS(About!$A$3,'Core Indicators'!AS17)</f>
        <v>236</v>
      </c>
      <c r="F17" s="202">
        <f>_xlfn.DAYS(About!$A$3,'Core Indicators'!BQ17)</f>
        <v>236</v>
      </c>
      <c r="G17" s="202">
        <f>_xlfn.DAYS(About!$A$3,'Core Indicators'!DM17)</f>
        <v>236</v>
      </c>
      <c r="H17" s="202">
        <f>_xlfn.DAYS(About!$A$3,'Core Indicators'!DU17)</f>
        <v>236</v>
      </c>
      <c r="I17" s="202">
        <f>_xlfn.DAYS(About!$A$3,'Core Indicators'!EC17)</f>
        <v>236</v>
      </c>
      <c r="J17" s="202">
        <f>_xlfn.DAYS(About!$A$3,'Core Indicators'!EK17)</f>
        <v>236</v>
      </c>
      <c r="K17" s="202">
        <f>_xlfn.DAYS(About!$A$3,'Core Indicators'!ES17)</f>
        <v>236</v>
      </c>
      <c r="L17" s="202">
        <f>_xlfn.DAYS(About!$A$3,'Core Indicators'!FI17)</f>
        <v>236</v>
      </c>
      <c r="M17" s="202">
        <f>_xlfn.DAYS(About!$A$3,'Core Indicators'!GG17)</f>
        <v>83</v>
      </c>
      <c r="N17" s="202">
        <f>_xlfn.DAYS(About!$A$3,'Core Indicators'!GO17)</f>
        <v>83</v>
      </c>
      <c r="O17" s="202">
        <f>_xlfn.DAYS(About!$A$3,'Core Indicators'!GW17)</f>
        <v>83</v>
      </c>
      <c r="P17" s="202">
        <f>_xlfn.DAYS(About!$A$3,'Core Indicators'!HE17)</f>
        <v>83</v>
      </c>
      <c r="Q17" s="202">
        <f>_xlfn.DAYS(About!$A$3,'Core Indicators'!HM17)</f>
        <v>83</v>
      </c>
      <c r="R17" s="202">
        <f>_xlfn.DAYS(About!$A$3,'Core Indicators'!HU17)</f>
        <v>83</v>
      </c>
      <c r="S17" s="202">
        <f>_xlfn.DAYS(About!$A$3,'Core Indicators'!IC17)</f>
        <v>83</v>
      </c>
      <c r="T17" s="202">
        <f>_xlfn.DAYS(About!$A$3,'Core Indicators'!IK17)</f>
        <v>83</v>
      </c>
      <c r="U17" s="202">
        <f>_xlfn.DAYS(About!$A$3,'Core Indicators'!IS17)</f>
        <v>83</v>
      </c>
      <c r="V17" s="202">
        <f t="shared" si="0"/>
        <v>220.7</v>
      </c>
    </row>
    <row r="18" spans="1:22" x14ac:dyDescent="0.25">
      <c r="A18" s="201" t="str">
        <f>Lists!C:C</f>
        <v>COL001</v>
      </c>
      <c r="B18" s="202">
        <f>_xlfn.DAYS(About!$A$3,'Core Indicators'!U18)</f>
        <v>328</v>
      </c>
      <c r="C18" s="202">
        <f>_xlfn.DAYS(About!$A$3,'Core Indicators'!AC18)</f>
        <v>104</v>
      </c>
      <c r="D18" s="202">
        <f>_xlfn.DAYS(About!$A$3,'Core Indicators'!AK18)</f>
        <v>104</v>
      </c>
      <c r="E18" s="202">
        <f>_xlfn.DAYS(About!$A$3,'Core Indicators'!AS18)</f>
        <v>104</v>
      </c>
      <c r="F18" s="202">
        <f>_xlfn.DAYS(About!$A$3,'Core Indicators'!BQ18)</f>
        <v>215</v>
      </c>
      <c r="G18" s="202">
        <f>_xlfn.DAYS(About!$A$3,'Core Indicators'!DM18)</f>
        <v>104</v>
      </c>
      <c r="H18" s="202">
        <f>_xlfn.DAYS(About!$A$3,'Core Indicators'!DU18)</f>
        <v>104</v>
      </c>
      <c r="I18" s="202">
        <f>_xlfn.DAYS(About!$A$3,'Core Indicators'!EC18)</f>
        <v>104</v>
      </c>
      <c r="J18" s="202">
        <f>_xlfn.DAYS(About!$A$3,'Core Indicators'!EK18)</f>
        <v>104</v>
      </c>
      <c r="K18" s="202">
        <f>_xlfn.DAYS(About!$A$3,'Core Indicators'!ES18)</f>
        <v>104</v>
      </c>
      <c r="L18" s="202">
        <f>_xlfn.DAYS(About!$A$3,'Core Indicators'!FI18)</f>
        <v>929</v>
      </c>
      <c r="M18" s="202">
        <f>_xlfn.DAYS(About!$A$3,'Core Indicators'!GG18)</f>
        <v>84</v>
      </c>
      <c r="N18" s="202">
        <f>_xlfn.DAYS(About!$A$3,'Core Indicators'!GO18)</f>
        <v>84</v>
      </c>
      <c r="O18" s="202">
        <f>_xlfn.DAYS(About!$A$3,'Core Indicators'!GW18)</f>
        <v>84</v>
      </c>
      <c r="P18" s="202">
        <f>_xlfn.DAYS(About!$A$3,'Core Indicators'!HE18)</f>
        <v>84</v>
      </c>
      <c r="Q18" s="202">
        <f>_xlfn.DAYS(About!$A$3,'Core Indicators'!HM18)</f>
        <v>84</v>
      </c>
      <c r="R18" s="202">
        <f>_xlfn.DAYS(About!$A$3,'Core Indicators'!HU18)</f>
        <v>84</v>
      </c>
      <c r="S18" s="202">
        <f>_xlfn.DAYS(About!$A$3,'Core Indicators'!IC18)</f>
        <v>84</v>
      </c>
      <c r="T18" s="202">
        <f>_xlfn.DAYS(About!$A$3,'Core Indicators'!IK18)</f>
        <v>84</v>
      </c>
      <c r="U18" s="202">
        <f>_xlfn.DAYS(About!$A$3,'Core Indicators'!IS18)</f>
        <v>84</v>
      </c>
      <c r="V18" s="202">
        <f t="shared" si="0"/>
        <v>195.6</v>
      </c>
    </row>
    <row r="19" spans="1:22" x14ac:dyDescent="0.25">
      <c r="A19" s="201" t="str">
        <f>Lists!C:C</f>
        <v>COL002</v>
      </c>
      <c r="B19" s="202">
        <f>_xlfn.DAYS(About!$A$3,'Core Indicators'!U19)</f>
        <v>215</v>
      </c>
      <c r="C19" s="202">
        <f>_xlfn.DAYS(About!$A$3,'Core Indicators'!AC19)</f>
        <v>215</v>
      </c>
      <c r="D19" s="202">
        <f>_xlfn.DAYS(About!$A$3,'Core Indicators'!AK19)</f>
        <v>215</v>
      </c>
      <c r="E19" s="202">
        <f>_xlfn.DAYS(About!$A$3,'Core Indicators'!AS19)</f>
        <v>215</v>
      </c>
      <c r="F19" s="202">
        <f>_xlfn.DAYS(About!$A$3,'Core Indicators'!BQ19)</f>
        <v>572</v>
      </c>
      <c r="G19" s="202">
        <f>_xlfn.DAYS(About!$A$3,'Core Indicators'!DM19)</f>
        <v>215</v>
      </c>
      <c r="H19" s="202">
        <f>_xlfn.DAYS(About!$A$3,'Core Indicators'!DU19)</f>
        <v>329</v>
      </c>
      <c r="I19" s="202">
        <f>_xlfn.DAYS(About!$A$3,'Core Indicators'!EC19)</f>
        <v>215</v>
      </c>
      <c r="J19" s="202">
        <f>_xlfn.DAYS(About!$A$3,'Core Indicators'!EK19)</f>
        <v>215</v>
      </c>
      <c r="K19" s="202">
        <f>_xlfn.DAYS(About!$A$3,'Core Indicators'!ES19)</f>
        <v>329</v>
      </c>
      <c r="L19" s="202">
        <f>_xlfn.DAYS(About!$A$3,'Core Indicators'!FI19)</f>
        <v>929</v>
      </c>
      <c r="M19" s="202">
        <f>_xlfn.DAYS(About!$A$3,'Core Indicators'!GG19)</f>
        <v>77</v>
      </c>
      <c r="N19" s="202">
        <f>_xlfn.DAYS(About!$A$3,'Core Indicators'!GO19)</f>
        <v>77</v>
      </c>
      <c r="O19" s="202">
        <f>_xlfn.DAYS(About!$A$3,'Core Indicators'!GW19)</f>
        <v>77</v>
      </c>
      <c r="P19" s="202">
        <f>_xlfn.DAYS(About!$A$3,'Core Indicators'!HE19)</f>
        <v>77</v>
      </c>
      <c r="Q19" s="202">
        <f>_xlfn.DAYS(About!$A$3,'Core Indicators'!HM19)</f>
        <v>77</v>
      </c>
      <c r="R19" s="202">
        <f>_xlfn.DAYS(About!$A$3,'Core Indicators'!HU19)</f>
        <v>77</v>
      </c>
      <c r="S19" s="202">
        <f>_xlfn.DAYS(About!$A$3,'Core Indicators'!IC19)</f>
        <v>77</v>
      </c>
      <c r="T19" s="202">
        <f>_xlfn.DAYS(About!$A$3,'Core Indicators'!IK19)</f>
        <v>77</v>
      </c>
      <c r="U19" s="202">
        <f>_xlfn.DAYS(About!$A$3,'Core Indicators'!IS19)</f>
        <v>77</v>
      </c>
      <c r="V19" s="202">
        <f t="shared" si="0"/>
        <v>331.1</v>
      </c>
    </row>
    <row r="20" spans="1:22" x14ac:dyDescent="0.25">
      <c r="A20" s="201" t="str">
        <f>Lists!C:C</f>
        <v>CRI002</v>
      </c>
      <c r="B20" s="202">
        <f>_xlfn.DAYS(About!$A$3,'Core Indicators'!U20)</f>
        <v>572</v>
      </c>
      <c r="C20" s="202">
        <f>_xlfn.DAYS(About!$A$3,'Core Indicators'!AC20)</f>
        <v>329</v>
      </c>
      <c r="D20" s="202">
        <f>_xlfn.DAYS(About!$A$3,'Core Indicators'!AK20)</f>
        <v>215</v>
      </c>
      <c r="E20" s="202">
        <f>_xlfn.DAYS(About!$A$3,'Core Indicators'!AS20)</f>
        <v>215</v>
      </c>
      <c r="F20" s="202">
        <f>_xlfn.DAYS(About!$A$3,'Core Indicators'!BQ20)</f>
        <v>427</v>
      </c>
      <c r="G20" s="202">
        <f>_xlfn.DAYS(About!$A$3,'Core Indicators'!DM20)</f>
        <v>215</v>
      </c>
      <c r="H20" s="202">
        <f>_xlfn.DAYS(About!$A$3,'Core Indicators'!DU20)</f>
        <v>215</v>
      </c>
      <c r="I20" s="202">
        <f>_xlfn.DAYS(About!$A$3,'Core Indicators'!EC20)</f>
        <v>215</v>
      </c>
      <c r="J20" s="202">
        <f>_xlfn.DAYS(About!$A$3,'Core Indicators'!EK20)</f>
        <v>329</v>
      </c>
      <c r="K20" s="202">
        <f>_xlfn.DAYS(About!$A$3,'Core Indicators'!ES20)</f>
        <v>329</v>
      </c>
      <c r="L20" s="202">
        <f>_xlfn.DAYS(About!$A$3,'Core Indicators'!FI20)</f>
        <v>873</v>
      </c>
      <c r="M20" s="202">
        <f>_xlfn.DAYS(About!$A$3,'Core Indicators'!GG20)</f>
        <v>88</v>
      </c>
      <c r="N20" s="202">
        <f>_xlfn.DAYS(About!$A$3,'Core Indicators'!GO20)</f>
        <v>88</v>
      </c>
      <c r="O20" s="202">
        <f>_xlfn.DAYS(About!$A$3,'Core Indicators'!GW20)</f>
        <v>88</v>
      </c>
      <c r="P20" s="202">
        <f>_xlfn.DAYS(About!$A$3,'Core Indicators'!HE20)</f>
        <v>88</v>
      </c>
      <c r="Q20" s="202">
        <f>_xlfn.DAYS(About!$A$3,'Core Indicators'!HM20)</f>
        <v>88</v>
      </c>
      <c r="R20" s="202">
        <f>_xlfn.DAYS(About!$A$3,'Core Indicators'!HU20)</f>
        <v>88</v>
      </c>
      <c r="S20" s="202">
        <f>_xlfn.DAYS(About!$A$3,'Core Indicators'!IC20)</f>
        <v>88</v>
      </c>
      <c r="T20" s="202">
        <f>_xlfn.DAYS(About!$A$3,'Core Indicators'!IK20)</f>
        <v>88</v>
      </c>
      <c r="U20" s="202">
        <f>_xlfn.DAYS(About!$A$3,'Core Indicators'!IS20)</f>
        <v>88</v>
      </c>
      <c r="V20" s="202">
        <f t="shared" si="0"/>
        <v>312.10000000000002</v>
      </c>
    </row>
    <row r="21" spans="1:22" x14ac:dyDescent="0.25">
      <c r="A21" s="201" t="str">
        <f>Lists!C:C</f>
        <v>DJI001</v>
      </c>
      <c r="B21" s="202">
        <f>_xlfn.DAYS(About!$A$3,'Core Indicators'!U21)</f>
        <v>55</v>
      </c>
      <c r="C21" s="202">
        <f>_xlfn.DAYS(About!$A$3,'Core Indicators'!AC21)</f>
        <v>55</v>
      </c>
      <c r="D21" s="202">
        <f>_xlfn.DAYS(About!$A$3,'Core Indicators'!AK21)</f>
        <v>55</v>
      </c>
      <c r="E21" s="202">
        <f>_xlfn.DAYS(About!$A$3,'Core Indicators'!AS21)</f>
        <v>55</v>
      </c>
      <c r="F21" s="202">
        <f>_xlfn.DAYS(About!$A$3,'Core Indicators'!BQ21)</f>
        <v>55</v>
      </c>
      <c r="G21" s="202">
        <f>_xlfn.DAYS(About!$A$3,'Core Indicators'!DM21)</f>
        <v>55</v>
      </c>
      <c r="H21" s="202">
        <f>_xlfn.DAYS(About!$A$3,'Core Indicators'!DU21)</f>
        <v>55</v>
      </c>
      <c r="I21" s="202">
        <f>_xlfn.DAYS(About!$A$3,'Core Indicators'!EC21)</f>
        <v>55</v>
      </c>
      <c r="J21" s="202">
        <f>_xlfn.DAYS(About!$A$3,'Core Indicators'!EK21)</f>
        <v>55</v>
      </c>
      <c r="K21" s="202">
        <f>_xlfn.DAYS(About!$A$3,'Core Indicators'!ES21)</f>
        <v>55</v>
      </c>
      <c r="L21" s="202">
        <f>_xlfn.DAYS(About!$A$3,'Core Indicators'!FI21)</f>
        <v>55</v>
      </c>
      <c r="M21" s="202">
        <f>_xlfn.DAYS(About!$A$3,'Core Indicators'!GG21)</f>
        <v>79</v>
      </c>
      <c r="N21" s="202">
        <f>_xlfn.DAYS(About!$A$3,'Core Indicators'!GO21)</f>
        <v>79</v>
      </c>
      <c r="O21" s="202">
        <f>_xlfn.DAYS(About!$A$3,'Core Indicators'!GW21)</f>
        <v>79</v>
      </c>
      <c r="P21" s="202">
        <f>_xlfn.DAYS(About!$A$3,'Core Indicators'!HE21)</f>
        <v>79</v>
      </c>
      <c r="Q21" s="202">
        <f>_xlfn.DAYS(About!$A$3,'Core Indicators'!HM21)</f>
        <v>79</v>
      </c>
      <c r="R21" s="202">
        <f>_xlfn.DAYS(About!$A$3,'Core Indicators'!HU21)</f>
        <v>79</v>
      </c>
      <c r="S21" s="202">
        <f>_xlfn.DAYS(About!$A$3,'Core Indicators'!IC21)</f>
        <v>79</v>
      </c>
      <c r="T21" s="202">
        <f>_xlfn.DAYS(About!$A$3,'Core Indicators'!IK21)</f>
        <v>79</v>
      </c>
      <c r="U21" s="202">
        <f>_xlfn.DAYS(About!$A$3,'Core Indicators'!IS21)</f>
        <v>79</v>
      </c>
      <c r="V21" s="202">
        <f t="shared" si="0"/>
        <v>57.4</v>
      </c>
    </row>
    <row r="22" spans="1:22" x14ac:dyDescent="0.25">
      <c r="A22" s="201" t="str">
        <f>Lists!C:C</f>
        <v>DJI002</v>
      </c>
      <c r="B22" s="202">
        <f>_xlfn.DAYS(About!$A$3,'Core Indicators'!U22)</f>
        <v>55</v>
      </c>
      <c r="C22" s="202">
        <f>_xlfn.DAYS(About!$A$3,'Core Indicators'!AC22)</f>
        <v>55</v>
      </c>
      <c r="D22" s="202">
        <f>_xlfn.DAYS(About!$A$3,'Core Indicators'!AK22)</f>
        <v>55</v>
      </c>
      <c r="E22" s="202">
        <f>_xlfn.DAYS(About!$A$3,'Core Indicators'!AS22)</f>
        <v>55</v>
      </c>
      <c r="F22" s="202">
        <f>_xlfn.DAYS(About!$A$3,'Core Indicators'!BQ22)</f>
        <v>55</v>
      </c>
      <c r="G22" s="202">
        <f>_xlfn.DAYS(About!$A$3,'Core Indicators'!DM22)</f>
        <v>55</v>
      </c>
      <c r="H22" s="202">
        <f>_xlfn.DAYS(About!$A$3,'Core Indicators'!DU22)</f>
        <v>55</v>
      </c>
      <c r="I22" s="202">
        <f>_xlfn.DAYS(About!$A$3,'Core Indicators'!EC22)</f>
        <v>55</v>
      </c>
      <c r="J22" s="202">
        <f>_xlfn.DAYS(About!$A$3,'Core Indicators'!EK22)</f>
        <v>55</v>
      </c>
      <c r="K22" s="202">
        <f>_xlfn.DAYS(About!$A$3,'Core Indicators'!ES22)</f>
        <v>55</v>
      </c>
      <c r="L22" s="202">
        <f>_xlfn.DAYS(About!$A$3,'Core Indicators'!FI22)</f>
        <v>55</v>
      </c>
      <c r="M22" s="202">
        <f>_xlfn.DAYS(About!$A$3,'Core Indicators'!GG22)</f>
        <v>79</v>
      </c>
      <c r="N22" s="202">
        <f>_xlfn.DAYS(About!$A$3,'Core Indicators'!GO22)</f>
        <v>79</v>
      </c>
      <c r="O22" s="202">
        <f>_xlfn.DAYS(About!$A$3,'Core Indicators'!GW22)</f>
        <v>79</v>
      </c>
      <c r="P22" s="202">
        <f>_xlfn.DAYS(About!$A$3,'Core Indicators'!HE22)</f>
        <v>79</v>
      </c>
      <c r="Q22" s="202">
        <f>_xlfn.DAYS(About!$A$3,'Core Indicators'!HM22)</f>
        <v>79</v>
      </c>
      <c r="R22" s="202">
        <f>_xlfn.DAYS(About!$A$3,'Core Indicators'!HU22)</f>
        <v>79</v>
      </c>
      <c r="S22" s="202">
        <f>_xlfn.DAYS(About!$A$3,'Core Indicators'!IC22)</f>
        <v>79</v>
      </c>
      <c r="T22" s="202">
        <f>_xlfn.DAYS(About!$A$3,'Core Indicators'!IK22)</f>
        <v>79</v>
      </c>
      <c r="U22" s="202">
        <f>_xlfn.DAYS(About!$A$3,'Core Indicators'!IS22)</f>
        <v>79</v>
      </c>
      <c r="V22" s="202">
        <f t="shared" si="0"/>
        <v>57.4</v>
      </c>
    </row>
    <row r="23" spans="1:22" x14ac:dyDescent="0.25">
      <c r="A23" s="201" t="str">
        <f>Lists!C:C</f>
        <v>DJI003</v>
      </c>
      <c r="B23" s="202">
        <f>_xlfn.DAYS(About!$A$3,'Core Indicators'!U23)</f>
        <v>55</v>
      </c>
      <c r="C23" s="202">
        <f>_xlfn.DAYS(About!$A$3,'Core Indicators'!AC23)</f>
        <v>55</v>
      </c>
      <c r="D23" s="202">
        <f>_xlfn.DAYS(About!$A$3,'Core Indicators'!AK23)</f>
        <v>55</v>
      </c>
      <c r="E23" s="202">
        <f>_xlfn.DAYS(About!$A$3,'Core Indicators'!AS23)</f>
        <v>55</v>
      </c>
      <c r="F23" s="202">
        <f>_xlfn.DAYS(About!$A$3,'Core Indicators'!BQ23)</f>
        <v>55</v>
      </c>
      <c r="G23" s="202">
        <f>_xlfn.DAYS(About!$A$3,'Core Indicators'!DM23)</f>
        <v>55</v>
      </c>
      <c r="H23" s="202">
        <f>_xlfn.DAYS(About!$A$3,'Core Indicators'!DU23)</f>
        <v>55</v>
      </c>
      <c r="I23" s="202">
        <f>_xlfn.DAYS(About!$A$3,'Core Indicators'!EC23)</f>
        <v>55</v>
      </c>
      <c r="J23" s="202">
        <f>_xlfn.DAYS(About!$A$3,'Core Indicators'!EK23)</f>
        <v>55</v>
      </c>
      <c r="K23" s="202">
        <f>_xlfn.DAYS(About!$A$3,'Core Indicators'!ES23)</f>
        <v>55</v>
      </c>
      <c r="L23" s="202">
        <f>_xlfn.DAYS(About!$A$3,'Core Indicators'!FI23)</f>
        <v>55</v>
      </c>
      <c r="M23" s="202">
        <f>_xlfn.DAYS(About!$A$3,'Core Indicators'!GG23)</f>
        <v>79</v>
      </c>
      <c r="N23" s="202">
        <f>_xlfn.DAYS(About!$A$3,'Core Indicators'!GO23)</f>
        <v>79</v>
      </c>
      <c r="O23" s="202">
        <f>_xlfn.DAYS(About!$A$3,'Core Indicators'!GW23)</f>
        <v>79</v>
      </c>
      <c r="P23" s="202">
        <f>_xlfn.DAYS(About!$A$3,'Core Indicators'!HE23)</f>
        <v>79</v>
      </c>
      <c r="Q23" s="202">
        <f>_xlfn.DAYS(About!$A$3,'Core Indicators'!HM23)</f>
        <v>79</v>
      </c>
      <c r="R23" s="202">
        <f>_xlfn.DAYS(About!$A$3,'Core Indicators'!HU23)</f>
        <v>79</v>
      </c>
      <c r="S23" s="202">
        <f>_xlfn.DAYS(About!$A$3,'Core Indicators'!IC23)</f>
        <v>79</v>
      </c>
      <c r="T23" s="202">
        <f>_xlfn.DAYS(About!$A$3,'Core Indicators'!IK23)</f>
        <v>79</v>
      </c>
      <c r="U23" s="202">
        <f>_xlfn.DAYS(About!$A$3,'Core Indicators'!IS23)</f>
        <v>79</v>
      </c>
      <c r="V23" s="202">
        <f t="shared" si="0"/>
        <v>57.4</v>
      </c>
    </row>
    <row r="24" spans="1:22" x14ac:dyDescent="0.25">
      <c r="A24" s="201" t="str">
        <f>Lists!C:C</f>
        <v>DZA002</v>
      </c>
      <c r="B24" s="202">
        <f>_xlfn.DAYS(About!$A$3,'Core Indicators'!U24)</f>
        <v>641</v>
      </c>
      <c r="C24" s="202">
        <f>_xlfn.DAYS(About!$A$3,'Core Indicators'!AC24)</f>
        <v>572</v>
      </c>
      <c r="D24" s="202">
        <f>_xlfn.DAYS(About!$A$3,'Core Indicators'!AK24)</f>
        <v>447</v>
      </c>
      <c r="E24" s="202">
        <f>_xlfn.DAYS(About!$A$3,'Core Indicators'!AS24)</f>
        <v>447</v>
      </c>
      <c r="F24" s="202">
        <f>_xlfn.DAYS(About!$A$3,'Core Indicators'!BQ24)</f>
        <v>28</v>
      </c>
      <c r="G24" s="202">
        <f>_xlfn.DAYS(About!$A$3,'Core Indicators'!DM24)</f>
        <v>641</v>
      </c>
      <c r="H24" s="202">
        <f>_xlfn.DAYS(About!$A$3,'Core Indicators'!DU24)</f>
        <v>641</v>
      </c>
      <c r="I24" s="202">
        <f>_xlfn.DAYS(About!$A$3,'Core Indicators'!EC24)</f>
        <v>641</v>
      </c>
      <c r="J24" s="202">
        <f>_xlfn.DAYS(About!$A$3,'Core Indicators'!EK24)</f>
        <v>641</v>
      </c>
      <c r="K24" s="202">
        <f>_xlfn.DAYS(About!$A$3,'Core Indicators'!ES24)</f>
        <v>641</v>
      </c>
      <c r="L24" s="202">
        <f>_xlfn.DAYS(About!$A$3,'Core Indicators'!FI24)</f>
        <v>447</v>
      </c>
      <c r="M24" s="202">
        <f>_xlfn.DAYS(About!$A$3,'Core Indicators'!GG24)</f>
        <v>82</v>
      </c>
      <c r="N24" s="202">
        <f>_xlfn.DAYS(About!$A$3,'Core Indicators'!GO24)</f>
        <v>82</v>
      </c>
      <c r="O24" s="202">
        <f>_xlfn.DAYS(About!$A$3,'Core Indicators'!GW24)</f>
        <v>82</v>
      </c>
      <c r="P24" s="202">
        <f>_xlfn.DAYS(About!$A$3,'Core Indicators'!HE24)</f>
        <v>82</v>
      </c>
      <c r="Q24" s="202">
        <f>_xlfn.DAYS(About!$A$3,'Core Indicators'!HM24)</f>
        <v>82</v>
      </c>
      <c r="R24" s="202">
        <f>_xlfn.DAYS(About!$A$3,'Core Indicators'!HU24)</f>
        <v>82</v>
      </c>
      <c r="S24" s="202">
        <f>_xlfn.DAYS(About!$A$3,'Core Indicators'!IC24)</f>
        <v>82</v>
      </c>
      <c r="T24" s="202">
        <f>_xlfn.DAYS(About!$A$3,'Core Indicators'!IK24)</f>
        <v>82</v>
      </c>
      <c r="U24" s="202">
        <f>_xlfn.DAYS(About!$A$3,'Core Indicators'!IS24)</f>
        <v>82</v>
      </c>
      <c r="V24" s="202">
        <f t="shared" si="0"/>
        <v>465.6</v>
      </c>
    </row>
    <row r="25" spans="1:22" x14ac:dyDescent="0.25">
      <c r="A25" s="201" t="str">
        <f>Lists!C:C</f>
        <v>DZA003</v>
      </c>
      <c r="B25" s="202">
        <f>_xlfn.DAYS(About!$A$3,'Core Indicators'!U25)</f>
        <v>572</v>
      </c>
      <c r="C25" s="202">
        <f>_xlfn.DAYS(About!$A$3,'Core Indicators'!AC25)</f>
        <v>928</v>
      </c>
      <c r="D25" s="202">
        <f>_xlfn.DAYS(About!$A$3,'Core Indicators'!AK25)</f>
        <v>641</v>
      </c>
      <c r="E25" s="202">
        <f>_xlfn.DAYS(About!$A$3,'Core Indicators'!AS25)</f>
        <v>641</v>
      </c>
      <c r="F25" s="202">
        <f>_xlfn.DAYS(About!$A$3,'Core Indicators'!BQ25)</f>
        <v>28</v>
      </c>
      <c r="G25" s="202">
        <f>_xlfn.DAYS(About!$A$3,'Core Indicators'!DM25)</f>
        <v>641</v>
      </c>
      <c r="H25" s="202">
        <f>_xlfn.DAYS(About!$A$3,'Core Indicators'!DU25)</f>
        <v>641</v>
      </c>
      <c r="I25" s="202">
        <f>_xlfn.DAYS(About!$A$3,'Core Indicators'!EC25)</f>
        <v>641</v>
      </c>
      <c r="J25" s="202">
        <f>_xlfn.DAYS(About!$A$3,'Core Indicators'!EK25)</f>
        <v>641</v>
      </c>
      <c r="K25" s="202">
        <f>_xlfn.DAYS(About!$A$3,'Core Indicators'!ES25)</f>
        <v>641</v>
      </c>
      <c r="L25" s="202">
        <f>_xlfn.DAYS(About!$A$3,'Core Indicators'!FI25)</f>
        <v>928</v>
      </c>
      <c r="M25" s="202">
        <f>_xlfn.DAYS(About!$A$3,'Core Indicators'!GG25)</f>
        <v>82</v>
      </c>
      <c r="N25" s="202">
        <f>_xlfn.DAYS(About!$A$3,'Core Indicators'!GO25)</f>
        <v>82</v>
      </c>
      <c r="O25" s="202">
        <f>_xlfn.DAYS(About!$A$3,'Core Indicators'!GW25)</f>
        <v>82</v>
      </c>
      <c r="P25" s="202">
        <f>_xlfn.DAYS(About!$A$3,'Core Indicators'!HE25)</f>
        <v>82</v>
      </c>
      <c r="Q25" s="202">
        <f>_xlfn.DAYS(About!$A$3,'Core Indicators'!HM25)</f>
        <v>82</v>
      </c>
      <c r="R25" s="202">
        <f>_xlfn.DAYS(About!$A$3,'Core Indicators'!HU25)</f>
        <v>82</v>
      </c>
      <c r="S25" s="202">
        <f>_xlfn.DAYS(About!$A$3,'Core Indicators'!IC25)</f>
        <v>82</v>
      </c>
      <c r="T25" s="202">
        <f>_xlfn.DAYS(About!$A$3,'Core Indicators'!IK25)</f>
        <v>82</v>
      </c>
      <c r="U25" s="202">
        <f>_xlfn.DAYS(About!$A$3,'Core Indicators'!IS25)</f>
        <v>82</v>
      </c>
      <c r="V25" s="202">
        <f t="shared" si="0"/>
        <v>552.5</v>
      </c>
    </row>
    <row r="26" spans="1:22" x14ac:dyDescent="0.25">
      <c r="A26" s="201" t="str">
        <f>Lists!C:C</f>
        <v>DZA004</v>
      </c>
      <c r="B26" s="202">
        <f>_xlfn.DAYS(About!$A$3,'Core Indicators'!U26)</f>
        <v>434</v>
      </c>
      <c r="C26" s="202">
        <f>_xlfn.DAYS(About!$A$3,'Core Indicators'!AC26)</f>
        <v>434</v>
      </c>
      <c r="D26" s="202">
        <f>_xlfn.DAYS(About!$A$3,'Core Indicators'!AK26)</f>
        <v>434</v>
      </c>
      <c r="E26" s="202">
        <f>_xlfn.DAYS(About!$A$3,'Core Indicators'!AS26)</f>
        <v>434</v>
      </c>
      <c r="F26" s="202">
        <f>_xlfn.DAYS(About!$A$3,'Core Indicators'!BQ26)</f>
        <v>280</v>
      </c>
      <c r="G26" s="202">
        <f>_xlfn.DAYS(About!$A$3,'Core Indicators'!DM26)</f>
        <v>434</v>
      </c>
      <c r="H26" s="202">
        <f>_xlfn.DAYS(About!$A$3,'Core Indicators'!DU26)</f>
        <v>434</v>
      </c>
      <c r="I26" s="202">
        <f>_xlfn.DAYS(About!$A$3,'Core Indicators'!EC26)</f>
        <v>434</v>
      </c>
      <c r="J26" s="202">
        <f>_xlfn.DAYS(About!$A$3,'Core Indicators'!EK26)</f>
        <v>434</v>
      </c>
      <c r="K26" s="202">
        <f>_xlfn.DAYS(About!$A$3,'Core Indicators'!ES26)</f>
        <v>434</v>
      </c>
      <c r="L26" s="202">
        <f>_xlfn.DAYS(About!$A$3,'Core Indicators'!FI26)</f>
        <v>434</v>
      </c>
      <c r="M26" s="202">
        <f>_xlfn.DAYS(About!$A$3,'Core Indicators'!GG26)</f>
        <v>82</v>
      </c>
      <c r="N26" s="202">
        <f>_xlfn.DAYS(About!$A$3,'Core Indicators'!GO26)</f>
        <v>82</v>
      </c>
      <c r="O26" s="202">
        <f>_xlfn.DAYS(About!$A$3,'Core Indicators'!GW26)</f>
        <v>82</v>
      </c>
      <c r="P26" s="202">
        <f>_xlfn.DAYS(About!$A$3,'Core Indicators'!HE26)</f>
        <v>82</v>
      </c>
      <c r="Q26" s="202">
        <f>_xlfn.DAYS(About!$A$3,'Core Indicators'!HM26)</f>
        <v>82</v>
      </c>
      <c r="R26" s="202">
        <f>_xlfn.DAYS(About!$A$3,'Core Indicators'!HU26)</f>
        <v>82</v>
      </c>
      <c r="S26" s="202">
        <f>_xlfn.DAYS(About!$A$3,'Core Indicators'!IC26)</f>
        <v>82</v>
      </c>
      <c r="T26" s="202">
        <f>_xlfn.DAYS(About!$A$3,'Core Indicators'!IK26)</f>
        <v>82</v>
      </c>
      <c r="U26" s="202">
        <f>_xlfn.DAYS(About!$A$3,'Core Indicators'!IS26)</f>
        <v>82</v>
      </c>
      <c r="V26" s="202">
        <f t="shared" si="0"/>
        <v>383.4</v>
      </c>
    </row>
    <row r="27" spans="1:22" x14ac:dyDescent="0.25">
      <c r="A27" s="201" t="str">
        <f>Lists!C:C</f>
        <v>ECU002</v>
      </c>
      <c r="B27" s="202">
        <f>_xlfn.DAYS(About!$A$3,'Core Indicators'!U27)</f>
        <v>572</v>
      </c>
      <c r="C27" s="202">
        <f>_xlfn.DAYS(About!$A$3,'Core Indicators'!AC27)</f>
        <v>214</v>
      </c>
      <c r="D27" s="202">
        <f>_xlfn.DAYS(About!$A$3,'Core Indicators'!AK27)</f>
        <v>214</v>
      </c>
      <c r="E27" s="202">
        <f>_xlfn.DAYS(About!$A$3,'Core Indicators'!AS27)</f>
        <v>214</v>
      </c>
      <c r="F27" s="202">
        <f>_xlfn.DAYS(About!$A$3,'Core Indicators'!BQ27)</f>
        <v>427</v>
      </c>
      <c r="G27" s="202">
        <f>_xlfn.DAYS(About!$A$3,'Core Indicators'!DM27)</f>
        <v>214</v>
      </c>
      <c r="H27" s="202">
        <f>_xlfn.DAYS(About!$A$3,'Core Indicators'!DU27)</f>
        <v>214</v>
      </c>
      <c r="I27" s="202">
        <f>_xlfn.DAYS(About!$A$3,'Core Indicators'!EC27)</f>
        <v>214</v>
      </c>
      <c r="J27" s="202">
        <f>_xlfn.DAYS(About!$A$3,'Core Indicators'!EK27)</f>
        <v>214</v>
      </c>
      <c r="K27" s="202">
        <f>_xlfn.DAYS(About!$A$3,'Core Indicators'!ES27)</f>
        <v>214</v>
      </c>
      <c r="L27" s="202">
        <f>_xlfn.DAYS(About!$A$3,'Core Indicators'!FI27)</f>
        <v>929</v>
      </c>
      <c r="M27" s="202">
        <f>_xlfn.DAYS(About!$A$3,'Core Indicators'!GG27)</f>
        <v>91</v>
      </c>
      <c r="N27" s="202">
        <f>_xlfn.DAYS(About!$A$3,'Core Indicators'!GO27)</f>
        <v>91</v>
      </c>
      <c r="O27" s="202">
        <f>_xlfn.DAYS(About!$A$3,'Core Indicators'!GW27)</f>
        <v>91</v>
      </c>
      <c r="P27" s="202">
        <f>_xlfn.DAYS(About!$A$3,'Core Indicators'!HE27)</f>
        <v>91</v>
      </c>
      <c r="Q27" s="202">
        <f>_xlfn.DAYS(About!$A$3,'Core Indicators'!HM27)</f>
        <v>91</v>
      </c>
      <c r="R27" s="202">
        <f>_xlfn.DAYS(About!$A$3,'Core Indicators'!HU27)</f>
        <v>91</v>
      </c>
      <c r="S27" s="202">
        <f>_xlfn.DAYS(About!$A$3,'Core Indicators'!IC27)</f>
        <v>91</v>
      </c>
      <c r="T27" s="202">
        <f>_xlfn.DAYS(About!$A$3,'Core Indicators'!IK27)</f>
        <v>91</v>
      </c>
      <c r="U27" s="202">
        <f>_xlfn.DAYS(About!$A$3,'Core Indicators'!IS27)</f>
        <v>91</v>
      </c>
      <c r="V27" s="202">
        <f t="shared" si="0"/>
        <v>294.5</v>
      </c>
    </row>
    <row r="28" spans="1:22" x14ac:dyDescent="0.25">
      <c r="A28" s="201" t="str">
        <f>Lists!C:C</f>
        <v>EGY002</v>
      </c>
      <c r="B28" s="202">
        <f>_xlfn.DAYS(About!$A$3,'Core Indicators'!U28)</f>
        <v>489</v>
      </c>
      <c r="C28" s="202">
        <f>_xlfn.DAYS(About!$A$3,'Core Indicators'!AC28)</f>
        <v>154</v>
      </c>
      <c r="D28" s="202">
        <f>_xlfn.DAYS(About!$A$3,'Core Indicators'!AK28)</f>
        <v>28</v>
      </c>
      <c r="E28" s="202">
        <f>_xlfn.DAYS(About!$A$3,'Core Indicators'!AS28)</f>
        <v>64</v>
      </c>
      <c r="F28" s="202">
        <f>_xlfn.DAYS(About!$A$3,'Core Indicators'!BQ28)</f>
        <v>28</v>
      </c>
      <c r="G28" s="202">
        <f>_xlfn.DAYS(About!$A$3,'Core Indicators'!DM28)</f>
        <v>28</v>
      </c>
      <c r="H28" s="202">
        <f>_xlfn.DAYS(About!$A$3,'Core Indicators'!DU28)</f>
        <v>28</v>
      </c>
      <c r="I28" s="202">
        <f>_xlfn.DAYS(About!$A$3,'Core Indicators'!EC28)</f>
        <v>64</v>
      </c>
      <c r="J28" s="202">
        <f>_xlfn.DAYS(About!$A$3,'Core Indicators'!EK28)</f>
        <v>64</v>
      </c>
      <c r="K28" s="202">
        <f>_xlfn.DAYS(About!$A$3,'Core Indicators'!ES28)</f>
        <v>64</v>
      </c>
      <c r="L28" s="202">
        <f>_xlfn.DAYS(About!$A$3,'Core Indicators'!FI28)</f>
        <v>932</v>
      </c>
      <c r="M28" s="202">
        <f>_xlfn.DAYS(About!$A$3,'Core Indicators'!GG28)</f>
        <v>92</v>
      </c>
      <c r="N28" s="202">
        <f>_xlfn.DAYS(About!$A$3,'Core Indicators'!GO28)</f>
        <v>92</v>
      </c>
      <c r="O28" s="202">
        <f>_xlfn.DAYS(About!$A$3,'Core Indicators'!GW28)</f>
        <v>92</v>
      </c>
      <c r="P28" s="202">
        <f>_xlfn.DAYS(About!$A$3,'Core Indicators'!HE28)</f>
        <v>92</v>
      </c>
      <c r="Q28" s="202">
        <f>_xlfn.DAYS(About!$A$3,'Core Indicators'!HM28)</f>
        <v>92</v>
      </c>
      <c r="R28" s="202">
        <f>_xlfn.DAYS(About!$A$3,'Core Indicators'!HU28)</f>
        <v>92</v>
      </c>
      <c r="S28" s="202">
        <f>_xlfn.DAYS(About!$A$3,'Core Indicators'!IC28)</f>
        <v>92</v>
      </c>
      <c r="T28" s="202">
        <f>_xlfn.DAYS(About!$A$3,'Core Indicators'!IK28)</f>
        <v>92</v>
      </c>
      <c r="U28" s="202">
        <f>_xlfn.DAYS(About!$A$3,'Core Indicators'!IS28)</f>
        <v>92</v>
      </c>
      <c r="V28" s="202">
        <f t="shared" si="0"/>
        <v>139.19999999999999</v>
      </c>
    </row>
    <row r="29" spans="1:22" x14ac:dyDescent="0.25">
      <c r="A29" s="201" t="str">
        <f>Lists!C:C</f>
        <v>ERI001</v>
      </c>
      <c r="B29" s="202">
        <f>_xlfn.DAYS(About!$A$3,'Core Indicators'!U29)</f>
        <v>328</v>
      </c>
      <c r="C29" s="202">
        <f>_xlfn.DAYS(About!$A$3,'Core Indicators'!AC29)</f>
        <v>649</v>
      </c>
      <c r="D29" s="202">
        <f>_xlfn.DAYS(About!$A$3,'Core Indicators'!AK29)</f>
        <v>214</v>
      </c>
      <c r="E29" s="202">
        <f>_xlfn.DAYS(About!$A$3,'Core Indicators'!AS29)</f>
        <v>214</v>
      </c>
      <c r="F29" s="202">
        <f>_xlfn.DAYS(About!$A$3,'Core Indicators'!BQ29)</f>
        <v>214</v>
      </c>
      <c r="G29" s="202">
        <f>_xlfn.DAYS(About!$A$3,'Core Indicators'!DM29)</f>
        <v>275</v>
      </c>
      <c r="H29" s="202">
        <f>_xlfn.DAYS(About!$A$3,'Core Indicators'!DU29)</f>
        <v>275</v>
      </c>
      <c r="I29" s="202">
        <f>_xlfn.DAYS(About!$A$3,'Core Indicators'!EC29)</f>
        <v>275</v>
      </c>
      <c r="J29" s="202">
        <f>_xlfn.DAYS(About!$A$3,'Core Indicators'!EK29)</f>
        <v>275</v>
      </c>
      <c r="K29" s="202">
        <f>_xlfn.DAYS(About!$A$3,'Core Indicators'!ES29)</f>
        <v>275</v>
      </c>
      <c r="L29" s="202">
        <f>_xlfn.DAYS(About!$A$3,'Core Indicators'!FI29)</f>
        <v>930</v>
      </c>
      <c r="M29" s="202">
        <f>_xlfn.DAYS(About!$A$3,'Core Indicators'!GG29)</f>
        <v>89</v>
      </c>
      <c r="N29" s="202">
        <f>_xlfn.DAYS(About!$A$3,'Core Indicators'!GO29)</f>
        <v>89</v>
      </c>
      <c r="O29" s="202">
        <f>_xlfn.DAYS(About!$A$3,'Core Indicators'!GW29)</f>
        <v>89</v>
      </c>
      <c r="P29" s="202">
        <f>_xlfn.DAYS(About!$A$3,'Core Indicators'!HE29)</f>
        <v>89</v>
      </c>
      <c r="Q29" s="202">
        <f>_xlfn.DAYS(About!$A$3,'Core Indicators'!HM29)</f>
        <v>89</v>
      </c>
      <c r="R29" s="202">
        <f>_xlfn.DAYS(About!$A$3,'Core Indicators'!HU29)</f>
        <v>89</v>
      </c>
      <c r="S29" s="202">
        <f>_xlfn.DAYS(About!$A$3,'Core Indicators'!IC29)</f>
        <v>89</v>
      </c>
      <c r="T29" s="202">
        <f>_xlfn.DAYS(About!$A$3,'Core Indicators'!IK29)</f>
        <v>89</v>
      </c>
      <c r="U29" s="202">
        <f>_xlfn.DAYS(About!$A$3,'Core Indicators'!IS29)</f>
        <v>89</v>
      </c>
      <c r="V29" s="202">
        <f t="shared" si="0"/>
        <v>303.60000000000002</v>
      </c>
    </row>
    <row r="30" spans="1:22" x14ac:dyDescent="0.25">
      <c r="A30" s="201" t="str">
        <f>Lists!C:C</f>
        <v>ESP002</v>
      </c>
      <c r="B30" s="202">
        <f>_xlfn.DAYS(About!$A$3,'Core Indicators'!U30)</f>
        <v>215</v>
      </c>
      <c r="C30" s="202">
        <f>_xlfn.DAYS(About!$A$3,'Core Indicators'!AC30)</f>
        <v>215</v>
      </c>
      <c r="D30" s="202">
        <f>_xlfn.DAYS(About!$A$3,'Core Indicators'!AK30)</f>
        <v>63</v>
      </c>
      <c r="E30" s="202">
        <f>_xlfn.DAYS(About!$A$3,'Core Indicators'!AS30)</f>
        <v>63</v>
      </c>
      <c r="F30" s="202">
        <f>_xlfn.DAYS(About!$A$3,'Core Indicators'!BQ30)</f>
        <v>63</v>
      </c>
      <c r="G30" s="202">
        <f>_xlfn.DAYS(About!$A$3,'Core Indicators'!DM30)</f>
        <v>63</v>
      </c>
      <c r="H30" s="202">
        <f>_xlfn.DAYS(About!$A$3,'Core Indicators'!DU30)</f>
        <v>63</v>
      </c>
      <c r="I30" s="202">
        <f>_xlfn.DAYS(About!$A$3,'Core Indicators'!EC30)</f>
        <v>63</v>
      </c>
      <c r="J30" s="202">
        <f>_xlfn.DAYS(About!$A$3,'Core Indicators'!EK30)</f>
        <v>63</v>
      </c>
      <c r="K30" s="202">
        <f>_xlfn.DAYS(About!$A$3,'Core Indicators'!ES30)</f>
        <v>63</v>
      </c>
      <c r="L30" s="202">
        <f>_xlfn.DAYS(About!$A$3,'Core Indicators'!FI30)</f>
        <v>929</v>
      </c>
      <c r="M30" s="202">
        <f>_xlfn.DAYS(About!$A$3,'Core Indicators'!GG30)</f>
        <v>93</v>
      </c>
      <c r="N30" s="202">
        <f>_xlfn.DAYS(About!$A$3,'Core Indicators'!GO30)</f>
        <v>93</v>
      </c>
      <c r="O30" s="202">
        <f>_xlfn.DAYS(About!$A$3,'Core Indicators'!GW30)</f>
        <v>93</v>
      </c>
      <c r="P30" s="202">
        <f>_xlfn.DAYS(About!$A$3,'Core Indicators'!HE30)</f>
        <v>93</v>
      </c>
      <c r="Q30" s="202">
        <f>_xlfn.DAYS(About!$A$3,'Core Indicators'!HM30)</f>
        <v>93</v>
      </c>
      <c r="R30" s="202">
        <f>_xlfn.DAYS(About!$A$3,'Core Indicators'!HU30)</f>
        <v>93</v>
      </c>
      <c r="S30" s="202">
        <f>_xlfn.DAYS(About!$A$3,'Core Indicators'!IC30)</f>
        <v>93</v>
      </c>
      <c r="T30" s="202">
        <f>_xlfn.DAYS(About!$A$3,'Core Indicators'!IK30)</f>
        <v>93</v>
      </c>
      <c r="U30" s="202">
        <f>_xlfn.DAYS(About!$A$3,'Core Indicators'!IS30)</f>
        <v>93</v>
      </c>
      <c r="V30" s="202">
        <f t="shared" si="0"/>
        <v>152.6</v>
      </c>
    </row>
    <row r="31" spans="1:22" x14ac:dyDescent="0.25">
      <c r="A31" s="201" t="str">
        <f>Lists!C:C</f>
        <v>ETH001</v>
      </c>
      <c r="B31" s="202">
        <f>_xlfn.DAYS(About!$A$3,'Core Indicators'!U31)</f>
        <v>76</v>
      </c>
      <c r="C31" s="202">
        <f>_xlfn.DAYS(About!$A$3,'Core Indicators'!AC31)</f>
        <v>76</v>
      </c>
      <c r="D31" s="202">
        <f>_xlfn.DAYS(About!$A$3,'Core Indicators'!AK31)</f>
        <v>76</v>
      </c>
      <c r="E31" s="202">
        <f>_xlfn.DAYS(About!$A$3,'Core Indicators'!AS31)</f>
        <v>76</v>
      </c>
      <c r="F31" s="202">
        <f>_xlfn.DAYS(About!$A$3,'Core Indicators'!BQ31)</f>
        <v>36</v>
      </c>
      <c r="G31" s="202">
        <f>_xlfn.DAYS(About!$A$3,'Core Indicators'!DM31)</f>
        <v>76</v>
      </c>
      <c r="H31" s="202">
        <f>_xlfn.DAYS(About!$A$3,'Core Indicators'!DU31)</f>
        <v>76</v>
      </c>
      <c r="I31" s="202">
        <f>_xlfn.DAYS(About!$A$3,'Core Indicators'!EC31)</f>
        <v>76</v>
      </c>
      <c r="J31" s="202">
        <f>_xlfn.DAYS(About!$A$3,'Core Indicators'!EK31)</f>
        <v>76</v>
      </c>
      <c r="K31" s="202">
        <f>_xlfn.DAYS(About!$A$3,'Core Indicators'!ES31)</f>
        <v>76</v>
      </c>
      <c r="L31" s="202">
        <f>_xlfn.DAYS(About!$A$3,'Core Indicators'!FI31)</f>
        <v>76</v>
      </c>
      <c r="M31" s="202">
        <f>_xlfn.DAYS(About!$A$3,'Core Indicators'!GG31)</f>
        <v>79</v>
      </c>
      <c r="N31" s="202">
        <f>_xlfn.DAYS(About!$A$3,'Core Indicators'!GO31)</f>
        <v>79</v>
      </c>
      <c r="O31" s="202">
        <f>_xlfn.DAYS(About!$A$3,'Core Indicators'!GW31)</f>
        <v>79</v>
      </c>
      <c r="P31" s="202">
        <f>_xlfn.DAYS(About!$A$3,'Core Indicators'!HE31)</f>
        <v>79</v>
      </c>
      <c r="Q31" s="202">
        <f>_xlfn.DAYS(About!$A$3,'Core Indicators'!HM31)</f>
        <v>79</v>
      </c>
      <c r="R31" s="202">
        <f>_xlfn.DAYS(About!$A$3,'Core Indicators'!HU31)</f>
        <v>79</v>
      </c>
      <c r="S31" s="202">
        <f>_xlfn.DAYS(About!$A$3,'Core Indicators'!IC31)</f>
        <v>79</v>
      </c>
      <c r="T31" s="202">
        <f>_xlfn.DAYS(About!$A$3,'Core Indicators'!IK31)</f>
        <v>79</v>
      </c>
      <c r="U31" s="202">
        <f>_xlfn.DAYS(About!$A$3,'Core Indicators'!IS31)</f>
        <v>79</v>
      </c>
      <c r="V31" s="202">
        <f t="shared" si="0"/>
        <v>72.3</v>
      </c>
    </row>
    <row r="32" spans="1:22" x14ac:dyDescent="0.25">
      <c r="A32" s="201" t="str">
        <f>Lists!C:C</f>
        <v>ETH002</v>
      </c>
      <c r="B32" s="202">
        <f>_xlfn.DAYS(About!$A$3,'Core Indicators'!U32)</f>
        <v>76</v>
      </c>
      <c r="C32" s="202">
        <f>_xlfn.DAYS(About!$A$3,'Core Indicators'!AC32)</f>
        <v>76</v>
      </c>
      <c r="D32" s="202">
        <f>_xlfn.DAYS(About!$A$3,'Core Indicators'!AK32)</f>
        <v>76</v>
      </c>
      <c r="E32" s="202">
        <f>_xlfn.DAYS(About!$A$3,'Core Indicators'!AS32)</f>
        <v>76</v>
      </c>
      <c r="F32" s="202">
        <f>_xlfn.DAYS(About!$A$3,'Core Indicators'!BQ32)</f>
        <v>76</v>
      </c>
      <c r="G32" s="202">
        <f>_xlfn.DAYS(About!$A$3,'Core Indicators'!DM32)</f>
        <v>76</v>
      </c>
      <c r="H32" s="202">
        <f>_xlfn.DAYS(About!$A$3,'Core Indicators'!DU32)</f>
        <v>76</v>
      </c>
      <c r="I32" s="202">
        <f>_xlfn.DAYS(About!$A$3,'Core Indicators'!EC32)</f>
        <v>76</v>
      </c>
      <c r="J32" s="202">
        <f>_xlfn.DAYS(About!$A$3,'Core Indicators'!EK32)</f>
        <v>76</v>
      </c>
      <c r="K32" s="202">
        <f>_xlfn.DAYS(About!$A$3,'Core Indicators'!ES32)</f>
        <v>76</v>
      </c>
      <c r="L32" s="202">
        <f>_xlfn.DAYS(About!$A$3,'Core Indicators'!FI32)</f>
        <v>76</v>
      </c>
      <c r="M32" s="202">
        <f>_xlfn.DAYS(About!$A$3,'Core Indicators'!GG32)</f>
        <v>79</v>
      </c>
      <c r="N32" s="202">
        <f>_xlfn.DAYS(About!$A$3,'Core Indicators'!GO32)</f>
        <v>79</v>
      </c>
      <c r="O32" s="202">
        <f>_xlfn.DAYS(About!$A$3,'Core Indicators'!GW32)</f>
        <v>79</v>
      </c>
      <c r="P32" s="202">
        <f>_xlfn.DAYS(About!$A$3,'Core Indicators'!HE32)</f>
        <v>79</v>
      </c>
      <c r="Q32" s="202">
        <f>_xlfn.DAYS(About!$A$3,'Core Indicators'!HM32)</f>
        <v>79</v>
      </c>
      <c r="R32" s="202">
        <f>_xlfn.DAYS(About!$A$3,'Core Indicators'!HU32)</f>
        <v>79</v>
      </c>
      <c r="S32" s="202">
        <f>_xlfn.DAYS(About!$A$3,'Core Indicators'!IC32)</f>
        <v>79</v>
      </c>
      <c r="T32" s="202">
        <f>_xlfn.DAYS(About!$A$3,'Core Indicators'!IK32)</f>
        <v>79</v>
      </c>
      <c r="U32" s="202">
        <f>_xlfn.DAYS(About!$A$3,'Core Indicators'!IS32)</f>
        <v>79</v>
      </c>
      <c r="V32" s="202">
        <f t="shared" si="0"/>
        <v>76.3</v>
      </c>
    </row>
    <row r="33" spans="1:22" x14ac:dyDescent="0.25">
      <c r="A33" s="201" t="str">
        <f>Lists!C:C</f>
        <v>ETH003</v>
      </c>
      <c r="B33" s="202">
        <f>_xlfn.DAYS(About!$A$3,'Core Indicators'!U33)</f>
        <v>76</v>
      </c>
      <c r="C33" s="202">
        <f>_xlfn.DAYS(About!$A$3,'Core Indicators'!AC33)</f>
        <v>76</v>
      </c>
      <c r="D33" s="202">
        <f>_xlfn.DAYS(About!$A$3,'Core Indicators'!AK33)</f>
        <v>76</v>
      </c>
      <c r="E33" s="202">
        <f>_xlfn.DAYS(About!$A$3,'Core Indicators'!AS33)</f>
        <v>76</v>
      </c>
      <c r="F33" s="202">
        <f>_xlfn.DAYS(About!$A$3,'Core Indicators'!BQ33)</f>
        <v>36</v>
      </c>
      <c r="G33" s="202">
        <f>_xlfn.DAYS(About!$A$3,'Core Indicators'!DM33)</f>
        <v>76</v>
      </c>
      <c r="H33" s="202">
        <f>_xlfn.DAYS(About!$A$3,'Core Indicators'!DU33)</f>
        <v>76</v>
      </c>
      <c r="I33" s="202">
        <f>_xlfn.DAYS(About!$A$3,'Core Indicators'!EC33)</f>
        <v>76</v>
      </c>
      <c r="J33" s="202">
        <f>_xlfn.DAYS(About!$A$3,'Core Indicators'!EK33)</f>
        <v>76</v>
      </c>
      <c r="K33" s="202">
        <f>_xlfn.DAYS(About!$A$3,'Core Indicators'!ES33)</f>
        <v>76</v>
      </c>
      <c r="L33" s="202">
        <f>_xlfn.DAYS(About!$A$3,'Core Indicators'!FI33)</f>
        <v>76</v>
      </c>
      <c r="M33" s="202">
        <f>_xlfn.DAYS(About!$A$3,'Core Indicators'!GG33)</f>
        <v>79</v>
      </c>
      <c r="N33" s="202">
        <f>_xlfn.DAYS(About!$A$3,'Core Indicators'!GO33)</f>
        <v>79</v>
      </c>
      <c r="O33" s="202">
        <f>_xlfn.DAYS(About!$A$3,'Core Indicators'!GW33)</f>
        <v>79</v>
      </c>
      <c r="P33" s="202">
        <f>_xlfn.DAYS(About!$A$3,'Core Indicators'!HE33)</f>
        <v>79</v>
      </c>
      <c r="Q33" s="202">
        <f>_xlfn.DAYS(About!$A$3,'Core Indicators'!HM33)</f>
        <v>79</v>
      </c>
      <c r="R33" s="202">
        <f>_xlfn.DAYS(About!$A$3,'Core Indicators'!HU33)</f>
        <v>79</v>
      </c>
      <c r="S33" s="202">
        <f>_xlfn.DAYS(About!$A$3,'Core Indicators'!IC33)</f>
        <v>79</v>
      </c>
      <c r="T33" s="202">
        <f>_xlfn.DAYS(About!$A$3,'Core Indicators'!IK33)</f>
        <v>79</v>
      </c>
      <c r="U33" s="202">
        <f>_xlfn.DAYS(About!$A$3,'Core Indicators'!IS33)</f>
        <v>79</v>
      </c>
      <c r="V33" s="202">
        <f t="shared" si="0"/>
        <v>72.3</v>
      </c>
    </row>
    <row r="34" spans="1:22" x14ac:dyDescent="0.25">
      <c r="A34" s="201" t="str">
        <f>Lists!C:C</f>
        <v>ETH004</v>
      </c>
      <c r="B34" s="202">
        <f>_xlfn.DAYS(About!$A$3,'Core Indicators'!U34)</f>
        <v>76</v>
      </c>
      <c r="C34" s="202">
        <f>_xlfn.DAYS(About!$A$3,'Core Indicators'!AC34)</f>
        <v>76</v>
      </c>
      <c r="D34" s="202">
        <f>_xlfn.DAYS(About!$A$3,'Core Indicators'!AK34)</f>
        <v>76</v>
      </c>
      <c r="E34" s="202">
        <f>_xlfn.DAYS(About!$A$3,'Core Indicators'!AS34)</f>
        <v>36</v>
      </c>
      <c r="F34" s="202">
        <f>_xlfn.DAYS(About!$A$3,'Core Indicators'!BQ34)</f>
        <v>36</v>
      </c>
      <c r="G34" s="202">
        <f>_xlfn.DAYS(About!$A$3,'Core Indicators'!DM34)</f>
        <v>76</v>
      </c>
      <c r="H34" s="202">
        <f>_xlfn.DAYS(About!$A$3,'Core Indicators'!DU34)</f>
        <v>76</v>
      </c>
      <c r="I34" s="202">
        <f>_xlfn.DAYS(About!$A$3,'Core Indicators'!EC34)</f>
        <v>76</v>
      </c>
      <c r="J34" s="202">
        <f>_xlfn.DAYS(About!$A$3,'Core Indicators'!EK34)</f>
        <v>76</v>
      </c>
      <c r="K34" s="202">
        <f>_xlfn.DAYS(About!$A$3,'Core Indicators'!ES34)</f>
        <v>76</v>
      </c>
      <c r="L34" s="202">
        <f>_xlfn.DAYS(About!$A$3,'Core Indicators'!FI34)</f>
        <v>76</v>
      </c>
      <c r="M34" s="202">
        <f>_xlfn.DAYS(About!$A$3,'Core Indicators'!GG34)</f>
        <v>79</v>
      </c>
      <c r="N34" s="202">
        <f>_xlfn.DAYS(About!$A$3,'Core Indicators'!GO34)</f>
        <v>79</v>
      </c>
      <c r="O34" s="202">
        <f>_xlfn.DAYS(About!$A$3,'Core Indicators'!GW34)</f>
        <v>79</v>
      </c>
      <c r="P34" s="202">
        <f>_xlfn.DAYS(About!$A$3,'Core Indicators'!HE34)</f>
        <v>79</v>
      </c>
      <c r="Q34" s="202">
        <f>_xlfn.DAYS(About!$A$3,'Core Indicators'!HM34)</f>
        <v>79</v>
      </c>
      <c r="R34" s="202">
        <f>_xlfn.DAYS(About!$A$3,'Core Indicators'!HU34)</f>
        <v>79</v>
      </c>
      <c r="S34" s="202">
        <f>_xlfn.DAYS(About!$A$3,'Core Indicators'!IC34)</f>
        <v>79</v>
      </c>
      <c r="T34" s="202">
        <f>_xlfn.DAYS(About!$A$3,'Core Indicators'!IK34)</f>
        <v>79</v>
      </c>
      <c r="U34" s="202">
        <f>_xlfn.DAYS(About!$A$3,'Core Indicators'!IS34)</f>
        <v>79</v>
      </c>
      <c r="V34" s="202">
        <f t="shared" si="0"/>
        <v>68.3</v>
      </c>
    </row>
    <row r="35" spans="1:22" x14ac:dyDescent="0.25">
      <c r="A35" s="201" t="str">
        <f>Lists!C:C</f>
        <v>GRC002</v>
      </c>
      <c r="B35" s="202">
        <f>_xlfn.DAYS(About!$A$3,'Core Indicators'!U35)</f>
        <v>854</v>
      </c>
      <c r="C35" s="202">
        <f>_xlfn.DAYS(About!$A$3,'Core Indicators'!AC35)</f>
        <v>125</v>
      </c>
      <c r="D35" s="202">
        <f>_xlfn.DAYS(About!$A$3,'Core Indicators'!AK35)</f>
        <v>125</v>
      </c>
      <c r="E35" s="202">
        <f>_xlfn.DAYS(About!$A$3,'Core Indicators'!AS35)</f>
        <v>125</v>
      </c>
      <c r="F35" s="202">
        <f>_xlfn.DAYS(About!$A$3,'Core Indicators'!BQ35)</f>
        <v>62</v>
      </c>
      <c r="G35" s="202">
        <f>_xlfn.DAYS(About!$A$3,'Core Indicators'!DM35)</f>
        <v>125</v>
      </c>
      <c r="H35" s="202">
        <f>_xlfn.DAYS(About!$A$3,'Core Indicators'!DU35)</f>
        <v>125</v>
      </c>
      <c r="I35" s="202">
        <f>_xlfn.DAYS(About!$A$3,'Core Indicators'!EC35)</f>
        <v>125</v>
      </c>
      <c r="J35" s="202">
        <f>_xlfn.DAYS(About!$A$3,'Core Indicators'!EK35)</f>
        <v>125</v>
      </c>
      <c r="K35" s="202">
        <f>_xlfn.DAYS(About!$A$3,'Core Indicators'!ES35)</f>
        <v>125</v>
      </c>
      <c r="L35" s="202">
        <f>_xlfn.DAYS(About!$A$3,'Core Indicators'!FI35)</f>
        <v>938</v>
      </c>
      <c r="M35" s="202">
        <f>_xlfn.DAYS(About!$A$3,'Core Indicators'!GG35)</f>
        <v>84</v>
      </c>
      <c r="N35" s="202">
        <f>_xlfn.DAYS(About!$A$3,'Core Indicators'!GO35)</f>
        <v>84</v>
      </c>
      <c r="O35" s="202">
        <f>_xlfn.DAYS(About!$A$3,'Core Indicators'!GW35)</f>
        <v>84</v>
      </c>
      <c r="P35" s="202">
        <f>_xlfn.DAYS(About!$A$3,'Core Indicators'!HE35)</f>
        <v>84</v>
      </c>
      <c r="Q35" s="202">
        <f>_xlfn.DAYS(About!$A$3,'Core Indicators'!HM35)</f>
        <v>84</v>
      </c>
      <c r="R35" s="202">
        <f>_xlfn.DAYS(About!$A$3,'Core Indicators'!HU35)</f>
        <v>84</v>
      </c>
      <c r="S35" s="202">
        <f>_xlfn.DAYS(About!$A$3,'Core Indicators'!IC35)</f>
        <v>84</v>
      </c>
      <c r="T35" s="202">
        <f>_xlfn.DAYS(About!$A$3,'Core Indicators'!IK35)</f>
        <v>84</v>
      </c>
      <c r="U35" s="202">
        <f>_xlfn.DAYS(About!$A$3,'Core Indicators'!IS35)</f>
        <v>84</v>
      </c>
      <c r="V35" s="202">
        <f t="shared" ref="V35:V66" si="1">AVERAGE(D35:M35)</f>
        <v>195.9</v>
      </c>
    </row>
    <row r="36" spans="1:22" x14ac:dyDescent="0.25">
      <c r="A36" s="201" t="str">
        <f>Lists!C:C</f>
        <v>GTM001</v>
      </c>
      <c r="B36" s="202">
        <f>_xlfn.DAYS(About!$A$3,'Core Indicators'!U36)</f>
        <v>328</v>
      </c>
      <c r="C36" s="202">
        <f>_xlfn.DAYS(About!$A$3,'Core Indicators'!AC36)</f>
        <v>329</v>
      </c>
      <c r="D36" s="202">
        <f>_xlfn.DAYS(About!$A$3,'Core Indicators'!AK36)</f>
        <v>329</v>
      </c>
      <c r="E36" s="202">
        <f>_xlfn.DAYS(About!$A$3,'Core Indicators'!AS36)</f>
        <v>329</v>
      </c>
      <c r="F36" s="202">
        <f>_xlfn.DAYS(About!$A$3,'Core Indicators'!BQ36)</f>
        <v>215</v>
      </c>
      <c r="G36" s="202">
        <f>_xlfn.DAYS(About!$A$3,'Core Indicators'!DM36)</f>
        <v>215</v>
      </c>
      <c r="H36" s="202">
        <f>_xlfn.DAYS(About!$A$3,'Core Indicators'!DU36)</f>
        <v>215</v>
      </c>
      <c r="I36" s="202">
        <f>_xlfn.DAYS(About!$A$3,'Core Indicators'!EC36)</f>
        <v>215</v>
      </c>
      <c r="J36" s="202">
        <f>_xlfn.DAYS(About!$A$3,'Core Indicators'!EK36)</f>
        <v>215</v>
      </c>
      <c r="K36" s="202">
        <f>_xlfn.DAYS(About!$A$3,'Core Indicators'!ES36)</f>
        <v>329</v>
      </c>
      <c r="L36" s="202">
        <f>_xlfn.DAYS(About!$A$3,'Core Indicators'!FI36)</f>
        <v>795</v>
      </c>
      <c r="M36" s="202">
        <f>_xlfn.DAYS(About!$A$3,'Core Indicators'!GG36)</f>
        <v>89</v>
      </c>
      <c r="N36" s="202">
        <f>_xlfn.DAYS(About!$A$3,'Core Indicators'!GO36)</f>
        <v>89</v>
      </c>
      <c r="O36" s="202">
        <f>_xlfn.DAYS(About!$A$3,'Core Indicators'!GW36)</f>
        <v>88</v>
      </c>
      <c r="P36" s="202">
        <f>_xlfn.DAYS(About!$A$3,'Core Indicators'!HE36)</f>
        <v>88</v>
      </c>
      <c r="Q36" s="202">
        <f>_xlfn.DAYS(About!$A$3,'Core Indicators'!HM36)</f>
        <v>89</v>
      </c>
      <c r="R36" s="202">
        <f>_xlfn.DAYS(About!$A$3,'Core Indicators'!HU36)</f>
        <v>89</v>
      </c>
      <c r="S36" s="202">
        <f>_xlfn.DAYS(About!$A$3,'Core Indicators'!IC36)</f>
        <v>88</v>
      </c>
      <c r="T36" s="202">
        <f>_xlfn.DAYS(About!$A$3,'Core Indicators'!IK36)</f>
        <v>88</v>
      </c>
      <c r="U36" s="202">
        <f>_xlfn.DAYS(About!$A$3,'Core Indicators'!IS36)</f>
        <v>88</v>
      </c>
      <c r="V36" s="202">
        <f t="shared" si="1"/>
        <v>294.60000000000002</v>
      </c>
    </row>
    <row r="37" spans="1:22" x14ac:dyDescent="0.25">
      <c r="A37" s="201" t="str">
        <f>Lists!C:C</f>
        <v>GTM003</v>
      </c>
      <c r="B37" s="202">
        <f>_xlfn.DAYS(About!$A$3,'Core Indicators'!U37)</f>
        <v>215</v>
      </c>
      <c r="C37" s="202">
        <f>_xlfn.DAYS(About!$A$3,'Core Indicators'!AC37)</f>
        <v>215</v>
      </c>
      <c r="D37" s="202">
        <f>_xlfn.DAYS(About!$A$3,'Core Indicators'!AK37)</f>
        <v>215</v>
      </c>
      <c r="E37" s="202">
        <f>_xlfn.DAYS(About!$A$3,'Core Indicators'!AS37)</f>
        <v>215</v>
      </c>
      <c r="F37" s="202">
        <f>_xlfn.DAYS(About!$A$3,'Core Indicators'!BQ37)</f>
        <v>215</v>
      </c>
      <c r="G37" s="202">
        <f>_xlfn.DAYS(About!$A$3,'Core Indicators'!DM37)</f>
        <v>215</v>
      </c>
      <c r="H37" s="202">
        <f>_xlfn.DAYS(About!$A$3,'Core Indicators'!DU37)</f>
        <v>215</v>
      </c>
      <c r="I37" s="202">
        <f>_xlfn.DAYS(About!$A$3,'Core Indicators'!EC37)</f>
        <v>215</v>
      </c>
      <c r="J37" s="202">
        <f>_xlfn.DAYS(About!$A$3,'Core Indicators'!EK37)</f>
        <v>274</v>
      </c>
      <c r="K37" s="202">
        <f>_xlfn.DAYS(About!$A$3,'Core Indicators'!ES37)</f>
        <v>274</v>
      </c>
      <c r="L37" s="202">
        <f>_xlfn.DAYS(About!$A$3,'Core Indicators'!FI37)</f>
        <v>274</v>
      </c>
      <c r="M37" s="202">
        <f>_xlfn.DAYS(About!$A$3,'Core Indicators'!GG37)</f>
        <v>78</v>
      </c>
      <c r="N37" s="202">
        <f>_xlfn.DAYS(About!$A$3,'Core Indicators'!GO37)</f>
        <v>78</v>
      </c>
      <c r="O37" s="202">
        <f>_xlfn.DAYS(About!$A$3,'Core Indicators'!GW37)</f>
        <v>78</v>
      </c>
      <c r="P37" s="202">
        <f>_xlfn.DAYS(About!$A$3,'Core Indicators'!HE37)</f>
        <v>78</v>
      </c>
      <c r="Q37" s="202">
        <f>_xlfn.DAYS(About!$A$3,'Core Indicators'!HM37)</f>
        <v>78</v>
      </c>
      <c r="R37" s="202">
        <f>_xlfn.DAYS(About!$A$3,'Core Indicators'!HU37)</f>
        <v>78</v>
      </c>
      <c r="S37" s="202">
        <f>_xlfn.DAYS(About!$A$3,'Core Indicators'!IC37)</f>
        <v>78</v>
      </c>
      <c r="T37" s="202">
        <f>_xlfn.DAYS(About!$A$3,'Core Indicators'!IK37)</f>
        <v>78</v>
      </c>
      <c r="U37" s="202">
        <f>_xlfn.DAYS(About!$A$3,'Core Indicators'!IS37)</f>
        <v>78</v>
      </c>
      <c r="V37" s="202">
        <f t="shared" si="1"/>
        <v>219</v>
      </c>
    </row>
    <row r="38" spans="1:22" x14ac:dyDescent="0.25">
      <c r="A38" s="201" t="str">
        <f>Lists!C:C</f>
        <v>HND001</v>
      </c>
      <c r="B38" s="202">
        <f>_xlfn.DAYS(About!$A$3,'Core Indicators'!U38)</f>
        <v>328</v>
      </c>
      <c r="C38" s="202">
        <f>_xlfn.DAYS(About!$A$3,'Core Indicators'!AC38)</f>
        <v>329</v>
      </c>
      <c r="D38" s="202">
        <f>_xlfn.DAYS(About!$A$3,'Core Indicators'!AK38)</f>
        <v>329</v>
      </c>
      <c r="E38" s="202">
        <f>_xlfn.DAYS(About!$A$3,'Core Indicators'!AS38)</f>
        <v>329</v>
      </c>
      <c r="F38" s="202">
        <f>_xlfn.DAYS(About!$A$3,'Core Indicators'!BQ38)</f>
        <v>215</v>
      </c>
      <c r="G38" s="202">
        <f>_xlfn.DAYS(About!$A$3,'Core Indicators'!DM38)</f>
        <v>256</v>
      </c>
      <c r="H38" s="202">
        <f>_xlfn.DAYS(About!$A$3,'Core Indicators'!DU38)</f>
        <v>256</v>
      </c>
      <c r="I38" s="202">
        <f>_xlfn.DAYS(About!$A$3,'Core Indicators'!EC38)</f>
        <v>256</v>
      </c>
      <c r="J38" s="202">
        <f>_xlfn.DAYS(About!$A$3,'Core Indicators'!EK38)</f>
        <v>256</v>
      </c>
      <c r="K38" s="202">
        <f>_xlfn.DAYS(About!$A$3,'Core Indicators'!ES38)</f>
        <v>329</v>
      </c>
      <c r="L38" s="202">
        <f>_xlfn.DAYS(About!$A$3,'Core Indicators'!FI38)</f>
        <v>930</v>
      </c>
      <c r="M38" s="202">
        <f>_xlfn.DAYS(About!$A$3,'Core Indicators'!GG38)</f>
        <v>86</v>
      </c>
      <c r="N38" s="202">
        <f>_xlfn.DAYS(About!$A$3,'Core Indicators'!GO38)</f>
        <v>86</v>
      </c>
      <c r="O38" s="202">
        <f>_xlfn.DAYS(About!$A$3,'Core Indicators'!GW38)</f>
        <v>86</v>
      </c>
      <c r="P38" s="202">
        <f>_xlfn.DAYS(About!$A$3,'Core Indicators'!HE38)</f>
        <v>86</v>
      </c>
      <c r="Q38" s="202">
        <f>_xlfn.DAYS(About!$A$3,'Core Indicators'!HM38)</f>
        <v>88</v>
      </c>
      <c r="R38" s="202">
        <f>_xlfn.DAYS(About!$A$3,'Core Indicators'!HU38)</f>
        <v>88</v>
      </c>
      <c r="S38" s="202">
        <f>_xlfn.DAYS(About!$A$3,'Core Indicators'!IC38)</f>
        <v>86</v>
      </c>
      <c r="T38" s="202">
        <f>_xlfn.DAYS(About!$A$3,'Core Indicators'!IK38)</f>
        <v>86</v>
      </c>
      <c r="U38" s="202">
        <f>_xlfn.DAYS(About!$A$3,'Core Indicators'!IS38)</f>
        <v>86</v>
      </c>
      <c r="V38" s="202">
        <f t="shared" si="1"/>
        <v>324.2</v>
      </c>
    </row>
    <row r="39" spans="1:22" x14ac:dyDescent="0.25">
      <c r="A39" s="201" t="str">
        <f>Lists!C:C</f>
        <v>HND002</v>
      </c>
      <c r="B39" s="202">
        <f>_xlfn.DAYS(About!$A$3,'Core Indicators'!U39)</f>
        <v>274</v>
      </c>
      <c r="C39" s="202">
        <f>_xlfn.DAYS(About!$A$3,'Core Indicators'!AC39)</f>
        <v>215</v>
      </c>
      <c r="D39" s="202">
        <f>_xlfn.DAYS(About!$A$3,'Core Indicators'!AK39)</f>
        <v>215</v>
      </c>
      <c r="E39" s="202">
        <f>_xlfn.DAYS(About!$A$3,'Core Indicators'!AS39)</f>
        <v>215</v>
      </c>
      <c r="F39" s="202">
        <f>_xlfn.DAYS(About!$A$3,'Core Indicators'!BQ39)</f>
        <v>274</v>
      </c>
      <c r="G39" s="202">
        <f>_xlfn.DAYS(About!$A$3,'Core Indicators'!DM39)</f>
        <v>215</v>
      </c>
      <c r="H39" s="202">
        <f>_xlfn.DAYS(About!$A$3,'Core Indicators'!DU39)</f>
        <v>215</v>
      </c>
      <c r="I39" s="202">
        <f>_xlfn.DAYS(About!$A$3,'Core Indicators'!EC39)</f>
        <v>215</v>
      </c>
      <c r="J39" s="202">
        <f>_xlfn.DAYS(About!$A$3,'Core Indicators'!EK39)</f>
        <v>274</v>
      </c>
      <c r="K39" s="202">
        <f>_xlfn.DAYS(About!$A$3,'Core Indicators'!ES39)</f>
        <v>274</v>
      </c>
      <c r="L39" s="202">
        <f>_xlfn.DAYS(About!$A$3,'Core Indicators'!FI39)</f>
        <v>274</v>
      </c>
      <c r="M39" s="202">
        <f>_xlfn.DAYS(About!$A$3,'Core Indicators'!GG39)</f>
        <v>78</v>
      </c>
      <c r="N39" s="202">
        <f>_xlfn.DAYS(About!$A$3,'Core Indicators'!GO39)</f>
        <v>78</v>
      </c>
      <c r="O39" s="202">
        <f>_xlfn.DAYS(About!$A$3,'Core Indicators'!GW39)</f>
        <v>78</v>
      </c>
      <c r="P39" s="202">
        <f>_xlfn.DAYS(About!$A$3,'Core Indicators'!HE39)</f>
        <v>78</v>
      </c>
      <c r="Q39" s="202">
        <f>_xlfn.DAYS(About!$A$3,'Core Indicators'!HM39)</f>
        <v>78</v>
      </c>
      <c r="R39" s="202">
        <f>_xlfn.DAYS(About!$A$3,'Core Indicators'!HU39)</f>
        <v>78</v>
      </c>
      <c r="S39" s="202">
        <f>_xlfn.DAYS(About!$A$3,'Core Indicators'!IC39)</f>
        <v>78</v>
      </c>
      <c r="T39" s="202">
        <f>_xlfn.DAYS(About!$A$3,'Core Indicators'!IK39)</f>
        <v>78</v>
      </c>
      <c r="U39" s="202">
        <f>_xlfn.DAYS(About!$A$3,'Core Indicators'!IS39)</f>
        <v>78</v>
      </c>
      <c r="V39" s="202">
        <f t="shared" si="1"/>
        <v>224.9</v>
      </c>
    </row>
    <row r="40" spans="1:22" x14ac:dyDescent="0.25">
      <c r="A40" s="201" t="str">
        <f>Lists!C:C</f>
        <v>HTI001</v>
      </c>
      <c r="B40" s="202">
        <f>_xlfn.DAYS(About!$A$3,'Core Indicators'!U40)</f>
        <v>946</v>
      </c>
      <c r="C40" s="202">
        <f>_xlfn.DAYS(About!$A$3,'Core Indicators'!AC40)</f>
        <v>13</v>
      </c>
      <c r="D40" s="202">
        <f>_xlfn.DAYS(About!$A$3,'Core Indicators'!AK40)</f>
        <v>13</v>
      </c>
      <c r="E40" s="202">
        <f>_xlfn.DAYS(About!$A$3,'Core Indicators'!AS40)</f>
        <v>13</v>
      </c>
      <c r="F40" s="202">
        <f>_xlfn.DAYS(About!$A$3,'Core Indicators'!BQ40)</f>
        <v>13</v>
      </c>
      <c r="G40" s="202">
        <f>_xlfn.DAYS(About!$A$3,'Core Indicators'!DM40)</f>
        <v>0</v>
      </c>
      <c r="H40" s="202">
        <f>_xlfn.DAYS(About!$A$3,'Core Indicators'!DU40)</f>
        <v>0</v>
      </c>
      <c r="I40" s="202">
        <f>_xlfn.DAYS(About!$A$3,'Core Indicators'!EC40)</f>
        <v>0</v>
      </c>
      <c r="J40" s="202">
        <f>_xlfn.DAYS(About!$A$3,'Core Indicators'!EK40)</f>
        <v>0</v>
      </c>
      <c r="K40" s="202">
        <f>_xlfn.DAYS(About!$A$3,'Core Indicators'!ES40)</f>
        <v>0</v>
      </c>
      <c r="L40" s="202">
        <f>_xlfn.DAYS(About!$A$3,'Core Indicators'!FI40)</f>
        <v>13</v>
      </c>
      <c r="M40" s="202">
        <f>_xlfn.DAYS(About!$A$3,'Core Indicators'!GG40)</f>
        <v>82</v>
      </c>
      <c r="N40" s="202">
        <f>_xlfn.DAYS(About!$A$3,'Core Indicators'!GO40)</f>
        <v>82</v>
      </c>
      <c r="O40" s="202">
        <f>_xlfn.DAYS(About!$A$3,'Core Indicators'!GW40)</f>
        <v>82</v>
      </c>
      <c r="P40" s="202">
        <f>_xlfn.DAYS(About!$A$3,'Core Indicators'!HE40)</f>
        <v>82</v>
      </c>
      <c r="Q40" s="202">
        <f>_xlfn.DAYS(About!$A$3,'Core Indicators'!HM40)</f>
        <v>82</v>
      </c>
      <c r="R40" s="202">
        <f>_xlfn.DAYS(About!$A$3,'Core Indicators'!HU40)</f>
        <v>82</v>
      </c>
      <c r="S40" s="202">
        <f>_xlfn.DAYS(About!$A$3,'Core Indicators'!IC40)</f>
        <v>82</v>
      </c>
      <c r="T40" s="202">
        <f>_xlfn.DAYS(About!$A$3,'Core Indicators'!IK40)</f>
        <v>82</v>
      </c>
      <c r="U40" s="202">
        <f>_xlfn.DAYS(About!$A$3,'Core Indicators'!IS40)</f>
        <v>82</v>
      </c>
      <c r="V40" s="202">
        <f t="shared" si="1"/>
        <v>13.4</v>
      </c>
    </row>
    <row r="41" spans="1:22" x14ac:dyDescent="0.25">
      <c r="A41" s="201" t="str">
        <f>Lists!C:C</f>
        <v>HTI002</v>
      </c>
      <c r="B41" s="202">
        <f>_xlfn.DAYS(About!$A$3,'Core Indicators'!U41)</f>
        <v>13</v>
      </c>
      <c r="C41" s="202">
        <f>_xlfn.DAYS(About!$A$3,'Core Indicators'!AC41)</f>
        <v>13</v>
      </c>
      <c r="D41" s="202">
        <f>_xlfn.DAYS(About!$A$3,'Core Indicators'!AK41)</f>
        <v>0</v>
      </c>
      <c r="E41" s="202">
        <f>_xlfn.DAYS(About!$A$3,'Core Indicators'!AS41)</f>
        <v>13</v>
      </c>
      <c r="F41" s="202">
        <f>_xlfn.DAYS(About!$A$3,'Core Indicators'!BQ41)</f>
        <v>11</v>
      </c>
      <c r="G41" s="202">
        <f>_xlfn.DAYS(About!$A$3,'Core Indicators'!DM41)</f>
        <v>11</v>
      </c>
      <c r="H41" s="202">
        <f>_xlfn.DAYS(About!$A$3,'Core Indicators'!DU41)</f>
        <v>11</v>
      </c>
      <c r="I41" s="202">
        <f>_xlfn.DAYS(About!$A$3,'Core Indicators'!EC41)</f>
        <v>11</v>
      </c>
      <c r="J41" s="202">
        <f>_xlfn.DAYS(About!$A$3,'Core Indicators'!EK41)</f>
        <v>11</v>
      </c>
      <c r="K41" s="202">
        <f>_xlfn.DAYS(About!$A$3,'Core Indicators'!ES41)</f>
        <v>11</v>
      </c>
      <c r="L41" s="202">
        <f>_xlfn.DAYS(About!$A$3,'Core Indicators'!FI41)</f>
        <v>13</v>
      </c>
      <c r="M41" s="202">
        <f>_xlfn.DAYS(About!$A$3,'Core Indicators'!GG41)</f>
        <v>13</v>
      </c>
      <c r="N41" s="202">
        <f>_xlfn.DAYS(About!$A$3,'Core Indicators'!GO41)</f>
        <v>13</v>
      </c>
      <c r="O41" s="202">
        <f>_xlfn.DAYS(About!$A$3,'Core Indicators'!GW41)</f>
        <v>13</v>
      </c>
      <c r="P41" s="202">
        <f>_xlfn.DAYS(About!$A$3,'Core Indicators'!HE41)</f>
        <v>13</v>
      </c>
      <c r="Q41" s="202">
        <f>_xlfn.DAYS(About!$A$3,'Core Indicators'!HM41)</f>
        <v>13</v>
      </c>
      <c r="R41" s="202">
        <f>_xlfn.DAYS(About!$A$3,'Core Indicators'!HU41)</f>
        <v>13</v>
      </c>
      <c r="S41" s="202">
        <f>_xlfn.DAYS(About!$A$3,'Core Indicators'!IC41)</f>
        <v>13</v>
      </c>
      <c r="T41" s="202">
        <f>_xlfn.DAYS(About!$A$3,'Core Indicators'!IK41)</f>
        <v>13</v>
      </c>
      <c r="U41" s="202">
        <f>_xlfn.DAYS(About!$A$3,'Core Indicators'!IS41)</f>
        <v>13</v>
      </c>
      <c r="V41" s="202">
        <f t="shared" si="1"/>
        <v>10.5</v>
      </c>
    </row>
    <row r="42" spans="1:22" x14ac:dyDescent="0.25">
      <c r="A42" s="201" t="str">
        <f>Lists!C:C</f>
        <v>IDN002</v>
      </c>
      <c r="B42" s="202">
        <f>_xlfn.DAYS(About!$A$3,'Core Indicators'!U42)</f>
        <v>580</v>
      </c>
      <c r="C42" s="202">
        <f>_xlfn.DAYS(About!$A$3,'Core Indicators'!AC42)</f>
        <v>580</v>
      </c>
      <c r="D42" s="202">
        <f>_xlfn.DAYS(About!$A$3,'Core Indicators'!AK42)</f>
        <v>580</v>
      </c>
      <c r="E42" s="202">
        <f>_xlfn.DAYS(About!$A$3,'Core Indicators'!AS42)</f>
        <v>33</v>
      </c>
      <c r="F42" s="202">
        <f>_xlfn.DAYS(About!$A$3,'Core Indicators'!BQ42)</f>
        <v>76</v>
      </c>
      <c r="G42" s="202">
        <f>_xlfn.DAYS(About!$A$3,'Core Indicators'!DM42)</f>
        <v>580</v>
      </c>
      <c r="H42" s="202">
        <f>_xlfn.DAYS(About!$A$3,'Core Indicators'!DU42)</f>
        <v>580</v>
      </c>
      <c r="I42" s="202">
        <f>_xlfn.DAYS(About!$A$3,'Core Indicators'!EC42)</f>
        <v>580</v>
      </c>
      <c r="J42" s="202">
        <f>_xlfn.DAYS(About!$A$3,'Core Indicators'!EK42)</f>
        <v>580</v>
      </c>
      <c r="K42" s="202">
        <f>_xlfn.DAYS(About!$A$3,'Core Indicators'!ES42)</f>
        <v>580</v>
      </c>
      <c r="L42" s="202">
        <f>_xlfn.DAYS(About!$A$3,'Core Indicators'!FI42)</f>
        <v>763</v>
      </c>
      <c r="M42" s="202">
        <f>_xlfn.DAYS(About!$A$3,'Core Indicators'!GG42)</f>
        <v>97</v>
      </c>
      <c r="N42" s="202">
        <f>_xlfn.DAYS(About!$A$3,'Core Indicators'!GO42)</f>
        <v>97</v>
      </c>
      <c r="O42" s="202">
        <f>_xlfn.DAYS(About!$A$3,'Core Indicators'!GW42)</f>
        <v>97</v>
      </c>
      <c r="P42" s="202">
        <f>_xlfn.DAYS(About!$A$3,'Core Indicators'!HE42)</f>
        <v>97</v>
      </c>
      <c r="Q42" s="202">
        <f>_xlfn.DAYS(About!$A$3,'Core Indicators'!HM42)</f>
        <v>97</v>
      </c>
      <c r="R42" s="202">
        <f>_xlfn.DAYS(About!$A$3,'Core Indicators'!HU42)</f>
        <v>97</v>
      </c>
      <c r="S42" s="202">
        <f>_xlfn.DAYS(About!$A$3,'Core Indicators'!IC42)</f>
        <v>97</v>
      </c>
      <c r="T42" s="202">
        <f>_xlfn.DAYS(About!$A$3,'Core Indicators'!IK42)</f>
        <v>97</v>
      </c>
      <c r="U42" s="202">
        <f>_xlfn.DAYS(About!$A$3,'Core Indicators'!IS42)</f>
        <v>97</v>
      </c>
      <c r="V42" s="202">
        <f t="shared" si="1"/>
        <v>444.9</v>
      </c>
    </row>
    <row r="43" spans="1:22" x14ac:dyDescent="0.25">
      <c r="A43" s="201" t="str">
        <f>Lists!C:C</f>
        <v>IND002</v>
      </c>
      <c r="B43" s="202">
        <f>_xlfn.DAYS(About!$A$3,'Core Indicators'!U43)</f>
        <v>216</v>
      </c>
      <c r="C43" s="202">
        <f>_xlfn.DAYS(About!$A$3,'Core Indicators'!AC43)</f>
        <v>216</v>
      </c>
      <c r="D43" s="202">
        <f>_xlfn.DAYS(About!$A$3,'Core Indicators'!AK43)</f>
        <v>216</v>
      </c>
      <c r="E43" s="202">
        <f>_xlfn.DAYS(About!$A$3,'Core Indicators'!AS43)</f>
        <v>216</v>
      </c>
      <c r="F43" s="202">
        <f>_xlfn.DAYS(About!$A$3,'Core Indicators'!BQ43)</f>
        <v>76</v>
      </c>
      <c r="G43" s="202">
        <f>_xlfn.DAYS(About!$A$3,'Core Indicators'!DM43)</f>
        <v>216</v>
      </c>
      <c r="H43" s="202">
        <f>_xlfn.DAYS(About!$A$3,'Core Indicators'!DU43)</f>
        <v>216</v>
      </c>
      <c r="I43" s="202">
        <f>_xlfn.DAYS(About!$A$3,'Core Indicators'!EC43)</f>
        <v>216</v>
      </c>
      <c r="J43" s="202">
        <f>_xlfn.DAYS(About!$A$3,'Core Indicators'!EK43)</f>
        <v>216</v>
      </c>
      <c r="K43" s="202">
        <f>_xlfn.DAYS(About!$A$3,'Core Indicators'!ES43)</f>
        <v>216</v>
      </c>
      <c r="L43" s="202">
        <f>_xlfn.DAYS(About!$A$3,'Core Indicators'!FI43)</f>
        <v>643</v>
      </c>
      <c r="M43" s="202">
        <f>_xlfn.DAYS(About!$A$3,'Core Indicators'!GG43)</f>
        <v>99</v>
      </c>
      <c r="N43" s="202">
        <f>_xlfn.DAYS(About!$A$3,'Core Indicators'!GO43)</f>
        <v>99</v>
      </c>
      <c r="O43" s="202">
        <f>_xlfn.DAYS(About!$A$3,'Core Indicators'!GW43)</f>
        <v>99</v>
      </c>
      <c r="P43" s="202">
        <f>_xlfn.DAYS(About!$A$3,'Core Indicators'!HE43)</f>
        <v>99</v>
      </c>
      <c r="Q43" s="202">
        <f>_xlfn.DAYS(About!$A$3,'Core Indicators'!HM43)</f>
        <v>104</v>
      </c>
      <c r="R43" s="202">
        <f>_xlfn.DAYS(About!$A$3,'Core Indicators'!HU43)</f>
        <v>104</v>
      </c>
      <c r="S43" s="202">
        <f>_xlfn.DAYS(About!$A$3,'Core Indicators'!IC43)</f>
        <v>99</v>
      </c>
      <c r="T43" s="202">
        <f>_xlfn.DAYS(About!$A$3,'Core Indicators'!IK43)</f>
        <v>99</v>
      </c>
      <c r="U43" s="202">
        <f>_xlfn.DAYS(About!$A$3,'Core Indicators'!IS43)</f>
        <v>99</v>
      </c>
      <c r="V43" s="202">
        <f t="shared" si="1"/>
        <v>233</v>
      </c>
    </row>
    <row r="44" spans="1:22" x14ac:dyDescent="0.25">
      <c r="A44" s="201" t="str">
        <f>Lists!C:C</f>
        <v>IRN004</v>
      </c>
      <c r="B44" s="202">
        <f>_xlfn.DAYS(About!$A$3,'Core Indicators'!U44)</f>
        <v>169</v>
      </c>
      <c r="C44" s="202">
        <f>_xlfn.DAYS(About!$A$3,'Core Indicators'!AC44)</f>
        <v>169</v>
      </c>
      <c r="D44" s="202">
        <f>_xlfn.DAYS(About!$A$3,'Core Indicators'!AK44)</f>
        <v>62</v>
      </c>
      <c r="E44" s="202">
        <f>_xlfn.DAYS(About!$A$3,'Core Indicators'!AS44)</f>
        <v>62</v>
      </c>
      <c r="F44" s="202">
        <f>_xlfn.DAYS(About!$A$3,'Core Indicators'!BQ44)</f>
        <v>519</v>
      </c>
      <c r="G44" s="202">
        <f>_xlfn.DAYS(About!$A$3,'Core Indicators'!DM44)</f>
        <v>62</v>
      </c>
      <c r="H44" s="202">
        <f>_xlfn.DAYS(About!$A$3,'Core Indicators'!DU44)</f>
        <v>62</v>
      </c>
      <c r="I44" s="202">
        <f>_xlfn.DAYS(About!$A$3,'Core Indicators'!EC44)</f>
        <v>62</v>
      </c>
      <c r="J44" s="202">
        <f>_xlfn.DAYS(About!$A$3,'Core Indicators'!EK44)</f>
        <v>62</v>
      </c>
      <c r="K44" s="202">
        <f>_xlfn.DAYS(About!$A$3,'Core Indicators'!ES44)</f>
        <v>62</v>
      </c>
      <c r="L44" s="202">
        <f>_xlfn.DAYS(About!$A$3,'Core Indicators'!FI44)</f>
        <v>169</v>
      </c>
      <c r="M44" s="202">
        <f>_xlfn.DAYS(About!$A$3,'Core Indicators'!GG44)</f>
        <v>82</v>
      </c>
      <c r="N44" s="202">
        <f>_xlfn.DAYS(About!$A$3,'Core Indicators'!GO44)</f>
        <v>82</v>
      </c>
      <c r="O44" s="202">
        <f>_xlfn.DAYS(About!$A$3,'Core Indicators'!GW44)</f>
        <v>82</v>
      </c>
      <c r="P44" s="202">
        <f>_xlfn.DAYS(About!$A$3,'Core Indicators'!HE44)</f>
        <v>82</v>
      </c>
      <c r="Q44" s="202">
        <f>_xlfn.DAYS(About!$A$3,'Core Indicators'!HM44)</f>
        <v>82</v>
      </c>
      <c r="R44" s="202">
        <f>_xlfn.DAYS(About!$A$3,'Core Indicators'!HU44)</f>
        <v>82</v>
      </c>
      <c r="S44" s="202">
        <f>_xlfn.DAYS(About!$A$3,'Core Indicators'!IC44)</f>
        <v>82</v>
      </c>
      <c r="T44" s="202">
        <f>_xlfn.DAYS(About!$A$3,'Core Indicators'!IK44)</f>
        <v>82</v>
      </c>
      <c r="U44" s="202">
        <f>_xlfn.DAYS(About!$A$3,'Core Indicators'!IS44)</f>
        <v>82</v>
      </c>
      <c r="V44" s="202">
        <f t="shared" si="1"/>
        <v>120.4</v>
      </c>
    </row>
    <row r="45" spans="1:22" x14ac:dyDescent="0.25">
      <c r="A45" s="201" t="str">
        <f>Lists!C:C</f>
        <v>IRQ001</v>
      </c>
      <c r="B45" s="202">
        <f>_xlfn.DAYS(About!$A$3,'Core Indicators'!U45)</f>
        <v>215</v>
      </c>
      <c r="C45" s="202">
        <f>_xlfn.DAYS(About!$A$3,'Core Indicators'!AC45)</f>
        <v>215</v>
      </c>
      <c r="D45" s="202">
        <f>_xlfn.DAYS(About!$A$3,'Core Indicators'!AK45)</f>
        <v>215</v>
      </c>
      <c r="E45" s="202">
        <f>_xlfn.DAYS(About!$A$3,'Core Indicators'!AS45)</f>
        <v>63</v>
      </c>
      <c r="F45" s="202">
        <f>_xlfn.DAYS(About!$A$3,'Core Indicators'!BQ45)</f>
        <v>63</v>
      </c>
      <c r="G45" s="202">
        <f>_xlfn.DAYS(About!$A$3,'Core Indicators'!DM45)</f>
        <v>63</v>
      </c>
      <c r="H45" s="202">
        <f>_xlfn.DAYS(About!$A$3,'Core Indicators'!DU45)</f>
        <v>63</v>
      </c>
      <c r="I45" s="202">
        <f>_xlfn.DAYS(About!$A$3,'Core Indicators'!EC45)</f>
        <v>63</v>
      </c>
      <c r="J45" s="202">
        <f>_xlfn.DAYS(About!$A$3,'Core Indicators'!EK45)</f>
        <v>63</v>
      </c>
      <c r="K45" s="202">
        <f>_xlfn.DAYS(About!$A$3,'Core Indicators'!ES45)</f>
        <v>63</v>
      </c>
      <c r="L45" s="202">
        <f>_xlfn.DAYS(About!$A$3,'Core Indicators'!FI45)</f>
        <v>489</v>
      </c>
      <c r="M45" s="202">
        <f>_xlfn.DAYS(About!$A$3,'Core Indicators'!GG45)</f>
        <v>86</v>
      </c>
      <c r="N45" s="202">
        <f>_xlfn.DAYS(About!$A$3,'Core Indicators'!GO45)</f>
        <v>86</v>
      </c>
      <c r="O45" s="202">
        <f>_xlfn.DAYS(About!$A$3,'Core Indicators'!GW45)</f>
        <v>86</v>
      </c>
      <c r="P45" s="202">
        <f>_xlfn.DAYS(About!$A$3,'Core Indicators'!HE45)</f>
        <v>86</v>
      </c>
      <c r="Q45" s="202">
        <f>_xlfn.DAYS(About!$A$3,'Core Indicators'!HM45)</f>
        <v>86</v>
      </c>
      <c r="R45" s="202">
        <f>_xlfn.DAYS(About!$A$3,'Core Indicators'!HU45)</f>
        <v>86</v>
      </c>
      <c r="S45" s="202">
        <f>_xlfn.DAYS(About!$A$3,'Core Indicators'!IC45)</f>
        <v>86</v>
      </c>
      <c r="T45" s="202">
        <f>_xlfn.DAYS(About!$A$3,'Core Indicators'!IK45)</f>
        <v>86</v>
      </c>
      <c r="U45" s="202">
        <f>_xlfn.DAYS(About!$A$3,'Core Indicators'!IS45)</f>
        <v>86</v>
      </c>
      <c r="V45" s="202">
        <f t="shared" si="1"/>
        <v>123.1</v>
      </c>
    </row>
    <row r="46" spans="1:22" x14ac:dyDescent="0.25">
      <c r="A46" s="201" t="str">
        <f>Lists!C:C</f>
        <v>IRQ002</v>
      </c>
      <c r="B46" s="202">
        <f>_xlfn.DAYS(About!$A$3,'Core Indicators'!U46)</f>
        <v>215</v>
      </c>
      <c r="C46" s="202">
        <f>_xlfn.DAYS(About!$A$3,'Core Indicators'!AC46)</f>
        <v>185</v>
      </c>
      <c r="D46" s="202">
        <f>_xlfn.DAYS(About!$A$3,'Core Indicators'!AK46)</f>
        <v>156</v>
      </c>
      <c r="E46" s="202">
        <f>_xlfn.DAYS(About!$A$3,'Core Indicators'!AS46)</f>
        <v>63</v>
      </c>
      <c r="F46" s="202">
        <f>_xlfn.DAYS(About!$A$3,'Core Indicators'!BQ46)</f>
        <v>63</v>
      </c>
      <c r="G46" s="202">
        <f>_xlfn.DAYS(About!$A$3,'Core Indicators'!DM46)</f>
        <v>156</v>
      </c>
      <c r="H46" s="202">
        <f>_xlfn.DAYS(About!$A$3,'Core Indicators'!DU46)</f>
        <v>156</v>
      </c>
      <c r="I46" s="202">
        <f>_xlfn.DAYS(About!$A$3,'Core Indicators'!EC46)</f>
        <v>156</v>
      </c>
      <c r="J46" s="202">
        <f>_xlfn.DAYS(About!$A$3,'Core Indicators'!EK46)</f>
        <v>156</v>
      </c>
      <c r="K46" s="202">
        <f>_xlfn.DAYS(About!$A$3,'Core Indicators'!ES46)</f>
        <v>156</v>
      </c>
      <c r="L46" s="202">
        <f>_xlfn.DAYS(About!$A$3,'Core Indicators'!FI46)</f>
        <v>572</v>
      </c>
      <c r="M46" s="202">
        <f>_xlfn.DAYS(About!$A$3,'Core Indicators'!GG46)</f>
        <v>86</v>
      </c>
      <c r="N46" s="202">
        <f>_xlfn.DAYS(About!$A$3,'Core Indicators'!GO46)</f>
        <v>86</v>
      </c>
      <c r="O46" s="202">
        <f>_xlfn.DAYS(About!$A$3,'Core Indicators'!GW46)</f>
        <v>86</v>
      </c>
      <c r="P46" s="202">
        <f>_xlfn.DAYS(About!$A$3,'Core Indicators'!HE46)</f>
        <v>86</v>
      </c>
      <c r="Q46" s="202">
        <f>_xlfn.DAYS(About!$A$3,'Core Indicators'!HM46)</f>
        <v>86</v>
      </c>
      <c r="R46" s="202">
        <f>_xlfn.DAYS(About!$A$3,'Core Indicators'!HU46)</f>
        <v>86</v>
      </c>
      <c r="S46" s="202">
        <f>_xlfn.DAYS(About!$A$3,'Core Indicators'!IC46)</f>
        <v>86</v>
      </c>
      <c r="T46" s="202">
        <f>_xlfn.DAYS(About!$A$3,'Core Indicators'!IK46)</f>
        <v>86</v>
      </c>
      <c r="U46" s="202">
        <f>_xlfn.DAYS(About!$A$3,'Core Indicators'!IS46)</f>
        <v>86</v>
      </c>
      <c r="V46" s="202">
        <f t="shared" si="1"/>
        <v>172</v>
      </c>
    </row>
    <row r="47" spans="1:22" x14ac:dyDescent="0.25">
      <c r="A47" s="201" t="str">
        <f>Lists!C:C</f>
        <v>IRQ003</v>
      </c>
      <c r="B47" s="202">
        <f>_xlfn.DAYS(About!$A$3,'Core Indicators'!U47)</f>
        <v>215</v>
      </c>
      <c r="C47" s="202">
        <f>_xlfn.DAYS(About!$A$3,'Core Indicators'!AC47)</f>
        <v>63</v>
      </c>
      <c r="D47" s="202">
        <f>_xlfn.DAYS(About!$A$3,'Core Indicators'!AK47)</f>
        <v>63</v>
      </c>
      <c r="E47" s="202">
        <f>_xlfn.DAYS(About!$A$3,'Core Indicators'!AS47)</f>
        <v>63</v>
      </c>
      <c r="F47" s="202">
        <f>_xlfn.DAYS(About!$A$3,'Core Indicators'!BQ47)</f>
        <v>278</v>
      </c>
      <c r="G47" s="202">
        <f>_xlfn.DAYS(About!$A$3,'Core Indicators'!DM47)</f>
        <v>63</v>
      </c>
      <c r="H47" s="202">
        <f>_xlfn.DAYS(About!$A$3,'Core Indicators'!DU47)</f>
        <v>63</v>
      </c>
      <c r="I47" s="202">
        <f>_xlfn.DAYS(About!$A$3,'Core Indicators'!EC47)</f>
        <v>63</v>
      </c>
      <c r="J47" s="202">
        <f>_xlfn.DAYS(About!$A$3,'Core Indicators'!EK47)</f>
        <v>63</v>
      </c>
      <c r="K47" s="202">
        <f>_xlfn.DAYS(About!$A$3,'Core Indicators'!ES47)</f>
        <v>63</v>
      </c>
      <c r="L47" s="202">
        <f>_xlfn.DAYS(About!$A$3,'Core Indicators'!FI47)</f>
        <v>928</v>
      </c>
      <c r="M47" s="202">
        <f>_xlfn.DAYS(About!$A$3,'Core Indicators'!GG47)</f>
        <v>86</v>
      </c>
      <c r="N47" s="202">
        <f>_xlfn.DAYS(About!$A$3,'Core Indicators'!GO47)</f>
        <v>86</v>
      </c>
      <c r="O47" s="202">
        <f>_xlfn.DAYS(About!$A$3,'Core Indicators'!GW47)</f>
        <v>86</v>
      </c>
      <c r="P47" s="202">
        <f>_xlfn.DAYS(About!$A$3,'Core Indicators'!HE47)</f>
        <v>86</v>
      </c>
      <c r="Q47" s="202">
        <f>_xlfn.DAYS(About!$A$3,'Core Indicators'!HM47)</f>
        <v>86</v>
      </c>
      <c r="R47" s="202">
        <f>_xlfn.DAYS(About!$A$3,'Core Indicators'!HU47)</f>
        <v>86</v>
      </c>
      <c r="S47" s="202">
        <f>_xlfn.DAYS(About!$A$3,'Core Indicators'!IC47)</f>
        <v>86</v>
      </c>
      <c r="T47" s="202">
        <f>_xlfn.DAYS(About!$A$3,'Core Indicators'!IK47)</f>
        <v>86</v>
      </c>
      <c r="U47" s="202">
        <f>_xlfn.DAYS(About!$A$3,'Core Indicators'!IS47)</f>
        <v>86</v>
      </c>
      <c r="V47" s="202">
        <f t="shared" si="1"/>
        <v>173.3</v>
      </c>
    </row>
    <row r="48" spans="1:22" x14ac:dyDescent="0.25">
      <c r="A48" s="201" t="str">
        <f>Lists!C:C</f>
        <v>ITA002</v>
      </c>
      <c r="B48" s="202">
        <f>_xlfn.DAYS(About!$A$3,'Core Indicators'!U48)</f>
        <v>928</v>
      </c>
      <c r="C48" s="202">
        <f>_xlfn.DAYS(About!$A$3,'Core Indicators'!AC48)</f>
        <v>63</v>
      </c>
      <c r="D48" s="202">
        <f>_xlfn.DAYS(About!$A$3,'Core Indicators'!AK48)</f>
        <v>63</v>
      </c>
      <c r="E48" s="202">
        <f>_xlfn.DAYS(About!$A$3,'Core Indicators'!AS48)</f>
        <v>63</v>
      </c>
      <c r="F48" s="202">
        <f>_xlfn.DAYS(About!$A$3,'Core Indicators'!BQ48)</f>
        <v>63</v>
      </c>
      <c r="G48" s="202">
        <f>_xlfn.DAYS(About!$A$3,'Core Indicators'!DM48)</f>
        <v>63</v>
      </c>
      <c r="H48" s="202">
        <f>_xlfn.DAYS(About!$A$3,'Core Indicators'!DU48)</f>
        <v>63</v>
      </c>
      <c r="I48" s="202">
        <f>_xlfn.DAYS(About!$A$3,'Core Indicators'!EC48)</f>
        <v>63</v>
      </c>
      <c r="J48" s="202">
        <f>_xlfn.DAYS(About!$A$3,'Core Indicators'!EK48)</f>
        <v>63</v>
      </c>
      <c r="K48" s="202">
        <f>_xlfn.DAYS(About!$A$3,'Core Indicators'!ES48)</f>
        <v>63</v>
      </c>
      <c r="L48" s="202">
        <f>_xlfn.DAYS(About!$A$3,'Core Indicators'!FI48)</f>
        <v>928</v>
      </c>
      <c r="M48" s="202">
        <f>_xlfn.DAYS(About!$A$3,'Core Indicators'!GG48)</f>
        <v>91</v>
      </c>
      <c r="N48" s="202">
        <f>_xlfn.DAYS(About!$A$3,'Core Indicators'!GO48)</f>
        <v>91</v>
      </c>
      <c r="O48" s="202">
        <f>_xlfn.DAYS(About!$A$3,'Core Indicators'!GW48)</f>
        <v>91</v>
      </c>
      <c r="P48" s="202">
        <f>_xlfn.DAYS(About!$A$3,'Core Indicators'!HE48)</f>
        <v>91</v>
      </c>
      <c r="Q48" s="202">
        <f>_xlfn.DAYS(About!$A$3,'Core Indicators'!HM48)</f>
        <v>91</v>
      </c>
      <c r="R48" s="202">
        <f>_xlfn.DAYS(About!$A$3,'Core Indicators'!HU48)</f>
        <v>91</v>
      </c>
      <c r="S48" s="202">
        <f>_xlfn.DAYS(About!$A$3,'Core Indicators'!IC48)</f>
        <v>91</v>
      </c>
      <c r="T48" s="202">
        <f>_xlfn.DAYS(About!$A$3,'Core Indicators'!IK48)</f>
        <v>91</v>
      </c>
      <c r="U48" s="202">
        <f>_xlfn.DAYS(About!$A$3,'Core Indicators'!IS48)</f>
        <v>91</v>
      </c>
      <c r="V48" s="202">
        <f t="shared" si="1"/>
        <v>152.30000000000001</v>
      </c>
    </row>
    <row r="49" spans="1:22" x14ac:dyDescent="0.25">
      <c r="A49" s="201" t="str">
        <f>Lists!C:C</f>
        <v>JOR002</v>
      </c>
      <c r="B49" s="202">
        <f>_xlfn.DAYS(About!$A$3,'Core Indicators'!U49)</f>
        <v>63</v>
      </c>
      <c r="C49" s="202">
        <f>_xlfn.DAYS(About!$A$3,'Core Indicators'!AC49)</f>
        <v>63</v>
      </c>
      <c r="D49" s="202">
        <f>_xlfn.DAYS(About!$A$3,'Core Indicators'!AK49)</f>
        <v>63</v>
      </c>
      <c r="E49" s="202">
        <f>_xlfn.DAYS(About!$A$3,'Core Indicators'!AS49)</f>
        <v>63</v>
      </c>
      <c r="F49" s="202">
        <f>_xlfn.DAYS(About!$A$3,'Core Indicators'!BQ49)</f>
        <v>274</v>
      </c>
      <c r="G49" s="202">
        <f>_xlfn.DAYS(About!$A$3,'Core Indicators'!DM49)</f>
        <v>63</v>
      </c>
      <c r="H49" s="202">
        <f>_xlfn.DAYS(About!$A$3,'Core Indicators'!DU49)</f>
        <v>63</v>
      </c>
      <c r="I49" s="202">
        <f>_xlfn.DAYS(About!$A$3,'Core Indicators'!EC49)</f>
        <v>63</v>
      </c>
      <c r="J49" s="202">
        <f>_xlfn.DAYS(About!$A$3,'Core Indicators'!EK49)</f>
        <v>63</v>
      </c>
      <c r="K49" s="202">
        <f>_xlfn.DAYS(About!$A$3,'Core Indicators'!ES49)</f>
        <v>63</v>
      </c>
      <c r="L49" s="202">
        <f>_xlfn.DAYS(About!$A$3,'Core Indicators'!FI49)</f>
        <v>424</v>
      </c>
      <c r="M49" s="202">
        <f>_xlfn.DAYS(About!$A$3,'Core Indicators'!GG49)</f>
        <v>85</v>
      </c>
      <c r="N49" s="202">
        <f>_xlfn.DAYS(About!$A$3,'Core Indicators'!GO49)</f>
        <v>85</v>
      </c>
      <c r="O49" s="202">
        <f>_xlfn.DAYS(About!$A$3,'Core Indicators'!GW49)</f>
        <v>85</v>
      </c>
      <c r="P49" s="202">
        <f>_xlfn.DAYS(About!$A$3,'Core Indicators'!HE49)</f>
        <v>85</v>
      </c>
      <c r="Q49" s="202">
        <f>_xlfn.DAYS(About!$A$3,'Core Indicators'!HM49)</f>
        <v>85</v>
      </c>
      <c r="R49" s="202">
        <f>_xlfn.DAYS(About!$A$3,'Core Indicators'!HU49)</f>
        <v>85</v>
      </c>
      <c r="S49" s="202">
        <f>_xlfn.DAYS(About!$A$3,'Core Indicators'!IC49)</f>
        <v>85</v>
      </c>
      <c r="T49" s="202">
        <f>_xlfn.DAYS(About!$A$3,'Core Indicators'!IK49)</f>
        <v>85</v>
      </c>
      <c r="U49" s="202">
        <f>_xlfn.DAYS(About!$A$3,'Core Indicators'!IS49)</f>
        <v>85</v>
      </c>
      <c r="V49" s="202">
        <f t="shared" si="1"/>
        <v>122.4</v>
      </c>
    </row>
    <row r="50" spans="1:22" x14ac:dyDescent="0.25">
      <c r="A50" s="201" t="str">
        <f>Lists!C:C</f>
        <v>KEN002</v>
      </c>
      <c r="B50" s="202">
        <f>_xlfn.DAYS(About!$A$3,'Core Indicators'!U50)</f>
        <v>186</v>
      </c>
      <c r="C50" s="202">
        <f>_xlfn.DAYS(About!$A$3,'Core Indicators'!AC50)</f>
        <v>186</v>
      </c>
      <c r="D50" s="202">
        <f>_xlfn.DAYS(About!$A$3,'Core Indicators'!AK50)</f>
        <v>186</v>
      </c>
      <c r="E50" s="202">
        <f>_xlfn.DAYS(About!$A$3,'Core Indicators'!AS50)</f>
        <v>186</v>
      </c>
      <c r="F50" s="202">
        <f>_xlfn.DAYS(About!$A$3,'Core Indicators'!BQ50)</f>
        <v>928</v>
      </c>
      <c r="G50" s="202">
        <f>_xlfn.DAYS(About!$A$3,'Core Indicators'!DM50)</f>
        <v>186</v>
      </c>
      <c r="H50" s="202">
        <f>_xlfn.DAYS(About!$A$3,'Core Indicators'!DU50)</f>
        <v>519</v>
      </c>
      <c r="I50" s="202">
        <f>_xlfn.DAYS(About!$A$3,'Core Indicators'!EC50)</f>
        <v>186</v>
      </c>
      <c r="J50" s="202">
        <f>_xlfn.DAYS(About!$A$3,'Core Indicators'!EK50)</f>
        <v>519</v>
      </c>
      <c r="K50" s="202">
        <f>_xlfn.DAYS(About!$A$3,'Core Indicators'!ES50)</f>
        <v>519</v>
      </c>
      <c r="L50" s="202">
        <f>_xlfn.DAYS(About!$A$3,'Core Indicators'!FI50)</f>
        <v>928</v>
      </c>
      <c r="M50" s="202">
        <f>_xlfn.DAYS(About!$A$3,'Core Indicators'!GG50)</f>
        <v>83</v>
      </c>
      <c r="N50" s="202">
        <f>_xlfn.DAYS(About!$A$3,'Core Indicators'!GO50)</f>
        <v>83</v>
      </c>
      <c r="O50" s="202">
        <f>_xlfn.DAYS(About!$A$3,'Core Indicators'!GW50)</f>
        <v>83</v>
      </c>
      <c r="P50" s="202">
        <f>_xlfn.DAYS(About!$A$3,'Core Indicators'!HE50)</f>
        <v>83</v>
      </c>
      <c r="Q50" s="202">
        <f>_xlfn.DAYS(About!$A$3,'Core Indicators'!HM50)</f>
        <v>83</v>
      </c>
      <c r="R50" s="202">
        <f>_xlfn.DAYS(About!$A$3,'Core Indicators'!HU50)</f>
        <v>83</v>
      </c>
      <c r="S50" s="202">
        <f>_xlfn.DAYS(About!$A$3,'Core Indicators'!IC50)</f>
        <v>83</v>
      </c>
      <c r="T50" s="202">
        <f>_xlfn.DAYS(About!$A$3,'Core Indicators'!IK50)</f>
        <v>83</v>
      </c>
      <c r="U50" s="202">
        <f>_xlfn.DAYS(About!$A$3,'Core Indicators'!IS50)</f>
        <v>83</v>
      </c>
      <c r="V50" s="202">
        <f t="shared" si="1"/>
        <v>424</v>
      </c>
    </row>
    <row r="51" spans="1:22" x14ac:dyDescent="0.25">
      <c r="A51" s="201" t="str">
        <f>Lists!C:C</f>
        <v>LBN002</v>
      </c>
      <c r="B51" s="202">
        <f>_xlfn.DAYS(About!$A$3,'Core Indicators'!U51)</f>
        <v>20</v>
      </c>
      <c r="C51" s="202">
        <f>_xlfn.DAYS(About!$A$3,'Core Indicators'!AC51)</f>
        <v>20</v>
      </c>
      <c r="D51" s="202">
        <f>_xlfn.DAYS(About!$A$3,'Core Indicators'!AK51)</f>
        <v>20</v>
      </c>
      <c r="E51" s="202">
        <f>_xlfn.DAYS(About!$A$3,'Core Indicators'!AS51)</f>
        <v>20</v>
      </c>
      <c r="F51" s="202">
        <f>_xlfn.DAYS(About!$A$3,'Core Indicators'!BQ51)</f>
        <v>307</v>
      </c>
      <c r="G51" s="202">
        <f>_xlfn.DAYS(About!$A$3,'Core Indicators'!DM51)</f>
        <v>20</v>
      </c>
      <c r="H51" s="202">
        <f>_xlfn.DAYS(About!$A$3,'Core Indicators'!DU51)</f>
        <v>20</v>
      </c>
      <c r="I51" s="202">
        <f>_xlfn.DAYS(About!$A$3,'Core Indicators'!EC51)</f>
        <v>20</v>
      </c>
      <c r="J51" s="202">
        <f>_xlfn.DAYS(About!$A$3,'Core Indicators'!EK51)</f>
        <v>20</v>
      </c>
      <c r="K51" s="202">
        <f>_xlfn.DAYS(About!$A$3,'Core Indicators'!ES51)</f>
        <v>20</v>
      </c>
      <c r="L51" s="202">
        <f>_xlfn.DAYS(About!$A$3,'Core Indicators'!FI51)</f>
        <v>452</v>
      </c>
      <c r="M51" s="202">
        <f>_xlfn.DAYS(About!$A$3,'Core Indicators'!GG51)</f>
        <v>84</v>
      </c>
      <c r="N51" s="202">
        <f>_xlfn.DAYS(About!$A$3,'Core Indicators'!GO51)</f>
        <v>84</v>
      </c>
      <c r="O51" s="202">
        <f>_xlfn.DAYS(About!$A$3,'Core Indicators'!GW51)</f>
        <v>84</v>
      </c>
      <c r="P51" s="202">
        <f>_xlfn.DAYS(About!$A$3,'Core Indicators'!HE51)</f>
        <v>84</v>
      </c>
      <c r="Q51" s="202">
        <f>_xlfn.DAYS(About!$A$3,'Core Indicators'!HM51)</f>
        <v>84</v>
      </c>
      <c r="R51" s="202">
        <f>_xlfn.DAYS(About!$A$3,'Core Indicators'!HU51)</f>
        <v>84</v>
      </c>
      <c r="S51" s="202">
        <f>_xlfn.DAYS(About!$A$3,'Core Indicators'!IC51)</f>
        <v>84</v>
      </c>
      <c r="T51" s="202">
        <f>_xlfn.DAYS(About!$A$3,'Core Indicators'!IK51)</f>
        <v>84</v>
      </c>
      <c r="U51" s="202">
        <f>_xlfn.DAYS(About!$A$3,'Core Indicators'!IS51)</f>
        <v>84</v>
      </c>
      <c r="V51" s="202">
        <f t="shared" si="1"/>
        <v>98.3</v>
      </c>
    </row>
    <row r="52" spans="1:22" x14ac:dyDescent="0.25">
      <c r="A52" s="201" t="str">
        <f>Lists!C:C</f>
        <v>LBN004</v>
      </c>
      <c r="B52" s="202">
        <f>_xlfn.DAYS(About!$A$3,'Core Indicators'!U52)</f>
        <v>20</v>
      </c>
      <c r="C52" s="202">
        <f>_xlfn.DAYS(About!$A$3,'Core Indicators'!AC52)</f>
        <v>20</v>
      </c>
      <c r="D52" s="202">
        <f>_xlfn.DAYS(About!$A$3,'Core Indicators'!AK52)</f>
        <v>20</v>
      </c>
      <c r="E52" s="202">
        <f>_xlfn.DAYS(About!$A$3,'Core Indicators'!AS52)</f>
        <v>185</v>
      </c>
      <c r="F52" s="202">
        <f>_xlfn.DAYS(About!$A$3,'Core Indicators'!BQ52)</f>
        <v>20</v>
      </c>
      <c r="G52" s="202">
        <f>_xlfn.DAYS(About!$A$3,'Core Indicators'!DM52)</f>
        <v>20</v>
      </c>
      <c r="H52" s="202">
        <f>_xlfn.DAYS(About!$A$3,'Core Indicators'!DU52)</f>
        <v>20</v>
      </c>
      <c r="I52" s="202">
        <f>_xlfn.DAYS(About!$A$3,'Core Indicators'!EC52)</f>
        <v>20</v>
      </c>
      <c r="J52" s="202">
        <f>_xlfn.DAYS(About!$A$3,'Core Indicators'!EK52)</f>
        <v>20</v>
      </c>
      <c r="K52" s="202">
        <f>_xlfn.DAYS(About!$A$3,'Core Indicators'!ES52)</f>
        <v>20</v>
      </c>
      <c r="L52" s="202">
        <f>_xlfn.DAYS(About!$A$3,'Core Indicators'!FI52)</f>
        <v>489</v>
      </c>
      <c r="M52" s="202">
        <f>_xlfn.DAYS(About!$A$3,'Core Indicators'!GG52)</f>
        <v>84</v>
      </c>
      <c r="N52" s="202">
        <f>_xlfn.DAYS(About!$A$3,'Core Indicators'!GO52)</f>
        <v>84</v>
      </c>
      <c r="O52" s="202">
        <f>_xlfn.DAYS(About!$A$3,'Core Indicators'!GW52)</f>
        <v>84</v>
      </c>
      <c r="P52" s="202">
        <f>_xlfn.DAYS(About!$A$3,'Core Indicators'!HE52)</f>
        <v>84</v>
      </c>
      <c r="Q52" s="202">
        <f>_xlfn.DAYS(About!$A$3,'Core Indicators'!HM52)</f>
        <v>84</v>
      </c>
      <c r="R52" s="202">
        <f>_xlfn.DAYS(About!$A$3,'Core Indicators'!HU52)</f>
        <v>84</v>
      </c>
      <c r="S52" s="202">
        <f>_xlfn.DAYS(About!$A$3,'Core Indicators'!IC52)</f>
        <v>84</v>
      </c>
      <c r="T52" s="202">
        <f>_xlfn.DAYS(About!$A$3,'Core Indicators'!IK52)</f>
        <v>84</v>
      </c>
      <c r="U52" s="202">
        <f>_xlfn.DAYS(About!$A$3,'Core Indicators'!IS52)</f>
        <v>84</v>
      </c>
      <c r="V52" s="202">
        <f t="shared" si="1"/>
        <v>89.8</v>
      </c>
    </row>
    <row r="53" spans="1:22" x14ac:dyDescent="0.25">
      <c r="A53" s="201" t="str">
        <f>Lists!C:C</f>
        <v>LBY001</v>
      </c>
      <c r="B53" s="202">
        <f>_xlfn.DAYS(About!$A$3,'Core Indicators'!U53)</f>
        <v>489</v>
      </c>
      <c r="C53" s="202">
        <f>_xlfn.DAYS(About!$A$3,'Core Indicators'!AC53)</f>
        <v>154</v>
      </c>
      <c r="D53" s="202">
        <f>_xlfn.DAYS(About!$A$3,'Core Indicators'!AK53)</f>
        <v>489</v>
      </c>
      <c r="E53" s="202">
        <f>_xlfn.DAYS(About!$A$3,'Core Indicators'!AS53)</f>
        <v>27</v>
      </c>
      <c r="F53" s="202">
        <f>_xlfn.DAYS(About!$A$3,'Core Indicators'!BQ53)</f>
        <v>27</v>
      </c>
      <c r="G53" s="202">
        <f>_xlfn.DAYS(About!$A$3,'Core Indicators'!DM53)</f>
        <v>153</v>
      </c>
      <c r="H53" s="202">
        <f>_xlfn.DAYS(About!$A$3,'Core Indicators'!DU53)</f>
        <v>153</v>
      </c>
      <c r="I53" s="202">
        <f>_xlfn.DAYS(About!$A$3,'Core Indicators'!EC53)</f>
        <v>153</v>
      </c>
      <c r="J53" s="202">
        <f>_xlfn.DAYS(About!$A$3,'Core Indicators'!EK53)</f>
        <v>153</v>
      </c>
      <c r="K53" s="202">
        <f>_xlfn.DAYS(About!$A$3,'Core Indicators'!ES53)</f>
        <v>153</v>
      </c>
      <c r="L53" s="202">
        <f>_xlfn.DAYS(About!$A$3,'Core Indicators'!FI53)</f>
        <v>489</v>
      </c>
      <c r="M53" s="202">
        <f>_xlfn.DAYS(About!$A$3,'Core Indicators'!GG53)</f>
        <v>86</v>
      </c>
      <c r="N53" s="202">
        <f>_xlfn.DAYS(About!$A$3,'Core Indicators'!GO53)</f>
        <v>86</v>
      </c>
      <c r="O53" s="202">
        <f>_xlfn.DAYS(About!$A$3,'Core Indicators'!GW53)</f>
        <v>86</v>
      </c>
      <c r="P53" s="202">
        <f>_xlfn.DAYS(About!$A$3,'Core Indicators'!HE53)</f>
        <v>86</v>
      </c>
      <c r="Q53" s="202">
        <f>_xlfn.DAYS(About!$A$3,'Core Indicators'!HM53)</f>
        <v>86</v>
      </c>
      <c r="R53" s="202">
        <f>_xlfn.DAYS(About!$A$3,'Core Indicators'!HU53)</f>
        <v>86</v>
      </c>
      <c r="S53" s="202">
        <f>_xlfn.DAYS(About!$A$3,'Core Indicators'!IC53)</f>
        <v>86</v>
      </c>
      <c r="T53" s="202">
        <f>_xlfn.DAYS(About!$A$3,'Core Indicators'!IK53)</f>
        <v>86</v>
      </c>
      <c r="U53" s="202">
        <f>_xlfn.DAYS(About!$A$3,'Core Indicators'!IS53)</f>
        <v>86</v>
      </c>
      <c r="V53" s="202">
        <f t="shared" si="1"/>
        <v>188.3</v>
      </c>
    </row>
    <row r="54" spans="1:22" x14ac:dyDescent="0.25">
      <c r="A54" s="201" t="str">
        <f>Lists!C:C</f>
        <v>LBY002</v>
      </c>
      <c r="B54" s="202">
        <f>_xlfn.DAYS(About!$A$3,'Core Indicators'!U54)</f>
        <v>337</v>
      </c>
      <c r="C54" s="202">
        <f>_xlfn.DAYS(About!$A$3,'Core Indicators'!AC54)</f>
        <v>154</v>
      </c>
      <c r="D54" s="202">
        <f>_xlfn.DAYS(About!$A$3,'Core Indicators'!AK54)</f>
        <v>27</v>
      </c>
      <c r="E54" s="202">
        <f>_xlfn.DAYS(About!$A$3,'Core Indicators'!AS54)</f>
        <v>27</v>
      </c>
      <c r="F54" s="202">
        <f>_xlfn.DAYS(About!$A$3,'Core Indicators'!BQ54)</f>
        <v>27</v>
      </c>
      <c r="G54" s="202">
        <f>_xlfn.DAYS(About!$A$3,'Core Indicators'!DM54)</f>
        <v>27</v>
      </c>
      <c r="H54" s="202">
        <f>_xlfn.DAYS(About!$A$3,'Core Indicators'!DU54)</f>
        <v>27</v>
      </c>
      <c r="I54" s="202">
        <f>_xlfn.DAYS(About!$A$3,'Core Indicators'!EC54)</f>
        <v>27</v>
      </c>
      <c r="J54" s="202">
        <f>_xlfn.DAYS(About!$A$3,'Core Indicators'!EK54)</f>
        <v>27</v>
      </c>
      <c r="K54" s="202">
        <f>_xlfn.DAYS(About!$A$3,'Core Indicators'!ES54)</f>
        <v>27</v>
      </c>
      <c r="L54" s="202">
        <f>_xlfn.DAYS(About!$A$3,'Core Indicators'!FI54)</f>
        <v>489</v>
      </c>
      <c r="M54" s="202">
        <f>_xlfn.DAYS(About!$A$3,'Core Indicators'!GG54)</f>
        <v>90</v>
      </c>
      <c r="N54" s="202">
        <f>_xlfn.DAYS(About!$A$3,'Core Indicators'!GO54)</f>
        <v>90</v>
      </c>
      <c r="O54" s="202">
        <f>_xlfn.DAYS(About!$A$3,'Core Indicators'!GW54)</f>
        <v>90</v>
      </c>
      <c r="P54" s="202">
        <f>_xlfn.DAYS(About!$A$3,'Core Indicators'!HE54)</f>
        <v>90</v>
      </c>
      <c r="Q54" s="202">
        <f>_xlfn.DAYS(About!$A$3,'Core Indicators'!HM54)</f>
        <v>90</v>
      </c>
      <c r="R54" s="202">
        <f>_xlfn.DAYS(About!$A$3,'Core Indicators'!HU54)</f>
        <v>90</v>
      </c>
      <c r="S54" s="202">
        <f>_xlfn.DAYS(About!$A$3,'Core Indicators'!IC54)</f>
        <v>90</v>
      </c>
      <c r="T54" s="202">
        <f>_xlfn.DAYS(About!$A$3,'Core Indicators'!IK54)</f>
        <v>90</v>
      </c>
      <c r="U54" s="202">
        <f>_xlfn.DAYS(About!$A$3,'Core Indicators'!IS54)</f>
        <v>90</v>
      </c>
      <c r="V54" s="202">
        <f t="shared" si="1"/>
        <v>79.5</v>
      </c>
    </row>
    <row r="55" spans="1:22" x14ac:dyDescent="0.25">
      <c r="A55" s="201" t="str">
        <f>Lists!C:C</f>
        <v>LSO002</v>
      </c>
      <c r="B55" s="202">
        <f>_xlfn.DAYS(About!$A$3,'Core Indicators'!U55)</f>
        <v>51</v>
      </c>
      <c r="C55" s="202">
        <f>_xlfn.DAYS(About!$A$3,'Core Indicators'!AC55)</f>
        <v>51</v>
      </c>
      <c r="D55" s="202">
        <f>_xlfn.DAYS(About!$A$3,'Core Indicators'!AK55)</f>
        <v>51</v>
      </c>
      <c r="E55" s="202">
        <f>_xlfn.DAYS(About!$A$3,'Core Indicators'!AS55)</f>
        <v>326</v>
      </c>
      <c r="F55" s="202">
        <f>_xlfn.DAYS(About!$A$3,'Core Indicators'!BQ55)</f>
        <v>51</v>
      </c>
      <c r="G55" s="202">
        <f>_xlfn.DAYS(About!$A$3,'Core Indicators'!DM55)</f>
        <v>51</v>
      </c>
      <c r="H55" s="202">
        <f>_xlfn.DAYS(About!$A$3,'Core Indicators'!DU55)</f>
        <v>51</v>
      </c>
      <c r="I55" s="202">
        <f>_xlfn.DAYS(About!$A$3,'Core Indicators'!EC55)</f>
        <v>51</v>
      </c>
      <c r="J55" s="202">
        <f>_xlfn.DAYS(About!$A$3,'Core Indicators'!EK55)</f>
        <v>51</v>
      </c>
      <c r="K55" s="202">
        <f>_xlfn.DAYS(About!$A$3,'Core Indicators'!ES55)</f>
        <v>51</v>
      </c>
      <c r="L55" s="202">
        <f>_xlfn.DAYS(About!$A$3,'Core Indicators'!FI55)</f>
        <v>51</v>
      </c>
      <c r="M55" s="202">
        <f>_xlfn.DAYS(About!$A$3,'Core Indicators'!GG55)</f>
        <v>83</v>
      </c>
      <c r="N55" s="202">
        <f>_xlfn.DAYS(About!$A$3,'Core Indicators'!GO55)</f>
        <v>83</v>
      </c>
      <c r="O55" s="202">
        <f>_xlfn.DAYS(About!$A$3,'Core Indicators'!GW55)</f>
        <v>83</v>
      </c>
      <c r="P55" s="202">
        <f>_xlfn.DAYS(About!$A$3,'Core Indicators'!HE55)</f>
        <v>83</v>
      </c>
      <c r="Q55" s="202">
        <f>_xlfn.DAYS(About!$A$3,'Core Indicators'!HM55)</f>
        <v>83</v>
      </c>
      <c r="R55" s="202">
        <f>_xlfn.DAYS(About!$A$3,'Core Indicators'!HU55)</f>
        <v>83</v>
      </c>
      <c r="S55" s="202">
        <f>_xlfn.DAYS(About!$A$3,'Core Indicators'!IC55)</f>
        <v>83</v>
      </c>
      <c r="T55" s="202">
        <f>_xlfn.DAYS(About!$A$3,'Core Indicators'!IK55)</f>
        <v>83</v>
      </c>
      <c r="U55" s="202">
        <f>_xlfn.DAYS(About!$A$3,'Core Indicators'!IS55)</f>
        <v>83</v>
      </c>
      <c r="V55" s="202">
        <f t="shared" si="1"/>
        <v>81.7</v>
      </c>
    </row>
    <row r="56" spans="1:22" x14ac:dyDescent="0.25">
      <c r="A56" s="201" t="str">
        <f>Lists!C:C</f>
        <v>MAR002</v>
      </c>
      <c r="B56" s="202">
        <f>_xlfn.DAYS(About!$A$3,'Core Indicators'!U56)</f>
        <v>336</v>
      </c>
      <c r="C56" s="202">
        <f>_xlfn.DAYS(About!$A$3,'Core Indicators'!AC56)</f>
        <v>447</v>
      </c>
      <c r="D56" s="202">
        <f>_xlfn.DAYS(About!$A$3,'Core Indicators'!AK56)</f>
        <v>447</v>
      </c>
      <c r="E56" s="202">
        <f>_xlfn.DAYS(About!$A$3,'Core Indicators'!AS56)</f>
        <v>447</v>
      </c>
      <c r="F56" s="202">
        <f>_xlfn.DAYS(About!$A$3,'Core Indicators'!BQ56)</f>
        <v>26</v>
      </c>
      <c r="G56" s="202">
        <f>_xlfn.DAYS(About!$A$3,'Core Indicators'!DM56)</f>
        <v>641</v>
      </c>
      <c r="H56" s="202">
        <f>_xlfn.DAYS(About!$A$3,'Core Indicators'!DU56)</f>
        <v>641</v>
      </c>
      <c r="I56" s="202">
        <f>_xlfn.DAYS(About!$A$3,'Core Indicators'!EC56)</f>
        <v>641</v>
      </c>
      <c r="J56" s="202">
        <f>_xlfn.DAYS(About!$A$3,'Core Indicators'!EK56)</f>
        <v>641</v>
      </c>
      <c r="K56" s="202">
        <f>_xlfn.DAYS(About!$A$3,'Core Indicators'!ES56)</f>
        <v>641</v>
      </c>
      <c r="L56" s="202">
        <f>_xlfn.DAYS(About!$A$3,'Core Indicators'!FI56)</f>
        <v>928</v>
      </c>
      <c r="M56" s="202">
        <f>_xlfn.DAYS(About!$A$3,'Core Indicators'!GG56)</f>
        <v>85</v>
      </c>
      <c r="N56" s="202">
        <f>_xlfn.DAYS(About!$A$3,'Core Indicators'!GO56)</f>
        <v>85</v>
      </c>
      <c r="O56" s="202">
        <f>_xlfn.DAYS(About!$A$3,'Core Indicators'!GW56)</f>
        <v>85</v>
      </c>
      <c r="P56" s="202">
        <f>_xlfn.DAYS(About!$A$3,'Core Indicators'!HE56)</f>
        <v>85</v>
      </c>
      <c r="Q56" s="202">
        <f>_xlfn.DAYS(About!$A$3,'Core Indicators'!HM56)</f>
        <v>85</v>
      </c>
      <c r="R56" s="202">
        <f>_xlfn.DAYS(About!$A$3,'Core Indicators'!HU56)</f>
        <v>85</v>
      </c>
      <c r="S56" s="202">
        <f>_xlfn.DAYS(About!$A$3,'Core Indicators'!IC56)</f>
        <v>85</v>
      </c>
      <c r="T56" s="202">
        <f>_xlfn.DAYS(About!$A$3,'Core Indicators'!IK56)</f>
        <v>85</v>
      </c>
      <c r="U56" s="202">
        <f>_xlfn.DAYS(About!$A$3,'Core Indicators'!IS56)</f>
        <v>85</v>
      </c>
      <c r="V56" s="202">
        <f t="shared" si="1"/>
        <v>513.79999999999995</v>
      </c>
    </row>
    <row r="57" spans="1:22" x14ac:dyDescent="0.25">
      <c r="A57" s="201" t="str">
        <f>Lists!C:C</f>
        <v>MDG002</v>
      </c>
      <c r="B57" s="202">
        <f>_xlfn.DAYS(About!$A$3,'Core Indicators'!U57)</f>
        <v>55</v>
      </c>
      <c r="C57" s="202">
        <f>_xlfn.DAYS(About!$A$3,'Core Indicators'!AC57)</f>
        <v>55</v>
      </c>
      <c r="D57" s="202">
        <f>_xlfn.DAYS(About!$A$3,'Core Indicators'!AK57)</f>
        <v>55</v>
      </c>
      <c r="E57" s="202">
        <f>_xlfn.DAYS(About!$A$3,'Core Indicators'!AS57)</f>
        <v>55</v>
      </c>
      <c r="F57" s="202">
        <f>_xlfn.DAYS(About!$A$3,'Core Indicators'!BQ57)</f>
        <v>55</v>
      </c>
      <c r="G57" s="202">
        <f>_xlfn.DAYS(About!$A$3,'Core Indicators'!DM57)</f>
        <v>55</v>
      </c>
      <c r="H57" s="202">
        <f>_xlfn.DAYS(About!$A$3,'Core Indicators'!DU57)</f>
        <v>55</v>
      </c>
      <c r="I57" s="202">
        <f>_xlfn.DAYS(About!$A$3,'Core Indicators'!EC57)</f>
        <v>55</v>
      </c>
      <c r="J57" s="202">
        <f>_xlfn.DAYS(About!$A$3,'Core Indicators'!EK57)</f>
        <v>55</v>
      </c>
      <c r="K57" s="202">
        <f>_xlfn.DAYS(About!$A$3,'Core Indicators'!ES57)</f>
        <v>55</v>
      </c>
      <c r="L57" s="202">
        <f>_xlfn.DAYS(About!$A$3,'Core Indicators'!FI57)</f>
        <v>55</v>
      </c>
      <c r="M57" s="202">
        <f>_xlfn.DAYS(About!$A$3,'Core Indicators'!GG57)</f>
        <v>97</v>
      </c>
      <c r="N57" s="202">
        <f>_xlfn.DAYS(About!$A$3,'Core Indicators'!GO57)</f>
        <v>97</v>
      </c>
      <c r="O57" s="202">
        <f>_xlfn.DAYS(About!$A$3,'Core Indicators'!GW57)</f>
        <v>97</v>
      </c>
      <c r="P57" s="202">
        <f>_xlfn.DAYS(About!$A$3,'Core Indicators'!HE57)</f>
        <v>97</v>
      </c>
      <c r="Q57" s="202">
        <f>_xlfn.DAYS(About!$A$3,'Core Indicators'!HM57)</f>
        <v>97</v>
      </c>
      <c r="R57" s="202">
        <f>_xlfn.DAYS(About!$A$3,'Core Indicators'!HU57)</f>
        <v>97</v>
      </c>
      <c r="S57" s="202">
        <f>_xlfn.DAYS(About!$A$3,'Core Indicators'!IC57)</f>
        <v>97</v>
      </c>
      <c r="T57" s="202">
        <f>_xlfn.DAYS(About!$A$3,'Core Indicators'!IK57)</f>
        <v>97</v>
      </c>
      <c r="U57" s="202">
        <f>_xlfn.DAYS(About!$A$3,'Core Indicators'!IS57)</f>
        <v>97</v>
      </c>
      <c r="V57" s="202">
        <f t="shared" si="1"/>
        <v>59.2</v>
      </c>
    </row>
    <row r="58" spans="1:22" x14ac:dyDescent="0.25">
      <c r="A58" s="201" t="str">
        <f>Lists!C:C</f>
        <v>MEX001</v>
      </c>
      <c r="B58" s="202">
        <f>_xlfn.DAYS(About!$A$3,'Core Indicators'!U58)</f>
        <v>641</v>
      </c>
      <c r="C58" s="202">
        <f>_xlfn.DAYS(About!$A$3,'Core Indicators'!AC58)</f>
        <v>628</v>
      </c>
      <c r="D58" s="202">
        <f>_xlfn.DAYS(About!$A$3,'Core Indicators'!AK58)</f>
        <v>641</v>
      </c>
      <c r="E58" s="202">
        <f>_xlfn.DAYS(About!$A$3,'Core Indicators'!AS58)</f>
        <v>427</v>
      </c>
      <c r="F58" s="202">
        <f>_xlfn.DAYS(About!$A$3,'Core Indicators'!BQ58)</f>
        <v>215</v>
      </c>
      <c r="G58" s="202">
        <f>_xlfn.DAYS(About!$A$3,'Core Indicators'!DM58)</f>
        <v>628</v>
      </c>
      <c r="H58" s="202">
        <f>_xlfn.DAYS(About!$A$3,'Core Indicators'!DU58)</f>
        <v>641</v>
      </c>
      <c r="I58" s="202">
        <f>_xlfn.DAYS(About!$A$3,'Core Indicators'!EC58)</f>
        <v>628</v>
      </c>
      <c r="J58" s="202">
        <f>_xlfn.DAYS(About!$A$3,'Core Indicators'!EK58)</f>
        <v>641</v>
      </c>
      <c r="K58" s="202">
        <f>_xlfn.DAYS(About!$A$3,'Core Indicators'!ES58)</f>
        <v>641</v>
      </c>
      <c r="L58" s="202">
        <f>_xlfn.DAYS(About!$A$3,'Core Indicators'!FI58)</f>
        <v>641</v>
      </c>
      <c r="M58" s="202">
        <f>_xlfn.DAYS(About!$A$3,'Core Indicators'!GG58)</f>
        <v>78</v>
      </c>
      <c r="N58" s="202">
        <f>_xlfn.DAYS(About!$A$3,'Core Indicators'!GO58)</f>
        <v>81</v>
      </c>
      <c r="O58" s="202">
        <f>_xlfn.DAYS(About!$A$3,'Core Indicators'!GW58)</f>
        <v>81</v>
      </c>
      <c r="P58" s="202">
        <f>_xlfn.DAYS(About!$A$3,'Core Indicators'!HE58)</f>
        <v>78</v>
      </c>
      <c r="Q58" s="202">
        <f>_xlfn.DAYS(About!$A$3,'Core Indicators'!HM58)</f>
        <v>81</v>
      </c>
      <c r="R58" s="202">
        <f>_xlfn.DAYS(About!$A$3,'Core Indicators'!HU58)</f>
        <v>81</v>
      </c>
      <c r="S58" s="202">
        <f>_xlfn.DAYS(About!$A$3,'Core Indicators'!IC58)</f>
        <v>81</v>
      </c>
      <c r="T58" s="202">
        <f>_xlfn.DAYS(About!$A$3,'Core Indicators'!IK58)</f>
        <v>81</v>
      </c>
      <c r="U58" s="202">
        <f>_xlfn.DAYS(About!$A$3,'Core Indicators'!IS58)</f>
        <v>81</v>
      </c>
      <c r="V58" s="202">
        <f t="shared" si="1"/>
        <v>518.1</v>
      </c>
    </row>
    <row r="59" spans="1:22" x14ac:dyDescent="0.25">
      <c r="A59" s="201" t="str">
        <f>Lists!C:C</f>
        <v>MEX002</v>
      </c>
      <c r="B59" s="202">
        <f>_xlfn.DAYS(About!$A$3,'Core Indicators'!U59)</f>
        <v>641</v>
      </c>
      <c r="C59" s="202">
        <f>_xlfn.DAYS(About!$A$3,'Core Indicators'!AC59)</f>
        <v>628</v>
      </c>
      <c r="D59" s="202">
        <f>_xlfn.DAYS(About!$A$3,'Core Indicators'!AK59)</f>
        <v>628</v>
      </c>
      <c r="E59" s="202">
        <f>_xlfn.DAYS(About!$A$3,'Core Indicators'!AS59)</f>
        <v>641</v>
      </c>
      <c r="F59" s="202">
        <f>_xlfn.DAYS(About!$A$3,'Core Indicators'!BQ59)</f>
        <v>215</v>
      </c>
      <c r="G59" s="202">
        <f>_xlfn.DAYS(About!$A$3,'Core Indicators'!DM59)</f>
        <v>628</v>
      </c>
      <c r="H59" s="202">
        <f>_xlfn.DAYS(About!$A$3,'Core Indicators'!DU59)</f>
        <v>641</v>
      </c>
      <c r="I59" s="202">
        <f>_xlfn.DAYS(About!$A$3,'Core Indicators'!EC59)</f>
        <v>628</v>
      </c>
      <c r="J59" s="202">
        <f>_xlfn.DAYS(About!$A$3,'Core Indicators'!EK59)</f>
        <v>641</v>
      </c>
      <c r="K59" s="202">
        <f>_xlfn.DAYS(About!$A$3,'Core Indicators'!ES59)</f>
        <v>641</v>
      </c>
      <c r="L59" s="202">
        <f>_xlfn.DAYS(About!$A$3,'Core Indicators'!FI59)</f>
        <v>641</v>
      </c>
      <c r="M59" s="202">
        <f>_xlfn.DAYS(About!$A$3,'Core Indicators'!GG59)</f>
        <v>78</v>
      </c>
      <c r="N59" s="202">
        <f>_xlfn.DAYS(About!$A$3,'Core Indicators'!GO59)</f>
        <v>78</v>
      </c>
      <c r="O59" s="202">
        <f>_xlfn.DAYS(About!$A$3,'Core Indicators'!GW59)</f>
        <v>78</v>
      </c>
      <c r="P59" s="202">
        <f>_xlfn.DAYS(About!$A$3,'Core Indicators'!HE59)</f>
        <v>78</v>
      </c>
      <c r="Q59" s="202">
        <f>_xlfn.DAYS(About!$A$3,'Core Indicators'!HM59)</f>
        <v>78</v>
      </c>
      <c r="R59" s="202">
        <f>_xlfn.DAYS(About!$A$3,'Core Indicators'!HU59)</f>
        <v>78</v>
      </c>
      <c r="S59" s="202">
        <f>_xlfn.DAYS(About!$A$3,'Core Indicators'!IC59)</f>
        <v>78</v>
      </c>
      <c r="T59" s="202">
        <f>_xlfn.DAYS(About!$A$3,'Core Indicators'!IK59)</f>
        <v>78</v>
      </c>
      <c r="U59" s="202">
        <f>_xlfn.DAYS(About!$A$3,'Core Indicators'!IS59)</f>
        <v>78</v>
      </c>
      <c r="V59" s="202">
        <f t="shared" si="1"/>
        <v>538.20000000000005</v>
      </c>
    </row>
    <row r="60" spans="1:22" x14ac:dyDescent="0.25">
      <c r="A60" s="201" t="str">
        <f>Lists!C:C</f>
        <v>MEX003</v>
      </c>
      <c r="B60" s="202">
        <f>_xlfn.DAYS(About!$A$3,'Core Indicators'!U60)</f>
        <v>641</v>
      </c>
      <c r="C60" s="202">
        <f>_xlfn.DAYS(About!$A$3,'Core Indicators'!AC60)</f>
        <v>628</v>
      </c>
      <c r="D60" s="202">
        <f>_xlfn.DAYS(About!$A$3,'Core Indicators'!AK60)</f>
        <v>628</v>
      </c>
      <c r="E60" s="202">
        <f>_xlfn.DAYS(About!$A$3,'Core Indicators'!AS60)</f>
        <v>628</v>
      </c>
      <c r="F60" s="202">
        <f>_xlfn.DAYS(About!$A$3,'Core Indicators'!BQ60)</f>
        <v>215</v>
      </c>
      <c r="G60" s="202">
        <f>_xlfn.DAYS(About!$A$3,'Core Indicators'!DM60)</f>
        <v>628</v>
      </c>
      <c r="H60" s="202">
        <f>_xlfn.DAYS(About!$A$3,'Core Indicators'!DU60)</f>
        <v>628</v>
      </c>
      <c r="I60" s="202">
        <f>_xlfn.DAYS(About!$A$3,'Core Indicators'!EC60)</f>
        <v>628</v>
      </c>
      <c r="J60" s="202">
        <f>_xlfn.DAYS(About!$A$3,'Core Indicators'!EK60)</f>
        <v>641</v>
      </c>
      <c r="K60" s="202">
        <f>_xlfn.DAYS(About!$A$3,'Core Indicators'!ES60)</f>
        <v>641</v>
      </c>
      <c r="L60" s="202">
        <f>_xlfn.DAYS(About!$A$3,'Core Indicators'!FI60)</f>
        <v>641</v>
      </c>
      <c r="M60" s="202">
        <f>_xlfn.DAYS(About!$A$3,'Core Indicators'!GG60)</f>
        <v>78</v>
      </c>
      <c r="N60" s="202">
        <f>_xlfn.DAYS(About!$A$3,'Core Indicators'!GO60)</f>
        <v>78</v>
      </c>
      <c r="O60" s="202">
        <f>_xlfn.DAYS(About!$A$3,'Core Indicators'!GW60)</f>
        <v>78</v>
      </c>
      <c r="P60" s="202">
        <f>_xlfn.DAYS(About!$A$3,'Core Indicators'!HE60)</f>
        <v>78</v>
      </c>
      <c r="Q60" s="202">
        <f>_xlfn.DAYS(About!$A$3,'Core Indicators'!HM60)</f>
        <v>78</v>
      </c>
      <c r="R60" s="202">
        <f>_xlfn.DAYS(About!$A$3,'Core Indicators'!HU60)</f>
        <v>78</v>
      </c>
      <c r="S60" s="202">
        <f>_xlfn.DAYS(About!$A$3,'Core Indicators'!IC60)</f>
        <v>78</v>
      </c>
      <c r="T60" s="202">
        <f>_xlfn.DAYS(About!$A$3,'Core Indicators'!IK60)</f>
        <v>78</v>
      </c>
      <c r="U60" s="202">
        <f>_xlfn.DAYS(About!$A$3,'Core Indicators'!IS60)</f>
        <v>78</v>
      </c>
      <c r="V60" s="202">
        <f t="shared" si="1"/>
        <v>535.6</v>
      </c>
    </row>
    <row r="61" spans="1:22" x14ac:dyDescent="0.25">
      <c r="A61" s="201" t="str">
        <f>Lists!C:C</f>
        <v>MLI001</v>
      </c>
      <c r="B61" s="202">
        <f>_xlfn.DAYS(About!$A$3,'Core Indicators'!U61)</f>
        <v>330</v>
      </c>
      <c r="C61" s="202">
        <f>_xlfn.DAYS(About!$A$3,'Core Indicators'!AC61)</f>
        <v>172</v>
      </c>
      <c r="D61" s="202">
        <f>_xlfn.DAYS(About!$A$3,'Core Indicators'!AK61)</f>
        <v>172</v>
      </c>
      <c r="E61" s="202">
        <f>_xlfn.DAYS(About!$A$3,'Core Indicators'!AS61)</f>
        <v>35</v>
      </c>
      <c r="F61" s="202">
        <f>_xlfn.DAYS(About!$A$3,'Core Indicators'!BQ61)</f>
        <v>35</v>
      </c>
      <c r="G61" s="202">
        <f>_xlfn.DAYS(About!$A$3,'Core Indicators'!DM61)</f>
        <v>172</v>
      </c>
      <c r="H61" s="202">
        <f>_xlfn.DAYS(About!$A$3,'Core Indicators'!DU61)</f>
        <v>172</v>
      </c>
      <c r="I61" s="202">
        <f>_xlfn.DAYS(About!$A$3,'Core Indicators'!EC61)</f>
        <v>172</v>
      </c>
      <c r="J61" s="202">
        <f>_xlfn.DAYS(About!$A$3,'Core Indicators'!EK61)</f>
        <v>172</v>
      </c>
      <c r="K61" s="202">
        <f>_xlfn.DAYS(About!$A$3,'Core Indicators'!ES61)</f>
        <v>172</v>
      </c>
      <c r="L61" s="202">
        <f>_xlfn.DAYS(About!$A$3,'Core Indicators'!FI61)</f>
        <v>950</v>
      </c>
      <c r="M61" s="202">
        <f>_xlfn.DAYS(About!$A$3,'Core Indicators'!GG61)</f>
        <v>85</v>
      </c>
      <c r="N61" s="202">
        <f>_xlfn.DAYS(About!$A$3,'Core Indicators'!GO61)</f>
        <v>85</v>
      </c>
      <c r="O61" s="202">
        <f>_xlfn.DAYS(About!$A$3,'Core Indicators'!GW61)</f>
        <v>85</v>
      </c>
      <c r="P61" s="202">
        <f>_xlfn.DAYS(About!$A$3,'Core Indicators'!HE61)</f>
        <v>85</v>
      </c>
      <c r="Q61" s="202">
        <f>_xlfn.DAYS(About!$A$3,'Core Indicators'!HM61)</f>
        <v>85</v>
      </c>
      <c r="R61" s="202">
        <f>_xlfn.DAYS(About!$A$3,'Core Indicators'!HU61)</f>
        <v>85</v>
      </c>
      <c r="S61" s="202">
        <f>_xlfn.DAYS(About!$A$3,'Core Indicators'!IC61)</f>
        <v>85</v>
      </c>
      <c r="T61" s="202">
        <f>_xlfn.DAYS(About!$A$3,'Core Indicators'!IK61)</f>
        <v>85</v>
      </c>
      <c r="U61" s="202">
        <f>_xlfn.DAYS(About!$A$3,'Core Indicators'!IS61)</f>
        <v>85</v>
      </c>
      <c r="V61" s="202">
        <f t="shared" si="1"/>
        <v>213.7</v>
      </c>
    </row>
    <row r="62" spans="1:22" x14ac:dyDescent="0.25">
      <c r="A62" s="201" t="str">
        <f>Lists!C:C</f>
        <v>MMR001</v>
      </c>
      <c r="B62" s="202">
        <f>_xlfn.DAYS(About!$A$3,'Core Indicators'!U62)</f>
        <v>34</v>
      </c>
      <c r="C62" s="202">
        <f>_xlfn.DAYS(About!$A$3,'Core Indicators'!AC62)</f>
        <v>34</v>
      </c>
      <c r="D62" s="202">
        <f>_xlfn.DAYS(About!$A$3,'Core Indicators'!AK62)</f>
        <v>64</v>
      </c>
      <c r="E62" s="202">
        <f>_xlfn.DAYS(About!$A$3,'Core Indicators'!AS62)</f>
        <v>0</v>
      </c>
      <c r="F62" s="202">
        <f>_xlfn.DAYS(About!$A$3,'Core Indicators'!BQ62)</f>
        <v>8</v>
      </c>
      <c r="G62" s="202">
        <f>_xlfn.DAYS(About!$A$3,'Core Indicators'!DM62)</f>
        <v>34</v>
      </c>
      <c r="H62" s="202">
        <f>_xlfn.DAYS(About!$A$3,'Core Indicators'!DU62)</f>
        <v>64</v>
      </c>
      <c r="I62" s="202">
        <f>_xlfn.DAYS(About!$A$3,'Core Indicators'!EC62)</f>
        <v>34</v>
      </c>
      <c r="J62" s="202">
        <f>_xlfn.DAYS(About!$A$3,'Core Indicators'!EK62)</f>
        <v>211</v>
      </c>
      <c r="K62" s="202">
        <f>_xlfn.DAYS(About!$A$3,'Core Indicators'!ES62)</f>
        <v>211</v>
      </c>
      <c r="L62" s="202">
        <f>_xlfn.DAYS(About!$A$3,'Core Indicators'!FI62)</f>
        <v>211</v>
      </c>
      <c r="M62" s="202">
        <f>_xlfn.DAYS(About!$A$3,'Core Indicators'!GG62)</f>
        <v>84</v>
      </c>
      <c r="N62" s="202">
        <f>_xlfn.DAYS(About!$A$3,'Core Indicators'!GO62)</f>
        <v>84</v>
      </c>
      <c r="O62" s="202">
        <f>_xlfn.DAYS(About!$A$3,'Core Indicators'!GW62)</f>
        <v>84</v>
      </c>
      <c r="P62" s="202">
        <f>_xlfn.DAYS(About!$A$3,'Core Indicators'!HE62)</f>
        <v>84</v>
      </c>
      <c r="Q62" s="202">
        <f>_xlfn.DAYS(About!$A$3,'Core Indicators'!HM62)</f>
        <v>84</v>
      </c>
      <c r="R62" s="202">
        <f>_xlfn.DAYS(About!$A$3,'Core Indicators'!HU62)</f>
        <v>84</v>
      </c>
      <c r="S62" s="202">
        <f>_xlfn.DAYS(About!$A$3,'Core Indicators'!IC62)</f>
        <v>84</v>
      </c>
      <c r="T62" s="202">
        <f>_xlfn.DAYS(About!$A$3,'Core Indicators'!IK62)</f>
        <v>84</v>
      </c>
      <c r="U62" s="202">
        <f>_xlfn.DAYS(About!$A$3,'Core Indicators'!IS62)</f>
        <v>84</v>
      </c>
      <c r="V62" s="202">
        <f t="shared" si="1"/>
        <v>92.1</v>
      </c>
    </row>
    <row r="63" spans="1:22" x14ac:dyDescent="0.25">
      <c r="A63" s="201" t="str">
        <f>Lists!C:C</f>
        <v>MMR002</v>
      </c>
      <c r="B63" s="202">
        <f>_xlfn.DAYS(About!$A$3,'Core Indicators'!U63)</f>
        <v>211</v>
      </c>
      <c r="C63" s="202">
        <f>_xlfn.DAYS(About!$A$3,'Core Indicators'!AC63)</f>
        <v>211</v>
      </c>
      <c r="D63" s="202">
        <f>_xlfn.DAYS(About!$A$3,'Core Indicators'!AK63)</f>
        <v>211</v>
      </c>
      <c r="E63" s="202">
        <f>_xlfn.DAYS(About!$A$3,'Core Indicators'!AS63)</f>
        <v>0</v>
      </c>
      <c r="F63" s="202">
        <f>_xlfn.DAYS(About!$A$3,'Core Indicators'!BQ63)</f>
        <v>161</v>
      </c>
      <c r="G63" s="202">
        <f>_xlfn.DAYS(About!$A$3,'Core Indicators'!DM63)</f>
        <v>211</v>
      </c>
      <c r="H63" s="202">
        <f>_xlfn.DAYS(About!$A$3,'Core Indicators'!DU63)</f>
        <v>211</v>
      </c>
      <c r="I63" s="202">
        <f>_xlfn.DAYS(About!$A$3,'Core Indicators'!EC63)</f>
        <v>211</v>
      </c>
      <c r="J63" s="202">
        <f>_xlfn.DAYS(About!$A$3,'Core Indicators'!EK63)</f>
        <v>211</v>
      </c>
      <c r="K63" s="202">
        <f>_xlfn.DAYS(About!$A$3,'Core Indicators'!ES63)</f>
        <v>211</v>
      </c>
      <c r="L63" s="202">
        <f>_xlfn.DAYS(About!$A$3,'Core Indicators'!FI63)</f>
        <v>211</v>
      </c>
      <c r="M63" s="202">
        <f>_xlfn.DAYS(About!$A$3,'Core Indicators'!GG63)</f>
        <v>84</v>
      </c>
      <c r="N63" s="202">
        <f>_xlfn.DAYS(About!$A$3,'Core Indicators'!GO63)</f>
        <v>84</v>
      </c>
      <c r="O63" s="202">
        <f>_xlfn.DAYS(About!$A$3,'Core Indicators'!GW63)</f>
        <v>84</v>
      </c>
      <c r="P63" s="202">
        <f>_xlfn.DAYS(About!$A$3,'Core Indicators'!HE63)</f>
        <v>84</v>
      </c>
      <c r="Q63" s="202">
        <f>_xlfn.DAYS(About!$A$3,'Core Indicators'!HM63)</f>
        <v>84</v>
      </c>
      <c r="R63" s="202">
        <f>_xlfn.DAYS(About!$A$3,'Core Indicators'!HU63)</f>
        <v>84</v>
      </c>
      <c r="S63" s="202">
        <f>_xlfn.DAYS(About!$A$3,'Core Indicators'!IC63)</f>
        <v>84</v>
      </c>
      <c r="T63" s="202">
        <f>_xlfn.DAYS(About!$A$3,'Core Indicators'!IK63)</f>
        <v>84</v>
      </c>
      <c r="U63" s="202">
        <f>_xlfn.DAYS(About!$A$3,'Core Indicators'!IS63)</f>
        <v>84</v>
      </c>
      <c r="V63" s="202">
        <f t="shared" si="1"/>
        <v>172.2</v>
      </c>
    </row>
    <row r="64" spans="1:22" x14ac:dyDescent="0.25">
      <c r="A64" s="201" t="str">
        <f>Lists!C:C</f>
        <v>MMR003</v>
      </c>
      <c r="B64" s="202">
        <f>_xlfn.DAYS(About!$A$3,'Core Indicators'!U64)</f>
        <v>211</v>
      </c>
      <c r="C64" s="202">
        <f>_xlfn.DAYS(About!$A$3,'Core Indicators'!AC64)</f>
        <v>211</v>
      </c>
      <c r="D64" s="202">
        <f>_xlfn.DAYS(About!$A$3,'Core Indicators'!AK64)</f>
        <v>211</v>
      </c>
      <c r="E64" s="202">
        <f>_xlfn.DAYS(About!$A$3,'Core Indicators'!AS64)</f>
        <v>0</v>
      </c>
      <c r="F64" s="202">
        <f>_xlfn.DAYS(About!$A$3,'Core Indicators'!BQ64)</f>
        <v>161</v>
      </c>
      <c r="G64" s="202">
        <f>_xlfn.DAYS(About!$A$3,'Core Indicators'!DM64)</f>
        <v>211</v>
      </c>
      <c r="H64" s="202">
        <f>_xlfn.DAYS(About!$A$3,'Core Indicators'!DU64)</f>
        <v>211</v>
      </c>
      <c r="I64" s="202">
        <f>_xlfn.DAYS(About!$A$3,'Core Indicators'!EC64)</f>
        <v>211</v>
      </c>
      <c r="J64" s="202">
        <f>_xlfn.DAYS(About!$A$3,'Core Indicators'!EK64)</f>
        <v>211</v>
      </c>
      <c r="K64" s="202">
        <f>_xlfn.DAYS(About!$A$3,'Core Indicators'!ES64)</f>
        <v>211</v>
      </c>
      <c r="L64" s="202">
        <f>_xlfn.DAYS(About!$A$3,'Core Indicators'!FI64)</f>
        <v>211</v>
      </c>
      <c r="M64" s="202">
        <f>_xlfn.DAYS(About!$A$3,'Core Indicators'!GG64)</f>
        <v>84</v>
      </c>
      <c r="N64" s="202">
        <f>_xlfn.DAYS(About!$A$3,'Core Indicators'!GO64)</f>
        <v>84</v>
      </c>
      <c r="O64" s="202">
        <f>_xlfn.DAYS(About!$A$3,'Core Indicators'!GW64)</f>
        <v>84</v>
      </c>
      <c r="P64" s="202">
        <f>_xlfn.DAYS(About!$A$3,'Core Indicators'!HE64)</f>
        <v>84</v>
      </c>
      <c r="Q64" s="202">
        <f>_xlfn.DAYS(About!$A$3,'Core Indicators'!HM64)</f>
        <v>84</v>
      </c>
      <c r="R64" s="202">
        <f>_xlfn.DAYS(About!$A$3,'Core Indicators'!HU64)</f>
        <v>84</v>
      </c>
      <c r="S64" s="202">
        <f>_xlfn.DAYS(About!$A$3,'Core Indicators'!IC64)</f>
        <v>84</v>
      </c>
      <c r="T64" s="202">
        <f>_xlfn.DAYS(About!$A$3,'Core Indicators'!IK64)</f>
        <v>84</v>
      </c>
      <c r="U64" s="202">
        <f>_xlfn.DAYS(About!$A$3,'Core Indicators'!IS64)</f>
        <v>84</v>
      </c>
      <c r="V64" s="202">
        <f t="shared" si="1"/>
        <v>172.2</v>
      </c>
    </row>
    <row r="65" spans="1:22" x14ac:dyDescent="0.25">
      <c r="A65" s="201" t="str">
        <f>Lists!C:C</f>
        <v>MMR004</v>
      </c>
      <c r="B65" s="202">
        <f>_xlfn.DAYS(About!$A$3,'Core Indicators'!U65)</f>
        <v>35</v>
      </c>
      <c r="C65" s="202">
        <f>_xlfn.DAYS(About!$A$3,'Core Indicators'!AC65)</f>
        <v>35</v>
      </c>
      <c r="D65" s="202">
        <f>_xlfn.DAYS(About!$A$3,'Core Indicators'!AK65)</f>
        <v>35</v>
      </c>
      <c r="E65" s="202">
        <f>_xlfn.DAYS(About!$A$3,'Core Indicators'!AS65)</f>
        <v>0</v>
      </c>
      <c r="F65" s="202">
        <f>_xlfn.DAYS(About!$A$3,'Core Indicators'!BQ65)</f>
        <v>69</v>
      </c>
      <c r="G65" s="202">
        <f>_xlfn.DAYS(About!$A$3,'Core Indicators'!DM65)</f>
        <v>35</v>
      </c>
      <c r="H65" s="202">
        <f>_xlfn.DAYS(About!$A$3,'Core Indicators'!DU65)</f>
        <v>69</v>
      </c>
      <c r="I65" s="202">
        <f>_xlfn.DAYS(About!$A$3,'Core Indicators'!EC65)</f>
        <v>35</v>
      </c>
      <c r="J65" s="202">
        <f>_xlfn.DAYS(About!$A$3,'Core Indicators'!EK65)</f>
        <v>69</v>
      </c>
      <c r="K65" s="202">
        <f>_xlfn.DAYS(About!$A$3,'Core Indicators'!ES65)</f>
        <v>69</v>
      </c>
      <c r="L65" s="202">
        <f>_xlfn.DAYS(About!$A$3,'Core Indicators'!FI65)</f>
        <v>69</v>
      </c>
      <c r="M65" s="202">
        <f>_xlfn.DAYS(About!$A$3,'Core Indicators'!GG65)</f>
        <v>69</v>
      </c>
      <c r="N65" s="202">
        <f>_xlfn.DAYS(About!$A$3,'Core Indicators'!GO65)</f>
        <v>69</v>
      </c>
      <c r="O65" s="202">
        <f>_xlfn.DAYS(About!$A$3,'Core Indicators'!GW65)</f>
        <v>69</v>
      </c>
      <c r="P65" s="202">
        <f>_xlfn.DAYS(About!$A$3,'Core Indicators'!HE65)</f>
        <v>69</v>
      </c>
      <c r="Q65" s="202">
        <f>_xlfn.DAYS(About!$A$3,'Core Indicators'!HM65)</f>
        <v>69</v>
      </c>
      <c r="R65" s="202">
        <f>_xlfn.DAYS(About!$A$3,'Core Indicators'!HU65)</f>
        <v>69</v>
      </c>
      <c r="S65" s="202">
        <f>_xlfn.DAYS(About!$A$3,'Core Indicators'!IC65)</f>
        <v>69</v>
      </c>
      <c r="T65" s="202">
        <f>_xlfn.DAYS(About!$A$3,'Core Indicators'!IK65)</f>
        <v>69</v>
      </c>
      <c r="U65" s="202">
        <f>_xlfn.DAYS(About!$A$3,'Core Indicators'!IS65)</f>
        <v>69</v>
      </c>
      <c r="V65" s="202">
        <f t="shared" si="1"/>
        <v>51.9</v>
      </c>
    </row>
    <row r="66" spans="1:22" x14ac:dyDescent="0.25">
      <c r="A66" s="201" t="str">
        <f>Lists!C:C</f>
        <v>MOZ004</v>
      </c>
      <c r="B66" s="202">
        <f>_xlfn.DAYS(About!$A$3,'Core Indicators'!U66)</f>
        <v>186</v>
      </c>
      <c r="C66" s="202">
        <f>_xlfn.DAYS(About!$A$3,'Core Indicators'!AC66)</f>
        <v>47</v>
      </c>
      <c r="D66" s="202">
        <f>_xlfn.DAYS(About!$A$3,'Core Indicators'!AK66)</f>
        <v>47</v>
      </c>
      <c r="E66" s="202">
        <f>_xlfn.DAYS(About!$A$3,'Core Indicators'!AS66)</f>
        <v>47</v>
      </c>
      <c r="F66" s="202">
        <f>_xlfn.DAYS(About!$A$3,'Core Indicators'!BQ66)</f>
        <v>47</v>
      </c>
      <c r="G66" s="202">
        <f>_xlfn.DAYS(About!$A$3,'Core Indicators'!DM66)</f>
        <v>47</v>
      </c>
      <c r="H66" s="202">
        <f>_xlfn.DAYS(About!$A$3,'Core Indicators'!DU66)</f>
        <v>47</v>
      </c>
      <c r="I66" s="202">
        <f>_xlfn.DAYS(About!$A$3,'Core Indicators'!EC66)</f>
        <v>47</v>
      </c>
      <c r="J66" s="202">
        <f>_xlfn.DAYS(About!$A$3,'Core Indicators'!EK66)</f>
        <v>47</v>
      </c>
      <c r="K66" s="202">
        <f>_xlfn.DAYS(About!$A$3,'Core Indicators'!ES66)</f>
        <v>47</v>
      </c>
      <c r="L66" s="202">
        <f>_xlfn.DAYS(About!$A$3,'Core Indicators'!FI66)</f>
        <v>47</v>
      </c>
      <c r="M66" s="202">
        <f>_xlfn.DAYS(About!$A$3,'Core Indicators'!GG66)</f>
        <v>81</v>
      </c>
      <c r="N66" s="202">
        <f>_xlfn.DAYS(About!$A$3,'Core Indicators'!GO66)</f>
        <v>81</v>
      </c>
      <c r="O66" s="202">
        <f>_xlfn.DAYS(About!$A$3,'Core Indicators'!GW66)</f>
        <v>81</v>
      </c>
      <c r="P66" s="202">
        <f>_xlfn.DAYS(About!$A$3,'Core Indicators'!HE66)</f>
        <v>81</v>
      </c>
      <c r="Q66" s="202">
        <f>_xlfn.DAYS(About!$A$3,'Core Indicators'!HM66)</f>
        <v>81</v>
      </c>
      <c r="R66" s="202">
        <f>_xlfn.DAYS(About!$A$3,'Core Indicators'!HU66)</f>
        <v>81</v>
      </c>
      <c r="S66" s="202">
        <f>_xlfn.DAYS(About!$A$3,'Core Indicators'!IC66)</f>
        <v>81</v>
      </c>
      <c r="T66" s="202">
        <f>_xlfn.DAYS(About!$A$3,'Core Indicators'!IK66)</f>
        <v>81</v>
      </c>
      <c r="U66" s="202">
        <f>_xlfn.DAYS(About!$A$3,'Core Indicators'!IS66)</f>
        <v>81</v>
      </c>
      <c r="V66" s="202">
        <f t="shared" si="1"/>
        <v>50.4</v>
      </c>
    </row>
    <row r="67" spans="1:22" x14ac:dyDescent="0.25">
      <c r="A67" s="201" t="str">
        <f>Lists!C:C</f>
        <v>MRT002</v>
      </c>
      <c r="B67" s="202">
        <f>_xlfn.DAYS(About!$A$3,'Core Indicators'!U67)</f>
        <v>929</v>
      </c>
      <c r="C67" s="202">
        <f>_xlfn.DAYS(About!$A$3,'Core Indicators'!AC67)</f>
        <v>20</v>
      </c>
      <c r="D67" s="202">
        <f>_xlfn.DAYS(About!$A$3,'Core Indicators'!AK67)</f>
        <v>20</v>
      </c>
      <c r="E67" s="202">
        <f>_xlfn.DAYS(About!$A$3,'Core Indicators'!AS67)</f>
        <v>20</v>
      </c>
      <c r="F67" s="202">
        <f>_xlfn.DAYS(About!$A$3,'Core Indicators'!BQ67)</f>
        <v>20</v>
      </c>
      <c r="G67" s="202">
        <f>_xlfn.DAYS(About!$A$3,'Core Indicators'!DM67)</f>
        <v>20</v>
      </c>
      <c r="H67" s="202">
        <f>_xlfn.DAYS(About!$A$3,'Core Indicators'!DU67)</f>
        <v>20</v>
      </c>
      <c r="I67" s="202">
        <f>_xlfn.DAYS(About!$A$3,'Core Indicators'!EC67)</f>
        <v>20</v>
      </c>
      <c r="J67" s="202">
        <f>_xlfn.DAYS(About!$A$3,'Core Indicators'!EK67)</f>
        <v>20</v>
      </c>
      <c r="K67" s="202">
        <f>_xlfn.DAYS(About!$A$3,'Core Indicators'!ES67)</f>
        <v>20</v>
      </c>
      <c r="L67" s="202">
        <f>_xlfn.DAYS(About!$A$3,'Core Indicators'!FI67)</f>
        <v>929</v>
      </c>
      <c r="M67" s="202">
        <f>_xlfn.DAYS(About!$A$3,'Core Indicators'!GG67)</f>
        <v>83</v>
      </c>
      <c r="N67" s="202">
        <f>_xlfn.DAYS(About!$A$3,'Core Indicators'!GO67)</f>
        <v>83</v>
      </c>
      <c r="O67" s="202">
        <f>_xlfn.DAYS(About!$A$3,'Core Indicators'!GW67)</f>
        <v>83</v>
      </c>
      <c r="P67" s="202">
        <f>_xlfn.DAYS(About!$A$3,'Core Indicators'!HE67)</f>
        <v>83</v>
      </c>
      <c r="Q67" s="202">
        <f>_xlfn.DAYS(About!$A$3,'Core Indicators'!HM67)</f>
        <v>83</v>
      </c>
      <c r="R67" s="202">
        <f>_xlfn.DAYS(About!$A$3,'Core Indicators'!HU67)</f>
        <v>83</v>
      </c>
      <c r="S67" s="202">
        <f>_xlfn.DAYS(About!$A$3,'Core Indicators'!IC67)</f>
        <v>83</v>
      </c>
      <c r="T67" s="202">
        <f>_xlfn.DAYS(About!$A$3,'Core Indicators'!IK67)</f>
        <v>83</v>
      </c>
      <c r="U67" s="202">
        <f>_xlfn.DAYS(About!$A$3,'Core Indicators'!IS67)</f>
        <v>83</v>
      </c>
      <c r="V67" s="202">
        <f t="shared" ref="V67:V98" si="2">AVERAGE(D67:M67)</f>
        <v>117.2</v>
      </c>
    </row>
    <row r="68" spans="1:22" x14ac:dyDescent="0.25">
      <c r="A68" s="201" t="str">
        <f>Lists!C:C</f>
        <v>MRT003</v>
      </c>
      <c r="B68" s="202">
        <f>_xlfn.DAYS(About!$A$3,'Core Indicators'!U68)</f>
        <v>337</v>
      </c>
      <c r="C68" s="202">
        <f>_xlfn.DAYS(About!$A$3,'Core Indicators'!AC68)</f>
        <v>20</v>
      </c>
      <c r="D68" s="202">
        <f>_xlfn.DAYS(About!$A$3,'Core Indicators'!AK68)</f>
        <v>20</v>
      </c>
      <c r="E68" s="202">
        <f>_xlfn.DAYS(About!$A$3,'Core Indicators'!AS68)</f>
        <v>370</v>
      </c>
      <c r="F68" s="202">
        <f>_xlfn.DAYS(About!$A$3,'Core Indicators'!BQ68)</f>
        <v>20</v>
      </c>
      <c r="G68" s="202">
        <f>_xlfn.DAYS(About!$A$3,'Core Indicators'!DM68)</f>
        <v>20</v>
      </c>
      <c r="H68" s="202">
        <f>_xlfn.DAYS(About!$A$3,'Core Indicators'!DU68)</f>
        <v>20</v>
      </c>
      <c r="I68" s="202">
        <f>_xlfn.DAYS(About!$A$3,'Core Indicators'!EC68)</f>
        <v>20</v>
      </c>
      <c r="J68" s="202">
        <f>_xlfn.DAYS(About!$A$3,'Core Indicators'!EK68)</f>
        <v>20</v>
      </c>
      <c r="K68" s="202">
        <f>_xlfn.DAYS(About!$A$3,'Core Indicators'!ES68)</f>
        <v>201</v>
      </c>
      <c r="L68" s="202">
        <f>_xlfn.DAYS(About!$A$3,'Core Indicators'!FI68)</f>
        <v>370</v>
      </c>
      <c r="M68" s="202">
        <f>_xlfn.DAYS(About!$A$3,'Core Indicators'!GG68)</f>
        <v>83</v>
      </c>
      <c r="N68" s="202">
        <f>_xlfn.DAYS(About!$A$3,'Core Indicators'!GO68)</f>
        <v>83</v>
      </c>
      <c r="O68" s="202">
        <f>_xlfn.DAYS(About!$A$3,'Core Indicators'!GW68)</f>
        <v>83</v>
      </c>
      <c r="P68" s="202">
        <f>_xlfn.DAYS(About!$A$3,'Core Indicators'!HE68)</f>
        <v>83</v>
      </c>
      <c r="Q68" s="202">
        <f>_xlfn.DAYS(About!$A$3,'Core Indicators'!HM68)</f>
        <v>83</v>
      </c>
      <c r="R68" s="202">
        <f>_xlfn.DAYS(About!$A$3,'Core Indicators'!HU68)</f>
        <v>83</v>
      </c>
      <c r="S68" s="202">
        <f>_xlfn.DAYS(About!$A$3,'Core Indicators'!IC68)</f>
        <v>83</v>
      </c>
      <c r="T68" s="202">
        <f>_xlfn.DAYS(About!$A$3,'Core Indicators'!IK68)</f>
        <v>83</v>
      </c>
      <c r="U68" s="202">
        <f>_xlfn.DAYS(About!$A$3,'Core Indicators'!IS68)</f>
        <v>83</v>
      </c>
      <c r="V68" s="202">
        <f t="shared" si="2"/>
        <v>114.4</v>
      </c>
    </row>
    <row r="69" spans="1:22" x14ac:dyDescent="0.25">
      <c r="A69" s="201" t="str">
        <f>Lists!C:C</f>
        <v>MWI002</v>
      </c>
      <c r="B69" s="202">
        <f>_xlfn.DAYS(About!$A$3,'Core Indicators'!U69)</f>
        <v>51</v>
      </c>
      <c r="C69" s="202">
        <f>_xlfn.DAYS(About!$A$3,'Core Indicators'!AC69)</f>
        <v>51</v>
      </c>
      <c r="D69" s="202">
        <f>_xlfn.DAYS(About!$A$3,'Core Indicators'!AK69)</f>
        <v>51</v>
      </c>
      <c r="E69" s="202">
        <f>_xlfn.DAYS(About!$A$3,'Core Indicators'!AS69)</f>
        <v>733</v>
      </c>
      <c r="F69" s="202">
        <f>_xlfn.DAYS(About!$A$3,'Core Indicators'!BQ69)</f>
        <v>51</v>
      </c>
      <c r="G69" s="202">
        <f>_xlfn.DAYS(About!$A$3,'Core Indicators'!DM69)</f>
        <v>51</v>
      </c>
      <c r="H69" s="202">
        <f>_xlfn.DAYS(About!$A$3,'Core Indicators'!DU69)</f>
        <v>51</v>
      </c>
      <c r="I69" s="202">
        <f>_xlfn.DAYS(About!$A$3,'Core Indicators'!EC69)</f>
        <v>51</v>
      </c>
      <c r="J69" s="202">
        <f>_xlfn.DAYS(About!$A$3,'Core Indicators'!EK69)</f>
        <v>51</v>
      </c>
      <c r="K69" s="202">
        <f>_xlfn.DAYS(About!$A$3,'Core Indicators'!ES69)</f>
        <v>51</v>
      </c>
      <c r="L69" s="202">
        <f>_xlfn.DAYS(About!$A$3,'Core Indicators'!FI69)</f>
        <v>51</v>
      </c>
      <c r="M69" s="202">
        <f>_xlfn.DAYS(About!$A$3,'Core Indicators'!GG69)</f>
        <v>92</v>
      </c>
      <c r="N69" s="202">
        <f>_xlfn.DAYS(About!$A$3,'Core Indicators'!GO69)</f>
        <v>92</v>
      </c>
      <c r="O69" s="202">
        <f>_xlfn.DAYS(About!$A$3,'Core Indicators'!GW69)</f>
        <v>92</v>
      </c>
      <c r="P69" s="202">
        <f>_xlfn.DAYS(About!$A$3,'Core Indicators'!HE69)</f>
        <v>92</v>
      </c>
      <c r="Q69" s="202">
        <f>_xlfn.DAYS(About!$A$3,'Core Indicators'!HM69)</f>
        <v>92</v>
      </c>
      <c r="R69" s="202">
        <f>_xlfn.DAYS(About!$A$3,'Core Indicators'!HU69)</f>
        <v>92</v>
      </c>
      <c r="S69" s="202">
        <f>_xlfn.DAYS(About!$A$3,'Core Indicators'!IC69)</f>
        <v>92</v>
      </c>
      <c r="T69" s="202">
        <f>_xlfn.DAYS(About!$A$3,'Core Indicators'!IK69)</f>
        <v>92</v>
      </c>
      <c r="U69" s="202">
        <f>_xlfn.DAYS(About!$A$3,'Core Indicators'!IS69)</f>
        <v>92</v>
      </c>
      <c r="V69" s="202">
        <f t="shared" si="2"/>
        <v>123.3</v>
      </c>
    </row>
    <row r="70" spans="1:22" x14ac:dyDescent="0.25">
      <c r="A70" s="201" t="str">
        <f>Lists!C:C</f>
        <v>MYS001</v>
      </c>
      <c r="B70" s="202">
        <f>_xlfn.DAYS(About!$A$3,'Core Indicators'!U70)</f>
        <v>158</v>
      </c>
      <c r="C70" s="202">
        <f>_xlfn.DAYS(About!$A$3,'Core Indicators'!AC70)</f>
        <v>155</v>
      </c>
      <c r="D70" s="202">
        <f>_xlfn.DAYS(About!$A$3,'Core Indicators'!AK70)</f>
        <v>0</v>
      </c>
      <c r="E70" s="202">
        <f>_xlfn.DAYS(About!$A$3,'Core Indicators'!AS70)</f>
        <v>0</v>
      </c>
      <c r="F70" s="202">
        <f>_xlfn.DAYS(About!$A$3,'Core Indicators'!BQ70)</f>
        <v>158</v>
      </c>
      <c r="G70" s="202">
        <f>_xlfn.DAYS(About!$A$3,'Core Indicators'!DM70)</f>
        <v>158</v>
      </c>
      <c r="H70" s="202">
        <f>_xlfn.DAYS(About!$A$3,'Core Indicators'!DU70)</f>
        <v>158</v>
      </c>
      <c r="I70" s="202">
        <f>_xlfn.DAYS(About!$A$3,'Core Indicators'!EC70)</f>
        <v>0</v>
      </c>
      <c r="J70" s="202">
        <f>_xlfn.DAYS(About!$A$3,'Core Indicators'!EK70)</f>
        <v>155</v>
      </c>
      <c r="K70" s="202">
        <f>_xlfn.DAYS(About!$A$3,'Core Indicators'!ES70)</f>
        <v>155</v>
      </c>
      <c r="L70" s="202">
        <f>_xlfn.DAYS(About!$A$3,'Core Indicators'!FI70)</f>
        <v>155</v>
      </c>
      <c r="M70" s="202">
        <f>_xlfn.DAYS(About!$A$3,'Core Indicators'!GG70)</f>
        <v>86</v>
      </c>
      <c r="N70" s="202">
        <f>_xlfn.DAYS(About!$A$3,'Core Indicators'!GO70)</f>
        <v>86</v>
      </c>
      <c r="O70" s="202">
        <f>_xlfn.DAYS(About!$A$3,'Core Indicators'!GW70)</f>
        <v>86</v>
      </c>
      <c r="P70" s="202">
        <f>_xlfn.DAYS(About!$A$3,'Core Indicators'!HE70)</f>
        <v>86</v>
      </c>
      <c r="Q70" s="202">
        <f>_xlfn.DAYS(About!$A$3,'Core Indicators'!HM70)</f>
        <v>86</v>
      </c>
      <c r="R70" s="202">
        <f>_xlfn.DAYS(About!$A$3,'Core Indicators'!HU70)</f>
        <v>86</v>
      </c>
      <c r="S70" s="202">
        <f>_xlfn.DAYS(About!$A$3,'Core Indicators'!IC70)</f>
        <v>86</v>
      </c>
      <c r="T70" s="202">
        <f>_xlfn.DAYS(About!$A$3,'Core Indicators'!IK70)</f>
        <v>86</v>
      </c>
      <c r="U70" s="202">
        <f>_xlfn.DAYS(About!$A$3,'Core Indicators'!IS70)</f>
        <v>86</v>
      </c>
      <c r="V70" s="202">
        <f t="shared" si="2"/>
        <v>102.5</v>
      </c>
    </row>
    <row r="71" spans="1:22" x14ac:dyDescent="0.25">
      <c r="A71" s="201" t="str">
        <f>Lists!C:C</f>
        <v>NAM002</v>
      </c>
      <c r="B71" s="202">
        <f>_xlfn.DAYS(About!$A$3,'Core Indicators'!U71)</f>
        <v>51</v>
      </c>
      <c r="C71" s="202">
        <f>_xlfn.DAYS(About!$A$3,'Core Indicators'!AC71)</f>
        <v>51</v>
      </c>
      <c r="D71" s="202">
        <f>_xlfn.DAYS(About!$A$3,'Core Indicators'!AK71)</f>
        <v>51</v>
      </c>
      <c r="E71" s="202">
        <f>_xlfn.DAYS(About!$A$3,'Core Indicators'!AS71)</f>
        <v>571</v>
      </c>
      <c r="F71" s="202">
        <f>_xlfn.DAYS(About!$A$3,'Core Indicators'!BQ71)</f>
        <v>51</v>
      </c>
      <c r="G71" s="202">
        <f>_xlfn.DAYS(About!$A$3,'Core Indicators'!DM71)</f>
        <v>51</v>
      </c>
      <c r="H71" s="202">
        <f>_xlfn.DAYS(About!$A$3,'Core Indicators'!DU71)</f>
        <v>51</v>
      </c>
      <c r="I71" s="202">
        <f>_xlfn.DAYS(About!$A$3,'Core Indicators'!EC71)</f>
        <v>51</v>
      </c>
      <c r="J71" s="202">
        <f>_xlfn.DAYS(About!$A$3,'Core Indicators'!EK71)</f>
        <v>51</v>
      </c>
      <c r="K71" s="202">
        <f>_xlfn.DAYS(About!$A$3,'Core Indicators'!ES71)</f>
        <v>51</v>
      </c>
      <c r="L71" s="202">
        <f>_xlfn.DAYS(About!$A$3,'Core Indicators'!FI71)</f>
        <v>51</v>
      </c>
      <c r="M71" s="202">
        <f>_xlfn.DAYS(About!$A$3,'Core Indicators'!GG71)</f>
        <v>83</v>
      </c>
      <c r="N71" s="202">
        <f>_xlfn.DAYS(About!$A$3,'Core Indicators'!GO71)</f>
        <v>83</v>
      </c>
      <c r="O71" s="202">
        <f>_xlfn.DAYS(About!$A$3,'Core Indicators'!GW71)</f>
        <v>83</v>
      </c>
      <c r="P71" s="202">
        <f>_xlfn.DAYS(About!$A$3,'Core Indicators'!HE71)</f>
        <v>83</v>
      </c>
      <c r="Q71" s="202">
        <f>_xlfn.DAYS(About!$A$3,'Core Indicators'!HM71)</f>
        <v>83</v>
      </c>
      <c r="R71" s="202">
        <f>_xlfn.DAYS(About!$A$3,'Core Indicators'!HU71)</f>
        <v>83</v>
      </c>
      <c r="S71" s="202">
        <f>_xlfn.DAYS(About!$A$3,'Core Indicators'!IC71)</f>
        <v>83</v>
      </c>
      <c r="T71" s="202">
        <f>_xlfn.DAYS(About!$A$3,'Core Indicators'!IK71)</f>
        <v>83</v>
      </c>
      <c r="U71" s="202">
        <f>_xlfn.DAYS(About!$A$3,'Core Indicators'!IS71)</f>
        <v>83</v>
      </c>
      <c r="V71" s="202">
        <f t="shared" si="2"/>
        <v>106.2</v>
      </c>
    </row>
    <row r="72" spans="1:22" x14ac:dyDescent="0.25">
      <c r="A72" s="201" t="str">
        <f>Lists!C:C</f>
        <v>NER001</v>
      </c>
      <c r="B72" s="202">
        <f>_xlfn.DAYS(About!$A$3,'Core Indicators'!U72)</f>
        <v>931</v>
      </c>
      <c r="C72" s="202">
        <f>_xlfn.DAYS(About!$A$3,'Core Indicators'!AC72)</f>
        <v>214</v>
      </c>
      <c r="D72" s="202">
        <f>_xlfn.DAYS(About!$A$3,'Core Indicators'!AK72)</f>
        <v>214</v>
      </c>
      <c r="E72" s="202">
        <f>_xlfn.DAYS(About!$A$3,'Core Indicators'!AS72)</f>
        <v>158</v>
      </c>
      <c r="F72" s="202">
        <f>_xlfn.DAYS(About!$A$3,'Core Indicators'!BQ72)</f>
        <v>158</v>
      </c>
      <c r="G72" s="202">
        <f>_xlfn.DAYS(About!$A$3,'Core Indicators'!DM72)</f>
        <v>214</v>
      </c>
      <c r="H72" s="202">
        <f>_xlfn.DAYS(About!$A$3,'Core Indicators'!DU72)</f>
        <v>214</v>
      </c>
      <c r="I72" s="202">
        <f>_xlfn.DAYS(About!$A$3,'Core Indicators'!EC72)</f>
        <v>214</v>
      </c>
      <c r="J72" s="202">
        <f>_xlfn.DAYS(About!$A$3,'Core Indicators'!EK72)</f>
        <v>214</v>
      </c>
      <c r="K72" s="202">
        <f>_xlfn.DAYS(About!$A$3,'Core Indicators'!ES72)</f>
        <v>214</v>
      </c>
      <c r="L72" s="202">
        <f>_xlfn.DAYS(About!$A$3,'Core Indicators'!FI72)</f>
        <v>931</v>
      </c>
      <c r="M72" s="202">
        <f>_xlfn.DAYS(About!$A$3,'Core Indicators'!GG72)</f>
        <v>83</v>
      </c>
      <c r="N72" s="202">
        <f>_xlfn.DAYS(About!$A$3,'Core Indicators'!GO72)</f>
        <v>83</v>
      </c>
      <c r="O72" s="202">
        <f>_xlfn.DAYS(About!$A$3,'Core Indicators'!GW72)</f>
        <v>83</v>
      </c>
      <c r="P72" s="202">
        <f>_xlfn.DAYS(About!$A$3,'Core Indicators'!HE72)</f>
        <v>83</v>
      </c>
      <c r="Q72" s="202">
        <f>_xlfn.DAYS(About!$A$3,'Core Indicators'!HM72)</f>
        <v>83</v>
      </c>
      <c r="R72" s="202">
        <f>_xlfn.DAYS(About!$A$3,'Core Indicators'!HU72)</f>
        <v>83</v>
      </c>
      <c r="S72" s="202">
        <f>_xlfn.DAYS(About!$A$3,'Core Indicators'!IC72)</f>
        <v>83</v>
      </c>
      <c r="T72" s="202">
        <f>_xlfn.DAYS(About!$A$3,'Core Indicators'!IK72)</f>
        <v>83</v>
      </c>
      <c r="U72" s="202">
        <f>_xlfn.DAYS(About!$A$3,'Core Indicators'!IS72)</f>
        <v>83</v>
      </c>
      <c r="V72" s="202">
        <f t="shared" si="2"/>
        <v>261.39999999999998</v>
      </c>
    </row>
    <row r="73" spans="1:22" x14ac:dyDescent="0.25">
      <c r="A73" s="201" t="str">
        <f>Lists!C:C</f>
        <v>NER002</v>
      </c>
      <c r="B73" s="202">
        <f>_xlfn.DAYS(About!$A$3,'Core Indicators'!U73)</f>
        <v>931</v>
      </c>
      <c r="C73" s="202">
        <f>_xlfn.DAYS(About!$A$3,'Core Indicators'!AC73)</f>
        <v>214</v>
      </c>
      <c r="D73" s="202">
        <f>_xlfn.DAYS(About!$A$3,'Core Indicators'!AK73)</f>
        <v>214</v>
      </c>
      <c r="E73" s="202">
        <f>_xlfn.DAYS(About!$A$3,'Core Indicators'!AS73)</f>
        <v>158</v>
      </c>
      <c r="F73" s="202">
        <f>_xlfn.DAYS(About!$A$3,'Core Indicators'!BQ73)</f>
        <v>158</v>
      </c>
      <c r="G73" s="202">
        <f>_xlfn.DAYS(About!$A$3,'Core Indicators'!DM73)</f>
        <v>214</v>
      </c>
      <c r="H73" s="202">
        <f>_xlfn.DAYS(About!$A$3,'Core Indicators'!DU73)</f>
        <v>214</v>
      </c>
      <c r="I73" s="202">
        <f>_xlfn.DAYS(About!$A$3,'Core Indicators'!EC73)</f>
        <v>214</v>
      </c>
      <c r="J73" s="202">
        <f>_xlfn.DAYS(About!$A$3,'Core Indicators'!EK73)</f>
        <v>214</v>
      </c>
      <c r="K73" s="202">
        <f>_xlfn.DAYS(About!$A$3,'Core Indicators'!ES73)</f>
        <v>214</v>
      </c>
      <c r="L73" s="202">
        <f>_xlfn.DAYS(About!$A$3,'Core Indicators'!FI73)</f>
        <v>931</v>
      </c>
      <c r="M73" s="202">
        <f>_xlfn.DAYS(About!$A$3,'Core Indicators'!GG73)</f>
        <v>83</v>
      </c>
      <c r="N73" s="202">
        <f>_xlfn.DAYS(About!$A$3,'Core Indicators'!GO73)</f>
        <v>83</v>
      </c>
      <c r="O73" s="202">
        <f>_xlfn.DAYS(About!$A$3,'Core Indicators'!GW73)</f>
        <v>83</v>
      </c>
      <c r="P73" s="202">
        <f>_xlfn.DAYS(About!$A$3,'Core Indicators'!HE73)</f>
        <v>83</v>
      </c>
      <c r="Q73" s="202">
        <f>_xlfn.DAYS(About!$A$3,'Core Indicators'!HM73)</f>
        <v>83</v>
      </c>
      <c r="R73" s="202">
        <f>_xlfn.DAYS(About!$A$3,'Core Indicators'!HU73)</f>
        <v>83</v>
      </c>
      <c r="S73" s="202">
        <f>_xlfn.DAYS(About!$A$3,'Core Indicators'!IC73)</f>
        <v>83</v>
      </c>
      <c r="T73" s="202">
        <f>_xlfn.DAYS(About!$A$3,'Core Indicators'!IK73)</f>
        <v>83</v>
      </c>
      <c r="U73" s="202">
        <f>_xlfn.DAYS(About!$A$3,'Core Indicators'!IS73)</f>
        <v>83</v>
      </c>
      <c r="V73" s="202">
        <f t="shared" si="2"/>
        <v>261.39999999999998</v>
      </c>
    </row>
    <row r="74" spans="1:22" x14ac:dyDescent="0.25">
      <c r="A74" s="201" t="str">
        <f>Lists!C:C</f>
        <v>NER003</v>
      </c>
      <c r="B74" s="202">
        <f>_xlfn.DAYS(About!$A$3,'Core Indicators'!U74)</f>
        <v>931</v>
      </c>
      <c r="C74" s="202">
        <f>_xlfn.DAYS(About!$A$3,'Core Indicators'!AC74)</f>
        <v>214</v>
      </c>
      <c r="D74" s="202">
        <f>_xlfn.DAYS(About!$A$3,'Core Indicators'!AK74)</f>
        <v>214</v>
      </c>
      <c r="E74" s="202">
        <f>_xlfn.DAYS(About!$A$3,'Core Indicators'!AS74)</f>
        <v>158</v>
      </c>
      <c r="F74" s="202">
        <f>_xlfn.DAYS(About!$A$3,'Core Indicators'!BQ74)</f>
        <v>158</v>
      </c>
      <c r="G74" s="202">
        <f>_xlfn.DAYS(About!$A$3,'Core Indicators'!DM74)</f>
        <v>214</v>
      </c>
      <c r="H74" s="202">
        <f>_xlfn.DAYS(About!$A$3,'Core Indicators'!DU74)</f>
        <v>214</v>
      </c>
      <c r="I74" s="202">
        <f>_xlfn.DAYS(About!$A$3,'Core Indicators'!EC74)</f>
        <v>214</v>
      </c>
      <c r="J74" s="202">
        <f>_xlfn.DAYS(About!$A$3,'Core Indicators'!EK74)</f>
        <v>214</v>
      </c>
      <c r="K74" s="202">
        <f>_xlfn.DAYS(About!$A$3,'Core Indicators'!ES74)</f>
        <v>214</v>
      </c>
      <c r="L74" s="202">
        <f>_xlfn.DAYS(About!$A$3,'Core Indicators'!FI74)</f>
        <v>931</v>
      </c>
      <c r="M74" s="202">
        <f>_xlfn.DAYS(About!$A$3,'Core Indicators'!GG74)</f>
        <v>83</v>
      </c>
      <c r="N74" s="202">
        <f>_xlfn.DAYS(About!$A$3,'Core Indicators'!GO74)</f>
        <v>83</v>
      </c>
      <c r="O74" s="202">
        <f>_xlfn.DAYS(About!$A$3,'Core Indicators'!GW74)</f>
        <v>83</v>
      </c>
      <c r="P74" s="202">
        <f>_xlfn.DAYS(About!$A$3,'Core Indicators'!HE74)</f>
        <v>83</v>
      </c>
      <c r="Q74" s="202">
        <f>_xlfn.DAYS(About!$A$3,'Core Indicators'!HM74)</f>
        <v>83</v>
      </c>
      <c r="R74" s="202">
        <f>_xlfn.DAYS(About!$A$3,'Core Indicators'!HU74)</f>
        <v>83</v>
      </c>
      <c r="S74" s="202">
        <f>_xlfn.DAYS(About!$A$3,'Core Indicators'!IC74)</f>
        <v>83</v>
      </c>
      <c r="T74" s="202">
        <f>_xlfn.DAYS(About!$A$3,'Core Indicators'!IK74)</f>
        <v>83</v>
      </c>
      <c r="U74" s="202">
        <f>_xlfn.DAYS(About!$A$3,'Core Indicators'!IS74)</f>
        <v>83</v>
      </c>
      <c r="V74" s="202">
        <f t="shared" si="2"/>
        <v>261.39999999999998</v>
      </c>
    </row>
    <row r="75" spans="1:22" x14ac:dyDescent="0.25">
      <c r="A75" s="201" t="str">
        <f>Lists!C:C</f>
        <v>NER004</v>
      </c>
      <c r="B75" s="202">
        <f>_xlfn.DAYS(About!$A$3,'Core Indicators'!U75)</f>
        <v>214</v>
      </c>
      <c r="C75" s="202">
        <f>_xlfn.DAYS(About!$A$3,'Core Indicators'!AC75)</f>
        <v>214</v>
      </c>
      <c r="D75" s="202">
        <f>_xlfn.DAYS(About!$A$3,'Core Indicators'!AK75)</f>
        <v>214</v>
      </c>
      <c r="E75" s="202">
        <f>_xlfn.DAYS(About!$A$3,'Core Indicators'!AS75)</f>
        <v>158</v>
      </c>
      <c r="F75" s="202">
        <f>_xlfn.DAYS(About!$A$3,'Core Indicators'!BQ75)</f>
        <v>158</v>
      </c>
      <c r="G75" s="202">
        <f>_xlfn.DAYS(About!$A$3,'Core Indicators'!DM75)</f>
        <v>214</v>
      </c>
      <c r="H75" s="202">
        <f>_xlfn.DAYS(About!$A$3,'Core Indicators'!DU75)</f>
        <v>214</v>
      </c>
      <c r="I75" s="202">
        <f>_xlfn.DAYS(About!$A$3,'Core Indicators'!EC75)</f>
        <v>214</v>
      </c>
      <c r="J75" s="202">
        <f>_xlfn.DAYS(About!$A$3,'Core Indicators'!EK75)</f>
        <v>214</v>
      </c>
      <c r="K75" s="202">
        <f>_xlfn.DAYS(About!$A$3,'Core Indicators'!ES75)</f>
        <v>214</v>
      </c>
      <c r="L75" s="202">
        <f>_xlfn.DAYS(About!$A$3,'Core Indicators'!FI75)</f>
        <v>624</v>
      </c>
      <c r="M75" s="202">
        <f>_xlfn.DAYS(About!$A$3,'Core Indicators'!GG75)</f>
        <v>83</v>
      </c>
      <c r="N75" s="202">
        <f>_xlfn.DAYS(About!$A$3,'Core Indicators'!GO75)</f>
        <v>83</v>
      </c>
      <c r="O75" s="202">
        <f>_xlfn.DAYS(About!$A$3,'Core Indicators'!GW75)</f>
        <v>83</v>
      </c>
      <c r="P75" s="202">
        <f>_xlfn.DAYS(About!$A$3,'Core Indicators'!HE75)</f>
        <v>83</v>
      </c>
      <c r="Q75" s="202">
        <f>_xlfn.DAYS(About!$A$3,'Core Indicators'!HM75)</f>
        <v>83</v>
      </c>
      <c r="R75" s="202">
        <f>_xlfn.DAYS(About!$A$3,'Core Indicators'!HU75)</f>
        <v>83</v>
      </c>
      <c r="S75" s="202">
        <f>_xlfn.DAYS(About!$A$3,'Core Indicators'!IC75)</f>
        <v>83</v>
      </c>
      <c r="T75" s="202">
        <f>_xlfn.DAYS(About!$A$3,'Core Indicators'!IK75)</f>
        <v>83</v>
      </c>
      <c r="U75" s="202">
        <f>_xlfn.DAYS(About!$A$3,'Core Indicators'!IS75)</f>
        <v>83</v>
      </c>
      <c r="V75" s="202">
        <f t="shared" si="2"/>
        <v>230.7</v>
      </c>
    </row>
    <row r="76" spans="1:22" x14ac:dyDescent="0.25">
      <c r="A76" s="201" t="str">
        <f>Lists!C:C</f>
        <v>NGA001</v>
      </c>
      <c r="B76" s="202">
        <f>_xlfn.DAYS(About!$A$3,'Core Indicators'!U76)</f>
        <v>790</v>
      </c>
      <c r="C76" s="202">
        <f>_xlfn.DAYS(About!$A$3,'Core Indicators'!AC76)</f>
        <v>21</v>
      </c>
      <c r="D76" s="202">
        <f>_xlfn.DAYS(About!$A$3,'Core Indicators'!AK76)</f>
        <v>21</v>
      </c>
      <c r="E76" s="202">
        <f>_xlfn.DAYS(About!$A$3,'Core Indicators'!AS76)</f>
        <v>21</v>
      </c>
      <c r="F76" s="202">
        <f>_xlfn.DAYS(About!$A$3,'Core Indicators'!BQ76)</f>
        <v>63</v>
      </c>
      <c r="G76" s="202">
        <f>_xlfn.DAYS(About!$A$3,'Core Indicators'!DM76)</f>
        <v>21</v>
      </c>
      <c r="H76" s="202">
        <f>_xlfn.DAYS(About!$A$3,'Core Indicators'!DU76)</f>
        <v>21</v>
      </c>
      <c r="I76" s="202">
        <f>_xlfn.DAYS(About!$A$3,'Core Indicators'!EC76)</f>
        <v>21</v>
      </c>
      <c r="J76" s="202">
        <f>_xlfn.DAYS(About!$A$3,'Core Indicators'!EK76)</f>
        <v>21</v>
      </c>
      <c r="K76" s="202">
        <f>_xlfn.DAYS(About!$A$3,'Core Indicators'!ES76)</f>
        <v>21</v>
      </c>
      <c r="L76" s="202">
        <f>_xlfn.DAYS(About!$A$3,'Core Indicators'!FI76)</f>
        <v>790</v>
      </c>
      <c r="M76" s="202">
        <f>_xlfn.DAYS(About!$A$3,'Core Indicators'!GG76)</f>
        <v>82</v>
      </c>
      <c r="N76" s="202">
        <f>_xlfn.DAYS(About!$A$3,'Core Indicators'!GO76)</f>
        <v>82</v>
      </c>
      <c r="O76" s="202">
        <f>_xlfn.DAYS(About!$A$3,'Core Indicators'!GW76)</f>
        <v>82</v>
      </c>
      <c r="P76" s="202">
        <f>_xlfn.DAYS(About!$A$3,'Core Indicators'!HE76)</f>
        <v>82</v>
      </c>
      <c r="Q76" s="202">
        <f>_xlfn.DAYS(About!$A$3,'Core Indicators'!HM76)</f>
        <v>82</v>
      </c>
      <c r="R76" s="202">
        <f>_xlfn.DAYS(About!$A$3,'Core Indicators'!HU76)</f>
        <v>82</v>
      </c>
      <c r="S76" s="202">
        <f>_xlfn.DAYS(About!$A$3,'Core Indicators'!IC76)</f>
        <v>82</v>
      </c>
      <c r="T76" s="202">
        <f>_xlfn.DAYS(About!$A$3,'Core Indicators'!IK76)</f>
        <v>82</v>
      </c>
      <c r="U76" s="202">
        <f>_xlfn.DAYS(About!$A$3,'Core Indicators'!IS76)</f>
        <v>82</v>
      </c>
      <c r="V76" s="202">
        <f t="shared" si="2"/>
        <v>108.2</v>
      </c>
    </row>
    <row r="77" spans="1:22" x14ac:dyDescent="0.25">
      <c r="A77" s="201" t="str">
        <f>Lists!C:C</f>
        <v>NGA003</v>
      </c>
      <c r="B77" s="202">
        <f>_xlfn.DAYS(About!$A$3,'Core Indicators'!U77)</f>
        <v>274</v>
      </c>
      <c r="C77" s="202">
        <f>_xlfn.DAYS(About!$A$3,'Core Indicators'!AC77)</f>
        <v>21</v>
      </c>
      <c r="D77" s="202">
        <f>_xlfn.DAYS(About!$A$3,'Core Indicators'!AK77)</f>
        <v>21</v>
      </c>
      <c r="E77" s="202">
        <f>_xlfn.DAYS(About!$A$3,'Core Indicators'!AS77)</f>
        <v>158</v>
      </c>
      <c r="F77" s="202">
        <f>_xlfn.DAYS(About!$A$3,'Core Indicators'!BQ77)</f>
        <v>63</v>
      </c>
      <c r="G77" s="202">
        <f>_xlfn.DAYS(About!$A$3,'Core Indicators'!DM77)</f>
        <v>21</v>
      </c>
      <c r="H77" s="202">
        <f>_xlfn.DAYS(About!$A$3,'Core Indicators'!DU77)</f>
        <v>21</v>
      </c>
      <c r="I77" s="202">
        <f>_xlfn.DAYS(About!$A$3,'Core Indicators'!EC77)</f>
        <v>21</v>
      </c>
      <c r="J77" s="202">
        <f>_xlfn.DAYS(About!$A$3,'Core Indicators'!EK77)</f>
        <v>21</v>
      </c>
      <c r="K77" s="202">
        <f>_xlfn.DAYS(About!$A$3,'Core Indicators'!ES77)</f>
        <v>21</v>
      </c>
      <c r="L77" s="202">
        <f>_xlfn.DAYS(About!$A$3,'Core Indicators'!FI77)</f>
        <v>791</v>
      </c>
      <c r="M77" s="202">
        <f>_xlfn.DAYS(About!$A$3,'Core Indicators'!GG77)</f>
        <v>82</v>
      </c>
      <c r="N77" s="202">
        <f>_xlfn.DAYS(About!$A$3,'Core Indicators'!GO77)</f>
        <v>82</v>
      </c>
      <c r="O77" s="202">
        <f>_xlfn.DAYS(About!$A$3,'Core Indicators'!GW77)</f>
        <v>82</v>
      </c>
      <c r="P77" s="202">
        <f>_xlfn.DAYS(About!$A$3,'Core Indicators'!HE77)</f>
        <v>82</v>
      </c>
      <c r="Q77" s="202">
        <f>_xlfn.DAYS(About!$A$3,'Core Indicators'!HM77)</f>
        <v>82</v>
      </c>
      <c r="R77" s="202">
        <f>_xlfn.DAYS(About!$A$3,'Core Indicators'!HU77)</f>
        <v>82</v>
      </c>
      <c r="S77" s="202">
        <f>_xlfn.DAYS(About!$A$3,'Core Indicators'!IC77)</f>
        <v>82</v>
      </c>
      <c r="T77" s="202">
        <f>_xlfn.DAYS(About!$A$3,'Core Indicators'!IK77)</f>
        <v>82</v>
      </c>
      <c r="U77" s="202">
        <f>_xlfn.DAYS(About!$A$3,'Core Indicators'!IS77)</f>
        <v>82</v>
      </c>
      <c r="V77" s="202">
        <f t="shared" si="2"/>
        <v>122</v>
      </c>
    </row>
    <row r="78" spans="1:22" x14ac:dyDescent="0.25">
      <c r="A78" s="201" t="str">
        <f>Lists!C:C</f>
        <v>NGA004</v>
      </c>
      <c r="B78" s="202">
        <f>_xlfn.DAYS(About!$A$3,'Core Indicators'!U78)</f>
        <v>792</v>
      </c>
      <c r="C78" s="202">
        <f>_xlfn.DAYS(About!$A$3,'Core Indicators'!AC78)</f>
        <v>158</v>
      </c>
      <c r="D78" s="202">
        <f>_xlfn.DAYS(About!$A$3,'Core Indicators'!AK78)</f>
        <v>21</v>
      </c>
      <c r="E78" s="202">
        <f>_xlfn.DAYS(About!$A$3,'Core Indicators'!AS78)</f>
        <v>21</v>
      </c>
      <c r="F78" s="202">
        <f>_xlfn.DAYS(About!$A$3,'Core Indicators'!BQ78)</f>
        <v>63</v>
      </c>
      <c r="G78" s="202">
        <f>_xlfn.DAYS(About!$A$3,'Core Indicators'!DM78)</f>
        <v>21</v>
      </c>
      <c r="H78" s="202">
        <f>_xlfn.DAYS(About!$A$3,'Core Indicators'!DU78)</f>
        <v>21</v>
      </c>
      <c r="I78" s="202">
        <f>_xlfn.DAYS(About!$A$3,'Core Indicators'!EC78)</f>
        <v>21</v>
      </c>
      <c r="J78" s="202">
        <f>_xlfn.DAYS(About!$A$3,'Core Indicators'!EK78)</f>
        <v>21</v>
      </c>
      <c r="K78" s="202">
        <f>_xlfn.DAYS(About!$A$3,'Core Indicators'!ES78)</f>
        <v>21</v>
      </c>
      <c r="L78" s="202">
        <f>_xlfn.DAYS(About!$A$3,'Core Indicators'!FI78)</f>
        <v>792</v>
      </c>
      <c r="M78" s="202">
        <f>_xlfn.DAYS(About!$A$3,'Core Indicators'!GG78)</f>
        <v>82</v>
      </c>
      <c r="N78" s="202">
        <f>_xlfn.DAYS(About!$A$3,'Core Indicators'!GO78)</f>
        <v>82</v>
      </c>
      <c r="O78" s="202">
        <f>_xlfn.DAYS(About!$A$3,'Core Indicators'!GW78)</f>
        <v>82</v>
      </c>
      <c r="P78" s="202">
        <f>_xlfn.DAYS(About!$A$3,'Core Indicators'!HE78)</f>
        <v>82</v>
      </c>
      <c r="Q78" s="202">
        <f>_xlfn.DAYS(About!$A$3,'Core Indicators'!HM78)</f>
        <v>82</v>
      </c>
      <c r="R78" s="202">
        <f>_xlfn.DAYS(About!$A$3,'Core Indicators'!HU78)</f>
        <v>82</v>
      </c>
      <c r="S78" s="202">
        <f>_xlfn.DAYS(About!$A$3,'Core Indicators'!IC78)</f>
        <v>82</v>
      </c>
      <c r="T78" s="202">
        <f>_xlfn.DAYS(About!$A$3,'Core Indicators'!IK78)</f>
        <v>82</v>
      </c>
      <c r="U78" s="202">
        <f>_xlfn.DAYS(About!$A$3,'Core Indicators'!IS78)</f>
        <v>82</v>
      </c>
      <c r="V78" s="202">
        <f t="shared" si="2"/>
        <v>108.4</v>
      </c>
    </row>
    <row r="79" spans="1:22" x14ac:dyDescent="0.25">
      <c r="A79" s="201" t="str">
        <f>Lists!C:C</f>
        <v>NGA007</v>
      </c>
      <c r="B79" s="202">
        <f>_xlfn.DAYS(About!$A$3,'Core Indicators'!U79)</f>
        <v>490</v>
      </c>
      <c r="C79" s="202">
        <f>_xlfn.DAYS(About!$A$3,'Core Indicators'!AC79)</f>
        <v>21</v>
      </c>
      <c r="D79" s="202">
        <f>_xlfn.DAYS(About!$A$3,'Core Indicators'!AK79)</f>
        <v>21</v>
      </c>
      <c r="E79" s="202">
        <f>_xlfn.DAYS(About!$A$3,'Core Indicators'!AS79)</f>
        <v>158</v>
      </c>
      <c r="F79" s="202">
        <f>_xlfn.DAYS(About!$A$3,'Core Indicators'!BQ79)</f>
        <v>63</v>
      </c>
      <c r="G79" s="202">
        <f>_xlfn.DAYS(About!$A$3,'Core Indicators'!DM79)</f>
        <v>21</v>
      </c>
      <c r="H79" s="202">
        <f>_xlfn.DAYS(About!$A$3,'Core Indicators'!DU79)</f>
        <v>21</v>
      </c>
      <c r="I79" s="202">
        <f>_xlfn.DAYS(About!$A$3,'Core Indicators'!EC79)</f>
        <v>21</v>
      </c>
      <c r="J79" s="202">
        <f>_xlfn.DAYS(About!$A$3,'Core Indicators'!EK79)</f>
        <v>21</v>
      </c>
      <c r="K79" s="202">
        <f>_xlfn.DAYS(About!$A$3,'Core Indicators'!ES79)</f>
        <v>21</v>
      </c>
      <c r="L79" s="202">
        <f>_xlfn.DAYS(About!$A$3,'Core Indicators'!FI79)</f>
        <v>624</v>
      </c>
      <c r="M79" s="202">
        <f>_xlfn.DAYS(About!$A$3,'Core Indicators'!GG79)</f>
        <v>82</v>
      </c>
      <c r="N79" s="202">
        <f>_xlfn.DAYS(About!$A$3,'Core Indicators'!GO79)</f>
        <v>82</v>
      </c>
      <c r="O79" s="202">
        <f>_xlfn.DAYS(About!$A$3,'Core Indicators'!GW79)</f>
        <v>82</v>
      </c>
      <c r="P79" s="202">
        <f>_xlfn.DAYS(About!$A$3,'Core Indicators'!HE79)</f>
        <v>82</v>
      </c>
      <c r="Q79" s="202">
        <f>_xlfn.DAYS(About!$A$3,'Core Indicators'!HM79)</f>
        <v>82</v>
      </c>
      <c r="R79" s="202">
        <f>_xlfn.DAYS(About!$A$3,'Core Indicators'!HU79)</f>
        <v>82</v>
      </c>
      <c r="S79" s="202">
        <f>_xlfn.DAYS(About!$A$3,'Core Indicators'!IC79)</f>
        <v>82</v>
      </c>
      <c r="T79" s="202">
        <f>_xlfn.DAYS(About!$A$3,'Core Indicators'!IK79)</f>
        <v>82</v>
      </c>
      <c r="U79" s="202">
        <f>_xlfn.DAYS(About!$A$3,'Core Indicators'!IS79)</f>
        <v>82</v>
      </c>
      <c r="V79" s="202">
        <f t="shared" si="2"/>
        <v>105.3</v>
      </c>
    </row>
    <row r="80" spans="1:22" x14ac:dyDescent="0.25">
      <c r="A80" s="201" t="str">
        <f>Lists!C:C</f>
        <v>NGA008</v>
      </c>
      <c r="B80" s="202">
        <f>_xlfn.DAYS(About!$A$3,'Core Indicators'!U80)</f>
        <v>63</v>
      </c>
      <c r="C80" s="202">
        <f>_xlfn.DAYS(About!$A$3,'Core Indicators'!AC80)</f>
        <v>63</v>
      </c>
      <c r="D80" s="202">
        <f>_xlfn.DAYS(About!$A$3,'Core Indicators'!AK80)</f>
        <v>63</v>
      </c>
      <c r="E80" s="202">
        <f>_xlfn.DAYS(About!$A$3,'Core Indicators'!AS80)</f>
        <v>63</v>
      </c>
      <c r="F80" s="202">
        <f>_xlfn.DAYS(About!$A$3,'Core Indicators'!BQ80)</f>
        <v>63</v>
      </c>
      <c r="G80" s="202">
        <f>_xlfn.DAYS(About!$A$3,'Core Indicators'!DM80)</f>
        <v>63</v>
      </c>
      <c r="H80" s="202">
        <f>_xlfn.DAYS(About!$A$3,'Core Indicators'!DU80)</f>
        <v>63</v>
      </c>
      <c r="I80" s="202">
        <f>_xlfn.DAYS(About!$A$3,'Core Indicators'!EC80)</f>
        <v>63</v>
      </c>
      <c r="J80" s="202">
        <f>_xlfn.DAYS(About!$A$3,'Core Indicators'!EK80)</f>
        <v>63</v>
      </c>
      <c r="K80" s="202">
        <f>_xlfn.DAYS(About!$A$3,'Core Indicators'!ES80)</f>
        <v>63</v>
      </c>
      <c r="L80" s="202">
        <f>_xlfn.DAYS(About!$A$3,'Core Indicators'!FI80)</f>
        <v>580</v>
      </c>
      <c r="M80" s="202">
        <f>_xlfn.DAYS(About!$A$3,'Core Indicators'!GG80)</f>
        <v>82</v>
      </c>
      <c r="N80" s="202">
        <f>_xlfn.DAYS(About!$A$3,'Core Indicators'!GO80)</f>
        <v>82</v>
      </c>
      <c r="O80" s="202">
        <f>_xlfn.DAYS(About!$A$3,'Core Indicators'!GW80)</f>
        <v>82</v>
      </c>
      <c r="P80" s="202">
        <f>_xlfn.DAYS(About!$A$3,'Core Indicators'!HE80)</f>
        <v>82</v>
      </c>
      <c r="Q80" s="202">
        <f>_xlfn.DAYS(About!$A$3,'Core Indicators'!HM80)</f>
        <v>82</v>
      </c>
      <c r="R80" s="202">
        <f>_xlfn.DAYS(About!$A$3,'Core Indicators'!HU80)</f>
        <v>82</v>
      </c>
      <c r="S80" s="202">
        <f>_xlfn.DAYS(About!$A$3,'Core Indicators'!IC80)</f>
        <v>82</v>
      </c>
      <c r="T80" s="202">
        <f>_xlfn.DAYS(About!$A$3,'Core Indicators'!IK80)</f>
        <v>82</v>
      </c>
      <c r="U80" s="202">
        <f>_xlfn.DAYS(About!$A$3,'Core Indicators'!IS80)</f>
        <v>82</v>
      </c>
      <c r="V80" s="202">
        <f t="shared" si="2"/>
        <v>116.6</v>
      </c>
    </row>
    <row r="81" spans="1:22" x14ac:dyDescent="0.25">
      <c r="A81" s="201" t="str">
        <f>Lists!C:C</f>
        <v>NIC001</v>
      </c>
      <c r="B81" s="202">
        <f>_xlfn.DAYS(About!$A$3,'Core Indicators'!U81)</f>
        <v>572</v>
      </c>
      <c r="C81" s="202">
        <f>_xlfn.DAYS(About!$A$3,'Core Indicators'!AC81)</f>
        <v>329</v>
      </c>
      <c r="D81" s="202">
        <f>_xlfn.DAYS(About!$A$3,'Core Indicators'!AK81)</f>
        <v>950</v>
      </c>
      <c r="E81" s="202">
        <f>_xlfn.DAYS(About!$A$3,'Core Indicators'!AS81)</f>
        <v>329</v>
      </c>
      <c r="F81" s="202">
        <f>_xlfn.DAYS(About!$A$3,'Core Indicators'!BQ81)</f>
        <v>215</v>
      </c>
      <c r="G81" s="202">
        <f>_xlfn.DAYS(About!$A$3,'Core Indicators'!DM81)</f>
        <v>670</v>
      </c>
      <c r="H81" s="202">
        <f>_xlfn.DAYS(About!$A$3,'Core Indicators'!DU81)</f>
        <v>670</v>
      </c>
      <c r="I81" s="202">
        <f>_xlfn.DAYS(About!$A$3,'Core Indicators'!EC81)</f>
        <v>670</v>
      </c>
      <c r="J81" s="202">
        <f>_xlfn.DAYS(About!$A$3,'Core Indicators'!EK81)</f>
        <v>950</v>
      </c>
      <c r="K81" s="202">
        <f>_xlfn.DAYS(About!$A$3,'Core Indicators'!ES81)</f>
        <v>950</v>
      </c>
      <c r="L81" s="202">
        <f>_xlfn.DAYS(About!$A$3,'Core Indicators'!FI81)</f>
        <v>950</v>
      </c>
      <c r="M81" s="202">
        <f>_xlfn.DAYS(About!$A$3,'Core Indicators'!GG81)</f>
        <v>84</v>
      </c>
      <c r="N81" s="202">
        <f>_xlfn.DAYS(About!$A$3,'Core Indicators'!GO81)</f>
        <v>84</v>
      </c>
      <c r="O81" s="202">
        <f>_xlfn.DAYS(About!$A$3,'Core Indicators'!GW81)</f>
        <v>84</v>
      </c>
      <c r="P81" s="202">
        <f>_xlfn.DAYS(About!$A$3,'Core Indicators'!HE81)</f>
        <v>78</v>
      </c>
      <c r="Q81" s="202">
        <f>_xlfn.DAYS(About!$A$3,'Core Indicators'!HM81)</f>
        <v>84</v>
      </c>
      <c r="R81" s="202">
        <f>_xlfn.DAYS(About!$A$3,'Core Indicators'!HU81)</f>
        <v>84</v>
      </c>
      <c r="S81" s="202">
        <f>_xlfn.DAYS(About!$A$3,'Core Indicators'!IC81)</f>
        <v>84</v>
      </c>
      <c r="T81" s="202">
        <f>_xlfn.DAYS(About!$A$3,'Core Indicators'!IK81)</f>
        <v>84</v>
      </c>
      <c r="U81" s="202">
        <f>_xlfn.DAYS(About!$A$3,'Core Indicators'!IS81)</f>
        <v>84</v>
      </c>
      <c r="V81" s="202">
        <f t="shared" si="2"/>
        <v>643.79999999999995</v>
      </c>
    </row>
    <row r="82" spans="1:22" x14ac:dyDescent="0.25">
      <c r="A82" s="201" t="str">
        <f>Lists!C:C</f>
        <v>NIC002</v>
      </c>
      <c r="B82" s="202">
        <f>_xlfn.DAYS(About!$A$3,'Core Indicators'!U82)</f>
        <v>274</v>
      </c>
      <c r="C82" s="202">
        <f>_xlfn.DAYS(About!$A$3,'Core Indicators'!AC82)</f>
        <v>274</v>
      </c>
      <c r="D82" s="202">
        <f>_xlfn.DAYS(About!$A$3,'Core Indicators'!AK82)</f>
        <v>215</v>
      </c>
      <c r="E82" s="202">
        <f>_xlfn.DAYS(About!$A$3,'Core Indicators'!AS82)</f>
        <v>274</v>
      </c>
      <c r="F82" s="202">
        <f>_xlfn.DAYS(About!$A$3,'Core Indicators'!BQ82)</f>
        <v>274</v>
      </c>
      <c r="G82" s="202">
        <f>_xlfn.DAYS(About!$A$3,'Core Indicators'!DM82)</f>
        <v>215</v>
      </c>
      <c r="H82" s="202">
        <f>_xlfn.DAYS(About!$A$3,'Core Indicators'!DU82)</f>
        <v>215</v>
      </c>
      <c r="I82" s="202">
        <f>_xlfn.DAYS(About!$A$3,'Core Indicators'!EC82)</f>
        <v>274</v>
      </c>
      <c r="J82" s="202">
        <f>_xlfn.DAYS(About!$A$3,'Core Indicators'!EK82)</f>
        <v>274</v>
      </c>
      <c r="K82" s="202">
        <f>_xlfn.DAYS(About!$A$3,'Core Indicators'!ES82)</f>
        <v>274</v>
      </c>
      <c r="L82" s="202">
        <f>_xlfn.DAYS(About!$A$3,'Core Indicators'!FI82)</f>
        <v>274</v>
      </c>
      <c r="M82" s="202">
        <f>_xlfn.DAYS(About!$A$3,'Core Indicators'!GG82)</f>
        <v>78</v>
      </c>
      <c r="N82" s="202">
        <f>_xlfn.DAYS(About!$A$3,'Core Indicators'!GO82)</f>
        <v>78</v>
      </c>
      <c r="O82" s="202">
        <f>_xlfn.DAYS(About!$A$3,'Core Indicators'!GW82)</f>
        <v>78</v>
      </c>
      <c r="P82" s="202">
        <f>_xlfn.DAYS(About!$A$3,'Core Indicators'!HE82)</f>
        <v>78</v>
      </c>
      <c r="Q82" s="202">
        <f>_xlfn.DAYS(About!$A$3,'Core Indicators'!HM82)</f>
        <v>78</v>
      </c>
      <c r="R82" s="202">
        <f>_xlfn.DAYS(About!$A$3,'Core Indicators'!HU82)</f>
        <v>78</v>
      </c>
      <c r="S82" s="202">
        <f>_xlfn.DAYS(About!$A$3,'Core Indicators'!IC82)</f>
        <v>78</v>
      </c>
      <c r="T82" s="202">
        <f>_xlfn.DAYS(About!$A$3,'Core Indicators'!IK82)</f>
        <v>78</v>
      </c>
      <c r="U82" s="202">
        <f>_xlfn.DAYS(About!$A$3,'Core Indicators'!IS82)</f>
        <v>78</v>
      </c>
      <c r="V82" s="202">
        <f t="shared" si="2"/>
        <v>236.7</v>
      </c>
    </row>
    <row r="83" spans="1:22" x14ac:dyDescent="0.25">
      <c r="A83" s="201" t="str">
        <f>Lists!C:C</f>
        <v>PAK001</v>
      </c>
      <c r="B83" s="202">
        <f>_xlfn.DAYS(About!$A$3,'Core Indicators'!U83)</f>
        <v>113</v>
      </c>
      <c r="C83" s="202">
        <f>_xlfn.DAYS(About!$A$3,'Core Indicators'!AC83)</f>
        <v>113</v>
      </c>
      <c r="D83" s="202">
        <f>_xlfn.DAYS(About!$A$3,'Core Indicators'!AK83)</f>
        <v>93</v>
      </c>
      <c r="E83" s="202">
        <f>_xlfn.DAYS(About!$A$3,'Core Indicators'!AS83)</f>
        <v>113</v>
      </c>
      <c r="F83" s="202">
        <f>_xlfn.DAYS(About!$A$3,'Core Indicators'!BQ83)</f>
        <v>62</v>
      </c>
      <c r="G83" s="202">
        <f>_xlfn.DAYS(About!$A$3,'Core Indicators'!DM83)</f>
        <v>93</v>
      </c>
      <c r="H83" s="202">
        <f>_xlfn.DAYS(About!$A$3,'Core Indicators'!DU83)</f>
        <v>93</v>
      </c>
      <c r="I83" s="202">
        <f>_xlfn.DAYS(About!$A$3,'Core Indicators'!EC83)</f>
        <v>93</v>
      </c>
      <c r="J83" s="202">
        <f>_xlfn.DAYS(About!$A$3,'Core Indicators'!EK83)</f>
        <v>93</v>
      </c>
      <c r="K83" s="202">
        <f>_xlfn.DAYS(About!$A$3,'Core Indicators'!ES83)</f>
        <v>93</v>
      </c>
      <c r="L83" s="202">
        <f>_xlfn.DAYS(About!$A$3,'Core Indicators'!FI83)</f>
        <v>936</v>
      </c>
      <c r="M83" s="202">
        <f>_xlfn.DAYS(About!$A$3,'Core Indicators'!GG83)</f>
        <v>81</v>
      </c>
      <c r="N83" s="202">
        <f>_xlfn.DAYS(About!$A$3,'Core Indicators'!GO83)</f>
        <v>81</v>
      </c>
      <c r="O83" s="202">
        <f>_xlfn.DAYS(About!$A$3,'Core Indicators'!GW83)</f>
        <v>81</v>
      </c>
      <c r="P83" s="202">
        <f>_xlfn.DAYS(About!$A$3,'Core Indicators'!HE83)</f>
        <v>81</v>
      </c>
      <c r="Q83" s="202">
        <f>_xlfn.DAYS(About!$A$3,'Core Indicators'!HM83)</f>
        <v>81</v>
      </c>
      <c r="R83" s="202">
        <f>_xlfn.DAYS(About!$A$3,'Core Indicators'!HU83)</f>
        <v>81</v>
      </c>
      <c r="S83" s="202">
        <f>_xlfn.DAYS(About!$A$3,'Core Indicators'!IC83)</f>
        <v>81</v>
      </c>
      <c r="T83" s="202">
        <f>_xlfn.DAYS(About!$A$3,'Core Indicators'!IK83)</f>
        <v>81</v>
      </c>
      <c r="U83" s="202">
        <f>_xlfn.DAYS(About!$A$3,'Core Indicators'!IS83)</f>
        <v>81</v>
      </c>
      <c r="V83" s="202">
        <f t="shared" si="2"/>
        <v>175</v>
      </c>
    </row>
    <row r="84" spans="1:22" x14ac:dyDescent="0.25">
      <c r="A84" s="201" t="str">
        <f>Lists!C:C</f>
        <v>PAK004</v>
      </c>
      <c r="B84" s="202">
        <f>_xlfn.DAYS(About!$A$3,'Core Indicators'!U84)</f>
        <v>834</v>
      </c>
      <c r="C84" s="202">
        <f>_xlfn.DAYS(About!$A$3,'Core Indicators'!AC84)</f>
        <v>834</v>
      </c>
      <c r="D84" s="202">
        <f>_xlfn.DAYS(About!$A$3,'Core Indicators'!AK84)</f>
        <v>916</v>
      </c>
      <c r="E84" s="202">
        <f>_xlfn.DAYS(About!$A$3,'Core Indicators'!AS84)</f>
        <v>580</v>
      </c>
      <c r="F84" s="202">
        <f>_xlfn.DAYS(About!$A$3,'Core Indicators'!BQ84)</f>
        <v>62</v>
      </c>
      <c r="G84" s="202">
        <f>_xlfn.DAYS(About!$A$3,'Core Indicators'!DM84)</f>
        <v>643</v>
      </c>
      <c r="H84" s="202">
        <f>_xlfn.DAYS(About!$A$3,'Core Indicators'!DU84)</f>
        <v>916</v>
      </c>
      <c r="I84" s="202">
        <f>_xlfn.DAYS(About!$A$3,'Core Indicators'!EC84)</f>
        <v>916</v>
      </c>
      <c r="J84" s="202">
        <f>_xlfn.DAYS(About!$A$3,'Core Indicators'!EK84)</f>
        <v>916</v>
      </c>
      <c r="K84" s="202">
        <f>_xlfn.DAYS(About!$A$3,'Core Indicators'!ES84)</f>
        <v>916</v>
      </c>
      <c r="L84" s="202">
        <f>_xlfn.DAYS(About!$A$3,'Core Indicators'!FI84)</f>
        <v>916</v>
      </c>
      <c r="M84" s="202">
        <f>_xlfn.DAYS(About!$A$3,'Core Indicators'!GG84)</f>
        <v>81</v>
      </c>
      <c r="N84" s="202">
        <f>_xlfn.DAYS(About!$A$3,'Core Indicators'!GO84)</f>
        <v>81</v>
      </c>
      <c r="O84" s="202">
        <f>_xlfn.DAYS(About!$A$3,'Core Indicators'!GW84)</f>
        <v>81</v>
      </c>
      <c r="P84" s="202">
        <f>_xlfn.DAYS(About!$A$3,'Core Indicators'!HE84)</f>
        <v>81</v>
      </c>
      <c r="Q84" s="202">
        <f>_xlfn.DAYS(About!$A$3,'Core Indicators'!HM84)</f>
        <v>81</v>
      </c>
      <c r="R84" s="202">
        <f>_xlfn.DAYS(About!$A$3,'Core Indicators'!HU84)</f>
        <v>81</v>
      </c>
      <c r="S84" s="202">
        <f>_xlfn.DAYS(About!$A$3,'Core Indicators'!IC84)</f>
        <v>81</v>
      </c>
      <c r="T84" s="202">
        <f>_xlfn.DAYS(About!$A$3,'Core Indicators'!IK84)</f>
        <v>81</v>
      </c>
      <c r="U84" s="202">
        <f>_xlfn.DAYS(About!$A$3,'Core Indicators'!IS84)</f>
        <v>81</v>
      </c>
      <c r="V84" s="202">
        <f t="shared" si="2"/>
        <v>686.2</v>
      </c>
    </row>
    <row r="85" spans="1:22" x14ac:dyDescent="0.25">
      <c r="A85" s="201" t="str">
        <f>Lists!C:C</f>
        <v>PER002</v>
      </c>
      <c r="B85" s="202">
        <f>_xlfn.DAYS(About!$A$3,'Core Indicators'!U85)</f>
        <v>572</v>
      </c>
      <c r="C85" s="202">
        <f>_xlfn.DAYS(About!$A$3,'Core Indicators'!AC85)</f>
        <v>572</v>
      </c>
      <c r="D85" s="202">
        <f>_xlfn.DAYS(About!$A$3,'Core Indicators'!AK85)</f>
        <v>215</v>
      </c>
      <c r="E85" s="202">
        <f>_xlfn.DAYS(About!$A$3,'Core Indicators'!AS85)</f>
        <v>215</v>
      </c>
      <c r="F85" s="202">
        <f>_xlfn.DAYS(About!$A$3,'Core Indicators'!BQ85)</f>
        <v>329</v>
      </c>
      <c r="G85" s="202">
        <f>_xlfn.DAYS(About!$A$3,'Core Indicators'!DM85)</f>
        <v>215</v>
      </c>
      <c r="H85" s="202">
        <f>_xlfn.DAYS(About!$A$3,'Core Indicators'!DU85)</f>
        <v>214</v>
      </c>
      <c r="I85" s="202">
        <f>_xlfn.DAYS(About!$A$3,'Core Indicators'!EC85)</f>
        <v>214</v>
      </c>
      <c r="J85" s="202">
        <f>_xlfn.DAYS(About!$A$3,'Core Indicators'!EK85)</f>
        <v>214</v>
      </c>
      <c r="K85" s="202">
        <f>_xlfn.DAYS(About!$A$3,'Core Indicators'!ES85)</f>
        <v>214</v>
      </c>
      <c r="L85" s="202">
        <f>_xlfn.DAYS(About!$A$3,'Core Indicators'!FI85)</f>
        <v>928</v>
      </c>
      <c r="M85" s="202">
        <f>_xlfn.DAYS(About!$A$3,'Core Indicators'!GG85)</f>
        <v>91</v>
      </c>
      <c r="N85" s="202">
        <f>_xlfn.DAYS(About!$A$3,'Core Indicators'!GO85)</f>
        <v>91</v>
      </c>
      <c r="O85" s="202">
        <f>_xlfn.DAYS(About!$A$3,'Core Indicators'!GW85)</f>
        <v>91</v>
      </c>
      <c r="P85" s="202">
        <f>_xlfn.DAYS(About!$A$3,'Core Indicators'!HE85)</f>
        <v>91</v>
      </c>
      <c r="Q85" s="202">
        <f>_xlfn.DAYS(About!$A$3,'Core Indicators'!HM85)</f>
        <v>91</v>
      </c>
      <c r="R85" s="202">
        <f>_xlfn.DAYS(About!$A$3,'Core Indicators'!HU85)</f>
        <v>91</v>
      </c>
      <c r="S85" s="202">
        <f>_xlfn.DAYS(About!$A$3,'Core Indicators'!IC85)</f>
        <v>91</v>
      </c>
      <c r="T85" s="202">
        <f>_xlfn.DAYS(About!$A$3,'Core Indicators'!IK85)</f>
        <v>91</v>
      </c>
      <c r="U85" s="202">
        <f>_xlfn.DAYS(About!$A$3,'Core Indicators'!IS85)</f>
        <v>91</v>
      </c>
      <c r="V85" s="202">
        <f t="shared" si="2"/>
        <v>284.89999999999998</v>
      </c>
    </row>
    <row r="86" spans="1:22" x14ac:dyDescent="0.25">
      <c r="A86" s="201" t="str">
        <f>Lists!C:C</f>
        <v>PHL003</v>
      </c>
      <c r="B86" s="202">
        <f>_xlfn.DAYS(About!$A$3,'Core Indicators'!U86)</f>
        <v>641</v>
      </c>
      <c r="C86" s="202">
        <f>_xlfn.DAYS(About!$A$3,'Core Indicators'!AC86)</f>
        <v>36</v>
      </c>
      <c r="D86" s="202">
        <f>_xlfn.DAYS(About!$A$3,'Core Indicators'!AK86)</f>
        <v>36</v>
      </c>
      <c r="E86" s="202">
        <f>_xlfn.DAYS(About!$A$3,'Core Indicators'!AS86)</f>
        <v>36</v>
      </c>
      <c r="F86" s="202">
        <f>_xlfn.DAYS(About!$A$3,'Core Indicators'!BQ86)</f>
        <v>36</v>
      </c>
      <c r="G86" s="202">
        <f>_xlfn.DAYS(About!$A$3,'Core Indicators'!DM86)</f>
        <v>181</v>
      </c>
      <c r="H86" s="202">
        <f>_xlfn.DAYS(About!$A$3,'Core Indicators'!DU86)</f>
        <v>181</v>
      </c>
      <c r="I86" s="202">
        <f>_xlfn.DAYS(About!$A$3,'Core Indicators'!EC86)</f>
        <v>36</v>
      </c>
      <c r="J86" s="202">
        <f>_xlfn.DAYS(About!$A$3,'Core Indicators'!EK86)</f>
        <v>181</v>
      </c>
      <c r="K86" s="202">
        <f>_xlfn.DAYS(About!$A$3,'Core Indicators'!ES86)</f>
        <v>181</v>
      </c>
      <c r="L86" s="202">
        <f>_xlfn.DAYS(About!$A$3,'Core Indicators'!FI86)</f>
        <v>641</v>
      </c>
      <c r="M86" s="202">
        <f>_xlfn.DAYS(About!$A$3,'Core Indicators'!GG86)</f>
        <v>91</v>
      </c>
      <c r="N86" s="202">
        <f>_xlfn.DAYS(About!$A$3,'Core Indicators'!GO86)</f>
        <v>91</v>
      </c>
      <c r="O86" s="202">
        <f>_xlfn.DAYS(About!$A$3,'Core Indicators'!GW86)</f>
        <v>91</v>
      </c>
      <c r="P86" s="202">
        <f>_xlfn.DAYS(About!$A$3,'Core Indicators'!HE86)</f>
        <v>91</v>
      </c>
      <c r="Q86" s="202">
        <f>_xlfn.DAYS(About!$A$3,'Core Indicators'!HM86)</f>
        <v>91</v>
      </c>
      <c r="R86" s="202">
        <f>_xlfn.DAYS(About!$A$3,'Core Indicators'!HU86)</f>
        <v>91</v>
      </c>
      <c r="S86" s="202">
        <f>_xlfn.DAYS(About!$A$3,'Core Indicators'!IC86)</f>
        <v>91</v>
      </c>
      <c r="T86" s="202">
        <f>_xlfn.DAYS(About!$A$3,'Core Indicators'!IK86)</f>
        <v>91</v>
      </c>
      <c r="U86" s="202">
        <f>_xlfn.DAYS(About!$A$3,'Core Indicators'!IS86)</f>
        <v>91</v>
      </c>
      <c r="V86" s="202">
        <f t="shared" si="2"/>
        <v>160</v>
      </c>
    </row>
    <row r="87" spans="1:22" x14ac:dyDescent="0.25">
      <c r="A87" s="201" t="str">
        <f>Lists!C:C</f>
        <v>PRK001</v>
      </c>
      <c r="B87" s="202">
        <f>_xlfn.DAYS(About!$A$3,'Core Indicators'!U87)</f>
        <v>161</v>
      </c>
      <c r="C87" s="202">
        <f>_xlfn.DAYS(About!$A$3,'Core Indicators'!AC87)</f>
        <v>161</v>
      </c>
      <c r="D87" s="202">
        <f>_xlfn.DAYS(About!$A$3,'Core Indicators'!AK87)</f>
        <v>161</v>
      </c>
      <c r="E87" s="202">
        <f>_xlfn.DAYS(About!$A$3,'Core Indicators'!AS87)</f>
        <v>75</v>
      </c>
      <c r="F87" s="202">
        <f>_xlfn.DAYS(About!$A$3,'Core Indicators'!BQ87)</f>
        <v>0</v>
      </c>
      <c r="G87" s="202">
        <f>_xlfn.DAYS(About!$A$3,'Core Indicators'!DM87)</f>
        <v>519</v>
      </c>
      <c r="H87" s="202">
        <f>_xlfn.DAYS(About!$A$3,'Core Indicators'!DU87)</f>
        <v>519</v>
      </c>
      <c r="I87" s="202">
        <f>_xlfn.DAYS(About!$A$3,'Core Indicators'!EC87)</f>
        <v>519</v>
      </c>
      <c r="J87" s="202">
        <f>_xlfn.DAYS(About!$A$3,'Core Indicators'!EK87)</f>
        <v>519</v>
      </c>
      <c r="K87" s="202">
        <f>_xlfn.DAYS(About!$A$3,'Core Indicators'!ES87)</f>
        <v>519</v>
      </c>
      <c r="L87" s="202">
        <f>_xlfn.DAYS(About!$A$3,'Core Indicators'!FI87)</f>
        <v>946</v>
      </c>
      <c r="M87" s="202">
        <f>_xlfn.DAYS(About!$A$3,'Core Indicators'!GG87)</f>
        <v>93</v>
      </c>
      <c r="N87" s="202">
        <f>_xlfn.DAYS(About!$A$3,'Core Indicators'!GO87)</f>
        <v>93</v>
      </c>
      <c r="O87" s="202">
        <f>_xlfn.DAYS(About!$A$3,'Core Indicators'!GW87)</f>
        <v>93</v>
      </c>
      <c r="P87" s="202">
        <f>_xlfn.DAYS(About!$A$3,'Core Indicators'!HE87)</f>
        <v>93</v>
      </c>
      <c r="Q87" s="202">
        <f>_xlfn.DAYS(About!$A$3,'Core Indicators'!HM87)</f>
        <v>93</v>
      </c>
      <c r="R87" s="202">
        <f>_xlfn.DAYS(About!$A$3,'Core Indicators'!HU87)</f>
        <v>93</v>
      </c>
      <c r="S87" s="202">
        <f>_xlfn.DAYS(About!$A$3,'Core Indicators'!IC87)</f>
        <v>93</v>
      </c>
      <c r="T87" s="202">
        <f>_xlfn.DAYS(About!$A$3,'Core Indicators'!IK87)</f>
        <v>93</v>
      </c>
      <c r="U87" s="202">
        <f>_xlfn.DAYS(About!$A$3,'Core Indicators'!IS87)</f>
        <v>93</v>
      </c>
      <c r="V87" s="202">
        <f t="shared" si="2"/>
        <v>387</v>
      </c>
    </row>
    <row r="88" spans="1:22" x14ac:dyDescent="0.25">
      <c r="A88" s="201" t="str">
        <f>Lists!C:C</f>
        <v>PSE002</v>
      </c>
      <c r="B88" s="202">
        <f>_xlfn.DAYS(About!$A$3,'Core Indicators'!U88)</f>
        <v>185</v>
      </c>
      <c r="C88" s="202">
        <f>_xlfn.DAYS(About!$A$3,'Core Indicators'!AC88)</f>
        <v>185</v>
      </c>
      <c r="D88" s="202">
        <f>_xlfn.DAYS(About!$A$3,'Core Indicators'!AK88)</f>
        <v>185</v>
      </c>
      <c r="E88" s="202">
        <f>_xlfn.DAYS(About!$A$3,'Core Indicators'!AS88)</f>
        <v>185</v>
      </c>
      <c r="F88" s="202">
        <f>_xlfn.DAYS(About!$A$3,'Core Indicators'!BQ88)</f>
        <v>62</v>
      </c>
      <c r="G88" s="202">
        <f>_xlfn.DAYS(About!$A$3,'Core Indicators'!DM88)</f>
        <v>62</v>
      </c>
      <c r="H88" s="202">
        <f>_xlfn.DAYS(About!$A$3,'Core Indicators'!DU88)</f>
        <v>62</v>
      </c>
      <c r="I88" s="202">
        <f>_xlfn.DAYS(About!$A$3,'Core Indicators'!EC88)</f>
        <v>62</v>
      </c>
      <c r="J88" s="202">
        <f>_xlfn.DAYS(About!$A$3,'Core Indicators'!EK88)</f>
        <v>62</v>
      </c>
      <c r="K88" s="202">
        <f>_xlfn.DAYS(About!$A$3,'Core Indicators'!ES88)</f>
        <v>62</v>
      </c>
      <c r="L88" s="202">
        <f>_xlfn.DAYS(About!$A$3,'Core Indicators'!FI88)</f>
        <v>936</v>
      </c>
      <c r="M88" s="202">
        <f>_xlfn.DAYS(About!$A$3,'Core Indicators'!GG88)</f>
        <v>90</v>
      </c>
      <c r="N88" s="202">
        <f>_xlfn.DAYS(About!$A$3,'Core Indicators'!GO88)</f>
        <v>90</v>
      </c>
      <c r="O88" s="202">
        <f>_xlfn.DAYS(About!$A$3,'Core Indicators'!GW88)</f>
        <v>90</v>
      </c>
      <c r="P88" s="202">
        <f>_xlfn.DAYS(About!$A$3,'Core Indicators'!HE88)</f>
        <v>90</v>
      </c>
      <c r="Q88" s="202">
        <f>_xlfn.DAYS(About!$A$3,'Core Indicators'!HM88)</f>
        <v>90</v>
      </c>
      <c r="R88" s="202">
        <f>_xlfn.DAYS(About!$A$3,'Core Indicators'!HU88)</f>
        <v>90</v>
      </c>
      <c r="S88" s="202">
        <f>_xlfn.DAYS(About!$A$3,'Core Indicators'!IC88)</f>
        <v>90</v>
      </c>
      <c r="T88" s="202">
        <f>_xlfn.DAYS(About!$A$3,'Core Indicators'!IK88)</f>
        <v>90</v>
      </c>
      <c r="U88" s="202">
        <f>_xlfn.DAYS(About!$A$3,'Core Indicators'!IS88)</f>
        <v>90</v>
      </c>
      <c r="V88" s="202">
        <f t="shared" si="2"/>
        <v>176.8</v>
      </c>
    </row>
    <row r="89" spans="1:22" x14ac:dyDescent="0.25">
      <c r="A89" s="201" t="str">
        <f>Lists!C:C</f>
        <v>REG001</v>
      </c>
      <c r="B89" s="202">
        <f>_xlfn.DAYS(About!$A$3,'Core Indicators'!U89)</f>
        <v>460</v>
      </c>
      <c r="C89" s="202">
        <f>_xlfn.DAYS(About!$A$3,'Core Indicators'!AC89)</f>
        <v>158</v>
      </c>
      <c r="D89" s="202">
        <f>_xlfn.DAYS(About!$A$3,'Core Indicators'!AK89)</f>
        <v>158</v>
      </c>
      <c r="E89" s="202">
        <f>_xlfn.DAYS(About!$A$3,'Core Indicators'!AS89)</f>
        <v>158</v>
      </c>
      <c r="F89" s="202">
        <f>_xlfn.DAYS(About!$A$3,'Core Indicators'!BQ89)</f>
        <v>158</v>
      </c>
      <c r="G89" s="202">
        <f>_xlfn.DAYS(About!$A$3,'Core Indicators'!DM89)</f>
        <v>158</v>
      </c>
      <c r="H89" s="202">
        <f>_xlfn.DAYS(About!$A$3,'Core Indicators'!DU89)</f>
        <v>158</v>
      </c>
      <c r="I89" s="202">
        <f>_xlfn.DAYS(About!$A$3,'Core Indicators'!EC89)</f>
        <v>158</v>
      </c>
      <c r="J89" s="202">
        <f>_xlfn.DAYS(About!$A$3,'Core Indicators'!EK89)</f>
        <v>158</v>
      </c>
      <c r="K89" s="202">
        <f>_xlfn.DAYS(About!$A$3,'Core Indicators'!ES89)</f>
        <v>158</v>
      </c>
      <c r="L89" s="202">
        <f>_xlfn.DAYS(About!$A$3,'Core Indicators'!FI89)</f>
        <v>853</v>
      </c>
      <c r="M89" s="202">
        <f>_xlfn.DAYS(About!$A$3,'Core Indicators'!GG89)</f>
        <v>81</v>
      </c>
      <c r="N89" s="202">
        <f>_xlfn.DAYS(About!$A$3,'Core Indicators'!GO89)</f>
        <v>81</v>
      </c>
      <c r="O89" s="202">
        <f>_xlfn.DAYS(About!$A$3,'Core Indicators'!GW89)</f>
        <v>81</v>
      </c>
      <c r="P89" s="202">
        <f>_xlfn.DAYS(About!$A$3,'Core Indicators'!HE89)</f>
        <v>81</v>
      </c>
      <c r="Q89" s="202">
        <f>_xlfn.DAYS(About!$A$3,'Core Indicators'!HM89)</f>
        <v>81</v>
      </c>
      <c r="R89" s="202">
        <f>_xlfn.DAYS(About!$A$3,'Core Indicators'!HU89)</f>
        <v>81</v>
      </c>
      <c r="S89" s="202">
        <f>_xlfn.DAYS(About!$A$3,'Core Indicators'!IC89)</f>
        <v>81</v>
      </c>
      <c r="T89" s="202">
        <f>_xlfn.DAYS(About!$A$3,'Core Indicators'!IK89)</f>
        <v>81</v>
      </c>
      <c r="U89" s="202">
        <f>_xlfn.DAYS(About!$A$3,'Core Indicators'!IS89)</f>
        <v>81</v>
      </c>
      <c r="V89" s="202">
        <f t="shared" si="2"/>
        <v>219.8</v>
      </c>
    </row>
    <row r="90" spans="1:22" x14ac:dyDescent="0.25">
      <c r="A90" s="201" t="str">
        <f>Lists!C:C</f>
        <v>REG002</v>
      </c>
      <c r="B90" s="202">
        <f>_xlfn.DAYS(About!$A$3,'Core Indicators'!U90)</f>
        <v>572</v>
      </c>
      <c r="C90" s="202">
        <f>_xlfn.DAYS(About!$A$3,'Core Indicators'!AC90)</f>
        <v>215</v>
      </c>
      <c r="D90" s="202">
        <f>_xlfn.DAYS(About!$A$3,'Core Indicators'!AK90)</f>
        <v>215</v>
      </c>
      <c r="E90" s="202">
        <f>_xlfn.DAYS(About!$A$3,'Core Indicators'!AS90)</f>
        <v>215</v>
      </c>
      <c r="F90" s="202">
        <f>_xlfn.DAYS(About!$A$3,'Core Indicators'!BQ90)</f>
        <v>641</v>
      </c>
      <c r="G90" s="202">
        <f>_xlfn.DAYS(About!$A$3,'Core Indicators'!DM90)</f>
        <v>215</v>
      </c>
      <c r="H90" s="202">
        <f>_xlfn.DAYS(About!$A$3,'Core Indicators'!DU90)</f>
        <v>215</v>
      </c>
      <c r="I90" s="202">
        <f>_xlfn.DAYS(About!$A$3,'Core Indicators'!EC90)</f>
        <v>215</v>
      </c>
      <c r="J90" s="202">
        <f>_xlfn.DAYS(About!$A$3,'Core Indicators'!EK90)</f>
        <v>215</v>
      </c>
      <c r="K90" s="202">
        <f>_xlfn.DAYS(About!$A$3,'Core Indicators'!ES90)</f>
        <v>215</v>
      </c>
      <c r="L90" s="202">
        <f>_xlfn.DAYS(About!$A$3,'Core Indicators'!FI90)</f>
        <v>854</v>
      </c>
      <c r="M90" s="202">
        <f>_xlfn.DAYS(About!$A$3,'Core Indicators'!GG90)</f>
        <v>77</v>
      </c>
      <c r="N90" s="202">
        <f>_xlfn.DAYS(About!$A$3,'Core Indicators'!GO90)</f>
        <v>77</v>
      </c>
      <c r="O90" s="202">
        <f>_xlfn.DAYS(About!$A$3,'Core Indicators'!GW90)</f>
        <v>77</v>
      </c>
      <c r="P90" s="202">
        <f>_xlfn.DAYS(About!$A$3,'Core Indicators'!HE90)</f>
        <v>77</v>
      </c>
      <c r="Q90" s="202">
        <f>_xlfn.DAYS(About!$A$3,'Core Indicators'!HM90)</f>
        <v>77</v>
      </c>
      <c r="R90" s="202">
        <f>_xlfn.DAYS(About!$A$3,'Core Indicators'!HU90)</f>
        <v>77</v>
      </c>
      <c r="S90" s="202">
        <f>_xlfn.DAYS(About!$A$3,'Core Indicators'!IC90)</f>
        <v>77</v>
      </c>
      <c r="T90" s="202">
        <f>_xlfn.DAYS(About!$A$3,'Core Indicators'!IK90)</f>
        <v>77</v>
      </c>
      <c r="U90" s="202">
        <f>_xlfn.DAYS(About!$A$3,'Core Indicators'!IS90)</f>
        <v>77</v>
      </c>
      <c r="V90" s="202">
        <f t="shared" si="2"/>
        <v>307.7</v>
      </c>
    </row>
    <row r="91" spans="1:22" x14ac:dyDescent="0.25">
      <c r="A91" s="201" t="str">
        <f>Lists!C:C</f>
        <v>REG003</v>
      </c>
      <c r="B91" s="202">
        <f>_xlfn.DAYS(About!$A$3,'Core Indicators'!U91)</f>
        <v>652</v>
      </c>
      <c r="C91" s="202">
        <f>_xlfn.DAYS(About!$A$3,'Core Indicators'!AC91)</f>
        <v>652</v>
      </c>
      <c r="D91" s="202">
        <f>_xlfn.DAYS(About!$A$3,'Core Indicators'!AK91)</f>
        <v>329</v>
      </c>
      <c r="E91" s="202">
        <f>_xlfn.DAYS(About!$A$3,'Core Indicators'!AS91)</f>
        <v>652</v>
      </c>
      <c r="F91" s="202">
        <f>_xlfn.DAYS(About!$A$3,'Core Indicators'!BQ91)</f>
        <v>161</v>
      </c>
      <c r="G91" s="202">
        <f>_xlfn.DAYS(About!$A$3,'Core Indicators'!DM91)</f>
        <v>652</v>
      </c>
      <c r="H91" s="202">
        <f>_xlfn.DAYS(About!$A$3,'Core Indicators'!DU91)</f>
        <v>859</v>
      </c>
      <c r="I91" s="202">
        <f>_xlfn.DAYS(About!$A$3,'Core Indicators'!EC91)</f>
        <v>859</v>
      </c>
      <c r="J91" s="202">
        <f>_xlfn.DAYS(About!$A$3,'Core Indicators'!EK91)</f>
        <v>859</v>
      </c>
      <c r="K91" s="202">
        <f>_xlfn.DAYS(About!$A$3,'Core Indicators'!ES91)</f>
        <v>859</v>
      </c>
      <c r="L91" s="202">
        <f>_xlfn.DAYS(About!$A$3,'Core Indicators'!FI91)</f>
        <v>859</v>
      </c>
      <c r="M91" s="202">
        <f>_xlfn.DAYS(About!$A$3,'Core Indicators'!GG91)</f>
        <v>81</v>
      </c>
      <c r="N91" s="202">
        <f>_xlfn.DAYS(About!$A$3,'Core Indicators'!GO91)</f>
        <v>81</v>
      </c>
      <c r="O91" s="202">
        <f>_xlfn.DAYS(About!$A$3,'Core Indicators'!GW91)</f>
        <v>81</v>
      </c>
      <c r="P91" s="202">
        <f>_xlfn.DAYS(About!$A$3,'Core Indicators'!HE91)</f>
        <v>81</v>
      </c>
      <c r="Q91" s="202">
        <f>_xlfn.DAYS(About!$A$3,'Core Indicators'!HM91)</f>
        <v>81</v>
      </c>
      <c r="R91" s="202">
        <f>_xlfn.DAYS(About!$A$3,'Core Indicators'!HU91)</f>
        <v>81</v>
      </c>
      <c r="S91" s="202">
        <f>_xlfn.DAYS(About!$A$3,'Core Indicators'!IC91)</f>
        <v>81</v>
      </c>
      <c r="T91" s="202">
        <f>_xlfn.DAYS(About!$A$3,'Core Indicators'!IK91)</f>
        <v>81</v>
      </c>
      <c r="U91" s="202">
        <f>_xlfn.DAYS(About!$A$3,'Core Indicators'!IS91)</f>
        <v>81</v>
      </c>
      <c r="V91" s="202">
        <f t="shared" si="2"/>
        <v>617</v>
      </c>
    </row>
    <row r="92" spans="1:22" x14ac:dyDescent="0.25">
      <c r="A92" s="201" t="str">
        <f>Lists!C:C</f>
        <v>REG004</v>
      </c>
      <c r="B92" s="202">
        <f>_xlfn.DAYS(About!$A$3,'Core Indicators'!U92)</f>
        <v>184</v>
      </c>
      <c r="C92" s="202">
        <f>_xlfn.DAYS(About!$A$3,'Core Indicators'!AC92)</f>
        <v>62</v>
      </c>
      <c r="D92" s="202">
        <f>_xlfn.DAYS(About!$A$3,'Core Indicators'!AK92)</f>
        <v>62</v>
      </c>
      <c r="E92" s="202">
        <f>_xlfn.DAYS(About!$A$3,'Core Indicators'!AS92)</f>
        <v>62</v>
      </c>
      <c r="F92" s="202">
        <f>_xlfn.DAYS(About!$A$3,'Core Indicators'!BQ92)</f>
        <v>274</v>
      </c>
      <c r="G92" s="202">
        <f>_xlfn.DAYS(About!$A$3,'Core Indicators'!DM92)</f>
        <v>62</v>
      </c>
      <c r="H92" s="202">
        <f>_xlfn.DAYS(About!$A$3,'Core Indicators'!DU92)</f>
        <v>62</v>
      </c>
      <c r="I92" s="202">
        <f>_xlfn.DAYS(About!$A$3,'Core Indicators'!EC92)</f>
        <v>62</v>
      </c>
      <c r="J92" s="202">
        <f>_xlfn.DAYS(About!$A$3,'Core Indicators'!EK92)</f>
        <v>62</v>
      </c>
      <c r="K92" s="202">
        <f>_xlfn.DAYS(About!$A$3,'Core Indicators'!ES92)</f>
        <v>62</v>
      </c>
      <c r="L92" s="202">
        <f>_xlfn.DAYS(About!$A$3,'Core Indicators'!FI92)</f>
        <v>833</v>
      </c>
      <c r="M92" s="202">
        <f>_xlfn.DAYS(About!$A$3,'Core Indicators'!GG92)</f>
        <v>81</v>
      </c>
      <c r="N92" s="202">
        <f>_xlfn.DAYS(About!$A$3,'Core Indicators'!GO92)</f>
        <v>81</v>
      </c>
      <c r="O92" s="202">
        <f>_xlfn.DAYS(About!$A$3,'Core Indicators'!GW92)</f>
        <v>81</v>
      </c>
      <c r="P92" s="202">
        <f>_xlfn.DAYS(About!$A$3,'Core Indicators'!HE92)</f>
        <v>81</v>
      </c>
      <c r="Q92" s="202">
        <f>_xlfn.DAYS(About!$A$3,'Core Indicators'!HM92)</f>
        <v>81</v>
      </c>
      <c r="R92" s="202">
        <f>_xlfn.DAYS(About!$A$3,'Core Indicators'!HU92)</f>
        <v>81</v>
      </c>
      <c r="S92" s="202">
        <f>_xlfn.DAYS(About!$A$3,'Core Indicators'!IC92)</f>
        <v>81</v>
      </c>
      <c r="T92" s="202">
        <f>_xlfn.DAYS(About!$A$3,'Core Indicators'!IK92)</f>
        <v>81</v>
      </c>
      <c r="U92" s="202">
        <f>_xlfn.DAYS(About!$A$3,'Core Indicators'!IS92)</f>
        <v>81</v>
      </c>
      <c r="V92" s="202">
        <f t="shared" si="2"/>
        <v>162.19999999999999</v>
      </c>
    </row>
    <row r="93" spans="1:22" x14ac:dyDescent="0.25">
      <c r="A93" s="201" t="str">
        <f>Lists!C:C</f>
        <v>REG006</v>
      </c>
      <c r="B93" s="202">
        <f>_xlfn.DAYS(About!$A$3,'Core Indicators'!U93)</f>
        <v>836</v>
      </c>
      <c r="C93" s="202">
        <f>_xlfn.DAYS(About!$A$3,'Core Indicators'!AC93)</f>
        <v>836</v>
      </c>
      <c r="D93" s="202">
        <f>_xlfn.DAYS(About!$A$3,'Core Indicators'!AK93)</f>
        <v>836</v>
      </c>
      <c r="E93" s="202">
        <f>_xlfn.DAYS(About!$A$3,'Core Indicators'!AS93)</f>
        <v>836</v>
      </c>
      <c r="F93" s="202">
        <f>_xlfn.DAYS(About!$A$3,'Core Indicators'!BQ93)</f>
        <v>62</v>
      </c>
      <c r="G93" s="202">
        <f>_xlfn.DAYS(About!$A$3,'Core Indicators'!DM93)</f>
        <v>836</v>
      </c>
      <c r="H93" s="202">
        <f>_xlfn.DAYS(About!$A$3,'Core Indicators'!DU93)</f>
        <v>836</v>
      </c>
      <c r="I93" s="202">
        <f>_xlfn.DAYS(About!$A$3,'Core Indicators'!EC93)</f>
        <v>836</v>
      </c>
      <c r="J93" s="202">
        <f>_xlfn.DAYS(About!$A$3,'Core Indicators'!EK93)</f>
        <v>836</v>
      </c>
      <c r="K93" s="202">
        <f>_xlfn.DAYS(About!$A$3,'Core Indicators'!ES93)</f>
        <v>836</v>
      </c>
      <c r="L93" s="202">
        <f>_xlfn.DAYS(About!$A$3,'Core Indicators'!FI93)</f>
        <v>836</v>
      </c>
      <c r="M93" s="202">
        <f>_xlfn.DAYS(About!$A$3,'Core Indicators'!GG93)</f>
        <v>81</v>
      </c>
      <c r="N93" s="202">
        <f>_xlfn.DAYS(About!$A$3,'Core Indicators'!GO93)</f>
        <v>81</v>
      </c>
      <c r="O93" s="202">
        <f>_xlfn.DAYS(About!$A$3,'Core Indicators'!GW93)</f>
        <v>81</v>
      </c>
      <c r="P93" s="202">
        <f>_xlfn.DAYS(About!$A$3,'Core Indicators'!HE93)</f>
        <v>81</v>
      </c>
      <c r="Q93" s="202">
        <f>_xlfn.DAYS(About!$A$3,'Core Indicators'!HM93)</f>
        <v>81</v>
      </c>
      <c r="R93" s="202">
        <f>_xlfn.DAYS(About!$A$3,'Core Indicators'!HU93)</f>
        <v>81</v>
      </c>
      <c r="S93" s="202">
        <f>_xlfn.DAYS(About!$A$3,'Core Indicators'!IC93)</f>
        <v>81</v>
      </c>
      <c r="T93" s="202">
        <f>_xlfn.DAYS(About!$A$3,'Core Indicators'!IK93)</f>
        <v>81</v>
      </c>
      <c r="U93" s="202">
        <f>_xlfn.DAYS(About!$A$3,'Core Indicators'!IS93)</f>
        <v>81</v>
      </c>
      <c r="V93" s="202">
        <f t="shared" si="2"/>
        <v>683.1</v>
      </c>
    </row>
    <row r="94" spans="1:22" x14ac:dyDescent="0.25">
      <c r="A94" s="201" t="str">
        <f>Lists!C:C</f>
        <v>REG007</v>
      </c>
      <c r="B94" s="202">
        <f>_xlfn.DAYS(About!$A$3,'Core Indicators'!U94)</f>
        <v>858</v>
      </c>
      <c r="C94" s="202">
        <f>_xlfn.DAYS(About!$A$3,'Core Indicators'!AC94)</f>
        <v>858</v>
      </c>
      <c r="D94" s="202">
        <f>_xlfn.DAYS(About!$A$3,'Core Indicators'!AK94)</f>
        <v>858</v>
      </c>
      <c r="E94" s="202">
        <f>_xlfn.DAYS(About!$A$3,'Core Indicators'!AS94)</f>
        <v>858</v>
      </c>
      <c r="F94" s="202">
        <f>_xlfn.DAYS(About!$A$3,'Core Indicators'!BQ94)</f>
        <v>153</v>
      </c>
      <c r="G94" s="202">
        <f>_xlfn.DAYS(About!$A$3,'Core Indicators'!DM94)</f>
        <v>858</v>
      </c>
      <c r="H94" s="202">
        <f>_xlfn.DAYS(About!$A$3,'Core Indicators'!DU94)</f>
        <v>858</v>
      </c>
      <c r="I94" s="202">
        <f>_xlfn.DAYS(About!$A$3,'Core Indicators'!EC94)</f>
        <v>858</v>
      </c>
      <c r="J94" s="202">
        <f>_xlfn.DAYS(About!$A$3,'Core Indicators'!EK94)</f>
        <v>858</v>
      </c>
      <c r="K94" s="202">
        <f>_xlfn.DAYS(About!$A$3,'Core Indicators'!ES94)</f>
        <v>858</v>
      </c>
      <c r="L94" s="202">
        <f>_xlfn.DAYS(About!$A$3,'Core Indicators'!FI94)</f>
        <v>858</v>
      </c>
      <c r="M94" s="202">
        <f>_xlfn.DAYS(About!$A$3,'Core Indicators'!GG94)</f>
        <v>82</v>
      </c>
      <c r="N94" s="202">
        <f>_xlfn.DAYS(About!$A$3,'Core Indicators'!GO94)</f>
        <v>82</v>
      </c>
      <c r="O94" s="202">
        <f>_xlfn.DAYS(About!$A$3,'Core Indicators'!GW94)</f>
        <v>82</v>
      </c>
      <c r="P94" s="202">
        <f>_xlfn.DAYS(About!$A$3,'Core Indicators'!HE94)</f>
        <v>82</v>
      </c>
      <c r="Q94" s="202">
        <f>_xlfn.DAYS(About!$A$3,'Core Indicators'!HM94)</f>
        <v>82</v>
      </c>
      <c r="R94" s="202">
        <f>_xlfn.DAYS(About!$A$3,'Core Indicators'!HU94)</f>
        <v>82</v>
      </c>
      <c r="S94" s="202">
        <f>_xlfn.DAYS(About!$A$3,'Core Indicators'!IC94)</f>
        <v>82</v>
      </c>
      <c r="T94" s="202">
        <f>_xlfn.DAYS(About!$A$3,'Core Indicators'!IK94)</f>
        <v>82</v>
      </c>
      <c r="U94" s="202">
        <f>_xlfn.DAYS(About!$A$3,'Core Indicators'!IS94)</f>
        <v>82</v>
      </c>
      <c r="V94" s="202">
        <f t="shared" si="2"/>
        <v>709.9</v>
      </c>
    </row>
    <row r="95" spans="1:22" x14ac:dyDescent="0.25">
      <c r="A95" s="201" t="str">
        <f>Lists!C:C</f>
        <v>REG008</v>
      </c>
      <c r="B95" s="202">
        <f>_xlfn.DAYS(About!$A$3,'Core Indicators'!U95)</f>
        <v>858</v>
      </c>
      <c r="C95" s="202">
        <f>_xlfn.DAYS(About!$A$3,'Core Indicators'!AC95)</f>
        <v>858</v>
      </c>
      <c r="D95" s="202">
        <f>_xlfn.DAYS(About!$A$3,'Core Indicators'!AK95)</f>
        <v>858</v>
      </c>
      <c r="E95" s="202">
        <f>_xlfn.DAYS(About!$A$3,'Core Indicators'!AS95)</f>
        <v>858</v>
      </c>
      <c r="F95" s="202">
        <f>_xlfn.DAYS(About!$A$3,'Core Indicators'!BQ95)</f>
        <v>153</v>
      </c>
      <c r="G95" s="202">
        <f>_xlfn.DAYS(About!$A$3,'Core Indicators'!DM95)</f>
        <v>858</v>
      </c>
      <c r="H95" s="202">
        <f>_xlfn.DAYS(About!$A$3,'Core Indicators'!DU95)</f>
        <v>858</v>
      </c>
      <c r="I95" s="202">
        <f>_xlfn.DAYS(About!$A$3,'Core Indicators'!EC95)</f>
        <v>858</v>
      </c>
      <c r="J95" s="202">
        <f>_xlfn.DAYS(About!$A$3,'Core Indicators'!EK95)</f>
        <v>858</v>
      </c>
      <c r="K95" s="202">
        <f>_xlfn.DAYS(About!$A$3,'Core Indicators'!ES95)</f>
        <v>858</v>
      </c>
      <c r="L95" s="202">
        <f>_xlfn.DAYS(About!$A$3,'Core Indicators'!FI95)</f>
        <v>858</v>
      </c>
      <c r="M95" s="202">
        <f>_xlfn.DAYS(About!$A$3,'Core Indicators'!GG95)</f>
        <v>82</v>
      </c>
      <c r="N95" s="202">
        <f>_xlfn.DAYS(About!$A$3,'Core Indicators'!GO95)</f>
        <v>82</v>
      </c>
      <c r="O95" s="202">
        <f>_xlfn.DAYS(About!$A$3,'Core Indicators'!GW95)</f>
        <v>82</v>
      </c>
      <c r="P95" s="202">
        <f>_xlfn.DAYS(About!$A$3,'Core Indicators'!HE95)</f>
        <v>82</v>
      </c>
      <c r="Q95" s="202">
        <f>_xlfn.DAYS(About!$A$3,'Core Indicators'!HM95)</f>
        <v>82</v>
      </c>
      <c r="R95" s="202">
        <f>_xlfn.DAYS(About!$A$3,'Core Indicators'!HU95)</f>
        <v>82</v>
      </c>
      <c r="S95" s="202">
        <f>_xlfn.DAYS(About!$A$3,'Core Indicators'!IC95)</f>
        <v>82</v>
      </c>
      <c r="T95" s="202">
        <f>_xlfn.DAYS(About!$A$3,'Core Indicators'!IK95)</f>
        <v>82</v>
      </c>
      <c r="U95" s="202">
        <f>_xlfn.DAYS(About!$A$3,'Core Indicators'!IS95)</f>
        <v>82</v>
      </c>
      <c r="V95" s="202">
        <f t="shared" si="2"/>
        <v>709.9</v>
      </c>
    </row>
    <row r="96" spans="1:22" x14ac:dyDescent="0.25">
      <c r="A96" s="201" t="str">
        <f>Lists!C:C</f>
        <v>REG011</v>
      </c>
      <c r="B96" s="202">
        <f>_xlfn.DAYS(About!$A$3,'Core Indicators'!U96)</f>
        <v>169</v>
      </c>
      <c r="C96" s="202">
        <f>_xlfn.DAYS(About!$A$3,'Core Indicators'!AC96)</f>
        <v>169</v>
      </c>
      <c r="D96" s="202">
        <f>_xlfn.DAYS(About!$A$3,'Core Indicators'!AK96)</f>
        <v>169</v>
      </c>
      <c r="E96" s="202">
        <f>_xlfn.DAYS(About!$A$3,'Core Indicators'!AS96)</f>
        <v>169</v>
      </c>
      <c r="F96" s="202">
        <f>_xlfn.DAYS(About!$A$3,'Core Indicators'!BQ96)</f>
        <v>161</v>
      </c>
      <c r="G96" s="202">
        <f>_xlfn.DAYS(About!$A$3,'Core Indicators'!DM96)</f>
        <v>169</v>
      </c>
      <c r="H96" s="202">
        <f>_xlfn.DAYS(About!$A$3,'Core Indicators'!DU96)</f>
        <v>169</v>
      </c>
      <c r="I96" s="202">
        <f>_xlfn.DAYS(About!$A$3,'Core Indicators'!EC96)</f>
        <v>169</v>
      </c>
      <c r="J96" s="202">
        <f>_xlfn.DAYS(About!$A$3,'Core Indicators'!EK96)</f>
        <v>169</v>
      </c>
      <c r="K96" s="202">
        <f>_xlfn.DAYS(About!$A$3,'Core Indicators'!ES96)</f>
        <v>169</v>
      </c>
      <c r="L96" s="202">
        <f>_xlfn.DAYS(About!$A$3,'Core Indicators'!FI96)</f>
        <v>169</v>
      </c>
      <c r="M96" s="202">
        <f>_xlfn.DAYS(About!$A$3,'Core Indicators'!GG96)</f>
        <v>82</v>
      </c>
      <c r="N96" s="202">
        <f>_xlfn.DAYS(About!$A$3,'Core Indicators'!GO96)</f>
        <v>82</v>
      </c>
      <c r="O96" s="202">
        <f>_xlfn.DAYS(About!$A$3,'Core Indicators'!GW96)</f>
        <v>82</v>
      </c>
      <c r="P96" s="202">
        <f>_xlfn.DAYS(About!$A$3,'Core Indicators'!HE96)</f>
        <v>82</v>
      </c>
      <c r="Q96" s="202">
        <f>_xlfn.DAYS(About!$A$3,'Core Indicators'!HM96)</f>
        <v>82</v>
      </c>
      <c r="R96" s="202">
        <f>_xlfn.DAYS(About!$A$3,'Core Indicators'!HU96)</f>
        <v>82</v>
      </c>
      <c r="S96" s="202">
        <f>_xlfn.DAYS(About!$A$3,'Core Indicators'!IC96)</f>
        <v>82</v>
      </c>
      <c r="T96" s="202">
        <f>_xlfn.DAYS(About!$A$3,'Core Indicators'!IK96)</f>
        <v>82</v>
      </c>
      <c r="U96" s="202">
        <f>_xlfn.DAYS(About!$A$3,'Core Indicators'!IS96)</f>
        <v>82</v>
      </c>
      <c r="V96" s="202">
        <f t="shared" si="2"/>
        <v>159.5</v>
      </c>
    </row>
    <row r="97" spans="1:22" x14ac:dyDescent="0.25">
      <c r="A97" s="201" t="str">
        <f>Lists!C:C</f>
        <v>REG012</v>
      </c>
      <c r="B97" s="202">
        <f>_xlfn.DAYS(About!$A$3,'Core Indicators'!U97)</f>
        <v>51</v>
      </c>
      <c r="C97" s="202">
        <f>_xlfn.DAYS(About!$A$3,'Core Indicators'!AC97)</f>
        <v>51</v>
      </c>
      <c r="D97" s="202">
        <f>_xlfn.DAYS(About!$A$3,'Core Indicators'!AK97)</f>
        <v>51</v>
      </c>
      <c r="E97" s="202">
        <f>_xlfn.DAYS(About!$A$3,'Core Indicators'!AS97)</f>
        <v>51</v>
      </c>
      <c r="F97" s="202">
        <f>_xlfn.DAYS(About!$A$3,'Core Indicators'!BQ97)</f>
        <v>51</v>
      </c>
      <c r="G97" s="202">
        <f>_xlfn.DAYS(About!$A$3,'Core Indicators'!DM97)</f>
        <v>51</v>
      </c>
      <c r="H97" s="202">
        <f>_xlfn.DAYS(About!$A$3,'Core Indicators'!DU97)</f>
        <v>51</v>
      </c>
      <c r="I97" s="202">
        <f>_xlfn.DAYS(About!$A$3,'Core Indicators'!EC97)</f>
        <v>51</v>
      </c>
      <c r="J97" s="202">
        <f>_xlfn.DAYS(About!$A$3,'Core Indicators'!EK97)</f>
        <v>51</v>
      </c>
      <c r="K97" s="202">
        <f>_xlfn.DAYS(About!$A$3,'Core Indicators'!ES97)</f>
        <v>51</v>
      </c>
      <c r="L97" s="202">
        <f>_xlfn.DAYS(About!$A$3,'Core Indicators'!FI97)</f>
        <v>51</v>
      </c>
      <c r="M97" s="202">
        <f>_xlfn.DAYS(About!$A$3,'Core Indicators'!GG97)</f>
        <v>79</v>
      </c>
      <c r="N97" s="202">
        <f>_xlfn.DAYS(About!$A$3,'Core Indicators'!GO97)</f>
        <v>79</v>
      </c>
      <c r="O97" s="202">
        <f>_xlfn.DAYS(About!$A$3,'Core Indicators'!GW97)</f>
        <v>79</v>
      </c>
      <c r="P97" s="202">
        <f>_xlfn.DAYS(About!$A$3,'Core Indicators'!HE97)</f>
        <v>79</v>
      </c>
      <c r="Q97" s="202">
        <f>_xlfn.DAYS(About!$A$3,'Core Indicators'!HM97)</f>
        <v>79</v>
      </c>
      <c r="R97" s="202">
        <f>_xlfn.DAYS(About!$A$3,'Core Indicators'!HU97)</f>
        <v>79</v>
      </c>
      <c r="S97" s="202">
        <f>_xlfn.DAYS(About!$A$3,'Core Indicators'!IC97)</f>
        <v>79</v>
      </c>
      <c r="T97" s="202">
        <f>_xlfn.DAYS(About!$A$3,'Core Indicators'!IK97)</f>
        <v>79</v>
      </c>
      <c r="U97" s="202">
        <f>_xlfn.DAYS(About!$A$3,'Core Indicators'!IS97)</f>
        <v>79</v>
      </c>
      <c r="V97" s="202">
        <f t="shared" si="2"/>
        <v>53.8</v>
      </c>
    </row>
    <row r="98" spans="1:22" x14ac:dyDescent="0.25">
      <c r="A98" s="201" t="str">
        <f>Lists!C:C</f>
        <v>REG013</v>
      </c>
      <c r="B98" s="202">
        <f>_xlfn.DAYS(About!$A$3,'Core Indicators'!U98)</f>
        <v>279</v>
      </c>
      <c r="C98" s="202">
        <f>_xlfn.DAYS(About!$A$3,'Core Indicators'!AC98)</f>
        <v>216</v>
      </c>
      <c r="D98" s="202">
        <f>_xlfn.DAYS(About!$A$3,'Core Indicators'!AK98)</f>
        <v>216</v>
      </c>
      <c r="E98" s="202">
        <f>_xlfn.DAYS(About!$A$3,'Core Indicators'!AS98)</f>
        <v>216</v>
      </c>
      <c r="F98" s="202">
        <f>_xlfn.DAYS(About!$A$3,'Core Indicators'!BQ98)</f>
        <v>300</v>
      </c>
      <c r="G98" s="202">
        <f>_xlfn.DAYS(About!$A$3,'Core Indicators'!DM98)</f>
        <v>300</v>
      </c>
      <c r="H98" s="202">
        <f>_xlfn.DAYS(About!$A$3,'Core Indicators'!DU98)</f>
        <v>300</v>
      </c>
      <c r="I98" s="202">
        <f>_xlfn.DAYS(About!$A$3,'Core Indicators'!EC98)</f>
        <v>300</v>
      </c>
      <c r="J98" s="202">
        <f>_xlfn.DAYS(About!$A$3,'Core Indicators'!EK98)</f>
        <v>300</v>
      </c>
      <c r="K98" s="202">
        <f>_xlfn.DAYS(About!$A$3,'Core Indicators'!ES98)</f>
        <v>300</v>
      </c>
      <c r="L98" s="202">
        <f>_xlfn.DAYS(About!$A$3,'Core Indicators'!FI98)</f>
        <v>300</v>
      </c>
      <c r="M98" s="202">
        <f>_xlfn.DAYS(About!$A$3,'Core Indicators'!GG98)</f>
        <v>83</v>
      </c>
      <c r="N98" s="202">
        <f>_xlfn.DAYS(About!$A$3,'Core Indicators'!GO98)</f>
        <v>83</v>
      </c>
      <c r="O98" s="202">
        <f>_xlfn.DAYS(About!$A$3,'Core Indicators'!GW98)</f>
        <v>83</v>
      </c>
      <c r="P98" s="202">
        <f>_xlfn.DAYS(About!$A$3,'Core Indicators'!HE98)</f>
        <v>83</v>
      </c>
      <c r="Q98" s="202">
        <f>_xlfn.DAYS(About!$A$3,'Core Indicators'!HM98)</f>
        <v>83</v>
      </c>
      <c r="R98" s="202">
        <f>_xlfn.DAYS(About!$A$3,'Core Indicators'!HU98)</f>
        <v>83</v>
      </c>
      <c r="S98" s="202">
        <f>_xlfn.DAYS(About!$A$3,'Core Indicators'!IC98)</f>
        <v>83</v>
      </c>
      <c r="T98" s="202">
        <f>_xlfn.DAYS(About!$A$3,'Core Indicators'!IK98)</f>
        <v>83</v>
      </c>
      <c r="U98" s="202">
        <f>_xlfn.DAYS(About!$A$3,'Core Indicators'!IS98)</f>
        <v>83</v>
      </c>
      <c r="V98" s="202">
        <f t="shared" si="2"/>
        <v>261.5</v>
      </c>
    </row>
    <row r="99" spans="1:22" x14ac:dyDescent="0.25">
      <c r="A99" s="201" t="str">
        <f>Lists!C:C</f>
        <v>RWA002</v>
      </c>
      <c r="B99" s="202">
        <f>_xlfn.DAYS(About!$A$3,'Core Indicators'!U99)</f>
        <v>928</v>
      </c>
      <c r="C99" s="202">
        <f>_xlfn.DAYS(About!$A$3,'Core Indicators'!AC99)</f>
        <v>214</v>
      </c>
      <c r="D99" s="202">
        <f>_xlfn.DAYS(About!$A$3,'Core Indicators'!AK99)</f>
        <v>214</v>
      </c>
      <c r="E99" s="202">
        <f>_xlfn.DAYS(About!$A$3,'Core Indicators'!AS99)</f>
        <v>214</v>
      </c>
      <c r="F99" s="202">
        <f>_xlfn.DAYS(About!$A$3,'Core Indicators'!BQ99)</f>
        <v>305</v>
      </c>
      <c r="G99" s="202">
        <f>_xlfn.DAYS(About!$A$3,'Core Indicators'!DM99)</f>
        <v>214</v>
      </c>
      <c r="H99" s="202">
        <f>_xlfn.DAYS(About!$A$3,'Core Indicators'!DU99)</f>
        <v>214</v>
      </c>
      <c r="I99" s="202">
        <f>_xlfn.DAYS(About!$A$3,'Core Indicators'!EC99)</f>
        <v>214</v>
      </c>
      <c r="J99" s="202">
        <f>_xlfn.DAYS(About!$A$3,'Core Indicators'!EK99)</f>
        <v>214</v>
      </c>
      <c r="K99" s="202">
        <f>_xlfn.DAYS(About!$A$3,'Core Indicators'!ES99)</f>
        <v>214</v>
      </c>
      <c r="L99" s="202">
        <f>_xlfn.DAYS(About!$A$3,'Core Indicators'!FI99)</f>
        <v>928</v>
      </c>
      <c r="M99" s="202">
        <f>_xlfn.DAYS(About!$A$3,'Core Indicators'!GG99)</f>
        <v>81</v>
      </c>
      <c r="N99" s="202">
        <f>_xlfn.DAYS(About!$A$3,'Core Indicators'!GO99)</f>
        <v>81</v>
      </c>
      <c r="O99" s="202">
        <f>_xlfn.DAYS(About!$A$3,'Core Indicators'!GW99)</f>
        <v>81</v>
      </c>
      <c r="P99" s="202">
        <f>_xlfn.DAYS(About!$A$3,'Core Indicators'!HE99)</f>
        <v>81</v>
      </c>
      <c r="Q99" s="202">
        <f>_xlfn.DAYS(About!$A$3,'Core Indicators'!HM99)</f>
        <v>81</v>
      </c>
      <c r="R99" s="202">
        <f>_xlfn.DAYS(About!$A$3,'Core Indicators'!HU99)</f>
        <v>81</v>
      </c>
      <c r="S99" s="202">
        <f>_xlfn.DAYS(About!$A$3,'Core Indicators'!IC99)</f>
        <v>81</v>
      </c>
      <c r="T99" s="202">
        <f>_xlfn.DAYS(About!$A$3,'Core Indicators'!IK99)</f>
        <v>81</v>
      </c>
      <c r="U99" s="202">
        <f>_xlfn.DAYS(About!$A$3,'Core Indicators'!IS99)</f>
        <v>81</v>
      </c>
      <c r="V99" s="202">
        <f t="shared" ref="V99:V130" si="3">AVERAGE(D99:M99)</f>
        <v>281.2</v>
      </c>
    </row>
    <row r="100" spans="1:22" x14ac:dyDescent="0.25">
      <c r="A100" s="201" t="str">
        <f>Lists!C:C</f>
        <v>SDN001</v>
      </c>
      <c r="B100" s="202">
        <f>_xlfn.DAYS(About!$A$3,'Core Indicators'!U100)</f>
        <v>64</v>
      </c>
      <c r="C100" s="202">
        <f>_xlfn.DAYS(About!$A$3,'Core Indicators'!AC100)</f>
        <v>64</v>
      </c>
      <c r="D100" s="202">
        <f>_xlfn.DAYS(About!$A$3,'Core Indicators'!AK100)</f>
        <v>64</v>
      </c>
      <c r="E100" s="202">
        <f>_xlfn.DAYS(About!$A$3,'Core Indicators'!AS100)</f>
        <v>64</v>
      </c>
      <c r="F100" s="202">
        <f>_xlfn.DAYS(About!$A$3,'Core Indicators'!BQ100)</f>
        <v>64</v>
      </c>
      <c r="G100" s="202">
        <f>_xlfn.DAYS(About!$A$3,'Core Indicators'!DM100)</f>
        <v>64</v>
      </c>
      <c r="H100" s="202">
        <f>_xlfn.DAYS(About!$A$3,'Core Indicators'!DU100)</f>
        <v>64</v>
      </c>
      <c r="I100" s="202">
        <f>_xlfn.DAYS(About!$A$3,'Core Indicators'!EC100)</f>
        <v>64</v>
      </c>
      <c r="J100" s="202">
        <f>_xlfn.DAYS(About!$A$3,'Core Indicators'!EK100)</f>
        <v>64</v>
      </c>
      <c r="K100" s="202">
        <f>_xlfn.DAYS(About!$A$3,'Core Indicators'!ES100)</f>
        <v>64</v>
      </c>
      <c r="L100" s="202">
        <f>_xlfn.DAYS(About!$A$3,'Core Indicators'!FI100)</f>
        <v>64</v>
      </c>
      <c r="M100" s="202">
        <f>_xlfn.DAYS(About!$A$3,'Core Indicators'!GG100)</f>
        <v>86</v>
      </c>
      <c r="N100" s="202">
        <f>_xlfn.DAYS(About!$A$3,'Core Indicators'!GO100)</f>
        <v>86</v>
      </c>
      <c r="O100" s="202">
        <f>_xlfn.DAYS(About!$A$3,'Core Indicators'!GW100)</f>
        <v>86</v>
      </c>
      <c r="P100" s="202">
        <f>_xlfn.DAYS(About!$A$3,'Core Indicators'!HE100)</f>
        <v>86</v>
      </c>
      <c r="Q100" s="202">
        <f>_xlfn.DAYS(About!$A$3,'Core Indicators'!HM100)</f>
        <v>86</v>
      </c>
      <c r="R100" s="202">
        <f>_xlfn.DAYS(About!$A$3,'Core Indicators'!HU100)</f>
        <v>86</v>
      </c>
      <c r="S100" s="202">
        <f>_xlfn.DAYS(About!$A$3,'Core Indicators'!IC100)</f>
        <v>86</v>
      </c>
      <c r="T100" s="202">
        <f>_xlfn.DAYS(About!$A$3,'Core Indicators'!IK100)</f>
        <v>86</v>
      </c>
      <c r="U100" s="202">
        <f>_xlfn.DAYS(About!$A$3,'Core Indicators'!IS100)</f>
        <v>86</v>
      </c>
      <c r="V100" s="202">
        <f t="shared" si="3"/>
        <v>66.2</v>
      </c>
    </row>
    <row r="101" spans="1:22" x14ac:dyDescent="0.25">
      <c r="A101" s="201" t="str">
        <f>Lists!C:C</f>
        <v>SDN005</v>
      </c>
      <c r="B101" s="202">
        <f>_xlfn.DAYS(About!$A$3,'Core Indicators'!U101)</f>
        <v>64</v>
      </c>
      <c r="C101" s="202">
        <f>_xlfn.DAYS(About!$A$3,'Core Indicators'!AC101)</f>
        <v>64</v>
      </c>
      <c r="D101" s="202">
        <f>_xlfn.DAYS(About!$A$3,'Core Indicators'!AK101)</f>
        <v>64</v>
      </c>
      <c r="E101" s="202">
        <f>_xlfn.DAYS(About!$A$3,'Core Indicators'!AS101)</f>
        <v>36</v>
      </c>
      <c r="F101" s="202">
        <f>_xlfn.DAYS(About!$A$3,'Core Indicators'!BQ101)</f>
        <v>36</v>
      </c>
      <c r="G101" s="202">
        <f>_xlfn.DAYS(About!$A$3,'Core Indicators'!DM101)</f>
        <v>36</v>
      </c>
      <c r="H101" s="202">
        <f>_xlfn.DAYS(About!$A$3,'Core Indicators'!DU101)</f>
        <v>36</v>
      </c>
      <c r="I101" s="202">
        <f>_xlfn.DAYS(About!$A$3,'Core Indicators'!EC101)</f>
        <v>36</v>
      </c>
      <c r="J101" s="202">
        <f>_xlfn.DAYS(About!$A$3,'Core Indicators'!EK101)</f>
        <v>36</v>
      </c>
      <c r="K101" s="202">
        <f>_xlfn.DAYS(About!$A$3,'Core Indicators'!ES101)</f>
        <v>36</v>
      </c>
      <c r="L101" s="202">
        <f>_xlfn.DAYS(About!$A$3,'Core Indicators'!FI101)</f>
        <v>64</v>
      </c>
      <c r="M101" s="202">
        <f>_xlfn.DAYS(About!$A$3,'Core Indicators'!GG101)</f>
        <v>86</v>
      </c>
      <c r="N101" s="202">
        <f>_xlfn.DAYS(About!$A$3,'Core Indicators'!GO101)</f>
        <v>86</v>
      </c>
      <c r="O101" s="202">
        <f>_xlfn.DAYS(About!$A$3,'Core Indicators'!GW101)</f>
        <v>86</v>
      </c>
      <c r="P101" s="202">
        <f>_xlfn.DAYS(About!$A$3,'Core Indicators'!HE101)</f>
        <v>86</v>
      </c>
      <c r="Q101" s="202">
        <f>_xlfn.DAYS(About!$A$3,'Core Indicators'!HM101)</f>
        <v>86</v>
      </c>
      <c r="R101" s="202">
        <f>_xlfn.DAYS(About!$A$3,'Core Indicators'!HU101)</f>
        <v>86</v>
      </c>
      <c r="S101" s="202">
        <f>_xlfn.DAYS(About!$A$3,'Core Indicators'!IC101)</f>
        <v>86</v>
      </c>
      <c r="T101" s="202">
        <f>_xlfn.DAYS(About!$A$3,'Core Indicators'!IK101)</f>
        <v>86</v>
      </c>
      <c r="U101" s="202">
        <f>_xlfn.DAYS(About!$A$3,'Core Indicators'!IS101)</f>
        <v>86</v>
      </c>
      <c r="V101" s="202">
        <f t="shared" si="3"/>
        <v>46.6</v>
      </c>
    </row>
    <row r="102" spans="1:22" x14ac:dyDescent="0.25">
      <c r="A102" s="201" t="str">
        <f>Lists!C:C</f>
        <v>SDN006</v>
      </c>
      <c r="B102" s="202">
        <f>_xlfn.DAYS(About!$A$3,'Core Indicators'!U102)</f>
        <v>329</v>
      </c>
      <c r="C102" s="202">
        <f>_xlfn.DAYS(About!$A$3,'Core Indicators'!AC102)</f>
        <v>319</v>
      </c>
      <c r="D102" s="202">
        <f>_xlfn.DAYS(About!$A$3,'Core Indicators'!AK102)</f>
        <v>215</v>
      </c>
      <c r="E102" s="202">
        <f>_xlfn.DAYS(About!$A$3,'Core Indicators'!AS102)</f>
        <v>329</v>
      </c>
      <c r="F102" s="202">
        <f>_xlfn.DAYS(About!$A$3,'Core Indicators'!BQ102)</f>
        <v>299</v>
      </c>
      <c r="G102" s="202">
        <f>_xlfn.DAYS(About!$A$3,'Core Indicators'!DM102)</f>
        <v>319</v>
      </c>
      <c r="H102" s="202">
        <f>_xlfn.DAYS(About!$A$3,'Core Indicators'!DU102)</f>
        <v>319</v>
      </c>
      <c r="I102" s="202">
        <f>_xlfn.DAYS(About!$A$3,'Core Indicators'!EC102)</f>
        <v>319</v>
      </c>
      <c r="J102" s="202">
        <f>_xlfn.DAYS(About!$A$3,'Core Indicators'!EK102)</f>
        <v>319</v>
      </c>
      <c r="K102" s="202">
        <f>_xlfn.DAYS(About!$A$3,'Core Indicators'!ES102)</f>
        <v>319</v>
      </c>
      <c r="L102" s="202">
        <f>_xlfn.DAYS(About!$A$3,'Core Indicators'!FI102)</f>
        <v>375</v>
      </c>
      <c r="M102" s="202">
        <f>_xlfn.DAYS(About!$A$3,'Core Indicators'!GG102)</f>
        <v>86</v>
      </c>
      <c r="N102" s="202">
        <f>_xlfn.DAYS(About!$A$3,'Core Indicators'!GO102)</f>
        <v>86</v>
      </c>
      <c r="O102" s="202">
        <f>_xlfn.DAYS(About!$A$3,'Core Indicators'!GW102)</f>
        <v>86</v>
      </c>
      <c r="P102" s="202">
        <f>_xlfn.DAYS(About!$A$3,'Core Indicators'!HE102)</f>
        <v>86</v>
      </c>
      <c r="Q102" s="202">
        <f>_xlfn.DAYS(About!$A$3,'Core Indicators'!HM102)</f>
        <v>86</v>
      </c>
      <c r="R102" s="202">
        <f>_xlfn.DAYS(About!$A$3,'Core Indicators'!HU102)</f>
        <v>86</v>
      </c>
      <c r="S102" s="202">
        <f>_xlfn.DAYS(About!$A$3,'Core Indicators'!IC102)</f>
        <v>86</v>
      </c>
      <c r="T102" s="202">
        <f>_xlfn.DAYS(About!$A$3,'Core Indicators'!IK102)</f>
        <v>86</v>
      </c>
      <c r="U102" s="202">
        <f>_xlfn.DAYS(About!$A$3,'Core Indicators'!IS102)</f>
        <v>86</v>
      </c>
      <c r="V102" s="202">
        <f t="shared" si="3"/>
        <v>289.89999999999998</v>
      </c>
    </row>
    <row r="103" spans="1:22" x14ac:dyDescent="0.25">
      <c r="A103" s="201" t="str">
        <f>Lists!C:C</f>
        <v>SDN007</v>
      </c>
      <c r="B103" s="202">
        <f>_xlfn.DAYS(About!$A$3,'Core Indicators'!U103)</f>
        <v>64</v>
      </c>
      <c r="C103" s="202">
        <f>_xlfn.DAYS(About!$A$3,'Core Indicators'!AC103)</f>
        <v>64</v>
      </c>
      <c r="D103" s="202">
        <f>_xlfn.DAYS(About!$A$3,'Core Indicators'!AK103)</f>
        <v>64</v>
      </c>
      <c r="E103" s="202">
        <f>_xlfn.DAYS(About!$A$3,'Core Indicators'!AS103)</f>
        <v>36</v>
      </c>
      <c r="F103" s="202">
        <f>_xlfn.DAYS(About!$A$3,'Core Indicators'!BQ103)</f>
        <v>64</v>
      </c>
      <c r="G103" s="202">
        <f>_xlfn.DAYS(About!$A$3,'Core Indicators'!DM103)</f>
        <v>36</v>
      </c>
      <c r="H103" s="202">
        <f>_xlfn.DAYS(About!$A$3,'Core Indicators'!DU103)</f>
        <v>36</v>
      </c>
      <c r="I103" s="202">
        <f>_xlfn.DAYS(About!$A$3,'Core Indicators'!EC103)</f>
        <v>36</v>
      </c>
      <c r="J103" s="202">
        <f>_xlfn.DAYS(About!$A$3,'Core Indicators'!EK103)</f>
        <v>36</v>
      </c>
      <c r="K103" s="202">
        <f>_xlfn.DAYS(About!$A$3,'Core Indicators'!ES103)</f>
        <v>36</v>
      </c>
      <c r="L103" s="202">
        <f>_xlfn.DAYS(About!$A$3,'Core Indicators'!FI103)</f>
        <v>64</v>
      </c>
      <c r="M103" s="202">
        <f>_xlfn.DAYS(About!$A$3,'Core Indicators'!GG103)</f>
        <v>86</v>
      </c>
      <c r="N103" s="202">
        <f>_xlfn.DAYS(About!$A$3,'Core Indicators'!GO103)</f>
        <v>86</v>
      </c>
      <c r="O103" s="202">
        <f>_xlfn.DAYS(About!$A$3,'Core Indicators'!GW103)</f>
        <v>86</v>
      </c>
      <c r="P103" s="202">
        <f>_xlfn.DAYS(About!$A$3,'Core Indicators'!HE103)</f>
        <v>86</v>
      </c>
      <c r="Q103" s="202">
        <f>_xlfn.DAYS(About!$A$3,'Core Indicators'!HM103)</f>
        <v>86</v>
      </c>
      <c r="R103" s="202">
        <f>_xlfn.DAYS(About!$A$3,'Core Indicators'!HU103)</f>
        <v>86</v>
      </c>
      <c r="S103" s="202">
        <f>_xlfn.DAYS(About!$A$3,'Core Indicators'!IC103)</f>
        <v>86</v>
      </c>
      <c r="T103" s="202">
        <f>_xlfn.DAYS(About!$A$3,'Core Indicators'!IK103)</f>
        <v>86</v>
      </c>
      <c r="U103" s="202">
        <f>_xlfn.DAYS(About!$A$3,'Core Indicators'!IS103)</f>
        <v>86</v>
      </c>
      <c r="V103" s="202">
        <f t="shared" si="3"/>
        <v>49.4</v>
      </c>
    </row>
    <row r="104" spans="1:22" x14ac:dyDescent="0.25">
      <c r="A104" s="201" t="str">
        <f>Lists!C:C</f>
        <v>SDN008</v>
      </c>
      <c r="B104" s="202">
        <f>_xlfn.DAYS(About!$A$3,'Core Indicators'!U104)</f>
        <v>123</v>
      </c>
      <c r="C104" s="202">
        <f>_xlfn.DAYS(About!$A$3,'Core Indicators'!AC104)</f>
        <v>36</v>
      </c>
      <c r="D104" s="202">
        <f>_xlfn.DAYS(About!$A$3,'Core Indicators'!AK104)</f>
        <v>36</v>
      </c>
      <c r="E104" s="202">
        <f>_xlfn.DAYS(About!$A$3,'Core Indicators'!AS104)</f>
        <v>36</v>
      </c>
      <c r="F104" s="202">
        <f>_xlfn.DAYS(About!$A$3,'Core Indicators'!BQ104)</f>
        <v>36</v>
      </c>
      <c r="G104" s="202">
        <f>_xlfn.DAYS(About!$A$3,'Core Indicators'!DM104)</f>
        <v>36</v>
      </c>
      <c r="H104" s="202">
        <f>_xlfn.DAYS(About!$A$3,'Core Indicators'!DU104)</f>
        <v>36</v>
      </c>
      <c r="I104" s="202">
        <f>_xlfn.DAYS(About!$A$3,'Core Indicators'!EC104)</f>
        <v>36</v>
      </c>
      <c r="J104" s="202">
        <f>_xlfn.DAYS(About!$A$3,'Core Indicators'!EK104)</f>
        <v>36</v>
      </c>
      <c r="K104" s="202">
        <f>_xlfn.DAYS(About!$A$3,'Core Indicators'!ES104)</f>
        <v>36</v>
      </c>
      <c r="L104" s="202">
        <f>_xlfn.DAYS(About!$A$3,'Core Indicators'!FI104)</f>
        <v>123</v>
      </c>
      <c r="M104" s="202">
        <f>_xlfn.DAYS(About!$A$3,'Core Indicators'!GG104)</f>
        <v>86</v>
      </c>
      <c r="N104" s="202">
        <f>_xlfn.DAYS(About!$A$3,'Core Indicators'!GO104)</f>
        <v>86</v>
      </c>
      <c r="O104" s="202">
        <f>_xlfn.DAYS(About!$A$3,'Core Indicators'!GW104)</f>
        <v>86</v>
      </c>
      <c r="P104" s="202">
        <f>_xlfn.DAYS(About!$A$3,'Core Indicators'!HE104)</f>
        <v>86</v>
      </c>
      <c r="Q104" s="202">
        <f>_xlfn.DAYS(About!$A$3,'Core Indicators'!HM104)</f>
        <v>86</v>
      </c>
      <c r="R104" s="202">
        <f>_xlfn.DAYS(About!$A$3,'Core Indicators'!HU104)</f>
        <v>86</v>
      </c>
      <c r="S104" s="202">
        <f>_xlfn.DAYS(About!$A$3,'Core Indicators'!IC104)</f>
        <v>86</v>
      </c>
      <c r="T104" s="202">
        <f>_xlfn.DAYS(About!$A$3,'Core Indicators'!IK104)</f>
        <v>86</v>
      </c>
      <c r="U104" s="202">
        <f>_xlfn.DAYS(About!$A$3,'Core Indicators'!IS104)</f>
        <v>86</v>
      </c>
      <c r="V104" s="202">
        <f t="shared" si="3"/>
        <v>49.7</v>
      </c>
    </row>
    <row r="105" spans="1:22" x14ac:dyDescent="0.25">
      <c r="A105" s="201" t="str">
        <f>Lists!C:C</f>
        <v>SEN002</v>
      </c>
      <c r="B105" s="202">
        <f>_xlfn.DAYS(About!$A$3,'Core Indicators'!U105)</f>
        <v>330</v>
      </c>
      <c r="C105" s="202">
        <f>_xlfn.DAYS(About!$A$3,'Core Indicators'!AC105)</f>
        <v>214</v>
      </c>
      <c r="D105" s="202">
        <f>_xlfn.DAYS(About!$A$3,'Core Indicators'!AK105)</f>
        <v>214</v>
      </c>
      <c r="E105" s="202">
        <f>_xlfn.DAYS(About!$A$3,'Core Indicators'!AS105)</f>
        <v>628</v>
      </c>
      <c r="F105" s="202">
        <f>_xlfn.DAYS(About!$A$3,'Core Indicators'!BQ105)</f>
        <v>950</v>
      </c>
      <c r="G105" s="202">
        <f>_xlfn.DAYS(About!$A$3,'Core Indicators'!DM105)</f>
        <v>214</v>
      </c>
      <c r="H105" s="202">
        <f>_xlfn.DAYS(About!$A$3,'Core Indicators'!DU105)</f>
        <v>214</v>
      </c>
      <c r="I105" s="202">
        <f>_xlfn.DAYS(About!$A$3,'Core Indicators'!EC105)</f>
        <v>214</v>
      </c>
      <c r="J105" s="202">
        <f>_xlfn.DAYS(About!$A$3,'Core Indicators'!EK105)</f>
        <v>214</v>
      </c>
      <c r="K105" s="202">
        <f>_xlfn.DAYS(About!$A$3,'Core Indicators'!ES105)</f>
        <v>214</v>
      </c>
      <c r="L105" s="202">
        <f>_xlfn.DAYS(About!$A$3,'Core Indicators'!FI105)</f>
        <v>950</v>
      </c>
      <c r="M105" s="202">
        <f>_xlfn.DAYS(About!$A$3,'Core Indicators'!GG105)</f>
        <v>83</v>
      </c>
      <c r="N105" s="202">
        <f>_xlfn.DAYS(About!$A$3,'Core Indicators'!GO105)</f>
        <v>83</v>
      </c>
      <c r="O105" s="202">
        <f>_xlfn.DAYS(About!$A$3,'Core Indicators'!GW105)</f>
        <v>83</v>
      </c>
      <c r="P105" s="202">
        <f>_xlfn.DAYS(About!$A$3,'Core Indicators'!HE105)</f>
        <v>83</v>
      </c>
      <c r="Q105" s="202">
        <f>_xlfn.DAYS(About!$A$3,'Core Indicators'!HM105)</f>
        <v>83</v>
      </c>
      <c r="R105" s="202">
        <f>_xlfn.DAYS(About!$A$3,'Core Indicators'!HU105)</f>
        <v>83</v>
      </c>
      <c r="S105" s="202">
        <f>_xlfn.DAYS(About!$A$3,'Core Indicators'!IC105)</f>
        <v>83</v>
      </c>
      <c r="T105" s="202">
        <f>_xlfn.DAYS(About!$A$3,'Core Indicators'!IK105)</f>
        <v>83</v>
      </c>
      <c r="U105" s="202">
        <f>_xlfn.DAYS(About!$A$3,'Core Indicators'!IS105)</f>
        <v>83</v>
      </c>
      <c r="V105" s="202">
        <f t="shared" si="3"/>
        <v>389.5</v>
      </c>
    </row>
    <row r="106" spans="1:22" x14ac:dyDescent="0.25">
      <c r="A106" s="201" t="str">
        <f>Lists!C:C</f>
        <v>SLV001</v>
      </c>
      <c r="B106" s="202">
        <f>_xlfn.DAYS(About!$A$3,'Core Indicators'!U106)</f>
        <v>328</v>
      </c>
      <c r="C106" s="202">
        <f>_xlfn.DAYS(About!$A$3,'Core Indicators'!AC106)</f>
        <v>329</v>
      </c>
      <c r="D106" s="202">
        <f>_xlfn.DAYS(About!$A$3,'Core Indicators'!AK106)</f>
        <v>329</v>
      </c>
      <c r="E106" s="202">
        <f>_xlfn.DAYS(About!$A$3,'Core Indicators'!AS106)</f>
        <v>329</v>
      </c>
      <c r="F106" s="202">
        <f>_xlfn.DAYS(About!$A$3,'Core Indicators'!BQ106)</f>
        <v>215</v>
      </c>
      <c r="G106" s="202">
        <f>_xlfn.DAYS(About!$A$3,'Core Indicators'!DM106)</f>
        <v>215</v>
      </c>
      <c r="H106" s="202">
        <f>_xlfn.DAYS(About!$A$3,'Core Indicators'!DU106)</f>
        <v>215</v>
      </c>
      <c r="I106" s="202">
        <f>_xlfn.DAYS(About!$A$3,'Core Indicators'!EC106)</f>
        <v>215</v>
      </c>
      <c r="J106" s="202">
        <f>_xlfn.DAYS(About!$A$3,'Core Indicators'!EK106)</f>
        <v>215</v>
      </c>
      <c r="K106" s="202">
        <f>_xlfn.DAYS(About!$A$3,'Core Indicators'!ES106)</f>
        <v>329</v>
      </c>
      <c r="L106" s="202">
        <f>_xlfn.DAYS(About!$A$3,'Core Indicators'!FI106)</f>
        <v>930</v>
      </c>
      <c r="M106" s="202">
        <f>_xlfn.DAYS(About!$A$3,'Core Indicators'!GG106)</f>
        <v>89</v>
      </c>
      <c r="N106" s="202">
        <f>_xlfn.DAYS(About!$A$3,'Core Indicators'!GO106)</f>
        <v>89</v>
      </c>
      <c r="O106" s="202">
        <f>_xlfn.DAYS(About!$A$3,'Core Indicators'!GW106)</f>
        <v>89</v>
      </c>
      <c r="P106" s="202">
        <f>_xlfn.DAYS(About!$A$3,'Core Indicators'!HE106)</f>
        <v>89</v>
      </c>
      <c r="Q106" s="202">
        <f>_xlfn.DAYS(About!$A$3,'Core Indicators'!HM106)</f>
        <v>90</v>
      </c>
      <c r="R106" s="202">
        <f>_xlfn.DAYS(About!$A$3,'Core Indicators'!HU106)</f>
        <v>90</v>
      </c>
      <c r="S106" s="202">
        <f>_xlfn.DAYS(About!$A$3,'Core Indicators'!IC106)</f>
        <v>89</v>
      </c>
      <c r="T106" s="202">
        <f>_xlfn.DAYS(About!$A$3,'Core Indicators'!IK106)</f>
        <v>89</v>
      </c>
      <c r="U106" s="202">
        <f>_xlfn.DAYS(About!$A$3,'Core Indicators'!IS106)</f>
        <v>89</v>
      </c>
      <c r="V106" s="202">
        <f t="shared" si="3"/>
        <v>308.10000000000002</v>
      </c>
    </row>
    <row r="107" spans="1:22" x14ac:dyDescent="0.25">
      <c r="A107" s="201" t="str">
        <f>Lists!C:C</f>
        <v>SOM001</v>
      </c>
      <c r="B107" s="202">
        <f>_xlfn.DAYS(About!$A$3,'Core Indicators'!U107)</f>
        <v>680</v>
      </c>
      <c r="C107" s="202">
        <f>_xlfn.DAYS(About!$A$3,'Core Indicators'!AC107)</f>
        <v>160</v>
      </c>
      <c r="D107" s="202">
        <f>_xlfn.DAYS(About!$A$3,'Core Indicators'!AK107)</f>
        <v>160</v>
      </c>
      <c r="E107" s="202">
        <f>_xlfn.DAYS(About!$A$3,'Core Indicators'!AS107)</f>
        <v>160</v>
      </c>
      <c r="F107" s="202">
        <f>_xlfn.DAYS(About!$A$3,'Core Indicators'!BQ107)</f>
        <v>160</v>
      </c>
      <c r="G107" s="202">
        <f>_xlfn.DAYS(About!$A$3,'Core Indicators'!DM107)</f>
        <v>160</v>
      </c>
      <c r="H107" s="202">
        <f>_xlfn.DAYS(About!$A$3,'Core Indicators'!DU107)</f>
        <v>160</v>
      </c>
      <c r="I107" s="202">
        <f>_xlfn.DAYS(About!$A$3,'Core Indicators'!EC107)</f>
        <v>160</v>
      </c>
      <c r="J107" s="202">
        <f>_xlfn.DAYS(About!$A$3,'Core Indicators'!EK107)</f>
        <v>160</v>
      </c>
      <c r="K107" s="202">
        <f>_xlfn.DAYS(About!$A$3,'Core Indicators'!ES107)</f>
        <v>160</v>
      </c>
      <c r="L107" s="202">
        <f>_xlfn.DAYS(About!$A$3,'Core Indicators'!FI107)</f>
        <v>943</v>
      </c>
      <c r="M107" s="202">
        <f>_xlfn.DAYS(About!$A$3,'Core Indicators'!GG107)</f>
        <v>90</v>
      </c>
      <c r="N107" s="202">
        <f>_xlfn.DAYS(About!$A$3,'Core Indicators'!GO107)</f>
        <v>90</v>
      </c>
      <c r="O107" s="202">
        <f>_xlfn.DAYS(About!$A$3,'Core Indicators'!GW107)</f>
        <v>90</v>
      </c>
      <c r="P107" s="202">
        <f>_xlfn.DAYS(About!$A$3,'Core Indicators'!HE107)</f>
        <v>90</v>
      </c>
      <c r="Q107" s="202">
        <f>_xlfn.DAYS(About!$A$3,'Core Indicators'!HM107)</f>
        <v>90</v>
      </c>
      <c r="R107" s="202">
        <f>_xlfn.DAYS(About!$A$3,'Core Indicators'!HU107)</f>
        <v>90</v>
      </c>
      <c r="S107" s="202">
        <f>_xlfn.DAYS(About!$A$3,'Core Indicators'!IC107)</f>
        <v>90</v>
      </c>
      <c r="T107" s="202">
        <f>_xlfn.DAYS(About!$A$3,'Core Indicators'!IK107)</f>
        <v>90</v>
      </c>
      <c r="U107" s="202">
        <f>_xlfn.DAYS(About!$A$3,'Core Indicators'!IS107)</f>
        <v>90</v>
      </c>
      <c r="V107" s="202">
        <f t="shared" si="3"/>
        <v>231.3</v>
      </c>
    </row>
    <row r="108" spans="1:22" x14ac:dyDescent="0.25">
      <c r="A108" s="201" t="str">
        <f>Lists!C:C</f>
        <v>SOM002</v>
      </c>
      <c r="B108" s="202">
        <f>_xlfn.DAYS(About!$A$3,'Core Indicators'!U108)</f>
        <v>99</v>
      </c>
      <c r="C108" s="202">
        <f>_xlfn.DAYS(About!$A$3,'Core Indicators'!AC108)</f>
        <v>99</v>
      </c>
      <c r="D108" s="202">
        <f>_xlfn.DAYS(About!$A$3,'Core Indicators'!AK108)</f>
        <v>99</v>
      </c>
      <c r="E108" s="202">
        <f>_xlfn.DAYS(About!$A$3,'Core Indicators'!AS108)</f>
        <v>99</v>
      </c>
      <c r="F108" s="202">
        <f>_xlfn.DAYS(About!$A$3,'Core Indicators'!BQ108)</f>
        <v>99</v>
      </c>
      <c r="G108" s="202">
        <f>_xlfn.DAYS(About!$A$3,'Core Indicators'!DM108)</f>
        <v>99</v>
      </c>
      <c r="H108" s="202">
        <f>_xlfn.DAYS(About!$A$3,'Core Indicators'!DU108)</f>
        <v>99</v>
      </c>
      <c r="I108" s="202">
        <f>_xlfn.DAYS(About!$A$3,'Core Indicators'!EC108)</f>
        <v>99</v>
      </c>
      <c r="J108" s="202">
        <f>_xlfn.DAYS(About!$A$3,'Core Indicators'!EK108)</f>
        <v>99</v>
      </c>
      <c r="K108" s="202">
        <f>_xlfn.DAYS(About!$A$3,'Core Indicators'!ES108)</f>
        <v>99</v>
      </c>
      <c r="L108" s="202">
        <f>_xlfn.DAYS(About!$A$3,'Core Indicators'!FI108)</f>
        <v>99</v>
      </c>
      <c r="M108" s="202">
        <f>_xlfn.DAYS(About!$A$3,'Core Indicators'!GG108)</f>
        <v>89</v>
      </c>
      <c r="N108" s="202">
        <f>_xlfn.DAYS(About!$A$3,'Core Indicators'!GO108)</f>
        <v>89</v>
      </c>
      <c r="O108" s="202">
        <f>_xlfn.DAYS(About!$A$3,'Core Indicators'!GW108)</f>
        <v>89</v>
      </c>
      <c r="P108" s="202">
        <f>_xlfn.DAYS(About!$A$3,'Core Indicators'!HE108)</f>
        <v>89</v>
      </c>
      <c r="Q108" s="202">
        <f>_xlfn.DAYS(About!$A$3,'Core Indicators'!HM108)</f>
        <v>89</v>
      </c>
      <c r="R108" s="202">
        <f>_xlfn.DAYS(About!$A$3,'Core Indicators'!HU108)</f>
        <v>89</v>
      </c>
      <c r="S108" s="202">
        <f>_xlfn.DAYS(About!$A$3,'Core Indicators'!IC108)</f>
        <v>89</v>
      </c>
      <c r="T108" s="202">
        <f>_xlfn.DAYS(About!$A$3,'Core Indicators'!IK108)</f>
        <v>89</v>
      </c>
      <c r="U108" s="202">
        <f>_xlfn.DAYS(About!$A$3,'Core Indicators'!IS108)</f>
        <v>89</v>
      </c>
      <c r="V108" s="202">
        <f t="shared" si="3"/>
        <v>98</v>
      </c>
    </row>
    <row r="109" spans="1:22" x14ac:dyDescent="0.25">
      <c r="A109" s="201" t="str">
        <f>Lists!C:C</f>
        <v>SOM004</v>
      </c>
      <c r="B109" s="202">
        <f>_xlfn.DAYS(About!$A$3,'Core Indicators'!U109)</f>
        <v>103</v>
      </c>
      <c r="C109" s="202">
        <f>_xlfn.DAYS(About!$A$3,'Core Indicators'!AC109)</f>
        <v>103</v>
      </c>
      <c r="D109" s="202">
        <f>_xlfn.DAYS(About!$A$3,'Core Indicators'!AK109)</f>
        <v>77</v>
      </c>
      <c r="E109" s="202">
        <f>_xlfn.DAYS(About!$A$3,'Core Indicators'!AS109)</f>
        <v>77</v>
      </c>
      <c r="F109" s="202">
        <f>_xlfn.DAYS(About!$A$3,'Core Indicators'!BQ109)</f>
        <v>103</v>
      </c>
      <c r="G109" s="202">
        <f>_xlfn.DAYS(About!$A$3,'Core Indicators'!DM109)</f>
        <v>77</v>
      </c>
      <c r="H109" s="202">
        <f>_xlfn.DAYS(About!$A$3,'Core Indicators'!DU109)</f>
        <v>77</v>
      </c>
      <c r="I109" s="202">
        <f>_xlfn.DAYS(About!$A$3,'Core Indicators'!EC109)</f>
        <v>77</v>
      </c>
      <c r="J109" s="202">
        <f>_xlfn.DAYS(About!$A$3,'Core Indicators'!EK109)</f>
        <v>77</v>
      </c>
      <c r="K109" s="202">
        <f>_xlfn.DAYS(About!$A$3,'Core Indicators'!ES109)</f>
        <v>77</v>
      </c>
      <c r="L109" s="202">
        <f>_xlfn.DAYS(About!$A$3,'Core Indicators'!FI109)</f>
        <v>103</v>
      </c>
      <c r="M109" s="202">
        <f>_xlfn.DAYS(About!$A$3,'Core Indicators'!GG109)</f>
        <v>89</v>
      </c>
      <c r="N109" s="202">
        <f>_xlfn.DAYS(About!$A$3,'Core Indicators'!GO109)</f>
        <v>89</v>
      </c>
      <c r="O109" s="202">
        <f>_xlfn.DAYS(About!$A$3,'Core Indicators'!GW109)</f>
        <v>89</v>
      </c>
      <c r="P109" s="202">
        <f>_xlfn.DAYS(About!$A$3,'Core Indicators'!HE109)</f>
        <v>89</v>
      </c>
      <c r="Q109" s="202">
        <f>_xlfn.DAYS(About!$A$3,'Core Indicators'!HM109)</f>
        <v>89</v>
      </c>
      <c r="R109" s="202">
        <f>_xlfn.DAYS(About!$A$3,'Core Indicators'!HU109)</f>
        <v>89</v>
      </c>
      <c r="S109" s="202">
        <f>_xlfn.DAYS(About!$A$3,'Core Indicators'!IC109)</f>
        <v>89</v>
      </c>
      <c r="T109" s="202">
        <f>_xlfn.DAYS(About!$A$3,'Core Indicators'!IK109)</f>
        <v>89</v>
      </c>
      <c r="U109" s="202">
        <f>_xlfn.DAYS(About!$A$3,'Core Indicators'!IS109)</f>
        <v>89</v>
      </c>
      <c r="V109" s="202">
        <f t="shared" si="3"/>
        <v>83.4</v>
      </c>
    </row>
    <row r="110" spans="1:22" x14ac:dyDescent="0.25">
      <c r="A110" s="201" t="str">
        <f>Lists!C:C</f>
        <v>SSD001</v>
      </c>
      <c r="B110" s="202">
        <f>_xlfn.DAYS(About!$A$3,'Core Indicators'!U110)</f>
        <v>795</v>
      </c>
      <c r="C110" s="202">
        <f>_xlfn.DAYS(About!$A$3,'Core Indicators'!AC110)</f>
        <v>763</v>
      </c>
      <c r="D110" s="202">
        <f>_xlfn.DAYS(About!$A$3,'Core Indicators'!AK110)</f>
        <v>763</v>
      </c>
      <c r="E110" s="202">
        <f>_xlfn.DAYS(About!$A$3,'Core Indicators'!AS110)</f>
        <v>190</v>
      </c>
      <c r="F110" s="202">
        <f>_xlfn.DAYS(About!$A$3,'Core Indicators'!BQ110)</f>
        <v>275</v>
      </c>
      <c r="G110" s="202">
        <f>_xlfn.DAYS(About!$A$3,'Core Indicators'!DM110)</f>
        <v>190</v>
      </c>
      <c r="H110" s="202">
        <f>_xlfn.DAYS(About!$A$3,'Core Indicators'!DU110)</f>
        <v>190</v>
      </c>
      <c r="I110" s="202">
        <f>_xlfn.DAYS(About!$A$3,'Core Indicators'!EC110)</f>
        <v>190</v>
      </c>
      <c r="J110" s="202">
        <f>_xlfn.DAYS(About!$A$3,'Core Indicators'!EK110)</f>
        <v>190</v>
      </c>
      <c r="K110" s="202">
        <f>_xlfn.DAYS(About!$A$3,'Core Indicators'!ES110)</f>
        <v>190</v>
      </c>
      <c r="L110" s="202">
        <f>_xlfn.DAYS(About!$A$3,'Core Indicators'!FI110)</f>
        <v>795</v>
      </c>
      <c r="M110" s="202">
        <f>_xlfn.DAYS(About!$A$3,'Core Indicators'!GG110)</f>
        <v>89</v>
      </c>
      <c r="N110" s="202">
        <f>_xlfn.DAYS(About!$A$3,'Core Indicators'!GO110)</f>
        <v>89</v>
      </c>
      <c r="O110" s="202">
        <f>_xlfn.DAYS(About!$A$3,'Core Indicators'!GW110)</f>
        <v>89</v>
      </c>
      <c r="P110" s="202">
        <f>_xlfn.DAYS(About!$A$3,'Core Indicators'!HE110)</f>
        <v>89</v>
      </c>
      <c r="Q110" s="202">
        <f>_xlfn.DAYS(About!$A$3,'Core Indicators'!HM110)</f>
        <v>89</v>
      </c>
      <c r="R110" s="202">
        <f>_xlfn.DAYS(About!$A$3,'Core Indicators'!HU110)</f>
        <v>89</v>
      </c>
      <c r="S110" s="202">
        <f>_xlfn.DAYS(About!$A$3,'Core Indicators'!IC110)</f>
        <v>89</v>
      </c>
      <c r="T110" s="202">
        <f>_xlfn.DAYS(About!$A$3,'Core Indicators'!IK110)</f>
        <v>89</v>
      </c>
      <c r="U110" s="202">
        <f>_xlfn.DAYS(About!$A$3,'Core Indicators'!IS110)</f>
        <v>89</v>
      </c>
      <c r="V110" s="202">
        <f t="shared" si="3"/>
        <v>306.2</v>
      </c>
    </row>
    <row r="111" spans="1:22" x14ac:dyDescent="0.25">
      <c r="A111" s="201" t="str">
        <f>Lists!C:C</f>
        <v>SWZ001</v>
      </c>
      <c r="B111" s="202">
        <f>_xlfn.DAYS(About!$A$3,'Core Indicators'!U111)</f>
        <v>51</v>
      </c>
      <c r="C111" s="202">
        <f>_xlfn.DAYS(About!$A$3,'Core Indicators'!AC111)</f>
        <v>51</v>
      </c>
      <c r="D111" s="202">
        <f>_xlfn.DAYS(About!$A$3,'Core Indicators'!AK111)</f>
        <v>51</v>
      </c>
      <c r="E111" s="202">
        <f>_xlfn.DAYS(About!$A$3,'Core Indicators'!AS111)</f>
        <v>565</v>
      </c>
      <c r="F111" s="202">
        <f>_xlfn.DAYS(About!$A$3,'Core Indicators'!BQ111)</f>
        <v>51</v>
      </c>
      <c r="G111" s="202">
        <f>_xlfn.DAYS(About!$A$3,'Core Indicators'!DM111)</f>
        <v>51</v>
      </c>
      <c r="H111" s="202">
        <f>_xlfn.DAYS(About!$A$3,'Core Indicators'!DU111)</f>
        <v>51</v>
      </c>
      <c r="I111" s="202">
        <f>_xlfn.DAYS(About!$A$3,'Core Indicators'!EC111)</f>
        <v>51</v>
      </c>
      <c r="J111" s="202">
        <f>_xlfn.DAYS(About!$A$3,'Core Indicators'!EK111)</f>
        <v>51</v>
      </c>
      <c r="K111" s="202">
        <f>_xlfn.DAYS(About!$A$3,'Core Indicators'!ES111)</f>
        <v>51</v>
      </c>
      <c r="L111" s="202">
        <f>_xlfn.DAYS(About!$A$3,'Core Indicators'!FI111)</f>
        <v>51</v>
      </c>
      <c r="M111" s="202">
        <f>_xlfn.DAYS(About!$A$3,'Core Indicators'!GG111)</f>
        <v>83</v>
      </c>
      <c r="N111" s="202">
        <f>_xlfn.DAYS(About!$A$3,'Core Indicators'!GO111)</f>
        <v>83</v>
      </c>
      <c r="O111" s="202">
        <f>_xlfn.DAYS(About!$A$3,'Core Indicators'!GW111)</f>
        <v>83</v>
      </c>
      <c r="P111" s="202">
        <f>_xlfn.DAYS(About!$A$3,'Core Indicators'!HE111)</f>
        <v>83</v>
      </c>
      <c r="Q111" s="202">
        <f>_xlfn.DAYS(About!$A$3,'Core Indicators'!HM111)</f>
        <v>83</v>
      </c>
      <c r="R111" s="202">
        <f>_xlfn.DAYS(About!$A$3,'Core Indicators'!HU111)</f>
        <v>83</v>
      </c>
      <c r="S111" s="202">
        <f>_xlfn.DAYS(About!$A$3,'Core Indicators'!IC111)</f>
        <v>83</v>
      </c>
      <c r="T111" s="202">
        <f>_xlfn.DAYS(About!$A$3,'Core Indicators'!IK111)</f>
        <v>83</v>
      </c>
      <c r="U111" s="202">
        <f>_xlfn.DAYS(About!$A$3,'Core Indicators'!IS111)</f>
        <v>83</v>
      </c>
      <c r="V111" s="202">
        <f t="shared" si="3"/>
        <v>105.6</v>
      </c>
    </row>
    <row r="112" spans="1:22" x14ac:dyDescent="0.25">
      <c r="A112" s="201" t="str">
        <f>Lists!C:C</f>
        <v>SYR001</v>
      </c>
      <c r="B112" s="202">
        <f>_xlfn.DAYS(About!$A$3,'Core Indicators'!U112)</f>
        <v>185</v>
      </c>
      <c r="C112" s="202">
        <f>_xlfn.DAYS(About!$A$3,'Core Indicators'!AC112)</f>
        <v>185</v>
      </c>
      <c r="D112" s="202">
        <f>_xlfn.DAYS(About!$A$3,'Core Indicators'!AK112)</f>
        <v>185</v>
      </c>
      <c r="E112" s="202">
        <f>_xlfn.DAYS(About!$A$3,'Core Indicators'!AS112)</f>
        <v>62</v>
      </c>
      <c r="F112" s="202">
        <f>_xlfn.DAYS(About!$A$3,'Core Indicators'!BQ112)</f>
        <v>62</v>
      </c>
      <c r="G112" s="202">
        <f>_xlfn.DAYS(About!$A$3,'Core Indicators'!DM112)</f>
        <v>62</v>
      </c>
      <c r="H112" s="202">
        <f>_xlfn.DAYS(About!$A$3,'Core Indicators'!DU112)</f>
        <v>62</v>
      </c>
      <c r="I112" s="202">
        <f>_xlfn.DAYS(About!$A$3,'Core Indicators'!EC112)</f>
        <v>62</v>
      </c>
      <c r="J112" s="202">
        <f>_xlfn.DAYS(About!$A$3,'Core Indicators'!EK112)</f>
        <v>62</v>
      </c>
      <c r="K112" s="202">
        <f>_xlfn.DAYS(About!$A$3,'Core Indicators'!ES112)</f>
        <v>62</v>
      </c>
      <c r="L112" s="202">
        <f>_xlfn.DAYS(About!$A$3,'Core Indicators'!FI112)</f>
        <v>944</v>
      </c>
      <c r="M112" s="202">
        <f>_xlfn.DAYS(About!$A$3,'Core Indicators'!GG112)</f>
        <v>90</v>
      </c>
      <c r="N112" s="202">
        <f>_xlfn.DAYS(About!$A$3,'Core Indicators'!GO112)</f>
        <v>90</v>
      </c>
      <c r="O112" s="202">
        <f>_xlfn.DAYS(About!$A$3,'Core Indicators'!GW112)</f>
        <v>90</v>
      </c>
      <c r="P112" s="202">
        <f>_xlfn.DAYS(About!$A$3,'Core Indicators'!HE112)</f>
        <v>90</v>
      </c>
      <c r="Q112" s="202">
        <f>_xlfn.DAYS(About!$A$3,'Core Indicators'!HM112)</f>
        <v>90</v>
      </c>
      <c r="R112" s="202">
        <f>_xlfn.DAYS(About!$A$3,'Core Indicators'!HU112)</f>
        <v>90</v>
      </c>
      <c r="S112" s="202">
        <f>_xlfn.DAYS(About!$A$3,'Core Indicators'!IC112)</f>
        <v>90</v>
      </c>
      <c r="T112" s="202">
        <f>_xlfn.DAYS(About!$A$3,'Core Indicators'!IK112)</f>
        <v>90</v>
      </c>
      <c r="U112" s="202">
        <f>_xlfn.DAYS(About!$A$3,'Core Indicators'!IS112)</f>
        <v>90</v>
      </c>
      <c r="V112" s="202">
        <f t="shared" si="3"/>
        <v>165.3</v>
      </c>
    </row>
    <row r="113" spans="1:22" x14ac:dyDescent="0.25">
      <c r="A113" s="201" t="str">
        <f>Lists!C:C</f>
        <v>TCD001</v>
      </c>
      <c r="B113" s="202">
        <f>_xlfn.DAYS(About!$A$3,'Core Indicators'!U113)</f>
        <v>252</v>
      </c>
      <c r="C113" s="202">
        <f>_xlfn.DAYS(About!$A$3,'Core Indicators'!AC113)</f>
        <v>158</v>
      </c>
      <c r="D113" s="202">
        <f>_xlfn.DAYS(About!$A$3,'Core Indicators'!AK113)</f>
        <v>252</v>
      </c>
      <c r="E113" s="202">
        <f>_xlfn.DAYS(About!$A$3,'Core Indicators'!AS113)</f>
        <v>158</v>
      </c>
      <c r="F113" s="202">
        <f>_xlfn.DAYS(About!$A$3,'Core Indicators'!BQ113)</f>
        <v>158</v>
      </c>
      <c r="G113" s="202">
        <f>_xlfn.DAYS(About!$A$3,'Core Indicators'!DM113)</f>
        <v>252</v>
      </c>
      <c r="H113" s="202">
        <f>_xlfn.DAYS(About!$A$3,'Core Indicators'!DU113)</f>
        <v>252</v>
      </c>
      <c r="I113" s="202">
        <f>_xlfn.DAYS(About!$A$3,'Core Indicators'!EC113)</f>
        <v>252</v>
      </c>
      <c r="J113" s="202">
        <f>_xlfn.DAYS(About!$A$3,'Core Indicators'!EK113)</f>
        <v>252</v>
      </c>
      <c r="K113" s="202">
        <f>_xlfn.DAYS(About!$A$3,'Core Indicators'!ES113)</f>
        <v>252</v>
      </c>
      <c r="L113" s="202">
        <f>_xlfn.DAYS(About!$A$3,'Core Indicators'!FI113)</f>
        <v>252</v>
      </c>
      <c r="M113" s="202">
        <f>_xlfn.DAYS(About!$A$3,'Core Indicators'!GG113)</f>
        <v>82</v>
      </c>
      <c r="N113" s="202">
        <f>_xlfn.DAYS(About!$A$3,'Core Indicators'!GO113)</f>
        <v>82</v>
      </c>
      <c r="O113" s="202">
        <f>_xlfn.DAYS(About!$A$3,'Core Indicators'!GW113)</f>
        <v>82</v>
      </c>
      <c r="P113" s="202">
        <f>_xlfn.DAYS(About!$A$3,'Core Indicators'!HE113)</f>
        <v>82</v>
      </c>
      <c r="Q113" s="202">
        <f>_xlfn.DAYS(About!$A$3,'Core Indicators'!HM113)</f>
        <v>82</v>
      </c>
      <c r="R113" s="202">
        <f>_xlfn.DAYS(About!$A$3,'Core Indicators'!HU113)</f>
        <v>82</v>
      </c>
      <c r="S113" s="202">
        <f>_xlfn.DAYS(About!$A$3,'Core Indicators'!IC113)</f>
        <v>82</v>
      </c>
      <c r="T113" s="202">
        <f>_xlfn.DAYS(About!$A$3,'Core Indicators'!IK113)</f>
        <v>82</v>
      </c>
      <c r="U113" s="202">
        <f>_xlfn.DAYS(About!$A$3,'Core Indicators'!IS113)</f>
        <v>82</v>
      </c>
      <c r="V113" s="202">
        <f t="shared" si="3"/>
        <v>216.2</v>
      </c>
    </row>
    <row r="114" spans="1:22" x14ac:dyDescent="0.25">
      <c r="A114" s="201" t="str">
        <f>Lists!C:C</f>
        <v>TCD003</v>
      </c>
      <c r="B114" s="202">
        <f>_xlfn.DAYS(About!$A$3,'Core Indicators'!U114)</f>
        <v>928</v>
      </c>
      <c r="C114" s="202">
        <f>_xlfn.DAYS(About!$A$3,'Core Indicators'!AC114)</f>
        <v>158</v>
      </c>
      <c r="D114" s="202">
        <f>_xlfn.DAYS(About!$A$3,'Core Indicators'!AK114)</f>
        <v>158</v>
      </c>
      <c r="E114" s="202">
        <f>_xlfn.DAYS(About!$A$3,'Core Indicators'!AS114)</f>
        <v>158</v>
      </c>
      <c r="F114" s="202">
        <f>_xlfn.DAYS(About!$A$3,'Core Indicators'!BQ114)</f>
        <v>158</v>
      </c>
      <c r="G114" s="202">
        <f>_xlfn.DAYS(About!$A$3,'Core Indicators'!DM114)</f>
        <v>320</v>
      </c>
      <c r="H114" s="202">
        <f>_xlfn.DAYS(About!$A$3,'Core Indicators'!DU114)</f>
        <v>320</v>
      </c>
      <c r="I114" s="202">
        <f>_xlfn.DAYS(About!$A$3,'Core Indicators'!EC114)</f>
        <v>320</v>
      </c>
      <c r="J114" s="202">
        <f>_xlfn.DAYS(About!$A$3,'Core Indicators'!EK114)</f>
        <v>320</v>
      </c>
      <c r="K114" s="202">
        <f>_xlfn.DAYS(About!$A$3,'Core Indicators'!ES114)</f>
        <v>320</v>
      </c>
      <c r="L114" s="202">
        <f>_xlfn.DAYS(About!$A$3,'Core Indicators'!FI114)</f>
        <v>928</v>
      </c>
      <c r="M114" s="202">
        <f>_xlfn.DAYS(About!$A$3,'Core Indicators'!GG114)</f>
        <v>82</v>
      </c>
      <c r="N114" s="202">
        <f>_xlfn.DAYS(About!$A$3,'Core Indicators'!GO114)</f>
        <v>82</v>
      </c>
      <c r="O114" s="202">
        <f>_xlfn.DAYS(About!$A$3,'Core Indicators'!GW114)</f>
        <v>82</v>
      </c>
      <c r="P114" s="202">
        <f>_xlfn.DAYS(About!$A$3,'Core Indicators'!HE114)</f>
        <v>82</v>
      </c>
      <c r="Q114" s="202">
        <f>_xlfn.DAYS(About!$A$3,'Core Indicators'!HM114)</f>
        <v>82</v>
      </c>
      <c r="R114" s="202">
        <f>_xlfn.DAYS(About!$A$3,'Core Indicators'!HU114)</f>
        <v>82</v>
      </c>
      <c r="S114" s="202">
        <f>_xlfn.DAYS(About!$A$3,'Core Indicators'!IC114)</f>
        <v>82</v>
      </c>
      <c r="T114" s="202">
        <f>_xlfn.DAYS(About!$A$3,'Core Indicators'!IK114)</f>
        <v>82</v>
      </c>
      <c r="U114" s="202">
        <f>_xlfn.DAYS(About!$A$3,'Core Indicators'!IS114)</f>
        <v>82</v>
      </c>
      <c r="V114" s="202">
        <f t="shared" si="3"/>
        <v>308.39999999999998</v>
      </c>
    </row>
    <row r="115" spans="1:22" x14ac:dyDescent="0.25">
      <c r="A115" s="201" t="str">
        <f>Lists!C:C</f>
        <v>TCD004</v>
      </c>
      <c r="B115" s="202">
        <f>_xlfn.DAYS(About!$A$3,'Core Indicators'!U115)</f>
        <v>525</v>
      </c>
      <c r="C115" s="202">
        <f>_xlfn.DAYS(About!$A$3,'Core Indicators'!AC115)</f>
        <v>525</v>
      </c>
      <c r="D115" s="202">
        <f>_xlfn.DAYS(About!$A$3,'Core Indicators'!AK115)</f>
        <v>525</v>
      </c>
      <c r="E115" s="202">
        <f>_xlfn.DAYS(About!$A$3,'Core Indicators'!AS115)</f>
        <v>158</v>
      </c>
      <c r="F115" s="202">
        <f>_xlfn.DAYS(About!$A$3,'Core Indicators'!BQ115)</f>
        <v>928</v>
      </c>
      <c r="G115" s="202">
        <f>_xlfn.DAYS(About!$A$3,'Core Indicators'!DM115)</f>
        <v>525</v>
      </c>
      <c r="H115" s="202">
        <f>_xlfn.DAYS(About!$A$3,'Core Indicators'!DU115)</f>
        <v>525</v>
      </c>
      <c r="I115" s="202">
        <f>_xlfn.DAYS(About!$A$3,'Core Indicators'!EC115)</f>
        <v>525</v>
      </c>
      <c r="J115" s="202">
        <f>_xlfn.DAYS(About!$A$3,'Core Indicators'!EK115)</f>
        <v>525</v>
      </c>
      <c r="K115" s="202">
        <f>_xlfn.DAYS(About!$A$3,'Core Indicators'!ES115)</f>
        <v>525</v>
      </c>
      <c r="L115" s="202">
        <f>_xlfn.DAYS(About!$A$3,'Core Indicators'!FI115)</f>
        <v>928</v>
      </c>
      <c r="M115" s="202">
        <f>_xlfn.DAYS(About!$A$3,'Core Indicators'!GG115)</f>
        <v>82</v>
      </c>
      <c r="N115" s="202">
        <f>_xlfn.DAYS(About!$A$3,'Core Indicators'!GO115)</f>
        <v>82</v>
      </c>
      <c r="O115" s="202">
        <f>_xlfn.DAYS(About!$A$3,'Core Indicators'!GW115)</f>
        <v>82</v>
      </c>
      <c r="P115" s="202">
        <f>_xlfn.DAYS(About!$A$3,'Core Indicators'!HE115)</f>
        <v>82</v>
      </c>
      <c r="Q115" s="202">
        <f>_xlfn.DAYS(About!$A$3,'Core Indicators'!HM115)</f>
        <v>82</v>
      </c>
      <c r="R115" s="202">
        <f>_xlfn.DAYS(About!$A$3,'Core Indicators'!HU115)</f>
        <v>82</v>
      </c>
      <c r="S115" s="202">
        <f>_xlfn.DAYS(About!$A$3,'Core Indicators'!IC115)</f>
        <v>82</v>
      </c>
      <c r="T115" s="202">
        <f>_xlfn.DAYS(About!$A$3,'Core Indicators'!IK115)</f>
        <v>82</v>
      </c>
      <c r="U115" s="202">
        <f>_xlfn.DAYS(About!$A$3,'Core Indicators'!IS115)</f>
        <v>82</v>
      </c>
      <c r="V115" s="202">
        <f t="shared" si="3"/>
        <v>524.6</v>
      </c>
    </row>
    <row r="116" spans="1:22" x14ac:dyDescent="0.25">
      <c r="A116" s="201" t="str">
        <f>Lists!C:C</f>
        <v>TCD005</v>
      </c>
      <c r="B116" s="202">
        <f>_xlfn.DAYS(About!$A$3,'Core Indicators'!U116)</f>
        <v>525</v>
      </c>
      <c r="C116" s="202">
        <f>_xlfn.DAYS(About!$A$3,'Core Indicators'!AC116)</f>
        <v>525</v>
      </c>
      <c r="D116" s="202">
        <f>_xlfn.DAYS(About!$A$3,'Core Indicators'!AK116)</f>
        <v>525</v>
      </c>
      <c r="E116" s="202">
        <f>_xlfn.DAYS(About!$A$3,'Core Indicators'!AS116)</f>
        <v>158</v>
      </c>
      <c r="F116" s="202">
        <f>_xlfn.DAYS(About!$A$3,'Core Indicators'!BQ116)</f>
        <v>158</v>
      </c>
      <c r="G116" s="202">
        <f>_xlfn.DAYS(About!$A$3,'Core Indicators'!DM116)</f>
        <v>525</v>
      </c>
      <c r="H116" s="202">
        <f>_xlfn.DAYS(About!$A$3,'Core Indicators'!DU116)</f>
        <v>525</v>
      </c>
      <c r="I116" s="202">
        <f>_xlfn.DAYS(About!$A$3,'Core Indicators'!EC116)</f>
        <v>525</v>
      </c>
      <c r="J116" s="202">
        <f>_xlfn.DAYS(About!$A$3,'Core Indicators'!EK116)</f>
        <v>525</v>
      </c>
      <c r="K116" s="202">
        <f>_xlfn.DAYS(About!$A$3,'Core Indicators'!ES116)</f>
        <v>525</v>
      </c>
      <c r="L116" s="202">
        <f>_xlfn.DAYS(About!$A$3,'Core Indicators'!FI116)</f>
        <v>928</v>
      </c>
      <c r="M116" s="202">
        <f>_xlfn.DAYS(About!$A$3,'Core Indicators'!GG116)</f>
        <v>81</v>
      </c>
      <c r="N116" s="202">
        <f>_xlfn.DAYS(About!$A$3,'Core Indicators'!GO116)</f>
        <v>81</v>
      </c>
      <c r="O116" s="202">
        <f>_xlfn.DAYS(About!$A$3,'Core Indicators'!GW116)</f>
        <v>81</v>
      </c>
      <c r="P116" s="202">
        <f>_xlfn.DAYS(About!$A$3,'Core Indicators'!HE116)</f>
        <v>81</v>
      </c>
      <c r="Q116" s="202">
        <f>_xlfn.DAYS(About!$A$3,'Core Indicators'!HM116)</f>
        <v>81</v>
      </c>
      <c r="R116" s="202">
        <f>_xlfn.DAYS(About!$A$3,'Core Indicators'!HU116)</f>
        <v>81</v>
      </c>
      <c r="S116" s="202">
        <f>_xlfn.DAYS(About!$A$3,'Core Indicators'!IC116)</f>
        <v>81</v>
      </c>
      <c r="T116" s="202">
        <f>_xlfn.DAYS(About!$A$3,'Core Indicators'!IK116)</f>
        <v>81</v>
      </c>
      <c r="U116" s="202">
        <f>_xlfn.DAYS(About!$A$3,'Core Indicators'!IS116)</f>
        <v>81</v>
      </c>
      <c r="V116" s="202">
        <f t="shared" si="3"/>
        <v>447.5</v>
      </c>
    </row>
    <row r="117" spans="1:22" x14ac:dyDescent="0.25">
      <c r="A117" s="201" t="str">
        <f>Lists!C:C</f>
        <v>TCD006</v>
      </c>
      <c r="B117" s="202">
        <f>_xlfn.DAYS(About!$A$3,'Core Indicators'!U117)</f>
        <v>928</v>
      </c>
      <c r="C117" s="202">
        <f>_xlfn.DAYS(About!$A$3,'Core Indicators'!AC117)</f>
        <v>525</v>
      </c>
      <c r="D117" s="202">
        <f>_xlfn.DAYS(About!$A$3,'Core Indicators'!AK117)</f>
        <v>525</v>
      </c>
      <c r="E117" s="202">
        <f>_xlfn.DAYS(About!$A$3,'Core Indicators'!AS117)</f>
        <v>928</v>
      </c>
      <c r="F117" s="202">
        <f>_xlfn.DAYS(About!$A$3,'Core Indicators'!BQ117)</f>
        <v>158</v>
      </c>
      <c r="G117" s="202">
        <f>_xlfn.DAYS(About!$A$3,'Core Indicators'!DM117)</f>
        <v>398</v>
      </c>
      <c r="H117" s="202">
        <f>_xlfn.DAYS(About!$A$3,'Core Indicators'!DU117)</f>
        <v>398</v>
      </c>
      <c r="I117" s="202">
        <f>_xlfn.DAYS(About!$A$3,'Core Indicators'!EC117)</f>
        <v>398</v>
      </c>
      <c r="J117" s="202">
        <f>_xlfn.DAYS(About!$A$3,'Core Indicators'!EK117)</f>
        <v>398</v>
      </c>
      <c r="K117" s="202">
        <f>_xlfn.DAYS(About!$A$3,'Core Indicators'!ES117)</f>
        <v>398</v>
      </c>
      <c r="L117" s="202">
        <f>_xlfn.DAYS(About!$A$3,'Core Indicators'!FI117)</f>
        <v>670</v>
      </c>
      <c r="M117" s="202">
        <f>_xlfn.DAYS(About!$A$3,'Core Indicators'!GG117)</f>
        <v>81</v>
      </c>
      <c r="N117" s="202">
        <f>_xlfn.DAYS(About!$A$3,'Core Indicators'!GO117)</f>
        <v>81</v>
      </c>
      <c r="O117" s="202">
        <f>_xlfn.DAYS(About!$A$3,'Core Indicators'!GW117)</f>
        <v>81</v>
      </c>
      <c r="P117" s="202">
        <f>_xlfn.DAYS(About!$A$3,'Core Indicators'!HE117)</f>
        <v>81</v>
      </c>
      <c r="Q117" s="202">
        <f>_xlfn.DAYS(About!$A$3,'Core Indicators'!HM117)</f>
        <v>81</v>
      </c>
      <c r="R117" s="202">
        <f>_xlfn.DAYS(About!$A$3,'Core Indicators'!HU117)</f>
        <v>81</v>
      </c>
      <c r="S117" s="202">
        <f>_xlfn.DAYS(About!$A$3,'Core Indicators'!IC117)</f>
        <v>81</v>
      </c>
      <c r="T117" s="202">
        <f>_xlfn.DAYS(About!$A$3,'Core Indicators'!IK117)</f>
        <v>81</v>
      </c>
      <c r="U117" s="202">
        <f>_xlfn.DAYS(About!$A$3,'Core Indicators'!IS117)</f>
        <v>81</v>
      </c>
      <c r="V117" s="202">
        <f t="shared" si="3"/>
        <v>435.2</v>
      </c>
    </row>
    <row r="118" spans="1:22" x14ac:dyDescent="0.25">
      <c r="A118" s="201" t="str">
        <f>Lists!C:C</f>
        <v>THA001</v>
      </c>
      <c r="B118" s="202">
        <f>_xlfn.DAYS(About!$A$3,'Core Indicators'!U118)</f>
        <v>763</v>
      </c>
      <c r="C118" s="202">
        <f>_xlfn.DAYS(About!$A$3,'Core Indicators'!AC118)</f>
        <v>77</v>
      </c>
      <c r="D118" s="202">
        <f>_xlfn.DAYS(About!$A$3,'Core Indicators'!AK118)</f>
        <v>77</v>
      </c>
      <c r="E118" s="202">
        <f>_xlfn.DAYS(About!$A$3,'Core Indicators'!AS118)</f>
        <v>77</v>
      </c>
      <c r="F118" s="202">
        <f>_xlfn.DAYS(About!$A$3,'Core Indicators'!BQ118)</f>
        <v>189</v>
      </c>
      <c r="G118" s="202">
        <f>_xlfn.DAYS(About!$A$3,'Core Indicators'!DM118)</f>
        <v>215</v>
      </c>
      <c r="H118" s="202">
        <f>_xlfn.DAYS(About!$A$3,'Core Indicators'!DU118)</f>
        <v>215</v>
      </c>
      <c r="I118" s="202">
        <f>_xlfn.DAYS(About!$A$3,'Core Indicators'!EC118)</f>
        <v>77</v>
      </c>
      <c r="J118" s="202">
        <f>_xlfn.DAYS(About!$A$3,'Core Indicators'!EK118)</f>
        <v>215</v>
      </c>
      <c r="K118" s="202">
        <f>_xlfn.DAYS(About!$A$3,'Core Indicators'!ES118)</f>
        <v>215</v>
      </c>
      <c r="L118" s="202">
        <f>_xlfn.DAYS(About!$A$3,'Core Indicators'!FI118)</f>
        <v>930</v>
      </c>
      <c r="M118" s="202">
        <f>_xlfn.DAYS(About!$A$3,'Core Indicators'!GG118)</f>
        <v>92</v>
      </c>
      <c r="N118" s="202">
        <f>_xlfn.DAYS(About!$A$3,'Core Indicators'!GO118)</f>
        <v>92</v>
      </c>
      <c r="O118" s="202">
        <f>_xlfn.DAYS(About!$A$3,'Core Indicators'!GW118)</f>
        <v>92</v>
      </c>
      <c r="P118" s="202">
        <f>_xlfn.DAYS(About!$A$3,'Core Indicators'!HE118)</f>
        <v>92</v>
      </c>
      <c r="Q118" s="202">
        <f>_xlfn.DAYS(About!$A$3,'Core Indicators'!HM118)</f>
        <v>92</v>
      </c>
      <c r="R118" s="202">
        <f>_xlfn.DAYS(About!$A$3,'Core Indicators'!HU118)</f>
        <v>92</v>
      </c>
      <c r="S118" s="202">
        <f>_xlfn.DAYS(About!$A$3,'Core Indicators'!IC118)</f>
        <v>92</v>
      </c>
      <c r="T118" s="202">
        <f>_xlfn.DAYS(About!$A$3,'Core Indicators'!IK118)</f>
        <v>92</v>
      </c>
      <c r="U118" s="202">
        <f>_xlfn.DAYS(About!$A$3,'Core Indicators'!IS118)</f>
        <v>92</v>
      </c>
      <c r="V118" s="202">
        <f t="shared" si="3"/>
        <v>230.2</v>
      </c>
    </row>
    <row r="119" spans="1:22" x14ac:dyDescent="0.25">
      <c r="A119" s="201" t="str">
        <f>Lists!C:C</f>
        <v>THA002</v>
      </c>
      <c r="B119" s="202">
        <f>_xlfn.DAYS(About!$A$3,'Core Indicators'!U119)</f>
        <v>763</v>
      </c>
      <c r="C119" s="202">
        <f>_xlfn.DAYS(About!$A$3,'Core Indicators'!AC119)</f>
        <v>763</v>
      </c>
      <c r="D119" s="202">
        <f>_xlfn.DAYS(About!$A$3,'Core Indicators'!AK119)</f>
        <v>763</v>
      </c>
      <c r="E119" s="202">
        <f>_xlfn.DAYS(About!$A$3,'Core Indicators'!AS119)</f>
        <v>763</v>
      </c>
      <c r="F119" s="202">
        <f>_xlfn.DAYS(About!$A$3,'Core Indicators'!BQ119)</f>
        <v>189</v>
      </c>
      <c r="G119" s="202">
        <f>_xlfn.DAYS(About!$A$3,'Core Indicators'!DM119)</f>
        <v>519</v>
      </c>
      <c r="H119" s="202">
        <f>_xlfn.DAYS(About!$A$3,'Core Indicators'!DU119)</f>
        <v>519</v>
      </c>
      <c r="I119" s="202">
        <f>_xlfn.DAYS(About!$A$3,'Core Indicators'!EC119)</f>
        <v>519</v>
      </c>
      <c r="J119" s="202">
        <f>_xlfn.DAYS(About!$A$3,'Core Indicators'!EK119)</f>
        <v>519</v>
      </c>
      <c r="K119" s="202">
        <f>_xlfn.DAYS(About!$A$3,'Core Indicators'!ES119)</f>
        <v>519</v>
      </c>
      <c r="L119" s="202">
        <f>_xlfn.DAYS(About!$A$3,'Core Indicators'!FI119)</f>
        <v>930</v>
      </c>
      <c r="M119" s="202">
        <f>_xlfn.DAYS(About!$A$3,'Core Indicators'!GG119)</f>
        <v>92</v>
      </c>
      <c r="N119" s="202">
        <f>_xlfn.DAYS(About!$A$3,'Core Indicators'!GO119)</f>
        <v>92</v>
      </c>
      <c r="O119" s="202">
        <f>_xlfn.DAYS(About!$A$3,'Core Indicators'!GW119)</f>
        <v>92</v>
      </c>
      <c r="P119" s="202">
        <f>_xlfn.DAYS(About!$A$3,'Core Indicators'!HE119)</f>
        <v>92</v>
      </c>
      <c r="Q119" s="202">
        <f>_xlfn.DAYS(About!$A$3,'Core Indicators'!HM119)</f>
        <v>92</v>
      </c>
      <c r="R119" s="202">
        <f>_xlfn.DAYS(About!$A$3,'Core Indicators'!HU119)</f>
        <v>92</v>
      </c>
      <c r="S119" s="202">
        <f>_xlfn.DAYS(About!$A$3,'Core Indicators'!IC119)</f>
        <v>92</v>
      </c>
      <c r="T119" s="202">
        <f>_xlfn.DAYS(About!$A$3,'Core Indicators'!IK119)</f>
        <v>92</v>
      </c>
      <c r="U119" s="202">
        <f>_xlfn.DAYS(About!$A$3,'Core Indicators'!IS119)</f>
        <v>92</v>
      </c>
      <c r="V119" s="202">
        <f t="shared" si="3"/>
        <v>533.20000000000005</v>
      </c>
    </row>
    <row r="120" spans="1:22" x14ac:dyDescent="0.25">
      <c r="A120" s="201" t="str">
        <f>Lists!C:C</f>
        <v>THA003</v>
      </c>
      <c r="B120" s="202">
        <f>_xlfn.DAYS(About!$A$3,'Core Indicators'!U120)</f>
        <v>648</v>
      </c>
      <c r="C120" s="202">
        <f>_xlfn.DAYS(About!$A$3,'Core Indicators'!AC120)</f>
        <v>215</v>
      </c>
      <c r="D120" s="202">
        <f>_xlfn.DAYS(About!$A$3,'Core Indicators'!AK120)</f>
        <v>77</v>
      </c>
      <c r="E120" s="202">
        <f>_xlfn.DAYS(About!$A$3,'Core Indicators'!AS120)</f>
        <v>77</v>
      </c>
      <c r="F120" s="202">
        <f>_xlfn.DAYS(About!$A$3,'Core Indicators'!BQ120)</f>
        <v>215</v>
      </c>
      <c r="G120" s="202">
        <f>_xlfn.DAYS(About!$A$3,'Core Indicators'!DM120)</f>
        <v>215</v>
      </c>
      <c r="H120" s="202">
        <f>_xlfn.DAYS(About!$A$3,'Core Indicators'!DU120)</f>
        <v>215</v>
      </c>
      <c r="I120" s="202">
        <f>_xlfn.DAYS(About!$A$3,'Core Indicators'!EC120)</f>
        <v>77</v>
      </c>
      <c r="J120" s="202">
        <f>_xlfn.DAYS(About!$A$3,'Core Indicators'!EK120)</f>
        <v>215</v>
      </c>
      <c r="K120" s="202">
        <f>_xlfn.DAYS(About!$A$3,'Core Indicators'!ES120)</f>
        <v>215</v>
      </c>
      <c r="L120" s="202">
        <f>_xlfn.DAYS(About!$A$3,'Core Indicators'!FI120)</f>
        <v>930</v>
      </c>
      <c r="M120" s="202">
        <f>_xlfn.DAYS(About!$A$3,'Core Indicators'!GG120)</f>
        <v>92</v>
      </c>
      <c r="N120" s="202">
        <f>_xlfn.DAYS(About!$A$3,'Core Indicators'!GO120)</f>
        <v>92</v>
      </c>
      <c r="O120" s="202">
        <f>_xlfn.DAYS(About!$A$3,'Core Indicators'!GW120)</f>
        <v>92</v>
      </c>
      <c r="P120" s="202">
        <f>_xlfn.DAYS(About!$A$3,'Core Indicators'!HE120)</f>
        <v>92</v>
      </c>
      <c r="Q120" s="202">
        <f>_xlfn.DAYS(About!$A$3,'Core Indicators'!HM120)</f>
        <v>92</v>
      </c>
      <c r="R120" s="202">
        <f>_xlfn.DAYS(About!$A$3,'Core Indicators'!HU120)</f>
        <v>92</v>
      </c>
      <c r="S120" s="202">
        <f>_xlfn.DAYS(About!$A$3,'Core Indicators'!IC120)</f>
        <v>92</v>
      </c>
      <c r="T120" s="202">
        <f>_xlfn.DAYS(About!$A$3,'Core Indicators'!IK120)</f>
        <v>92</v>
      </c>
      <c r="U120" s="202">
        <f>_xlfn.DAYS(About!$A$3,'Core Indicators'!IS120)</f>
        <v>92</v>
      </c>
      <c r="V120" s="202">
        <f t="shared" si="3"/>
        <v>232.8</v>
      </c>
    </row>
    <row r="121" spans="1:22" x14ac:dyDescent="0.25">
      <c r="A121" s="201" t="str">
        <f>Lists!C:C</f>
        <v>TLS002</v>
      </c>
      <c r="B121" s="202">
        <f>_xlfn.DAYS(About!$A$3,'Core Indicators'!U121)</f>
        <v>126</v>
      </c>
      <c r="C121" s="202">
        <f>_xlfn.DAYS(About!$A$3,'Core Indicators'!AC121)</f>
        <v>126</v>
      </c>
      <c r="D121" s="202">
        <f>_xlfn.DAYS(About!$A$3,'Core Indicators'!AK121)</f>
        <v>126</v>
      </c>
      <c r="E121" s="202">
        <f>_xlfn.DAYS(About!$A$3,'Core Indicators'!AS121)</f>
        <v>96</v>
      </c>
      <c r="F121" s="202">
        <f>_xlfn.DAYS(About!$A$3,'Core Indicators'!BQ121)</f>
        <v>126</v>
      </c>
      <c r="G121" s="202">
        <f>_xlfn.DAYS(About!$A$3,'Core Indicators'!DM121)</f>
        <v>126</v>
      </c>
      <c r="H121" s="202">
        <f>_xlfn.DAYS(About!$A$3,'Core Indicators'!DU121)</f>
        <v>126</v>
      </c>
      <c r="I121" s="202">
        <f>_xlfn.DAYS(About!$A$3,'Core Indicators'!EC121)</f>
        <v>96</v>
      </c>
      <c r="J121" s="202">
        <f>_xlfn.DAYS(About!$A$3,'Core Indicators'!EK121)</f>
        <v>126</v>
      </c>
      <c r="K121" s="202">
        <f>_xlfn.DAYS(About!$A$3,'Core Indicators'!ES121)</f>
        <v>126</v>
      </c>
      <c r="L121" s="202">
        <f>_xlfn.DAYS(About!$A$3,'Core Indicators'!FI121)</f>
        <v>126</v>
      </c>
      <c r="M121" s="202">
        <f>_xlfn.DAYS(About!$A$3,'Core Indicators'!GG121)</f>
        <v>96</v>
      </c>
      <c r="N121" s="202">
        <f>_xlfn.DAYS(About!$A$3,'Core Indicators'!GO121)</f>
        <v>96</v>
      </c>
      <c r="O121" s="202">
        <f>_xlfn.DAYS(About!$A$3,'Core Indicators'!GW121)</f>
        <v>96</v>
      </c>
      <c r="P121" s="202">
        <f>_xlfn.DAYS(About!$A$3,'Core Indicators'!HE121)</f>
        <v>96</v>
      </c>
      <c r="Q121" s="202">
        <f>_xlfn.DAYS(About!$A$3,'Core Indicators'!HM121)</f>
        <v>96</v>
      </c>
      <c r="R121" s="202">
        <f>_xlfn.DAYS(About!$A$3,'Core Indicators'!HU121)</f>
        <v>96</v>
      </c>
      <c r="S121" s="202">
        <f>_xlfn.DAYS(About!$A$3,'Core Indicators'!IC121)</f>
        <v>96</v>
      </c>
      <c r="T121" s="202">
        <f>_xlfn.DAYS(About!$A$3,'Core Indicators'!IK121)</f>
        <v>96</v>
      </c>
      <c r="U121" s="202">
        <f>_xlfn.DAYS(About!$A$3,'Core Indicators'!IS121)</f>
        <v>93</v>
      </c>
      <c r="V121" s="202">
        <f t="shared" si="3"/>
        <v>117</v>
      </c>
    </row>
    <row r="122" spans="1:22" x14ac:dyDescent="0.25">
      <c r="A122" s="201" t="str">
        <f>Lists!C:C</f>
        <v>TTO002</v>
      </c>
      <c r="B122" s="202">
        <f>_xlfn.DAYS(About!$A$3,'Core Indicators'!U122)</f>
        <v>915</v>
      </c>
      <c r="C122" s="202">
        <f>_xlfn.DAYS(About!$A$3,'Core Indicators'!AC122)</f>
        <v>641</v>
      </c>
      <c r="D122" s="202">
        <f>_xlfn.DAYS(About!$A$3,'Core Indicators'!AK122)</f>
        <v>886</v>
      </c>
      <c r="E122" s="202">
        <f>_xlfn.DAYS(About!$A$3,'Core Indicators'!AS122)</f>
        <v>886</v>
      </c>
      <c r="F122" s="202">
        <f>_xlfn.DAYS(About!$A$3,'Core Indicators'!BQ122)</f>
        <v>275</v>
      </c>
      <c r="G122" s="202">
        <f>_xlfn.DAYS(About!$A$3,'Core Indicators'!DM122)</f>
        <v>329</v>
      </c>
      <c r="H122" s="202">
        <f>_xlfn.DAYS(About!$A$3,'Core Indicators'!DU122)</f>
        <v>572</v>
      </c>
      <c r="I122" s="202">
        <f>_xlfn.DAYS(About!$A$3,'Core Indicators'!EC122)</f>
        <v>572</v>
      </c>
      <c r="J122" s="202">
        <f>_xlfn.DAYS(About!$A$3,'Core Indicators'!EK122)</f>
        <v>572</v>
      </c>
      <c r="K122" s="202">
        <f>_xlfn.DAYS(About!$A$3,'Core Indicators'!ES122)</f>
        <v>572</v>
      </c>
      <c r="L122" s="202">
        <f>_xlfn.DAYS(About!$A$3,'Core Indicators'!FI122)</f>
        <v>641</v>
      </c>
      <c r="M122" s="202">
        <f>_xlfn.DAYS(About!$A$3,'Core Indicators'!GG122)</f>
        <v>85</v>
      </c>
      <c r="N122" s="202">
        <f>_xlfn.DAYS(About!$A$3,'Core Indicators'!GO122)</f>
        <v>85</v>
      </c>
      <c r="O122" s="202">
        <f>_xlfn.DAYS(About!$A$3,'Core Indicators'!GW122)</f>
        <v>85</v>
      </c>
      <c r="P122" s="202">
        <f>_xlfn.DAYS(About!$A$3,'Core Indicators'!HE122)</f>
        <v>85</v>
      </c>
      <c r="Q122" s="202">
        <f>_xlfn.DAYS(About!$A$3,'Core Indicators'!HM122)</f>
        <v>86</v>
      </c>
      <c r="R122" s="202">
        <f>_xlfn.DAYS(About!$A$3,'Core Indicators'!HU122)</f>
        <v>85</v>
      </c>
      <c r="S122" s="202">
        <f>_xlfn.DAYS(About!$A$3,'Core Indicators'!IC122)</f>
        <v>85</v>
      </c>
      <c r="T122" s="202">
        <f>_xlfn.DAYS(About!$A$3,'Core Indicators'!IK122)</f>
        <v>85</v>
      </c>
      <c r="U122" s="202">
        <f>_xlfn.DAYS(About!$A$3,'Core Indicators'!IS122)</f>
        <v>85</v>
      </c>
      <c r="V122" s="202">
        <f t="shared" si="3"/>
        <v>539</v>
      </c>
    </row>
    <row r="123" spans="1:22" x14ac:dyDescent="0.25">
      <c r="A123" s="201" t="str">
        <f>Lists!C:C</f>
        <v>TUN002</v>
      </c>
      <c r="B123" s="202">
        <f>_xlfn.DAYS(About!$A$3,'Core Indicators'!U123)</f>
        <v>336</v>
      </c>
      <c r="C123" s="202">
        <f>_xlfn.DAYS(About!$A$3,'Core Indicators'!AC123)</f>
        <v>447</v>
      </c>
      <c r="D123" s="202">
        <f>_xlfn.DAYS(About!$A$3,'Core Indicators'!AK123)</f>
        <v>447</v>
      </c>
      <c r="E123" s="202">
        <f>_xlfn.DAYS(About!$A$3,'Core Indicators'!AS123)</f>
        <v>447</v>
      </c>
      <c r="F123" s="202">
        <f>_xlfn.DAYS(About!$A$3,'Core Indicators'!BQ123)</f>
        <v>26</v>
      </c>
      <c r="G123" s="202">
        <f>_xlfn.DAYS(About!$A$3,'Core Indicators'!DM123)</f>
        <v>928</v>
      </c>
      <c r="H123" s="202">
        <f>_xlfn.DAYS(About!$A$3,'Core Indicators'!DU123)</f>
        <v>928</v>
      </c>
      <c r="I123" s="202">
        <f>_xlfn.DAYS(About!$A$3,'Core Indicators'!EC123)</f>
        <v>928</v>
      </c>
      <c r="J123" s="202">
        <f>_xlfn.DAYS(About!$A$3,'Core Indicators'!EK123)</f>
        <v>928</v>
      </c>
      <c r="K123" s="202">
        <f>_xlfn.DAYS(About!$A$3,'Core Indicators'!ES123)</f>
        <v>928</v>
      </c>
      <c r="L123" s="202">
        <f>_xlfn.DAYS(About!$A$3,'Core Indicators'!FI123)</f>
        <v>928</v>
      </c>
      <c r="M123" s="202">
        <f>_xlfn.DAYS(About!$A$3,'Core Indicators'!GG123)</f>
        <v>86</v>
      </c>
      <c r="N123" s="202">
        <f>_xlfn.DAYS(About!$A$3,'Core Indicators'!GO123)</f>
        <v>86</v>
      </c>
      <c r="O123" s="202">
        <f>_xlfn.DAYS(About!$A$3,'Core Indicators'!GW123)</f>
        <v>86</v>
      </c>
      <c r="P123" s="202">
        <f>_xlfn.DAYS(About!$A$3,'Core Indicators'!HE123)</f>
        <v>86</v>
      </c>
      <c r="Q123" s="202">
        <f>_xlfn.DAYS(About!$A$3,'Core Indicators'!HM123)</f>
        <v>86</v>
      </c>
      <c r="R123" s="202">
        <f>_xlfn.DAYS(About!$A$3,'Core Indicators'!HU123)</f>
        <v>86</v>
      </c>
      <c r="S123" s="202">
        <f>_xlfn.DAYS(About!$A$3,'Core Indicators'!IC123)</f>
        <v>86</v>
      </c>
      <c r="T123" s="202">
        <f>_xlfn.DAYS(About!$A$3,'Core Indicators'!IK123)</f>
        <v>86</v>
      </c>
      <c r="U123" s="202">
        <f>_xlfn.DAYS(About!$A$3,'Core Indicators'!IS123)</f>
        <v>86</v>
      </c>
      <c r="V123" s="202">
        <f t="shared" si="3"/>
        <v>657.4</v>
      </c>
    </row>
    <row r="124" spans="1:22" x14ac:dyDescent="0.25">
      <c r="A124" s="201" t="str">
        <f>Lists!C:C</f>
        <v>TUR001</v>
      </c>
      <c r="B124" s="202">
        <f>_xlfn.DAYS(About!$A$3,'Core Indicators'!U124)</f>
        <v>928</v>
      </c>
      <c r="C124" s="202">
        <f>_xlfn.DAYS(About!$A$3,'Core Indicators'!AC124)</f>
        <v>928</v>
      </c>
      <c r="D124" s="202">
        <f>_xlfn.DAYS(About!$A$3,'Core Indicators'!AK124)</f>
        <v>62</v>
      </c>
      <c r="E124" s="202">
        <f>_xlfn.DAYS(About!$A$3,'Core Indicators'!AS124)</f>
        <v>62</v>
      </c>
      <c r="F124" s="202">
        <f>_xlfn.DAYS(About!$A$3,'Core Indicators'!BQ124)</f>
        <v>62</v>
      </c>
      <c r="G124" s="202">
        <f>_xlfn.DAYS(About!$A$3,'Core Indicators'!DM124)</f>
        <v>62</v>
      </c>
      <c r="H124" s="202">
        <f>_xlfn.DAYS(About!$A$3,'Core Indicators'!DU124)</f>
        <v>62</v>
      </c>
      <c r="I124" s="202">
        <f>_xlfn.DAYS(About!$A$3,'Core Indicators'!EC124)</f>
        <v>62</v>
      </c>
      <c r="J124" s="202">
        <f>_xlfn.DAYS(About!$A$3,'Core Indicators'!EK124)</f>
        <v>62</v>
      </c>
      <c r="K124" s="202">
        <f>_xlfn.DAYS(About!$A$3,'Core Indicators'!ES124)</f>
        <v>62</v>
      </c>
      <c r="L124" s="202">
        <f>_xlfn.DAYS(About!$A$3,'Core Indicators'!FI124)</f>
        <v>928</v>
      </c>
      <c r="M124" s="202">
        <f>_xlfn.DAYS(About!$A$3,'Core Indicators'!GG124)</f>
        <v>83</v>
      </c>
      <c r="N124" s="202">
        <f>_xlfn.DAYS(About!$A$3,'Core Indicators'!GO124)</f>
        <v>83</v>
      </c>
      <c r="O124" s="202">
        <f>_xlfn.DAYS(About!$A$3,'Core Indicators'!GW124)</f>
        <v>83</v>
      </c>
      <c r="P124" s="202">
        <f>_xlfn.DAYS(About!$A$3,'Core Indicators'!HE124)</f>
        <v>83</v>
      </c>
      <c r="Q124" s="202">
        <f>_xlfn.DAYS(About!$A$3,'Core Indicators'!HM124)</f>
        <v>83</v>
      </c>
      <c r="R124" s="202">
        <f>_xlfn.DAYS(About!$A$3,'Core Indicators'!HU124)</f>
        <v>83</v>
      </c>
      <c r="S124" s="202">
        <f>_xlfn.DAYS(About!$A$3,'Core Indicators'!IC124)</f>
        <v>83</v>
      </c>
      <c r="T124" s="202">
        <f>_xlfn.DAYS(About!$A$3,'Core Indicators'!IK124)</f>
        <v>83</v>
      </c>
      <c r="U124" s="202">
        <f>_xlfn.DAYS(About!$A$3,'Core Indicators'!IS124)</f>
        <v>83</v>
      </c>
      <c r="V124" s="202">
        <f t="shared" si="3"/>
        <v>150.69999999999999</v>
      </c>
    </row>
    <row r="125" spans="1:22" x14ac:dyDescent="0.25">
      <c r="A125" s="201" t="str">
        <f>Lists!C:C</f>
        <v>TUR002</v>
      </c>
      <c r="B125" s="202">
        <f>_xlfn.DAYS(About!$A$3,'Core Indicators'!U125)</f>
        <v>928</v>
      </c>
      <c r="C125" s="202">
        <f>_xlfn.DAYS(About!$A$3,'Core Indicators'!AC125)</f>
        <v>888</v>
      </c>
      <c r="D125" s="202">
        <f>_xlfn.DAYS(About!$A$3,'Core Indicators'!AK125)</f>
        <v>62</v>
      </c>
      <c r="E125" s="202">
        <f>_xlfn.DAYS(About!$A$3,'Core Indicators'!AS125)</f>
        <v>62</v>
      </c>
      <c r="F125" s="202">
        <f>_xlfn.DAYS(About!$A$3,'Core Indicators'!BQ125)</f>
        <v>928</v>
      </c>
      <c r="G125" s="202">
        <f>_xlfn.DAYS(About!$A$3,'Core Indicators'!DM125)</f>
        <v>62</v>
      </c>
      <c r="H125" s="202">
        <f>_xlfn.DAYS(About!$A$3,'Core Indicators'!DU125)</f>
        <v>62</v>
      </c>
      <c r="I125" s="202">
        <f>_xlfn.DAYS(About!$A$3,'Core Indicators'!EC125)</f>
        <v>62</v>
      </c>
      <c r="J125" s="202">
        <f>_xlfn.DAYS(About!$A$3,'Core Indicators'!EK125)</f>
        <v>62</v>
      </c>
      <c r="K125" s="202">
        <f>_xlfn.DAYS(About!$A$3,'Core Indicators'!ES125)</f>
        <v>62</v>
      </c>
      <c r="L125" s="202">
        <f>_xlfn.DAYS(About!$A$3,'Core Indicators'!FI125)</f>
        <v>928</v>
      </c>
      <c r="M125" s="202">
        <f>_xlfn.DAYS(About!$A$3,'Core Indicators'!GG125)</f>
        <v>83</v>
      </c>
      <c r="N125" s="202">
        <f>_xlfn.DAYS(About!$A$3,'Core Indicators'!GO125)</f>
        <v>83</v>
      </c>
      <c r="O125" s="202">
        <f>_xlfn.DAYS(About!$A$3,'Core Indicators'!GW125)</f>
        <v>83</v>
      </c>
      <c r="P125" s="202">
        <f>_xlfn.DAYS(About!$A$3,'Core Indicators'!HE125)</f>
        <v>83</v>
      </c>
      <c r="Q125" s="202">
        <f>_xlfn.DAYS(About!$A$3,'Core Indicators'!HM125)</f>
        <v>83</v>
      </c>
      <c r="R125" s="202">
        <f>_xlfn.DAYS(About!$A$3,'Core Indicators'!HU125)</f>
        <v>83</v>
      </c>
      <c r="S125" s="202">
        <f>_xlfn.DAYS(About!$A$3,'Core Indicators'!IC125)</f>
        <v>83</v>
      </c>
      <c r="T125" s="202">
        <f>_xlfn.DAYS(About!$A$3,'Core Indicators'!IK125)</f>
        <v>83</v>
      </c>
      <c r="U125" s="202">
        <f>_xlfn.DAYS(About!$A$3,'Core Indicators'!IS125)</f>
        <v>83</v>
      </c>
      <c r="V125" s="202">
        <f t="shared" si="3"/>
        <v>237.3</v>
      </c>
    </row>
    <row r="126" spans="1:22" x14ac:dyDescent="0.25">
      <c r="A126" s="201" t="str">
        <f>Lists!C:C</f>
        <v>TUR003</v>
      </c>
      <c r="B126" s="202">
        <f>_xlfn.DAYS(About!$A$3,'Core Indicators'!U126)</f>
        <v>928</v>
      </c>
      <c r="C126" s="202">
        <f>_xlfn.DAYS(About!$A$3,'Core Indicators'!AC126)</f>
        <v>928</v>
      </c>
      <c r="D126" s="202">
        <f>_xlfn.DAYS(About!$A$3,'Core Indicators'!AK126)</f>
        <v>62</v>
      </c>
      <c r="E126" s="202">
        <f>_xlfn.DAYS(About!$A$3,'Core Indicators'!AS126)</f>
        <v>62</v>
      </c>
      <c r="F126" s="202">
        <f>_xlfn.DAYS(About!$A$3,'Core Indicators'!BQ126)</f>
        <v>62</v>
      </c>
      <c r="G126" s="202">
        <f>_xlfn.DAYS(About!$A$3,'Core Indicators'!DM126)</f>
        <v>62</v>
      </c>
      <c r="H126" s="202">
        <f>_xlfn.DAYS(About!$A$3,'Core Indicators'!DU126)</f>
        <v>62</v>
      </c>
      <c r="I126" s="202">
        <f>_xlfn.DAYS(About!$A$3,'Core Indicators'!EC126)</f>
        <v>62</v>
      </c>
      <c r="J126" s="202">
        <f>_xlfn.DAYS(About!$A$3,'Core Indicators'!EK126)</f>
        <v>62</v>
      </c>
      <c r="K126" s="202">
        <f>_xlfn.DAYS(About!$A$3,'Core Indicators'!ES126)</f>
        <v>62</v>
      </c>
      <c r="L126" s="202">
        <f>_xlfn.DAYS(About!$A$3,'Core Indicators'!FI126)</f>
        <v>928</v>
      </c>
      <c r="M126" s="202">
        <f>_xlfn.DAYS(About!$A$3,'Core Indicators'!GG126)</f>
        <v>83</v>
      </c>
      <c r="N126" s="202">
        <f>_xlfn.DAYS(About!$A$3,'Core Indicators'!GO126)</f>
        <v>83</v>
      </c>
      <c r="O126" s="202">
        <f>_xlfn.DAYS(About!$A$3,'Core Indicators'!GW126)</f>
        <v>83</v>
      </c>
      <c r="P126" s="202">
        <f>_xlfn.DAYS(About!$A$3,'Core Indicators'!HE126)</f>
        <v>83</v>
      </c>
      <c r="Q126" s="202">
        <f>_xlfn.DAYS(About!$A$3,'Core Indicators'!HM126)</f>
        <v>83</v>
      </c>
      <c r="R126" s="202">
        <f>_xlfn.DAYS(About!$A$3,'Core Indicators'!HU126)</f>
        <v>83</v>
      </c>
      <c r="S126" s="202">
        <f>_xlfn.DAYS(About!$A$3,'Core Indicators'!IC126)</f>
        <v>83</v>
      </c>
      <c r="T126" s="202">
        <f>_xlfn.DAYS(About!$A$3,'Core Indicators'!IK126)</f>
        <v>83</v>
      </c>
      <c r="U126" s="202">
        <f>_xlfn.DAYS(About!$A$3,'Core Indicators'!IS126)</f>
        <v>83</v>
      </c>
      <c r="V126" s="202">
        <f t="shared" si="3"/>
        <v>150.69999999999999</v>
      </c>
    </row>
    <row r="127" spans="1:22" x14ac:dyDescent="0.25">
      <c r="A127" s="201" t="str">
        <f>Lists!C:C</f>
        <v>TUR004</v>
      </c>
      <c r="B127" s="202">
        <f>_xlfn.DAYS(About!$A$3,'Core Indicators'!U127)</f>
        <v>928</v>
      </c>
      <c r="C127" s="202">
        <f>_xlfn.DAYS(About!$A$3,'Core Indicators'!AC127)</f>
        <v>928</v>
      </c>
      <c r="D127" s="202">
        <f>_xlfn.DAYS(About!$A$3,'Core Indicators'!AK127)</f>
        <v>928</v>
      </c>
      <c r="E127" s="202">
        <f>_xlfn.DAYS(About!$A$3,'Core Indicators'!AS127)</f>
        <v>928</v>
      </c>
      <c r="F127" s="202">
        <f>_xlfn.DAYS(About!$A$3,'Core Indicators'!BQ127)</f>
        <v>62</v>
      </c>
      <c r="G127" s="202">
        <f>_xlfn.DAYS(About!$A$3,'Core Indicators'!DM127)</f>
        <v>928</v>
      </c>
      <c r="H127" s="202">
        <f>_xlfn.DAYS(About!$A$3,'Core Indicators'!DU127)</f>
        <v>928</v>
      </c>
      <c r="I127" s="202">
        <f>_xlfn.DAYS(About!$A$3,'Core Indicators'!EC127)</f>
        <v>928</v>
      </c>
      <c r="J127" s="202">
        <f>_xlfn.DAYS(About!$A$3,'Core Indicators'!EK127)</f>
        <v>928</v>
      </c>
      <c r="K127" s="202">
        <f>_xlfn.DAYS(About!$A$3,'Core Indicators'!ES127)</f>
        <v>928</v>
      </c>
      <c r="L127" s="202">
        <f>_xlfn.DAYS(About!$A$3,'Core Indicators'!FI127)</f>
        <v>928</v>
      </c>
      <c r="M127" s="202">
        <f>_xlfn.DAYS(About!$A$3,'Core Indicators'!GG127)</f>
        <v>83</v>
      </c>
      <c r="N127" s="202">
        <f>_xlfn.DAYS(About!$A$3,'Core Indicators'!GO127)</f>
        <v>83</v>
      </c>
      <c r="O127" s="202">
        <f>_xlfn.DAYS(About!$A$3,'Core Indicators'!GW127)</f>
        <v>83</v>
      </c>
      <c r="P127" s="202">
        <f>_xlfn.DAYS(About!$A$3,'Core Indicators'!HE127)</f>
        <v>83</v>
      </c>
      <c r="Q127" s="202">
        <f>_xlfn.DAYS(About!$A$3,'Core Indicators'!HM127)</f>
        <v>83</v>
      </c>
      <c r="R127" s="202">
        <f>_xlfn.DAYS(About!$A$3,'Core Indicators'!HU127)</f>
        <v>83</v>
      </c>
      <c r="S127" s="202">
        <f>_xlfn.DAYS(About!$A$3,'Core Indicators'!IC127)</f>
        <v>83</v>
      </c>
      <c r="T127" s="202">
        <f>_xlfn.DAYS(About!$A$3,'Core Indicators'!IK127)</f>
        <v>83</v>
      </c>
      <c r="U127" s="202">
        <f>_xlfn.DAYS(About!$A$3,'Core Indicators'!IS127)</f>
        <v>83</v>
      </c>
      <c r="V127" s="202">
        <f t="shared" si="3"/>
        <v>756.9</v>
      </c>
    </row>
    <row r="128" spans="1:22" x14ac:dyDescent="0.25">
      <c r="A128" s="201" t="str">
        <f>Lists!C:C</f>
        <v>TZA002</v>
      </c>
      <c r="B128" s="202">
        <f>_xlfn.DAYS(About!$A$3,'Core Indicators'!U128)</f>
        <v>51</v>
      </c>
      <c r="C128" s="202">
        <f>_xlfn.DAYS(About!$A$3,'Core Indicators'!AC128)</f>
        <v>51</v>
      </c>
      <c r="D128" s="202">
        <f>_xlfn.DAYS(About!$A$3,'Core Indicators'!AK128)</f>
        <v>51</v>
      </c>
      <c r="E128" s="202">
        <f>_xlfn.DAYS(About!$A$3,'Core Indicators'!AS128)</f>
        <v>51</v>
      </c>
      <c r="F128" s="202">
        <f>_xlfn.DAYS(About!$A$3,'Core Indicators'!BQ128)</f>
        <v>51</v>
      </c>
      <c r="G128" s="202">
        <f>_xlfn.DAYS(About!$A$3,'Core Indicators'!DM128)</f>
        <v>51</v>
      </c>
      <c r="H128" s="202">
        <f>_xlfn.DAYS(About!$A$3,'Core Indicators'!DU128)</f>
        <v>51</v>
      </c>
      <c r="I128" s="202">
        <f>_xlfn.DAYS(About!$A$3,'Core Indicators'!EC128)</f>
        <v>51</v>
      </c>
      <c r="J128" s="202">
        <f>_xlfn.DAYS(About!$A$3,'Core Indicators'!EK128)</f>
        <v>51</v>
      </c>
      <c r="K128" s="202">
        <f>_xlfn.DAYS(About!$A$3,'Core Indicators'!ES128)</f>
        <v>51</v>
      </c>
      <c r="L128" s="202">
        <f>_xlfn.DAYS(About!$A$3,'Core Indicators'!FI128)</f>
        <v>51</v>
      </c>
      <c r="M128" s="202">
        <f>_xlfn.DAYS(About!$A$3,'Core Indicators'!GG128)</f>
        <v>92</v>
      </c>
      <c r="N128" s="202">
        <f>_xlfn.DAYS(About!$A$3,'Core Indicators'!GO128)</f>
        <v>92</v>
      </c>
      <c r="O128" s="202">
        <f>_xlfn.DAYS(About!$A$3,'Core Indicators'!GW128)</f>
        <v>92</v>
      </c>
      <c r="P128" s="202">
        <f>_xlfn.DAYS(About!$A$3,'Core Indicators'!HE128)</f>
        <v>92</v>
      </c>
      <c r="Q128" s="202">
        <f>_xlfn.DAYS(About!$A$3,'Core Indicators'!HM128)</f>
        <v>92</v>
      </c>
      <c r="R128" s="202">
        <f>_xlfn.DAYS(About!$A$3,'Core Indicators'!HU128)</f>
        <v>92</v>
      </c>
      <c r="S128" s="202">
        <f>_xlfn.DAYS(About!$A$3,'Core Indicators'!IC128)</f>
        <v>92</v>
      </c>
      <c r="T128" s="202">
        <f>_xlfn.DAYS(About!$A$3,'Core Indicators'!IK128)</f>
        <v>92</v>
      </c>
      <c r="U128" s="202">
        <f>_xlfn.DAYS(About!$A$3,'Core Indicators'!IS128)</f>
        <v>92</v>
      </c>
      <c r="V128" s="202">
        <f t="shared" si="3"/>
        <v>55.1</v>
      </c>
    </row>
    <row r="129" spans="1:22" x14ac:dyDescent="0.25">
      <c r="A129" s="201" t="str">
        <f>Lists!C:C</f>
        <v>UGA005</v>
      </c>
      <c r="B129" s="202">
        <f>_xlfn.DAYS(About!$A$3,'Core Indicators'!U129)</f>
        <v>641</v>
      </c>
      <c r="C129" s="202">
        <f>_xlfn.DAYS(About!$A$3,'Core Indicators'!AC129)</f>
        <v>452</v>
      </c>
      <c r="D129" s="202">
        <f>_xlfn.DAYS(About!$A$3,'Core Indicators'!AK129)</f>
        <v>275</v>
      </c>
      <c r="E129" s="202">
        <f>_xlfn.DAYS(About!$A$3,'Core Indicators'!AS129)</f>
        <v>275</v>
      </c>
      <c r="F129" s="202">
        <f>_xlfn.DAYS(About!$A$3,'Core Indicators'!BQ129)</f>
        <v>452</v>
      </c>
      <c r="G129" s="202">
        <f>_xlfn.DAYS(About!$A$3,'Core Indicators'!DM129)</f>
        <v>375</v>
      </c>
      <c r="H129" s="202">
        <f>_xlfn.DAYS(About!$A$3,'Core Indicators'!DU129)</f>
        <v>375</v>
      </c>
      <c r="I129" s="202">
        <f>_xlfn.DAYS(About!$A$3,'Core Indicators'!EC129)</f>
        <v>375</v>
      </c>
      <c r="J129" s="202">
        <f>_xlfn.DAYS(About!$A$3,'Core Indicators'!EK129)</f>
        <v>375</v>
      </c>
      <c r="K129" s="202">
        <f>_xlfn.DAYS(About!$A$3,'Core Indicators'!ES129)</f>
        <v>375</v>
      </c>
      <c r="L129" s="202">
        <f>_xlfn.DAYS(About!$A$3,'Core Indicators'!FI129)</f>
        <v>400</v>
      </c>
      <c r="M129" s="202">
        <f>_xlfn.DAYS(About!$A$3,'Core Indicators'!GG129)</f>
        <v>81</v>
      </c>
      <c r="N129" s="202">
        <f>_xlfn.DAYS(About!$A$3,'Core Indicators'!GO129)</f>
        <v>81</v>
      </c>
      <c r="O129" s="202">
        <f>_xlfn.DAYS(About!$A$3,'Core Indicators'!GW129)</f>
        <v>81</v>
      </c>
      <c r="P129" s="202">
        <f>_xlfn.DAYS(About!$A$3,'Core Indicators'!HE129)</f>
        <v>81</v>
      </c>
      <c r="Q129" s="202">
        <f>_xlfn.DAYS(About!$A$3,'Core Indicators'!HM129)</f>
        <v>81</v>
      </c>
      <c r="R129" s="202">
        <f>_xlfn.DAYS(About!$A$3,'Core Indicators'!HU129)</f>
        <v>81</v>
      </c>
      <c r="S129" s="202">
        <f>_xlfn.DAYS(About!$A$3,'Core Indicators'!IC129)</f>
        <v>81</v>
      </c>
      <c r="T129" s="202">
        <f>_xlfn.DAYS(About!$A$3,'Core Indicators'!IK129)</f>
        <v>81</v>
      </c>
      <c r="U129" s="202">
        <f>_xlfn.DAYS(About!$A$3,'Core Indicators'!IS129)</f>
        <v>81</v>
      </c>
      <c r="V129" s="202">
        <f t="shared" si="3"/>
        <v>335.8</v>
      </c>
    </row>
    <row r="130" spans="1:22" x14ac:dyDescent="0.25">
      <c r="A130" s="201" t="str">
        <f>Lists!C:C</f>
        <v>UKR002</v>
      </c>
      <c r="B130" s="202">
        <f>_xlfn.DAYS(About!$A$3,'Core Indicators'!U130)</f>
        <v>928</v>
      </c>
      <c r="C130" s="202">
        <f>_xlfn.DAYS(About!$A$3,'Core Indicators'!AC130)</f>
        <v>519</v>
      </c>
      <c r="D130" s="202">
        <f>_xlfn.DAYS(About!$A$3,'Core Indicators'!AK130)</f>
        <v>519</v>
      </c>
      <c r="E130" s="202">
        <f>_xlfn.DAYS(About!$A$3,'Core Indicators'!AS130)</f>
        <v>169</v>
      </c>
      <c r="F130" s="202">
        <f>_xlfn.DAYS(About!$A$3,'Core Indicators'!BQ130)</f>
        <v>153</v>
      </c>
      <c r="G130" s="202">
        <f>_xlfn.DAYS(About!$A$3,'Core Indicators'!DM130)</f>
        <v>169</v>
      </c>
      <c r="H130" s="202">
        <f>_xlfn.DAYS(About!$A$3,'Core Indicators'!DU130)</f>
        <v>169</v>
      </c>
      <c r="I130" s="202">
        <f>_xlfn.DAYS(About!$A$3,'Core Indicators'!EC130)</f>
        <v>169</v>
      </c>
      <c r="J130" s="202">
        <f>_xlfn.DAYS(About!$A$3,'Core Indicators'!EK130)</f>
        <v>169</v>
      </c>
      <c r="K130" s="202">
        <f>_xlfn.DAYS(About!$A$3,'Core Indicators'!ES130)</f>
        <v>169</v>
      </c>
      <c r="L130" s="202">
        <f>_xlfn.DAYS(About!$A$3,'Core Indicators'!FI130)</f>
        <v>519</v>
      </c>
      <c r="M130" s="202">
        <f>_xlfn.DAYS(About!$A$3,'Core Indicators'!GG130)</f>
        <v>93</v>
      </c>
      <c r="N130" s="202">
        <f>_xlfn.DAYS(About!$A$3,'Core Indicators'!GO130)</f>
        <v>93</v>
      </c>
      <c r="O130" s="202">
        <f>_xlfn.DAYS(About!$A$3,'Core Indicators'!GW130)</f>
        <v>93</v>
      </c>
      <c r="P130" s="202">
        <f>_xlfn.DAYS(About!$A$3,'Core Indicators'!HE130)</f>
        <v>93</v>
      </c>
      <c r="Q130" s="202">
        <f>_xlfn.DAYS(About!$A$3,'Core Indicators'!HM130)</f>
        <v>93</v>
      </c>
      <c r="R130" s="202">
        <f>_xlfn.DAYS(About!$A$3,'Core Indicators'!HU130)</f>
        <v>93</v>
      </c>
      <c r="S130" s="202">
        <f>_xlfn.DAYS(About!$A$3,'Core Indicators'!IC130)</f>
        <v>93</v>
      </c>
      <c r="T130" s="202">
        <f>_xlfn.DAYS(About!$A$3,'Core Indicators'!IK130)</f>
        <v>93</v>
      </c>
      <c r="U130" s="202">
        <f>_xlfn.DAYS(About!$A$3,'Core Indicators'!IS130)</f>
        <v>93</v>
      </c>
      <c r="V130" s="202">
        <f t="shared" si="3"/>
        <v>229.8</v>
      </c>
    </row>
    <row r="131" spans="1:22" x14ac:dyDescent="0.25">
      <c r="A131" s="201" t="str">
        <f>Lists!C:C</f>
        <v>VCT002</v>
      </c>
      <c r="B131" s="202">
        <f>_xlfn.DAYS(About!$A$3,'Core Indicators'!U131)</f>
        <v>126</v>
      </c>
      <c r="C131" s="202">
        <f>_xlfn.DAYS(About!$A$3,'Core Indicators'!AC131)</f>
        <v>126</v>
      </c>
      <c r="D131" s="202">
        <f>_xlfn.DAYS(About!$A$3,'Core Indicators'!AK131)</f>
        <v>126</v>
      </c>
      <c r="E131" s="202">
        <f>_xlfn.DAYS(About!$A$3,'Core Indicators'!AS131)</f>
        <v>126</v>
      </c>
      <c r="F131" s="202">
        <f>_xlfn.DAYS(About!$A$3,'Core Indicators'!BQ131)</f>
        <v>126</v>
      </c>
      <c r="G131" s="202">
        <f>_xlfn.DAYS(About!$A$3,'Core Indicators'!DM131)</f>
        <v>126</v>
      </c>
      <c r="H131" s="202">
        <f>_xlfn.DAYS(About!$A$3,'Core Indicators'!DU131)</f>
        <v>126</v>
      </c>
      <c r="I131" s="202">
        <f>_xlfn.DAYS(About!$A$3,'Core Indicators'!EC131)</f>
        <v>126</v>
      </c>
      <c r="J131" s="202">
        <f>_xlfn.DAYS(About!$A$3,'Core Indicators'!EK131)</f>
        <v>126</v>
      </c>
      <c r="K131" s="202">
        <f>_xlfn.DAYS(About!$A$3,'Core Indicators'!ES131)</f>
        <v>126</v>
      </c>
      <c r="L131" s="202">
        <f>_xlfn.DAYS(About!$A$3,'Core Indicators'!FI131)</f>
        <v>126</v>
      </c>
      <c r="M131" s="202">
        <f>_xlfn.DAYS(About!$A$3,'Core Indicators'!GG131)</f>
        <v>82</v>
      </c>
      <c r="N131" s="202">
        <f>_xlfn.DAYS(About!$A$3,'Core Indicators'!GO131)</f>
        <v>82</v>
      </c>
      <c r="O131" s="202">
        <f>_xlfn.DAYS(About!$A$3,'Core Indicators'!GW131)</f>
        <v>82</v>
      </c>
      <c r="P131" s="202">
        <f>_xlfn.DAYS(About!$A$3,'Core Indicators'!HE131)</f>
        <v>82</v>
      </c>
      <c r="Q131" s="202">
        <f>_xlfn.DAYS(About!$A$3,'Core Indicators'!HM131)</f>
        <v>82</v>
      </c>
      <c r="R131" s="202">
        <f>_xlfn.DAYS(About!$A$3,'Core Indicators'!HU131)</f>
        <v>82</v>
      </c>
      <c r="S131" s="202">
        <f>_xlfn.DAYS(About!$A$3,'Core Indicators'!IC131)</f>
        <v>82</v>
      </c>
      <c r="T131" s="202">
        <f>_xlfn.DAYS(About!$A$3,'Core Indicators'!IK131)</f>
        <v>82</v>
      </c>
      <c r="U131" s="202">
        <f>_xlfn.DAYS(About!$A$3,'Core Indicators'!IS131)</f>
        <v>82</v>
      </c>
      <c r="V131" s="202">
        <f t="shared" ref="V131:V136" si="4">AVERAGE(D131:M131)</f>
        <v>121.6</v>
      </c>
    </row>
    <row r="132" spans="1:22" x14ac:dyDescent="0.25">
      <c r="A132" s="201" t="str">
        <f>Lists!C:C</f>
        <v>VEN001</v>
      </c>
      <c r="B132" s="202">
        <f>_xlfn.DAYS(About!$A$3,'Core Indicators'!U132)</f>
        <v>328</v>
      </c>
      <c r="C132" s="202">
        <f>_xlfn.DAYS(About!$A$3,'Core Indicators'!AC132)</f>
        <v>215</v>
      </c>
      <c r="D132" s="202">
        <f>_xlfn.DAYS(About!$A$3,'Core Indicators'!AK132)</f>
        <v>215</v>
      </c>
      <c r="E132" s="202">
        <f>_xlfn.DAYS(About!$A$3,'Core Indicators'!AS132)</f>
        <v>215</v>
      </c>
      <c r="F132" s="202">
        <f>_xlfn.DAYS(About!$A$3,'Core Indicators'!BQ132)</f>
        <v>572</v>
      </c>
      <c r="G132" s="202">
        <f>_xlfn.DAYS(About!$A$3,'Core Indicators'!DM132)</f>
        <v>215</v>
      </c>
      <c r="H132" s="202">
        <f>_xlfn.DAYS(About!$A$3,'Core Indicators'!DU132)</f>
        <v>215</v>
      </c>
      <c r="I132" s="202">
        <f>_xlfn.DAYS(About!$A$3,'Core Indicators'!EC132)</f>
        <v>215</v>
      </c>
      <c r="J132" s="202">
        <f>_xlfn.DAYS(About!$A$3,'Core Indicators'!EK132)</f>
        <v>299</v>
      </c>
      <c r="K132" s="202">
        <f>_xlfn.DAYS(About!$A$3,'Core Indicators'!ES132)</f>
        <v>299</v>
      </c>
      <c r="L132" s="202">
        <f>_xlfn.DAYS(About!$A$3,'Core Indicators'!FI132)</f>
        <v>795</v>
      </c>
      <c r="M132" s="202">
        <f>_xlfn.DAYS(About!$A$3,'Core Indicators'!GG132)</f>
        <v>83</v>
      </c>
      <c r="N132" s="202">
        <f>_xlfn.DAYS(About!$A$3,'Core Indicators'!GO132)</f>
        <v>83</v>
      </c>
      <c r="O132" s="202">
        <f>_xlfn.DAYS(About!$A$3,'Core Indicators'!GW132)</f>
        <v>83</v>
      </c>
      <c r="P132" s="202">
        <f>_xlfn.DAYS(About!$A$3,'Core Indicators'!HE132)</f>
        <v>83</v>
      </c>
      <c r="Q132" s="202">
        <f>_xlfn.DAYS(About!$A$3,'Core Indicators'!HM132)</f>
        <v>84</v>
      </c>
      <c r="R132" s="202">
        <f>_xlfn.DAYS(About!$A$3,'Core Indicators'!HU132)</f>
        <v>84</v>
      </c>
      <c r="S132" s="202">
        <f>_xlfn.DAYS(About!$A$3,'Core Indicators'!IC132)</f>
        <v>83</v>
      </c>
      <c r="T132" s="202">
        <f>_xlfn.DAYS(About!$A$3,'Core Indicators'!IK132)</f>
        <v>83</v>
      </c>
      <c r="U132" s="202">
        <f>_xlfn.DAYS(About!$A$3,'Core Indicators'!IS132)</f>
        <v>83</v>
      </c>
      <c r="V132" s="202">
        <f t="shared" si="4"/>
        <v>312.3</v>
      </c>
    </row>
    <row r="133" spans="1:22" x14ac:dyDescent="0.25">
      <c r="A133" s="201" t="str">
        <f>Lists!C:C</f>
        <v>YEM001</v>
      </c>
      <c r="B133" s="202">
        <f>_xlfn.DAYS(About!$A$3,'Core Indicators'!U133)</f>
        <v>104</v>
      </c>
      <c r="C133" s="202">
        <f>_xlfn.DAYS(About!$A$3,'Core Indicators'!AC133)</f>
        <v>104</v>
      </c>
      <c r="D133" s="202">
        <f>_xlfn.DAYS(About!$A$3,'Core Indicators'!AK133)</f>
        <v>104</v>
      </c>
      <c r="E133" s="202">
        <f>_xlfn.DAYS(About!$A$3,'Core Indicators'!AS133)</f>
        <v>104</v>
      </c>
      <c r="F133" s="202">
        <f>_xlfn.DAYS(About!$A$3,'Core Indicators'!BQ133)</f>
        <v>104</v>
      </c>
      <c r="G133" s="202">
        <f>_xlfn.DAYS(About!$A$3,'Core Indicators'!DM133)</f>
        <v>104</v>
      </c>
      <c r="H133" s="202">
        <f>_xlfn.DAYS(About!$A$3,'Core Indicators'!DU133)</f>
        <v>104</v>
      </c>
      <c r="I133" s="202">
        <f>_xlfn.DAYS(About!$A$3,'Core Indicators'!EC133)</f>
        <v>104</v>
      </c>
      <c r="J133" s="202">
        <f>_xlfn.DAYS(About!$A$3,'Core Indicators'!EK133)</f>
        <v>104</v>
      </c>
      <c r="K133" s="202">
        <f>_xlfn.DAYS(About!$A$3,'Core Indicators'!ES133)</f>
        <v>104</v>
      </c>
      <c r="L133" s="202">
        <f>_xlfn.DAYS(About!$A$3,'Core Indicators'!FI133)</f>
        <v>946</v>
      </c>
      <c r="M133" s="202">
        <f>_xlfn.DAYS(About!$A$3,'Core Indicators'!GG133)</f>
        <v>76</v>
      </c>
      <c r="N133" s="202">
        <f>_xlfn.DAYS(About!$A$3,'Core Indicators'!GO133)</f>
        <v>76</v>
      </c>
      <c r="O133" s="202">
        <f>_xlfn.DAYS(About!$A$3,'Core Indicators'!GW133)</f>
        <v>76</v>
      </c>
      <c r="P133" s="202">
        <f>_xlfn.DAYS(About!$A$3,'Core Indicators'!HE133)</f>
        <v>76</v>
      </c>
      <c r="Q133" s="202">
        <f>_xlfn.DAYS(About!$A$3,'Core Indicators'!HM133)</f>
        <v>76</v>
      </c>
      <c r="R133" s="202">
        <f>_xlfn.DAYS(About!$A$3,'Core Indicators'!HU133)</f>
        <v>76</v>
      </c>
      <c r="S133" s="202">
        <f>_xlfn.DAYS(About!$A$3,'Core Indicators'!IC133)</f>
        <v>76</v>
      </c>
      <c r="T133" s="202">
        <f>_xlfn.DAYS(About!$A$3,'Core Indicators'!IK133)</f>
        <v>76</v>
      </c>
      <c r="U133" s="202">
        <f>_xlfn.DAYS(About!$A$3,'Core Indicators'!IS133)</f>
        <v>76</v>
      </c>
      <c r="V133" s="202">
        <f t="shared" si="4"/>
        <v>185.4</v>
      </c>
    </row>
    <row r="134" spans="1:22" x14ac:dyDescent="0.25">
      <c r="A134" s="201" t="str">
        <f>Lists!C:C</f>
        <v>YEM002</v>
      </c>
      <c r="B134" s="202">
        <f>_xlfn.DAYS(About!$A$3,'Core Indicators'!U134)</f>
        <v>104</v>
      </c>
      <c r="C134" s="202">
        <f>_xlfn.DAYS(About!$A$3,'Core Indicators'!AC134)</f>
        <v>97</v>
      </c>
      <c r="D134" s="202">
        <f>_xlfn.DAYS(About!$A$3,'Core Indicators'!AK134)</f>
        <v>97</v>
      </c>
      <c r="E134" s="202">
        <f>_xlfn.DAYS(About!$A$3,'Core Indicators'!AS134)</f>
        <v>316</v>
      </c>
      <c r="F134" s="202">
        <f>_xlfn.DAYS(About!$A$3,'Core Indicators'!BQ134)</f>
        <v>104</v>
      </c>
      <c r="G134" s="202">
        <f>_xlfn.DAYS(About!$A$3,'Core Indicators'!DM134)</f>
        <v>97</v>
      </c>
      <c r="H134" s="202">
        <f>_xlfn.DAYS(About!$A$3,'Core Indicators'!DU134)</f>
        <v>97</v>
      </c>
      <c r="I134" s="202">
        <f>_xlfn.DAYS(About!$A$3,'Core Indicators'!EC134)</f>
        <v>97</v>
      </c>
      <c r="J134" s="202">
        <f>_xlfn.DAYS(About!$A$3,'Core Indicators'!EK134)</f>
        <v>97</v>
      </c>
      <c r="K134" s="202">
        <f>_xlfn.DAYS(About!$A$3,'Core Indicators'!ES134)</f>
        <v>97</v>
      </c>
      <c r="L134" s="202">
        <f>_xlfn.DAYS(About!$A$3,'Core Indicators'!FI134)</f>
        <v>916</v>
      </c>
      <c r="M134" s="202">
        <f>_xlfn.DAYS(About!$A$3,'Core Indicators'!GG134)</f>
        <v>76</v>
      </c>
      <c r="N134" s="202">
        <f>_xlfn.DAYS(About!$A$3,'Core Indicators'!GO134)</f>
        <v>76</v>
      </c>
      <c r="O134" s="202">
        <f>_xlfn.DAYS(About!$A$3,'Core Indicators'!GW134)</f>
        <v>76</v>
      </c>
      <c r="P134" s="202">
        <f>_xlfn.DAYS(About!$A$3,'Core Indicators'!HE134)</f>
        <v>76</v>
      </c>
      <c r="Q134" s="202">
        <f>_xlfn.DAYS(About!$A$3,'Core Indicators'!HM134)</f>
        <v>76</v>
      </c>
      <c r="R134" s="202">
        <f>_xlfn.DAYS(About!$A$3,'Core Indicators'!HU134)</f>
        <v>76</v>
      </c>
      <c r="S134" s="202">
        <f>_xlfn.DAYS(About!$A$3,'Core Indicators'!IC134)</f>
        <v>76</v>
      </c>
      <c r="T134" s="202">
        <f>_xlfn.DAYS(About!$A$3,'Core Indicators'!IK134)</f>
        <v>76</v>
      </c>
      <c r="U134" s="202">
        <f>_xlfn.DAYS(About!$A$3,'Core Indicators'!IS134)</f>
        <v>76</v>
      </c>
      <c r="V134" s="202">
        <f t="shared" si="4"/>
        <v>199.4</v>
      </c>
    </row>
    <row r="135" spans="1:22" x14ac:dyDescent="0.25">
      <c r="A135" s="201" t="str">
        <f>Lists!C:C</f>
        <v>ZMB002</v>
      </c>
      <c r="B135" s="202">
        <f>_xlfn.DAYS(About!$A$3,'Core Indicators'!U135)</f>
        <v>51</v>
      </c>
      <c r="C135" s="202">
        <f>_xlfn.DAYS(About!$A$3,'Core Indicators'!AC135)</f>
        <v>51</v>
      </c>
      <c r="D135" s="202">
        <f>_xlfn.DAYS(About!$A$3,'Core Indicators'!AK135)</f>
        <v>51</v>
      </c>
      <c r="E135" s="202">
        <f>_xlfn.DAYS(About!$A$3,'Core Indicators'!AS135)</f>
        <v>732</v>
      </c>
      <c r="F135" s="202">
        <f>_xlfn.DAYS(About!$A$3,'Core Indicators'!BQ135)</f>
        <v>51</v>
      </c>
      <c r="G135" s="202">
        <f>_xlfn.DAYS(About!$A$3,'Core Indicators'!DM135)</f>
        <v>51</v>
      </c>
      <c r="H135" s="202">
        <f>_xlfn.DAYS(About!$A$3,'Core Indicators'!DU135)</f>
        <v>51</v>
      </c>
      <c r="I135" s="202">
        <f>_xlfn.DAYS(About!$A$3,'Core Indicators'!EC135)</f>
        <v>51</v>
      </c>
      <c r="J135" s="202">
        <f>_xlfn.DAYS(About!$A$3,'Core Indicators'!EK135)</f>
        <v>51</v>
      </c>
      <c r="K135" s="202">
        <f>_xlfn.DAYS(About!$A$3,'Core Indicators'!ES135)</f>
        <v>51</v>
      </c>
      <c r="L135" s="202">
        <f>_xlfn.DAYS(About!$A$3,'Core Indicators'!FI135)</f>
        <v>51</v>
      </c>
      <c r="M135" s="202">
        <f>_xlfn.DAYS(About!$A$3,'Core Indicators'!GG135)</f>
        <v>84</v>
      </c>
      <c r="N135" s="202">
        <f>_xlfn.DAYS(About!$A$3,'Core Indicators'!GO135)</f>
        <v>84</v>
      </c>
      <c r="O135" s="202">
        <f>_xlfn.DAYS(About!$A$3,'Core Indicators'!GW135)</f>
        <v>84</v>
      </c>
      <c r="P135" s="202">
        <f>_xlfn.DAYS(About!$A$3,'Core Indicators'!HE135)</f>
        <v>84</v>
      </c>
      <c r="Q135" s="202">
        <f>_xlfn.DAYS(About!$A$3,'Core Indicators'!HM135)</f>
        <v>84</v>
      </c>
      <c r="R135" s="202">
        <f>_xlfn.DAYS(About!$A$3,'Core Indicators'!HU135)</f>
        <v>84</v>
      </c>
      <c r="S135" s="202">
        <f>_xlfn.DAYS(About!$A$3,'Core Indicators'!IC135)</f>
        <v>84</v>
      </c>
      <c r="T135" s="202">
        <f>_xlfn.DAYS(About!$A$3,'Core Indicators'!IK135)</f>
        <v>84</v>
      </c>
      <c r="U135" s="202">
        <f>_xlfn.DAYS(About!$A$3,'Core Indicators'!IS135)</f>
        <v>84</v>
      </c>
      <c r="V135" s="202">
        <f t="shared" si="4"/>
        <v>122.4</v>
      </c>
    </row>
    <row r="136" spans="1:22" x14ac:dyDescent="0.25">
      <c r="A136" s="201" t="str">
        <f>Lists!C:C</f>
        <v>ZWE001</v>
      </c>
      <c r="B136" s="202">
        <f>_xlfn.DAYS(About!$A$3,'Core Indicators'!U136)</f>
        <v>55</v>
      </c>
      <c r="C136" s="202">
        <f>_xlfn.DAYS(About!$A$3,'Core Indicators'!AC136)</f>
        <v>55</v>
      </c>
      <c r="D136" s="202">
        <f>_xlfn.DAYS(About!$A$3,'Core Indicators'!AK136)</f>
        <v>55</v>
      </c>
      <c r="E136" s="202">
        <f>_xlfn.DAYS(About!$A$3,'Core Indicators'!AS136)</f>
        <v>55</v>
      </c>
      <c r="F136" s="202">
        <f>_xlfn.DAYS(About!$A$3,'Core Indicators'!BQ136)</f>
        <v>55</v>
      </c>
      <c r="G136" s="202">
        <f>_xlfn.DAYS(About!$A$3,'Core Indicators'!DM136)</f>
        <v>55</v>
      </c>
      <c r="H136" s="202">
        <f>_xlfn.DAYS(About!$A$3,'Core Indicators'!DU136)</f>
        <v>55</v>
      </c>
      <c r="I136" s="202">
        <f>_xlfn.DAYS(About!$A$3,'Core Indicators'!EC136)</f>
        <v>55</v>
      </c>
      <c r="J136" s="202">
        <f>_xlfn.DAYS(About!$A$3,'Core Indicators'!EK136)</f>
        <v>55</v>
      </c>
      <c r="K136" s="202">
        <f>_xlfn.DAYS(About!$A$3,'Core Indicators'!ES136)</f>
        <v>55</v>
      </c>
      <c r="L136" s="202">
        <f>_xlfn.DAYS(About!$A$3,'Core Indicators'!FI136)</f>
        <v>55</v>
      </c>
      <c r="M136" s="202">
        <f>_xlfn.DAYS(About!$A$3,'Core Indicators'!GG136)</f>
        <v>93</v>
      </c>
      <c r="N136" s="202">
        <f>_xlfn.DAYS(About!$A$3,'Core Indicators'!GO136)</f>
        <v>93</v>
      </c>
      <c r="O136" s="202">
        <f>_xlfn.DAYS(About!$A$3,'Core Indicators'!GW136)</f>
        <v>93</v>
      </c>
      <c r="P136" s="202">
        <f>_xlfn.DAYS(About!$A$3,'Core Indicators'!HE136)</f>
        <v>93</v>
      </c>
      <c r="Q136" s="202">
        <f>_xlfn.DAYS(About!$A$3,'Core Indicators'!HM136)</f>
        <v>93</v>
      </c>
      <c r="R136" s="202">
        <f>_xlfn.DAYS(About!$A$3,'Core Indicators'!HU136)</f>
        <v>93</v>
      </c>
      <c r="S136" s="202">
        <f>_xlfn.DAYS(About!$A$3,'Core Indicators'!IC136)</f>
        <v>93</v>
      </c>
      <c r="T136" s="202">
        <f>_xlfn.DAYS(About!$A$3,'Core Indicators'!IK136)</f>
        <v>93</v>
      </c>
      <c r="U136" s="202">
        <f>_xlfn.DAYS(About!$A$3,'Core Indicators'!IS136)</f>
        <v>93</v>
      </c>
      <c r="V136" s="202">
        <f t="shared" si="4"/>
        <v>58.8</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2578125" defaultRowHeight="15" x14ac:dyDescent="0.25"/>
  <cols>
    <col min="1" max="1" width="16.5703125" style="30" customWidth="1"/>
    <col min="2" max="2" width="18.42578125" style="30" customWidth="1"/>
    <col min="3" max="3" width="17.42578125" style="30" customWidth="1"/>
    <col min="4" max="4" width="25.5703125" style="30" customWidth="1"/>
    <col min="5" max="5" width="57.42578125" style="30" customWidth="1"/>
    <col min="6" max="6" width="74.42578125" style="30" customWidth="1"/>
    <col min="7" max="7" width="32.42578125" style="30" hidden="1" customWidth="1"/>
    <col min="8" max="9" width="33.42578125" style="30" customWidth="1"/>
    <col min="10" max="10" width="64.42578125" style="30" customWidth="1"/>
    <col min="11" max="11" width="9.42578125" style="30" customWidth="1"/>
    <col min="12" max="16384" width="9.42578125" style="30"/>
  </cols>
  <sheetData>
    <row r="1" spans="1:10" s="52" customFormat="1" ht="15" customHeight="1" x14ac:dyDescent="0.3">
      <c r="A1" s="283"/>
      <c r="B1" s="308"/>
      <c r="C1" s="308"/>
      <c r="D1" s="308"/>
      <c r="E1" s="308"/>
      <c r="F1" s="308"/>
      <c r="G1" s="308"/>
      <c r="H1" s="308"/>
      <c r="I1" s="308"/>
      <c r="J1" s="308"/>
    </row>
    <row r="2" spans="1:10" ht="15.75" customHeight="1" thickBot="1" x14ac:dyDescent="0.3">
      <c r="A2" s="110" t="s">
        <v>7454</v>
      </c>
      <c r="B2" s="110" t="s">
        <v>7455</v>
      </c>
      <c r="C2" s="110" t="s">
        <v>7456</v>
      </c>
      <c r="D2" s="110" t="s">
        <v>7457</v>
      </c>
      <c r="E2" s="110" t="s">
        <v>7458</v>
      </c>
      <c r="F2" s="110" t="s">
        <v>7459</v>
      </c>
      <c r="G2" s="110" t="s">
        <v>7460</v>
      </c>
      <c r="H2" s="110" t="s">
        <v>7461</v>
      </c>
      <c r="I2" s="110" t="s">
        <v>7462</v>
      </c>
      <c r="J2" s="110" t="s">
        <v>7463</v>
      </c>
    </row>
    <row r="3" spans="1:10" ht="63.75" customHeight="1" x14ac:dyDescent="0.25">
      <c r="A3" s="106" t="s">
        <v>7464</v>
      </c>
      <c r="B3" s="31" t="s">
        <v>6956</v>
      </c>
      <c r="C3" s="31" t="s">
        <v>6976</v>
      </c>
      <c r="D3" s="31" t="s">
        <v>7452</v>
      </c>
      <c r="E3" s="31" t="s">
        <v>7465</v>
      </c>
      <c r="F3" s="31" t="s">
        <v>7466</v>
      </c>
      <c r="G3" s="31"/>
      <c r="H3" s="31" t="s">
        <v>7467</v>
      </c>
      <c r="I3" s="31"/>
      <c r="J3" s="111"/>
    </row>
    <row r="4" spans="1:10" ht="63.75" customHeight="1" x14ac:dyDescent="0.25">
      <c r="A4" s="106" t="s">
        <v>7464</v>
      </c>
      <c r="B4" s="31" t="s">
        <v>6956</v>
      </c>
      <c r="C4" s="31" t="s">
        <v>6976</v>
      </c>
      <c r="D4" s="31" t="s">
        <v>7468</v>
      </c>
      <c r="E4" s="111" t="s">
        <v>7469</v>
      </c>
      <c r="F4" s="31" t="s">
        <v>7466</v>
      </c>
      <c r="G4" s="31"/>
      <c r="H4" s="31" t="s">
        <v>7467</v>
      </c>
      <c r="I4" s="31"/>
      <c r="J4" s="111"/>
    </row>
    <row r="5" spans="1:10" ht="63.75" customHeight="1" x14ac:dyDescent="0.25">
      <c r="A5" s="106" t="s">
        <v>7464</v>
      </c>
      <c r="B5" s="31" t="s">
        <v>6956</v>
      </c>
      <c r="C5" s="31" t="s">
        <v>6980</v>
      </c>
      <c r="D5" s="111" t="s">
        <v>7068</v>
      </c>
      <c r="E5" s="111" t="s">
        <v>7470</v>
      </c>
      <c r="F5" s="31" t="s">
        <v>7466</v>
      </c>
      <c r="G5" s="31"/>
      <c r="H5" s="31" t="s">
        <v>7471</v>
      </c>
      <c r="I5" s="31"/>
      <c r="J5" s="111"/>
    </row>
    <row r="6" spans="1:10" ht="63.75" customHeight="1" x14ac:dyDescent="0.25">
      <c r="A6" s="106" t="s">
        <v>7464</v>
      </c>
      <c r="B6" s="31" t="s">
        <v>6956</v>
      </c>
      <c r="C6" s="31" t="s">
        <v>6980</v>
      </c>
      <c r="D6" s="111" t="s">
        <v>7472</v>
      </c>
      <c r="E6" s="111" t="s">
        <v>7473</v>
      </c>
      <c r="F6" s="31" t="s">
        <v>7466</v>
      </c>
      <c r="G6" s="31"/>
      <c r="H6" s="31" t="s">
        <v>7471</v>
      </c>
      <c r="I6" s="31"/>
      <c r="J6" s="111"/>
    </row>
    <row r="7" spans="1:10" ht="63.75" customHeight="1" x14ac:dyDescent="0.25">
      <c r="A7" s="106" t="s">
        <v>7464</v>
      </c>
      <c r="B7" s="111" t="s">
        <v>7474</v>
      </c>
      <c r="C7" s="111" t="s">
        <v>43</v>
      </c>
      <c r="D7" s="111" t="s">
        <v>43</v>
      </c>
      <c r="E7" s="111" t="s">
        <v>7069</v>
      </c>
      <c r="F7" s="31" t="s">
        <v>7466</v>
      </c>
      <c r="G7" s="31"/>
      <c r="H7" s="31" t="s">
        <v>7475</v>
      </c>
      <c r="I7" s="31"/>
      <c r="J7" s="111"/>
    </row>
    <row r="8" spans="1:10" ht="63.75" customHeight="1" x14ac:dyDescent="0.25">
      <c r="A8" s="106" t="s">
        <v>7464</v>
      </c>
      <c r="B8" s="111" t="s">
        <v>7474</v>
      </c>
      <c r="C8" s="111" t="s">
        <v>43</v>
      </c>
      <c r="D8" s="111" t="s">
        <v>7476</v>
      </c>
      <c r="E8" s="111" t="s">
        <v>7477</v>
      </c>
      <c r="F8" s="31" t="s">
        <v>7466</v>
      </c>
      <c r="G8" s="31"/>
      <c r="H8" s="31" t="s">
        <v>7475</v>
      </c>
      <c r="I8" s="31"/>
      <c r="J8" s="111"/>
    </row>
    <row r="9" spans="1:10" ht="63.75" customHeight="1" x14ac:dyDescent="0.25">
      <c r="A9" s="106" t="s">
        <v>7464</v>
      </c>
      <c r="B9" s="111" t="s">
        <v>7474</v>
      </c>
      <c r="C9" s="111" t="s">
        <v>6991</v>
      </c>
      <c r="D9" s="111" t="s">
        <v>753</v>
      </c>
      <c r="E9" s="111" t="s">
        <v>7070</v>
      </c>
      <c r="F9" s="31" t="s">
        <v>7466</v>
      </c>
      <c r="G9" s="31"/>
      <c r="H9" s="31" t="s">
        <v>7478</v>
      </c>
      <c r="I9" s="31"/>
      <c r="J9" s="111"/>
    </row>
    <row r="10" spans="1:10" ht="63.75" customHeight="1" x14ac:dyDescent="0.25">
      <c r="A10" s="106" t="s">
        <v>7464</v>
      </c>
      <c r="B10" s="111" t="s">
        <v>7474</v>
      </c>
      <c r="C10" s="111" t="s">
        <v>6991</v>
      </c>
      <c r="D10" s="111" t="s">
        <v>7479</v>
      </c>
      <c r="E10" s="111" t="s">
        <v>7480</v>
      </c>
      <c r="F10" s="31" t="s">
        <v>7466</v>
      </c>
      <c r="G10" s="31"/>
      <c r="H10" s="31" t="s">
        <v>7478</v>
      </c>
      <c r="I10" s="31"/>
      <c r="J10" s="111"/>
    </row>
    <row r="11" spans="1:10" ht="25.5" hidden="1" customHeight="1" x14ac:dyDescent="0.25">
      <c r="A11" s="106" t="s">
        <v>7464</v>
      </c>
      <c r="B11" s="111" t="s">
        <v>7474</v>
      </c>
      <c r="C11" s="111" t="s">
        <v>6991</v>
      </c>
      <c r="D11" s="111" t="s">
        <v>7481</v>
      </c>
      <c r="E11" s="111" t="s">
        <v>7482</v>
      </c>
      <c r="F11" s="111"/>
      <c r="G11" s="31"/>
      <c r="H11" s="31" t="s">
        <v>7483</v>
      </c>
      <c r="I11" s="31"/>
      <c r="J11" s="111"/>
    </row>
    <row r="12" spans="1:10" ht="63.75" customHeight="1" x14ac:dyDescent="0.25">
      <c r="A12" s="106" t="s">
        <v>7464</v>
      </c>
      <c r="B12" s="111" t="s">
        <v>7474</v>
      </c>
      <c r="C12" s="111" t="s">
        <v>6991</v>
      </c>
      <c r="D12" s="111" t="s">
        <v>7484</v>
      </c>
      <c r="E12" s="111" t="s">
        <v>7073</v>
      </c>
      <c r="F12" s="31" t="s">
        <v>7466</v>
      </c>
      <c r="G12" s="31"/>
      <c r="H12" s="31" t="s">
        <v>7483</v>
      </c>
      <c r="I12" s="31"/>
      <c r="J12" s="111"/>
    </row>
    <row r="13" spans="1:10" ht="63.75" customHeight="1" x14ac:dyDescent="0.25">
      <c r="A13" s="106" t="s">
        <v>7464</v>
      </c>
      <c r="B13" s="111" t="s">
        <v>7474</v>
      </c>
      <c r="C13" s="111" t="s">
        <v>6991</v>
      </c>
      <c r="D13" s="111" t="s">
        <v>6989</v>
      </c>
      <c r="E13" s="111" t="s">
        <v>7485</v>
      </c>
      <c r="F13" s="31" t="s">
        <v>7466</v>
      </c>
      <c r="G13" s="31"/>
      <c r="H13" s="31" t="s">
        <v>7483</v>
      </c>
      <c r="I13" s="31"/>
      <c r="J13" s="111"/>
    </row>
    <row r="14" spans="1:10" ht="25.5" hidden="1" customHeight="1" x14ac:dyDescent="0.25">
      <c r="A14" s="106" t="s">
        <v>7464</v>
      </c>
      <c r="B14" s="111" t="s">
        <v>7486</v>
      </c>
      <c r="C14" s="111" t="s">
        <v>7487</v>
      </c>
      <c r="D14" s="111" t="s">
        <v>7074</v>
      </c>
      <c r="E14" s="111" t="s">
        <v>7488</v>
      </c>
      <c r="F14" s="111"/>
      <c r="G14" s="31"/>
      <c r="H14" s="31" t="s">
        <v>7489</v>
      </c>
      <c r="I14" s="31"/>
      <c r="J14" s="111"/>
    </row>
    <row r="15" spans="1:10" ht="25.5" hidden="1" customHeight="1" x14ac:dyDescent="0.25">
      <c r="A15" s="106" t="s">
        <v>7464</v>
      </c>
      <c r="B15" s="111" t="s">
        <v>7486</v>
      </c>
      <c r="C15" s="111" t="s">
        <v>7487</v>
      </c>
      <c r="D15" s="111" t="s">
        <v>7075</v>
      </c>
      <c r="E15" s="111" t="s">
        <v>7490</v>
      </c>
      <c r="F15" s="111"/>
      <c r="G15" s="31"/>
      <c r="H15" s="31" t="s">
        <v>7489</v>
      </c>
      <c r="I15" s="31"/>
      <c r="J15" s="111"/>
    </row>
    <row r="16" spans="1:10" ht="25.5" hidden="1" customHeight="1" x14ac:dyDescent="0.25">
      <c r="A16" s="106" t="s">
        <v>7464</v>
      </c>
      <c r="B16" s="111" t="s">
        <v>7486</v>
      </c>
      <c r="C16" s="111" t="s">
        <v>7491</v>
      </c>
      <c r="D16" s="111" t="s">
        <v>7492</v>
      </c>
      <c r="E16" s="111" t="s">
        <v>7493</v>
      </c>
      <c r="F16" s="111"/>
      <c r="G16" s="31"/>
      <c r="H16" s="31"/>
      <c r="I16" s="31"/>
      <c r="J16" s="111"/>
    </row>
    <row r="17" spans="1:10" ht="25.5" customHeight="1" x14ac:dyDescent="0.25">
      <c r="A17" s="112" t="s">
        <v>6958</v>
      </c>
      <c r="B17" s="111" t="s">
        <v>6959</v>
      </c>
      <c r="C17" s="111"/>
      <c r="D17" s="111" t="s">
        <v>7494</v>
      </c>
      <c r="E17" s="111"/>
      <c r="F17" s="111" t="s">
        <v>7495</v>
      </c>
      <c r="G17" s="111"/>
      <c r="H17" s="111" t="s">
        <v>7496</v>
      </c>
      <c r="I17" s="111"/>
      <c r="J17" s="111"/>
    </row>
    <row r="18" spans="1:10" ht="51" customHeight="1" x14ac:dyDescent="0.25">
      <c r="A18" s="112" t="s">
        <v>6958</v>
      </c>
      <c r="B18" s="111" t="s">
        <v>6960</v>
      </c>
      <c r="C18" s="111" t="s">
        <v>7497</v>
      </c>
      <c r="D18" s="111" t="s">
        <v>7000</v>
      </c>
      <c r="E18" s="111" t="s">
        <v>7498</v>
      </c>
      <c r="F18" s="111" t="s">
        <v>7495</v>
      </c>
      <c r="G18" s="111"/>
      <c r="H18" s="111" t="s">
        <v>7496</v>
      </c>
      <c r="I18" s="111"/>
      <c r="J18" s="111"/>
    </row>
    <row r="19" spans="1:10" ht="76.5" customHeight="1" x14ac:dyDescent="0.25">
      <c r="A19" s="112" t="s">
        <v>6958</v>
      </c>
      <c r="B19" s="111" t="s">
        <v>6960</v>
      </c>
      <c r="C19" s="111" t="s">
        <v>7499</v>
      </c>
      <c r="D19" s="111" t="s">
        <v>7001</v>
      </c>
      <c r="E19" s="111" t="s">
        <v>7500</v>
      </c>
      <c r="F19" s="111" t="s">
        <v>7495</v>
      </c>
      <c r="G19" s="111"/>
      <c r="H19" s="111" t="s">
        <v>7496</v>
      </c>
      <c r="I19" s="111"/>
      <c r="J19" s="111"/>
    </row>
    <row r="20" spans="1:10" ht="127.5" customHeight="1" x14ac:dyDescent="0.25">
      <c r="A20" s="112" t="s">
        <v>6958</v>
      </c>
      <c r="B20" s="111" t="s">
        <v>6960</v>
      </c>
      <c r="C20" s="111" t="s">
        <v>7501</v>
      </c>
      <c r="D20" s="111" t="s">
        <v>7002</v>
      </c>
      <c r="E20" s="111" t="s">
        <v>7502</v>
      </c>
      <c r="F20" s="111" t="s">
        <v>7495</v>
      </c>
      <c r="G20" s="111"/>
      <c r="H20" s="111" t="s">
        <v>7496</v>
      </c>
      <c r="I20" s="111"/>
      <c r="J20" s="111"/>
    </row>
    <row r="21" spans="1:10" ht="114.75" customHeight="1" x14ac:dyDescent="0.25">
      <c r="A21" s="112" t="s">
        <v>6958</v>
      </c>
      <c r="B21" s="111" t="s">
        <v>6960</v>
      </c>
      <c r="C21" s="111" t="s">
        <v>7503</v>
      </c>
      <c r="D21" s="111" t="s">
        <v>7003</v>
      </c>
      <c r="E21" s="111" t="s">
        <v>7504</v>
      </c>
      <c r="F21" s="111" t="s">
        <v>7495</v>
      </c>
      <c r="G21" s="111"/>
      <c r="H21" s="111" t="s">
        <v>7496</v>
      </c>
      <c r="I21" s="111"/>
      <c r="J21" s="111"/>
    </row>
    <row r="22" spans="1:10" ht="89.25" customHeight="1" x14ac:dyDescent="0.25">
      <c r="A22" s="112" t="s">
        <v>6958</v>
      </c>
      <c r="B22" s="111" t="s">
        <v>6960</v>
      </c>
      <c r="C22" s="111" t="s">
        <v>7505</v>
      </c>
      <c r="D22" s="111" t="s">
        <v>7004</v>
      </c>
      <c r="E22" s="111" t="s">
        <v>7506</v>
      </c>
      <c r="F22" s="111" t="s">
        <v>7495</v>
      </c>
      <c r="G22" s="111"/>
      <c r="H22" s="111" t="s">
        <v>7496</v>
      </c>
      <c r="I22" s="111"/>
      <c r="J22" s="111"/>
    </row>
    <row r="23" spans="1:10" ht="102" customHeight="1" x14ac:dyDescent="0.25">
      <c r="A23" s="113" t="s">
        <v>6961</v>
      </c>
      <c r="B23" s="111" t="s">
        <v>6962</v>
      </c>
      <c r="C23" s="111" t="s">
        <v>7507</v>
      </c>
      <c r="D23" s="111" t="s">
        <v>7010</v>
      </c>
      <c r="E23" s="111" t="s">
        <v>7508</v>
      </c>
      <c r="F23" s="111"/>
      <c r="G23" s="111"/>
      <c r="H23" s="111" t="s">
        <v>7509</v>
      </c>
      <c r="I23" s="111" t="s">
        <v>7510</v>
      </c>
      <c r="J23" s="111" t="s">
        <v>7511</v>
      </c>
    </row>
    <row r="24" spans="1:10" ht="89.25" customHeight="1" x14ac:dyDescent="0.25">
      <c r="A24" s="113" t="s">
        <v>6961</v>
      </c>
      <c r="B24" s="111" t="s">
        <v>6962</v>
      </c>
      <c r="C24" s="111" t="s">
        <v>7507</v>
      </c>
      <c r="D24" s="111" t="s">
        <v>7512</v>
      </c>
      <c r="E24" s="111" t="s">
        <v>7513</v>
      </c>
      <c r="F24" s="111"/>
      <c r="G24" s="111"/>
      <c r="H24" s="111" t="s">
        <v>7514</v>
      </c>
      <c r="I24" s="111" t="s">
        <v>7515</v>
      </c>
      <c r="J24" s="114" t="s">
        <v>7516</v>
      </c>
    </row>
    <row r="25" spans="1:10" ht="76.5" customHeight="1" x14ac:dyDescent="0.25">
      <c r="A25" s="113" t="s">
        <v>6961</v>
      </c>
      <c r="B25" s="111" t="s">
        <v>6962</v>
      </c>
      <c r="C25" s="111" t="s">
        <v>7517</v>
      </c>
      <c r="D25" s="111" t="s">
        <v>7096</v>
      </c>
      <c r="E25" s="111" t="s">
        <v>7518</v>
      </c>
      <c r="F25" s="111"/>
      <c r="G25" s="111"/>
      <c r="H25" s="111" t="s">
        <v>7519</v>
      </c>
      <c r="I25" s="111" t="s">
        <v>7520</v>
      </c>
      <c r="J25" s="111" t="s">
        <v>7521</v>
      </c>
    </row>
    <row r="26" spans="1:10" ht="102" customHeight="1" x14ac:dyDescent="0.25">
      <c r="A26" s="113" t="s">
        <v>6961</v>
      </c>
      <c r="B26" s="111" t="s">
        <v>6962</v>
      </c>
      <c r="C26" s="111" t="s">
        <v>7517</v>
      </c>
      <c r="D26" s="111" t="s">
        <v>7006</v>
      </c>
      <c r="E26" s="111" t="s">
        <v>7522</v>
      </c>
      <c r="F26" s="111"/>
      <c r="G26" s="111"/>
      <c r="H26" s="111" t="s">
        <v>7523</v>
      </c>
      <c r="I26" s="111"/>
      <c r="J26" s="111" t="s">
        <v>7524</v>
      </c>
    </row>
    <row r="27" spans="1:10" ht="76.5" customHeight="1" x14ac:dyDescent="0.25">
      <c r="A27" s="113" t="s">
        <v>6961</v>
      </c>
      <c r="B27" s="111" t="s">
        <v>6962</v>
      </c>
      <c r="C27" s="111" t="s">
        <v>7525</v>
      </c>
      <c r="D27" s="111" t="s">
        <v>7097</v>
      </c>
      <c r="E27" s="111" t="s">
        <v>7526</v>
      </c>
      <c r="F27" s="111" t="s">
        <v>7527</v>
      </c>
      <c r="G27" s="111"/>
      <c r="H27" s="111" t="s">
        <v>7528</v>
      </c>
      <c r="I27" s="111"/>
      <c r="J27" s="111" t="s">
        <v>7529</v>
      </c>
    </row>
    <row r="28" spans="1:10" ht="63.75" customHeight="1" x14ac:dyDescent="0.25">
      <c r="A28" s="113" t="s">
        <v>6961</v>
      </c>
      <c r="B28" s="111" t="s">
        <v>6962</v>
      </c>
      <c r="C28" s="111" t="s">
        <v>7525</v>
      </c>
      <c r="D28" s="111" t="s">
        <v>7012</v>
      </c>
      <c r="E28" s="111" t="s">
        <v>7530</v>
      </c>
      <c r="F28" s="111" t="s">
        <v>7531</v>
      </c>
      <c r="G28" s="111"/>
      <c r="H28" s="111" t="s">
        <v>529</v>
      </c>
      <c r="I28" s="111"/>
      <c r="J28" s="111" t="s">
        <v>7532</v>
      </c>
    </row>
    <row r="29" spans="1:10" ht="38.25" customHeight="1" x14ac:dyDescent="0.25">
      <c r="A29" s="113" t="s">
        <v>6961</v>
      </c>
      <c r="B29" s="111" t="s">
        <v>6962</v>
      </c>
      <c r="C29" s="111" t="s">
        <v>7017</v>
      </c>
      <c r="D29" s="111" t="s">
        <v>7533</v>
      </c>
      <c r="E29" s="111" t="s">
        <v>7534</v>
      </c>
      <c r="F29" s="111"/>
      <c r="G29" s="111"/>
      <c r="H29" s="111" t="s">
        <v>7535</v>
      </c>
      <c r="I29" s="111" t="s">
        <v>7536</v>
      </c>
      <c r="J29" s="111" t="s">
        <v>7537</v>
      </c>
    </row>
    <row r="30" spans="1:10" ht="25.5" customHeight="1" x14ac:dyDescent="0.25">
      <c r="A30" s="113" t="s">
        <v>6961</v>
      </c>
      <c r="B30" s="111" t="s">
        <v>6962</v>
      </c>
      <c r="C30" s="111" t="s">
        <v>7017</v>
      </c>
      <c r="D30" s="111" t="s">
        <v>7538</v>
      </c>
      <c r="E30" s="111" t="s">
        <v>7539</v>
      </c>
      <c r="F30" s="111"/>
      <c r="G30" s="111"/>
      <c r="H30" s="111" t="s">
        <v>7540</v>
      </c>
      <c r="I30" s="111"/>
      <c r="J30" s="111"/>
    </row>
    <row r="31" spans="1:10" ht="63.75" customHeight="1" x14ac:dyDescent="0.25">
      <c r="A31" s="113" t="s">
        <v>6961</v>
      </c>
      <c r="B31" s="111" t="s">
        <v>6962</v>
      </c>
      <c r="C31" s="111" t="s">
        <v>7022</v>
      </c>
      <c r="D31" s="111" t="s">
        <v>7541</v>
      </c>
      <c r="E31" s="111" t="s">
        <v>7542</v>
      </c>
      <c r="F31" s="111"/>
      <c r="G31" s="111"/>
      <c r="H31" s="111" t="s">
        <v>7543</v>
      </c>
      <c r="I31" s="111"/>
      <c r="J31" s="111" t="s">
        <v>7544</v>
      </c>
    </row>
    <row r="32" spans="1:10" ht="102" customHeight="1" x14ac:dyDescent="0.25">
      <c r="A32" s="113" t="s">
        <v>6961</v>
      </c>
      <c r="B32" s="111" t="s">
        <v>6962</v>
      </c>
      <c r="C32" s="111" t="s">
        <v>7022</v>
      </c>
      <c r="D32" s="111" t="s">
        <v>7545</v>
      </c>
      <c r="E32" s="111" t="s">
        <v>7522</v>
      </c>
      <c r="F32" s="111"/>
      <c r="G32" s="111"/>
      <c r="H32" s="111" t="s">
        <v>7523</v>
      </c>
      <c r="I32" s="111"/>
      <c r="J32" s="111" t="s">
        <v>7524</v>
      </c>
    </row>
    <row r="33" spans="1:10" ht="51" customHeight="1" x14ac:dyDescent="0.25">
      <c r="A33" s="113" t="s">
        <v>6961</v>
      </c>
      <c r="B33" s="111" t="s">
        <v>6962</v>
      </c>
      <c r="C33" s="111" t="s">
        <v>7022</v>
      </c>
      <c r="D33" s="111" t="s">
        <v>7100</v>
      </c>
      <c r="E33" s="111" t="s">
        <v>7546</v>
      </c>
      <c r="F33" s="111"/>
      <c r="G33" s="111"/>
      <c r="H33" s="111" t="s">
        <v>7547</v>
      </c>
      <c r="I33" s="111"/>
      <c r="J33" s="111" t="s">
        <v>7548</v>
      </c>
    </row>
    <row r="34" spans="1:10" ht="51" customHeight="1" x14ac:dyDescent="0.25">
      <c r="A34" s="113" t="s">
        <v>6961</v>
      </c>
      <c r="B34" s="111" t="s">
        <v>6962</v>
      </c>
      <c r="C34" s="111" t="s">
        <v>7022</v>
      </c>
      <c r="D34" s="111" t="s">
        <v>7549</v>
      </c>
      <c r="E34" s="111" t="s">
        <v>7550</v>
      </c>
      <c r="F34" s="111" t="s">
        <v>7551</v>
      </c>
      <c r="G34" s="111"/>
      <c r="H34" s="111" t="s">
        <v>7552</v>
      </c>
      <c r="I34" s="111"/>
      <c r="J34" s="111" t="s">
        <v>7553</v>
      </c>
    </row>
    <row r="35" spans="1:10" ht="51" customHeight="1" x14ac:dyDescent="0.25">
      <c r="A35" s="113" t="s">
        <v>6961</v>
      </c>
      <c r="B35" s="111" t="s">
        <v>6963</v>
      </c>
      <c r="C35" s="111" t="s">
        <v>7024</v>
      </c>
      <c r="D35" s="111" t="s">
        <v>7554</v>
      </c>
      <c r="E35" s="111" t="s">
        <v>7555</v>
      </c>
      <c r="F35" s="111" t="s">
        <v>7556</v>
      </c>
      <c r="G35" s="111"/>
      <c r="H35" s="111" t="s">
        <v>7557</v>
      </c>
      <c r="I35" s="111"/>
      <c r="J35" s="111" t="s">
        <v>7558</v>
      </c>
    </row>
    <row r="36" spans="1:10" ht="89.25" customHeight="1" x14ac:dyDescent="0.25">
      <c r="A36" s="113" t="s">
        <v>6961</v>
      </c>
      <c r="B36" s="111" t="s">
        <v>6963</v>
      </c>
      <c r="C36" s="111" t="s">
        <v>7029</v>
      </c>
      <c r="D36" s="111" t="s">
        <v>4149</v>
      </c>
      <c r="E36" s="111" t="s">
        <v>7559</v>
      </c>
      <c r="F36" s="111"/>
      <c r="G36" s="111"/>
      <c r="H36" s="111" t="s">
        <v>7558</v>
      </c>
      <c r="I36" s="111" t="s">
        <v>7560</v>
      </c>
      <c r="J36" s="111" t="s">
        <v>7561</v>
      </c>
    </row>
    <row r="37" spans="1:10" ht="76.5" customHeight="1" x14ac:dyDescent="0.25">
      <c r="A37" s="113" t="s">
        <v>6961</v>
      </c>
      <c r="B37" s="111" t="s">
        <v>6963</v>
      </c>
      <c r="C37" s="111" t="s">
        <v>7029</v>
      </c>
      <c r="D37" s="111" t="s">
        <v>4159</v>
      </c>
      <c r="E37" s="111" t="s">
        <v>7562</v>
      </c>
      <c r="F37" s="111"/>
      <c r="G37" s="111"/>
      <c r="H37" s="111" t="s">
        <v>7558</v>
      </c>
      <c r="I37" s="111" t="s">
        <v>7560</v>
      </c>
      <c r="J37" s="111" t="s">
        <v>7561</v>
      </c>
    </row>
    <row r="38" spans="1:10" ht="51" customHeight="1" x14ac:dyDescent="0.25">
      <c r="A38" s="113" t="s">
        <v>6961</v>
      </c>
      <c r="B38" s="111" t="s">
        <v>6963</v>
      </c>
      <c r="C38" s="111" t="s">
        <v>7029</v>
      </c>
      <c r="D38" s="111" t="s">
        <v>4151</v>
      </c>
      <c r="E38" s="111" t="s">
        <v>7563</v>
      </c>
      <c r="F38" s="111"/>
      <c r="G38" s="111"/>
      <c r="H38" s="111" t="s">
        <v>7558</v>
      </c>
      <c r="I38" s="111" t="s">
        <v>7560</v>
      </c>
      <c r="J38" s="111" t="s">
        <v>7561</v>
      </c>
    </row>
    <row r="39" spans="1:10" ht="63.75" customHeight="1" x14ac:dyDescent="0.25">
      <c r="A39" s="113" t="s">
        <v>6961</v>
      </c>
      <c r="B39" s="111" t="s">
        <v>6963</v>
      </c>
      <c r="C39" s="111" t="s">
        <v>7029</v>
      </c>
      <c r="D39" s="111" t="s">
        <v>4161</v>
      </c>
      <c r="E39" s="111" t="s">
        <v>7564</v>
      </c>
      <c r="F39" s="111"/>
      <c r="G39" s="111"/>
      <c r="H39" s="111" t="s">
        <v>7558</v>
      </c>
      <c r="I39" s="111" t="s">
        <v>7560</v>
      </c>
      <c r="J39" s="111" t="s">
        <v>7561</v>
      </c>
    </row>
    <row r="40" spans="1:10" ht="51" customHeight="1" x14ac:dyDescent="0.25">
      <c r="A40" s="113" t="s">
        <v>6961</v>
      </c>
      <c r="B40" s="111" t="s">
        <v>6963</v>
      </c>
      <c r="C40" s="111" t="s">
        <v>7029</v>
      </c>
      <c r="D40" s="111" t="s">
        <v>4077</v>
      </c>
      <c r="E40" s="111" t="s">
        <v>7565</v>
      </c>
      <c r="F40" s="111"/>
      <c r="G40" s="111"/>
      <c r="H40" s="111" t="s">
        <v>7558</v>
      </c>
      <c r="I40" s="111" t="s">
        <v>7560</v>
      </c>
      <c r="J40" s="111" t="s">
        <v>7561</v>
      </c>
    </row>
    <row r="41" spans="1:10" ht="76.5" customHeight="1" x14ac:dyDescent="0.25">
      <c r="A41" s="113" t="s">
        <v>6961</v>
      </c>
      <c r="B41" s="111" t="s">
        <v>6963</v>
      </c>
      <c r="C41" s="111" t="s">
        <v>7029</v>
      </c>
      <c r="D41" s="111" t="s">
        <v>4080</v>
      </c>
      <c r="E41" s="111" t="s">
        <v>7566</v>
      </c>
      <c r="F41" s="111"/>
      <c r="G41" s="111"/>
      <c r="H41" s="111" t="s">
        <v>7558</v>
      </c>
      <c r="I41" s="111" t="s">
        <v>7560</v>
      </c>
      <c r="J41" s="111" t="s">
        <v>7561</v>
      </c>
    </row>
    <row r="42" spans="1:10" ht="51" customHeight="1" x14ac:dyDescent="0.25">
      <c r="A42" s="113" t="s">
        <v>6961</v>
      </c>
      <c r="B42" s="111" t="s">
        <v>6963</v>
      </c>
      <c r="C42" s="111" t="s">
        <v>7029</v>
      </c>
      <c r="D42" s="111" t="s">
        <v>4153</v>
      </c>
      <c r="E42" s="111" t="s">
        <v>7567</v>
      </c>
      <c r="F42" s="111"/>
      <c r="G42" s="111"/>
      <c r="H42" s="111" t="s">
        <v>7558</v>
      </c>
      <c r="I42" s="111" t="s">
        <v>7560</v>
      </c>
      <c r="J42" s="111" t="s">
        <v>7561</v>
      </c>
    </row>
    <row r="43" spans="1:10" ht="38.25" customHeight="1" x14ac:dyDescent="0.25">
      <c r="A43" s="113" t="s">
        <v>6961</v>
      </c>
      <c r="B43" s="111" t="s">
        <v>6963</v>
      </c>
      <c r="C43" s="111" t="s">
        <v>7029</v>
      </c>
      <c r="D43" s="111" t="s">
        <v>7027</v>
      </c>
      <c r="E43" s="111" t="s">
        <v>7568</v>
      </c>
      <c r="F43" s="111"/>
      <c r="G43" s="111"/>
      <c r="H43" s="111" t="s">
        <v>7558</v>
      </c>
      <c r="I43" s="111" t="s">
        <v>7560</v>
      </c>
      <c r="J43" s="111" t="s">
        <v>7561</v>
      </c>
    </row>
    <row r="44" spans="1:10" ht="76.5" customHeight="1" x14ac:dyDescent="0.25">
      <c r="A44" s="113" t="s">
        <v>6961</v>
      </c>
      <c r="B44" s="111" t="s">
        <v>6963</v>
      </c>
      <c r="C44" s="111" t="s">
        <v>7029</v>
      </c>
      <c r="D44" s="111" t="s">
        <v>4155</v>
      </c>
      <c r="E44" s="111" t="s">
        <v>7569</v>
      </c>
      <c r="F44" s="111"/>
      <c r="G44" s="111"/>
      <c r="H44" s="111" t="s">
        <v>7558</v>
      </c>
      <c r="I44" s="111" t="s">
        <v>7560</v>
      </c>
      <c r="J44" s="111" t="s">
        <v>7561</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J226"/>
  <sheetViews>
    <sheetView topLeftCell="A160" zoomScale="73" zoomScaleNormal="73" workbookViewId="0">
      <pane xSplit="3" topLeftCell="D1" activePane="topRight" state="frozen"/>
      <selection pane="topRight" activeCell="D33" sqref="D33"/>
    </sheetView>
  </sheetViews>
  <sheetFormatPr defaultRowHeight="15" x14ac:dyDescent="0.25"/>
  <cols>
    <col min="1" max="1" width="25" style="209" hidden="1" customWidth="1"/>
    <col min="2" max="2" width="40" style="209" hidden="1" customWidth="1"/>
    <col min="3" max="3" width="10" style="209" customWidth="1"/>
    <col min="4" max="4" width="12" style="209" customWidth="1"/>
    <col min="5" max="36" width="10" style="209" customWidth="1"/>
  </cols>
  <sheetData>
    <row r="1" spans="1:36" x14ac:dyDescent="0.25">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row>
    <row r="2" spans="1:36" x14ac:dyDescent="0.25">
      <c r="A2" s="275" t="s">
        <v>2</v>
      </c>
      <c r="B2" s="275" t="s">
        <v>0</v>
      </c>
      <c r="C2" s="275" t="s">
        <v>1</v>
      </c>
      <c r="D2" s="275" t="s">
        <v>7570</v>
      </c>
      <c r="E2" s="276">
        <v>43466</v>
      </c>
      <c r="F2" s="276">
        <v>43497</v>
      </c>
      <c r="G2" s="276">
        <v>43525</v>
      </c>
      <c r="H2" s="276">
        <v>43556</v>
      </c>
      <c r="I2" s="276">
        <v>43586</v>
      </c>
      <c r="J2" s="276">
        <v>43617</v>
      </c>
      <c r="K2" s="276">
        <v>43647</v>
      </c>
      <c r="L2" s="276">
        <v>43678</v>
      </c>
      <c r="M2" s="276">
        <v>43709</v>
      </c>
      <c r="N2" s="276">
        <v>43739</v>
      </c>
      <c r="O2" s="276">
        <v>43770</v>
      </c>
      <c r="P2" s="276">
        <v>43800</v>
      </c>
      <c r="Q2" s="276">
        <v>43831</v>
      </c>
      <c r="R2" s="276">
        <v>43862</v>
      </c>
      <c r="S2" s="276">
        <v>43891</v>
      </c>
      <c r="T2" s="276">
        <v>43922</v>
      </c>
      <c r="U2" s="276">
        <v>43952</v>
      </c>
      <c r="V2" s="276">
        <v>43983</v>
      </c>
      <c r="W2" s="276">
        <v>44013</v>
      </c>
      <c r="X2" s="276">
        <v>44044</v>
      </c>
      <c r="Y2" s="276">
        <v>44075</v>
      </c>
      <c r="Z2" s="276">
        <v>44105</v>
      </c>
      <c r="AA2" s="276">
        <v>44136</v>
      </c>
      <c r="AB2" s="276">
        <v>44166</v>
      </c>
      <c r="AC2" s="276">
        <v>44197</v>
      </c>
      <c r="AD2" s="276">
        <v>44228</v>
      </c>
      <c r="AE2" s="276">
        <v>44256</v>
      </c>
      <c r="AF2" s="276">
        <v>44287</v>
      </c>
      <c r="AG2" s="276">
        <v>44317</v>
      </c>
      <c r="AH2" s="276">
        <v>44348</v>
      </c>
      <c r="AI2" s="276">
        <v>44378</v>
      </c>
      <c r="AJ2" s="276">
        <v>44409</v>
      </c>
    </row>
    <row r="3" spans="1:36" x14ac:dyDescent="0.25">
      <c r="A3" t="s">
        <v>116</v>
      </c>
      <c r="B3" t="s">
        <v>114</v>
      </c>
      <c r="C3" t="s">
        <v>115</v>
      </c>
      <c r="D3" s="277" t="str">
        <f t="shared" ref="D3:D66" si="0">IF(AJ3="-","-",IFERROR(IF(ROUND(AVERAGE(AH3:AJ3),1)=ROUND(AVERAGE(AE3:AG3),1),"Stable",IF(ROUND(AVERAGE(AH3:AJ3),1)&lt;ROUND(AVERAGE(AE3:AG3),1),"Decreasing",IF(ROUND(AVERAGE(AH3:AJ3),1)&gt;ROUND(AVERAGE(AE3:AG3),1),"Increasing"))),"-"))</f>
        <v>Increasing</v>
      </c>
      <c r="E3" s="277">
        <v>4.4000000000000004</v>
      </c>
      <c r="F3" s="277">
        <v>4.4000000000000004</v>
      </c>
      <c r="G3" s="277">
        <v>4.4000000000000004</v>
      </c>
      <c r="H3" s="277">
        <v>4.5</v>
      </c>
      <c r="I3" s="277">
        <v>4.5</v>
      </c>
      <c r="J3" s="277">
        <v>4.5</v>
      </c>
      <c r="K3" s="277">
        <v>4.5</v>
      </c>
      <c r="L3" s="277">
        <v>4.5</v>
      </c>
      <c r="M3" s="277">
        <v>4.5</v>
      </c>
      <c r="N3" s="277">
        <v>4.4000000000000004</v>
      </c>
      <c r="O3" s="277">
        <v>4.4000000000000004</v>
      </c>
      <c r="P3" s="277">
        <v>4.4000000000000004</v>
      </c>
      <c r="Q3" s="277">
        <v>4.4000000000000004</v>
      </c>
      <c r="R3" s="277">
        <v>4.4000000000000004</v>
      </c>
      <c r="S3" s="277">
        <v>4.5</v>
      </c>
      <c r="T3" s="277">
        <v>4.5</v>
      </c>
      <c r="U3" s="277">
        <v>4.5</v>
      </c>
      <c r="V3" s="277">
        <v>4.5</v>
      </c>
      <c r="W3" s="277">
        <v>4.5</v>
      </c>
      <c r="X3" s="277">
        <v>4.5</v>
      </c>
      <c r="Y3" s="277">
        <v>4.5999999999999996</v>
      </c>
      <c r="Z3" s="277">
        <v>4.5999999999999996</v>
      </c>
      <c r="AA3" s="277">
        <v>4.5999999999999996</v>
      </c>
      <c r="AB3" s="277">
        <v>4.5999999999999996</v>
      </c>
      <c r="AC3" s="277">
        <v>4.5999999999999996</v>
      </c>
      <c r="AD3" s="277">
        <v>4.5999999999999996</v>
      </c>
      <c r="AE3" s="277">
        <v>4.5999999999999996</v>
      </c>
      <c r="AF3" s="277">
        <v>4.5999999999999996</v>
      </c>
      <c r="AG3" s="277">
        <v>4.5999999999999996</v>
      </c>
      <c r="AH3" s="277">
        <v>4.7</v>
      </c>
      <c r="AI3" s="277">
        <v>4.7</v>
      </c>
      <c r="AJ3" s="277">
        <f>_xlfn.IFNA(VLOOKUP(C3,'INFORM Severity - hidden'!$C$5:$G$155,5,FALSE),"-")</f>
        <v>4.7</v>
      </c>
    </row>
    <row r="4" spans="1:36" x14ac:dyDescent="0.25">
      <c r="A4"/>
      <c r="B4"/>
      <c r="C4" t="s">
        <v>7571</v>
      </c>
      <c r="D4" s="277" t="str">
        <f t="shared" si="0"/>
        <v>-</v>
      </c>
      <c r="E4" s="277">
        <v>4.0999999999999996</v>
      </c>
      <c r="F4" s="277" t="s">
        <v>7572</v>
      </c>
      <c r="G4" s="277" t="s">
        <v>7572</v>
      </c>
      <c r="H4" s="277" t="s">
        <v>7572</v>
      </c>
      <c r="I4" s="277" t="s">
        <v>7572</v>
      </c>
      <c r="J4" s="277" t="s">
        <v>7572</v>
      </c>
      <c r="K4" s="277" t="s">
        <v>7572</v>
      </c>
      <c r="L4" s="277" t="s">
        <v>7572</v>
      </c>
      <c r="M4" s="277" t="s">
        <v>7572</v>
      </c>
      <c r="N4" s="277" t="s">
        <v>7572</v>
      </c>
      <c r="O4" s="277" t="s">
        <v>7572</v>
      </c>
      <c r="P4" s="277" t="s">
        <v>7572</v>
      </c>
      <c r="Q4" s="277" t="s">
        <v>7572</v>
      </c>
      <c r="R4" s="277" t="s">
        <v>7572</v>
      </c>
      <c r="S4" s="277" t="s">
        <v>7572</v>
      </c>
      <c r="T4" s="277" t="s">
        <v>7572</v>
      </c>
      <c r="U4" s="277" t="s">
        <v>7572</v>
      </c>
      <c r="V4" s="277" t="s">
        <v>7572</v>
      </c>
      <c r="W4" s="277" t="s">
        <v>7572</v>
      </c>
      <c r="X4" s="277" t="s">
        <v>7572</v>
      </c>
      <c r="Y4" s="277" t="s">
        <v>7572</v>
      </c>
      <c r="Z4" s="277" t="s">
        <v>7572</v>
      </c>
      <c r="AA4" s="277" t="s">
        <v>7572</v>
      </c>
      <c r="AB4" s="277" t="s">
        <v>7572</v>
      </c>
      <c r="AC4" s="277" t="s">
        <v>7572</v>
      </c>
      <c r="AD4" s="277" t="s">
        <v>7572</v>
      </c>
      <c r="AE4" s="277" t="s">
        <v>7572</v>
      </c>
      <c r="AF4" s="277" t="s">
        <v>7572</v>
      </c>
      <c r="AG4" s="277" t="s">
        <v>7572</v>
      </c>
      <c r="AH4" s="277" t="s">
        <v>7572</v>
      </c>
      <c r="AI4" s="277" t="s">
        <v>7572</v>
      </c>
      <c r="AJ4" s="277" t="str">
        <f>_xlfn.IFNA(VLOOKUP(C4,'INFORM Severity - hidden'!$C$5:$G$155,5,FALSE),"-")</f>
        <v>-</v>
      </c>
    </row>
    <row r="5" spans="1:36" x14ac:dyDescent="0.25">
      <c r="A5"/>
      <c r="B5"/>
      <c r="C5" t="s">
        <v>7573</v>
      </c>
      <c r="D5" s="277" t="str">
        <f t="shared" si="0"/>
        <v>-</v>
      </c>
      <c r="E5" s="277">
        <v>3.9</v>
      </c>
      <c r="F5" s="277" t="s">
        <v>7572</v>
      </c>
      <c r="G5" s="277" t="s">
        <v>7572</v>
      </c>
      <c r="H5" s="277" t="s">
        <v>7572</v>
      </c>
      <c r="I5" s="277" t="s">
        <v>7572</v>
      </c>
      <c r="J5" s="277" t="s">
        <v>7572</v>
      </c>
      <c r="K5" s="277" t="s">
        <v>7572</v>
      </c>
      <c r="L5" s="277" t="s">
        <v>7572</v>
      </c>
      <c r="M5" s="277" t="s">
        <v>7572</v>
      </c>
      <c r="N5" s="277" t="s">
        <v>7572</v>
      </c>
      <c r="O5" s="277" t="s">
        <v>7572</v>
      </c>
      <c r="P5" s="277" t="s">
        <v>7572</v>
      </c>
      <c r="Q5" s="277" t="s">
        <v>7572</v>
      </c>
      <c r="R5" s="277" t="s">
        <v>7572</v>
      </c>
      <c r="S5" s="277" t="s">
        <v>7572</v>
      </c>
      <c r="T5" s="277" t="s">
        <v>7572</v>
      </c>
      <c r="U5" s="277" t="s">
        <v>7572</v>
      </c>
      <c r="V5" s="277" t="s">
        <v>7572</v>
      </c>
      <c r="W5" s="277" t="s">
        <v>7572</v>
      </c>
      <c r="X5" s="277" t="s">
        <v>7572</v>
      </c>
      <c r="Y5" s="277" t="s">
        <v>7572</v>
      </c>
      <c r="Z5" s="277" t="s">
        <v>7572</v>
      </c>
      <c r="AA5" s="277" t="s">
        <v>7572</v>
      </c>
      <c r="AB5" s="277" t="s">
        <v>7572</v>
      </c>
      <c r="AC5" s="277" t="s">
        <v>7572</v>
      </c>
      <c r="AD5" s="277" t="s">
        <v>7572</v>
      </c>
      <c r="AE5" s="277" t="s">
        <v>7572</v>
      </c>
      <c r="AF5" s="277" t="s">
        <v>7572</v>
      </c>
      <c r="AG5" s="277" t="s">
        <v>7572</v>
      </c>
      <c r="AH5" s="277" t="s">
        <v>7572</v>
      </c>
      <c r="AI5" s="277" t="s">
        <v>7572</v>
      </c>
      <c r="AJ5" s="277" t="str">
        <f>_xlfn.IFNA(VLOOKUP(C5,'INFORM Severity - hidden'!$C$5:$G$155,5,FALSE),"-")</f>
        <v>-</v>
      </c>
    </row>
    <row r="6" spans="1:36" x14ac:dyDescent="0.25">
      <c r="A6"/>
      <c r="B6"/>
      <c r="C6" t="s">
        <v>7574</v>
      </c>
      <c r="D6" s="277" t="str">
        <f t="shared" si="0"/>
        <v>-</v>
      </c>
      <c r="E6" s="277" t="s">
        <v>7572</v>
      </c>
      <c r="F6" s="277" t="s">
        <v>7572</v>
      </c>
      <c r="G6" s="277">
        <v>2.1</v>
      </c>
      <c r="H6" s="277">
        <v>2.2000000000000002</v>
      </c>
      <c r="I6" s="277" t="s">
        <v>7572</v>
      </c>
      <c r="J6" s="277" t="s">
        <v>7572</v>
      </c>
      <c r="K6" s="277" t="s">
        <v>7572</v>
      </c>
      <c r="L6" s="277" t="s">
        <v>7572</v>
      </c>
      <c r="M6" s="277" t="s">
        <v>7572</v>
      </c>
      <c r="N6" s="277" t="s">
        <v>7572</v>
      </c>
      <c r="O6" s="277" t="s">
        <v>7572</v>
      </c>
      <c r="P6" s="277" t="s">
        <v>7572</v>
      </c>
      <c r="Q6" s="277" t="s">
        <v>7572</v>
      </c>
      <c r="R6" s="277" t="s">
        <v>7572</v>
      </c>
      <c r="S6" s="277" t="s">
        <v>7572</v>
      </c>
      <c r="T6" s="277" t="s">
        <v>7572</v>
      </c>
      <c r="U6" s="277" t="s">
        <v>7572</v>
      </c>
      <c r="V6" s="277" t="s">
        <v>7572</v>
      </c>
      <c r="W6" s="277" t="s">
        <v>7572</v>
      </c>
      <c r="X6" s="277" t="s">
        <v>7572</v>
      </c>
      <c r="Y6" s="277" t="s">
        <v>7572</v>
      </c>
      <c r="Z6" s="277" t="s">
        <v>7572</v>
      </c>
      <c r="AA6" s="277" t="s">
        <v>7572</v>
      </c>
      <c r="AB6" s="277" t="s">
        <v>7572</v>
      </c>
      <c r="AC6" s="277" t="s">
        <v>7572</v>
      </c>
      <c r="AD6" s="277" t="s">
        <v>7572</v>
      </c>
      <c r="AE6" s="277" t="s">
        <v>7572</v>
      </c>
      <c r="AF6" s="277" t="s">
        <v>7572</v>
      </c>
      <c r="AG6" s="277" t="s">
        <v>7572</v>
      </c>
      <c r="AH6" s="277" t="s">
        <v>7572</v>
      </c>
      <c r="AI6" s="277" t="s">
        <v>7572</v>
      </c>
      <c r="AJ6" s="277" t="str">
        <f>_xlfn.IFNA(VLOOKUP(C6,'INFORM Severity - hidden'!$C$5:$G$155,5,FALSE),"-")</f>
        <v>-</v>
      </c>
    </row>
    <row r="7" spans="1:36" x14ac:dyDescent="0.25">
      <c r="A7"/>
      <c r="B7"/>
      <c r="C7" t="s">
        <v>7575</v>
      </c>
      <c r="D7" s="277" t="str">
        <f t="shared" si="0"/>
        <v>-</v>
      </c>
      <c r="E7" s="277" t="s">
        <v>7572</v>
      </c>
      <c r="F7" s="277">
        <v>0.9</v>
      </c>
      <c r="G7" s="277" t="s">
        <v>7572</v>
      </c>
      <c r="H7" s="277" t="s">
        <v>7572</v>
      </c>
      <c r="I7" s="277" t="s">
        <v>7572</v>
      </c>
      <c r="J7" s="277" t="s">
        <v>7572</v>
      </c>
      <c r="K7" s="277" t="s">
        <v>7572</v>
      </c>
      <c r="L7" s="277" t="s">
        <v>7572</v>
      </c>
      <c r="M7" s="277" t="s">
        <v>7572</v>
      </c>
      <c r="N7" s="277" t="s">
        <v>7572</v>
      </c>
      <c r="O7" s="277" t="s">
        <v>7572</v>
      </c>
      <c r="P7" s="277" t="s">
        <v>7572</v>
      </c>
      <c r="Q7" s="277" t="s">
        <v>7572</v>
      </c>
      <c r="R7" s="277" t="s">
        <v>7572</v>
      </c>
      <c r="S7" s="277" t="s">
        <v>7572</v>
      </c>
      <c r="T7" s="277" t="s">
        <v>7572</v>
      </c>
      <c r="U7" s="277" t="s">
        <v>7572</v>
      </c>
      <c r="V7" s="277" t="s">
        <v>7572</v>
      </c>
      <c r="W7" s="277" t="s">
        <v>7572</v>
      </c>
      <c r="X7" s="277" t="s">
        <v>7572</v>
      </c>
      <c r="Y7" s="277" t="s">
        <v>7572</v>
      </c>
      <c r="Z7" s="277" t="s">
        <v>7572</v>
      </c>
      <c r="AA7" s="277" t="s">
        <v>7572</v>
      </c>
      <c r="AB7" s="277" t="s">
        <v>7572</v>
      </c>
      <c r="AC7" s="277" t="s">
        <v>7572</v>
      </c>
      <c r="AD7" s="277" t="s">
        <v>7572</v>
      </c>
      <c r="AE7" s="277" t="s">
        <v>7572</v>
      </c>
      <c r="AF7" s="277" t="s">
        <v>7572</v>
      </c>
      <c r="AG7" s="277" t="s">
        <v>7572</v>
      </c>
      <c r="AH7" s="277" t="s">
        <v>7572</v>
      </c>
      <c r="AI7" s="277" t="s">
        <v>7572</v>
      </c>
      <c r="AJ7" s="277" t="str">
        <f>_xlfn.IFNA(VLOOKUP(C7,'INFORM Severity - hidden'!$C$5:$G$155,5,FALSE),"-")</f>
        <v>-</v>
      </c>
    </row>
    <row r="8" spans="1:36" x14ac:dyDescent="0.25">
      <c r="A8" t="s">
        <v>2464</v>
      </c>
      <c r="B8" t="s">
        <v>2462</v>
      </c>
      <c r="C8" t="s">
        <v>2463</v>
      </c>
      <c r="D8" s="277" t="str">
        <f t="shared" si="0"/>
        <v>Stable</v>
      </c>
      <c r="E8" s="277" t="s">
        <v>7572</v>
      </c>
      <c r="F8" s="277" t="s">
        <v>7572</v>
      </c>
      <c r="G8" s="277" t="s">
        <v>7572</v>
      </c>
      <c r="H8" s="277" t="s">
        <v>7572</v>
      </c>
      <c r="I8" s="277" t="s">
        <v>7572</v>
      </c>
      <c r="J8" s="277" t="s">
        <v>7572</v>
      </c>
      <c r="K8" s="277" t="s">
        <v>7572</v>
      </c>
      <c r="L8" s="277" t="s">
        <v>7572</v>
      </c>
      <c r="M8" s="277" t="s">
        <v>7572</v>
      </c>
      <c r="N8" s="277" t="s">
        <v>7572</v>
      </c>
      <c r="O8" s="277" t="s">
        <v>7572</v>
      </c>
      <c r="P8" s="277" t="s">
        <v>7572</v>
      </c>
      <c r="Q8" s="277" t="s">
        <v>7572</v>
      </c>
      <c r="R8" s="277" t="s">
        <v>7572</v>
      </c>
      <c r="S8" s="277" t="s">
        <v>7572</v>
      </c>
      <c r="T8" s="277" t="s">
        <v>7572</v>
      </c>
      <c r="U8" s="277" t="s">
        <v>7572</v>
      </c>
      <c r="V8" s="277" t="s">
        <v>7572</v>
      </c>
      <c r="W8" s="277" t="s">
        <v>7572</v>
      </c>
      <c r="X8" s="277" t="s">
        <v>7572</v>
      </c>
      <c r="Y8" s="277" t="s">
        <v>7572</v>
      </c>
      <c r="Z8" s="277" t="s">
        <v>7572</v>
      </c>
      <c r="AA8" s="277" t="s">
        <v>7572</v>
      </c>
      <c r="AB8" s="277" t="s">
        <v>7572</v>
      </c>
      <c r="AC8" s="277">
        <v>1.7</v>
      </c>
      <c r="AD8" s="277">
        <v>1.7</v>
      </c>
      <c r="AE8" s="277">
        <v>1.6</v>
      </c>
      <c r="AF8" s="277">
        <v>1.7</v>
      </c>
      <c r="AG8" s="277">
        <v>1.7</v>
      </c>
      <c r="AH8" s="277">
        <v>1.7</v>
      </c>
      <c r="AI8" s="277">
        <v>1.7</v>
      </c>
      <c r="AJ8" s="277">
        <f>_xlfn.IFNA(VLOOKUP(C8,'INFORM Severity - hidden'!$C$5:$G$155,5,FALSE),"-")</f>
        <v>1.7</v>
      </c>
    </row>
    <row r="9" spans="1:36" x14ac:dyDescent="0.25">
      <c r="A9" t="s">
        <v>2474</v>
      </c>
      <c r="B9" t="s">
        <v>2472</v>
      </c>
      <c r="C9" t="s">
        <v>2473</v>
      </c>
      <c r="D9" s="277" t="str">
        <f t="shared" si="0"/>
        <v>-</v>
      </c>
      <c r="E9" s="277" t="s">
        <v>7572</v>
      </c>
      <c r="F9" s="277" t="s">
        <v>7572</v>
      </c>
      <c r="G9" s="277" t="s">
        <v>7572</v>
      </c>
      <c r="H9" s="277" t="s">
        <v>7572</v>
      </c>
      <c r="I9" s="277" t="s">
        <v>7572</v>
      </c>
      <c r="J9" s="277" t="s">
        <v>7572</v>
      </c>
      <c r="K9" s="277" t="s">
        <v>7572</v>
      </c>
      <c r="L9" s="277" t="s">
        <v>7572</v>
      </c>
      <c r="M9" s="277" t="s">
        <v>7572</v>
      </c>
      <c r="N9" s="277" t="s">
        <v>7572</v>
      </c>
      <c r="O9" s="277" t="s">
        <v>7572</v>
      </c>
      <c r="P9" s="277" t="s">
        <v>7572</v>
      </c>
      <c r="Q9" s="277" t="s">
        <v>7572</v>
      </c>
      <c r="R9" s="277" t="s">
        <v>7572</v>
      </c>
      <c r="S9" s="277" t="s">
        <v>7572</v>
      </c>
      <c r="T9" s="277" t="s">
        <v>7572</v>
      </c>
      <c r="U9" s="277" t="s">
        <v>7572</v>
      </c>
      <c r="V9" s="277" t="s">
        <v>7572</v>
      </c>
      <c r="W9" s="277" t="s">
        <v>7572</v>
      </c>
      <c r="X9" s="277" t="s">
        <v>7572</v>
      </c>
      <c r="Y9" s="277" t="s">
        <v>7572</v>
      </c>
      <c r="Z9" s="277" t="s">
        <v>7572</v>
      </c>
      <c r="AA9" s="277" t="s">
        <v>7572</v>
      </c>
      <c r="AB9" s="277" t="s">
        <v>7572</v>
      </c>
      <c r="AC9" s="277" t="s">
        <v>7572</v>
      </c>
      <c r="AD9" s="277" t="s">
        <v>7572</v>
      </c>
      <c r="AE9" s="277" t="s">
        <v>7572</v>
      </c>
      <c r="AF9" s="277" t="s">
        <v>7572</v>
      </c>
      <c r="AG9" s="277" t="s">
        <v>7572</v>
      </c>
      <c r="AH9" s="277" t="s">
        <v>7572</v>
      </c>
      <c r="AI9" s="277" t="s">
        <v>7572</v>
      </c>
      <c r="AJ9" s="277" t="str">
        <f>_xlfn.IFNA(VLOOKUP(C9,'INFORM Severity - hidden'!$C$5:$G$155,5,FALSE),"-")</f>
        <v>x</v>
      </c>
    </row>
    <row r="10" spans="1:36" x14ac:dyDescent="0.25">
      <c r="A10" t="s">
        <v>892</v>
      </c>
      <c r="B10" t="s">
        <v>890</v>
      </c>
      <c r="C10" t="s">
        <v>891</v>
      </c>
      <c r="D10" s="277" t="str">
        <f t="shared" si="0"/>
        <v>Increasing</v>
      </c>
      <c r="E10" s="277" t="s">
        <v>7572</v>
      </c>
      <c r="F10" s="277">
        <v>3.5</v>
      </c>
      <c r="G10" s="277">
        <v>3.5</v>
      </c>
      <c r="H10" s="277">
        <v>3.8</v>
      </c>
      <c r="I10" s="277">
        <v>3.8</v>
      </c>
      <c r="J10" s="277">
        <v>3.8</v>
      </c>
      <c r="K10" s="277">
        <v>3.8</v>
      </c>
      <c r="L10" s="277">
        <v>3.8</v>
      </c>
      <c r="M10" s="277">
        <v>3.8</v>
      </c>
      <c r="N10" s="277">
        <v>3.8</v>
      </c>
      <c r="O10" s="277">
        <v>3.8</v>
      </c>
      <c r="P10" s="277">
        <v>3.8</v>
      </c>
      <c r="Q10" s="277">
        <v>3.7</v>
      </c>
      <c r="R10" s="277">
        <v>3.7</v>
      </c>
      <c r="S10" s="277">
        <v>3.3</v>
      </c>
      <c r="T10" s="277">
        <v>3.3</v>
      </c>
      <c r="U10" s="277">
        <v>3.2</v>
      </c>
      <c r="V10" s="277">
        <v>3.3</v>
      </c>
      <c r="W10" s="277">
        <v>3.3</v>
      </c>
      <c r="X10" s="277">
        <v>3.3</v>
      </c>
      <c r="Y10" s="277">
        <v>3.3</v>
      </c>
      <c r="Z10" s="277">
        <v>3.4</v>
      </c>
      <c r="AA10" s="277">
        <v>3.3</v>
      </c>
      <c r="AB10" s="277">
        <v>3.3</v>
      </c>
      <c r="AC10" s="277">
        <v>3.3</v>
      </c>
      <c r="AD10" s="277">
        <v>3.3</v>
      </c>
      <c r="AE10" s="277">
        <v>3.8</v>
      </c>
      <c r="AF10" s="277">
        <v>3.8</v>
      </c>
      <c r="AG10" s="277">
        <v>3.8</v>
      </c>
      <c r="AH10" s="277">
        <v>3.8</v>
      </c>
      <c r="AI10" s="277">
        <v>3.9</v>
      </c>
      <c r="AJ10" s="277">
        <f>_xlfn.IFNA(VLOOKUP(C10,'INFORM Severity - hidden'!$C$5:$G$155,5,FALSE),"-")</f>
        <v>3.9</v>
      </c>
    </row>
    <row r="11" spans="1:36" x14ac:dyDescent="0.25">
      <c r="A11"/>
      <c r="B11"/>
      <c r="C11" t="s">
        <v>7576</v>
      </c>
      <c r="D11" s="277" t="str">
        <f t="shared" si="0"/>
        <v>-</v>
      </c>
      <c r="E11" s="277" t="s">
        <v>7572</v>
      </c>
      <c r="F11" s="277">
        <v>3.5</v>
      </c>
      <c r="G11" s="277">
        <v>3.5</v>
      </c>
      <c r="H11" s="277" t="s">
        <v>7572</v>
      </c>
      <c r="I11" s="277" t="s">
        <v>7572</v>
      </c>
      <c r="J11" s="277" t="s">
        <v>7572</v>
      </c>
      <c r="K11" s="277" t="s">
        <v>7572</v>
      </c>
      <c r="L11" s="277" t="s">
        <v>7572</v>
      </c>
      <c r="M11" s="277" t="s">
        <v>7572</v>
      </c>
      <c r="N11" s="277" t="s">
        <v>7572</v>
      </c>
      <c r="O11" s="277" t="s">
        <v>7572</v>
      </c>
      <c r="P11" s="277" t="s">
        <v>7572</v>
      </c>
      <c r="Q11" s="277" t="s">
        <v>7572</v>
      </c>
      <c r="R11" s="277" t="s">
        <v>7572</v>
      </c>
      <c r="S11" s="277" t="s">
        <v>7572</v>
      </c>
      <c r="T11" s="277" t="s">
        <v>7572</v>
      </c>
      <c r="U11" s="277" t="s">
        <v>7572</v>
      </c>
      <c r="V11" s="277" t="s">
        <v>7572</v>
      </c>
      <c r="W11" s="277" t="s">
        <v>7572</v>
      </c>
      <c r="X11" s="277" t="s">
        <v>7572</v>
      </c>
      <c r="Y11" s="277" t="s">
        <v>7572</v>
      </c>
      <c r="Z11" s="277" t="s">
        <v>7572</v>
      </c>
      <c r="AA11" s="277" t="s">
        <v>7572</v>
      </c>
      <c r="AB11" s="277" t="s">
        <v>7572</v>
      </c>
      <c r="AC11" s="277" t="s">
        <v>7572</v>
      </c>
      <c r="AD11" s="277" t="s">
        <v>7572</v>
      </c>
      <c r="AE11" s="277" t="s">
        <v>7572</v>
      </c>
      <c r="AF11" s="277" t="s">
        <v>7572</v>
      </c>
      <c r="AG11" s="277" t="s">
        <v>7572</v>
      </c>
      <c r="AH11" s="277" t="s">
        <v>7572</v>
      </c>
      <c r="AI11" s="277" t="s">
        <v>7572</v>
      </c>
      <c r="AJ11" s="277" t="str">
        <f>_xlfn.IFNA(VLOOKUP(C11,'INFORM Severity - hidden'!$C$5:$G$155,5,FALSE),"-")</f>
        <v>-</v>
      </c>
    </row>
    <row r="12" spans="1:36" x14ac:dyDescent="0.25">
      <c r="A12"/>
      <c r="B12"/>
      <c r="C12" t="s">
        <v>7577</v>
      </c>
      <c r="D12" s="277" t="str">
        <f t="shared" si="0"/>
        <v>-</v>
      </c>
      <c r="E12" s="277" t="s">
        <v>7572</v>
      </c>
      <c r="F12" s="277">
        <v>1.7</v>
      </c>
      <c r="G12" s="277">
        <v>1.7</v>
      </c>
      <c r="H12" s="277" t="s">
        <v>7572</v>
      </c>
      <c r="I12" s="277" t="s">
        <v>7572</v>
      </c>
      <c r="J12" s="277" t="s">
        <v>7572</v>
      </c>
      <c r="K12" s="277" t="s">
        <v>7572</v>
      </c>
      <c r="L12" s="277" t="s">
        <v>7572</v>
      </c>
      <c r="M12" s="277" t="s">
        <v>7572</v>
      </c>
      <c r="N12" s="277" t="s">
        <v>7572</v>
      </c>
      <c r="O12" s="277" t="s">
        <v>7572</v>
      </c>
      <c r="P12" s="277" t="s">
        <v>7572</v>
      </c>
      <c r="Q12" s="277" t="s">
        <v>7572</v>
      </c>
      <c r="R12" s="277" t="s">
        <v>7572</v>
      </c>
      <c r="S12" s="277" t="s">
        <v>7572</v>
      </c>
      <c r="T12" s="277" t="s">
        <v>7572</v>
      </c>
      <c r="U12" s="277" t="s">
        <v>7572</v>
      </c>
      <c r="V12" s="277" t="s">
        <v>7572</v>
      </c>
      <c r="W12" s="277" t="s">
        <v>7572</v>
      </c>
      <c r="X12" s="277" t="s">
        <v>7572</v>
      </c>
      <c r="Y12" s="277" t="s">
        <v>7572</v>
      </c>
      <c r="Z12" s="277" t="s">
        <v>7572</v>
      </c>
      <c r="AA12" s="277" t="s">
        <v>7572</v>
      </c>
      <c r="AB12" s="277" t="s">
        <v>7572</v>
      </c>
      <c r="AC12" s="277" t="s">
        <v>7572</v>
      </c>
      <c r="AD12" s="277" t="s">
        <v>7572</v>
      </c>
      <c r="AE12" s="277" t="s">
        <v>7572</v>
      </c>
      <c r="AF12" s="277" t="s">
        <v>7572</v>
      </c>
      <c r="AG12" s="277" t="s">
        <v>7572</v>
      </c>
      <c r="AH12" s="277" t="s">
        <v>7572</v>
      </c>
      <c r="AI12" s="277" t="s">
        <v>7572</v>
      </c>
      <c r="AJ12" s="277" t="str">
        <f>_xlfn.IFNA(VLOOKUP(C12,'INFORM Severity - hidden'!$C$5:$G$155,5,FALSE),"-")</f>
        <v>-</v>
      </c>
    </row>
    <row r="13" spans="1:36" x14ac:dyDescent="0.25">
      <c r="A13" t="s">
        <v>540</v>
      </c>
      <c r="B13" t="s">
        <v>538</v>
      </c>
      <c r="C13" t="s">
        <v>539</v>
      </c>
      <c r="D13" s="277" t="str">
        <f t="shared" si="0"/>
        <v>Increasing</v>
      </c>
      <c r="E13" s="277" t="s">
        <v>7572</v>
      </c>
      <c r="F13" s="277">
        <v>3</v>
      </c>
      <c r="G13" s="277">
        <v>3.1</v>
      </c>
      <c r="H13" s="277">
        <v>3.2</v>
      </c>
      <c r="I13" s="277">
        <v>3.2</v>
      </c>
      <c r="J13" s="277">
        <v>3.1</v>
      </c>
      <c r="K13" s="277">
        <v>3.2</v>
      </c>
      <c r="L13" s="277">
        <v>3.2</v>
      </c>
      <c r="M13" s="277">
        <v>3.2</v>
      </c>
      <c r="N13" s="277">
        <v>3.2</v>
      </c>
      <c r="O13" s="277">
        <v>3.2</v>
      </c>
      <c r="P13" s="277">
        <v>3.2</v>
      </c>
      <c r="Q13" s="277">
        <v>3.2</v>
      </c>
      <c r="R13" s="277">
        <v>3.4</v>
      </c>
      <c r="S13" s="277">
        <v>3.4</v>
      </c>
      <c r="T13" s="277">
        <v>3.4</v>
      </c>
      <c r="U13" s="277">
        <v>3.4</v>
      </c>
      <c r="V13" s="277">
        <v>3.9</v>
      </c>
      <c r="W13" s="277">
        <v>3.9</v>
      </c>
      <c r="X13" s="277">
        <v>3.9</v>
      </c>
      <c r="Y13" s="277">
        <v>3.9</v>
      </c>
      <c r="Z13" s="277">
        <v>3.8</v>
      </c>
      <c r="AA13" s="277">
        <v>3.9</v>
      </c>
      <c r="AB13" s="277">
        <v>4</v>
      </c>
      <c r="AC13" s="277">
        <v>3.9</v>
      </c>
      <c r="AD13" s="277">
        <v>3.9</v>
      </c>
      <c r="AE13" s="277">
        <v>3.9</v>
      </c>
      <c r="AF13" s="277">
        <v>3.9</v>
      </c>
      <c r="AG13" s="277">
        <v>3.9</v>
      </c>
      <c r="AH13" s="277">
        <v>3.9</v>
      </c>
      <c r="AI13" s="277">
        <v>4.0999999999999996</v>
      </c>
      <c r="AJ13" s="277">
        <f>_xlfn.IFNA(VLOOKUP(C13,'INFORM Severity - hidden'!$C$5:$G$155,5,FALSE),"-")</f>
        <v>4.0999999999999996</v>
      </c>
    </row>
    <row r="14" spans="1:36" x14ac:dyDescent="0.25">
      <c r="A14"/>
      <c r="B14"/>
      <c r="C14" t="s">
        <v>7578</v>
      </c>
      <c r="D14" s="277" t="str">
        <f t="shared" si="0"/>
        <v>-</v>
      </c>
      <c r="E14" s="277" t="s">
        <v>7572</v>
      </c>
      <c r="F14" s="277" t="s">
        <v>7572</v>
      </c>
      <c r="G14" s="277" t="s">
        <v>7572</v>
      </c>
      <c r="H14" s="277" t="s">
        <v>7572</v>
      </c>
      <c r="I14" s="277" t="s">
        <v>7572</v>
      </c>
      <c r="J14" s="277" t="s">
        <v>7572</v>
      </c>
      <c r="K14" s="277" t="s">
        <v>7572</v>
      </c>
      <c r="L14" s="277" t="s">
        <v>7572</v>
      </c>
      <c r="M14" s="277" t="s">
        <v>7572</v>
      </c>
      <c r="N14" s="277" t="s">
        <v>7572</v>
      </c>
      <c r="O14" s="277" t="s">
        <v>7572</v>
      </c>
      <c r="P14" s="277" t="s">
        <v>7572</v>
      </c>
      <c r="Q14" s="277" t="s">
        <v>7572</v>
      </c>
      <c r="R14" s="277" t="s">
        <v>7572</v>
      </c>
      <c r="S14" s="277" t="s">
        <v>7572</v>
      </c>
      <c r="T14" s="277" t="s">
        <v>7572</v>
      </c>
      <c r="U14" s="277" t="s">
        <v>7572</v>
      </c>
      <c r="V14" s="277" t="s">
        <v>7572</v>
      </c>
      <c r="W14" s="277" t="s">
        <v>7572</v>
      </c>
      <c r="X14" s="277" t="s">
        <v>7572</v>
      </c>
      <c r="Y14" s="277">
        <v>2.4</v>
      </c>
      <c r="Z14" s="277">
        <v>2.2999999999999998</v>
      </c>
      <c r="AA14" s="277">
        <v>2.4</v>
      </c>
      <c r="AB14" s="277">
        <v>2.4</v>
      </c>
      <c r="AC14" s="277">
        <v>2.4</v>
      </c>
      <c r="AD14" s="277" t="s">
        <v>7572</v>
      </c>
      <c r="AE14" s="277" t="s">
        <v>7572</v>
      </c>
      <c r="AF14" s="277" t="s">
        <v>7572</v>
      </c>
      <c r="AG14" s="277" t="s">
        <v>7572</v>
      </c>
      <c r="AH14" s="277" t="s">
        <v>7572</v>
      </c>
      <c r="AI14" s="277" t="s">
        <v>7572</v>
      </c>
      <c r="AJ14" s="277" t="str">
        <f>_xlfn.IFNA(VLOOKUP(C14,'INFORM Severity - hidden'!$C$5:$G$155,5,FALSE),"-")</f>
        <v>-</v>
      </c>
    </row>
    <row r="15" spans="1:36" x14ac:dyDescent="0.25">
      <c r="A15"/>
      <c r="B15"/>
      <c r="C15" t="s">
        <v>7579</v>
      </c>
      <c r="D15" s="277" t="str">
        <f t="shared" si="0"/>
        <v>-</v>
      </c>
      <c r="E15" s="277" t="s">
        <v>7572</v>
      </c>
      <c r="F15" s="277" t="s">
        <v>7572</v>
      </c>
      <c r="G15" s="277" t="s">
        <v>7572</v>
      </c>
      <c r="H15" s="277" t="s">
        <v>7572</v>
      </c>
      <c r="I15" s="277" t="s">
        <v>7572</v>
      </c>
      <c r="J15" s="277" t="s">
        <v>7572</v>
      </c>
      <c r="K15" s="277" t="s">
        <v>7572</v>
      </c>
      <c r="L15" s="277" t="s">
        <v>7572</v>
      </c>
      <c r="M15" s="277" t="s">
        <v>7572</v>
      </c>
      <c r="N15" s="277" t="s">
        <v>7572</v>
      </c>
      <c r="O15" s="277" t="s">
        <v>7572</v>
      </c>
      <c r="P15" s="277" t="s">
        <v>7572</v>
      </c>
      <c r="Q15" s="277" t="s">
        <v>7572</v>
      </c>
      <c r="R15" s="277" t="s">
        <v>7572</v>
      </c>
      <c r="S15" s="277" t="s">
        <v>7572</v>
      </c>
      <c r="T15" s="277" t="s">
        <v>7572</v>
      </c>
      <c r="U15" s="277" t="s">
        <v>7572</v>
      </c>
      <c r="V15" s="277" t="s">
        <v>7572</v>
      </c>
      <c r="W15" s="277" t="s">
        <v>7572</v>
      </c>
      <c r="X15" s="277" t="s">
        <v>7572</v>
      </c>
      <c r="Y15" s="277" t="s">
        <v>7572</v>
      </c>
      <c r="Z15" s="277" t="s">
        <v>7572</v>
      </c>
      <c r="AA15" s="277">
        <v>3.9</v>
      </c>
      <c r="AB15" s="277">
        <v>3.9</v>
      </c>
      <c r="AC15" s="277">
        <v>3.8</v>
      </c>
      <c r="AD15" s="277" t="s">
        <v>7572</v>
      </c>
      <c r="AE15" s="277" t="s">
        <v>7572</v>
      </c>
      <c r="AF15" s="277" t="s">
        <v>7572</v>
      </c>
      <c r="AG15" s="277" t="s">
        <v>7572</v>
      </c>
      <c r="AH15" s="277" t="s">
        <v>7572</v>
      </c>
      <c r="AI15" s="277" t="s">
        <v>7572</v>
      </c>
      <c r="AJ15" s="277" t="str">
        <f>_xlfn.IFNA(VLOOKUP(C15,'INFORM Severity - hidden'!$C$5:$G$155,5,FALSE),"-")</f>
        <v>-</v>
      </c>
    </row>
    <row r="16" spans="1:36" x14ac:dyDescent="0.25">
      <c r="A16"/>
      <c r="B16"/>
      <c r="C16" t="s">
        <v>7580</v>
      </c>
      <c r="D16" s="277" t="str">
        <f t="shared" si="0"/>
        <v>-</v>
      </c>
      <c r="E16" s="277" t="s">
        <v>7572</v>
      </c>
      <c r="F16" s="277" t="s">
        <v>7572</v>
      </c>
      <c r="G16" s="277" t="s">
        <v>7572</v>
      </c>
      <c r="H16" s="277" t="s">
        <v>7572</v>
      </c>
      <c r="I16" s="277" t="s">
        <v>7572</v>
      </c>
      <c r="J16" s="277" t="s">
        <v>7572</v>
      </c>
      <c r="K16" s="277" t="s">
        <v>7572</v>
      </c>
      <c r="L16" s="277" t="s">
        <v>7572</v>
      </c>
      <c r="M16" s="277" t="s">
        <v>7572</v>
      </c>
      <c r="N16" s="277" t="s">
        <v>7572</v>
      </c>
      <c r="O16" s="277" t="s">
        <v>7572</v>
      </c>
      <c r="P16" s="277" t="s">
        <v>7572</v>
      </c>
      <c r="Q16" s="277" t="s">
        <v>7572</v>
      </c>
      <c r="R16" s="277" t="s">
        <v>7572</v>
      </c>
      <c r="S16" s="277" t="s">
        <v>7572</v>
      </c>
      <c r="T16" s="277" t="s">
        <v>7572</v>
      </c>
      <c r="U16" s="277" t="s">
        <v>7572</v>
      </c>
      <c r="V16" s="277">
        <v>2.9</v>
      </c>
      <c r="W16" s="277">
        <v>3.2</v>
      </c>
      <c r="X16" s="277">
        <v>3.2</v>
      </c>
      <c r="Y16" s="277">
        <v>3.2</v>
      </c>
      <c r="Z16" s="277">
        <v>2.9</v>
      </c>
      <c r="AA16" s="277">
        <v>2.9</v>
      </c>
      <c r="AB16" s="277">
        <v>2.9</v>
      </c>
      <c r="AC16" s="277" t="s">
        <v>7572</v>
      </c>
      <c r="AD16" s="277" t="s">
        <v>7572</v>
      </c>
      <c r="AE16" s="277" t="s">
        <v>7572</v>
      </c>
      <c r="AF16" s="277" t="s">
        <v>7572</v>
      </c>
      <c r="AG16" s="277" t="s">
        <v>7572</v>
      </c>
      <c r="AH16" s="277" t="s">
        <v>7572</v>
      </c>
      <c r="AI16" s="277" t="s">
        <v>7572</v>
      </c>
      <c r="AJ16" s="277" t="str">
        <f>_xlfn.IFNA(VLOOKUP(C16,'INFORM Severity - hidden'!$C$5:$G$155,5,FALSE),"-")</f>
        <v>-</v>
      </c>
    </row>
    <row r="17" spans="1:36" x14ac:dyDescent="0.25">
      <c r="A17" t="s">
        <v>192</v>
      </c>
      <c r="B17" t="s">
        <v>190</v>
      </c>
      <c r="C17" t="s">
        <v>191</v>
      </c>
      <c r="D17" s="277" t="str">
        <f t="shared" si="0"/>
        <v>Increasing</v>
      </c>
      <c r="E17" s="277" t="s">
        <v>7572</v>
      </c>
      <c r="F17" s="277">
        <v>3.3</v>
      </c>
      <c r="G17" s="277">
        <v>3.3</v>
      </c>
      <c r="H17" s="277">
        <v>3.1</v>
      </c>
      <c r="I17" s="277">
        <v>3.1</v>
      </c>
      <c r="J17" s="277">
        <v>3.1</v>
      </c>
      <c r="K17" s="277">
        <v>3.1</v>
      </c>
      <c r="L17" s="277">
        <v>3.1</v>
      </c>
      <c r="M17" s="277">
        <v>3.1</v>
      </c>
      <c r="N17" s="277">
        <v>3.2</v>
      </c>
      <c r="O17" s="277">
        <v>3.2</v>
      </c>
      <c r="P17" s="277">
        <v>3.2</v>
      </c>
      <c r="Q17" s="277">
        <v>3.2</v>
      </c>
      <c r="R17" s="277">
        <v>3.2</v>
      </c>
      <c r="S17" s="277">
        <v>3.1</v>
      </c>
      <c r="T17" s="277">
        <v>3.1</v>
      </c>
      <c r="U17" s="277">
        <v>3.2</v>
      </c>
      <c r="V17" s="277">
        <v>3.3</v>
      </c>
      <c r="W17" s="277">
        <v>3.3</v>
      </c>
      <c r="X17" s="277">
        <v>3.3</v>
      </c>
      <c r="Y17" s="277">
        <v>3.3</v>
      </c>
      <c r="Z17" s="277">
        <v>3.3</v>
      </c>
      <c r="AA17" s="277">
        <v>3.3</v>
      </c>
      <c r="AB17" s="277">
        <v>3.3</v>
      </c>
      <c r="AC17" s="277">
        <v>3.2</v>
      </c>
      <c r="AD17" s="277">
        <v>3.2</v>
      </c>
      <c r="AE17" s="277">
        <v>3.2</v>
      </c>
      <c r="AF17" s="277">
        <v>3.2</v>
      </c>
      <c r="AG17" s="277">
        <v>3.2</v>
      </c>
      <c r="AH17" s="277">
        <v>3.2</v>
      </c>
      <c r="AI17" s="277">
        <v>3.3</v>
      </c>
      <c r="AJ17" s="277">
        <f>_xlfn.IFNA(VLOOKUP(C17,'INFORM Severity - hidden'!$C$5:$G$155,5,FALSE),"-")</f>
        <v>3.3</v>
      </c>
    </row>
    <row r="18" spans="1:36" x14ac:dyDescent="0.25">
      <c r="A18"/>
      <c r="B18"/>
      <c r="C18" t="s">
        <v>7581</v>
      </c>
      <c r="D18" s="277" t="str">
        <f t="shared" si="0"/>
        <v>-</v>
      </c>
      <c r="E18" s="277" t="s">
        <v>7572</v>
      </c>
      <c r="F18" s="277" t="s">
        <v>7572</v>
      </c>
      <c r="G18" s="277" t="s">
        <v>7572</v>
      </c>
      <c r="H18" s="277" t="s">
        <v>7572</v>
      </c>
      <c r="I18" s="277" t="s">
        <v>7572</v>
      </c>
      <c r="J18" s="277" t="s">
        <v>7572</v>
      </c>
      <c r="K18" s="277" t="s">
        <v>7572</v>
      </c>
      <c r="L18" s="277">
        <v>3.1</v>
      </c>
      <c r="M18" s="277">
        <v>3.1</v>
      </c>
      <c r="N18" s="277">
        <v>3.2</v>
      </c>
      <c r="O18" s="277">
        <v>3.2</v>
      </c>
      <c r="P18" s="277">
        <v>3.2</v>
      </c>
      <c r="Q18" s="277">
        <v>3.2</v>
      </c>
      <c r="R18" s="277">
        <v>3.2</v>
      </c>
      <c r="S18" s="277">
        <v>3.2</v>
      </c>
      <c r="T18" s="277">
        <v>3.2</v>
      </c>
      <c r="U18" s="277">
        <v>3.2</v>
      </c>
      <c r="V18" s="277">
        <v>3.1</v>
      </c>
      <c r="W18" s="277">
        <v>3.3</v>
      </c>
      <c r="X18" s="277">
        <v>3.3</v>
      </c>
      <c r="Y18" s="277">
        <v>3.3</v>
      </c>
      <c r="Z18" s="277">
        <v>3.3</v>
      </c>
      <c r="AA18" s="277" t="s">
        <v>7572</v>
      </c>
      <c r="AB18" s="277" t="s">
        <v>7572</v>
      </c>
      <c r="AC18" s="277" t="s">
        <v>7572</v>
      </c>
      <c r="AD18" s="277" t="s">
        <v>7572</v>
      </c>
      <c r="AE18" s="277" t="s">
        <v>7572</v>
      </c>
      <c r="AF18" s="277" t="s">
        <v>7572</v>
      </c>
      <c r="AG18" s="277" t="s">
        <v>7572</v>
      </c>
      <c r="AH18" s="277" t="s">
        <v>7572</v>
      </c>
      <c r="AI18" s="277" t="s">
        <v>7572</v>
      </c>
      <c r="AJ18" s="277" t="str">
        <f>_xlfn.IFNA(VLOOKUP(C18,'INFORM Severity - hidden'!$C$5:$G$155,5,FALSE),"-")</f>
        <v>-</v>
      </c>
    </row>
    <row r="19" spans="1:36" x14ac:dyDescent="0.25">
      <c r="A19"/>
      <c r="B19"/>
      <c r="C19" t="s">
        <v>7582</v>
      </c>
      <c r="D19" s="277" t="str">
        <f t="shared" si="0"/>
        <v>-</v>
      </c>
      <c r="E19" s="277" t="s">
        <v>7572</v>
      </c>
      <c r="F19" s="277" t="s">
        <v>7572</v>
      </c>
      <c r="G19" s="277" t="s">
        <v>7572</v>
      </c>
      <c r="H19" s="277" t="s">
        <v>7572</v>
      </c>
      <c r="I19" s="277" t="s">
        <v>7572</v>
      </c>
      <c r="J19" s="277" t="s">
        <v>7572</v>
      </c>
      <c r="K19" s="277" t="s">
        <v>7572</v>
      </c>
      <c r="L19" s="277" t="s">
        <v>7572</v>
      </c>
      <c r="M19" s="277" t="s">
        <v>7572</v>
      </c>
      <c r="N19" s="277" t="s">
        <v>7572</v>
      </c>
      <c r="O19" s="277" t="s">
        <v>7572</v>
      </c>
      <c r="P19" s="277" t="s">
        <v>7572</v>
      </c>
      <c r="Q19" s="277" t="s">
        <v>7572</v>
      </c>
      <c r="R19" s="277" t="s">
        <v>7572</v>
      </c>
      <c r="S19" s="277" t="s">
        <v>7572</v>
      </c>
      <c r="T19" s="277" t="s">
        <v>7572</v>
      </c>
      <c r="U19" s="277" t="s">
        <v>7572</v>
      </c>
      <c r="V19" s="277">
        <v>2.4</v>
      </c>
      <c r="W19" s="277">
        <v>2.5</v>
      </c>
      <c r="X19" s="277">
        <v>2.5</v>
      </c>
      <c r="Y19" s="277">
        <v>2.5</v>
      </c>
      <c r="Z19" s="277">
        <v>2.5</v>
      </c>
      <c r="AA19" s="277">
        <v>2.6</v>
      </c>
      <c r="AB19" s="277">
        <v>2.6</v>
      </c>
      <c r="AC19" s="277" t="s">
        <v>7572</v>
      </c>
      <c r="AD19" s="277" t="s">
        <v>7572</v>
      </c>
      <c r="AE19" s="277" t="s">
        <v>7572</v>
      </c>
      <c r="AF19" s="277" t="s">
        <v>7572</v>
      </c>
      <c r="AG19" s="277" t="s">
        <v>7572</v>
      </c>
      <c r="AH19" s="277" t="s">
        <v>7572</v>
      </c>
      <c r="AI19" s="277" t="s">
        <v>7572</v>
      </c>
      <c r="AJ19" s="277" t="str">
        <f>_xlfn.IFNA(VLOOKUP(C19,'INFORM Severity - hidden'!$C$5:$G$155,5,FALSE),"-")</f>
        <v>-</v>
      </c>
    </row>
    <row r="20" spans="1:36" x14ac:dyDescent="0.25">
      <c r="A20"/>
      <c r="B20"/>
      <c r="C20" t="s">
        <v>7583</v>
      </c>
      <c r="D20" s="277" t="str">
        <f t="shared" si="0"/>
        <v>-</v>
      </c>
      <c r="E20" s="277" t="s">
        <v>7572</v>
      </c>
      <c r="F20" s="277" t="s">
        <v>7572</v>
      </c>
      <c r="G20" s="277" t="s">
        <v>7572</v>
      </c>
      <c r="H20" s="277" t="s">
        <v>7572</v>
      </c>
      <c r="I20" s="277" t="s">
        <v>7572</v>
      </c>
      <c r="J20" s="277" t="s">
        <v>7572</v>
      </c>
      <c r="K20" s="277" t="s">
        <v>7572</v>
      </c>
      <c r="L20" s="277" t="s">
        <v>7572</v>
      </c>
      <c r="M20" s="277" t="s">
        <v>7572</v>
      </c>
      <c r="N20" s="277" t="s">
        <v>7572</v>
      </c>
      <c r="O20" s="277" t="s">
        <v>7572</v>
      </c>
      <c r="P20" s="277" t="s">
        <v>7572</v>
      </c>
      <c r="Q20" s="277" t="s">
        <v>7572</v>
      </c>
      <c r="R20" s="277" t="s">
        <v>7572</v>
      </c>
      <c r="S20" s="277" t="s">
        <v>7572</v>
      </c>
      <c r="T20" s="277" t="s">
        <v>7572</v>
      </c>
      <c r="U20" s="277" t="s">
        <v>7572</v>
      </c>
      <c r="V20" s="277" t="s">
        <v>7572</v>
      </c>
      <c r="W20" s="277" t="s">
        <v>7572</v>
      </c>
      <c r="X20" s="277" t="s">
        <v>7572</v>
      </c>
      <c r="Y20" s="277">
        <v>2.1</v>
      </c>
      <c r="Z20" s="277">
        <v>2.1</v>
      </c>
      <c r="AA20" s="277">
        <v>2.4</v>
      </c>
      <c r="AB20" s="277" t="s">
        <v>7572</v>
      </c>
      <c r="AC20" s="277" t="s">
        <v>7572</v>
      </c>
      <c r="AD20" s="277" t="s">
        <v>7572</v>
      </c>
      <c r="AE20" s="277" t="s">
        <v>7572</v>
      </c>
      <c r="AF20" s="277" t="s">
        <v>7572</v>
      </c>
      <c r="AG20" s="277" t="s">
        <v>7572</v>
      </c>
      <c r="AH20" s="277" t="s">
        <v>7572</v>
      </c>
      <c r="AI20" s="277" t="s">
        <v>7572</v>
      </c>
      <c r="AJ20" s="277" t="str">
        <f>_xlfn.IFNA(VLOOKUP(C20,'INFORM Severity - hidden'!$C$5:$G$155,5,FALSE),"-")</f>
        <v>-</v>
      </c>
    </row>
    <row r="21" spans="1:36" x14ac:dyDescent="0.25">
      <c r="A21"/>
      <c r="B21"/>
      <c r="C21" t="s">
        <v>7584</v>
      </c>
      <c r="D21" s="277" t="str">
        <f t="shared" si="0"/>
        <v>-</v>
      </c>
      <c r="E21" s="277" t="s">
        <v>7572</v>
      </c>
      <c r="F21" s="277" t="s">
        <v>7572</v>
      </c>
      <c r="G21" s="277" t="s">
        <v>7572</v>
      </c>
      <c r="H21" s="277" t="s">
        <v>7572</v>
      </c>
      <c r="I21" s="277" t="s">
        <v>7572</v>
      </c>
      <c r="J21" s="277" t="s">
        <v>7572</v>
      </c>
      <c r="K21" s="277" t="s">
        <v>7572</v>
      </c>
      <c r="L21" s="277" t="s">
        <v>7572</v>
      </c>
      <c r="M21" s="277" t="s">
        <v>7572</v>
      </c>
      <c r="N21" s="277">
        <v>1.7</v>
      </c>
      <c r="O21" s="277">
        <v>1.7</v>
      </c>
      <c r="P21" s="277">
        <v>1.7</v>
      </c>
      <c r="Q21" s="277">
        <v>1.7</v>
      </c>
      <c r="R21" s="277">
        <v>1.7</v>
      </c>
      <c r="S21" s="277" t="s">
        <v>7572</v>
      </c>
      <c r="T21" s="277" t="s">
        <v>7572</v>
      </c>
      <c r="U21" s="277" t="s">
        <v>7572</v>
      </c>
      <c r="V21" s="277" t="s">
        <v>7572</v>
      </c>
      <c r="W21" s="277" t="s">
        <v>7572</v>
      </c>
      <c r="X21" s="277" t="s">
        <v>7572</v>
      </c>
      <c r="Y21" s="277" t="s">
        <v>7572</v>
      </c>
      <c r="Z21" s="277" t="s">
        <v>7572</v>
      </c>
      <c r="AA21" s="277" t="s">
        <v>7572</v>
      </c>
      <c r="AB21" s="277" t="s">
        <v>7572</v>
      </c>
      <c r="AC21" s="277" t="s">
        <v>7572</v>
      </c>
      <c r="AD21" s="277" t="s">
        <v>7572</v>
      </c>
      <c r="AE21" s="277" t="s">
        <v>7572</v>
      </c>
      <c r="AF21" s="277" t="s">
        <v>7572</v>
      </c>
      <c r="AG21" s="277" t="s">
        <v>7572</v>
      </c>
      <c r="AH21" s="277" t="s">
        <v>7572</v>
      </c>
      <c r="AI21" s="277" t="s">
        <v>7572</v>
      </c>
      <c r="AJ21" s="277" t="str">
        <f>_xlfn.IFNA(VLOOKUP(C21,'INFORM Severity - hidden'!$C$5:$G$155,5,FALSE),"-")</f>
        <v>-</v>
      </c>
    </row>
    <row r="22" spans="1:36" x14ac:dyDescent="0.25">
      <c r="A22"/>
      <c r="B22"/>
      <c r="C22" t="s">
        <v>7585</v>
      </c>
      <c r="D22" s="277" t="str">
        <f t="shared" si="0"/>
        <v>-</v>
      </c>
      <c r="E22" s="277" t="s">
        <v>7572</v>
      </c>
      <c r="F22" s="277">
        <v>0.8</v>
      </c>
      <c r="G22" s="277" t="s">
        <v>7572</v>
      </c>
      <c r="H22" s="277" t="s">
        <v>7572</v>
      </c>
      <c r="I22" s="277" t="s">
        <v>7572</v>
      </c>
      <c r="J22" s="277" t="s">
        <v>7572</v>
      </c>
      <c r="K22" s="277" t="s">
        <v>7572</v>
      </c>
      <c r="L22" s="277" t="s">
        <v>7572</v>
      </c>
      <c r="M22" s="277" t="s">
        <v>7572</v>
      </c>
      <c r="N22" s="277" t="s">
        <v>7572</v>
      </c>
      <c r="O22" s="277" t="s">
        <v>7572</v>
      </c>
      <c r="P22" s="277" t="s">
        <v>7572</v>
      </c>
      <c r="Q22" s="277" t="s">
        <v>7572</v>
      </c>
      <c r="R22" s="277" t="s">
        <v>7572</v>
      </c>
      <c r="S22" s="277" t="s">
        <v>7572</v>
      </c>
      <c r="T22" s="277" t="s">
        <v>7572</v>
      </c>
      <c r="U22" s="277" t="s">
        <v>7572</v>
      </c>
      <c r="V22" s="277" t="s">
        <v>7572</v>
      </c>
      <c r="W22" s="277" t="s">
        <v>7572</v>
      </c>
      <c r="X22" s="277" t="s">
        <v>7572</v>
      </c>
      <c r="Y22" s="277" t="s">
        <v>7572</v>
      </c>
      <c r="Z22" s="277" t="s">
        <v>7572</v>
      </c>
      <c r="AA22" s="277" t="s">
        <v>7572</v>
      </c>
      <c r="AB22" s="277" t="s">
        <v>7572</v>
      </c>
      <c r="AC22" s="277" t="s">
        <v>7572</v>
      </c>
      <c r="AD22" s="277" t="s">
        <v>7572</v>
      </c>
      <c r="AE22" s="277" t="s">
        <v>7572</v>
      </c>
      <c r="AF22" s="277" t="s">
        <v>7572</v>
      </c>
      <c r="AG22" s="277" t="s">
        <v>7572</v>
      </c>
      <c r="AH22" s="277" t="s">
        <v>7572</v>
      </c>
      <c r="AI22" s="277" t="s">
        <v>7572</v>
      </c>
      <c r="AJ22" s="277" t="str">
        <f>_xlfn.IFNA(VLOOKUP(C22,'INFORM Severity - hidden'!$C$5:$G$155,5,FALSE),"-")</f>
        <v>-</v>
      </c>
    </row>
    <row r="23" spans="1:36" x14ac:dyDescent="0.25">
      <c r="A23" t="s">
        <v>550</v>
      </c>
      <c r="B23" t="s">
        <v>548</v>
      </c>
      <c r="C23" t="s">
        <v>549</v>
      </c>
      <c r="D23" s="277" t="str">
        <f t="shared" si="0"/>
        <v>Increasing</v>
      </c>
      <c r="E23" s="277" t="s">
        <v>7572</v>
      </c>
      <c r="F23" s="277">
        <v>1.7</v>
      </c>
      <c r="G23" s="277">
        <v>1.7</v>
      </c>
      <c r="H23" s="277">
        <v>2.2000000000000002</v>
      </c>
      <c r="I23" s="277">
        <v>2.4</v>
      </c>
      <c r="J23" s="277">
        <v>2.4</v>
      </c>
      <c r="K23" s="277">
        <v>2.4</v>
      </c>
      <c r="L23" s="277">
        <v>2.4</v>
      </c>
      <c r="M23" s="277">
        <v>2.4</v>
      </c>
      <c r="N23" s="277">
        <v>2.4</v>
      </c>
      <c r="O23" s="277">
        <v>2.2000000000000002</v>
      </c>
      <c r="P23" s="277">
        <v>2.2000000000000002</v>
      </c>
      <c r="Q23" s="277">
        <v>2.2000000000000002</v>
      </c>
      <c r="R23" s="277">
        <v>2.2000000000000002</v>
      </c>
      <c r="S23" s="277">
        <v>2.2000000000000002</v>
      </c>
      <c r="T23" s="277">
        <v>2.2000000000000002</v>
      </c>
      <c r="U23" s="277">
        <v>2.2000000000000002</v>
      </c>
      <c r="V23" s="277">
        <v>2.2000000000000002</v>
      </c>
      <c r="W23" s="277">
        <v>2.2000000000000002</v>
      </c>
      <c r="X23" s="277">
        <v>2.2000000000000002</v>
      </c>
      <c r="Y23" s="277">
        <v>2.2999999999999998</v>
      </c>
      <c r="Z23" s="277">
        <v>2.2999999999999998</v>
      </c>
      <c r="AA23" s="277">
        <v>2.4</v>
      </c>
      <c r="AB23" s="277">
        <v>2.4</v>
      </c>
      <c r="AC23" s="277">
        <v>2.5</v>
      </c>
      <c r="AD23" s="277">
        <v>2.5</v>
      </c>
      <c r="AE23" s="277">
        <v>2.5</v>
      </c>
      <c r="AF23" s="277">
        <v>2.5</v>
      </c>
      <c r="AG23" s="277">
        <v>2.5</v>
      </c>
      <c r="AH23" s="277">
        <v>2.5</v>
      </c>
      <c r="AI23" s="277">
        <v>2.6</v>
      </c>
      <c r="AJ23" s="277">
        <f>_xlfn.IFNA(VLOOKUP(C23,'INFORM Severity - hidden'!$C$5:$G$155,5,FALSE),"-")</f>
        <v>2.6</v>
      </c>
    </row>
    <row r="24" spans="1:36" x14ac:dyDescent="0.25">
      <c r="A24" t="s">
        <v>254</v>
      </c>
      <c r="B24" t="s">
        <v>252</v>
      </c>
      <c r="C24" t="s">
        <v>253</v>
      </c>
      <c r="D24" s="277" t="str">
        <f t="shared" si="0"/>
        <v>Increasing</v>
      </c>
      <c r="E24" s="277" t="s">
        <v>7572</v>
      </c>
      <c r="F24" s="277">
        <v>4</v>
      </c>
      <c r="G24" s="277">
        <v>4</v>
      </c>
      <c r="H24" s="277">
        <v>4</v>
      </c>
      <c r="I24" s="277">
        <v>4</v>
      </c>
      <c r="J24" s="277">
        <v>4</v>
      </c>
      <c r="K24" s="277">
        <v>4</v>
      </c>
      <c r="L24" s="277">
        <v>4</v>
      </c>
      <c r="M24" s="277">
        <v>4</v>
      </c>
      <c r="N24" s="277">
        <v>4</v>
      </c>
      <c r="O24" s="277">
        <v>3.9</v>
      </c>
      <c r="P24" s="277">
        <v>3.9</v>
      </c>
      <c r="Q24" s="277">
        <v>3.9</v>
      </c>
      <c r="R24" s="277">
        <v>3.9</v>
      </c>
      <c r="S24" s="277">
        <v>4</v>
      </c>
      <c r="T24" s="277">
        <v>4</v>
      </c>
      <c r="U24" s="277">
        <v>4</v>
      </c>
      <c r="V24" s="277">
        <v>4</v>
      </c>
      <c r="W24" s="277">
        <v>4</v>
      </c>
      <c r="X24" s="277">
        <v>4</v>
      </c>
      <c r="Y24" s="277">
        <v>4</v>
      </c>
      <c r="Z24" s="277">
        <v>4</v>
      </c>
      <c r="AA24" s="277">
        <v>4</v>
      </c>
      <c r="AB24" s="277">
        <v>4</v>
      </c>
      <c r="AC24" s="277">
        <v>4</v>
      </c>
      <c r="AD24" s="277">
        <v>4</v>
      </c>
      <c r="AE24" s="277">
        <v>4.0999999999999996</v>
      </c>
      <c r="AF24" s="277">
        <v>4.0999999999999996</v>
      </c>
      <c r="AG24" s="277">
        <v>4.0999999999999996</v>
      </c>
      <c r="AH24" s="277">
        <v>4.2</v>
      </c>
      <c r="AI24" s="277">
        <v>4.3</v>
      </c>
      <c r="AJ24" s="277">
        <f>_xlfn.IFNA(VLOOKUP(C24,'INFORM Severity - hidden'!$C$5:$G$155,5,FALSE),"-")</f>
        <v>4.3</v>
      </c>
    </row>
    <row r="25" spans="1:36" x14ac:dyDescent="0.25">
      <c r="A25"/>
      <c r="B25"/>
      <c r="C25" t="s">
        <v>7586</v>
      </c>
      <c r="D25" s="277" t="str">
        <f t="shared" si="0"/>
        <v>-</v>
      </c>
      <c r="E25" s="277" t="s">
        <v>7572</v>
      </c>
      <c r="F25" s="277" t="s">
        <v>7572</v>
      </c>
      <c r="G25" s="277" t="s">
        <v>7572</v>
      </c>
      <c r="H25" s="277" t="s">
        <v>7572</v>
      </c>
      <c r="I25" s="277" t="s">
        <v>7572</v>
      </c>
      <c r="J25" s="277" t="s">
        <v>7572</v>
      </c>
      <c r="K25" s="277" t="s">
        <v>7572</v>
      </c>
      <c r="L25" s="277" t="s">
        <v>7572</v>
      </c>
      <c r="M25" s="277" t="s">
        <v>7572</v>
      </c>
      <c r="N25" s="277" t="s">
        <v>7572</v>
      </c>
      <c r="O25" s="277" t="s">
        <v>7572</v>
      </c>
      <c r="P25" s="277">
        <v>2.2999999999999998</v>
      </c>
      <c r="Q25" s="277">
        <v>2.2999999999999998</v>
      </c>
      <c r="R25" s="277">
        <v>2.2999999999999998</v>
      </c>
      <c r="S25" s="277">
        <v>2.2999999999999998</v>
      </c>
      <c r="T25" s="277">
        <v>2.2999999999999998</v>
      </c>
      <c r="U25" s="277" t="s">
        <v>7572</v>
      </c>
      <c r="V25" s="277" t="s">
        <v>7572</v>
      </c>
      <c r="W25" s="277" t="s">
        <v>7572</v>
      </c>
      <c r="X25" s="277" t="s">
        <v>7572</v>
      </c>
      <c r="Y25" s="277" t="s">
        <v>7572</v>
      </c>
      <c r="Z25" s="277" t="s">
        <v>7572</v>
      </c>
      <c r="AA25" s="277" t="s">
        <v>7572</v>
      </c>
      <c r="AB25" s="277" t="s">
        <v>7572</v>
      </c>
      <c r="AC25" s="277" t="s">
        <v>7572</v>
      </c>
      <c r="AD25" s="277" t="s">
        <v>7572</v>
      </c>
      <c r="AE25" s="277" t="s">
        <v>7572</v>
      </c>
      <c r="AF25" s="277" t="s">
        <v>7572</v>
      </c>
      <c r="AG25" s="277" t="s">
        <v>7572</v>
      </c>
      <c r="AH25" s="277" t="s">
        <v>7572</v>
      </c>
      <c r="AI25" s="277" t="s">
        <v>7572</v>
      </c>
      <c r="AJ25" s="277" t="str">
        <f>_xlfn.IFNA(VLOOKUP(C25,'INFORM Severity - hidden'!$C$5:$G$155,5,FALSE),"-")</f>
        <v>-</v>
      </c>
    </row>
    <row r="26" spans="1:36" x14ac:dyDescent="0.25">
      <c r="A26"/>
      <c r="B26"/>
      <c r="C26" t="s">
        <v>7587</v>
      </c>
      <c r="D26" s="277" t="str">
        <f t="shared" si="0"/>
        <v>-</v>
      </c>
      <c r="E26" s="277" t="s">
        <v>7572</v>
      </c>
      <c r="F26" s="277" t="s">
        <v>7572</v>
      </c>
      <c r="G26" s="277" t="s">
        <v>7572</v>
      </c>
      <c r="H26" s="277" t="s">
        <v>7572</v>
      </c>
      <c r="I26" s="277" t="s">
        <v>7572</v>
      </c>
      <c r="J26" s="277" t="s">
        <v>7572</v>
      </c>
      <c r="K26" s="277" t="s">
        <v>7572</v>
      </c>
      <c r="L26" s="277" t="s">
        <v>7572</v>
      </c>
      <c r="M26" s="277" t="s">
        <v>7572</v>
      </c>
      <c r="N26" s="277" t="s">
        <v>7572</v>
      </c>
      <c r="O26" s="277" t="s">
        <v>7572</v>
      </c>
      <c r="P26" s="277" t="s">
        <v>7572</v>
      </c>
      <c r="Q26" s="277" t="s">
        <v>7572</v>
      </c>
      <c r="R26" s="277" t="s">
        <v>7572</v>
      </c>
      <c r="S26" s="277" t="s">
        <v>7572</v>
      </c>
      <c r="T26" s="277" t="s">
        <v>7572</v>
      </c>
      <c r="U26" s="277" t="s">
        <v>7572</v>
      </c>
      <c r="V26" s="277" t="s">
        <v>7572</v>
      </c>
      <c r="W26" s="277">
        <v>2.9</v>
      </c>
      <c r="X26" s="277">
        <v>2.9</v>
      </c>
      <c r="Y26" s="277">
        <v>2.9</v>
      </c>
      <c r="Z26" s="277">
        <v>3</v>
      </c>
      <c r="AA26" s="277" t="s">
        <v>7572</v>
      </c>
      <c r="AB26" s="277" t="s">
        <v>7572</v>
      </c>
      <c r="AC26" s="277" t="s">
        <v>7572</v>
      </c>
      <c r="AD26" s="277" t="s">
        <v>7572</v>
      </c>
      <c r="AE26" s="277" t="s">
        <v>7572</v>
      </c>
      <c r="AF26" s="277" t="s">
        <v>7572</v>
      </c>
      <c r="AG26" s="277" t="s">
        <v>7572</v>
      </c>
      <c r="AH26" s="277" t="s">
        <v>7572</v>
      </c>
      <c r="AI26" s="277" t="s">
        <v>7572</v>
      </c>
      <c r="AJ26" s="277" t="str">
        <f>_xlfn.IFNA(VLOOKUP(C26,'INFORM Severity - hidden'!$C$5:$G$155,5,FALSE),"-")</f>
        <v>-</v>
      </c>
    </row>
    <row r="27" spans="1:36" x14ac:dyDescent="0.25">
      <c r="A27" t="s">
        <v>6568</v>
      </c>
      <c r="B27" t="s">
        <v>6566</v>
      </c>
      <c r="C27" t="s">
        <v>6567</v>
      </c>
      <c r="D27" s="277" t="str">
        <f t="shared" si="0"/>
        <v>-</v>
      </c>
      <c r="E27" s="277" t="s">
        <v>7572</v>
      </c>
      <c r="F27" s="277" t="s">
        <v>7572</v>
      </c>
      <c r="G27" s="277" t="s">
        <v>7572</v>
      </c>
      <c r="H27" s="277" t="s">
        <v>7572</v>
      </c>
      <c r="I27" s="277" t="s">
        <v>7572</v>
      </c>
      <c r="J27" s="277" t="s">
        <v>7572</v>
      </c>
      <c r="K27" s="277" t="s">
        <v>7572</v>
      </c>
      <c r="L27" s="277" t="s">
        <v>7572</v>
      </c>
      <c r="M27" s="277" t="s">
        <v>7572</v>
      </c>
      <c r="N27" s="277" t="s">
        <v>7572</v>
      </c>
      <c r="O27" s="277" t="s">
        <v>7572</v>
      </c>
      <c r="P27" s="277" t="s">
        <v>7572</v>
      </c>
      <c r="Q27" s="277" t="s">
        <v>7572</v>
      </c>
      <c r="R27" s="277" t="s">
        <v>7572</v>
      </c>
      <c r="S27" s="277" t="s">
        <v>7572</v>
      </c>
      <c r="T27" s="277" t="s">
        <v>7572</v>
      </c>
      <c r="U27" s="277" t="s">
        <v>7572</v>
      </c>
      <c r="V27" s="277" t="s">
        <v>7572</v>
      </c>
      <c r="W27" s="277" t="s">
        <v>7572</v>
      </c>
      <c r="X27" s="277" t="s">
        <v>7572</v>
      </c>
      <c r="Y27" s="277" t="s">
        <v>7572</v>
      </c>
      <c r="Z27" s="277" t="s">
        <v>7572</v>
      </c>
      <c r="AA27" s="277" t="s">
        <v>7572</v>
      </c>
      <c r="AB27" s="277" t="s">
        <v>7572</v>
      </c>
      <c r="AC27" s="277" t="s">
        <v>7572</v>
      </c>
      <c r="AD27" s="277" t="s">
        <v>7572</v>
      </c>
      <c r="AE27" s="277" t="s">
        <v>7572</v>
      </c>
      <c r="AF27" s="277" t="s">
        <v>7572</v>
      </c>
      <c r="AG27" s="277" t="s">
        <v>7572</v>
      </c>
      <c r="AH27" s="277" t="s">
        <v>7572</v>
      </c>
      <c r="AI27" s="277" t="s">
        <v>7572</v>
      </c>
      <c r="AJ27" s="277">
        <f>_xlfn.IFNA(VLOOKUP(C27,'INFORM Severity - hidden'!$C$5:$G$155,5,FALSE),"-")</f>
        <v>2.5</v>
      </c>
    </row>
    <row r="28" spans="1:36" x14ac:dyDescent="0.25">
      <c r="A28" t="s">
        <v>309</v>
      </c>
      <c r="B28" t="s">
        <v>307</v>
      </c>
      <c r="C28" t="s">
        <v>308</v>
      </c>
      <c r="D28" s="277" t="str">
        <f t="shared" si="0"/>
        <v>Increasing</v>
      </c>
      <c r="E28" s="277" t="s">
        <v>7572</v>
      </c>
      <c r="F28" s="277">
        <v>4</v>
      </c>
      <c r="G28" s="277">
        <v>4</v>
      </c>
      <c r="H28" s="277">
        <v>4.0999999999999996</v>
      </c>
      <c r="I28" s="277">
        <v>4.0999999999999996</v>
      </c>
      <c r="J28" s="277">
        <v>4</v>
      </c>
      <c r="K28" s="277">
        <v>4.0999999999999996</v>
      </c>
      <c r="L28" s="277">
        <v>3.9</v>
      </c>
      <c r="M28" s="277">
        <v>4</v>
      </c>
      <c r="N28" s="277">
        <v>4</v>
      </c>
      <c r="O28" s="277">
        <v>4</v>
      </c>
      <c r="P28" s="277">
        <v>4</v>
      </c>
      <c r="Q28" s="277">
        <v>4</v>
      </c>
      <c r="R28" s="277">
        <v>4</v>
      </c>
      <c r="S28" s="277">
        <v>3.6</v>
      </c>
      <c r="T28" s="277">
        <v>3.6</v>
      </c>
      <c r="U28" s="277">
        <v>3.5</v>
      </c>
      <c r="V28" s="277">
        <v>3.6</v>
      </c>
      <c r="W28" s="277">
        <v>3.6</v>
      </c>
      <c r="X28" s="277">
        <v>3.6</v>
      </c>
      <c r="Y28" s="277">
        <v>3.6</v>
      </c>
      <c r="Z28" s="277">
        <v>3.6</v>
      </c>
      <c r="AA28" s="277">
        <v>3.7</v>
      </c>
      <c r="AB28" s="277">
        <v>3.7</v>
      </c>
      <c r="AC28" s="277">
        <v>3.7</v>
      </c>
      <c r="AD28" s="277">
        <v>3.7</v>
      </c>
      <c r="AE28" s="277">
        <v>3.7</v>
      </c>
      <c r="AF28" s="277">
        <v>3.7</v>
      </c>
      <c r="AG28" s="277">
        <v>4.0999999999999996</v>
      </c>
      <c r="AH28" s="277">
        <v>4.0999999999999996</v>
      </c>
      <c r="AI28" s="277">
        <v>4.2</v>
      </c>
      <c r="AJ28" s="277">
        <f>_xlfn.IFNA(VLOOKUP(C28,'INFORM Severity - hidden'!$C$5:$G$155,5,FALSE),"-")</f>
        <v>4.2</v>
      </c>
    </row>
    <row r="29" spans="1:36" x14ac:dyDescent="0.25">
      <c r="A29" t="s">
        <v>309</v>
      </c>
      <c r="B29" t="s">
        <v>313</v>
      </c>
      <c r="C29" t="s">
        <v>314</v>
      </c>
      <c r="D29" s="277" t="str">
        <f t="shared" si="0"/>
        <v>Increasing</v>
      </c>
      <c r="E29" s="277" t="s">
        <v>7572</v>
      </c>
      <c r="F29" s="277">
        <v>3.6</v>
      </c>
      <c r="G29" s="277">
        <v>3.6</v>
      </c>
      <c r="H29" s="277">
        <v>3.8</v>
      </c>
      <c r="I29" s="277">
        <v>3.8</v>
      </c>
      <c r="J29" s="277">
        <v>3.8</v>
      </c>
      <c r="K29" s="277">
        <v>3.8</v>
      </c>
      <c r="L29" s="277">
        <v>3.8</v>
      </c>
      <c r="M29" s="277">
        <v>3.8</v>
      </c>
      <c r="N29" s="277">
        <v>3.7</v>
      </c>
      <c r="O29" s="277">
        <v>3.7</v>
      </c>
      <c r="P29" s="277">
        <v>3.7</v>
      </c>
      <c r="Q29" s="277">
        <v>3.7</v>
      </c>
      <c r="R29" s="277">
        <v>3.7</v>
      </c>
      <c r="S29" s="277">
        <v>3.6</v>
      </c>
      <c r="T29" s="277">
        <v>3.6</v>
      </c>
      <c r="U29" s="277">
        <v>3.6</v>
      </c>
      <c r="V29" s="277">
        <v>3.6</v>
      </c>
      <c r="W29" s="277">
        <v>3.6</v>
      </c>
      <c r="X29" s="277">
        <v>3.1</v>
      </c>
      <c r="Y29" s="277">
        <v>3.1</v>
      </c>
      <c r="Z29" s="277">
        <v>3.1</v>
      </c>
      <c r="AA29" s="277">
        <v>3.2</v>
      </c>
      <c r="AB29" s="277">
        <v>3.2</v>
      </c>
      <c r="AC29" s="277">
        <v>3.2</v>
      </c>
      <c r="AD29" s="277">
        <v>3.2</v>
      </c>
      <c r="AE29" s="277">
        <v>3.2</v>
      </c>
      <c r="AF29" s="277">
        <v>3.2</v>
      </c>
      <c r="AG29" s="277">
        <v>3.2</v>
      </c>
      <c r="AH29" s="277">
        <v>3.3</v>
      </c>
      <c r="AI29" s="277">
        <v>3.4</v>
      </c>
      <c r="AJ29" s="277">
        <f>_xlfn.IFNA(VLOOKUP(C29,'INFORM Severity - hidden'!$C$5:$G$155,5,FALSE),"-")</f>
        <v>3.4</v>
      </c>
    </row>
    <row r="30" spans="1:36" x14ac:dyDescent="0.25">
      <c r="A30" t="s">
        <v>309</v>
      </c>
      <c r="B30" t="s">
        <v>323</v>
      </c>
      <c r="C30" t="s">
        <v>324</v>
      </c>
      <c r="D30" s="277" t="str">
        <f t="shared" si="0"/>
        <v>Stable</v>
      </c>
      <c r="E30" s="277" t="s">
        <v>7572</v>
      </c>
      <c r="F30" s="277">
        <v>3.2</v>
      </c>
      <c r="G30" s="277">
        <v>3.2</v>
      </c>
      <c r="H30" s="277">
        <v>3.5</v>
      </c>
      <c r="I30" s="277">
        <v>3.5</v>
      </c>
      <c r="J30" s="277">
        <v>3.5</v>
      </c>
      <c r="K30" s="277">
        <v>3.5</v>
      </c>
      <c r="L30" s="277">
        <v>3.6</v>
      </c>
      <c r="M30" s="277">
        <v>3.6</v>
      </c>
      <c r="N30" s="277">
        <v>3.6</v>
      </c>
      <c r="O30" s="277">
        <v>3.6</v>
      </c>
      <c r="P30" s="277">
        <v>3.6</v>
      </c>
      <c r="Q30" s="277">
        <v>3.6</v>
      </c>
      <c r="R30" s="277">
        <v>3.6</v>
      </c>
      <c r="S30" s="277">
        <v>3.1</v>
      </c>
      <c r="T30" s="277">
        <v>3.1</v>
      </c>
      <c r="U30" s="277">
        <v>3.1</v>
      </c>
      <c r="V30" s="277">
        <v>3.1</v>
      </c>
      <c r="W30" s="277">
        <v>3.1</v>
      </c>
      <c r="X30" s="277">
        <v>3.3</v>
      </c>
      <c r="Y30" s="277">
        <v>3.3</v>
      </c>
      <c r="Z30" s="277">
        <v>3.3</v>
      </c>
      <c r="AA30" s="277">
        <v>3.4</v>
      </c>
      <c r="AB30" s="277">
        <v>3.4</v>
      </c>
      <c r="AC30" s="277">
        <v>3.3</v>
      </c>
      <c r="AD30" s="277">
        <v>3.4</v>
      </c>
      <c r="AE30" s="277">
        <v>3.4</v>
      </c>
      <c r="AF30" s="277">
        <v>3.4</v>
      </c>
      <c r="AG30" s="277">
        <v>3.4</v>
      </c>
      <c r="AH30" s="277">
        <v>3.4</v>
      </c>
      <c r="AI30" s="277">
        <v>3.4</v>
      </c>
      <c r="AJ30" s="277">
        <f>_xlfn.IFNA(VLOOKUP(C30,'INFORM Severity - hidden'!$C$5:$G$155,5,FALSE),"-")</f>
        <v>3.4</v>
      </c>
    </row>
    <row r="31" spans="1:36" x14ac:dyDescent="0.25">
      <c r="A31" t="s">
        <v>309</v>
      </c>
      <c r="B31" t="s">
        <v>334</v>
      </c>
      <c r="C31" t="s">
        <v>335</v>
      </c>
      <c r="D31" s="277" t="str">
        <f t="shared" si="0"/>
        <v>Increasing</v>
      </c>
      <c r="E31" s="277" t="s">
        <v>7572</v>
      </c>
      <c r="F31" s="277">
        <v>3.3</v>
      </c>
      <c r="G31" s="277">
        <v>3.3</v>
      </c>
      <c r="H31" s="277">
        <v>3.1</v>
      </c>
      <c r="I31" s="277">
        <v>3.1</v>
      </c>
      <c r="J31" s="277">
        <v>3.1</v>
      </c>
      <c r="K31" s="277">
        <v>3.1</v>
      </c>
      <c r="L31" s="277">
        <v>2.7</v>
      </c>
      <c r="M31" s="277">
        <v>2.8</v>
      </c>
      <c r="N31" s="277">
        <v>2.6</v>
      </c>
      <c r="O31" s="277">
        <v>2.6</v>
      </c>
      <c r="P31" s="277">
        <v>2.6</v>
      </c>
      <c r="Q31" s="277">
        <v>2.6</v>
      </c>
      <c r="R31" s="277">
        <v>2.6</v>
      </c>
      <c r="S31" s="277">
        <v>2.6</v>
      </c>
      <c r="T31" s="277">
        <v>2.6</v>
      </c>
      <c r="U31" s="277">
        <v>2.5</v>
      </c>
      <c r="V31" s="277">
        <v>2.6</v>
      </c>
      <c r="W31" s="277">
        <v>2.6</v>
      </c>
      <c r="X31" s="277">
        <v>2.6</v>
      </c>
      <c r="Y31" s="277">
        <v>2.5</v>
      </c>
      <c r="Z31" s="277">
        <v>2.5</v>
      </c>
      <c r="AA31" s="277">
        <v>2.6</v>
      </c>
      <c r="AB31" s="277">
        <v>2.6</v>
      </c>
      <c r="AC31" s="277">
        <v>2.8</v>
      </c>
      <c r="AD31" s="277">
        <v>2.8</v>
      </c>
      <c r="AE31" s="277">
        <v>2.8</v>
      </c>
      <c r="AF31" s="277">
        <v>2.8</v>
      </c>
      <c r="AG31" s="277">
        <v>2.8</v>
      </c>
      <c r="AH31" s="277">
        <v>2.8</v>
      </c>
      <c r="AI31" s="277">
        <v>3</v>
      </c>
      <c r="AJ31" s="277">
        <f>_xlfn.IFNA(VLOOKUP(C31,'INFORM Severity - hidden'!$C$5:$G$155,5,FALSE),"-")</f>
        <v>3</v>
      </c>
    </row>
    <row r="32" spans="1:36" x14ac:dyDescent="0.25">
      <c r="A32" t="s">
        <v>347</v>
      </c>
      <c r="B32" t="s">
        <v>345</v>
      </c>
      <c r="C32" t="s">
        <v>346</v>
      </c>
      <c r="D32" s="277" t="str">
        <f>IF(AJ32="-","-",IFERROR(IF(ROUND(AVERAGE(AH32:AJ32),1)=ROUND(AVERAGE(AE32:AG32),1),"Stable",IF(ROUND(AVERAGE(AH32:AJ32),1)&lt;ROUND(AVERAGE(AE32:AG32),1),"Decreasing",IF(ROUND(AVERAGE(AH32:AJ32),1)&gt;ROUND(AVERAGE(AE32:AG32),1),"Increasing"))),"-"))</f>
        <v>Increasing</v>
      </c>
      <c r="E32" s="277" t="s">
        <v>7572</v>
      </c>
      <c r="F32" s="277">
        <v>4.4000000000000004</v>
      </c>
      <c r="G32" s="277">
        <v>4.4000000000000004</v>
      </c>
      <c r="H32" s="277">
        <v>4.4000000000000004</v>
      </c>
      <c r="I32" s="277">
        <v>4.2</v>
      </c>
      <c r="J32" s="277">
        <v>4.2</v>
      </c>
      <c r="K32" s="277">
        <v>4.2</v>
      </c>
      <c r="L32" s="277">
        <v>4.2</v>
      </c>
      <c r="M32" s="277">
        <v>4.2</v>
      </c>
      <c r="N32" s="277">
        <v>4.2</v>
      </c>
      <c r="O32" s="277">
        <v>4.2</v>
      </c>
      <c r="P32" s="277">
        <v>4.2</v>
      </c>
      <c r="Q32" s="277">
        <v>4.2</v>
      </c>
      <c r="R32" s="277">
        <v>4</v>
      </c>
      <c r="S32" s="277">
        <v>4.2</v>
      </c>
      <c r="T32" s="277">
        <v>4.2</v>
      </c>
      <c r="U32" s="277">
        <v>4.2</v>
      </c>
      <c r="V32" s="277">
        <v>4.2</v>
      </c>
      <c r="W32" s="277">
        <v>4.2</v>
      </c>
      <c r="X32" s="277">
        <v>4.2</v>
      </c>
      <c r="Y32" s="277">
        <v>4.2</v>
      </c>
      <c r="Z32" s="277">
        <v>4.5</v>
      </c>
      <c r="AA32" s="277">
        <v>4.5</v>
      </c>
      <c r="AB32" s="277">
        <v>4.5</v>
      </c>
      <c r="AC32" s="277">
        <v>4.5</v>
      </c>
      <c r="AD32" s="277">
        <v>4.5</v>
      </c>
      <c r="AE32" s="277">
        <v>4.5</v>
      </c>
      <c r="AF32" s="277">
        <v>4.5</v>
      </c>
      <c r="AG32" s="277">
        <v>4.5</v>
      </c>
      <c r="AH32" s="277">
        <v>4.5</v>
      </c>
      <c r="AI32" s="277">
        <v>4.5999999999999996</v>
      </c>
      <c r="AJ32" s="277">
        <f>_xlfn.IFNA(VLOOKUP(C32,'INFORM Severity - hidden'!$C$5:$G$155,5,FALSE),"-")</f>
        <v>4.5999999999999996</v>
      </c>
    </row>
    <row r="33" spans="1:36" x14ac:dyDescent="0.25">
      <c r="A33"/>
      <c r="B33"/>
      <c r="C33" t="s">
        <v>7588</v>
      </c>
      <c r="D33" s="277" t="str">
        <f t="shared" si="0"/>
        <v>-</v>
      </c>
      <c r="E33" s="277" t="s">
        <v>7572</v>
      </c>
      <c r="F33" s="277" t="s">
        <v>7572</v>
      </c>
      <c r="G33" s="277" t="s">
        <v>7572</v>
      </c>
      <c r="H33" s="277" t="s">
        <v>7572</v>
      </c>
      <c r="I33" s="277" t="s">
        <v>7572</v>
      </c>
      <c r="J33" s="277" t="s">
        <v>7572</v>
      </c>
      <c r="K33" s="277" t="s">
        <v>7572</v>
      </c>
      <c r="L33" s="277" t="s">
        <v>7572</v>
      </c>
      <c r="M33" s="277" t="s">
        <v>7572</v>
      </c>
      <c r="N33" s="277" t="s">
        <v>7572</v>
      </c>
      <c r="O33" s="277" t="s">
        <v>7572</v>
      </c>
      <c r="P33" s="277">
        <v>2.7</v>
      </c>
      <c r="Q33" s="277">
        <v>2.7</v>
      </c>
      <c r="R33" s="277">
        <v>2.5</v>
      </c>
      <c r="S33" s="277">
        <v>2.7</v>
      </c>
      <c r="T33" s="277">
        <v>2.7</v>
      </c>
      <c r="U33" s="277" t="s">
        <v>7572</v>
      </c>
      <c r="V33" s="277" t="s">
        <v>7572</v>
      </c>
      <c r="W33" s="277" t="s">
        <v>7572</v>
      </c>
      <c r="X33" s="277" t="s">
        <v>7572</v>
      </c>
      <c r="Y33" s="277" t="s">
        <v>7572</v>
      </c>
      <c r="Z33" s="277" t="s">
        <v>7572</v>
      </c>
      <c r="AA33" s="277" t="s">
        <v>7572</v>
      </c>
      <c r="AB33" s="277" t="s">
        <v>7572</v>
      </c>
      <c r="AC33" s="277" t="s">
        <v>7572</v>
      </c>
      <c r="AD33" s="277" t="s">
        <v>7572</v>
      </c>
      <c r="AE33" s="277" t="s">
        <v>7572</v>
      </c>
      <c r="AF33" s="277" t="s">
        <v>7572</v>
      </c>
      <c r="AG33" s="277" t="s">
        <v>7572</v>
      </c>
      <c r="AH33" s="277" t="s">
        <v>7572</v>
      </c>
      <c r="AI33" s="277" t="s">
        <v>7572</v>
      </c>
      <c r="AJ33" s="277" t="str">
        <f>_xlfn.IFNA(VLOOKUP(C33,'INFORM Severity - hidden'!$C$5:$G$155,5,FALSE),"-")</f>
        <v>-</v>
      </c>
    </row>
    <row r="34" spans="1:36" x14ac:dyDescent="0.25">
      <c r="A34"/>
      <c r="B34"/>
      <c r="C34" t="s">
        <v>7589</v>
      </c>
      <c r="D34" s="277" t="str">
        <f t="shared" si="0"/>
        <v>-</v>
      </c>
      <c r="E34" s="277" t="s">
        <v>7572</v>
      </c>
      <c r="F34" s="277" t="s">
        <v>7572</v>
      </c>
      <c r="G34" s="277" t="s">
        <v>7572</v>
      </c>
      <c r="H34" s="277" t="s">
        <v>7572</v>
      </c>
      <c r="I34" s="277" t="s">
        <v>7572</v>
      </c>
      <c r="J34" s="277" t="s">
        <v>7572</v>
      </c>
      <c r="K34" s="277" t="s">
        <v>7572</v>
      </c>
      <c r="L34" s="277" t="s">
        <v>7572</v>
      </c>
      <c r="M34" s="277" t="s">
        <v>7572</v>
      </c>
      <c r="N34" s="277" t="s">
        <v>7572</v>
      </c>
      <c r="O34" s="277" t="s">
        <v>7572</v>
      </c>
      <c r="P34" s="277" t="s">
        <v>7572</v>
      </c>
      <c r="Q34" s="277" t="s">
        <v>7572</v>
      </c>
      <c r="R34" s="277" t="s">
        <v>7572</v>
      </c>
      <c r="S34" s="277" t="s">
        <v>7572</v>
      </c>
      <c r="T34" s="277" t="s">
        <v>7572</v>
      </c>
      <c r="U34" s="277" t="s">
        <v>7572</v>
      </c>
      <c r="V34" s="277">
        <v>2.4</v>
      </c>
      <c r="W34" s="277">
        <v>2.6</v>
      </c>
      <c r="X34" s="277">
        <v>2.6</v>
      </c>
      <c r="Y34" s="277">
        <v>2.6</v>
      </c>
      <c r="Z34" s="277">
        <v>2.6</v>
      </c>
      <c r="AA34" s="277">
        <v>2.6</v>
      </c>
      <c r="AB34" s="277">
        <v>2.6</v>
      </c>
      <c r="AC34" s="277">
        <v>2.6</v>
      </c>
      <c r="AD34" s="277" t="s">
        <v>7572</v>
      </c>
      <c r="AE34" s="277" t="s">
        <v>7572</v>
      </c>
      <c r="AF34" s="277" t="s">
        <v>7572</v>
      </c>
      <c r="AG34" s="277" t="s">
        <v>7572</v>
      </c>
      <c r="AH34" s="277" t="s">
        <v>7572</v>
      </c>
      <c r="AI34" s="277" t="s">
        <v>7572</v>
      </c>
      <c r="AJ34" s="277" t="str">
        <f>_xlfn.IFNA(VLOOKUP(C34,'INFORM Severity - hidden'!$C$5:$G$155,5,FALSE),"-")</f>
        <v>-</v>
      </c>
    </row>
    <row r="35" spans="1:36" x14ac:dyDescent="0.25">
      <c r="A35" t="s">
        <v>2775</v>
      </c>
      <c r="B35" t="s">
        <v>2773</v>
      </c>
      <c r="C35" t="s">
        <v>2774</v>
      </c>
      <c r="D35" s="277" t="str">
        <f t="shared" si="0"/>
        <v>Increasing</v>
      </c>
      <c r="E35" s="277" t="s">
        <v>7572</v>
      </c>
      <c r="F35" s="277" t="s">
        <v>7572</v>
      </c>
      <c r="G35" s="277" t="s">
        <v>7572</v>
      </c>
      <c r="H35" s="277" t="s">
        <v>7572</v>
      </c>
      <c r="I35" s="277" t="s">
        <v>7572</v>
      </c>
      <c r="J35" s="277" t="s">
        <v>7572</v>
      </c>
      <c r="K35" s="277" t="s">
        <v>7572</v>
      </c>
      <c r="L35" s="277" t="s">
        <v>7572</v>
      </c>
      <c r="M35" s="277" t="s">
        <v>7572</v>
      </c>
      <c r="N35" s="277" t="s">
        <v>7572</v>
      </c>
      <c r="O35" s="277" t="s">
        <v>7572</v>
      </c>
      <c r="P35" s="277" t="s">
        <v>7572</v>
      </c>
      <c r="Q35" s="277" t="s">
        <v>7572</v>
      </c>
      <c r="R35" s="277" t="s">
        <v>7572</v>
      </c>
      <c r="S35" s="277" t="s">
        <v>7572</v>
      </c>
      <c r="T35" s="277" t="s">
        <v>7572</v>
      </c>
      <c r="U35" s="277" t="s">
        <v>7572</v>
      </c>
      <c r="V35" s="277" t="s">
        <v>7572</v>
      </c>
      <c r="W35" s="277" t="s">
        <v>7572</v>
      </c>
      <c r="X35" s="277" t="s">
        <v>7572</v>
      </c>
      <c r="Y35" s="277" t="s">
        <v>7572</v>
      </c>
      <c r="Z35" s="277" t="s">
        <v>7572</v>
      </c>
      <c r="AA35" s="277" t="s">
        <v>7572</v>
      </c>
      <c r="AB35" s="277" t="s">
        <v>7572</v>
      </c>
      <c r="AC35" s="277">
        <v>3.2</v>
      </c>
      <c r="AD35" s="277">
        <v>3.2</v>
      </c>
      <c r="AE35" s="277">
        <v>3.2</v>
      </c>
      <c r="AF35" s="277">
        <v>3.2</v>
      </c>
      <c r="AG35" s="277">
        <v>3.2</v>
      </c>
      <c r="AH35" s="277">
        <v>3.3</v>
      </c>
      <c r="AI35" s="277">
        <v>3.4</v>
      </c>
      <c r="AJ35" s="277">
        <f>_xlfn.IFNA(VLOOKUP(C35,'INFORM Severity - hidden'!$C$5:$G$155,5,FALSE),"-")</f>
        <v>3.4</v>
      </c>
    </row>
    <row r="36" spans="1:36" x14ac:dyDescent="0.25">
      <c r="A36"/>
      <c r="B36"/>
      <c r="C36" t="s">
        <v>7590</v>
      </c>
      <c r="D36" s="277" t="str">
        <f t="shared" si="0"/>
        <v>-</v>
      </c>
      <c r="E36" s="277" t="s">
        <v>7572</v>
      </c>
      <c r="F36" s="277">
        <v>2.5</v>
      </c>
      <c r="G36" s="277">
        <v>2.5</v>
      </c>
      <c r="H36" s="277">
        <v>2.4</v>
      </c>
      <c r="I36" s="277">
        <v>2.4</v>
      </c>
      <c r="J36" s="277">
        <v>2.4</v>
      </c>
      <c r="K36" s="277">
        <v>2.4</v>
      </c>
      <c r="L36" s="277">
        <v>2.4</v>
      </c>
      <c r="M36" s="277">
        <v>2.4</v>
      </c>
      <c r="N36" s="277">
        <v>2.4</v>
      </c>
      <c r="O36" s="277">
        <v>1.7</v>
      </c>
      <c r="P36" s="277">
        <v>1.8</v>
      </c>
      <c r="Q36" s="277">
        <v>1.8</v>
      </c>
      <c r="R36" s="277">
        <v>1.8</v>
      </c>
      <c r="S36" s="277">
        <v>1.8</v>
      </c>
      <c r="T36" s="277">
        <v>1.8</v>
      </c>
      <c r="U36" s="277">
        <v>1.8</v>
      </c>
      <c r="V36" s="277">
        <v>1.7</v>
      </c>
      <c r="W36" s="277">
        <v>1.7</v>
      </c>
      <c r="X36" s="277">
        <v>1.7</v>
      </c>
      <c r="Y36" s="277">
        <v>1.6</v>
      </c>
      <c r="Z36" s="277">
        <v>2.2000000000000002</v>
      </c>
      <c r="AA36" s="277" t="s">
        <v>7572</v>
      </c>
      <c r="AB36" s="277" t="s">
        <v>7572</v>
      </c>
      <c r="AC36" s="277" t="s">
        <v>7572</v>
      </c>
      <c r="AD36" s="277" t="s">
        <v>7572</v>
      </c>
      <c r="AE36" s="277" t="s">
        <v>7572</v>
      </c>
      <c r="AF36" s="277" t="s">
        <v>7572</v>
      </c>
      <c r="AG36" s="277" t="s">
        <v>7572</v>
      </c>
      <c r="AH36" s="277" t="s">
        <v>7572</v>
      </c>
      <c r="AI36" s="277" t="s">
        <v>7572</v>
      </c>
      <c r="AJ36" s="277" t="str">
        <f>_xlfn.IFNA(VLOOKUP(C36,'INFORM Severity - hidden'!$C$5:$G$155,5,FALSE),"-")</f>
        <v>-</v>
      </c>
    </row>
    <row r="37" spans="1:36" x14ac:dyDescent="0.25">
      <c r="A37"/>
      <c r="B37"/>
      <c r="C37" t="s">
        <v>7591</v>
      </c>
      <c r="D37" s="277" t="str">
        <f t="shared" si="0"/>
        <v>-</v>
      </c>
      <c r="E37" s="277" t="s">
        <v>7572</v>
      </c>
      <c r="F37" s="277" t="s">
        <v>7572</v>
      </c>
      <c r="G37" s="277" t="s">
        <v>7572</v>
      </c>
      <c r="H37" s="277" t="s">
        <v>7572</v>
      </c>
      <c r="I37" s="277" t="s">
        <v>7572</v>
      </c>
      <c r="J37" s="277" t="s">
        <v>7572</v>
      </c>
      <c r="K37" s="277" t="s">
        <v>7572</v>
      </c>
      <c r="L37" s="277" t="s">
        <v>7572</v>
      </c>
      <c r="M37" s="277" t="s">
        <v>7572</v>
      </c>
      <c r="N37" s="277" t="s">
        <v>7572</v>
      </c>
      <c r="O37" s="277" t="s">
        <v>7572</v>
      </c>
      <c r="P37" s="277" t="s">
        <v>7572</v>
      </c>
      <c r="Q37" s="277" t="s">
        <v>7572</v>
      </c>
      <c r="R37" s="277" t="s">
        <v>7572</v>
      </c>
      <c r="S37" s="277" t="s">
        <v>7572</v>
      </c>
      <c r="T37" s="277" t="s">
        <v>7572</v>
      </c>
      <c r="U37" s="277" t="s">
        <v>7572</v>
      </c>
      <c r="V37" s="277" t="s">
        <v>7572</v>
      </c>
      <c r="W37" s="277" t="s">
        <v>7572</v>
      </c>
      <c r="X37" s="277" t="s">
        <v>7572</v>
      </c>
      <c r="Y37" s="277" t="s">
        <v>7572</v>
      </c>
      <c r="Z37" s="277" t="s">
        <v>7572</v>
      </c>
      <c r="AA37" s="277">
        <v>2.2000000000000002</v>
      </c>
      <c r="AB37" s="277">
        <v>2.2000000000000002</v>
      </c>
      <c r="AC37" s="277">
        <v>2.2000000000000002</v>
      </c>
      <c r="AD37" s="277">
        <v>2.2000000000000002</v>
      </c>
      <c r="AE37" s="277" t="s">
        <v>7572</v>
      </c>
      <c r="AF37" s="277" t="s">
        <v>7572</v>
      </c>
      <c r="AG37" s="277" t="s">
        <v>7572</v>
      </c>
      <c r="AH37" s="277" t="s">
        <v>7572</v>
      </c>
      <c r="AI37" s="277" t="s">
        <v>7572</v>
      </c>
      <c r="AJ37" s="277" t="str">
        <f>_xlfn.IFNA(VLOOKUP(C37,'INFORM Severity - hidden'!$C$5:$G$155,5,FALSE),"-")</f>
        <v>-</v>
      </c>
    </row>
    <row r="38" spans="1:36" x14ac:dyDescent="0.25">
      <c r="A38" t="s">
        <v>430</v>
      </c>
      <c r="B38" t="s">
        <v>428</v>
      </c>
      <c r="C38" t="s">
        <v>429</v>
      </c>
      <c r="D38" s="277" t="str">
        <f t="shared" si="0"/>
        <v>Stable</v>
      </c>
      <c r="E38" s="277" t="s">
        <v>7572</v>
      </c>
      <c r="F38" s="277">
        <v>3.9</v>
      </c>
      <c r="G38" s="277">
        <v>3.9</v>
      </c>
      <c r="H38" s="277">
        <v>4</v>
      </c>
      <c r="I38" s="277">
        <v>4</v>
      </c>
      <c r="J38" s="277">
        <v>4</v>
      </c>
      <c r="K38" s="277">
        <v>4</v>
      </c>
      <c r="L38" s="277">
        <v>4</v>
      </c>
      <c r="M38" s="277">
        <v>4</v>
      </c>
      <c r="N38" s="277">
        <v>4.0999999999999996</v>
      </c>
      <c r="O38" s="277">
        <v>4.0999999999999996</v>
      </c>
      <c r="P38" s="277">
        <v>4.0999999999999996</v>
      </c>
      <c r="Q38" s="277">
        <v>4.0999999999999996</v>
      </c>
      <c r="R38" s="277">
        <v>3.8</v>
      </c>
      <c r="S38" s="277">
        <v>3.8</v>
      </c>
      <c r="T38" s="277">
        <v>4.2</v>
      </c>
      <c r="U38" s="277">
        <v>4.2</v>
      </c>
      <c r="V38" s="277">
        <v>4.2</v>
      </c>
      <c r="W38" s="277">
        <v>4.2</v>
      </c>
      <c r="X38" s="277">
        <v>4.2</v>
      </c>
      <c r="Y38" s="277">
        <v>4.2</v>
      </c>
      <c r="Z38" s="277">
        <v>4.2</v>
      </c>
      <c r="AA38" s="277">
        <v>4.0999999999999996</v>
      </c>
      <c r="AB38" s="277">
        <v>3.9</v>
      </c>
      <c r="AC38" s="277">
        <v>3.9</v>
      </c>
      <c r="AD38" s="277">
        <v>3.9</v>
      </c>
      <c r="AE38" s="277">
        <v>3.9</v>
      </c>
      <c r="AF38" s="277">
        <v>3.9</v>
      </c>
      <c r="AG38" s="277">
        <v>3.7</v>
      </c>
      <c r="AH38" s="277">
        <v>3.7</v>
      </c>
      <c r="AI38" s="277">
        <v>3.8</v>
      </c>
      <c r="AJ38" s="277">
        <f>_xlfn.IFNA(VLOOKUP(C38,'INFORM Severity - hidden'!$C$5:$G$155,5,FALSE),"-")</f>
        <v>3.8</v>
      </c>
    </row>
    <row r="39" spans="1:36" x14ac:dyDescent="0.25">
      <c r="A39" t="s">
        <v>430</v>
      </c>
      <c r="B39" t="s">
        <v>441</v>
      </c>
      <c r="C39" t="s">
        <v>442</v>
      </c>
      <c r="D39" s="277" t="str">
        <f t="shared" si="0"/>
        <v>Increasing</v>
      </c>
      <c r="E39" s="277" t="s">
        <v>7572</v>
      </c>
      <c r="F39" s="277">
        <v>2.8</v>
      </c>
      <c r="G39" s="277">
        <v>2.8</v>
      </c>
      <c r="H39" s="277">
        <v>3.3</v>
      </c>
      <c r="I39" s="277">
        <v>3.3</v>
      </c>
      <c r="J39" s="277">
        <v>3.3</v>
      </c>
      <c r="K39" s="277">
        <v>3.3</v>
      </c>
      <c r="L39" s="277">
        <v>3.3</v>
      </c>
      <c r="M39" s="277">
        <v>3.3</v>
      </c>
      <c r="N39" s="277">
        <v>3.3</v>
      </c>
      <c r="O39" s="277">
        <v>3.3</v>
      </c>
      <c r="P39" s="277">
        <v>3.3</v>
      </c>
      <c r="Q39" s="277">
        <v>3.3</v>
      </c>
      <c r="R39" s="277">
        <v>3.4</v>
      </c>
      <c r="S39" s="277">
        <v>3.4</v>
      </c>
      <c r="T39" s="277">
        <v>3.4</v>
      </c>
      <c r="U39" s="277">
        <v>3.4</v>
      </c>
      <c r="V39" s="277">
        <v>3.4</v>
      </c>
      <c r="W39" s="277">
        <v>3.4</v>
      </c>
      <c r="X39" s="277">
        <v>3.4</v>
      </c>
      <c r="Y39" s="277">
        <v>3.4</v>
      </c>
      <c r="Z39" s="277">
        <v>3.4</v>
      </c>
      <c r="AA39" s="277">
        <v>3.4</v>
      </c>
      <c r="AB39" s="277">
        <v>3.4</v>
      </c>
      <c r="AC39" s="277">
        <v>3.4</v>
      </c>
      <c r="AD39" s="277">
        <v>3.4</v>
      </c>
      <c r="AE39" s="277">
        <v>3.4</v>
      </c>
      <c r="AF39" s="277">
        <v>3.4</v>
      </c>
      <c r="AG39" s="277">
        <v>3.4</v>
      </c>
      <c r="AH39" s="277">
        <v>3.4</v>
      </c>
      <c r="AI39" s="277">
        <v>3.5</v>
      </c>
      <c r="AJ39" s="277">
        <f>_xlfn.IFNA(VLOOKUP(C39,'INFORM Severity - hidden'!$C$5:$G$155,5,FALSE),"-")</f>
        <v>3.5</v>
      </c>
    </row>
    <row r="40" spans="1:36" x14ac:dyDescent="0.25">
      <c r="A40"/>
      <c r="B40"/>
      <c r="C40" t="s">
        <v>7592</v>
      </c>
      <c r="D40" s="277" t="str">
        <f t="shared" si="0"/>
        <v>-</v>
      </c>
      <c r="E40" s="277" t="s">
        <v>7572</v>
      </c>
      <c r="F40" s="277" t="s">
        <v>7572</v>
      </c>
      <c r="G40" s="277" t="s">
        <v>7572</v>
      </c>
      <c r="H40" s="277" t="s">
        <v>7572</v>
      </c>
      <c r="I40" s="277" t="s">
        <v>7572</v>
      </c>
      <c r="J40" s="277" t="s">
        <v>7572</v>
      </c>
      <c r="K40" s="277" t="s">
        <v>7572</v>
      </c>
      <c r="L40" s="277" t="s">
        <v>7572</v>
      </c>
      <c r="M40" s="277" t="s">
        <v>7572</v>
      </c>
      <c r="N40" s="277" t="s">
        <v>7572</v>
      </c>
      <c r="O40" s="277" t="s">
        <v>7572</v>
      </c>
      <c r="P40" s="277" t="s">
        <v>7572</v>
      </c>
      <c r="Q40" s="277" t="s">
        <v>7572</v>
      </c>
      <c r="R40" s="277" t="s">
        <v>7572</v>
      </c>
      <c r="S40" s="277" t="s">
        <v>7572</v>
      </c>
      <c r="T40" s="277" t="s">
        <v>7572</v>
      </c>
      <c r="U40" s="277" t="s">
        <v>7572</v>
      </c>
      <c r="V40" s="277" t="s">
        <v>7572</v>
      </c>
      <c r="W40" s="277" t="s">
        <v>7572</v>
      </c>
      <c r="X40" s="277" t="s">
        <v>7572</v>
      </c>
      <c r="Y40" s="277" t="s">
        <v>7572</v>
      </c>
      <c r="Z40" s="277" t="s">
        <v>7572</v>
      </c>
      <c r="AA40" s="277">
        <v>2.2000000000000002</v>
      </c>
      <c r="AB40" s="277">
        <v>2</v>
      </c>
      <c r="AC40" s="277">
        <v>2.1</v>
      </c>
      <c r="AD40" s="277">
        <v>2.1</v>
      </c>
      <c r="AE40" s="277">
        <v>2.1</v>
      </c>
      <c r="AF40" s="277">
        <v>2.1</v>
      </c>
      <c r="AG40" s="277" t="s">
        <v>7572</v>
      </c>
      <c r="AH40" s="277" t="s">
        <v>7572</v>
      </c>
      <c r="AI40" s="277" t="s">
        <v>7572</v>
      </c>
      <c r="AJ40" s="277" t="str">
        <f>_xlfn.IFNA(VLOOKUP(C40,'INFORM Severity - hidden'!$C$5:$G$155,5,FALSE),"-")</f>
        <v>-</v>
      </c>
    </row>
    <row r="41" spans="1:36" x14ac:dyDescent="0.25">
      <c r="A41"/>
      <c r="B41"/>
      <c r="C41" t="s">
        <v>7593</v>
      </c>
      <c r="D41" s="277" t="str">
        <f t="shared" si="0"/>
        <v>-</v>
      </c>
      <c r="E41" s="277" t="s">
        <v>7572</v>
      </c>
      <c r="F41" s="277" t="s">
        <v>7572</v>
      </c>
      <c r="G41" s="277" t="s">
        <v>7572</v>
      </c>
      <c r="H41" s="277">
        <v>2</v>
      </c>
      <c r="I41" s="277">
        <v>2</v>
      </c>
      <c r="J41" s="277" t="s">
        <v>7572</v>
      </c>
      <c r="K41" s="277" t="s">
        <v>7572</v>
      </c>
      <c r="L41" s="277" t="s">
        <v>7572</v>
      </c>
      <c r="M41" s="277" t="s">
        <v>7572</v>
      </c>
      <c r="N41" s="277" t="s">
        <v>7572</v>
      </c>
      <c r="O41" s="277" t="s">
        <v>7572</v>
      </c>
      <c r="P41" s="277" t="s">
        <v>7572</v>
      </c>
      <c r="Q41" s="277" t="s">
        <v>7572</v>
      </c>
      <c r="R41" s="277" t="s">
        <v>7572</v>
      </c>
      <c r="S41" s="277" t="s">
        <v>7572</v>
      </c>
      <c r="T41" s="277" t="s">
        <v>7572</v>
      </c>
      <c r="U41" s="277" t="s">
        <v>7572</v>
      </c>
      <c r="V41" s="277" t="s">
        <v>7572</v>
      </c>
      <c r="W41" s="277" t="s">
        <v>7572</v>
      </c>
      <c r="X41" s="277" t="s">
        <v>7572</v>
      </c>
      <c r="Y41" s="277" t="s">
        <v>7572</v>
      </c>
      <c r="Z41" s="277" t="s">
        <v>7572</v>
      </c>
      <c r="AA41" s="277" t="s">
        <v>7572</v>
      </c>
      <c r="AB41" s="277" t="s">
        <v>7572</v>
      </c>
      <c r="AC41" s="277" t="s">
        <v>7572</v>
      </c>
      <c r="AD41" s="277" t="s">
        <v>7572</v>
      </c>
      <c r="AE41" s="277" t="s">
        <v>7572</v>
      </c>
      <c r="AF41" s="277" t="s">
        <v>7572</v>
      </c>
      <c r="AG41" s="277" t="s">
        <v>7572</v>
      </c>
      <c r="AH41" s="277" t="s">
        <v>7572</v>
      </c>
      <c r="AI41" s="277" t="s">
        <v>7572</v>
      </c>
      <c r="AJ41" s="277" t="str">
        <f>_xlfn.IFNA(VLOOKUP(C41,'INFORM Severity - hidden'!$C$5:$G$155,5,FALSE),"-")</f>
        <v>-</v>
      </c>
    </row>
    <row r="42" spans="1:36" x14ac:dyDescent="0.25">
      <c r="A42" t="s">
        <v>1006</v>
      </c>
      <c r="B42" t="s">
        <v>1004</v>
      </c>
      <c r="C42" t="s">
        <v>1005</v>
      </c>
      <c r="D42" s="277" t="str">
        <f t="shared" si="0"/>
        <v>Stable</v>
      </c>
      <c r="E42" s="277" t="s">
        <v>7572</v>
      </c>
      <c r="F42" s="277" t="s">
        <v>7572</v>
      </c>
      <c r="G42" s="277" t="s">
        <v>7572</v>
      </c>
      <c r="H42" s="277">
        <v>0.8</v>
      </c>
      <c r="I42" s="277">
        <v>0.8</v>
      </c>
      <c r="J42" s="277">
        <v>0.8</v>
      </c>
      <c r="K42" s="277">
        <v>0.8</v>
      </c>
      <c r="L42" s="277">
        <v>0.8</v>
      </c>
      <c r="M42" s="277">
        <v>0.8</v>
      </c>
      <c r="N42" s="277">
        <v>0.8</v>
      </c>
      <c r="O42" s="277">
        <v>0.8</v>
      </c>
      <c r="P42" s="277">
        <v>0.8</v>
      </c>
      <c r="Q42" s="277">
        <v>1.3</v>
      </c>
      <c r="R42" s="277">
        <v>1.2</v>
      </c>
      <c r="S42" s="277">
        <v>1</v>
      </c>
      <c r="T42" s="277">
        <v>1</v>
      </c>
      <c r="U42" s="277">
        <v>1</v>
      </c>
      <c r="V42" s="277">
        <v>1.1000000000000001</v>
      </c>
      <c r="W42" s="277">
        <v>1.1000000000000001</v>
      </c>
      <c r="X42" s="277">
        <v>1.1000000000000001</v>
      </c>
      <c r="Y42" s="277">
        <v>1.1000000000000001</v>
      </c>
      <c r="Z42" s="277">
        <v>1.1000000000000001</v>
      </c>
      <c r="AA42" s="277">
        <v>1.1000000000000001</v>
      </c>
      <c r="AB42" s="277">
        <v>1.1000000000000001</v>
      </c>
      <c r="AC42" s="277">
        <v>1.2</v>
      </c>
      <c r="AD42" s="277">
        <v>1.2</v>
      </c>
      <c r="AE42" s="277">
        <v>1.2</v>
      </c>
      <c r="AF42" s="277">
        <v>1.2</v>
      </c>
      <c r="AG42" s="277">
        <v>1.2</v>
      </c>
      <c r="AH42" s="277">
        <v>1.2</v>
      </c>
      <c r="AI42" s="277">
        <v>1.2</v>
      </c>
      <c r="AJ42" s="277">
        <f>_xlfn.IFNA(VLOOKUP(C42,'INFORM Severity - hidden'!$C$5:$G$155,5,FALSE),"-")</f>
        <v>1.2</v>
      </c>
    </row>
    <row r="43" spans="1:36" x14ac:dyDescent="0.25">
      <c r="A43" t="s">
        <v>452</v>
      </c>
      <c r="B43" t="s">
        <v>1692</v>
      </c>
      <c r="C43" t="s">
        <v>1693</v>
      </c>
      <c r="D43" s="277" t="str">
        <f t="shared" si="0"/>
        <v>Decreasing</v>
      </c>
      <c r="E43" s="277" t="s">
        <v>7572</v>
      </c>
      <c r="F43" s="277">
        <v>2.6</v>
      </c>
      <c r="G43" s="277">
        <v>2.9</v>
      </c>
      <c r="H43" s="277">
        <v>2.9</v>
      </c>
      <c r="I43" s="277" t="s">
        <v>7572</v>
      </c>
      <c r="J43" s="277" t="s">
        <v>7572</v>
      </c>
      <c r="K43" s="277" t="s">
        <v>7572</v>
      </c>
      <c r="L43" s="277" t="s">
        <v>7572</v>
      </c>
      <c r="M43" s="277" t="s">
        <v>7572</v>
      </c>
      <c r="N43" s="277" t="s">
        <v>7572</v>
      </c>
      <c r="O43" s="277" t="s">
        <v>7572</v>
      </c>
      <c r="P43" s="277">
        <v>2.9</v>
      </c>
      <c r="Q43" s="277">
        <v>2.9</v>
      </c>
      <c r="R43" s="277">
        <v>2.9</v>
      </c>
      <c r="S43" s="277">
        <v>2.9</v>
      </c>
      <c r="T43" s="277">
        <v>2.9</v>
      </c>
      <c r="U43" s="277">
        <v>2.9</v>
      </c>
      <c r="V43" s="277">
        <v>2.9</v>
      </c>
      <c r="W43" s="277">
        <v>2.9</v>
      </c>
      <c r="X43" s="277">
        <v>2.9</v>
      </c>
      <c r="Y43" s="277">
        <v>2.9</v>
      </c>
      <c r="Z43" s="277">
        <v>2.9</v>
      </c>
      <c r="AA43" s="277">
        <v>3</v>
      </c>
      <c r="AB43" s="277">
        <v>3</v>
      </c>
      <c r="AC43" s="277">
        <v>3</v>
      </c>
      <c r="AD43" s="277">
        <v>2.7</v>
      </c>
      <c r="AE43" s="277">
        <v>2.7</v>
      </c>
      <c r="AF43" s="277">
        <v>2.7</v>
      </c>
      <c r="AG43" s="277">
        <v>2.7</v>
      </c>
      <c r="AH43" s="277">
        <v>2.7</v>
      </c>
      <c r="AI43" s="277">
        <v>2.6</v>
      </c>
      <c r="AJ43" s="277">
        <f>_xlfn.IFNA(VLOOKUP(C43,'INFORM Severity - hidden'!$C$5:$G$155,5,FALSE),"-")</f>
        <v>2.6</v>
      </c>
    </row>
    <row r="44" spans="1:36" x14ac:dyDescent="0.25">
      <c r="A44" t="s">
        <v>452</v>
      </c>
      <c r="B44" t="s">
        <v>450</v>
      </c>
      <c r="C44" t="s">
        <v>451</v>
      </c>
      <c r="D44" s="277" t="str">
        <f t="shared" si="0"/>
        <v>Stable</v>
      </c>
      <c r="E44" s="277" t="s">
        <v>7572</v>
      </c>
      <c r="F44" s="277">
        <v>1.4</v>
      </c>
      <c r="G44" s="277">
        <v>1.4</v>
      </c>
      <c r="H44" s="277">
        <v>1.7</v>
      </c>
      <c r="I44" s="277">
        <v>1.7</v>
      </c>
      <c r="J44" s="277">
        <v>1.7</v>
      </c>
      <c r="K44" s="277">
        <v>1.7</v>
      </c>
      <c r="L44" s="277">
        <v>1.4</v>
      </c>
      <c r="M44" s="277">
        <v>1.4</v>
      </c>
      <c r="N44" s="277">
        <v>1.4</v>
      </c>
      <c r="O44" s="277">
        <v>1.4</v>
      </c>
      <c r="P44" s="277">
        <v>1.4</v>
      </c>
      <c r="Q44" s="277">
        <v>1.4</v>
      </c>
      <c r="R44" s="277">
        <v>1.4</v>
      </c>
      <c r="S44" s="277">
        <v>1.4</v>
      </c>
      <c r="T44" s="277">
        <v>1.4</v>
      </c>
      <c r="U44" s="277">
        <v>1.4</v>
      </c>
      <c r="V44" s="277">
        <v>1.4</v>
      </c>
      <c r="W44" s="277">
        <v>1.4</v>
      </c>
      <c r="X44" s="277">
        <v>1.4</v>
      </c>
      <c r="Y44" s="277">
        <v>1.5</v>
      </c>
      <c r="Z44" s="277">
        <v>1.5</v>
      </c>
      <c r="AA44" s="277">
        <v>1.8</v>
      </c>
      <c r="AB44" s="277">
        <v>1.8</v>
      </c>
      <c r="AC44" s="277">
        <v>1.8</v>
      </c>
      <c r="AD44" s="277">
        <v>1.8</v>
      </c>
      <c r="AE44" s="277">
        <v>1.8</v>
      </c>
      <c r="AF44" s="277">
        <v>1.8</v>
      </c>
      <c r="AG44" s="277">
        <v>1.8</v>
      </c>
      <c r="AH44" s="277">
        <v>1.8</v>
      </c>
      <c r="AI44" s="277">
        <v>1.8</v>
      </c>
      <c r="AJ44" s="277">
        <f>_xlfn.IFNA(VLOOKUP(C44,'INFORM Severity - hidden'!$C$5:$G$155,5,FALSE),"-")</f>
        <v>1.8</v>
      </c>
    </row>
    <row r="45" spans="1:36" x14ac:dyDescent="0.25">
      <c r="A45" t="s">
        <v>452</v>
      </c>
      <c r="B45" t="s">
        <v>459</v>
      </c>
      <c r="C45" t="s">
        <v>460</v>
      </c>
      <c r="D45" s="277" t="str">
        <f t="shared" si="0"/>
        <v>Decreasing</v>
      </c>
      <c r="E45" s="277" t="s">
        <v>7572</v>
      </c>
      <c r="F45" s="277">
        <v>2.6</v>
      </c>
      <c r="G45" s="277">
        <v>2.8</v>
      </c>
      <c r="H45" s="277">
        <v>2.8</v>
      </c>
      <c r="I45" s="277">
        <v>2.9</v>
      </c>
      <c r="J45" s="277">
        <v>2.8</v>
      </c>
      <c r="K45" s="277">
        <v>2.8</v>
      </c>
      <c r="L45" s="277">
        <v>2.7</v>
      </c>
      <c r="M45" s="277">
        <v>2.7</v>
      </c>
      <c r="N45" s="277">
        <v>2.7</v>
      </c>
      <c r="O45" s="277">
        <v>2.8</v>
      </c>
      <c r="P45" s="277">
        <v>2.8</v>
      </c>
      <c r="Q45" s="277">
        <v>2.8</v>
      </c>
      <c r="R45" s="277">
        <v>2.8</v>
      </c>
      <c r="S45" s="277">
        <v>2.8</v>
      </c>
      <c r="T45" s="277">
        <v>2.8</v>
      </c>
      <c r="U45" s="277">
        <v>2.8</v>
      </c>
      <c r="V45" s="277">
        <v>2.8</v>
      </c>
      <c r="W45" s="277">
        <v>2.8</v>
      </c>
      <c r="X45" s="277">
        <v>2.8</v>
      </c>
      <c r="Y45" s="277">
        <v>2.9</v>
      </c>
      <c r="Z45" s="277">
        <v>2.9</v>
      </c>
      <c r="AA45" s="277">
        <v>3.1</v>
      </c>
      <c r="AB45" s="277">
        <v>3.1</v>
      </c>
      <c r="AC45" s="277">
        <v>3.1</v>
      </c>
      <c r="AD45" s="277">
        <v>2.8</v>
      </c>
      <c r="AE45" s="277">
        <v>2.8</v>
      </c>
      <c r="AF45" s="277">
        <v>2.8</v>
      </c>
      <c r="AG45" s="277">
        <v>2.8</v>
      </c>
      <c r="AH45" s="277">
        <v>2.8</v>
      </c>
      <c r="AI45" s="277">
        <v>2.5</v>
      </c>
      <c r="AJ45" s="277">
        <f>_xlfn.IFNA(VLOOKUP(C45,'INFORM Severity - hidden'!$C$5:$G$155,5,FALSE),"-")</f>
        <v>2.5</v>
      </c>
    </row>
    <row r="46" spans="1:36" x14ac:dyDescent="0.25">
      <c r="A46"/>
      <c r="B46"/>
      <c r="C46" t="s">
        <v>7594</v>
      </c>
      <c r="D46" s="277" t="str">
        <f t="shared" si="0"/>
        <v>-</v>
      </c>
      <c r="E46" s="277" t="s">
        <v>7572</v>
      </c>
      <c r="F46" s="277" t="s">
        <v>7572</v>
      </c>
      <c r="G46" s="277" t="s">
        <v>7572</v>
      </c>
      <c r="H46" s="277" t="s">
        <v>7572</v>
      </c>
      <c r="I46" s="277" t="s">
        <v>7572</v>
      </c>
      <c r="J46" s="277" t="s">
        <v>7572</v>
      </c>
      <c r="K46" s="277" t="s">
        <v>7572</v>
      </c>
      <c r="L46" s="277" t="s">
        <v>7572</v>
      </c>
      <c r="M46" s="277" t="s">
        <v>7572</v>
      </c>
      <c r="N46" s="277" t="s">
        <v>7572</v>
      </c>
      <c r="O46" s="277" t="s">
        <v>7572</v>
      </c>
      <c r="P46" s="277">
        <v>2.2999999999999998</v>
      </c>
      <c r="Q46" s="277">
        <v>2.2999999999999998</v>
      </c>
      <c r="R46" s="277">
        <v>2.2999999999999998</v>
      </c>
      <c r="S46" s="277">
        <v>2.2999999999999998</v>
      </c>
      <c r="T46" s="277">
        <v>2.2999999999999998</v>
      </c>
      <c r="U46" s="277">
        <v>2.2999999999999998</v>
      </c>
      <c r="V46" s="277">
        <v>2.2999999999999998</v>
      </c>
      <c r="W46" s="277" t="s">
        <v>7572</v>
      </c>
      <c r="X46" s="277" t="s">
        <v>7572</v>
      </c>
      <c r="Y46" s="277" t="s">
        <v>7572</v>
      </c>
      <c r="Z46" s="277" t="s">
        <v>7572</v>
      </c>
      <c r="AA46" s="277" t="s">
        <v>7572</v>
      </c>
      <c r="AB46" s="277" t="s">
        <v>7572</v>
      </c>
      <c r="AC46" s="277" t="s">
        <v>7572</v>
      </c>
      <c r="AD46" s="277" t="s">
        <v>7572</v>
      </c>
      <c r="AE46" s="277" t="s">
        <v>7572</v>
      </c>
      <c r="AF46" s="277" t="s">
        <v>7572</v>
      </c>
      <c r="AG46" s="277" t="s">
        <v>7572</v>
      </c>
      <c r="AH46" s="277" t="s">
        <v>7572</v>
      </c>
      <c r="AI46" s="277" t="s">
        <v>7572</v>
      </c>
      <c r="AJ46" s="277" t="str">
        <f>_xlfn.IFNA(VLOOKUP(C46,'INFORM Severity - hidden'!$C$5:$G$155,5,FALSE),"-")</f>
        <v>-</v>
      </c>
    </row>
    <row r="47" spans="1:36" x14ac:dyDescent="0.25">
      <c r="A47" t="s">
        <v>560</v>
      </c>
      <c r="B47" t="s">
        <v>558</v>
      </c>
      <c r="C47" t="s">
        <v>559</v>
      </c>
      <c r="D47" s="277" t="str">
        <f t="shared" si="0"/>
        <v>-</v>
      </c>
      <c r="E47" s="277" t="s">
        <v>7572</v>
      </c>
      <c r="F47" s="277" t="s">
        <v>7572</v>
      </c>
      <c r="G47" s="277" t="s">
        <v>7572</v>
      </c>
      <c r="H47" s="277" t="s">
        <v>7572</v>
      </c>
      <c r="I47" s="277" t="s">
        <v>7572</v>
      </c>
      <c r="J47" s="277" t="s">
        <v>7572</v>
      </c>
      <c r="K47" s="277" t="s">
        <v>7572</v>
      </c>
      <c r="L47" s="277" t="s">
        <v>7572</v>
      </c>
      <c r="M47" s="277" t="s">
        <v>7572</v>
      </c>
      <c r="N47" s="277" t="s">
        <v>7572</v>
      </c>
      <c r="O47" s="277" t="s">
        <v>7572</v>
      </c>
      <c r="P47" s="277" t="s">
        <v>7572</v>
      </c>
      <c r="Q47" s="277" t="s">
        <v>7572</v>
      </c>
      <c r="R47" s="277" t="s">
        <v>7572</v>
      </c>
      <c r="S47" s="277" t="s">
        <v>7572</v>
      </c>
      <c r="T47" s="277" t="s">
        <v>7572</v>
      </c>
      <c r="U47" s="277" t="s">
        <v>7572</v>
      </c>
      <c r="V47" s="277" t="s">
        <v>7572</v>
      </c>
      <c r="W47" s="277" t="s">
        <v>7572</v>
      </c>
      <c r="X47" s="277" t="s">
        <v>7572</v>
      </c>
      <c r="Y47" s="277" t="s">
        <v>7572</v>
      </c>
      <c r="Z47" s="277" t="s">
        <v>7572</v>
      </c>
      <c r="AA47" s="277" t="s">
        <v>7572</v>
      </c>
      <c r="AB47" s="277" t="s">
        <v>7572</v>
      </c>
      <c r="AC47" s="277" t="s">
        <v>7572</v>
      </c>
      <c r="AD47" s="277" t="s">
        <v>7572</v>
      </c>
      <c r="AE47" s="277" t="s">
        <v>7572</v>
      </c>
      <c r="AF47" s="277" t="s">
        <v>7572</v>
      </c>
      <c r="AG47" s="277" t="s">
        <v>7572</v>
      </c>
      <c r="AH47" s="277" t="s">
        <v>7572</v>
      </c>
      <c r="AI47" s="277" t="s">
        <v>7572</v>
      </c>
      <c r="AJ47" s="277" t="str">
        <f>_xlfn.IFNA(VLOOKUP(C47,'INFORM Severity - hidden'!$C$5:$G$155,5,FALSE),"-")</f>
        <v>x</v>
      </c>
    </row>
    <row r="48" spans="1:36" x14ac:dyDescent="0.25">
      <c r="A48" t="s">
        <v>560</v>
      </c>
      <c r="B48" t="s">
        <v>568</v>
      </c>
      <c r="C48" t="s">
        <v>569</v>
      </c>
      <c r="D48" s="277" t="str">
        <f t="shared" si="0"/>
        <v>Stable</v>
      </c>
      <c r="E48" s="277" t="s">
        <v>7572</v>
      </c>
      <c r="F48" s="277">
        <v>2.2000000000000002</v>
      </c>
      <c r="G48" s="277">
        <v>2.2000000000000002</v>
      </c>
      <c r="H48" s="277">
        <v>1.6</v>
      </c>
      <c r="I48" s="277">
        <v>1.6</v>
      </c>
      <c r="J48" s="277">
        <v>1.6</v>
      </c>
      <c r="K48" s="277">
        <v>1.6</v>
      </c>
      <c r="L48" s="277">
        <v>1.6</v>
      </c>
      <c r="M48" s="277">
        <v>1.6</v>
      </c>
      <c r="N48" s="277">
        <v>1.6</v>
      </c>
      <c r="O48" s="277">
        <v>2.2000000000000002</v>
      </c>
      <c r="P48" s="277">
        <v>2.2000000000000002</v>
      </c>
      <c r="Q48" s="277">
        <v>2.2000000000000002</v>
      </c>
      <c r="R48" s="277">
        <v>2.2000000000000002</v>
      </c>
      <c r="S48" s="277">
        <v>2.2000000000000002</v>
      </c>
      <c r="T48" s="277">
        <v>2.2000000000000002</v>
      </c>
      <c r="U48" s="277">
        <v>2.2000000000000002</v>
      </c>
      <c r="V48" s="277">
        <v>2.2000000000000002</v>
      </c>
      <c r="W48" s="277">
        <v>2.2000000000000002</v>
      </c>
      <c r="X48" s="277">
        <v>2.2000000000000002</v>
      </c>
      <c r="Y48" s="277">
        <v>2.2000000000000002</v>
      </c>
      <c r="Z48" s="277">
        <v>2.2000000000000002</v>
      </c>
      <c r="AA48" s="277">
        <v>2.2999999999999998</v>
      </c>
      <c r="AB48" s="277">
        <v>2.2999999999999998</v>
      </c>
      <c r="AC48" s="277">
        <v>2.2999999999999998</v>
      </c>
      <c r="AD48" s="277">
        <v>2.2999999999999998</v>
      </c>
      <c r="AE48" s="277">
        <v>2.2999999999999998</v>
      </c>
      <c r="AF48" s="277">
        <v>2.2999999999999998</v>
      </c>
      <c r="AG48" s="277">
        <v>2.2999999999999998</v>
      </c>
      <c r="AH48" s="277">
        <v>2.2000000000000002</v>
      </c>
      <c r="AI48" s="277">
        <v>2.2999999999999998</v>
      </c>
      <c r="AJ48" s="277">
        <f>_xlfn.IFNA(VLOOKUP(C48,'INFORM Severity - hidden'!$C$5:$G$155,5,FALSE),"-")</f>
        <v>2.2999999999999998</v>
      </c>
    </row>
    <row r="49" spans="1:36" x14ac:dyDescent="0.25">
      <c r="A49" t="s">
        <v>560</v>
      </c>
      <c r="B49" t="s">
        <v>2106</v>
      </c>
      <c r="C49" t="s">
        <v>2107</v>
      </c>
      <c r="D49" s="277" t="str">
        <f t="shared" si="0"/>
        <v>-</v>
      </c>
      <c r="E49" s="277" t="s">
        <v>7572</v>
      </c>
      <c r="F49" s="277" t="s">
        <v>7572</v>
      </c>
      <c r="G49" s="277" t="s">
        <v>7572</v>
      </c>
      <c r="H49" s="277" t="s">
        <v>7572</v>
      </c>
      <c r="I49" s="277" t="s">
        <v>7572</v>
      </c>
      <c r="J49" s="277" t="s">
        <v>7572</v>
      </c>
      <c r="K49" s="277" t="s">
        <v>7572</v>
      </c>
      <c r="L49" s="277" t="s">
        <v>7572</v>
      </c>
      <c r="M49" s="277" t="s">
        <v>7572</v>
      </c>
      <c r="N49" s="277" t="s">
        <v>7572</v>
      </c>
      <c r="O49" s="277" t="s">
        <v>7572</v>
      </c>
      <c r="P49" s="277" t="s">
        <v>7572</v>
      </c>
      <c r="Q49" s="277" t="s">
        <v>7572</v>
      </c>
      <c r="R49" s="277" t="s">
        <v>7572</v>
      </c>
      <c r="S49" s="277" t="s">
        <v>7572</v>
      </c>
      <c r="T49" s="277" t="s">
        <v>7572</v>
      </c>
      <c r="U49" s="277" t="s">
        <v>7572</v>
      </c>
      <c r="V49" s="277" t="s">
        <v>7572</v>
      </c>
      <c r="W49" s="277" t="s">
        <v>7572</v>
      </c>
      <c r="X49" s="277" t="s">
        <v>7572</v>
      </c>
      <c r="Y49" s="277" t="s">
        <v>7572</v>
      </c>
      <c r="Z49" s="277" t="s">
        <v>7572</v>
      </c>
      <c r="AA49" s="277" t="s">
        <v>7572</v>
      </c>
      <c r="AB49" s="277" t="s">
        <v>7572</v>
      </c>
      <c r="AC49" s="277" t="s">
        <v>7572</v>
      </c>
      <c r="AD49" s="277" t="s">
        <v>7572</v>
      </c>
      <c r="AE49" s="277" t="s">
        <v>7572</v>
      </c>
      <c r="AF49" s="277" t="s">
        <v>7572</v>
      </c>
      <c r="AG49" s="277" t="s">
        <v>7572</v>
      </c>
      <c r="AH49" s="277" t="s">
        <v>7572</v>
      </c>
      <c r="AI49" s="277" t="s">
        <v>7572</v>
      </c>
      <c r="AJ49" s="277" t="str">
        <f>_xlfn.IFNA(VLOOKUP(C49,'INFORM Severity - hidden'!$C$5:$G$155,5,FALSE),"-")</f>
        <v>x</v>
      </c>
    </row>
    <row r="50" spans="1:36" x14ac:dyDescent="0.25">
      <c r="A50" t="s">
        <v>469</v>
      </c>
      <c r="B50" t="s">
        <v>467</v>
      </c>
      <c r="C50" t="s">
        <v>468</v>
      </c>
      <c r="D50" s="277" t="str">
        <f t="shared" si="0"/>
        <v>Increasing</v>
      </c>
      <c r="E50" s="277" t="s">
        <v>7572</v>
      </c>
      <c r="F50" s="277">
        <v>1.7</v>
      </c>
      <c r="G50" s="277">
        <v>1.7</v>
      </c>
      <c r="H50" s="277">
        <v>2.2999999999999998</v>
      </c>
      <c r="I50" s="277">
        <v>2.2999999999999998</v>
      </c>
      <c r="J50" s="277">
        <v>2.4</v>
      </c>
      <c r="K50" s="277">
        <v>2.2999999999999998</v>
      </c>
      <c r="L50" s="277">
        <v>2.2999999999999998</v>
      </c>
      <c r="M50" s="277">
        <v>2.2999999999999998</v>
      </c>
      <c r="N50" s="277">
        <v>2.2999999999999998</v>
      </c>
      <c r="O50" s="277">
        <v>2.2999999999999998</v>
      </c>
      <c r="P50" s="277">
        <v>2.2999999999999998</v>
      </c>
      <c r="Q50" s="277">
        <v>2.2999999999999998</v>
      </c>
      <c r="R50" s="277">
        <v>2.4</v>
      </c>
      <c r="S50" s="277">
        <v>2.5</v>
      </c>
      <c r="T50" s="277">
        <v>2.4</v>
      </c>
      <c r="U50" s="277">
        <v>2.4</v>
      </c>
      <c r="V50" s="277">
        <v>2.4</v>
      </c>
      <c r="W50" s="277">
        <v>2.4</v>
      </c>
      <c r="X50" s="277">
        <v>2.4</v>
      </c>
      <c r="Y50" s="277">
        <v>2.4</v>
      </c>
      <c r="Z50" s="277">
        <v>2.4</v>
      </c>
      <c r="AA50" s="277">
        <v>2.4</v>
      </c>
      <c r="AB50" s="277">
        <v>2.4</v>
      </c>
      <c r="AC50" s="277">
        <v>2.2999999999999998</v>
      </c>
      <c r="AD50" s="277">
        <v>2.2999999999999998</v>
      </c>
      <c r="AE50" s="277">
        <v>2.2999999999999998</v>
      </c>
      <c r="AF50" s="277">
        <v>2.2999999999999998</v>
      </c>
      <c r="AG50" s="277">
        <v>2.2999999999999998</v>
      </c>
      <c r="AH50" s="277">
        <v>2.2999999999999998</v>
      </c>
      <c r="AI50" s="277">
        <v>2.4</v>
      </c>
      <c r="AJ50" s="277">
        <f>_xlfn.IFNA(VLOOKUP(C50,'INFORM Severity - hidden'!$C$5:$G$155,5,FALSE),"-")</f>
        <v>2.4</v>
      </c>
    </row>
    <row r="51" spans="1:36" x14ac:dyDescent="0.25">
      <c r="A51" t="s">
        <v>247</v>
      </c>
      <c r="B51" t="s">
        <v>245</v>
      </c>
      <c r="C51" t="s">
        <v>246</v>
      </c>
      <c r="D51" s="277" t="str">
        <f t="shared" si="0"/>
        <v>Decreasing</v>
      </c>
      <c r="E51" s="277" t="s">
        <v>7572</v>
      </c>
      <c r="F51" s="277">
        <v>1</v>
      </c>
      <c r="G51" s="277">
        <v>1</v>
      </c>
      <c r="H51" s="277">
        <v>1.7</v>
      </c>
      <c r="I51" s="277">
        <v>1.7</v>
      </c>
      <c r="J51" s="277">
        <v>1.7</v>
      </c>
      <c r="K51" s="277">
        <v>1.7</v>
      </c>
      <c r="L51" s="277">
        <v>1.7</v>
      </c>
      <c r="M51" s="277">
        <v>1.7</v>
      </c>
      <c r="N51" s="277">
        <v>1.7</v>
      </c>
      <c r="O51" s="277">
        <v>1.7</v>
      </c>
      <c r="P51" s="277">
        <v>1.7</v>
      </c>
      <c r="Q51" s="277">
        <v>1.7</v>
      </c>
      <c r="R51" s="277">
        <v>1.7</v>
      </c>
      <c r="S51" s="277">
        <v>1.7</v>
      </c>
      <c r="T51" s="277">
        <v>2.1</v>
      </c>
      <c r="U51" s="277">
        <v>2.1</v>
      </c>
      <c r="V51" s="277">
        <v>2.2000000000000002</v>
      </c>
      <c r="W51" s="277">
        <v>2.2000000000000002</v>
      </c>
      <c r="X51" s="277">
        <v>2.2000000000000002</v>
      </c>
      <c r="Y51" s="277">
        <v>2.2000000000000002</v>
      </c>
      <c r="Z51" s="277">
        <v>2.2000000000000002</v>
      </c>
      <c r="AA51" s="277">
        <v>2.4</v>
      </c>
      <c r="AB51" s="277">
        <v>2.4</v>
      </c>
      <c r="AC51" s="277">
        <v>3.1</v>
      </c>
      <c r="AD51" s="277">
        <v>3.1</v>
      </c>
      <c r="AE51" s="277">
        <v>2.9</v>
      </c>
      <c r="AF51" s="277">
        <v>2.4</v>
      </c>
      <c r="AG51" s="277">
        <v>2.4</v>
      </c>
      <c r="AH51" s="277">
        <v>2.4</v>
      </c>
      <c r="AI51" s="277">
        <v>2.5</v>
      </c>
      <c r="AJ51" s="277">
        <f>_xlfn.IFNA(VLOOKUP(C51,'INFORM Severity - hidden'!$C$5:$G$155,5,FALSE),"-")</f>
        <v>2.5</v>
      </c>
    </row>
    <row r="52" spans="1:36" x14ac:dyDescent="0.25">
      <c r="A52" t="s">
        <v>357</v>
      </c>
      <c r="B52" t="s">
        <v>355</v>
      </c>
      <c r="C52" t="s">
        <v>356</v>
      </c>
      <c r="D52" s="277" t="str">
        <f t="shared" si="0"/>
        <v>Increasing</v>
      </c>
      <c r="E52" s="277" t="s">
        <v>7572</v>
      </c>
      <c r="F52" s="277">
        <v>3.4</v>
      </c>
      <c r="G52" s="277">
        <v>3.4</v>
      </c>
      <c r="H52" s="277">
        <v>3.8</v>
      </c>
      <c r="I52" s="277">
        <v>3.8</v>
      </c>
      <c r="J52" s="277">
        <v>3.8</v>
      </c>
      <c r="K52" s="277">
        <v>3.8</v>
      </c>
      <c r="L52" s="277">
        <v>3.8</v>
      </c>
      <c r="M52" s="277">
        <v>3.8</v>
      </c>
      <c r="N52" s="277">
        <v>3.8</v>
      </c>
      <c r="O52" s="277">
        <v>3.8</v>
      </c>
      <c r="P52" s="277">
        <v>3.8</v>
      </c>
      <c r="Q52" s="277">
        <v>3.8</v>
      </c>
      <c r="R52" s="277">
        <v>3.8</v>
      </c>
      <c r="S52" s="277">
        <v>3.8</v>
      </c>
      <c r="T52" s="277">
        <v>3.8</v>
      </c>
      <c r="U52" s="277">
        <v>3.8</v>
      </c>
      <c r="V52" s="277">
        <v>3.8</v>
      </c>
      <c r="W52" s="277">
        <v>3.8</v>
      </c>
      <c r="X52" s="277">
        <v>3.8</v>
      </c>
      <c r="Y52" s="277">
        <v>3.8</v>
      </c>
      <c r="Z52" s="277">
        <v>3.8</v>
      </c>
      <c r="AA52" s="277">
        <v>3.7</v>
      </c>
      <c r="AB52" s="277">
        <v>3.7</v>
      </c>
      <c r="AC52" s="277">
        <v>3.7</v>
      </c>
      <c r="AD52" s="277">
        <v>3.7</v>
      </c>
      <c r="AE52" s="277">
        <v>3.7</v>
      </c>
      <c r="AF52" s="277">
        <v>3.7</v>
      </c>
      <c r="AG52" s="277">
        <v>3.7</v>
      </c>
      <c r="AH52" s="277">
        <v>3.7</v>
      </c>
      <c r="AI52" s="277">
        <v>3.8</v>
      </c>
      <c r="AJ52" s="277">
        <f>_xlfn.IFNA(VLOOKUP(C52,'INFORM Severity - hidden'!$C$5:$G$155,5,FALSE),"-")</f>
        <v>3.8</v>
      </c>
    </row>
    <row r="53" spans="1:36" x14ac:dyDescent="0.25">
      <c r="A53" t="s">
        <v>477</v>
      </c>
      <c r="B53" t="s">
        <v>475</v>
      </c>
      <c r="C53" t="s">
        <v>476</v>
      </c>
      <c r="D53" s="277" t="str">
        <f t="shared" si="0"/>
        <v>Increasing</v>
      </c>
      <c r="E53" s="277" t="s">
        <v>7572</v>
      </c>
      <c r="F53" s="277">
        <v>1.2</v>
      </c>
      <c r="G53" s="277" t="s">
        <v>7572</v>
      </c>
      <c r="H53" s="277" t="s">
        <v>7572</v>
      </c>
      <c r="I53" s="277" t="s">
        <v>7572</v>
      </c>
      <c r="J53" s="277" t="s">
        <v>7572</v>
      </c>
      <c r="K53" s="277" t="s">
        <v>7572</v>
      </c>
      <c r="L53" s="277" t="s">
        <v>7572</v>
      </c>
      <c r="M53" s="277" t="s">
        <v>7572</v>
      </c>
      <c r="N53" s="277" t="s">
        <v>7572</v>
      </c>
      <c r="O53" s="277" t="s">
        <v>7572</v>
      </c>
      <c r="P53" s="277" t="s">
        <v>7572</v>
      </c>
      <c r="Q53" s="277" t="s">
        <v>7572</v>
      </c>
      <c r="R53" s="277" t="s">
        <v>7572</v>
      </c>
      <c r="S53" s="277" t="s">
        <v>7572</v>
      </c>
      <c r="T53" s="277" t="s">
        <v>7572</v>
      </c>
      <c r="U53" s="277" t="s">
        <v>7572</v>
      </c>
      <c r="V53" s="277" t="s">
        <v>7572</v>
      </c>
      <c r="W53" s="277" t="s">
        <v>7572</v>
      </c>
      <c r="X53" s="277" t="s">
        <v>7572</v>
      </c>
      <c r="Y53" s="277" t="s">
        <v>7572</v>
      </c>
      <c r="Z53" s="277" t="s">
        <v>7572</v>
      </c>
      <c r="AA53" s="277" t="s">
        <v>7572</v>
      </c>
      <c r="AB53" s="277" t="s">
        <v>7572</v>
      </c>
      <c r="AC53" s="277">
        <v>1.5</v>
      </c>
      <c r="AD53" s="277">
        <v>1.5</v>
      </c>
      <c r="AE53" s="277">
        <v>1.5</v>
      </c>
      <c r="AF53" s="277">
        <v>1.5</v>
      </c>
      <c r="AG53" s="277">
        <v>1.6</v>
      </c>
      <c r="AH53" s="277">
        <v>1.8</v>
      </c>
      <c r="AI53" s="277">
        <v>1.8</v>
      </c>
      <c r="AJ53" s="277">
        <f>_xlfn.IFNA(VLOOKUP(C53,'INFORM Severity - hidden'!$C$5:$G$155,5,FALSE),"-")</f>
        <v>1.8</v>
      </c>
    </row>
    <row r="54" spans="1:36" x14ac:dyDescent="0.25">
      <c r="A54" t="s">
        <v>582</v>
      </c>
      <c r="B54" t="s">
        <v>580</v>
      </c>
      <c r="C54" t="s">
        <v>581</v>
      </c>
      <c r="D54" s="277" t="str">
        <f t="shared" si="0"/>
        <v>Increasing</v>
      </c>
      <c r="E54" s="277" t="s">
        <v>7572</v>
      </c>
      <c r="F54" s="277" t="s">
        <v>7572</v>
      </c>
      <c r="G54" s="277">
        <v>3.8</v>
      </c>
      <c r="H54" s="277">
        <v>3.8</v>
      </c>
      <c r="I54" s="277">
        <v>3.8</v>
      </c>
      <c r="J54" s="277">
        <v>3.8</v>
      </c>
      <c r="K54" s="277">
        <v>3.8</v>
      </c>
      <c r="L54" s="277">
        <v>3.8</v>
      </c>
      <c r="M54" s="277">
        <v>3.8</v>
      </c>
      <c r="N54" s="277">
        <v>3.8</v>
      </c>
      <c r="O54" s="277">
        <v>3.8</v>
      </c>
      <c r="P54" s="277">
        <v>3.8</v>
      </c>
      <c r="Q54" s="277">
        <v>3.8</v>
      </c>
      <c r="R54" s="277">
        <v>3.8</v>
      </c>
      <c r="S54" s="277">
        <v>3.8</v>
      </c>
      <c r="T54" s="277">
        <v>4</v>
      </c>
      <c r="U54" s="277">
        <v>4</v>
      </c>
      <c r="V54" s="277">
        <v>4</v>
      </c>
      <c r="W54" s="277">
        <v>4</v>
      </c>
      <c r="X54" s="277">
        <v>4</v>
      </c>
      <c r="Y54" s="277">
        <v>4</v>
      </c>
      <c r="Z54" s="277">
        <v>4</v>
      </c>
      <c r="AA54" s="277">
        <v>4.0999999999999996</v>
      </c>
      <c r="AB54" s="277">
        <v>4.0999999999999996</v>
      </c>
      <c r="AC54" s="277">
        <v>4.0999999999999996</v>
      </c>
      <c r="AD54" s="277">
        <v>4.0999999999999996</v>
      </c>
      <c r="AE54" s="277">
        <v>4.5</v>
      </c>
      <c r="AF54" s="277">
        <v>4.5</v>
      </c>
      <c r="AG54" s="277">
        <v>4.5</v>
      </c>
      <c r="AH54" s="277">
        <v>4.5999999999999996</v>
      </c>
      <c r="AI54" s="277">
        <v>4.8</v>
      </c>
      <c r="AJ54" s="277">
        <f>_xlfn.IFNA(VLOOKUP(C54,'INFORM Severity - hidden'!$C$5:$G$155,5,FALSE),"-")</f>
        <v>4.8</v>
      </c>
    </row>
    <row r="55" spans="1:36" x14ac:dyDescent="0.25">
      <c r="A55" t="s">
        <v>582</v>
      </c>
      <c r="B55" t="s">
        <v>2066</v>
      </c>
      <c r="C55" t="s">
        <v>2067</v>
      </c>
      <c r="D55" s="277" t="str">
        <f t="shared" si="0"/>
        <v>Decreasing</v>
      </c>
      <c r="E55" s="277" t="s">
        <v>7572</v>
      </c>
      <c r="F55" s="277" t="s">
        <v>7572</v>
      </c>
      <c r="G55" s="277" t="s">
        <v>7572</v>
      </c>
      <c r="H55" s="277" t="s">
        <v>7572</v>
      </c>
      <c r="I55" s="277" t="s">
        <v>7572</v>
      </c>
      <c r="J55" s="277" t="s">
        <v>7572</v>
      </c>
      <c r="K55" s="277" t="s">
        <v>7572</v>
      </c>
      <c r="L55" s="277" t="s">
        <v>7572</v>
      </c>
      <c r="M55" s="277" t="s">
        <v>7572</v>
      </c>
      <c r="N55" s="277" t="s">
        <v>7572</v>
      </c>
      <c r="O55" s="277" t="s">
        <v>7572</v>
      </c>
      <c r="P55" s="277" t="s">
        <v>7572</v>
      </c>
      <c r="Q55" s="277" t="s">
        <v>7572</v>
      </c>
      <c r="R55" s="277" t="s">
        <v>7572</v>
      </c>
      <c r="S55" s="277" t="s">
        <v>7572</v>
      </c>
      <c r="T55" s="277" t="s">
        <v>7572</v>
      </c>
      <c r="U55" s="277" t="s">
        <v>7572</v>
      </c>
      <c r="V55" s="277">
        <v>2.4</v>
      </c>
      <c r="W55" s="277">
        <v>2.4</v>
      </c>
      <c r="X55" s="277">
        <v>2.4</v>
      </c>
      <c r="Y55" s="277">
        <v>2.4</v>
      </c>
      <c r="Z55" s="277">
        <v>2.4</v>
      </c>
      <c r="AA55" s="277">
        <v>2.6</v>
      </c>
      <c r="AB55" s="277">
        <v>2.6</v>
      </c>
      <c r="AC55" s="277">
        <v>2.6</v>
      </c>
      <c r="AD55" s="277">
        <v>2.6</v>
      </c>
      <c r="AE55" s="277">
        <v>2.6</v>
      </c>
      <c r="AF55" s="277">
        <v>2.6</v>
      </c>
      <c r="AG55" s="277">
        <v>2.6</v>
      </c>
      <c r="AH55" s="277">
        <v>2.4</v>
      </c>
      <c r="AI55" s="277">
        <v>2.6</v>
      </c>
      <c r="AJ55" s="277">
        <f>_xlfn.IFNA(VLOOKUP(C55,'INFORM Severity - hidden'!$C$5:$G$155,5,FALSE),"-")</f>
        <v>2.6</v>
      </c>
    </row>
    <row r="56" spans="1:36" x14ac:dyDescent="0.25">
      <c r="A56" t="s">
        <v>582</v>
      </c>
      <c r="B56" t="s">
        <v>2154</v>
      </c>
      <c r="C56" t="s">
        <v>2155</v>
      </c>
      <c r="D56" s="277" t="str">
        <f t="shared" si="0"/>
        <v>Increasing</v>
      </c>
      <c r="E56" s="277" t="s">
        <v>7572</v>
      </c>
      <c r="F56" s="277" t="s">
        <v>7572</v>
      </c>
      <c r="G56" s="277" t="s">
        <v>7572</v>
      </c>
      <c r="H56" s="277" t="s">
        <v>7572</v>
      </c>
      <c r="I56" s="277" t="s">
        <v>7572</v>
      </c>
      <c r="J56" s="277" t="s">
        <v>7572</v>
      </c>
      <c r="K56" s="277" t="s">
        <v>7572</v>
      </c>
      <c r="L56" s="277" t="s">
        <v>7572</v>
      </c>
      <c r="M56" s="277" t="s">
        <v>7572</v>
      </c>
      <c r="N56" s="277" t="s">
        <v>7572</v>
      </c>
      <c r="O56" s="277" t="s">
        <v>7572</v>
      </c>
      <c r="P56" s="277" t="s">
        <v>7572</v>
      </c>
      <c r="Q56" s="277" t="s">
        <v>7572</v>
      </c>
      <c r="R56" s="277" t="s">
        <v>7572</v>
      </c>
      <c r="S56" s="277" t="s">
        <v>7572</v>
      </c>
      <c r="T56" s="277" t="s">
        <v>7572</v>
      </c>
      <c r="U56" s="277" t="s">
        <v>7572</v>
      </c>
      <c r="V56" s="277" t="s">
        <v>7572</v>
      </c>
      <c r="W56" s="277">
        <v>2.8</v>
      </c>
      <c r="X56" s="277">
        <v>2.8</v>
      </c>
      <c r="Y56" s="277">
        <v>2.8</v>
      </c>
      <c r="Z56" s="277">
        <v>2.8</v>
      </c>
      <c r="AA56" s="277">
        <v>2.9</v>
      </c>
      <c r="AB56" s="277">
        <v>2.9</v>
      </c>
      <c r="AC56" s="277">
        <v>2.9</v>
      </c>
      <c r="AD56" s="277">
        <v>2.9</v>
      </c>
      <c r="AE56" s="277">
        <v>3</v>
      </c>
      <c r="AF56" s="277">
        <v>3</v>
      </c>
      <c r="AG56" s="277">
        <v>3</v>
      </c>
      <c r="AH56" s="277">
        <v>3</v>
      </c>
      <c r="AI56" s="277">
        <v>3.2</v>
      </c>
      <c r="AJ56" s="277">
        <f>_xlfn.IFNA(VLOOKUP(C56,'INFORM Severity - hidden'!$C$5:$G$155,5,FALSE),"-")</f>
        <v>3.2</v>
      </c>
    </row>
    <row r="57" spans="1:36" x14ac:dyDescent="0.25">
      <c r="A57" t="s">
        <v>582</v>
      </c>
      <c r="B57" t="s">
        <v>5287</v>
      </c>
      <c r="C57" t="s">
        <v>5288</v>
      </c>
      <c r="D57" s="277" t="str">
        <f t="shared" si="0"/>
        <v>Increasing</v>
      </c>
      <c r="E57" s="277" t="s">
        <v>7572</v>
      </c>
      <c r="F57" s="277" t="s">
        <v>7572</v>
      </c>
      <c r="G57" s="277" t="s">
        <v>7572</v>
      </c>
      <c r="H57" s="277" t="s">
        <v>7572</v>
      </c>
      <c r="I57" s="277" t="s">
        <v>7572</v>
      </c>
      <c r="J57" s="277" t="s">
        <v>7572</v>
      </c>
      <c r="K57" s="277" t="s">
        <v>7572</v>
      </c>
      <c r="L57" s="277" t="s">
        <v>7572</v>
      </c>
      <c r="M57" s="277" t="s">
        <v>7572</v>
      </c>
      <c r="N57" s="277" t="s">
        <v>7572</v>
      </c>
      <c r="O57" s="277" t="s">
        <v>7572</v>
      </c>
      <c r="P57" s="277" t="s">
        <v>7572</v>
      </c>
      <c r="Q57" s="277" t="s">
        <v>7572</v>
      </c>
      <c r="R57" s="277" t="s">
        <v>7572</v>
      </c>
      <c r="S57" s="277" t="s">
        <v>7572</v>
      </c>
      <c r="T57" s="277" t="s">
        <v>7572</v>
      </c>
      <c r="U57" s="277" t="s">
        <v>7572</v>
      </c>
      <c r="V57" s="277" t="s">
        <v>7572</v>
      </c>
      <c r="W57" s="277" t="s">
        <v>7572</v>
      </c>
      <c r="X57" s="277" t="s">
        <v>7572</v>
      </c>
      <c r="Y57" s="277" t="s">
        <v>7572</v>
      </c>
      <c r="Z57" s="277" t="s">
        <v>7572</v>
      </c>
      <c r="AA57" s="277" t="s">
        <v>7572</v>
      </c>
      <c r="AB57" s="277">
        <v>4.2</v>
      </c>
      <c r="AC57" s="277">
        <v>3.7</v>
      </c>
      <c r="AD57" s="277">
        <v>3.7</v>
      </c>
      <c r="AE57" s="277">
        <v>3.7</v>
      </c>
      <c r="AF57" s="277">
        <v>3.7</v>
      </c>
      <c r="AG57" s="277">
        <v>3.7</v>
      </c>
      <c r="AH57" s="277">
        <v>4.4000000000000004</v>
      </c>
      <c r="AI57" s="277">
        <v>4.5999999999999996</v>
      </c>
      <c r="AJ57" s="277">
        <f>_xlfn.IFNA(VLOOKUP(C57,'INFORM Severity - hidden'!$C$5:$G$155,5,FALSE),"-")</f>
        <v>4.5999999999999996</v>
      </c>
    </row>
    <row r="58" spans="1:36" x14ac:dyDescent="0.25">
      <c r="A58"/>
      <c r="B58"/>
      <c r="C58" t="s">
        <v>7595</v>
      </c>
      <c r="D58" s="277" t="str">
        <f t="shared" si="0"/>
        <v>-</v>
      </c>
      <c r="E58" s="277" t="s">
        <v>7572</v>
      </c>
      <c r="F58" s="277" t="s">
        <v>7572</v>
      </c>
      <c r="G58" s="277" t="s">
        <v>7572</v>
      </c>
      <c r="H58" s="277" t="s">
        <v>7572</v>
      </c>
      <c r="I58" s="277" t="s">
        <v>7572</v>
      </c>
      <c r="J58" s="277" t="s">
        <v>7572</v>
      </c>
      <c r="K58" s="277" t="s">
        <v>7572</v>
      </c>
      <c r="L58" s="277" t="s">
        <v>7572</v>
      </c>
      <c r="M58" s="277" t="s">
        <v>7572</v>
      </c>
      <c r="N58" s="277" t="s">
        <v>7572</v>
      </c>
      <c r="O58" s="277" t="s">
        <v>7572</v>
      </c>
      <c r="P58" s="277" t="s">
        <v>7572</v>
      </c>
      <c r="Q58" s="277" t="s">
        <v>7572</v>
      </c>
      <c r="R58" s="277" t="s">
        <v>7572</v>
      </c>
      <c r="S58" s="277" t="s">
        <v>7572</v>
      </c>
      <c r="T58" s="277" t="s">
        <v>7572</v>
      </c>
      <c r="U58" s="277" t="s">
        <v>7572</v>
      </c>
      <c r="V58" s="277" t="s">
        <v>7572</v>
      </c>
      <c r="W58" s="277" t="s">
        <v>7572</v>
      </c>
      <c r="X58" s="277" t="s">
        <v>7572</v>
      </c>
      <c r="Y58" s="277" t="s">
        <v>7572</v>
      </c>
      <c r="Z58" s="277" t="s">
        <v>7572</v>
      </c>
      <c r="AA58" s="277" t="s">
        <v>7572</v>
      </c>
      <c r="AB58" s="277" t="s">
        <v>7572</v>
      </c>
      <c r="AC58" s="277">
        <v>1.4</v>
      </c>
      <c r="AD58" s="277">
        <v>1.4</v>
      </c>
      <c r="AE58" s="277">
        <v>1.4</v>
      </c>
      <c r="AF58" s="277">
        <v>1.4</v>
      </c>
      <c r="AG58" s="277" t="s">
        <v>7572</v>
      </c>
      <c r="AH58" s="277" t="s">
        <v>7572</v>
      </c>
      <c r="AI58" s="277" t="s">
        <v>7572</v>
      </c>
      <c r="AJ58" s="277" t="str">
        <f>_xlfn.IFNA(VLOOKUP(C58,'INFORM Severity - hidden'!$C$5:$G$155,5,FALSE),"-")</f>
        <v>-</v>
      </c>
    </row>
    <row r="59" spans="1:36" x14ac:dyDescent="0.25">
      <c r="A59" t="s">
        <v>175</v>
      </c>
      <c r="B59" t="s">
        <v>173</v>
      </c>
      <c r="C59" t="s">
        <v>174</v>
      </c>
      <c r="D59" s="277" t="str">
        <f t="shared" si="0"/>
        <v>Increasing</v>
      </c>
      <c r="E59" s="277" t="s">
        <v>7572</v>
      </c>
      <c r="F59" s="277">
        <v>1</v>
      </c>
      <c r="G59" s="277">
        <v>1</v>
      </c>
      <c r="H59" s="277">
        <v>1.7</v>
      </c>
      <c r="I59" s="277">
        <v>1.5</v>
      </c>
      <c r="J59" s="277">
        <v>1.5</v>
      </c>
      <c r="K59" s="277">
        <v>1.8</v>
      </c>
      <c r="L59" s="277">
        <v>1.8</v>
      </c>
      <c r="M59" s="277">
        <v>1.8</v>
      </c>
      <c r="N59" s="277">
        <v>1.9</v>
      </c>
      <c r="O59" s="277">
        <v>1.9</v>
      </c>
      <c r="P59" s="277">
        <v>1.9</v>
      </c>
      <c r="Q59" s="277">
        <v>1.9</v>
      </c>
      <c r="R59" s="277">
        <v>1.9</v>
      </c>
      <c r="S59" s="277">
        <v>2</v>
      </c>
      <c r="T59" s="277">
        <v>1.9</v>
      </c>
      <c r="U59" s="277">
        <v>2</v>
      </c>
      <c r="V59" s="277">
        <v>2.1</v>
      </c>
      <c r="W59" s="277">
        <v>2.2000000000000002</v>
      </c>
      <c r="X59" s="277">
        <v>1.9</v>
      </c>
      <c r="Y59" s="277">
        <v>1.9</v>
      </c>
      <c r="Z59" s="277">
        <v>1.9</v>
      </c>
      <c r="AA59" s="277">
        <v>1.8</v>
      </c>
      <c r="AB59" s="277">
        <v>1.8</v>
      </c>
      <c r="AC59" s="277">
        <v>1.8</v>
      </c>
      <c r="AD59" s="277">
        <v>1.6</v>
      </c>
      <c r="AE59" s="277">
        <v>1.6</v>
      </c>
      <c r="AF59" s="277">
        <v>1.5</v>
      </c>
      <c r="AG59" s="277">
        <v>1.5</v>
      </c>
      <c r="AH59" s="277">
        <v>1.6</v>
      </c>
      <c r="AI59" s="277">
        <v>1.7</v>
      </c>
      <c r="AJ59" s="277">
        <f>_xlfn.IFNA(VLOOKUP(C59,'INFORM Severity - hidden'!$C$5:$G$155,5,FALSE),"-")</f>
        <v>1.7</v>
      </c>
    </row>
    <row r="60" spans="1:36" x14ac:dyDescent="0.25">
      <c r="A60" t="s">
        <v>489</v>
      </c>
      <c r="B60" t="s">
        <v>487</v>
      </c>
      <c r="C60" t="s">
        <v>488</v>
      </c>
      <c r="D60" s="277" t="str">
        <f t="shared" si="0"/>
        <v>Increasing</v>
      </c>
      <c r="E60" s="277" t="s">
        <v>7572</v>
      </c>
      <c r="F60" s="277">
        <v>3.4</v>
      </c>
      <c r="G60" s="277">
        <v>3.4</v>
      </c>
      <c r="H60" s="277">
        <v>4</v>
      </c>
      <c r="I60" s="277">
        <v>3.7</v>
      </c>
      <c r="J60" s="277">
        <v>3.5</v>
      </c>
      <c r="K60" s="277">
        <v>3.5</v>
      </c>
      <c r="L60" s="277">
        <v>3.5</v>
      </c>
      <c r="M60" s="277">
        <v>3.5</v>
      </c>
      <c r="N60" s="277">
        <v>3.5</v>
      </c>
      <c r="O60" s="277">
        <v>3.5</v>
      </c>
      <c r="P60" s="277">
        <v>3.5</v>
      </c>
      <c r="Q60" s="277">
        <v>3.5</v>
      </c>
      <c r="R60" s="277">
        <v>3.3</v>
      </c>
      <c r="S60" s="277">
        <v>3.3</v>
      </c>
      <c r="T60" s="277">
        <v>3.4</v>
      </c>
      <c r="U60" s="277">
        <v>3.4</v>
      </c>
      <c r="V60" s="277">
        <v>3.4</v>
      </c>
      <c r="W60" s="277">
        <v>3.4</v>
      </c>
      <c r="X60" s="277">
        <v>3.4</v>
      </c>
      <c r="Y60" s="277">
        <v>3.4</v>
      </c>
      <c r="Z60" s="277">
        <v>3.4</v>
      </c>
      <c r="AA60" s="277">
        <v>3.4</v>
      </c>
      <c r="AB60" s="277">
        <v>3.4</v>
      </c>
      <c r="AC60" s="277">
        <v>3.4</v>
      </c>
      <c r="AD60" s="277">
        <v>3.4</v>
      </c>
      <c r="AE60" s="277">
        <v>3.4</v>
      </c>
      <c r="AF60" s="277">
        <v>3.4</v>
      </c>
      <c r="AG60" s="277">
        <v>3.4</v>
      </c>
      <c r="AH60" s="277">
        <v>3.4</v>
      </c>
      <c r="AI60" s="277">
        <v>3.5</v>
      </c>
      <c r="AJ60" s="277">
        <f>_xlfn.IFNA(VLOOKUP(C60,'INFORM Severity - hidden'!$C$5:$G$155,5,FALSE),"-")</f>
        <v>3.5</v>
      </c>
    </row>
    <row r="61" spans="1:36" x14ac:dyDescent="0.25">
      <c r="A61" t="s">
        <v>489</v>
      </c>
      <c r="B61" t="s">
        <v>2601</v>
      </c>
      <c r="C61" t="s">
        <v>2602</v>
      </c>
      <c r="D61" s="277" t="str">
        <f t="shared" si="0"/>
        <v>Increasing</v>
      </c>
      <c r="E61" s="277" t="s">
        <v>7572</v>
      </c>
      <c r="F61" s="277" t="s">
        <v>7572</v>
      </c>
      <c r="G61" s="277" t="s">
        <v>7572</v>
      </c>
      <c r="H61" s="277" t="s">
        <v>7572</v>
      </c>
      <c r="I61" s="277" t="s">
        <v>7572</v>
      </c>
      <c r="J61" s="277" t="s">
        <v>7572</v>
      </c>
      <c r="K61" s="277" t="s">
        <v>7572</v>
      </c>
      <c r="L61" s="277" t="s">
        <v>7572</v>
      </c>
      <c r="M61" s="277" t="s">
        <v>7572</v>
      </c>
      <c r="N61" s="277" t="s">
        <v>7572</v>
      </c>
      <c r="O61" s="277" t="s">
        <v>7572</v>
      </c>
      <c r="P61" s="277" t="s">
        <v>7572</v>
      </c>
      <c r="Q61" s="277" t="s">
        <v>7572</v>
      </c>
      <c r="R61" s="277" t="s">
        <v>7572</v>
      </c>
      <c r="S61" s="277" t="s">
        <v>7572</v>
      </c>
      <c r="T61" s="277" t="s">
        <v>7572</v>
      </c>
      <c r="U61" s="277" t="s">
        <v>7572</v>
      </c>
      <c r="V61" s="277" t="s">
        <v>7572</v>
      </c>
      <c r="W61" s="277" t="s">
        <v>7572</v>
      </c>
      <c r="X61" s="277" t="s">
        <v>7572</v>
      </c>
      <c r="Y61" s="277" t="s">
        <v>7572</v>
      </c>
      <c r="Z61" s="277" t="s">
        <v>7572</v>
      </c>
      <c r="AA61" s="277" t="s">
        <v>7572</v>
      </c>
      <c r="AB61" s="277">
        <v>2.7</v>
      </c>
      <c r="AC61" s="277">
        <v>3.1</v>
      </c>
      <c r="AD61" s="277">
        <v>3.1</v>
      </c>
      <c r="AE61" s="277">
        <v>3.1</v>
      </c>
      <c r="AF61" s="277">
        <v>3.1</v>
      </c>
      <c r="AG61" s="277">
        <v>3.1</v>
      </c>
      <c r="AH61" s="277">
        <v>3.1</v>
      </c>
      <c r="AI61" s="277">
        <v>3.2</v>
      </c>
      <c r="AJ61" s="277">
        <f>_xlfn.IFNA(VLOOKUP(C61,'INFORM Severity - hidden'!$C$5:$G$155,5,FALSE),"-")</f>
        <v>3.2</v>
      </c>
    </row>
    <row r="62" spans="1:36" x14ac:dyDescent="0.25">
      <c r="A62" t="s">
        <v>369</v>
      </c>
      <c r="B62" t="s">
        <v>367</v>
      </c>
      <c r="C62" t="s">
        <v>368</v>
      </c>
      <c r="D62" s="277" t="str">
        <f t="shared" si="0"/>
        <v>Increasing</v>
      </c>
      <c r="E62" s="277" t="s">
        <v>7572</v>
      </c>
      <c r="F62" s="277">
        <v>2.2999999999999998</v>
      </c>
      <c r="G62" s="277">
        <v>2.2999999999999998</v>
      </c>
      <c r="H62" s="277">
        <v>2.8</v>
      </c>
      <c r="I62" s="277">
        <v>2.8</v>
      </c>
      <c r="J62" s="277">
        <v>2.8</v>
      </c>
      <c r="K62" s="277">
        <v>2.8</v>
      </c>
      <c r="L62" s="277">
        <v>2.8</v>
      </c>
      <c r="M62" s="277">
        <v>2.8</v>
      </c>
      <c r="N62" s="277">
        <v>2.8</v>
      </c>
      <c r="O62" s="277">
        <v>2.8</v>
      </c>
      <c r="P62" s="277">
        <v>3.2</v>
      </c>
      <c r="Q62" s="277">
        <v>3.2</v>
      </c>
      <c r="R62" s="277">
        <v>3.2</v>
      </c>
      <c r="S62" s="277">
        <v>3.2</v>
      </c>
      <c r="T62" s="277">
        <v>3.3</v>
      </c>
      <c r="U62" s="277">
        <v>3.3</v>
      </c>
      <c r="V62" s="277">
        <v>3.3</v>
      </c>
      <c r="W62" s="277">
        <v>3.3</v>
      </c>
      <c r="X62" s="277">
        <v>3.3</v>
      </c>
      <c r="Y62" s="277">
        <v>3.3</v>
      </c>
      <c r="Z62" s="277">
        <v>3.2</v>
      </c>
      <c r="AA62" s="277">
        <v>3.3</v>
      </c>
      <c r="AB62" s="277">
        <v>3.3</v>
      </c>
      <c r="AC62" s="277">
        <v>3.3</v>
      </c>
      <c r="AD62" s="277">
        <v>3.3</v>
      </c>
      <c r="AE62" s="277">
        <v>3.3</v>
      </c>
      <c r="AF62" s="277">
        <v>3.3</v>
      </c>
      <c r="AG62" s="277">
        <v>3.3</v>
      </c>
      <c r="AH62" s="277">
        <v>3.3</v>
      </c>
      <c r="AI62" s="277">
        <v>3.4</v>
      </c>
      <c r="AJ62" s="277">
        <f>_xlfn.IFNA(VLOOKUP(C62,'INFORM Severity - hidden'!$C$5:$G$155,5,FALSE),"-")</f>
        <v>3.4</v>
      </c>
    </row>
    <row r="63" spans="1:36" x14ac:dyDescent="0.25">
      <c r="A63" t="s">
        <v>369</v>
      </c>
      <c r="B63" t="s">
        <v>2619</v>
      </c>
      <c r="C63" t="s">
        <v>2620</v>
      </c>
      <c r="D63" s="277" t="str">
        <f t="shared" si="0"/>
        <v>Increasing</v>
      </c>
      <c r="E63" s="277" t="s">
        <v>7572</v>
      </c>
      <c r="F63" s="277" t="s">
        <v>7572</v>
      </c>
      <c r="G63" s="277" t="s">
        <v>7572</v>
      </c>
      <c r="H63" s="277" t="s">
        <v>7572</v>
      </c>
      <c r="I63" s="277" t="s">
        <v>7572</v>
      </c>
      <c r="J63" s="277" t="s">
        <v>7572</v>
      </c>
      <c r="K63" s="277" t="s">
        <v>7572</v>
      </c>
      <c r="L63" s="277" t="s">
        <v>7572</v>
      </c>
      <c r="M63" s="277" t="s">
        <v>7572</v>
      </c>
      <c r="N63" s="277" t="s">
        <v>7572</v>
      </c>
      <c r="O63" s="277" t="s">
        <v>7572</v>
      </c>
      <c r="P63" s="277" t="s">
        <v>7572</v>
      </c>
      <c r="Q63" s="277" t="s">
        <v>7572</v>
      </c>
      <c r="R63" s="277" t="s">
        <v>7572</v>
      </c>
      <c r="S63" s="277" t="s">
        <v>7572</v>
      </c>
      <c r="T63" s="277" t="s">
        <v>7572</v>
      </c>
      <c r="U63" s="277" t="s">
        <v>7572</v>
      </c>
      <c r="V63" s="277" t="s">
        <v>7572</v>
      </c>
      <c r="W63" s="277" t="s">
        <v>7572</v>
      </c>
      <c r="X63" s="277" t="s">
        <v>7572</v>
      </c>
      <c r="Y63" s="277" t="s">
        <v>7572</v>
      </c>
      <c r="Z63" s="277" t="s">
        <v>7572</v>
      </c>
      <c r="AA63" s="277" t="s">
        <v>7572</v>
      </c>
      <c r="AB63" s="277">
        <v>3.1</v>
      </c>
      <c r="AC63" s="277">
        <v>3.3</v>
      </c>
      <c r="AD63" s="277">
        <v>3.3</v>
      </c>
      <c r="AE63" s="277">
        <v>3.3</v>
      </c>
      <c r="AF63" s="277">
        <v>3.3</v>
      </c>
      <c r="AG63" s="277">
        <v>3.3</v>
      </c>
      <c r="AH63" s="277">
        <v>3.3</v>
      </c>
      <c r="AI63" s="277">
        <v>3.4</v>
      </c>
      <c r="AJ63" s="277">
        <f>_xlfn.IFNA(VLOOKUP(C63,'INFORM Severity - hidden'!$C$5:$G$155,5,FALSE),"-")</f>
        <v>3.4</v>
      </c>
    </row>
    <row r="64" spans="1:36" x14ac:dyDescent="0.25">
      <c r="A64" t="s">
        <v>72</v>
      </c>
      <c r="B64" t="s">
        <v>70</v>
      </c>
      <c r="C64" t="s">
        <v>71</v>
      </c>
      <c r="D64" s="277" t="str">
        <f t="shared" si="0"/>
        <v>Stable</v>
      </c>
      <c r="E64" s="277">
        <v>3.4</v>
      </c>
      <c r="F64" s="277">
        <v>2.9</v>
      </c>
      <c r="G64" s="277">
        <v>2.9</v>
      </c>
      <c r="H64" s="277">
        <v>3.2</v>
      </c>
      <c r="I64" s="277">
        <v>3.2</v>
      </c>
      <c r="J64" s="277">
        <v>3.3</v>
      </c>
      <c r="K64" s="277">
        <v>3.3</v>
      </c>
      <c r="L64" s="277">
        <v>3.3</v>
      </c>
      <c r="M64" s="277">
        <v>3.3</v>
      </c>
      <c r="N64" s="277">
        <v>3.3</v>
      </c>
      <c r="O64" s="277">
        <v>3.4</v>
      </c>
      <c r="P64" s="277">
        <v>3.4</v>
      </c>
      <c r="Q64" s="277">
        <v>3.4</v>
      </c>
      <c r="R64" s="277">
        <v>3.4</v>
      </c>
      <c r="S64" s="277">
        <v>3.5</v>
      </c>
      <c r="T64" s="277">
        <v>3.5</v>
      </c>
      <c r="U64" s="277">
        <v>3.5</v>
      </c>
      <c r="V64" s="277">
        <v>3.5</v>
      </c>
      <c r="W64" s="277">
        <v>3.5</v>
      </c>
      <c r="X64" s="277">
        <v>3.5</v>
      </c>
      <c r="Y64" s="277">
        <v>3.4</v>
      </c>
      <c r="Z64" s="277">
        <v>3.5</v>
      </c>
      <c r="AA64" s="277">
        <v>3.5</v>
      </c>
      <c r="AB64" s="277">
        <v>3.5</v>
      </c>
      <c r="AC64" s="277">
        <v>3.5</v>
      </c>
      <c r="AD64" s="277">
        <v>3.5</v>
      </c>
      <c r="AE64" s="277">
        <v>3.8</v>
      </c>
      <c r="AF64" s="277">
        <v>3.8</v>
      </c>
      <c r="AG64" s="277">
        <v>3.8</v>
      </c>
      <c r="AH64" s="277">
        <v>3.8</v>
      </c>
      <c r="AI64" s="277">
        <v>3.9</v>
      </c>
      <c r="AJ64" s="277">
        <f>_xlfn.IFNA(VLOOKUP(C64,'INFORM Severity - hidden'!$C$5:$G$155,5,FALSE),"-")</f>
        <v>3.6</v>
      </c>
    </row>
    <row r="65" spans="1:36" x14ac:dyDescent="0.25">
      <c r="A65" t="s">
        <v>72</v>
      </c>
      <c r="B65" t="s">
        <v>6791</v>
      </c>
      <c r="C65" t="s">
        <v>6792</v>
      </c>
      <c r="D65" s="277" t="str">
        <f t="shared" si="0"/>
        <v>-</v>
      </c>
      <c r="E65" s="277" t="s">
        <v>7572</v>
      </c>
      <c r="F65" s="277" t="s">
        <v>7572</v>
      </c>
      <c r="G65" s="277" t="s">
        <v>7572</v>
      </c>
      <c r="H65" s="277" t="s">
        <v>7572</v>
      </c>
      <c r="I65" s="277" t="s">
        <v>7572</v>
      </c>
      <c r="J65" s="277" t="s">
        <v>7572</v>
      </c>
      <c r="K65" s="277" t="s">
        <v>7572</v>
      </c>
      <c r="L65" s="277" t="s">
        <v>7572</v>
      </c>
      <c r="M65" s="277" t="s">
        <v>7572</v>
      </c>
      <c r="N65" s="277" t="s">
        <v>7572</v>
      </c>
      <c r="O65" s="277" t="s">
        <v>7572</v>
      </c>
      <c r="P65" s="277" t="s">
        <v>7572</v>
      </c>
      <c r="Q65" s="277" t="s">
        <v>7572</v>
      </c>
      <c r="R65" s="277" t="s">
        <v>7572</v>
      </c>
      <c r="S65" s="277" t="s">
        <v>7572</v>
      </c>
      <c r="T65" s="277" t="s">
        <v>7572</v>
      </c>
      <c r="U65" s="277" t="s">
        <v>7572</v>
      </c>
      <c r="V65" s="277" t="s">
        <v>7572</v>
      </c>
      <c r="W65" s="277" t="s">
        <v>7572</v>
      </c>
      <c r="X65" s="277" t="s">
        <v>7572</v>
      </c>
      <c r="Y65" s="277" t="s">
        <v>7572</v>
      </c>
      <c r="Z65" s="277" t="s">
        <v>7572</v>
      </c>
      <c r="AA65" s="277" t="s">
        <v>7572</v>
      </c>
      <c r="AB65" s="277" t="s">
        <v>7572</v>
      </c>
      <c r="AC65" s="277" t="s">
        <v>7572</v>
      </c>
      <c r="AD65" s="277" t="s">
        <v>7572</v>
      </c>
      <c r="AE65" s="277" t="s">
        <v>7572</v>
      </c>
      <c r="AF65" s="277" t="s">
        <v>7572</v>
      </c>
      <c r="AG65" s="277" t="s">
        <v>7572</v>
      </c>
      <c r="AH65" s="277" t="s">
        <v>7572</v>
      </c>
      <c r="AI65" s="277" t="s">
        <v>7572</v>
      </c>
      <c r="AJ65" s="277">
        <f>_xlfn.IFNA(VLOOKUP(C65,'INFORM Severity - hidden'!$C$5:$G$155,5,FALSE),"-")</f>
        <v>3.1</v>
      </c>
    </row>
    <row r="66" spans="1:36" x14ac:dyDescent="0.25">
      <c r="A66"/>
      <c r="B66"/>
      <c r="C66" t="s">
        <v>7596</v>
      </c>
      <c r="D66" s="277" t="str">
        <f t="shared" si="0"/>
        <v>-</v>
      </c>
      <c r="E66" s="277" t="s">
        <v>7572</v>
      </c>
      <c r="F66" s="277">
        <v>2.2999999999999998</v>
      </c>
      <c r="G66" s="277">
        <v>2.2999999999999998</v>
      </c>
      <c r="H66" s="277">
        <v>2.8</v>
      </c>
      <c r="I66" s="277">
        <v>2.8</v>
      </c>
      <c r="J66" s="277">
        <v>2.8</v>
      </c>
      <c r="K66" s="277">
        <v>2.1</v>
      </c>
      <c r="L66" s="277">
        <v>2.1</v>
      </c>
      <c r="M66" s="277">
        <v>2.1</v>
      </c>
      <c r="N66" s="277">
        <v>2.1</v>
      </c>
      <c r="O66" s="277">
        <v>2.1</v>
      </c>
      <c r="P66" s="277">
        <v>2.1</v>
      </c>
      <c r="Q66" s="277">
        <v>1.9</v>
      </c>
      <c r="R66" s="277">
        <v>1.9</v>
      </c>
      <c r="S66" s="277">
        <v>2.2000000000000002</v>
      </c>
      <c r="T66" s="277" t="s">
        <v>7572</v>
      </c>
      <c r="U66" s="277" t="s">
        <v>7572</v>
      </c>
      <c r="V66" s="277" t="s">
        <v>7572</v>
      </c>
      <c r="W66" s="277" t="s">
        <v>7572</v>
      </c>
      <c r="X66" s="277" t="s">
        <v>7572</v>
      </c>
      <c r="Y66" s="277" t="s">
        <v>7572</v>
      </c>
      <c r="Z66" s="277" t="s">
        <v>7572</v>
      </c>
      <c r="AA66" s="277" t="s">
        <v>7572</v>
      </c>
      <c r="AB66" s="277" t="s">
        <v>7572</v>
      </c>
      <c r="AC66" s="277" t="s">
        <v>7572</v>
      </c>
      <c r="AD66" s="277" t="s">
        <v>7572</v>
      </c>
      <c r="AE66" s="277" t="s">
        <v>7572</v>
      </c>
      <c r="AF66" s="277" t="s">
        <v>7572</v>
      </c>
      <c r="AG66" s="277" t="s">
        <v>7572</v>
      </c>
      <c r="AH66" s="277" t="s">
        <v>7572</v>
      </c>
      <c r="AI66" s="277" t="s">
        <v>7572</v>
      </c>
      <c r="AJ66" s="277" t="str">
        <f>_xlfn.IFNA(VLOOKUP(C66,'INFORM Severity - hidden'!$C$5:$G$155,5,FALSE),"-")</f>
        <v>-</v>
      </c>
    </row>
    <row r="67" spans="1:36" x14ac:dyDescent="0.25">
      <c r="A67" t="s">
        <v>1303</v>
      </c>
      <c r="B67" t="s">
        <v>1301</v>
      </c>
      <c r="C67" t="s">
        <v>1302</v>
      </c>
      <c r="D67" s="277" t="str">
        <f t="shared" ref="D67:D130" si="1">IF(AJ67="-","-",IFERROR(IF(ROUND(AVERAGE(AH67:AJ67),1)=ROUND(AVERAGE(AE67:AG67),1),"Stable",IF(ROUND(AVERAGE(AH67:AJ67),1)&lt;ROUND(AVERAGE(AE67:AG67),1),"Decreasing",IF(ROUND(AVERAGE(AH67:AJ67),1)&gt;ROUND(AVERAGE(AE67:AG67),1),"Increasing"))),"-"))</f>
        <v>-</v>
      </c>
      <c r="E67" s="277" t="s">
        <v>7572</v>
      </c>
      <c r="F67" s="277" t="s">
        <v>7572</v>
      </c>
      <c r="G67" s="277" t="s">
        <v>7572</v>
      </c>
      <c r="H67" s="277" t="s">
        <v>7572</v>
      </c>
      <c r="I67" s="277" t="s">
        <v>7572</v>
      </c>
      <c r="J67" s="277" t="s">
        <v>7572</v>
      </c>
      <c r="K67" s="277">
        <v>2.2000000000000002</v>
      </c>
      <c r="L67" s="277">
        <v>2.2000000000000002</v>
      </c>
      <c r="M67" s="277">
        <v>2.2000000000000002</v>
      </c>
      <c r="N67" s="277">
        <v>2.2000000000000002</v>
      </c>
      <c r="O67" s="277">
        <v>2.2000000000000002</v>
      </c>
      <c r="P67" s="277">
        <v>2.2000000000000002</v>
      </c>
      <c r="Q67" s="277" t="s">
        <v>7572</v>
      </c>
      <c r="R67" s="277" t="s">
        <v>7572</v>
      </c>
      <c r="S67" s="277" t="s">
        <v>7572</v>
      </c>
      <c r="T67" s="277" t="s">
        <v>7572</v>
      </c>
      <c r="U67" s="277" t="s">
        <v>7572</v>
      </c>
      <c r="V67" s="277" t="s">
        <v>7572</v>
      </c>
      <c r="W67" s="277" t="s">
        <v>7572</v>
      </c>
      <c r="X67" s="277" t="s">
        <v>7572</v>
      </c>
      <c r="Y67" s="277" t="s">
        <v>7572</v>
      </c>
      <c r="Z67" s="277" t="s">
        <v>7572</v>
      </c>
      <c r="AA67" s="277" t="s">
        <v>7572</v>
      </c>
      <c r="AB67" s="277" t="s">
        <v>7572</v>
      </c>
      <c r="AC67" s="277" t="s">
        <v>7572</v>
      </c>
      <c r="AD67" s="277" t="s">
        <v>7572</v>
      </c>
      <c r="AE67" s="277" t="s">
        <v>7572</v>
      </c>
      <c r="AF67" s="277" t="s">
        <v>7572</v>
      </c>
      <c r="AG67" s="277" t="s">
        <v>7572</v>
      </c>
      <c r="AH67" s="277" t="s">
        <v>7572</v>
      </c>
      <c r="AI67" s="277" t="s">
        <v>7572</v>
      </c>
      <c r="AJ67" s="277" t="str">
        <f>_xlfn.IFNA(VLOOKUP(C67,'INFORM Severity - hidden'!$C$5:$G$155,5,FALSE),"-")</f>
        <v>x</v>
      </c>
    </row>
    <row r="68" spans="1:36" x14ac:dyDescent="0.25">
      <c r="A68"/>
      <c r="B68"/>
      <c r="C68" t="s">
        <v>7597</v>
      </c>
      <c r="D68" s="277" t="str">
        <f t="shared" si="1"/>
        <v>-</v>
      </c>
      <c r="E68" s="277" t="s">
        <v>7572</v>
      </c>
      <c r="F68" s="277" t="s">
        <v>7572</v>
      </c>
      <c r="G68" s="277" t="s">
        <v>7572</v>
      </c>
      <c r="H68" s="277" t="s">
        <v>7572</v>
      </c>
      <c r="I68" s="277" t="s">
        <v>7572</v>
      </c>
      <c r="J68" s="277" t="s">
        <v>7572</v>
      </c>
      <c r="K68" s="277">
        <v>1.2</v>
      </c>
      <c r="L68" s="277">
        <v>1.2</v>
      </c>
      <c r="M68" s="277">
        <v>1.2</v>
      </c>
      <c r="N68" s="277">
        <v>1.4</v>
      </c>
      <c r="O68" s="277">
        <v>1.3</v>
      </c>
      <c r="P68" s="277" t="s">
        <v>7572</v>
      </c>
      <c r="Q68" s="277" t="s">
        <v>7572</v>
      </c>
      <c r="R68" s="277" t="s">
        <v>7572</v>
      </c>
      <c r="S68" s="277" t="s">
        <v>7572</v>
      </c>
      <c r="T68" s="277" t="s">
        <v>7572</v>
      </c>
      <c r="U68" s="277" t="s">
        <v>7572</v>
      </c>
      <c r="V68" s="277" t="s">
        <v>7572</v>
      </c>
      <c r="W68" s="277" t="s">
        <v>7572</v>
      </c>
      <c r="X68" s="277" t="s">
        <v>7572</v>
      </c>
      <c r="Y68" s="277" t="s">
        <v>7572</v>
      </c>
      <c r="Z68" s="277" t="s">
        <v>7572</v>
      </c>
      <c r="AA68" s="277" t="s">
        <v>7572</v>
      </c>
      <c r="AB68" s="277" t="s">
        <v>7572</v>
      </c>
      <c r="AC68" s="277" t="s">
        <v>7572</v>
      </c>
      <c r="AD68" s="277" t="s">
        <v>7572</v>
      </c>
      <c r="AE68" s="277" t="s">
        <v>7572</v>
      </c>
      <c r="AF68" s="277" t="s">
        <v>7572</v>
      </c>
      <c r="AG68" s="277" t="s">
        <v>7572</v>
      </c>
      <c r="AH68" s="277" t="s">
        <v>7572</v>
      </c>
      <c r="AI68" s="277" t="s">
        <v>7572</v>
      </c>
      <c r="AJ68" s="277" t="str">
        <f>_xlfn.IFNA(VLOOKUP(C68,'INFORM Severity - hidden'!$C$5:$G$155,5,FALSE),"-")</f>
        <v>-</v>
      </c>
    </row>
    <row r="69" spans="1:36" x14ac:dyDescent="0.25">
      <c r="A69"/>
      <c r="B69"/>
      <c r="C69" t="s">
        <v>7598</v>
      </c>
      <c r="D69" s="277" t="str">
        <f t="shared" si="1"/>
        <v>-</v>
      </c>
      <c r="E69" s="277" t="s">
        <v>7572</v>
      </c>
      <c r="F69" s="277" t="s">
        <v>7572</v>
      </c>
      <c r="G69" s="277" t="s">
        <v>7572</v>
      </c>
      <c r="H69" s="277" t="s">
        <v>7572</v>
      </c>
      <c r="I69" s="277" t="s">
        <v>7572</v>
      </c>
      <c r="J69" s="277" t="s">
        <v>7572</v>
      </c>
      <c r="K69" s="277" t="s">
        <v>7572</v>
      </c>
      <c r="L69" s="277" t="s">
        <v>7572</v>
      </c>
      <c r="M69" s="277" t="s">
        <v>7572</v>
      </c>
      <c r="N69" s="277" t="s">
        <v>7572</v>
      </c>
      <c r="O69" s="277" t="s">
        <v>7572</v>
      </c>
      <c r="P69" s="277" t="s">
        <v>7572</v>
      </c>
      <c r="Q69" s="277">
        <v>1.4</v>
      </c>
      <c r="R69" s="277">
        <v>1.4</v>
      </c>
      <c r="S69" s="277">
        <v>1.7</v>
      </c>
      <c r="T69" s="277" t="s">
        <v>7572</v>
      </c>
      <c r="U69" s="277" t="s">
        <v>7572</v>
      </c>
      <c r="V69" s="277" t="s">
        <v>7572</v>
      </c>
      <c r="W69" s="277" t="s">
        <v>7572</v>
      </c>
      <c r="X69" s="277" t="s">
        <v>7572</v>
      </c>
      <c r="Y69" s="277" t="s">
        <v>7572</v>
      </c>
      <c r="Z69" s="277" t="s">
        <v>7572</v>
      </c>
      <c r="AA69" s="277" t="s">
        <v>7572</v>
      </c>
      <c r="AB69" s="277" t="s">
        <v>7572</v>
      </c>
      <c r="AC69" s="277" t="s">
        <v>7572</v>
      </c>
      <c r="AD69" s="277" t="s">
        <v>7572</v>
      </c>
      <c r="AE69" s="277" t="s">
        <v>7572</v>
      </c>
      <c r="AF69" s="277" t="s">
        <v>7572</v>
      </c>
      <c r="AG69" s="277" t="s">
        <v>7572</v>
      </c>
      <c r="AH69" s="277" t="s">
        <v>7572</v>
      </c>
      <c r="AI69" s="277" t="s">
        <v>7572</v>
      </c>
      <c r="AJ69" s="277" t="str">
        <f>_xlfn.IFNA(VLOOKUP(C69,'INFORM Severity - hidden'!$C$5:$G$155,5,FALSE),"-")</f>
        <v>-</v>
      </c>
    </row>
    <row r="70" spans="1:36" x14ac:dyDescent="0.25">
      <c r="A70"/>
      <c r="B70"/>
      <c r="C70" t="s">
        <v>7599</v>
      </c>
      <c r="D70" s="277" t="str">
        <f t="shared" si="1"/>
        <v>-</v>
      </c>
      <c r="E70" s="277" t="s">
        <v>7572</v>
      </c>
      <c r="F70" s="277" t="s">
        <v>7572</v>
      </c>
      <c r="G70" s="277" t="s">
        <v>7572</v>
      </c>
      <c r="H70" s="277" t="s">
        <v>7572</v>
      </c>
      <c r="I70" s="277" t="s">
        <v>7572</v>
      </c>
      <c r="J70" s="277" t="s">
        <v>7572</v>
      </c>
      <c r="K70" s="277" t="s">
        <v>7572</v>
      </c>
      <c r="L70" s="277" t="s">
        <v>7572</v>
      </c>
      <c r="M70" s="277" t="s">
        <v>7572</v>
      </c>
      <c r="N70" s="277" t="s">
        <v>7572</v>
      </c>
      <c r="O70" s="277" t="s">
        <v>7572</v>
      </c>
      <c r="P70" s="277" t="s">
        <v>7572</v>
      </c>
      <c r="Q70" s="277" t="s">
        <v>7572</v>
      </c>
      <c r="R70" s="277" t="s">
        <v>7572</v>
      </c>
      <c r="S70" s="277" t="s">
        <v>7572</v>
      </c>
      <c r="T70" s="277" t="s">
        <v>7572</v>
      </c>
      <c r="U70" s="277" t="s">
        <v>7572</v>
      </c>
      <c r="V70" s="277" t="s">
        <v>7572</v>
      </c>
      <c r="W70" s="277" t="s">
        <v>7572</v>
      </c>
      <c r="X70" s="277" t="s">
        <v>7572</v>
      </c>
      <c r="Y70" s="277" t="s">
        <v>7572</v>
      </c>
      <c r="Z70" s="277" t="s">
        <v>7572</v>
      </c>
      <c r="AA70" s="277" t="s">
        <v>7572</v>
      </c>
      <c r="AB70" s="277" t="s">
        <v>7572</v>
      </c>
      <c r="AC70" s="277">
        <v>2.1</v>
      </c>
      <c r="AD70" s="277">
        <v>2.1</v>
      </c>
      <c r="AE70" s="277">
        <v>2.1</v>
      </c>
      <c r="AF70" s="277">
        <v>2.1</v>
      </c>
      <c r="AG70" s="277" t="s">
        <v>7572</v>
      </c>
      <c r="AH70" s="277" t="s">
        <v>7572</v>
      </c>
      <c r="AI70" s="277" t="s">
        <v>7572</v>
      </c>
      <c r="AJ70" s="277" t="str">
        <f>_xlfn.IFNA(VLOOKUP(C70,'INFORM Severity - hidden'!$C$5:$G$155,5,FALSE),"-")</f>
        <v>-</v>
      </c>
    </row>
    <row r="71" spans="1:36" x14ac:dyDescent="0.25">
      <c r="A71"/>
      <c r="B71"/>
      <c r="C71" t="s">
        <v>7600</v>
      </c>
      <c r="D71" s="277" t="str">
        <f t="shared" si="1"/>
        <v>-</v>
      </c>
      <c r="E71" s="277" t="s">
        <v>7572</v>
      </c>
      <c r="F71" s="277" t="s">
        <v>7572</v>
      </c>
      <c r="G71" s="277" t="s">
        <v>7572</v>
      </c>
      <c r="H71" s="277" t="s">
        <v>7572</v>
      </c>
      <c r="I71" s="277" t="s">
        <v>7572</v>
      </c>
      <c r="J71" s="277" t="s">
        <v>7572</v>
      </c>
      <c r="K71" s="277" t="s">
        <v>7572</v>
      </c>
      <c r="L71" s="277" t="s">
        <v>7572</v>
      </c>
      <c r="M71" s="277" t="s">
        <v>7572</v>
      </c>
      <c r="N71" s="277" t="s">
        <v>7572</v>
      </c>
      <c r="O71" s="277" t="s">
        <v>7572</v>
      </c>
      <c r="P71" s="277" t="s">
        <v>7572</v>
      </c>
      <c r="Q71" s="277" t="s">
        <v>7572</v>
      </c>
      <c r="R71" s="277" t="s">
        <v>7572</v>
      </c>
      <c r="S71" s="277" t="s">
        <v>7572</v>
      </c>
      <c r="T71" s="277" t="s">
        <v>7572</v>
      </c>
      <c r="U71" s="277" t="s">
        <v>7572</v>
      </c>
      <c r="V71" s="277" t="s">
        <v>7572</v>
      </c>
      <c r="W71" s="277" t="s">
        <v>7572</v>
      </c>
      <c r="X71" s="277" t="s">
        <v>7572</v>
      </c>
      <c r="Y71" s="277" t="s">
        <v>7572</v>
      </c>
      <c r="Z71" s="277" t="s">
        <v>7572</v>
      </c>
      <c r="AA71" s="277" t="s">
        <v>7572</v>
      </c>
      <c r="AB71" s="277" t="s">
        <v>7572</v>
      </c>
      <c r="AC71" s="277">
        <v>2.1</v>
      </c>
      <c r="AD71" s="277">
        <v>2.1</v>
      </c>
      <c r="AE71" s="277">
        <v>2.1</v>
      </c>
      <c r="AF71" s="277">
        <v>2.1</v>
      </c>
      <c r="AG71" s="277" t="s">
        <v>7572</v>
      </c>
      <c r="AH71" s="277" t="s">
        <v>7572</v>
      </c>
      <c r="AI71" s="277" t="s">
        <v>7572</v>
      </c>
      <c r="AJ71" s="277" t="str">
        <f>_xlfn.IFNA(VLOOKUP(C71,'INFORM Severity - hidden'!$C$5:$G$155,5,FALSE),"-")</f>
        <v>-</v>
      </c>
    </row>
    <row r="72" spans="1:36" x14ac:dyDescent="0.25">
      <c r="A72"/>
      <c r="B72"/>
      <c r="C72" t="s">
        <v>7601</v>
      </c>
      <c r="D72" s="277" t="str">
        <f t="shared" si="1"/>
        <v>-</v>
      </c>
      <c r="E72" s="277" t="s">
        <v>7572</v>
      </c>
      <c r="F72" s="277" t="s">
        <v>7572</v>
      </c>
      <c r="G72" s="277" t="s">
        <v>7572</v>
      </c>
      <c r="H72" s="277" t="s">
        <v>7572</v>
      </c>
      <c r="I72" s="277" t="s">
        <v>7572</v>
      </c>
      <c r="J72" s="277" t="s">
        <v>7572</v>
      </c>
      <c r="K72" s="277" t="s">
        <v>7572</v>
      </c>
      <c r="L72" s="277" t="s">
        <v>7572</v>
      </c>
      <c r="M72" s="277" t="s">
        <v>7572</v>
      </c>
      <c r="N72" s="277" t="s">
        <v>7572</v>
      </c>
      <c r="O72" s="277" t="s">
        <v>7572</v>
      </c>
      <c r="P72" s="277" t="s">
        <v>7572</v>
      </c>
      <c r="Q72" s="277" t="s">
        <v>7572</v>
      </c>
      <c r="R72" s="277" t="s">
        <v>7572</v>
      </c>
      <c r="S72" s="277" t="s">
        <v>7572</v>
      </c>
      <c r="T72" s="277" t="s">
        <v>7572</v>
      </c>
      <c r="U72" s="277" t="s">
        <v>7572</v>
      </c>
      <c r="V72" s="277">
        <v>2.4</v>
      </c>
      <c r="W72" s="277">
        <v>3</v>
      </c>
      <c r="X72" s="277">
        <v>2.9</v>
      </c>
      <c r="Y72" s="277">
        <v>3</v>
      </c>
      <c r="Z72" s="277">
        <v>2.7</v>
      </c>
      <c r="AA72" s="277">
        <v>2.8</v>
      </c>
      <c r="AB72" s="277">
        <v>2.8</v>
      </c>
      <c r="AC72" s="277" t="s">
        <v>7572</v>
      </c>
      <c r="AD72" s="277" t="s">
        <v>7572</v>
      </c>
      <c r="AE72" s="277" t="s">
        <v>7572</v>
      </c>
      <c r="AF72" s="277" t="s">
        <v>7572</v>
      </c>
      <c r="AG72" s="277" t="s">
        <v>7572</v>
      </c>
      <c r="AH72" s="277" t="s">
        <v>7572</v>
      </c>
      <c r="AI72" s="277" t="s">
        <v>7572</v>
      </c>
      <c r="AJ72" s="277" t="str">
        <f>_xlfn.IFNA(VLOOKUP(C72,'INFORM Severity - hidden'!$C$5:$G$155,5,FALSE),"-")</f>
        <v>-</v>
      </c>
    </row>
    <row r="73" spans="1:36" x14ac:dyDescent="0.25">
      <c r="A73" t="s">
        <v>989</v>
      </c>
      <c r="B73" t="s">
        <v>987</v>
      </c>
      <c r="C73" t="s">
        <v>988</v>
      </c>
      <c r="D73" s="277" t="str">
        <f t="shared" si="1"/>
        <v>-</v>
      </c>
      <c r="E73" s="277" t="s">
        <v>7572</v>
      </c>
      <c r="F73" s="277" t="s">
        <v>7572</v>
      </c>
      <c r="G73" s="277" t="s">
        <v>7572</v>
      </c>
      <c r="H73" s="277" t="s">
        <v>7572</v>
      </c>
      <c r="I73" s="277" t="s">
        <v>7572</v>
      </c>
      <c r="J73" s="277" t="s">
        <v>7572</v>
      </c>
      <c r="K73" s="277" t="s">
        <v>7572</v>
      </c>
      <c r="L73" s="277" t="s">
        <v>7572</v>
      </c>
      <c r="M73" s="277" t="s">
        <v>7572</v>
      </c>
      <c r="N73" s="277" t="s">
        <v>7572</v>
      </c>
      <c r="O73" s="277" t="s">
        <v>7572</v>
      </c>
      <c r="P73" s="277" t="s">
        <v>7572</v>
      </c>
      <c r="Q73" s="277" t="s">
        <v>7572</v>
      </c>
      <c r="R73" s="277" t="s">
        <v>7572</v>
      </c>
      <c r="S73" s="277" t="s">
        <v>7572</v>
      </c>
      <c r="T73" s="277" t="s">
        <v>7572</v>
      </c>
      <c r="U73" s="277" t="s">
        <v>7572</v>
      </c>
      <c r="V73" s="277" t="s">
        <v>7572</v>
      </c>
      <c r="W73" s="277" t="s">
        <v>7572</v>
      </c>
      <c r="X73" s="277" t="s">
        <v>7572</v>
      </c>
      <c r="Y73" s="277" t="s">
        <v>7572</v>
      </c>
      <c r="Z73" s="277" t="s">
        <v>7572</v>
      </c>
      <c r="AA73" s="277" t="s">
        <v>7572</v>
      </c>
      <c r="AB73" s="277" t="s">
        <v>7572</v>
      </c>
      <c r="AC73" s="277" t="s">
        <v>7572</v>
      </c>
      <c r="AD73" s="277" t="s">
        <v>7572</v>
      </c>
      <c r="AE73" s="277" t="s">
        <v>7572</v>
      </c>
      <c r="AF73" s="277" t="s">
        <v>7572</v>
      </c>
      <c r="AG73" s="277" t="s">
        <v>7572</v>
      </c>
      <c r="AH73" s="277" t="s">
        <v>7572</v>
      </c>
      <c r="AI73" s="277" t="s">
        <v>7572</v>
      </c>
      <c r="AJ73" s="277" t="str">
        <f>_xlfn.IFNA(VLOOKUP(C73,'INFORM Severity - hidden'!$C$5:$G$155,5,FALSE),"-")</f>
        <v>x</v>
      </c>
    </row>
    <row r="74" spans="1:36" x14ac:dyDescent="0.25">
      <c r="A74"/>
      <c r="B74"/>
      <c r="C74" t="s">
        <v>7602</v>
      </c>
      <c r="D74" s="277" t="str">
        <f t="shared" si="1"/>
        <v>-</v>
      </c>
      <c r="E74" s="277" t="s">
        <v>7572</v>
      </c>
      <c r="F74" s="277" t="s">
        <v>7572</v>
      </c>
      <c r="G74" s="277" t="s">
        <v>7572</v>
      </c>
      <c r="H74" s="277" t="s">
        <v>7572</v>
      </c>
      <c r="I74" s="277" t="s">
        <v>7572</v>
      </c>
      <c r="J74" s="277" t="s">
        <v>7572</v>
      </c>
      <c r="K74" s="277" t="s">
        <v>7572</v>
      </c>
      <c r="L74" s="277" t="s">
        <v>7572</v>
      </c>
      <c r="M74" s="277" t="s">
        <v>7572</v>
      </c>
      <c r="N74" s="277" t="s">
        <v>7572</v>
      </c>
      <c r="O74" s="277" t="s">
        <v>7572</v>
      </c>
      <c r="P74" s="277" t="s">
        <v>7572</v>
      </c>
      <c r="Q74" s="277" t="s">
        <v>7572</v>
      </c>
      <c r="R74" s="277" t="s">
        <v>7572</v>
      </c>
      <c r="S74" s="277" t="s">
        <v>7572</v>
      </c>
      <c r="T74" s="277" t="s">
        <v>7572</v>
      </c>
      <c r="U74" s="277" t="s">
        <v>7572</v>
      </c>
      <c r="V74" s="277">
        <v>2.4</v>
      </c>
      <c r="W74" s="277">
        <v>2.5</v>
      </c>
      <c r="X74" s="277">
        <v>2.5</v>
      </c>
      <c r="Y74" s="277">
        <v>2.5</v>
      </c>
      <c r="Z74" s="277">
        <v>2.5</v>
      </c>
      <c r="AA74" s="277">
        <v>2.5</v>
      </c>
      <c r="AB74" s="277">
        <v>2.5</v>
      </c>
      <c r="AC74" s="277" t="s">
        <v>7572</v>
      </c>
      <c r="AD74" s="277" t="s">
        <v>7572</v>
      </c>
      <c r="AE74" s="277" t="s">
        <v>7572</v>
      </c>
      <c r="AF74" s="277" t="s">
        <v>7572</v>
      </c>
      <c r="AG74" s="277" t="s">
        <v>7572</v>
      </c>
      <c r="AH74" s="277" t="s">
        <v>7572</v>
      </c>
      <c r="AI74" s="277" t="s">
        <v>7572</v>
      </c>
      <c r="AJ74" s="277" t="str">
        <f>_xlfn.IFNA(VLOOKUP(C74,'INFORM Severity - hidden'!$C$5:$G$155,5,FALSE),"-")</f>
        <v>-</v>
      </c>
    </row>
    <row r="75" spans="1:36" x14ac:dyDescent="0.25">
      <c r="A75"/>
      <c r="B75"/>
      <c r="C75" t="s">
        <v>7603</v>
      </c>
      <c r="D75" s="277" t="str">
        <f t="shared" si="1"/>
        <v>-</v>
      </c>
      <c r="E75" s="277" t="s">
        <v>7572</v>
      </c>
      <c r="F75" s="277" t="s">
        <v>7572</v>
      </c>
      <c r="G75" s="277" t="s">
        <v>7572</v>
      </c>
      <c r="H75" s="277" t="s">
        <v>7572</v>
      </c>
      <c r="I75" s="277" t="s">
        <v>7572</v>
      </c>
      <c r="J75" s="277" t="s">
        <v>7572</v>
      </c>
      <c r="K75" s="277" t="s">
        <v>7572</v>
      </c>
      <c r="L75" s="277" t="s">
        <v>7572</v>
      </c>
      <c r="M75" s="277" t="s">
        <v>7572</v>
      </c>
      <c r="N75" s="277" t="s">
        <v>7572</v>
      </c>
      <c r="O75" s="277" t="s">
        <v>7572</v>
      </c>
      <c r="P75" s="277" t="s">
        <v>7572</v>
      </c>
      <c r="Q75" s="277" t="s">
        <v>7572</v>
      </c>
      <c r="R75" s="277" t="s">
        <v>7572</v>
      </c>
      <c r="S75" s="277" t="s">
        <v>7572</v>
      </c>
      <c r="T75" s="277" t="s">
        <v>7572</v>
      </c>
      <c r="U75" s="277" t="s">
        <v>7572</v>
      </c>
      <c r="V75" s="277" t="s">
        <v>7572</v>
      </c>
      <c r="W75" s="277">
        <v>2.9</v>
      </c>
      <c r="X75" s="277" t="s">
        <v>7572</v>
      </c>
      <c r="Y75" s="277" t="s">
        <v>7572</v>
      </c>
      <c r="Z75" s="277" t="s">
        <v>7572</v>
      </c>
      <c r="AA75" s="277" t="s">
        <v>7572</v>
      </c>
      <c r="AB75" s="277" t="s">
        <v>7572</v>
      </c>
      <c r="AC75" s="277" t="s">
        <v>7572</v>
      </c>
      <c r="AD75" s="277" t="s">
        <v>7572</v>
      </c>
      <c r="AE75" s="277" t="s">
        <v>7572</v>
      </c>
      <c r="AF75" s="277" t="s">
        <v>7572</v>
      </c>
      <c r="AG75" s="277" t="s">
        <v>7572</v>
      </c>
      <c r="AH75" s="277" t="s">
        <v>7572</v>
      </c>
      <c r="AI75" s="277" t="s">
        <v>7572</v>
      </c>
      <c r="AJ75" s="277" t="str">
        <f>_xlfn.IFNA(VLOOKUP(C75,'INFORM Severity - hidden'!$C$5:$G$155,5,FALSE),"-")</f>
        <v>-</v>
      </c>
    </row>
    <row r="76" spans="1:36" x14ac:dyDescent="0.25">
      <c r="A76"/>
      <c r="B76"/>
      <c r="C76" t="s">
        <v>7604</v>
      </c>
      <c r="D76" s="277" t="str">
        <f t="shared" si="1"/>
        <v>-</v>
      </c>
      <c r="E76" s="277" t="s">
        <v>7572</v>
      </c>
      <c r="F76" s="277" t="s">
        <v>7572</v>
      </c>
      <c r="G76" s="277" t="s">
        <v>7572</v>
      </c>
      <c r="H76" s="277" t="s">
        <v>7572</v>
      </c>
      <c r="I76" s="277" t="s">
        <v>7572</v>
      </c>
      <c r="J76" s="277" t="s">
        <v>7572</v>
      </c>
      <c r="K76" s="277" t="s">
        <v>7572</v>
      </c>
      <c r="L76" s="277" t="s">
        <v>7572</v>
      </c>
      <c r="M76" s="277" t="s">
        <v>7572</v>
      </c>
      <c r="N76" s="277" t="s">
        <v>7572</v>
      </c>
      <c r="O76" s="277" t="s">
        <v>7572</v>
      </c>
      <c r="P76" s="277" t="s">
        <v>7572</v>
      </c>
      <c r="Q76" s="277" t="s">
        <v>7572</v>
      </c>
      <c r="R76" s="277" t="s">
        <v>7572</v>
      </c>
      <c r="S76" s="277" t="s">
        <v>7572</v>
      </c>
      <c r="T76" s="277" t="s">
        <v>7572</v>
      </c>
      <c r="U76" s="277" t="s">
        <v>7572</v>
      </c>
      <c r="V76" s="277" t="s">
        <v>7572</v>
      </c>
      <c r="W76" s="277" t="s">
        <v>7572</v>
      </c>
      <c r="X76" s="277" t="s">
        <v>7572</v>
      </c>
      <c r="Y76" s="277">
        <v>2.7</v>
      </c>
      <c r="Z76" s="277">
        <v>2.6</v>
      </c>
      <c r="AA76" s="277">
        <v>2.6</v>
      </c>
      <c r="AB76" s="277" t="s">
        <v>7572</v>
      </c>
      <c r="AC76" s="277" t="s">
        <v>7572</v>
      </c>
      <c r="AD76" s="277" t="s">
        <v>7572</v>
      </c>
      <c r="AE76" s="277" t="s">
        <v>7572</v>
      </c>
      <c r="AF76" s="277" t="s">
        <v>7572</v>
      </c>
      <c r="AG76" s="277" t="s">
        <v>7572</v>
      </c>
      <c r="AH76" s="277" t="s">
        <v>7572</v>
      </c>
      <c r="AI76" s="277" t="s">
        <v>7572</v>
      </c>
      <c r="AJ76" s="277" t="str">
        <f>_xlfn.IFNA(VLOOKUP(C76,'INFORM Severity - hidden'!$C$5:$G$155,5,FALSE),"-")</f>
        <v>-</v>
      </c>
    </row>
    <row r="77" spans="1:36" x14ac:dyDescent="0.25">
      <c r="A77"/>
      <c r="B77"/>
      <c r="C77" t="s">
        <v>7605</v>
      </c>
      <c r="D77" s="277" t="str">
        <f t="shared" si="1"/>
        <v>-</v>
      </c>
      <c r="E77" s="277" t="s">
        <v>7572</v>
      </c>
      <c r="F77" s="277" t="s">
        <v>7572</v>
      </c>
      <c r="G77" s="277" t="s">
        <v>7572</v>
      </c>
      <c r="H77" s="277">
        <v>3.2</v>
      </c>
      <c r="I77" s="277">
        <v>3.1</v>
      </c>
      <c r="J77" s="277">
        <v>3.1</v>
      </c>
      <c r="K77" s="277" t="s">
        <v>7572</v>
      </c>
      <c r="L77" s="277" t="s">
        <v>7572</v>
      </c>
      <c r="M77" s="277" t="s">
        <v>7572</v>
      </c>
      <c r="N77" s="277" t="s">
        <v>7572</v>
      </c>
      <c r="O77" s="277" t="s">
        <v>7572</v>
      </c>
      <c r="P77" s="277" t="s">
        <v>7572</v>
      </c>
      <c r="Q77" s="277" t="s">
        <v>7572</v>
      </c>
      <c r="R77" s="277" t="s">
        <v>7572</v>
      </c>
      <c r="S77" s="277" t="s">
        <v>7572</v>
      </c>
      <c r="T77" s="277" t="s">
        <v>7572</v>
      </c>
      <c r="U77" s="277" t="s">
        <v>7572</v>
      </c>
      <c r="V77" s="277" t="s">
        <v>7572</v>
      </c>
      <c r="W77" s="277" t="s">
        <v>7572</v>
      </c>
      <c r="X77" s="277" t="s">
        <v>7572</v>
      </c>
      <c r="Y77" s="277" t="s">
        <v>7572</v>
      </c>
      <c r="Z77" s="277" t="s">
        <v>7572</v>
      </c>
      <c r="AA77" s="277" t="s">
        <v>7572</v>
      </c>
      <c r="AB77" s="277" t="s">
        <v>7572</v>
      </c>
      <c r="AC77" s="277" t="s">
        <v>7572</v>
      </c>
      <c r="AD77" s="277" t="s">
        <v>7572</v>
      </c>
      <c r="AE77" s="277" t="s">
        <v>7572</v>
      </c>
      <c r="AF77" s="277" t="s">
        <v>7572</v>
      </c>
      <c r="AG77" s="277" t="s">
        <v>7572</v>
      </c>
      <c r="AH77" s="277" t="s">
        <v>7572</v>
      </c>
      <c r="AI77" s="277" t="s">
        <v>7572</v>
      </c>
      <c r="AJ77" s="277" t="str">
        <f>_xlfn.IFNA(VLOOKUP(C77,'INFORM Severity - hidden'!$C$5:$G$155,5,FALSE),"-")</f>
        <v>-</v>
      </c>
    </row>
    <row r="78" spans="1:36" x14ac:dyDescent="0.25">
      <c r="A78"/>
      <c r="B78"/>
      <c r="C78" t="s">
        <v>7606</v>
      </c>
      <c r="D78" s="277" t="str">
        <f t="shared" si="1"/>
        <v>-</v>
      </c>
      <c r="E78" s="277" t="s">
        <v>7572</v>
      </c>
      <c r="F78" s="277" t="s">
        <v>7572</v>
      </c>
      <c r="G78" s="277" t="s">
        <v>7572</v>
      </c>
      <c r="H78" s="277" t="s">
        <v>7572</v>
      </c>
      <c r="I78" s="277" t="s">
        <v>7572</v>
      </c>
      <c r="J78" s="277" t="s">
        <v>7572</v>
      </c>
      <c r="K78" s="277" t="s">
        <v>7572</v>
      </c>
      <c r="L78" s="277" t="s">
        <v>7572</v>
      </c>
      <c r="M78" s="277" t="s">
        <v>7572</v>
      </c>
      <c r="N78" s="277" t="s">
        <v>7572</v>
      </c>
      <c r="O78" s="277" t="s">
        <v>7572</v>
      </c>
      <c r="P78" s="277" t="s">
        <v>7572</v>
      </c>
      <c r="Q78" s="277">
        <v>1.6</v>
      </c>
      <c r="R78" s="277" t="s">
        <v>7572</v>
      </c>
      <c r="S78" s="277" t="s">
        <v>7572</v>
      </c>
      <c r="T78" s="277" t="s">
        <v>7572</v>
      </c>
      <c r="U78" s="277" t="s">
        <v>7572</v>
      </c>
      <c r="V78" s="277" t="s">
        <v>7572</v>
      </c>
      <c r="W78" s="277" t="s">
        <v>7572</v>
      </c>
      <c r="X78" s="277" t="s">
        <v>7572</v>
      </c>
      <c r="Y78" s="277" t="s">
        <v>7572</v>
      </c>
      <c r="Z78" s="277" t="s">
        <v>7572</v>
      </c>
      <c r="AA78" s="277" t="s">
        <v>7572</v>
      </c>
      <c r="AB78" s="277" t="s">
        <v>7572</v>
      </c>
      <c r="AC78" s="277" t="s">
        <v>7572</v>
      </c>
      <c r="AD78" s="277" t="s">
        <v>7572</v>
      </c>
      <c r="AE78" s="277" t="s">
        <v>7572</v>
      </c>
      <c r="AF78" s="277" t="s">
        <v>7572</v>
      </c>
      <c r="AG78" s="277" t="s">
        <v>7572</v>
      </c>
      <c r="AH78" s="277" t="s">
        <v>7572</v>
      </c>
      <c r="AI78" s="277" t="s">
        <v>7572</v>
      </c>
      <c r="AJ78" s="277" t="str">
        <f>_xlfn.IFNA(VLOOKUP(C78,'INFORM Severity - hidden'!$C$5:$G$155,5,FALSE),"-")</f>
        <v>-</v>
      </c>
    </row>
    <row r="79" spans="1:36" x14ac:dyDescent="0.25">
      <c r="A79" t="s">
        <v>1909</v>
      </c>
      <c r="B79" t="s">
        <v>1907</v>
      </c>
      <c r="C79" t="s">
        <v>1908</v>
      </c>
      <c r="D79" s="277" t="str">
        <f t="shared" si="1"/>
        <v>Stable</v>
      </c>
      <c r="E79" s="277" t="s">
        <v>7572</v>
      </c>
      <c r="F79" s="277" t="s">
        <v>7572</v>
      </c>
      <c r="G79" s="277" t="s">
        <v>7572</v>
      </c>
      <c r="H79" s="277" t="s">
        <v>7572</v>
      </c>
      <c r="I79" s="277" t="s">
        <v>7572</v>
      </c>
      <c r="J79" s="277" t="s">
        <v>7572</v>
      </c>
      <c r="K79" s="277" t="s">
        <v>7572</v>
      </c>
      <c r="L79" s="277" t="s">
        <v>7572</v>
      </c>
      <c r="M79" s="277" t="s">
        <v>7572</v>
      </c>
      <c r="N79" s="277" t="s">
        <v>7572</v>
      </c>
      <c r="O79" s="277" t="s">
        <v>7572</v>
      </c>
      <c r="P79" s="277" t="s">
        <v>7572</v>
      </c>
      <c r="Q79" s="277" t="s">
        <v>7572</v>
      </c>
      <c r="R79" s="277" t="s">
        <v>7572</v>
      </c>
      <c r="S79" s="277">
        <v>3.4</v>
      </c>
      <c r="T79" s="277">
        <v>3.4</v>
      </c>
      <c r="U79" s="277">
        <v>3.4</v>
      </c>
      <c r="V79" s="277">
        <v>3.5</v>
      </c>
      <c r="W79" s="277">
        <v>3.5</v>
      </c>
      <c r="X79" s="277">
        <v>3.5</v>
      </c>
      <c r="Y79" s="277">
        <v>3.5</v>
      </c>
      <c r="Z79" s="277">
        <v>3.5</v>
      </c>
      <c r="AA79" s="277">
        <v>3.4</v>
      </c>
      <c r="AB79" s="277">
        <v>3.4</v>
      </c>
      <c r="AC79" s="277">
        <v>3.4</v>
      </c>
      <c r="AD79" s="277">
        <v>3.4</v>
      </c>
      <c r="AE79" s="277">
        <v>3.4</v>
      </c>
      <c r="AF79" s="277">
        <v>3.4</v>
      </c>
      <c r="AG79" s="277">
        <v>3.4</v>
      </c>
      <c r="AH79" s="277">
        <v>3.3</v>
      </c>
      <c r="AI79" s="277">
        <v>3.4</v>
      </c>
      <c r="AJ79" s="277">
        <f>_xlfn.IFNA(VLOOKUP(C79,'INFORM Severity - hidden'!$C$5:$G$155,5,FALSE),"-")</f>
        <v>3.4</v>
      </c>
    </row>
    <row r="80" spans="1:36" x14ac:dyDescent="0.25">
      <c r="A80" t="s">
        <v>592</v>
      </c>
      <c r="B80" t="s">
        <v>1978</v>
      </c>
      <c r="C80" t="s">
        <v>1979</v>
      </c>
      <c r="D80" s="277" t="str">
        <f t="shared" si="1"/>
        <v>Increasing</v>
      </c>
      <c r="E80" s="277" t="s">
        <v>7572</v>
      </c>
      <c r="F80" s="277">
        <v>4.3</v>
      </c>
      <c r="G80" s="277">
        <v>4.3</v>
      </c>
      <c r="H80" s="277">
        <v>4.2</v>
      </c>
      <c r="I80" s="277">
        <v>4.2</v>
      </c>
      <c r="J80" s="277">
        <v>4.3</v>
      </c>
      <c r="K80" s="277">
        <v>4.3</v>
      </c>
      <c r="L80" s="277">
        <v>4.3</v>
      </c>
      <c r="M80" s="277">
        <v>4.3</v>
      </c>
      <c r="N80" s="277">
        <v>4.3</v>
      </c>
      <c r="O80" s="277">
        <v>4.3</v>
      </c>
      <c r="P80" s="277">
        <v>4.2</v>
      </c>
      <c r="Q80" s="277">
        <v>4.2</v>
      </c>
      <c r="R80" s="277">
        <v>4.2</v>
      </c>
      <c r="S80" s="277">
        <v>4.2</v>
      </c>
      <c r="T80" s="277">
        <v>3.9</v>
      </c>
      <c r="U80" s="277">
        <v>3.9</v>
      </c>
      <c r="V80" s="277">
        <v>4</v>
      </c>
      <c r="W80" s="277">
        <v>4</v>
      </c>
      <c r="X80" s="277">
        <v>4</v>
      </c>
      <c r="Y80" s="277">
        <v>4</v>
      </c>
      <c r="Z80" s="277">
        <v>4</v>
      </c>
      <c r="AA80" s="277">
        <v>4</v>
      </c>
      <c r="AB80" s="277">
        <v>4</v>
      </c>
      <c r="AC80" s="277">
        <v>3.9</v>
      </c>
      <c r="AD80" s="277">
        <v>3.9</v>
      </c>
      <c r="AE80" s="277">
        <v>4.2</v>
      </c>
      <c r="AF80" s="277">
        <v>4.2</v>
      </c>
      <c r="AG80" s="277">
        <v>4.2</v>
      </c>
      <c r="AH80" s="277">
        <v>4.2</v>
      </c>
      <c r="AI80" s="277">
        <v>4.3</v>
      </c>
      <c r="AJ80" s="277">
        <f>_xlfn.IFNA(VLOOKUP(C80,'INFORM Severity - hidden'!$C$5:$G$155,5,FALSE),"-")</f>
        <v>4.3</v>
      </c>
    </row>
    <row r="81" spans="1:36" x14ac:dyDescent="0.25">
      <c r="A81" t="s">
        <v>592</v>
      </c>
      <c r="B81" t="s">
        <v>590</v>
      </c>
      <c r="C81" t="s">
        <v>591</v>
      </c>
      <c r="D81" s="277" t="str">
        <f t="shared" si="1"/>
        <v>Increasing</v>
      </c>
      <c r="E81" s="277" t="s">
        <v>7572</v>
      </c>
      <c r="F81" s="277">
        <v>4.4000000000000004</v>
      </c>
      <c r="G81" s="277">
        <v>4.3</v>
      </c>
      <c r="H81" s="277">
        <v>4.2</v>
      </c>
      <c r="I81" s="277">
        <v>4.2</v>
      </c>
      <c r="J81" s="277">
        <v>4.3</v>
      </c>
      <c r="K81" s="277">
        <v>4.3</v>
      </c>
      <c r="L81" s="277">
        <v>4.3</v>
      </c>
      <c r="M81" s="277">
        <v>4.3</v>
      </c>
      <c r="N81" s="277">
        <v>4.3</v>
      </c>
      <c r="O81" s="277">
        <v>4.3</v>
      </c>
      <c r="P81" s="277">
        <v>4.0999999999999996</v>
      </c>
      <c r="Q81" s="277">
        <v>4.0999999999999996</v>
      </c>
      <c r="R81" s="277">
        <v>4.0999999999999996</v>
      </c>
      <c r="S81" s="277">
        <v>4</v>
      </c>
      <c r="T81" s="277">
        <v>4</v>
      </c>
      <c r="U81" s="277">
        <v>4</v>
      </c>
      <c r="V81" s="277">
        <v>4.0999999999999996</v>
      </c>
      <c r="W81" s="277">
        <v>4.0999999999999996</v>
      </c>
      <c r="X81" s="277">
        <v>4.0999999999999996</v>
      </c>
      <c r="Y81" s="277">
        <v>4.0999999999999996</v>
      </c>
      <c r="Z81" s="277">
        <v>4.0999999999999996</v>
      </c>
      <c r="AA81" s="277">
        <v>4.0999999999999996</v>
      </c>
      <c r="AB81" s="277">
        <v>4.0999999999999996</v>
      </c>
      <c r="AC81" s="277">
        <v>4.0999999999999996</v>
      </c>
      <c r="AD81" s="277">
        <v>4.2</v>
      </c>
      <c r="AE81" s="277">
        <v>4.4000000000000004</v>
      </c>
      <c r="AF81" s="277">
        <v>4.4000000000000004</v>
      </c>
      <c r="AG81" s="277">
        <v>4.4000000000000004</v>
      </c>
      <c r="AH81" s="277">
        <v>4.4000000000000004</v>
      </c>
      <c r="AI81" s="277">
        <v>4.5999999999999996</v>
      </c>
      <c r="AJ81" s="277">
        <f>_xlfn.IFNA(VLOOKUP(C81,'INFORM Severity - hidden'!$C$5:$G$155,5,FALSE),"-")</f>
        <v>4.5999999999999996</v>
      </c>
    </row>
    <row r="82" spans="1:36" x14ac:dyDescent="0.25">
      <c r="A82" t="s">
        <v>592</v>
      </c>
      <c r="B82" t="s">
        <v>596</v>
      </c>
      <c r="C82" t="s">
        <v>597</v>
      </c>
      <c r="D82" s="277" t="str">
        <f t="shared" si="1"/>
        <v>Increasing</v>
      </c>
      <c r="E82" s="277" t="s">
        <v>7572</v>
      </c>
      <c r="F82" s="277">
        <v>2.5</v>
      </c>
      <c r="G82" s="277">
        <v>2.4</v>
      </c>
      <c r="H82" s="277">
        <v>3.2</v>
      </c>
      <c r="I82" s="277">
        <v>3.1</v>
      </c>
      <c r="J82" s="277">
        <v>3.2</v>
      </c>
      <c r="K82" s="277">
        <v>3.2</v>
      </c>
      <c r="L82" s="277">
        <v>3.2</v>
      </c>
      <c r="M82" s="277">
        <v>3.2</v>
      </c>
      <c r="N82" s="277">
        <v>3.2</v>
      </c>
      <c r="O82" s="277">
        <v>2.9</v>
      </c>
      <c r="P82" s="277">
        <v>2.9</v>
      </c>
      <c r="Q82" s="277">
        <v>2.9</v>
      </c>
      <c r="R82" s="277">
        <v>2.9</v>
      </c>
      <c r="S82" s="277">
        <v>2.9</v>
      </c>
      <c r="T82" s="277">
        <v>2.9</v>
      </c>
      <c r="U82" s="277">
        <v>2.9</v>
      </c>
      <c r="V82" s="277">
        <v>2.9</v>
      </c>
      <c r="W82" s="277">
        <v>2.9</v>
      </c>
      <c r="X82" s="277">
        <v>2.9</v>
      </c>
      <c r="Y82" s="277">
        <v>2.8</v>
      </c>
      <c r="Z82" s="277">
        <v>2.8</v>
      </c>
      <c r="AA82" s="277">
        <v>2.8</v>
      </c>
      <c r="AB82" s="277">
        <v>2.8</v>
      </c>
      <c r="AC82" s="277">
        <v>2.8</v>
      </c>
      <c r="AD82" s="277">
        <v>2.8</v>
      </c>
      <c r="AE82" s="277">
        <v>2.8</v>
      </c>
      <c r="AF82" s="277">
        <v>2.8</v>
      </c>
      <c r="AG82" s="277">
        <v>2.8</v>
      </c>
      <c r="AH82" s="277">
        <v>2.8</v>
      </c>
      <c r="AI82" s="277">
        <v>3</v>
      </c>
      <c r="AJ82" s="277">
        <f>_xlfn.IFNA(VLOOKUP(C82,'INFORM Severity - hidden'!$C$5:$G$155,5,FALSE),"-")</f>
        <v>3</v>
      </c>
    </row>
    <row r="83" spans="1:36" x14ac:dyDescent="0.25">
      <c r="A83" t="s">
        <v>610</v>
      </c>
      <c r="B83" t="s">
        <v>608</v>
      </c>
      <c r="C83" t="s">
        <v>609</v>
      </c>
      <c r="D83" s="277" t="str">
        <f t="shared" si="1"/>
        <v>-</v>
      </c>
      <c r="E83" s="277" t="s">
        <v>7572</v>
      </c>
      <c r="F83" s="277">
        <v>1.1000000000000001</v>
      </c>
      <c r="G83" s="277" t="s">
        <v>7572</v>
      </c>
      <c r="H83" s="277" t="s">
        <v>7572</v>
      </c>
      <c r="I83" s="277" t="s">
        <v>7572</v>
      </c>
      <c r="J83" s="277" t="s">
        <v>7572</v>
      </c>
      <c r="K83" s="277" t="s">
        <v>7572</v>
      </c>
      <c r="L83" s="277" t="s">
        <v>7572</v>
      </c>
      <c r="M83" s="277" t="s">
        <v>7572</v>
      </c>
      <c r="N83" s="277" t="s">
        <v>7572</v>
      </c>
      <c r="O83" s="277" t="s">
        <v>7572</v>
      </c>
      <c r="P83" s="277" t="s">
        <v>7572</v>
      </c>
      <c r="Q83" s="277" t="s">
        <v>7572</v>
      </c>
      <c r="R83" s="277" t="s">
        <v>7572</v>
      </c>
      <c r="S83" s="277" t="s">
        <v>7572</v>
      </c>
      <c r="T83" s="277" t="s">
        <v>7572</v>
      </c>
      <c r="U83" s="277" t="s">
        <v>7572</v>
      </c>
      <c r="V83" s="277" t="s">
        <v>7572</v>
      </c>
      <c r="W83" s="277" t="s">
        <v>7572</v>
      </c>
      <c r="X83" s="277" t="s">
        <v>7572</v>
      </c>
      <c r="Y83" s="277" t="s">
        <v>7572</v>
      </c>
      <c r="Z83" s="277" t="s">
        <v>7572</v>
      </c>
      <c r="AA83" s="277" t="s">
        <v>7572</v>
      </c>
      <c r="AB83" s="277" t="s">
        <v>7572</v>
      </c>
      <c r="AC83" s="277" t="s">
        <v>7572</v>
      </c>
      <c r="AD83" s="277" t="s">
        <v>7572</v>
      </c>
      <c r="AE83" s="277" t="s">
        <v>7572</v>
      </c>
      <c r="AF83" s="277" t="s">
        <v>7572</v>
      </c>
      <c r="AG83" s="277" t="s">
        <v>7572</v>
      </c>
      <c r="AH83" s="277">
        <v>1.9</v>
      </c>
      <c r="AI83" s="277">
        <v>1.9</v>
      </c>
      <c r="AJ83" s="277">
        <f>_xlfn.IFNA(VLOOKUP(C83,'INFORM Severity - hidden'!$C$5:$G$155,5,FALSE),"-")</f>
        <v>1.9</v>
      </c>
    </row>
    <row r="84" spans="1:36" x14ac:dyDescent="0.25">
      <c r="A84"/>
      <c r="B84"/>
      <c r="C84" t="s">
        <v>7607</v>
      </c>
      <c r="D84" s="277" t="str">
        <f t="shared" si="1"/>
        <v>-</v>
      </c>
      <c r="E84" s="277" t="s">
        <v>7572</v>
      </c>
      <c r="F84" s="277">
        <v>1.6</v>
      </c>
      <c r="G84" s="277">
        <v>1.6</v>
      </c>
      <c r="H84" s="277" t="s">
        <v>7572</v>
      </c>
      <c r="I84" s="277" t="s">
        <v>7572</v>
      </c>
      <c r="J84" s="277" t="s">
        <v>7572</v>
      </c>
      <c r="K84" s="277" t="s">
        <v>7572</v>
      </c>
      <c r="L84" s="277" t="s">
        <v>7572</v>
      </c>
      <c r="M84" s="277" t="s">
        <v>7572</v>
      </c>
      <c r="N84" s="277" t="s">
        <v>7572</v>
      </c>
      <c r="O84" s="277" t="s">
        <v>7572</v>
      </c>
      <c r="P84" s="277" t="s">
        <v>7572</v>
      </c>
      <c r="Q84" s="277" t="s">
        <v>7572</v>
      </c>
      <c r="R84" s="277" t="s">
        <v>7572</v>
      </c>
      <c r="S84" s="277" t="s">
        <v>7572</v>
      </c>
      <c r="T84" s="277" t="s">
        <v>7572</v>
      </c>
      <c r="U84" s="277" t="s">
        <v>7572</v>
      </c>
      <c r="V84" s="277" t="s">
        <v>7572</v>
      </c>
      <c r="W84" s="277" t="s">
        <v>7572</v>
      </c>
      <c r="X84" s="277" t="s">
        <v>7572</v>
      </c>
      <c r="Y84" s="277" t="s">
        <v>7572</v>
      </c>
      <c r="Z84" s="277" t="s">
        <v>7572</v>
      </c>
      <c r="AA84" s="277" t="s">
        <v>7572</v>
      </c>
      <c r="AB84" s="277" t="s">
        <v>7572</v>
      </c>
      <c r="AC84" s="277" t="s">
        <v>7572</v>
      </c>
      <c r="AD84" s="277" t="s">
        <v>7572</v>
      </c>
      <c r="AE84" s="277" t="s">
        <v>7572</v>
      </c>
      <c r="AF84" s="277" t="s">
        <v>7572</v>
      </c>
      <c r="AG84" s="277" t="s">
        <v>7572</v>
      </c>
      <c r="AH84" s="277" t="s">
        <v>7572</v>
      </c>
      <c r="AI84" s="277" t="s">
        <v>7572</v>
      </c>
      <c r="AJ84" s="277" t="str">
        <f>_xlfn.IFNA(VLOOKUP(C84,'INFORM Severity - hidden'!$C$5:$G$155,5,FALSE),"-")</f>
        <v>-</v>
      </c>
    </row>
    <row r="85" spans="1:36" x14ac:dyDescent="0.25">
      <c r="A85" t="s">
        <v>199</v>
      </c>
      <c r="B85" t="s">
        <v>197</v>
      </c>
      <c r="C85" t="s">
        <v>198</v>
      </c>
      <c r="D85" s="277" t="str">
        <f t="shared" si="1"/>
        <v>Decreasing</v>
      </c>
      <c r="E85" s="277" t="s">
        <v>7572</v>
      </c>
      <c r="F85" s="277">
        <v>1.6</v>
      </c>
      <c r="G85" s="277">
        <v>1.6</v>
      </c>
      <c r="H85" s="277">
        <v>2.5</v>
      </c>
      <c r="I85" s="277">
        <v>2.6</v>
      </c>
      <c r="J85" s="277">
        <v>2.6</v>
      </c>
      <c r="K85" s="277">
        <v>2.6</v>
      </c>
      <c r="L85" s="277">
        <v>2.6</v>
      </c>
      <c r="M85" s="277">
        <v>2.6</v>
      </c>
      <c r="N85" s="277">
        <v>2.6</v>
      </c>
      <c r="O85" s="277">
        <v>2.5</v>
      </c>
      <c r="P85" s="277">
        <v>2.5</v>
      </c>
      <c r="Q85" s="277">
        <v>2.5</v>
      </c>
      <c r="R85" s="277">
        <v>2.5</v>
      </c>
      <c r="S85" s="277">
        <v>2.5</v>
      </c>
      <c r="T85" s="277">
        <v>2.5</v>
      </c>
      <c r="U85" s="277">
        <v>2.6</v>
      </c>
      <c r="V85" s="277">
        <v>2.7</v>
      </c>
      <c r="W85" s="277">
        <v>2.7</v>
      </c>
      <c r="X85" s="277">
        <v>2.7</v>
      </c>
      <c r="Y85" s="277">
        <v>2.7</v>
      </c>
      <c r="Z85" s="277">
        <v>2.7</v>
      </c>
      <c r="AA85" s="277">
        <v>2.8</v>
      </c>
      <c r="AB85" s="277">
        <v>2.7</v>
      </c>
      <c r="AC85" s="277">
        <v>3.1</v>
      </c>
      <c r="AD85" s="277">
        <v>3.1</v>
      </c>
      <c r="AE85" s="277">
        <v>3.1</v>
      </c>
      <c r="AF85" s="277">
        <v>3.1</v>
      </c>
      <c r="AG85" s="277">
        <v>3.1</v>
      </c>
      <c r="AH85" s="277">
        <v>2.9</v>
      </c>
      <c r="AI85" s="277">
        <v>2.9</v>
      </c>
      <c r="AJ85" s="277">
        <f>_xlfn.IFNA(VLOOKUP(C85,'INFORM Severity - hidden'!$C$5:$G$155,5,FALSE),"-")</f>
        <v>2.9</v>
      </c>
    </row>
    <row r="86" spans="1:36" x14ac:dyDescent="0.25">
      <c r="A86"/>
      <c r="B86"/>
      <c r="C86" t="s">
        <v>7608</v>
      </c>
      <c r="D86" s="277" t="str">
        <f t="shared" si="1"/>
        <v>-</v>
      </c>
      <c r="E86" s="277" t="s">
        <v>7572</v>
      </c>
      <c r="F86" s="277">
        <v>1.6</v>
      </c>
      <c r="G86" s="277">
        <v>1.6</v>
      </c>
      <c r="H86" s="277" t="s">
        <v>7572</v>
      </c>
      <c r="I86" s="277" t="s">
        <v>7572</v>
      </c>
      <c r="J86" s="277" t="s">
        <v>7572</v>
      </c>
      <c r="K86" s="277" t="s">
        <v>7572</v>
      </c>
      <c r="L86" s="277" t="s">
        <v>7572</v>
      </c>
      <c r="M86" s="277" t="s">
        <v>7572</v>
      </c>
      <c r="N86" s="277" t="s">
        <v>7572</v>
      </c>
      <c r="O86" s="277" t="s">
        <v>7572</v>
      </c>
      <c r="P86" s="277" t="s">
        <v>7572</v>
      </c>
      <c r="Q86" s="277" t="s">
        <v>7572</v>
      </c>
      <c r="R86" s="277" t="s">
        <v>7572</v>
      </c>
      <c r="S86" s="277" t="s">
        <v>7572</v>
      </c>
      <c r="T86" s="277" t="s">
        <v>7572</v>
      </c>
      <c r="U86" s="277" t="s">
        <v>7572</v>
      </c>
      <c r="V86" s="277" t="s">
        <v>7572</v>
      </c>
      <c r="W86" s="277" t="s">
        <v>7572</v>
      </c>
      <c r="X86" s="277" t="s">
        <v>7572</v>
      </c>
      <c r="Y86" s="277" t="s">
        <v>7572</v>
      </c>
      <c r="Z86" s="277" t="s">
        <v>7572</v>
      </c>
      <c r="AA86" s="277" t="s">
        <v>7572</v>
      </c>
      <c r="AB86" s="277" t="s">
        <v>7572</v>
      </c>
      <c r="AC86" s="277" t="s">
        <v>7572</v>
      </c>
      <c r="AD86" s="277" t="s">
        <v>7572</v>
      </c>
      <c r="AE86" s="277" t="s">
        <v>7572</v>
      </c>
      <c r="AF86" s="277" t="s">
        <v>7572</v>
      </c>
      <c r="AG86" s="277" t="s">
        <v>7572</v>
      </c>
      <c r="AH86" s="277" t="s">
        <v>7572</v>
      </c>
      <c r="AI86" s="277" t="s">
        <v>7572</v>
      </c>
      <c r="AJ86" s="277" t="str">
        <f>_xlfn.IFNA(VLOOKUP(C86,'INFORM Severity - hidden'!$C$5:$G$155,5,FALSE),"-")</f>
        <v>-</v>
      </c>
    </row>
    <row r="87" spans="1:36" x14ac:dyDescent="0.25">
      <c r="A87"/>
      <c r="B87"/>
      <c r="C87" t="s">
        <v>7609</v>
      </c>
      <c r="D87" s="277" t="str">
        <f t="shared" si="1"/>
        <v>-</v>
      </c>
      <c r="E87" s="277" t="s">
        <v>7572</v>
      </c>
      <c r="F87" s="277" t="s">
        <v>7572</v>
      </c>
      <c r="G87" s="277" t="s">
        <v>7572</v>
      </c>
      <c r="H87" s="277" t="s">
        <v>7572</v>
      </c>
      <c r="I87" s="277" t="s">
        <v>7572</v>
      </c>
      <c r="J87" s="277">
        <v>3.1</v>
      </c>
      <c r="K87" s="277">
        <v>3.1</v>
      </c>
      <c r="L87" s="277">
        <v>3.1</v>
      </c>
      <c r="M87" s="277">
        <v>3.4</v>
      </c>
      <c r="N87" s="277">
        <v>3.4</v>
      </c>
      <c r="O87" s="277">
        <v>3.3</v>
      </c>
      <c r="P87" s="277">
        <v>3.3</v>
      </c>
      <c r="Q87" s="277">
        <v>3.3</v>
      </c>
      <c r="R87" s="277">
        <v>3.3</v>
      </c>
      <c r="S87" s="277">
        <v>3.3</v>
      </c>
      <c r="T87" s="277">
        <v>3.3</v>
      </c>
      <c r="U87" s="277">
        <v>3.4</v>
      </c>
      <c r="V87" s="277">
        <v>3.5</v>
      </c>
      <c r="W87" s="277">
        <v>3.1</v>
      </c>
      <c r="X87" s="277">
        <v>3.1</v>
      </c>
      <c r="Y87" s="277">
        <v>3.1</v>
      </c>
      <c r="Z87" s="277">
        <v>3.1</v>
      </c>
      <c r="AA87" s="277">
        <v>3</v>
      </c>
      <c r="AB87" s="277">
        <v>3</v>
      </c>
      <c r="AC87" s="277">
        <v>3</v>
      </c>
      <c r="AD87" s="277" t="s">
        <v>7572</v>
      </c>
      <c r="AE87" s="277" t="s">
        <v>7572</v>
      </c>
      <c r="AF87" s="277" t="s">
        <v>7572</v>
      </c>
      <c r="AG87" s="277" t="s">
        <v>7572</v>
      </c>
      <c r="AH87" s="277" t="s">
        <v>7572</v>
      </c>
      <c r="AI87" s="277" t="s">
        <v>7572</v>
      </c>
      <c r="AJ87" s="277" t="str">
        <f>_xlfn.IFNA(VLOOKUP(C87,'INFORM Severity - hidden'!$C$5:$G$155,5,FALSE),"-")</f>
        <v>-</v>
      </c>
    </row>
    <row r="88" spans="1:36" x14ac:dyDescent="0.25">
      <c r="A88" t="s">
        <v>626</v>
      </c>
      <c r="B88" t="s">
        <v>624</v>
      </c>
      <c r="C88" t="s">
        <v>625</v>
      </c>
      <c r="D88" s="277" t="str">
        <f t="shared" si="1"/>
        <v>Increasing</v>
      </c>
      <c r="E88" s="277" t="s">
        <v>7572</v>
      </c>
      <c r="F88" s="277">
        <v>2</v>
      </c>
      <c r="G88" s="277">
        <v>2</v>
      </c>
      <c r="H88" s="277">
        <v>2.8</v>
      </c>
      <c r="I88" s="277">
        <v>2.8</v>
      </c>
      <c r="J88" s="277">
        <v>2.8</v>
      </c>
      <c r="K88" s="277">
        <v>2.8</v>
      </c>
      <c r="L88" s="277">
        <v>2.8</v>
      </c>
      <c r="M88" s="277">
        <v>2.8</v>
      </c>
      <c r="N88" s="277">
        <v>2.8</v>
      </c>
      <c r="O88" s="277">
        <v>2.7</v>
      </c>
      <c r="P88" s="277">
        <v>2.7</v>
      </c>
      <c r="Q88" s="277">
        <v>2.7</v>
      </c>
      <c r="R88" s="277">
        <v>2.7</v>
      </c>
      <c r="S88" s="277">
        <v>2.7</v>
      </c>
      <c r="T88" s="277">
        <v>2.7</v>
      </c>
      <c r="U88" s="277">
        <v>2.8</v>
      </c>
      <c r="V88" s="277">
        <v>2.8</v>
      </c>
      <c r="W88" s="277">
        <v>2.8</v>
      </c>
      <c r="X88" s="277">
        <v>2.8</v>
      </c>
      <c r="Y88" s="277">
        <v>2.8</v>
      </c>
      <c r="Z88" s="277">
        <v>2.8</v>
      </c>
      <c r="AA88" s="277">
        <v>2.8</v>
      </c>
      <c r="AB88" s="277">
        <v>2.8</v>
      </c>
      <c r="AC88" s="277">
        <v>2.8</v>
      </c>
      <c r="AD88" s="277">
        <v>2.8</v>
      </c>
      <c r="AE88" s="277">
        <v>2.8</v>
      </c>
      <c r="AF88" s="277">
        <v>2.8</v>
      </c>
      <c r="AG88" s="277">
        <v>2.8</v>
      </c>
      <c r="AH88" s="277">
        <v>2.8</v>
      </c>
      <c r="AI88" s="277">
        <v>3</v>
      </c>
      <c r="AJ88" s="277">
        <f>_xlfn.IFNA(VLOOKUP(C88,'INFORM Severity - hidden'!$C$5:$G$155,5,FALSE),"-")</f>
        <v>3</v>
      </c>
    </row>
    <row r="89" spans="1:36" x14ac:dyDescent="0.25">
      <c r="A89"/>
      <c r="B89"/>
      <c r="C89" t="s">
        <v>7610</v>
      </c>
      <c r="D89" s="277" t="str">
        <f t="shared" si="1"/>
        <v>-</v>
      </c>
      <c r="E89" s="277" t="s">
        <v>7572</v>
      </c>
      <c r="F89" s="277" t="s">
        <v>7572</v>
      </c>
      <c r="G89" s="277" t="s">
        <v>7572</v>
      </c>
      <c r="H89" s="277" t="s">
        <v>7572</v>
      </c>
      <c r="I89" s="277" t="s">
        <v>7572</v>
      </c>
      <c r="J89" s="277">
        <v>3</v>
      </c>
      <c r="K89" s="277">
        <v>3.1</v>
      </c>
      <c r="L89" s="277">
        <v>3.1</v>
      </c>
      <c r="M89" s="277">
        <v>3.3</v>
      </c>
      <c r="N89" s="277">
        <v>3.3</v>
      </c>
      <c r="O89" s="277">
        <v>3.2</v>
      </c>
      <c r="P89" s="277">
        <v>3.2</v>
      </c>
      <c r="Q89" s="277">
        <v>3.2</v>
      </c>
      <c r="R89" s="277">
        <v>3.2</v>
      </c>
      <c r="S89" s="277">
        <v>3.2</v>
      </c>
      <c r="T89" s="277">
        <v>3.2</v>
      </c>
      <c r="U89" s="277">
        <v>3.4</v>
      </c>
      <c r="V89" s="277">
        <v>3.4</v>
      </c>
      <c r="W89" s="277">
        <v>3</v>
      </c>
      <c r="X89" s="277">
        <v>3</v>
      </c>
      <c r="Y89" s="277">
        <v>2.9</v>
      </c>
      <c r="Z89" s="277">
        <v>2.9</v>
      </c>
      <c r="AA89" s="277">
        <v>3</v>
      </c>
      <c r="AB89" s="277">
        <v>2.9</v>
      </c>
      <c r="AC89" s="277">
        <v>2.9</v>
      </c>
      <c r="AD89" s="277" t="s">
        <v>7572</v>
      </c>
      <c r="AE89" s="277" t="s">
        <v>7572</v>
      </c>
      <c r="AF89" s="277" t="s">
        <v>7572</v>
      </c>
      <c r="AG89" s="277" t="s">
        <v>7572</v>
      </c>
      <c r="AH89" s="277" t="s">
        <v>7572</v>
      </c>
      <c r="AI89" s="277" t="s">
        <v>7572</v>
      </c>
      <c r="AJ89" s="277" t="str">
        <f>_xlfn.IFNA(VLOOKUP(C89,'INFORM Severity - hidden'!$C$5:$G$155,5,FALSE),"-")</f>
        <v>-</v>
      </c>
    </row>
    <row r="90" spans="1:36" x14ac:dyDescent="0.25">
      <c r="A90"/>
      <c r="B90"/>
      <c r="C90" t="s">
        <v>7611</v>
      </c>
      <c r="D90" s="277" t="str">
        <f t="shared" si="1"/>
        <v>-</v>
      </c>
      <c r="E90" s="277" t="s">
        <v>7572</v>
      </c>
      <c r="F90" s="277" t="s">
        <v>7572</v>
      </c>
      <c r="G90" s="277" t="s">
        <v>7572</v>
      </c>
      <c r="H90" s="277" t="s">
        <v>7572</v>
      </c>
      <c r="I90" s="277" t="s">
        <v>7572</v>
      </c>
      <c r="J90" s="277" t="s">
        <v>7572</v>
      </c>
      <c r="K90" s="277" t="s">
        <v>7572</v>
      </c>
      <c r="L90" s="277" t="s">
        <v>7572</v>
      </c>
      <c r="M90" s="277" t="s">
        <v>7572</v>
      </c>
      <c r="N90" s="277" t="s">
        <v>7572</v>
      </c>
      <c r="O90" s="277" t="s">
        <v>7572</v>
      </c>
      <c r="P90" s="277" t="s">
        <v>7572</v>
      </c>
      <c r="Q90" s="277" t="s">
        <v>7572</v>
      </c>
      <c r="R90" s="277" t="s">
        <v>7572</v>
      </c>
      <c r="S90" s="277" t="s">
        <v>7572</v>
      </c>
      <c r="T90" s="277" t="s">
        <v>7572</v>
      </c>
      <c r="U90" s="277" t="s">
        <v>7572</v>
      </c>
      <c r="V90" s="277" t="s">
        <v>7572</v>
      </c>
      <c r="W90" s="277" t="s">
        <v>7572</v>
      </c>
      <c r="X90" s="277" t="s">
        <v>7572</v>
      </c>
      <c r="Y90" s="277" t="s">
        <v>7572</v>
      </c>
      <c r="Z90" s="277" t="s">
        <v>7572</v>
      </c>
      <c r="AA90" s="277" t="s">
        <v>7572</v>
      </c>
      <c r="AB90" s="277" t="s">
        <v>7572</v>
      </c>
      <c r="AC90" s="277" t="s">
        <v>7572</v>
      </c>
      <c r="AD90" s="277" t="s">
        <v>7572</v>
      </c>
      <c r="AE90" s="277" t="s">
        <v>7572</v>
      </c>
      <c r="AF90" s="277" t="s">
        <v>7572</v>
      </c>
      <c r="AG90" s="277" t="s">
        <v>7572</v>
      </c>
      <c r="AH90" s="277" t="s">
        <v>7572</v>
      </c>
      <c r="AI90" s="277" t="s">
        <v>7572</v>
      </c>
      <c r="AJ90" s="277" t="str">
        <f>_xlfn.IFNA(VLOOKUP(C90,'INFORM Severity - hidden'!$C$5:$G$155,5,FALSE),"-")</f>
        <v>-</v>
      </c>
    </row>
    <row r="91" spans="1:36" x14ac:dyDescent="0.25">
      <c r="A91"/>
      <c r="B91"/>
      <c r="C91" t="s">
        <v>7612</v>
      </c>
      <c r="D91" s="277" t="str">
        <f t="shared" si="1"/>
        <v>-</v>
      </c>
      <c r="E91" s="277" t="s">
        <v>7572</v>
      </c>
      <c r="F91" s="277" t="s">
        <v>7572</v>
      </c>
      <c r="G91" s="277" t="s">
        <v>7572</v>
      </c>
      <c r="H91" s="277" t="s">
        <v>7572</v>
      </c>
      <c r="I91" s="277" t="s">
        <v>7572</v>
      </c>
      <c r="J91" s="277" t="s">
        <v>7572</v>
      </c>
      <c r="K91" s="277" t="s">
        <v>7572</v>
      </c>
      <c r="L91" s="277" t="s">
        <v>7572</v>
      </c>
      <c r="M91" s="277" t="s">
        <v>7572</v>
      </c>
      <c r="N91" s="277" t="s">
        <v>7572</v>
      </c>
      <c r="O91" s="277" t="s">
        <v>7572</v>
      </c>
      <c r="P91" s="277" t="s">
        <v>7572</v>
      </c>
      <c r="Q91" s="277" t="s">
        <v>7572</v>
      </c>
      <c r="R91" s="277" t="s">
        <v>7572</v>
      </c>
      <c r="S91" s="277" t="s">
        <v>7572</v>
      </c>
      <c r="T91" s="277">
        <v>1.7</v>
      </c>
      <c r="U91" s="277">
        <v>1.7</v>
      </c>
      <c r="V91" s="277">
        <v>2.2000000000000002</v>
      </c>
      <c r="W91" s="277">
        <v>2.2000000000000002</v>
      </c>
      <c r="X91" s="277">
        <v>2.2000000000000002</v>
      </c>
      <c r="Y91" s="277">
        <v>2.2000000000000002</v>
      </c>
      <c r="Z91" s="277">
        <v>2.2000000000000002</v>
      </c>
      <c r="AA91" s="277">
        <v>2.2000000000000002</v>
      </c>
      <c r="AB91" s="277">
        <v>2.2000000000000002</v>
      </c>
      <c r="AC91" s="277">
        <v>2.2000000000000002</v>
      </c>
      <c r="AD91" s="277" t="s">
        <v>7572</v>
      </c>
      <c r="AE91" s="277" t="s">
        <v>7572</v>
      </c>
      <c r="AF91" s="277" t="s">
        <v>7572</v>
      </c>
      <c r="AG91" s="277" t="s">
        <v>7572</v>
      </c>
      <c r="AH91" s="277" t="s">
        <v>7572</v>
      </c>
      <c r="AI91" s="277" t="s">
        <v>7572</v>
      </c>
      <c r="AJ91" s="277" t="str">
        <f>_xlfn.IFNA(VLOOKUP(C91,'INFORM Severity - hidden'!$C$5:$G$155,5,FALSE),"-")</f>
        <v>-</v>
      </c>
    </row>
    <row r="92" spans="1:36" x14ac:dyDescent="0.25">
      <c r="A92"/>
      <c r="B92"/>
      <c r="C92" t="s">
        <v>7613</v>
      </c>
      <c r="D92" s="277" t="str">
        <f t="shared" si="1"/>
        <v>-</v>
      </c>
      <c r="E92" s="277" t="s">
        <v>7572</v>
      </c>
      <c r="F92" s="277" t="s">
        <v>7572</v>
      </c>
      <c r="G92" s="277" t="s">
        <v>7572</v>
      </c>
      <c r="H92" s="277" t="s">
        <v>7572</v>
      </c>
      <c r="I92" s="277" t="s">
        <v>7572</v>
      </c>
      <c r="J92" s="277" t="s">
        <v>7572</v>
      </c>
      <c r="K92" s="277" t="s">
        <v>7572</v>
      </c>
      <c r="L92" s="277" t="s">
        <v>7572</v>
      </c>
      <c r="M92" s="277" t="s">
        <v>7572</v>
      </c>
      <c r="N92" s="277">
        <v>1.9</v>
      </c>
      <c r="O92" s="277" t="s">
        <v>7572</v>
      </c>
      <c r="P92" s="277" t="s">
        <v>7572</v>
      </c>
      <c r="Q92" s="277" t="s">
        <v>7572</v>
      </c>
      <c r="R92" s="277" t="s">
        <v>7572</v>
      </c>
      <c r="S92" s="277" t="s">
        <v>7572</v>
      </c>
      <c r="T92" s="277" t="s">
        <v>7572</v>
      </c>
      <c r="U92" s="277" t="s">
        <v>7572</v>
      </c>
      <c r="V92" s="277" t="s">
        <v>7572</v>
      </c>
      <c r="W92" s="277" t="s">
        <v>7572</v>
      </c>
      <c r="X92" s="277" t="s">
        <v>7572</v>
      </c>
      <c r="Y92" s="277" t="s">
        <v>7572</v>
      </c>
      <c r="Z92" s="277" t="s">
        <v>7572</v>
      </c>
      <c r="AA92" s="277" t="s">
        <v>7572</v>
      </c>
      <c r="AB92" s="277" t="s">
        <v>7572</v>
      </c>
      <c r="AC92" s="277" t="s">
        <v>7572</v>
      </c>
      <c r="AD92" s="277" t="s">
        <v>7572</v>
      </c>
      <c r="AE92" s="277" t="s">
        <v>7572</v>
      </c>
      <c r="AF92" s="277" t="s">
        <v>7572</v>
      </c>
      <c r="AG92" s="277" t="s">
        <v>7572</v>
      </c>
      <c r="AH92" s="277" t="s">
        <v>7572</v>
      </c>
      <c r="AI92" s="277" t="s">
        <v>7572</v>
      </c>
      <c r="AJ92" s="277" t="str">
        <f>_xlfn.IFNA(VLOOKUP(C92,'INFORM Severity - hidden'!$C$5:$G$155,5,FALSE),"-")</f>
        <v>-</v>
      </c>
    </row>
    <row r="93" spans="1:36" x14ac:dyDescent="0.25">
      <c r="A93"/>
      <c r="B93"/>
      <c r="C93" t="s">
        <v>7614</v>
      </c>
      <c r="D93" s="277" t="str">
        <f t="shared" si="1"/>
        <v>-</v>
      </c>
      <c r="E93" s="277" t="s">
        <v>7572</v>
      </c>
      <c r="F93" s="277">
        <v>2.4</v>
      </c>
      <c r="G93" s="277">
        <v>2.4</v>
      </c>
      <c r="H93" s="277" t="s">
        <v>7572</v>
      </c>
      <c r="I93" s="277" t="s">
        <v>7572</v>
      </c>
      <c r="J93" s="277" t="s">
        <v>7572</v>
      </c>
      <c r="K93" s="277" t="s">
        <v>7572</v>
      </c>
      <c r="L93" s="277" t="s">
        <v>7572</v>
      </c>
      <c r="M93" s="277" t="s">
        <v>7572</v>
      </c>
      <c r="N93" s="277" t="s">
        <v>7572</v>
      </c>
      <c r="O93" s="277" t="s">
        <v>7572</v>
      </c>
      <c r="P93" s="277" t="s">
        <v>7572</v>
      </c>
      <c r="Q93" s="277" t="s">
        <v>7572</v>
      </c>
      <c r="R93" s="277" t="s">
        <v>7572</v>
      </c>
      <c r="S93" s="277" t="s">
        <v>7572</v>
      </c>
      <c r="T93" s="277" t="s">
        <v>7572</v>
      </c>
      <c r="U93" s="277" t="s">
        <v>7572</v>
      </c>
      <c r="V93" s="277" t="s">
        <v>7572</v>
      </c>
      <c r="W93" s="277" t="s">
        <v>7572</v>
      </c>
      <c r="X93" s="277" t="s">
        <v>7572</v>
      </c>
      <c r="Y93" s="277" t="s">
        <v>7572</v>
      </c>
      <c r="Z93" s="277" t="s">
        <v>7572</v>
      </c>
      <c r="AA93" s="277" t="s">
        <v>7572</v>
      </c>
      <c r="AB93" s="277" t="s">
        <v>7572</v>
      </c>
      <c r="AC93" s="277" t="s">
        <v>7572</v>
      </c>
      <c r="AD93" s="277" t="s">
        <v>7572</v>
      </c>
      <c r="AE93" s="277" t="s">
        <v>7572</v>
      </c>
      <c r="AF93" s="277" t="s">
        <v>7572</v>
      </c>
      <c r="AG93" s="277" t="s">
        <v>7572</v>
      </c>
      <c r="AH93" s="277" t="s">
        <v>7572</v>
      </c>
      <c r="AI93" s="277" t="s">
        <v>7572</v>
      </c>
      <c r="AJ93" s="277" t="str">
        <f>_xlfn.IFNA(VLOOKUP(C93,'INFORM Severity - hidden'!$C$5:$G$155,5,FALSE),"-")</f>
        <v>-</v>
      </c>
    </row>
    <row r="94" spans="1:36" x14ac:dyDescent="0.25">
      <c r="A94" t="s">
        <v>2002</v>
      </c>
      <c r="B94" t="s">
        <v>2042</v>
      </c>
      <c r="C94" t="s">
        <v>2043</v>
      </c>
      <c r="D94" s="277" t="str">
        <f t="shared" si="1"/>
        <v>Stable</v>
      </c>
      <c r="E94" s="277" t="s">
        <v>7572</v>
      </c>
      <c r="F94" s="277">
        <v>2.4</v>
      </c>
      <c r="G94" s="277">
        <v>2.4</v>
      </c>
      <c r="H94" s="277">
        <v>2.9</v>
      </c>
      <c r="I94" s="277">
        <v>2.8</v>
      </c>
      <c r="J94" s="277">
        <v>2.8</v>
      </c>
      <c r="K94" s="277">
        <v>2.8</v>
      </c>
      <c r="L94" s="277">
        <v>2.8</v>
      </c>
      <c r="M94" s="277">
        <v>2.8</v>
      </c>
      <c r="N94" s="277">
        <v>2.9</v>
      </c>
      <c r="O94" s="277">
        <v>2.9</v>
      </c>
      <c r="P94" s="277">
        <v>2.9</v>
      </c>
      <c r="Q94" s="277">
        <v>2.9</v>
      </c>
      <c r="R94" s="277">
        <v>2.9</v>
      </c>
      <c r="S94" s="277">
        <v>2.9</v>
      </c>
      <c r="T94" s="277">
        <v>2.9</v>
      </c>
      <c r="U94" s="277">
        <v>2.9</v>
      </c>
      <c r="V94" s="277">
        <v>3.2</v>
      </c>
      <c r="W94" s="277">
        <v>3.1</v>
      </c>
      <c r="X94" s="277">
        <v>3.2</v>
      </c>
      <c r="Y94" s="277">
        <v>3.2</v>
      </c>
      <c r="Z94" s="277">
        <v>3.2</v>
      </c>
      <c r="AA94" s="277">
        <v>3.2</v>
      </c>
      <c r="AB94" s="277">
        <v>3.2</v>
      </c>
      <c r="AC94" s="277">
        <v>3.4</v>
      </c>
      <c r="AD94" s="277">
        <v>3.4</v>
      </c>
      <c r="AE94" s="277">
        <v>3.5</v>
      </c>
      <c r="AF94" s="277">
        <v>3.5</v>
      </c>
      <c r="AG94" s="277">
        <v>3.5</v>
      </c>
      <c r="AH94" s="277">
        <v>3.5</v>
      </c>
      <c r="AI94" s="277">
        <v>3.6</v>
      </c>
      <c r="AJ94" s="277">
        <f>_xlfn.IFNA(VLOOKUP(C94,'INFORM Severity - hidden'!$C$5:$G$155,5,FALSE),"-")</f>
        <v>3.4</v>
      </c>
    </row>
    <row r="95" spans="1:36" x14ac:dyDescent="0.25">
      <c r="A95"/>
      <c r="B95"/>
      <c r="C95" t="s">
        <v>7615</v>
      </c>
      <c r="D95" s="277" t="str">
        <f t="shared" si="1"/>
        <v>-</v>
      </c>
      <c r="E95" s="277" t="s">
        <v>7572</v>
      </c>
      <c r="F95" s="277">
        <v>1.4</v>
      </c>
      <c r="G95" s="277">
        <v>1.4</v>
      </c>
      <c r="H95" s="277" t="s">
        <v>7572</v>
      </c>
      <c r="I95" s="277" t="s">
        <v>7572</v>
      </c>
      <c r="J95" s="277" t="s">
        <v>7572</v>
      </c>
      <c r="K95" s="277" t="s">
        <v>7572</v>
      </c>
      <c r="L95" s="277" t="s">
        <v>7572</v>
      </c>
      <c r="M95" s="277" t="s">
        <v>7572</v>
      </c>
      <c r="N95" s="277" t="s">
        <v>7572</v>
      </c>
      <c r="O95" s="277" t="s">
        <v>7572</v>
      </c>
      <c r="P95" s="277" t="s">
        <v>7572</v>
      </c>
      <c r="Q95" s="277" t="s">
        <v>7572</v>
      </c>
      <c r="R95" s="277" t="s">
        <v>7572</v>
      </c>
      <c r="S95" s="277" t="s">
        <v>7572</v>
      </c>
      <c r="T95" s="277" t="s">
        <v>7572</v>
      </c>
      <c r="U95" s="277" t="s">
        <v>7572</v>
      </c>
      <c r="V95" s="277" t="s">
        <v>7572</v>
      </c>
      <c r="W95" s="277" t="s">
        <v>7572</v>
      </c>
      <c r="X95" s="277" t="s">
        <v>7572</v>
      </c>
      <c r="Y95" s="277" t="s">
        <v>7572</v>
      </c>
      <c r="Z95" s="277" t="s">
        <v>7572</v>
      </c>
      <c r="AA95" s="277" t="s">
        <v>7572</v>
      </c>
      <c r="AB95" s="277" t="s">
        <v>7572</v>
      </c>
      <c r="AC95" s="277" t="s">
        <v>7572</v>
      </c>
      <c r="AD95" s="277" t="s">
        <v>7572</v>
      </c>
      <c r="AE95" s="277" t="s">
        <v>7572</v>
      </c>
      <c r="AF95" s="277" t="s">
        <v>7572</v>
      </c>
      <c r="AG95" s="277" t="s">
        <v>7572</v>
      </c>
      <c r="AH95" s="277" t="s">
        <v>7572</v>
      </c>
      <c r="AI95" s="277" t="s">
        <v>7572</v>
      </c>
      <c r="AJ95" s="277" t="str">
        <f>_xlfn.IFNA(VLOOKUP(C95,'INFORM Severity - hidden'!$C$5:$G$155,5,FALSE),"-")</f>
        <v>-</v>
      </c>
    </row>
    <row r="96" spans="1:36" x14ac:dyDescent="0.25">
      <c r="A96" t="s">
        <v>2002</v>
      </c>
      <c r="B96" t="s">
        <v>2000</v>
      </c>
      <c r="C96" t="s">
        <v>2001</v>
      </c>
      <c r="D96" s="277" t="str">
        <f t="shared" si="1"/>
        <v>Stable</v>
      </c>
      <c r="E96" s="277" t="s">
        <v>7572</v>
      </c>
      <c r="F96" s="277" t="s">
        <v>7572</v>
      </c>
      <c r="G96" s="277" t="s">
        <v>7572</v>
      </c>
      <c r="H96" s="277" t="s">
        <v>7572</v>
      </c>
      <c r="I96" s="277" t="s">
        <v>7572</v>
      </c>
      <c r="J96" s="277" t="s">
        <v>7572</v>
      </c>
      <c r="K96" s="277" t="s">
        <v>7572</v>
      </c>
      <c r="L96" s="277" t="s">
        <v>7572</v>
      </c>
      <c r="M96" s="277" t="s">
        <v>7572</v>
      </c>
      <c r="N96" s="277" t="s">
        <v>7572</v>
      </c>
      <c r="O96" s="277" t="s">
        <v>7572</v>
      </c>
      <c r="P96" s="277" t="s">
        <v>7572</v>
      </c>
      <c r="Q96" s="277" t="s">
        <v>7572</v>
      </c>
      <c r="R96" s="277" t="s">
        <v>7572</v>
      </c>
      <c r="S96" s="277" t="s">
        <v>7572</v>
      </c>
      <c r="T96" s="277">
        <v>3.3</v>
      </c>
      <c r="U96" s="277">
        <v>3.3</v>
      </c>
      <c r="V96" s="277">
        <v>3.3</v>
      </c>
      <c r="W96" s="277">
        <v>3.3</v>
      </c>
      <c r="X96" s="277">
        <v>3.4</v>
      </c>
      <c r="Y96" s="277">
        <v>3.5</v>
      </c>
      <c r="Z96" s="277">
        <v>3.5</v>
      </c>
      <c r="AA96" s="277">
        <v>3.5</v>
      </c>
      <c r="AB96" s="277">
        <v>3.5</v>
      </c>
      <c r="AC96" s="277">
        <v>3.5</v>
      </c>
      <c r="AD96" s="277">
        <v>3.6</v>
      </c>
      <c r="AE96" s="277">
        <v>3.7</v>
      </c>
      <c r="AF96" s="277">
        <v>3.7</v>
      </c>
      <c r="AG96" s="277">
        <v>3.7</v>
      </c>
      <c r="AH96" s="277">
        <v>3.7</v>
      </c>
      <c r="AI96" s="277">
        <v>3.7</v>
      </c>
      <c r="AJ96" s="277">
        <f>_xlfn.IFNA(VLOOKUP(C96,'INFORM Severity - hidden'!$C$5:$G$155,5,FALSE),"-")</f>
        <v>3.6</v>
      </c>
    </row>
    <row r="97" spans="1:36" x14ac:dyDescent="0.25">
      <c r="A97"/>
      <c r="B97"/>
      <c r="C97" t="s">
        <v>7616</v>
      </c>
      <c r="D97" s="277" t="str">
        <f t="shared" si="1"/>
        <v>-</v>
      </c>
      <c r="E97" s="277" t="s">
        <v>7572</v>
      </c>
      <c r="F97" s="277" t="s">
        <v>7572</v>
      </c>
      <c r="G97" s="277" t="s">
        <v>7572</v>
      </c>
      <c r="H97" s="277" t="s">
        <v>7572</v>
      </c>
      <c r="I97" s="277" t="s">
        <v>7572</v>
      </c>
      <c r="J97" s="277" t="s">
        <v>7572</v>
      </c>
      <c r="K97" s="277" t="s">
        <v>7572</v>
      </c>
      <c r="L97" s="277" t="s">
        <v>7572</v>
      </c>
      <c r="M97" s="277" t="s">
        <v>7572</v>
      </c>
      <c r="N97" s="277" t="s">
        <v>7572</v>
      </c>
      <c r="O97" s="277" t="s">
        <v>7572</v>
      </c>
      <c r="P97" s="277" t="s">
        <v>7572</v>
      </c>
      <c r="Q97" s="277" t="s">
        <v>7572</v>
      </c>
      <c r="R97" s="277" t="s">
        <v>7572</v>
      </c>
      <c r="S97" s="277" t="s">
        <v>7572</v>
      </c>
      <c r="T97" s="277" t="s">
        <v>7572</v>
      </c>
      <c r="U97" s="277" t="s">
        <v>7572</v>
      </c>
      <c r="V97" s="277" t="s">
        <v>7572</v>
      </c>
      <c r="W97" s="277" t="s">
        <v>7572</v>
      </c>
      <c r="X97" s="277">
        <v>3.2</v>
      </c>
      <c r="Y97" s="277">
        <v>3.2</v>
      </c>
      <c r="Z97" s="277">
        <v>3.1</v>
      </c>
      <c r="AA97" s="277">
        <v>3.2</v>
      </c>
      <c r="AB97" s="277">
        <v>3.2</v>
      </c>
      <c r="AC97" s="277">
        <v>3.2</v>
      </c>
      <c r="AD97" s="277" t="s">
        <v>7572</v>
      </c>
      <c r="AE97" s="277" t="s">
        <v>7572</v>
      </c>
      <c r="AF97" s="277" t="s">
        <v>7572</v>
      </c>
      <c r="AG97" s="277" t="s">
        <v>7572</v>
      </c>
      <c r="AH97" s="277" t="s">
        <v>7572</v>
      </c>
      <c r="AI97" s="277" t="s">
        <v>7572</v>
      </c>
      <c r="AJ97" s="277" t="str">
        <f>_xlfn.IFNA(VLOOKUP(C97,'INFORM Severity - hidden'!$C$5:$G$155,5,FALSE),"-")</f>
        <v>-</v>
      </c>
    </row>
    <row r="98" spans="1:36" x14ac:dyDescent="0.25">
      <c r="A98" t="s">
        <v>205</v>
      </c>
      <c r="B98" t="s">
        <v>203</v>
      </c>
      <c r="C98" t="s">
        <v>204</v>
      </c>
      <c r="D98" s="277" t="str">
        <f t="shared" si="1"/>
        <v>Decreasing</v>
      </c>
      <c r="E98" s="277" t="s">
        <v>7572</v>
      </c>
      <c r="F98" s="277">
        <v>3.9</v>
      </c>
      <c r="G98" s="277">
        <v>3.7</v>
      </c>
      <c r="H98" s="277">
        <v>3.9</v>
      </c>
      <c r="I98" s="277">
        <v>3.9</v>
      </c>
      <c r="J98" s="277">
        <v>3.9</v>
      </c>
      <c r="K98" s="277">
        <v>3.9</v>
      </c>
      <c r="L98" s="277">
        <v>3.9</v>
      </c>
      <c r="M98" s="277">
        <v>3.9</v>
      </c>
      <c r="N98" s="277">
        <v>3.9</v>
      </c>
      <c r="O98" s="277">
        <v>3.9</v>
      </c>
      <c r="P98" s="277">
        <v>3.9</v>
      </c>
      <c r="Q98" s="277">
        <v>3.9</v>
      </c>
      <c r="R98" s="277">
        <v>3.9</v>
      </c>
      <c r="S98" s="277">
        <v>3.9</v>
      </c>
      <c r="T98" s="277">
        <v>4.2</v>
      </c>
      <c r="U98" s="277">
        <v>4.2</v>
      </c>
      <c r="V98" s="277">
        <v>4.2</v>
      </c>
      <c r="W98" s="277">
        <v>4.2</v>
      </c>
      <c r="X98" s="277">
        <v>4.2</v>
      </c>
      <c r="Y98" s="277">
        <v>4.0999999999999996</v>
      </c>
      <c r="Z98" s="277">
        <v>4.0999999999999996</v>
      </c>
      <c r="AA98" s="277">
        <v>4.2</v>
      </c>
      <c r="AB98" s="277">
        <v>4.2</v>
      </c>
      <c r="AC98" s="277">
        <v>4.2</v>
      </c>
      <c r="AD98" s="277">
        <v>4.2</v>
      </c>
      <c r="AE98" s="277">
        <v>4</v>
      </c>
      <c r="AF98" s="277">
        <v>4</v>
      </c>
      <c r="AG98" s="277">
        <v>4</v>
      </c>
      <c r="AH98" s="277">
        <v>3.8</v>
      </c>
      <c r="AI98" s="277">
        <v>3.9</v>
      </c>
      <c r="AJ98" s="277">
        <f>_xlfn.IFNA(VLOOKUP(C98,'INFORM Severity - hidden'!$C$5:$G$155,5,FALSE),"-")</f>
        <v>3.9</v>
      </c>
    </row>
    <row r="99" spans="1:36" x14ac:dyDescent="0.25">
      <c r="A99" t="s">
        <v>205</v>
      </c>
      <c r="B99" t="s">
        <v>210</v>
      </c>
      <c r="C99" t="s">
        <v>211</v>
      </c>
      <c r="D99" s="277" t="str">
        <f t="shared" si="1"/>
        <v>Increasing</v>
      </c>
      <c r="E99" s="277" t="s">
        <v>7572</v>
      </c>
      <c r="F99" s="277">
        <v>2.6</v>
      </c>
      <c r="G99" s="277">
        <v>2.6</v>
      </c>
      <c r="H99" s="277">
        <v>3.5</v>
      </c>
      <c r="I99" s="277">
        <v>3.5</v>
      </c>
      <c r="J99" s="277">
        <v>3.5</v>
      </c>
      <c r="K99" s="277">
        <v>3.5</v>
      </c>
      <c r="L99" s="277">
        <v>3.5</v>
      </c>
      <c r="M99" s="277">
        <v>3.5</v>
      </c>
      <c r="N99" s="277">
        <v>3.5</v>
      </c>
      <c r="O99" s="277">
        <v>3.5</v>
      </c>
      <c r="P99" s="277">
        <v>3.5</v>
      </c>
      <c r="Q99" s="277">
        <v>3.5</v>
      </c>
      <c r="R99" s="277">
        <v>3.5</v>
      </c>
      <c r="S99" s="277">
        <v>3.6</v>
      </c>
      <c r="T99" s="277">
        <v>3.1</v>
      </c>
      <c r="U99" s="277">
        <v>3.1</v>
      </c>
      <c r="V99" s="277">
        <v>3.1</v>
      </c>
      <c r="W99" s="277">
        <v>3</v>
      </c>
      <c r="X99" s="277">
        <v>3</v>
      </c>
      <c r="Y99" s="277">
        <v>3</v>
      </c>
      <c r="Z99" s="277">
        <v>3</v>
      </c>
      <c r="AA99" s="277">
        <v>3</v>
      </c>
      <c r="AB99" s="277">
        <v>3</v>
      </c>
      <c r="AC99" s="277">
        <v>3</v>
      </c>
      <c r="AD99" s="277">
        <v>3</v>
      </c>
      <c r="AE99" s="277">
        <v>2.6</v>
      </c>
      <c r="AF99" s="277">
        <v>2.6</v>
      </c>
      <c r="AG99" s="277">
        <v>2.6</v>
      </c>
      <c r="AH99" s="277">
        <v>2.5</v>
      </c>
      <c r="AI99" s="277">
        <v>2.7</v>
      </c>
      <c r="AJ99" s="277">
        <f>_xlfn.IFNA(VLOOKUP(C99,'INFORM Severity - hidden'!$C$5:$G$155,5,FALSE),"-")</f>
        <v>3.1</v>
      </c>
    </row>
    <row r="100" spans="1:36" x14ac:dyDescent="0.25">
      <c r="A100" t="s">
        <v>131</v>
      </c>
      <c r="B100" t="s">
        <v>129</v>
      </c>
      <c r="C100" t="s">
        <v>130</v>
      </c>
      <c r="D100" s="277" t="str">
        <f t="shared" si="1"/>
        <v>Stable</v>
      </c>
      <c r="E100" s="277">
        <v>2.2000000000000002</v>
      </c>
      <c r="F100" s="277">
        <v>2.2000000000000002</v>
      </c>
      <c r="G100" s="277">
        <v>2.1</v>
      </c>
      <c r="H100" s="277">
        <v>2.1</v>
      </c>
      <c r="I100" s="277">
        <v>2.1</v>
      </c>
      <c r="J100" s="277">
        <v>2.1</v>
      </c>
      <c r="K100" s="277">
        <v>2.1</v>
      </c>
      <c r="L100" s="277">
        <v>2.1</v>
      </c>
      <c r="M100" s="277">
        <v>2.1</v>
      </c>
      <c r="N100" s="277">
        <v>2.2000000000000002</v>
      </c>
      <c r="O100" s="277">
        <v>2.2000000000000002</v>
      </c>
      <c r="P100" s="277">
        <v>2.2000000000000002</v>
      </c>
      <c r="Q100" s="277">
        <v>2.2000000000000002</v>
      </c>
      <c r="R100" s="277">
        <v>2.2000000000000002</v>
      </c>
      <c r="S100" s="277">
        <v>2.4</v>
      </c>
      <c r="T100" s="277">
        <v>2.4</v>
      </c>
      <c r="U100" s="277">
        <v>2.4</v>
      </c>
      <c r="V100" s="277">
        <v>2.4</v>
      </c>
      <c r="W100" s="277">
        <v>2.4</v>
      </c>
      <c r="X100" s="277">
        <v>2.4</v>
      </c>
      <c r="Y100" s="277">
        <v>2.2999999999999998</v>
      </c>
      <c r="Z100" s="277">
        <v>2.5</v>
      </c>
      <c r="AA100" s="277">
        <v>2.5</v>
      </c>
      <c r="AB100" s="277">
        <v>2.5</v>
      </c>
      <c r="AC100" s="277">
        <v>2.5</v>
      </c>
      <c r="AD100" s="277">
        <v>2.5</v>
      </c>
      <c r="AE100" s="277">
        <v>2.5</v>
      </c>
      <c r="AF100" s="277">
        <v>2.5</v>
      </c>
      <c r="AG100" s="277">
        <v>2.5</v>
      </c>
      <c r="AH100" s="277">
        <v>2.5</v>
      </c>
      <c r="AI100" s="277">
        <v>2.5</v>
      </c>
      <c r="AJ100" s="277">
        <f>_xlfn.IFNA(VLOOKUP(C100,'INFORM Severity - hidden'!$C$5:$G$155,5,FALSE),"-")</f>
        <v>2.5</v>
      </c>
    </row>
    <row r="101" spans="1:36" x14ac:dyDescent="0.25">
      <c r="A101" t="s">
        <v>638</v>
      </c>
      <c r="B101" t="s">
        <v>636</v>
      </c>
      <c r="C101" t="s">
        <v>637</v>
      </c>
      <c r="D101" s="277" t="str">
        <f t="shared" si="1"/>
        <v>-</v>
      </c>
      <c r="E101" s="277" t="s">
        <v>7572</v>
      </c>
      <c r="F101" s="277" t="s">
        <v>7572</v>
      </c>
      <c r="G101" s="277" t="s">
        <v>7572</v>
      </c>
      <c r="H101" s="277" t="s">
        <v>7572</v>
      </c>
      <c r="I101" s="277" t="s">
        <v>7572</v>
      </c>
      <c r="J101" s="277" t="s">
        <v>7572</v>
      </c>
      <c r="K101" s="277" t="s">
        <v>7572</v>
      </c>
      <c r="L101" s="277" t="s">
        <v>7572</v>
      </c>
      <c r="M101" s="277" t="s">
        <v>7572</v>
      </c>
      <c r="N101" s="277" t="s">
        <v>7572</v>
      </c>
      <c r="O101" s="277" t="s">
        <v>7572</v>
      </c>
      <c r="P101" s="277" t="s">
        <v>7572</v>
      </c>
      <c r="Q101" s="277" t="s">
        <v>7572</v>
      </c>
      <c r="R101" s="277" t="s">
        <v>7572</v>
      </c>
      <c r="S101" s="277" t="s">
        <v>7572</v>
      </c>
      <c r="T101" s="277" t="s">
        <v>7572</v>
      </c>
      <c r="U101" s="277" t="s">
        <v>7572</v>
      </c>
      <c r="V101" s="277" t="s">
        <v>7572</v>
      </c>
      <c r="W101" s="277" t="s">
        <v>7572</v>
      </c>
      <c r="X101" s="277" t="s">
        <v>7572</v>
      </c>
      <c r="Y101" s="277" t="s">
        <v>7572</v>
      </c>
      <c r="Z101" s="277" t="s">
        <v>7572</v>
      </c>
      <c r="AA101" s="277" t="s">
        <v>7572</v>
      </c>
      <c r="AB101" s="277" t="s">
        <v>7572</v>
      </c>
      <c r="AC101" s="277" t="s">
        <v>7572</v>
      </c>
      <c r="AD101" s="277" t="s">
        <v>7572</v>
      </c>
      <c r="AE101" s="277" t="s">
        <v>7572</v>
      </c>
      <c r="AF101" s="277" t="s">
        <v>7572</v>
      </c>
      <c r="AG101" s="277" t="s">
        <v>7572</v>
      </c>
      <c r="AH101" s="277" t="s">
        <v>7572</v>
      </c>
      <c r="AI101" s="277" t="s">
        <v>7572</v>
      </c>
      <c r="AJ101" s="277" t="str">
        <f>_xlfn.IFNA(VLOOKUP(C101,'INFORM Severity - hidden'!$C$5:$G$155,5,FALSE),"-")</f>
        <v>x</v>
      </c>
    </row>
    <row r="102" spans="1:36" x14ac:dyDescent="0.25">
      <c r="A102"/>
      <c r="B102"/>
      <c r="C102" t="s">
        <v>7617</v>
      </c>
      <c r="D102" s="277" t="str">
        <f t="shared" si="1"/>
        <v>-</v>
      </c>
      <c r="E102" s="277" t="s">
        <v>7572</v>
      </c>
      <c r="F102" s="277">
        <v>2.8</v>
      </c>
      <c r="G102" s="277">
        <v>2.8</v>
      </c>
      <c r="H102" s="277">
        <v>2.9</v>
      </c>
      <c r="I102" s="277">
        <v>2.9</v>
      </c>
      <c r="J102" s="277" t="s">
        <v>7572</v>
      </c>
      <c r="K102" s="277" t="s">
        <v>7572</v>
      </c>
      <c r="L102" s="277" t="s">
        <v>7572</v>
      </c>
      <c r="M102" s="277" t="s">
        <v>7572</v>
      </c>
      <c r="N102" s="277" t="s">
        <v>7572</v>
      </c>
      <c r="O102" s="277" t="s">
        <v>7572</v>
      </c>
      <c r="P102" s="277" t="s">
        <v>7572</v>
      </c>
      <c r="Q102" s="277" t="s">
        <v>7572</v>
      </c>
      <c r="R102" s="277" t="s">
        <v>7572</v>
      </c>
      <c r="S102" s="277" t="s">
        <v>7572</v>
      </c>
      <c r="T102" s="277" t="s">
        <v>7572</v>
      </c>
      <c r="U102" s="277" t="s">
        <v>7572</v>
      </c>
      <c r="V102" s="277" t="s">
        <v>7572</v>
      </c>
      <c r="W102" s="277" t="s">
        <v>7572</v>
      </c>
      <c r="X102" s="277" t="s">
        <v>7572</v>
      </c>
      <c r="Y102" s="277" t="s">
        <v>7572</v>
      </c>
      <c r="Z102" s="277" t="s">
        <v>7572</v>
      </c>
      <c r="AA102" s="277" t="s">
        <v>7572</v>
      </c>
      <c r="AB102" s="277" t="s">
        <v>7572</v>
      </c>
      <c r="AC102" s="277" t="s">
        <v>7572</v>
      </c>
      <c r="AD102" s="277" t="s">
        <v>7572</v>
      </c>
      <c r="AE102" s="277" t="s">
        <v>7572</v>
      </c>
      <c r="AF102" s="277" t="s">
        <v>7572</v>
      </c>
      <c r="AG102" s="277" t="s">
        <v>7572</v>
      </c>
      <c r="AH102" s="277" t="s">
        <v>7572</v>
      </c>
      <c r="AI102" s="277" t="s">
        <v>7572</v>
      </c>
      <c r="AJ102" s="277" t="str">
        <f>_xlfn.IFNA(VLOOKUP(C102,'INFORM Severity - hidden'!$C$5:$G$155,5,FALSE),"-")</f>
        <v>-</v>
      </c>
    </row>
    <row r="103" spans="1:36" x14ac:dyDescent="0.25">
      <c r="A103" t="s">
        <v>1280</v>
      </c>
      <c r="B103" t="s">
        <v>1278</v>
      </c>
      <c r="C103" t="s">
        <v>1279</v>
      </c>
      <c r="D103" s="277" t="str">
        <f t="shared" si="1"/>
        <v>Decreasing</v>
      </c>
      <c r="E103" s="277" t="s">
        <v>7572</v>
      </c>
      <c r="F103" s="277">
        <v>3</v>
      </c>
      <c r="G103" s="277">
        <v>3</v>
      </c>
      <c r="H103" s="277">
        <v>2.9</v>
      </c>
      <c r="I103" s="277">
        <v>2.9</v>
      </c>
      <c r="J103" s="277">
        <v>2.9</v>
      </c>
      <c r="K103" s="277">
        <v>2.8</v>
      </c>
      <c r="L103" s="277">
        <v>2.8</v>
      </c>
      <c r="M103" s="277">
        <v>2.6</v>
      </c>
      <c r="N103" s="277">
        <v>2.4</v>
      </c>
      <c r="O103" s="277">
        <v>2.4</v>
      </c>
      <c r="P103" s="277">
        <v>2.4</v>
      </c>
      <c r="Q103" s="277">
        <v>2.7</v>
      </c>
      <c r="R103" s="277">
        <v>2.7</v>
      </c>
      <c r="S103" s="277">
        <v>2.7</v>
      </c>
      <c r="T103" s="277">
        <v>2.7</v>
      </c>
      <c r="U103" s="277">
        <v>2.6</v>
      </c>
      <c r="V103" s="277">
        <v>2.6</v>
      </c>
      <c r="W103" s="277">
        <v>2.6</v>
      </c>
      <c r="X103" s="277">
        <v>2.6</v>
      </c>
      <c r="Y103" s="277">
        <v>2.6</v>
      </c>
      <c r="Z103" s="277">
        <v>2.5</v>
      </c>
      <c r="AA103" s="277">
        <v>2.5</v>
      </c>
      <c r="AB103" s="277">
        <v>2.5</v>
      </c>
      <c r="AC103" s="277">
        <v>3</v>
      </c>
      <c r="AD103" s="277">
        <v>3</v>
      </c>
      <c r="AE103" s="277">
        <v>3</v>
      </c>
      <c r="AF103" s="277">
        <v>3</v>
      </c>
      <c r="AG103" s="277">
        <v>3.1</v>
      </c>
      <c r="AH103" s="277">
        <v>3.1</v>
      </c>
      <c r="AI103" s="277">
        <v>2.8</v>
      </c>
      <c r="AJ103" s="277">
        <f>_xlfn.IFNA(VLOOKUP(C103,'INFORM Severity - hidden'!$C$5:$G$155,5,FALSE),"-")</f>
        <v>2.8</v>
      </c>
    </row>
    <row r="104" spans="1:36" x14ac:dyDescent="0.25">
      <c r="A104"/>
      <c r="B104"/>
      <c r="C104" t="s">
        <v>7618</v>
      </c>
      <c r="D104" s="277" t="str">
        <f t="shared" si="1"/>
        <v>-</v>
      </c>
      <c r="E104" s="277" t="s">
        <v>7572</v>
      </c>
      <c r="F104" s="277">
        <v>1.7</v>
      </c>
      <c r="G104" s="277">
        <v>1.8</v>
      </c>
      <c r="H104" s="277">
        <v>2.2999999999999998</v>
      </c>
      <c r="I104" s="277">
        <v>2.4</v>
      </c>
      <c r="J104" s="277" t="s">
        <v>7572</v>
      </c>
      <c r="K104" s="277" t="s">
        <v>7572</v>
      </c>
      <c r="L104" s="277" t="s">
        <v>7572</v>
      </c>
      <c r="M104" s="277" t="s">
        <v>7572</v>
      </c>
      <c r="N104" s="277" t="s">
        <v>7572</v>
      </c>
      <c r="O104" s="277" t="s">
        <v>7572</v>
      </c>
      <c r="P104" s="277" t="s">
        <v>7572</v>
      </c>
      <c r="Q104" s="277" t="s">
        <v>7572</v>
      </c>
      <c r="R104" s="277" t="s">
        <v>7572</v>
      </c>
      <c r="S104" s="277" t="s">
        <v>7572</v>
      </c>
      <c r="T104" s="277" t="s">
        <v>7572</v>
      </c>
      <c r="U104" s="277" t="s">
        <v>7572</v>
      </c>
      <c r="V104" s="277" t="s">
        <v>7572</v>
      </c>
      <c r="W104" s="277" t="s">
        <v>7572</v>
      </c>
      <c r="X104" s="277" t="s">
        <v>7572</v>
      </c>
      <c r="Y104" s="277" t="s">
        <v>7572</v>
      </c>
      <c r="Z104" s="277" t="s">
        <v>7572</v>
      </c>
      <c r="AA104" s="277" t="s">
        <v>7572</v>
      </c>
      <c r="AB104" s="277" t="s">
        <v>7572</v>
      </c>
      <c r="AC104" s="277" t="s">
        <v>7572</v>
      </c>
      <c r="AD104" s="277" t="s">
        <v>7572</v>
      </c>
      <c r="AE104" s="277" t="s">
        <v>7572</v>
      </c>
      <c r="AF104" s="277" t="s">
        <v>7572</v>
      </c>
      <c r="AG104" s="277" t="s">
        <v>7572</v>
      </c>
      <c r="AH104" s="277" t="s">
        <v>7572</v>
      </c>
      <c r="AI104" s="277" t="s">
        <v>7572</v>
      </c>
      <c r="AJ104" s="277" t="str">
        <f>_xlfn.IFNA(VLOOKUP(C104,'INFORM Severity - hidden'!$C$5:$G$155,5,FALSE),"-")</f>
        <v>-</v>
      </c>
    </row>
    <row r="105" spans="1:36" x14ac:dyDescent="0.25">
      <c r="A105"/>
      <c r="B105"/>
      <c r="C105" t="s">
        <v>7619</v>
      </c>
      <c r="D105" s="277" t="str">
        <f t="shared" si="1"/>
        <v>-</v>
      </c>
      <c r="E105" s="277" t="s">
        <v>7572</v>
      </c>
      <c r="F105" s="277" t="s">
        <v>7572</v>
      </c>
      <c r="G105" s="277" t="s">
        <v>7572</v>
      </c>
      <c r="H105" s="277" t="s">
        <v>7572</v>
      </c>
      <c r="I105" s="277" t="s">
        <v>7572</v>
      </c>
      <c r="J105" s="277" t="s">
        <v>7572</v>
      </c>
      <c r="K105" s="277" t="s">
        <v>7572</v>
      </c>
      <c r="L105" s="277" t="s">
        <v>7572</v>
      </c>
      <c r="M105" s="277" t="s">
        <v>7572</v>
      </c>
      <c r="N105" s="277" t="s">
        <v>7572</v>
      </c>
      <c r="O105" s="277" t="s">
        <v>7572</v>
      </c>
      <c r="P105" s="277" t="s">
        <v>7572</v>
      </c>
      <c r="Q105" s="277" t="s">
        <v>7572</v>
      </c>
      <c r="R105" s="277">
        <v>1.2</v>
      </c>
      <c r="S105" s="277">
        <v>1.3</v>
      </c>
      <c r="T105" s="277">
        <v>1.3</v>
      </c>
      <c r="U105" s="277">
        <v>1.3</v>
      </c>
      <c r="V105" s="277">
        <v>1.3</v>
      </c>
      <c r="W105" s="277">
        <v>1.3</v>
      </c>
      <c r="X105" s="277">
        <v>1.3</v>
      </c>
      <c r="Y105" s="277">
        <v>1.3</v>
      </c>
      <c r="Z105" s="277">
        <v>1.3</v>
      </c>
      <c r="AA105" s="277">
        <v>1.1000000000000001</v>
      </c>
      <c r="AB105" s="277">
        <v>1.1000000000000001</v>
      </c>
      <c r="AC105" s="277" t="s">
        <v>7572</v>
      </c>
      <c r="AD105" s="277" t="s">
        <v>7572</v>
      </c>
      <c r="AE105" s="277" t="s">
        <v>7572</v>
      </c>
      <c r="AF105" s="277" t="s">
        <v>7572</v>
      </c>
      <c r="AG105" s="277" t="s">
        <v>7572</v>
      </c>
      <c r="AH105" s="277" t="s">
        <v>7572</v>
      </c>
      <c r="AI105" s="277" t="s">
        <v>7572</v>
      </c>
      <c r="AJ105" s="277" t="str">
        <f>_xlfn.IFNA(VLOOKUP(C105,'INFORM Severity - hidden'!$C$5:$G$155,5,FALSE),"-")</f>
        <v>-</v>
      </c>
    </row>
    <row r="106" spans="1:36" x14ac:dyDescent="0.25">
      <c r="A106"/>
      <c r="B106"/>
      <c r="C106" t="s">
        <v>7620</v>
      </c>
      <c r="D106" s="277" t="str">
        <f t="shared" si="1"/>
        <v>-</v>
      </c>
      <c r="E106" s="277" t="s">
        <v>7572</v>
      </c>
      <c r="F106" s="277" t="s">
        <v>7572</v>
      </c>
      <c r="G106" s="277" t="s">
        <v>7572</v>
      </c>
      <c r="H106" s="277" t="s">
        <v>7572</v>
      </c>
      <c r="I106" s="277" t="s">
        <v>7572</v>
      </c>
      <c r="J106" s="277" t="s">
        <v>7572</v>
      </c>
      <c r="K106" s="277" t="s">
        <v>7572</v>
      </c>
      <c r="L106" s="277" t="s">
        <v>7572</v>
      </c>
      <c r="M106" s="277" t="s">
        <v>7572</v>
      </c>
      <c r="N106" s="277" t="s">
        <v>7572</v>
      </c>
      <c r="O106" s="277" t="s">
        <v>7572</v>
      </c>
      <c r="P106" s="277" t="s">
        <v>7572</v>
      </c>
      <c r="Q106" s="277" t="s">
        <v>7572</v>
      </c>
      <c r="R106" s="277">
        <v>2.5</v>
      </c>
      <c r="S106" s="277">
        <v>2.5</v>
      </c>
      <c r="T106" s="277">
        <v>2.5</v>
      </c>
      <c r="U106" s="277">
        <v>2.5</v>
      </c>
      <c r="V106" s="277">
        <v>2.6</v>
      </c>
      <c r="W106" s="277">
        <v>2.6</v>
      </c>
      <c r="X106" s="277">
        <v>2.6</v>
      </c>
      <c r="Y106" s="277">
        <v>2.6</v>
      </c>
      <c r="Z106" s="277">
        <v>2.6</v>
      </c>
      <c r="AA106" s="277">
        <v>2.5</v>
      </c>
      <c r="AB106" s="277">
        <v>2.5</v>
      </c>
      <c r="AC106" s="277" t="s">
        <v>7572</v>
      </c>
      <c r="AD106" s="277" t="s">
        <v>7572</v>
      </c>
      <c r="AE106" s="277" t="s">
        <v>7572</v>
      </c>
      <c r="AF106" s="277" t="s">
        <v>7572</v>
      </c>
      <c r="AG106" s="277" t="s">
        <v>7572</v>
      </c>
      <c r="AH106" s="277" t="s">
        <v>7572</v>
      </c>
      <c r="AI106" s="277" t="s">
        <v>7572</v>
      </c>
      <c r="AJ106" s="277" t="str">
        <f>_xlfn.IFNA(VLOOKUP(C106,'INFORM Severity - hidden'!$C$5:$G$155,5,FALSE),"-")</f>
        <v>-</v>
      </c>
    </row>
    <row r="107" spans="1:36" x14ac:dyDescent="0.25">
      <c r="A107" t="s">
        <v>1512</v>
      </c>
      <c r="B107" t="s">
        <v>1510</v>
      </c>
      <c r="C107" t="s">
        <v>1511</v>
      </c>
      <c r="D107" s="277" t="str">
        <f t="shared" si="1"/>
        <v>-</v>
      </c>
      <c r="E107" s="277" t="s">
        <v>7572</v>
      </c>
      <c r="F107" s="277" t="s">
        <v>7572</v>
      </c>
      <c r="G107" s="277" t="s">
        <v>7572</v>
      </c>
      <c r="H107" s="277" t="s">
        <v>7572</v>
      </c>
      <c r="I107" s="277" t="s">
        <v>7572</v>
      </c>
      <c r="J107" s="277" t="s">
        <v>7572</v>
      </c>
      <c r="K107" s="277" t="s">
        <v>7572</v>
      </c>
      <c r="L107" s="277" t="s">
        <v>7572</v>
      </c>
      <c r="M107" s="277" t="s">
        <v>7572</v>
      </c>
      <c r="N107" s="277" t="s">
        <v>7572</v>
      </c>
      <c r="O107" s="277" t="s">
        <v>7572</v>
      </c>
      <c r="P107" s="277" t="s">
        <v>7572</v>
      </c>
      <c r="Q107" s="277" t="s">
        <v>7572</v>
      </c>
      <c r="R107" s="277" t="s">
        <v>7572</v>
      </c>
      <c r="S107" s="277" t="s">
        <v>7572</v>
      </c>
      <c r="T107" s="277" t="s">
        <v>7572</v>
      </c>
      <c r="U107" s="277" t="s">
        <v>7572</v>
      </c>
      <c r="V107" s="277" t="s">
        <v>7572</v>
      </c>
      <c r="W107" s="277" t="s">
        <v>7572</v>
      </c>
      <c r="X107" s="277" t="s">
        <v>7572</v>
      </c>
      <c r="Y107" s="277" t="s">
        <v>7572</v>
      </c>
      <c r="Z107" s="277" t="s">
        <v>7572</v>
      </c>
      <c r="AA107" s="277" t="s">
        <v>7572</v>
      </c>
      <c r="AB107" s="277" t="s">
        <v>7572</v>
      </c>
      <c r="AC107" s="277" t="s">
        <v>7572</v>
      </c>
      <c r="AD107" s="277" t="s">
        <v>7572</v>
      </c>
      <c r="AE107" s="277" t="s">
        <v>7572</v>
      </c>
      <c r="AF107" s="277" t="s">
        <v>7572</v>
      </c>
      <c r="AG107" s="277" t="s">
        <v>7572</v>
      </c>
      <c r="AH107" s="277" t="s">
        <v>7572</v>
      </c>
      <c r="AI107" s="277" t="s">
        <v>7572</v>
      </c>
      <c r="AJ107" s="277" t="str">
        <f>_xlfn.IFNA(VLOOKUP(C107,'INFORM Severity - hidden'!$C$5:$G$155,5,FALSE),"-")</f>
        <v>x</v>
      </c>
    </row>
    <row r="108" spans="1:36" x14ac:dyDescent="0.25">
      <c r="A108" t="s">
        <v>1512</v>
      </c>
      <c r="B108" t="s">
        <v>1540</v>
      </c>
      <c r="C108" t="s">
        <v>1541</v>
      </c>
      <c r="D108" s="277" t="str">
        <f t="shared" si="1"/>
        <v>-</v>
      </c>
      <c r="E108" s="277" t="s">
        <v>7572</v>
      </c>
      <c r="F108" s="277" t="s">
        <v>7572</v>
      </c>
      <c r="G108" s="277" t="s">
        <v>7572</v>
      </c>
      <c r="H108" s="277" t="s">
        <v>7572</v>
      </c>
      <c r="I108" s="277" t="s">
        <v>7572</v>
      </c>
      <c r="J108" s="277" t="s">
        <v>7572</v>
      </c>
      <c r="K108" s="277" t="s">
        <v>7572</v>
      </c>
      <c r="L108" s="277" t="s">
        <v>7572</v>
      </c>
      <c r="M108" s="277" t="s">
        <v>7572</v>
      </c>
      <c r="N108" s="277" t="s">
        <v>7572</v>
      </c>
      <c r="O108" s="277" t="s">
        <v>7572</v>
      </c>
      <c r="P108" s="277" t="s">
        <v>7572</v>
      </c>
      <c r="Q108" s="277" t="s">
        <v>7572</v>
      </c>
      <c r="R108" s="277" t="s">
        <v>7572</v>
      </c>
      <c r="S108" s="277" t="s">
        <v>7572</v>
      </c>
      <c r="T108" s="277" t="s">
        <v>7572</v>
      </c>
      <c r="U108" s="277" t="s">
        <v>7572</v>
      </c>
      <c r="V108" s="277" t="s">
        <v>7572</v>
      </c>
      <c r="W108" s="277" t="s">
        <v>7572</v>
      </c>
      <c r="X108" s="277" t="s">
        <v>7572</v>
      </c>
      <c r="Y108" s="277" t="s">
        <v>7572</v>
      </c>
      <c r="Z108" s="277" t="s">
        <v>7572</v>
      </c>
      <c r="AA108" s="277" t="s">
        <v>7572</v>
      </c>
      <c r="AB108" s="277" t="s">
        <v>7572</v>
      </c>
      <c r="AC108" s="277" t="s">
        <v>7572</v>
      </c>
      <c r="AD108" s="277" t="s">
        <v>7572</v>
      </c>
      <c r="AE108" s="277" t="s">
        <v>7572</v>
      </c>
      <c r="AF108" s="277" t="s">
        <v>7572</v>
      </c>
      <c r="AG108" s="277" t="s">
        <v>7572</v>
      </c>
      <c r="AH108" s="277" t="s">
        <v>7572</v>
      </c>
      <c r="AI108" s="277" t="s">
        <v>7572</v>
      </c>
      <c r="AJ108" s="277" t="str">
        <f>_xlfn.IFNA(VLOOKUP(C108,'INFORM Severity - hidden'!$C$5:$G$155,5,FALSE),"-")</f>
        <v>x</v>
      </c>
    </row>
    <row r="109" spans="1:36" x14ac:dyDescent="0.25">
      <c r="A109" t="s">
        <v>1512</v>
      </c>
      <c r="B109" t="s">
        <v>1564</v>
      </c>
      <c r="C109" t="s">
        <v>1565</v>
      </c>
      <c r="D109" s="277" t="str">
        <f t="shared" si="1"/>
        <v>-</v>
      </c>
      <c r="E109" s="277" t="s">
        <v>7572</v>
      </c>
      <c r="F109" s="277" t="s">
        <v>7572</v>
      </c>
      <c r="G109" s="277" t="s">
        <v>7572</v>
      </c>
      <c r="H109" s="277" t="s">
        <v>7572</v>
      </c>
      <c r="I109" s="277" t="s">
        <v>7572</v>
      </c>
      <c r="J109" s="277" t="s">
        <v>7572</v>
      </c>
      <c r="K109" s="277" t="s">
        <v>7572</v>
      </c>
      <c r="L109" s="277" t="s">
        <v>7572</v>
      </c>
      <c r="M109" s="277" t="s">
        <v>7572</v>
      </c>
      <c r="N109" s="277" t="s">
        <v>7572</v>
      </c>
      <c r="O109" s="277" t="s">
        <v>7572</v>
      </c>
      <c r="P109" s="277" t="s">
        <v>7572</v>
      </c>
      <c r="Q109" s="277" t="s">
        <v>7572</v>
      </c>
      <c r="R109" s="277" t="s">
        <v>7572</v>
      </c>
      <c r="S109" s="277" t="s">
        <v>7572</v>
      </c>
      <c r="T109" s="277" t="s">
        <v>7572</v>
      </c>
      <c r="U109" s="277" t="s">
        <v>7572</v>
      </c>
      <c r="V109" s="277" t="s">
        <v>7572</v>
      </c>
      <c r="W109" s="277" t="s">
        <v>7572</v>
      </c>
      <c r="X109" s="277" t="s">
        <v>7572</v>
      </c>
      <c r="Y109" s="277" t="s">
        <v>7572</v>
      </c>
      <c r="Z109" s="277" t="s">
        <v>7572</v>
      </c>
      <c r="AA109" s="277" t="s">
        <v>7572</v>
      </c>
      <c r="AB109" s="277" t="s">
        <v>7572</v>
      </c>
      <c r="AC109" s="277" t="s">
        <v>7572</v>
      </c>
      <c r="AD109" s="277" t="s">
        <v>7572</v>
      </c>
      <c r="AE109" s="277" t="s">
        <v>7572</v>
      </c>
      <c r="AF109" s="277" t="s">
        <v>7572</v>
      </c>
      <c r="AG109" s="277" t="s">
        <v>7572</v>
      </c>
      <c r="AH109" s="277" t="s">
        <v>7572</v>
      </c>
      <c r="AI109" s="277" t="s">
        <v>7572</v>
      </c>
      <c r="AJ109" s="277" t="str">
        <f>_xlfn.IFNA(VLOOKUP(C109,'INFORM Severity - hidden'!$C$5:$G$155,5,FALSE),"-")</f>
        <v>x</v>
      </c>
    </row>
    <row r="110" spans="1:36" x14ac:dyDescent="0.25">
      <c r="A110"/>
      <c r="B110"/>
      <c r="C110" t="s">
        <v>7621</v>
      </c>
      <c r="D110" s="277" t="str">
        <f t="shared" si="1"/>
        <v>-</v>
      </c>
      <c r="E110" s="277" t="s">
        <v>7572</v>
      </c>
      <c r="F110" s="277" t="s">
        <v>7572</v>
      </c>
      <c r="G110" s="277" t="s">
        <v>7572</v>
      </c>
      <c r="H110" s="277" t="s">
        <v>7572</v>
      </c>
      <c r="I110" s="277" t="s">
        <v>7572</v>
      </c>
      <c r="J110" s="277" t="s">
        <v>7572</v>
      </c>
      <c r="K110" s="277" t="s">
        <v>7572</v>
      </c>
      <c r="L110" s="277" t="s">
        <v>7572</v>
      </c>
      <c r="M110" s="277" t="s">
        <v>7572</v>
      </c>
      <c r="N110" s="277" t="s">
        <v>7572</v>
      </c>
      <c r="O110" s="277" t="s">
        <v>7572</v>
      </c>
      <c r="P110" s="277" t="s">
        <v>7572</v>
      </c>
      <c r="Q110" s="277" t="s">
        <v>7572</v>
      </c>
      <c r="R110" s="277" t="s">
        <v>7572</v>
      </c>
      <c r="S110" s="277" t="s">
        <v>7572</v>
      </c>
      <c r="T110" s="277" t="s">
        <v>7572</v>
      </c>
      <c r="U110" s="277" t="s">
        <v>7572</v>
      </c>
      <c r="V110" s="277" t="s">
        <v>7572</v>
      </c>
      <c r="W110" s="277" t="s">
        <v>7572</v>
      </c>
      <c r="X110" s="277" t="s">
        <v>7572</v>
      </c>
      <c r="Y110" s="277" t="s">
        <v>7572</v>
      </c>
      <c r="Z110" s="277" t="s">
        <v>7572</v>
      </c>
      <c r="AA110" s="277" t="s">
        <v>7572</v>
      </c>
      <c r="AB110" s="277">
        <v>1.7</v>
      </c>
      <c r="AC110" s="277">
        <v>1.7</v>
      </c>
      <c r="AD110" s="277">
        <v>1.7</v>
      </c>
      <c r="AE110" s="277" t="s">
        <v>7572</v>
      </c>
      <c r="AF110" s="277" t="s">
        <v>7572</v>
      </c>
      <c r="AG110" s="277" t="s">
        <v>7572</v>
      </c>
      <c r="AH110" s="277" t="s">
        <v>7572</v>
      </c>
      <c r="AI110" s="277" t="s">
        <v>7572</v>
      </c>
      <c r="AJ110" s="277" t="str">
        <f>_xlfn.IFNA(VLOOKUP(C110,'INFORM Severity - hidden'!$C$5:$G$155,5,FALSE),"-")</f>
        <v>-</v>
      </c>
    </row>
    <row r="111" spans="1:36" x14ac:dyDescent="0.25">
      <c r="A111" t="s">
        <v>12</v>
      </c>
      <c r="B111" t="s">
        <v>10</v>
      </c>
      <c r="C111" t="s">
        <v>11</v>
      </c>
      <c r="D111" s="277" t="str">
        <f t="shared" si="1"/>
        <v>Increasing</v>
      </c>
      <c r="E111" s="277">
        <v>3.6</v>
      </c>
      <c r="F111" s="277">
        <v>3.8</v>
      </c>
      <c r="G111" s="277">
        <v>3.8</v>
      </c>
      <c r="H111" s="277">
        <v>3.6</v>
      </c>
      <c r="I111" s="277">
        <v>3.6</v>
      </c>
      <c r="J111" s="277">
        <v>3.6</v>
      </c>
      <c r="K111" s="277">
        <v>3.6</v>
      </c>
      <c r="L111" s="277">
        <v>3.7</v>
      </c>
      <c r="M111" s="277">
        <v>3.7</v>
      </c>
      <c r="N111" s="277">
        <v>3.8</v>
      </c>
      <c r="O111" s="277">
        <v>3.8</v>
      </c>
      <c r="P111" s="277">
        <v>3.8</v>
      </c>
      <c r="Q111" s="277">
        <v>3.8</v>
      </c>
      <c r="R111" s="277">
        <v>3.8</v>
      </c>
      <c r="S111" s="277">
        <v>3.8</v>
      </c>
      <c r="T111" s="277">
        <v>3.8</v>
      </c>
      <c r="U111" s="277">
        <v>3.8</v>
      </c>
      <c r="V111" s="277">
        <v>3.8</v>
      </c>
      <c r="W111" s="277">
        <v>3.8</v>
      </c>
      <c r="X111" s="277">
        <v>3.8</v>
      </c>
      <c r="Y111" s="277">
        <v>3.8</v>
      </c>
      <c r="Z111" s="277">
        <v>3.8</v>
      </c>
      <c r="AA111" s="277">
        <v>3.8</v>
      </c>
      <c r="AB111" s="277">
        <v>3.8</v>
      </c>
      <c r="AC111" s="277">
        <v>3.8</v>
      </c>
      <c r="AD111" s="277">
        <v>3.8</v>
      </c>
      <c r="AE111" s="277">
        <v>4.0999999999999996</v>
      </c>
      <c r="AF111" s="277">
        <v>4.0999999999999996</v>
      </c>
      <c r="AG111" s="277">
        <v>4.0999999999999996</v>
      </c>
      <c r="AH111" s="277">
        <v>4.3</v>
      </c>
      <c r="AI111" s="277">
        <v>4.4000000000000004</v>
      </c>
      <c r="AJ111" s="277">
        <f>_xlfn.IFNA(VLOOKUP(C111,'INFORM Severity - hidden'!$C$5:$G$155,5,FALSE),"-")</f>
        <v>4.4000000000000004</v>
      </c>
    </row>
    <row r="112" spans="1:36" x14ac:dyDescent="0.25">
      <c r="A112" t="s">
        <v>498</v>
      </c>
      <c r="B112" t="s">
        <v>1926</v>
      </c>
      <c r="C112" t="s">
        <v>1927</v>
      </c>
      <c r="D112" s="277" t="str">
        <f t="shared" si="1"/>
        <v>Increasing</v>
      </c>
      <c r="E112" s="277" t="s">
        <v>7572</v>
      </c>
      <c r="F112" s="277">
        <v>3.2</v>
      </c>
      <c r="G112" s="277">
        <v>3.2</v>
      </c>
      <c r="H112" s="277">
        <v>3.2</v>
      </c>
      <c r="I112" s="277">
        <v>3.3</v>
      </c>
      <c r="J112" s="277">
        <v>3.3</v>
      </c>
      <c r="K112" s="277">
        <v>3.3</v>
      </c>
      <c r="L112" s="277">
        <v>3.3</v>
      </c>
      <c r="M112" s="277">
        <v>3.3</v>
      </c>
      <c r="N112" s="277">
        <v>3.4</v>
      </c>
      <c r="O112" s="277">
        <v>3.4</v>
      </c>
      <c r="P112" s="277">
        <v>3.4</v>
      </c>
      <c r="Q112" s="277">
        <v>3.4</v>
      </c>
      <c r="R112" s="277">
        <v>3.4</v>
      </c>
      <c r="S112" s="277">
        <v>3.6</v>
      </c>
      <c r="T112" s="277">
        <v>3.6</v>
      </c>
      <c r="U112" s="277">
        <v>3.6</v>
      </c>
      <c r="V112" s="277">
        <v>3.6</v>
      </c>
      <c r="W112" s="277">
        <v>3.6</v>
      </c>
      <c r="X112" s="277">
        <v>3.5</v>
      </c>
      <c r="Y112" s="277">
        <v>3.5</v>
      </c>
      <c r="Z112" s="277">
        <v>3.5</v>
      </c>
      <c r="AA112" s="277">
        <v>3.5</v>
      </c>
      <c r="AB112" s="277">
        <v>3.5</v>
      </c>
      <c r="AC112" s="277">
        <v>3.5</v>
      </c>
      <c r="AD112" s="277">
        <v>3.7</v>
      </c>
      <c r="AE112" s="277">
        <v>3.7</v>
      </c>
      <c r="AF112" s="277">
        <v>3.7</v>
      </c>
      <c r="AG112" s="277">
        <v>3.7</v>
      </c>
      <c r="AH112" s="277">
        <v>3.7</v>
      </c>
      <c r="AI112" s="277">
        <v>4</v>
      </c>
      <c r="AJ112" s="277">
        <f>_xlfn.IFNA(VLOOKUP(C112,'INFORM Severity - hidden'!$C$5:$G$155,5,FALSE),"-")</f>
        <v>4</v>
      </c>
    </row>
    <row r="113" spans="1:36" x14ac:dyDescent="0.25">
      <c r="A113" t="s">
        <v>498</v>
      </c>
      <c r="B113" t="s">
        <v>496</v>
      </c>
      <c r="C113" t="s">
        <v>497</v>
      </c>
      <c r="D113" s="277" t="str">
        <f t="shared" si="1"/>
        <v>Increasing</v>
      </c>
      <c r="E113" s="277" t="s">
        <v>7572</v>
      </c>
      <c r="F113" s="277">
        <v>3.3</v>
      </c>
      <c r="G113" s="277">
        <v>3.3</v>
      </c>
      <c r="H113" s="277">
        <v>3.1</v>
      </c>
      <c r="I113" s="277">
        <v>3.2</v>
      </c>
      <c r="J113" s="277">
        <v>3.2</v>
      </c>
      <c r="K113" s="277">
        <v>3.2</v>
      </c>
      <c r="L113" s="277">
        <v>3.2</v>
      </c>
      <c r="M113" s="277">
        <v>3.2</v>
      </c>
      <c r="N113" s="277">
        <v>3.5</v>
      </c>
      <c r="O113" s="277">
        <v>3.5</v>
      </c>
      <c r="P113" s="277">
        <v>3.4</v>
      </c>
      <c r="Q113" s="277">
        <v>3.5</v>
      </c>
      <c r="R113" s="277">
        <v>3.5</v>
      </c>
      <c r="S113" s="277">
        <v>3.5</v>
      </c>
      <c r="T113" s="277">
        <v>3.5</v>
      </c>
      <c r="U113" s="277">
        <v>3.5</v>
      </c>
      <c r="V113" s="277">
        <v>3.5</v>
      </c>
      <c r="W113" s="277">
        <v>3.5</v>
      </c>
      <c r="X113" s="277">
        <v>3.5</v>
      </c>
      <c r="Y113" s="277">
        <v>3.5</v>
      </c>
      <c r="Z113" s="277">
        <v>3.5</v>
      </c>
      <c r="AA113" s="277">
        <v>3.5</v>
      </c>
      <c r="AB113" s="277">
        <v>3.5</v>
      </c>
      <c r="AC113" s="277">
        <v>3.5</v>
      </c>
      <c r="AD113" s="277">
        <v>3.5</v>
      </c>
      <c r="AE113" s="277">
        <v>3.5</v>
      </c>
      <c r="AF113" s="277">
        <v>3.5</v>
      </c>
      <c r="AG113" s="277">
        <v>3.5</v>
      </c>
      <c r="AH113" s="277">
        <v>3.6</v>
      </c>
      <c r="AI113" s="277">
        <v>3.7</v>
      </c>
      <c r="AJ113" s="277">
        <f>_xlfn.IFNA(VLOOKUP(C113,'INFORM Severity - hidden'!$C$5:$G$155,5,FALSE),"-")</f>
        <v>3.7</v>
      </c>
    </row>
    <row r="114" spans="1:36" x14ac:dyDescent="0.25">
      <c r="A114" t="s">
        <v>498</v>
      </c>
      <c r="B114" t="s">
        <v>504</v>
      </c>
      <c r="C114" t="s">
        <v>505</v>
      </c>
      <c r="D114" s="277" t="str">
        <f t="shared" si="1"/>
        <v>Increasing</v>
      </c>
      <c r="E114" s="277" t="s">
        <v>7572</v>
      </c>
      <c r="F114" s="277">
        <v>2.1</v>
      </c>
      <c r="G114" s="277">
        <v>2.1</v>
      </c>
      <c r="H114" s="277">
        <v>2.2999999999999998</v>
      </c>
      <c r="I114" s="277">
        <v>2.4</v>
      </c>
      <c r="J114" s="277">
        <v>2.2999999999999998</v>
      </c>
      <c r="K114" s="277">
        <v>2.2999999999999998</v>
      </c>
      <c r="L114" s="277">
        <v>2.2999999999999998</v>
      </c>
      <c r="M114" s="277">
        <v>2.2999999999999998</v>
      </c>
      <c r="N114" s="277">
        <v>2.7</v>
      </c>
      <c r="O114" s="277">
        <v>2.7</v>
      </c>
      <c r="P114" s="277">
        <v>2.7</v>
      </c>
      <c r="Q114" s="277">
        <v>2.7</v>
      </c>
      <c r="R114" s="277">
        <v>2.7</v>
      </c>
      <c r="S114" s="277">
        <v>2.6</v>
      </c>
      <c r="T114" s="277">
        <v>2.6</v>
      </c>
      <c r="U114" s="277">
        <v>2.6</v>
      </c>
      <c r="V114" s="277">
        <v>2.6</v>
      </c>
      <c r="W114" s="277">
        <v>2.6</v>
      </c>
      <c r="X114" s="277">
        <v>2.6</v>
      </c>
      <c r="Y114" s="277">
        <v>2.6</v>
      </c>
      <c r="Z114" s="277">
        <v>2.6</v>
      </c>
      <c r="AA114" s="277">
        <v>2.6</v>
      </c>
      <c r="AB114" s="277">
        <v>2.6</v>
      </c>
      <c r="AC114" s="277">
        <v>2.6</v>
      </c>
      <c r="AD114" s="277">
        <v>3.1</v>
      </c>
      <c r="AE114" s="277">
        <v>3.1</v>
      </c>
      <c r="AF114" s="277">
        <v>3.1</v>
      </c>
      <c r="AG114" s="277">
        <v>3.1</v>
      </c>
      <c r="AH114" s="277">
        <v>3.2</v>
      </c>
      <c r="AI114" s="277">
        <v>3.3</v>
      </c>
      <c r="AJ114" s="277">
        <f>_xlfn.IFNA(VLOOKUP(C114,'INFORM Severity - hidden'!$C$5:$G$155,5,FALSE),"-")</f>
        <v>3.3</v>
      </c>
    </row>
    <row r="115" spans="1:36" x14ac:dyDescent="0.25">
      <c r="A115" t="s">
        <v>498</v>
      </c>
      <c r="B115" t="s">
        <v>5564</v>
      </c>
      <c r="C115" t="s">
        <v>5565</v>
      </c>
      <c r="D115" s="277" t="str">
        <f t="shared" si="1"/>
        <v>-</v>
      </c>
      <c r="E115" s="277" t="s">
        <v>7572</v>
      </c>
      <c r="F115" s="277" t="s">
        <v>7572</v>
      </c>
      <c r="G115" s="277" t="s">
        <v>7572</v>
      </c>
      <c r="H115" s="277" t="s">
        <v>7572</v>
      </c>
      <c r="I115" s="277" t="s">
        <v>7572</v>
      </c>
      <c r="J115" s="277" t="s">
        <v>7572</v>
      </c>
      <c r="K115" s="277" t="s">
        <v>7572</v>
      </c>
      <c r="L115" s="277" t="s">
        <v>7572</v>
      </c>
      <c r="M115" s="277" t="s">
        <v>7572</v>
      </c>
      <c r="N115" s="277" t="s">
        <v>7572</v>
      </c>
      <c r="O115" s="277" t="s">
        <v>7572</v>
      </c>
      <c r="P115" s="277" t="s">
        <v>7572</v>
      </c>
      <c r="Q115" s="277" t="s">
        <v>7572</v>
      </c>
      <c r="R115" s="277" t="s">
        <v>7572</v>
      </c>
      <c r="S115" s="277" t="s">
        <v>7572</v>
      </c>
      <c r="T115" s="277" t="s">
        <v>7572</v>
      </c>
      <c r="U115" s="277" t="s">
        <v>7572</v>
      </c>
      <c r="V115" s="277" t="s">
        <v>7572</v>
      </c>
      <c r="W115" s="277" t="s">
        <v>7572</v>
      </c>
      <c r="X115" s="277" t="s">
        <v>7572</v>
      </c>
      <c r="Y115" s="277" t="s">
        <v>7572</v>
      </c>
      <c r="Z115" s="277" t="s">
        <v>7572</v>
      </c>
      <c r="AA115" s="277" t="s">
        <v>7572</v>
      </c>
      <c r="AB115" s="277" t="s">
        <v>7572</v>
      </c>
      <c r="AC115" s="277" t="s">
        <v>7572</v>
      </c>
      <c r="AD115" s="277" t="s">
        <v>7572</v>
      </c>
      <c r="AE115" s="277" t="s">
        <v>7572</v>
      </c>
      <c r="AF115" s="277" t="s">
        <v>7572</v>
      </c>
      <c r="AG115" s="277" t="s">
        <v>7572</v>
      </c>
      <c r="AH115" s="277">
        <v>2.1</v>
      </c>
      <c r="AI115" s="277">
        <v>3.5</v>
      </c>
      <c r="AJ115" s="277">
        <f>_xlfn.IFNA(VLOOKUP(C115,'INFORM Severity - hidden'!$C$5:$G$155,5,FALSE),"-")</f>
        <v>3.5</v>
      </c>
    </row>
    <row r="116" spans="1:36" x14ac:dyDescent="0.25">
      <c r="A116"/>
      <c r="B116"/>
      <c r="C116" t="s">
        <v>7622</v>
      </c>
      <c r="D116" s="277" t="str">
        <f t="shared" si="1"/>
        <v>-</v>
      </c>
      <c r="E116" s="277" t="s">
        <v>7572</v>
      </c>
      <c r="F116" s="277" t="s">
        <v>7572</v>
      </c>
      <c r="G116" s="277" t="s">
        <v>7572</v>
      </c>
      <c r="H116" s="277">
        <v>3.8</v>
      </c>
      <c r="I116" s="277">
        <v>3.7</v>
      </c>
      <c r="J116" s="277">
        <v>3.7</v>
      </c>
      <c r="K116" s="277">
        <v>3.2</v>
      </c>
      <c r="L116" s="277">
        <v>3.2</v>
      </c>
      <c r="M116" s="277">
        <v>3.2</v>
      </c>
      <c r="N116" s="277">
        <v>3.2</v>
      </c>
      <c r="O116" s="277">
        <v>3.4</v>
      </c>
      <c r="P116" s="277">
        <v>3.4</v>
      </c>
      <c r="Q116" s="277">
        <v>3.5</v>
      </c>
      <c r="R116" s="277">
        <v>3.5</v>
      </c>
      <c r="S116" s="277">
        <v>3.2</v>
      </c>
      <c r="T116" s="277">
        <v>3.2</v>
      </c>
      <c r="U116" s="277">
        <v>3.2</v>
      </c>
      <c r="V116" s="277">
        <v>3.2</v>
      </c>
      <c r="W116" s="277">
        <v>3</v>
      </c>
      <c r="X116" s="277">
        <v>3</v>
      </c>
      <c r="Y116" s="277">
        <v>3</v>
      </c>
      <c r="Z116" s="277">
        <v>3.2</v>
      </c>
      <c r="AA116" s="277">
        <v>3.3</v>
      </c>
      <c r="AB116" s="277">
        <v>3.3</v>
      </c>
      <c r="AC116" s="277">
        <v>3.6</v>
      </c>
      <c r="AD116" s="277">
        <v>3.6</v>
      </c>
      <c r="AE116" s="277">
        <v>3.6</v>
      </c>
      <c r="AF116" s="277">
        <v>3.6</v>
      </c>
      <c r="AG116" s="277">
        <v>3.6</v>
      </c>
      <c r="AH116" s="277">
        <v>3.6</v>
      </c>
      <c r="AI116" s="277" t="s">
        <v>7572</v>
      </c>
      <c r="AJ116" s="277" t="str">
        <f>_xlfn.IFNA(VLOOKUP(C116,'INFORM Severity - hidden'!$C$5:$G$155,5,FALSE),"-")</f>
        <v>-</v>
      </c>
    </row>
    <row r="117" spans="1:36" x14ac:dyDescent="0.25">
      <c r="A117"/>
      <c r="B117"/>
      <c r="C117" t="s">
        <v>7623</v>
      </c>
      <c r="D117" s="277" t="str">
        <f t="shared" si="1"/>
        <v>-</v>
      </c>
      <c r="E117" s="277" t="s">
        <v>7572</v>
      </c>
      <c r="F117" s="277">
        <v>3.3</v>
      </c>
      <c r="G117" s="277">
        <v>3.3</v>
      </c>
      <c r="H117" s="277">
        <v>3.3</v>
      </c>
      <c r="I117" s="277">
        <v>3.3</v>
      </c>
      <c r="J117" s="277" t="s">
        <v>7572</v>
      </c>
      <c r="K117" s="277" t="s">
        <v>7572</v>
      </c>
      <c r="L117" s="277" t="s">
        <v>7572</v>
      </c>
      <c r="M117" s="277" t="s">
        <v>7572</v>
      </c>
      <c r="N117" s="277" t="s">
        <v>7572</v>
      </c>
      <c r="O117" s="277" t="s">
        <v>7572</v>
      </c>
      <c r="P117" s="277" t="s">
        <v>7572</v>
      </c>
      <c r="Q117" s="277" t="s">
        <v>7572</v>
      </c>
      <c r="R117" s="277" t="s">
        <v>7572</v>
      </c>
      <c r="S117" s="277" t="s">
        <v>7572</v>
      </c>
      <c r="T117" s="277" t="s">
        <v>7572</v>
      </c>
      <c r="U117" s="277" t="s">
        <v>7572</v>
      </c>
      <c r="V117" s="277" t="s">
        <v>7572</v>
      </c>
      <c r="W117" s="277" t="s">
        <v>7572</v>
      </c>
      <c r="X117" s="277" t="s">
        <v>7572</v>
      </c>
      <c r="Y117" s="277" t="s">
        <v>7572</v>
      </c>
      <c r="Z117" s="277" t="s">
        <v>7572</v>
      </c>
      <c r="AA117" s="277" t="s">
        <v>7572</v>
      </c>
      <c r="AB117" s="277" t="s">
        <v>7572</v>
      </c>
      <c r="AC117" s="277" t="s">
        <v>7572</v>
      </c>
      <c r="AD117" s="277" t="s">
        <v>7572</v>
      </c>
      <c r="AE117" s="277" t="s">
        <v>7572</v>
      </c>
      <c r="AF117" s="277" t="s">
        <v>7572</v>
      </c>
      <c r="AG117" s="277" t="s">
        <v>7572</v>
      </c>
      <c r="AH117" s="277" t="s">
        <v>7572</v>
      </c>
      <c r="AI117" s="277" t="s">
        <v>7572</v>
      </c>
      <c r="AJ117" s="277" t="str">
        <f>_xlfn.IFNA(VLOOKUP(C117,'INFORM Severity - hidden'!$C$5:$G$155,5,FALSE),"-")</f>
        <v>-</v>
      </c>
    </row>
    <row r="118" spans="1:36" x14ac:dyDescent="0.25">
      <c r="A118"/>
      <c r="B118"/>
      <c r="C118" t="s">
        <v>7624</v>
      </c>
      <c r="D118" s="277" t="str">
        <f t="shared" si="1"/>
        <v>-</v>
      </c>
      <c r="E118" s="277" t="s">
        <v>7572</v>
      </c>
      <c r="F118" s="277" t="s">
        <v>7572</v>
      </c>
      <c r="G118" s="277">
        <v>3.1</v>
      </c>
      <c r="H118" s="277">
        <v>3.4</v>
      </c>
      <c r="I118" s="277">
        <v>3.4</v>
      </c>
      <c r="J118" s="277" t="s">
        <v>7572</v>
      </c>
      <c r="K118" s="277" t="s">
        <v>7572</v>
      </c>
      <c r="L118" s="277" t="s">
        <v>7572</v>
      </c>
      <c r="M118" s="277" t="s">
        <v>7572</v>
      </c>
      <c r="N118" s="277" t="s">
        <v>7572</v>
      </c>
      <c r="O118" s="277" t="s">
        <v>7572</v>
      </c>
      <c r="P118" s="277" t="s">
        <v>7572</v>
      </c>
      <c r="Q118" s="277" t="s">
        <v>7572</v>
      </c>
      <c r="R118" s="277" t="s">
        <v>7572</v>
      </c>
      <c r="S118" s="277" t="s">
        <v>7572</v>
      </c>
      <c r="T118" s="277" t="s">
        <v>7572</v>
      </c>
      <c r="U118" s="277" t="s">
        <v>7572</v>
      </c>
      <c r="V118" s="277" t="s">
        <v>7572</v>
      </c>
      <c r="W118" s="277" t="s">
        <v>7572</v>
      </c>
      <c r="X118" s="277" t="s">
        <v>7572</v>
      </c>
      <c r="Y118" s="277" t="s">
        <v>7572</v>
      </c>
      <c r="Z118" s="277" t="s">
        <v>7572</v>
      </c>
      <c r="AA118" s="277" t="s">
        <v>7572</v>
      </c>
      <c r="AB118" s="277" t="s">
        <v>7572</v>
      </c>
      <c r="AC118" s="277" t="s">
        <v>7572</v>
      </c>
      <c r="AD118" s="277" t="s">
        <v>7572</v>
      </c>
      <c r="AE118" s="277" t="s">
        <v>7572</v>
      </c>
      <c r="AF118" s="277" t="s">
        <v>7572</v>
      </c>
      <c r="AG118" s="277" t="s">
        <v>7572</v>
      </c>
      <c r="AH118" s="277" t="s">
        <v>7572</v>
      </c>
      <c r="AI118" s="277" t="s">
        <v>7572</v>
      </c>
      <c r="AJ118" s="277" t="str">
        <f>_xlfn.IFNA(VLOOKUP(C118,'INFORM Severity - hidden'!$C$5:$G$155,5,FALSE),"-")</f>
        <v>-</v>
      </c>
    </row>
    <row r="119" spans="1:36" x14ac:dyDescent="0.25">
      <c r="A119" t="s">
        <v>969</v>
      </c>
      <c r="B119" t="s">
        <v>967</v>
      </c>
      <c r="C119" t="s">
        <v>968</v>
      </c>
      <c r="D119" s="277" t="str">
        <f t="shared" si="1"/>
        <v>Stable</v>
      </c>
      <c r="E119" s="277" t="s">
        <v>7572</v>
      </c>
      <c r="F119" s="277" t="s">
        <v>7572</v>
      </c>
      <c r="G119" s="277" t="s">
        <v>7572</v>
      </c>
      <c r="H119" s="277" t="s">
        <v>7572</v>
      </c>
      <c r="I119" s="277" t="s">
        <v>7572</v>
      </c>
      <c r="J119" s="277" t="s">
        <v>7572</v>
      </c>
      <c r="K119" s="277" t="s">
        <v>7572</v>
      </c>
      <c r="L119" s="277" t="s">
        <v>7572</v>
      </c>
      <c r="M119" s="277" t="s">
        <v>7572</v>
      </c>
      <c r="N119" s="277" t="s">
        <v>7572</v>
      </c>
      <c r="O119" s="277" t="s">
        <v>7572</v>
      </c>
      <c r="P119" s="277" t="s">
        <v>7572</v>
      </c>
      <c r="Q119" s="277" t="s">
        <v>7572</v>
      </c>
      <c r="R119" s="277" t="s">
        <v>7572</v>
      </c>
      <c r="S119" s="277">
        <v>2</v>
      </c>
      <c r="T119" s="277">
        <v>2</v>
      </c>
      <c r="U119" s="277">
        <v>2.6</v>
      </c>
      <c r="V119" s="277">
        <v>2.6</v>
      </c>
      <c r="W119" s="277">
        <v>2.8</v>
      </c>
      <c r="X119" s="277">
        <v>2.9</v>
      </c>
      <c r="Y119" s="277">
        <v>2.9</v>
      </c>
      <c r="Z119" s="277">
        <v>2.9</v>
      </c>
      <c r="AA119" s="277">
        <v>2.1</v>
      </c>
      <c r="AB119" s="277">
        <v>2.1</v>
      </c>
      <c r="AC119" s="277">
        <v>3.5</v>
      </c>
      <c r="AD119" s="277">
        <v>3.5</v>
      </c>
      <c r="AE119" s="277">
        <v>3.5</v>
      </c>
      <c r="AF119" s="277">
        <v>3.5</v>
      </c>
      <c r="AG119" s="277">
        <v>3.5</v>
      </c>
      <c r="AH119" s="277">
        <v>3.6</v>
      </c>
      <c r="AI119" s="277">
        <v>3.5</v>
      </c>
      <c r="AJ119" s="277">
        <f>_xlfn.IFNA(VLOOKUP(C119,'INFORM Severity - hidden'!$C$5:$G$155,5,FALSE),"-")</f>
        <v>3.5</v>
      </c>
    </row>
    <row r="120" spans="1:36" x14ac:dyDescent="0.25">
      <c r="A120"/>
      <c r="B120"/>
      <c r="C120" t="s">
        <v>7625</v>
      </c>
      <c r="D120" s="277" t="str">
        <f t="shared" si="1"/>
        <v>-</v>
      </c>
      <c r="E120" s="277" t="s">
        <v>7572</v>
      </c>
      <c r="F120" s="277" t="s">
        <v>7572</v>
      </c>
      <c r="G120" s="277" t="s">
        <v>7572</v>
      </c>
      <c r="H120" s="277">
        <v>2.7</v>
      </c>
      <c r="I120" s="277">
        <v>2.8</v>
      </c>
      <c r="J120" s="277" t="s">
        <v>7572</v>
      </c>
      <c r="K120" s="277" t="s">
        <v>7572</v>
      </c>
      <c r="L120" s="277" t="s">
        <v>7572</v>
      </c>
      <c r="M120" s="277" t="s">
        <v>7572</v>
      </c>
      <c r="N120" s="277" t="s">
        <v>7572</v>
      </c>
      <c r="O120" s="277" t="s">
        <v>7572</v>
      </c>
      <c r="P120" s="277" t="s">
        <v>7572</v>
      </c>
      <c r="Q120" s="277" t="s">
        <v>7572</v>
      </c>
      <c r="R120" s="277" t="s">
        <v>7572</v>
      </c>
      <c r="S120" s="277" t="s">
        <v>7572</v>
      </c>
      <c r="T120" s="277" t="s">
        <v>7572</v>
      </c>
      <c r="U120" s="277" t="s">
        <v>7572</v>
      </c>
      <c r="V120" s="277" t="s">
        <v>7572</v>
      </c>
      <c r="W120" s="277" t="s">
        <v>7572</v>
      </c>
      <c r="X120" s="277" t="s">
        <v>7572</v>
      </c>
      <c r="Y120" s="277" t="s">
        <v>7572</v>
      </c>
      <c r="Z120" s="277" t="s">
        <v>7572</v>
      </c>
      <c r="AA120" s="277" t="s">
        <v>7572</v>
      </c>
      <c r="AB120" s="277" t="s">
        <v>7572</v>
      </c>
      <c r="AC120" s="277" t="s">
        <v>7572</v>
      </c>
      <c r="AD120" s="277" t="s">
        <v>7572</v>
      </c>
      <c r="AE120" s="277" t="s">
        <v>7572</v>
      </c>
      <c r="AF120" s="277" t="s">
        <v>7572</v>
      </c>
      <c r="AG120" s="277" t="s">
        <v>7572</v>
      </c>
      <c r="AH120" s="277" t="s">
        <v>7572</v>
      </c>
      <c r="AI120" s="277" t="s">
        <v>7572</v>
      </c>
      <c r="AJ120" s="277" t="str">
        <f>_xlfn.IFNA(VLOOKUP(C120,'INFORM Severity - hidden'!$C$5:$G$155,5,FALSE),"-")</f>
        <v>-</v>
      </c>
    </row>
    <row r="121" spans="1:36" x14ac:dyDescent="0.25">
      <c r="A121"/>
      <c r="B121"/>
      <c r="C121" t="s">
        <v>7626</v>
      </c>
      <c r="D121" s="277" t="str">
        <f t="shared" si="1"/>
        <v>-</v>
      </c>
      <c r="E121" s="277" t="s">
        <v>7572</v>
      </c>
      <c r="F121" s="277" t="s">
        <v>7572</v>
      </c>
      <c r="G121" s="277" t="s">
        <v>7572</v>
      </c>
      <c r="H121" s="277" t="s">
        <v>7572</v>
      </c>
      <c r="I121" s="277" t="s">
        <v>7572</v>
      </c>
      <c r="J121" s="277" t="s">
        <v>7572</v>
      </c>
      <c r="K121" s="277" t="s">
        <v>7572</v>
      </c>
      <c r="L121" s="277" t="s">
        <v>7572</v>
      </c>
      <c r="M121" s="277" t="s">
        <v>7572</v>
      </c>
      <c r="N121" s="277" t="s">
        <v>7572</v>
      </c>
      <c r="O121" s="277" t="s">
        <v>7572</v>
      </c>
      <c r="P121" s="277" t="s">
        <v>7572</v>
      </c>
      <c r="Q121" s="277" t="s">
        <v>7572</v>
      </c>
      <c r="R121" s="277">
        <v>3.2</v>
      </c>
      <c r="S121" s="277">
        <v>3.2</v>
      </c>
      <c r="T121" s="277">
        <v>3.2</v>
      </c>
      <c r="U121" s="277">
        <v>3.2</v>
      </c>
      <c r="V121" s="277">
        <v>3.2</v>
      </c>
      <c r="W121" s="277">
        <v>3.2</v>
      </c>
      <c r="X121" s="277">
        <v>3.2</v>
      </c>
      <c r="Y121" s="277">
        <v>3.2</v>
      </c>
      <c r="Z121" s="277">
        <v>2.8</v>
      </c>
      <c r="AA121" s="277">
        <v>3</v>
      </c>
      <c r="AB121" s="277">
        <v>3</v>
      </c>
      <c r="AC121" s="277">
        <v>3.4</v>
      </c>
      <c r="AD121" s="277">
        <v>3.4</v>
      </c>
      <c r="AE121" s="277">
        <v>3.4</v>
      </c>
      <c r="AF121" s="277">
        <v>3.4</v>
      </c>
      <c r="AG121" s="277">
        <v>3.4</v>
      </c>
      <c r="AH121" s="277">
        <v>3.5</v>
      </c>
      <c r="AI121" s="277" t="s">
        <v>7572</v>
      </c>
      <c r="AJ121" s="277" t="str">
        <f>_xlfn.IFNA(VLOOKUP(C121,'INFORM Severity - hidden'!$C$5:$G$155,5,FALSE),"-")</f>
        <v>-</v>
      </c>
    </row>
    <row r="122" spans="1:36" x14ac:dyDescent="0.25">
      <c r="A122"/>
      <c r="B122"/>
      <c r="C122" t="s">
        <v>7627</v>
      </c>
      <c r="D122" s="277" t="str">
        <f t="shared" si="1"/>
        <v>-</v>
      </c>
      <c r="E122" s="277" t="s">
        <v>7572</v>
      </c>
      <c r="F122" s="277" t="s">
        <v>7572</v>
      </c>
      <c r="G122" s="277" t="s">
        <v>7572</v>
      </c>
      <c r="H122" s="277" t="s">
        <v>7572</v>
      </c>
      <c r="I122" s="277" t="s">
        <v>7572</v>
      </c>
      <c r="J122" s="277" t="s">
        <v>7572</v>
      </c>
      <c r="K122" s="277" t="s">
        <v>7572</v>
      </c>
      <c r="L122" s="277" t="s">
        <v>7572</v>
      </c>
      <c r="M122" s="277" t="s">
        <v>7572</v>
      </c>
      <c r="N122" s="277" t="s">
        <v>7572</v>
      </c>
      <c r="O122" s="277" t="s">
        <v>7572</v>
      </c>
      <c r="P122" s="277" t="s">
        <v>7572</v>
      </c>
      <c r="Q122" s="277" t="s">
        <v>7572</v>
      </c>
      <c r="R122" s="277" t="s">
        <v>7572</v>
      </c>
      <c r="S122" s="277" t="s">
        <v>7572</v>
      </c>
      <c r="T122" s="277" t="s">
        <v>7572</v>
      </c>
      <c r="U122" s="277" t="s">
        <v>7572</v>
      </c>
      <c r="V122" s="277" t="s">
        <v>7572</v>
      </c>
      <c r="W122" s="277" t="s">
        <v>7572</v>
      </c>
      <c r="X122" s="277" t="s">
        <v>7572</v>
      </c>
      <c r="Y122" s="277" t="s">
        <v>7572</v>
      </c>
      <c r="Z122" s="277" t="s">
        <v>7572</v>
      </c>
      <c r="AA122" s="277" t="s">
        <v>7572</v>
      </c>
      <c r="AB122" s="277" t="s">
        <v>7572</v>
      </c>
      <c r="AC122" s="277" t="s">
        <v>7572</v>
      </c>
      <c r="AD122" s="277">
        <v>2.2000000000000002</v>
      </c>
      <c r="AE122" s="277">
        <v>2.2000000000000002</v>
      </c>
      <c r="AF122" s="277">
        <v>2.2000000000000002</v>
      </c>
      <c r="AG122" s="277">
        <v>2.2000000000000002</v>
      </c>
      <c r="AH122" s="277">
        <v>2.2000000000000002</v>
      </c>
      <c r="AI122" s="277" t="s">
        <v>7572</v>
      </c>
      <c r="AJ122" s="277" t="str">
        <f>_xlfn.IFNA(VLOOKUP(C122,'INFORM Severity - hidden'!$C$5:$G$155,5,FALSE),"-")</f>
        <v>-</v>
      </c>
    </row>
    <row r="123" spans="1:36" x14ac:dyDescent="0.25">
      <c r="A123"/>
      <c r="B123"/>
      <c r="C123" t="s">
        <v>7628</v>
      </c>
      <c r="D123" s="277" t="str">
        <f t="shared" si="1"/>
        <v>-</v>
      </c>
      <c r="E123" s="277" t="s">
        <v>7572</v>
      </c>
      <c r="F123" s="277">
        <v>2.9</v>
      </c>
      <c r="G123" s="277">
        <v>2.9</v>
      </c>
      <c r="H123" s="277" t="s">
        <v>7572</v>
      </c>
      <c r="I123" s="277" t="s">
        <v>7572</v>
      </c>
      <c r="J123" s="277" t="s">
        <v>7572</v>
      </c>
      <c r="K123" s="277" t="s">
        <v>7572</v>
      </c>
      <c r="L123" s="277" t="s">
        <v>7572</v>
      </c>
      <c r="M123" s="277" t="s">
        <v>7572</v>
      </c>
      <c r="N123" s="277" t="s">
        <v>7572</v>
      </c>
      <c r="O123" s="277" t="s">
        <v>7572</v>
      </c>
      <c r="P123" s="277" t="s">
        <v>7572</v>
      </c>
      <c r="Q123" s="277" t="s">
        <v>7572</v>
      </c>
      <c r="R123" s="277" t="s">
        <v>7572</v>
      </c>
      <c r="S123" s="277" t="s">
        <v>7572</v>
      </c>
      <c r="T123" s="277" t="s">
        <v>7572</v>
      </c>
      <c r="U123" s="277" t="s">
        <v>7572</v>
      </c>
      <c r="V123" s="277" t="s">
        <v>7572</v>
      </c>
      <c r="W123" s="277" t="s">
        <v>7572</v>
      </c>
      <c r="X123" s="277" t="s">
        <v>7572</v>
      </c>
      <c r="Y123" s="277" t="s">
        <v>7572</v>
      </c>
      <c r="Z123" s="277" t="s">
        <v>7572</v>
      </c>
      <c r="AA123" s="277" t="s">
        <v>7572</v>
      </c>
      <c r="AB123" s="277" t="s">
        <v>7572</v>
      </c>
      <c r="AC123" s="277" t="s">
        <v>7572</v>
      </c>
      <c r="AD123" s="277" t="s">
        <v>7572</v>
      </c>
      <c r="AE123" s="277" t="s">
        <v>7572</v>
      </c>
      <c r="AF123" s="277" t="s">
        <v>7572</v>
      </c>
      <c r="AG123" s="277" t="s">
        <v>7572</v>
      </c>
      <c r="AH123" s="277" t="s">
        <v>7572</v>
      </c>
      <c r="AI123" s="277" t="s">
        <v>7572</v>
      </c>
      <c r="AJ123" s="277" t="str">
        <f>_xlfn.IFNA(VLOOKUP(C123,'INFORM Severity - hidden'!$C$5:$G$155,5,FALSE),"-")</f>
        <v>-</v>
      </c>
    </row>
    <row r="124" spans="1:36" x14ac:dyDescent="0.25">
      <c r="A124" t="s">
        <v>515</v>
      </c>
      <c r="B124" t="s">
        <v>513</v>
      </c>
      <c r="C124" t="s">
        <v>514</v>
      </c>
      <c r="D124" s="277" t="str">
        <f t="shared" si="1"/>
        <v>Stable</v>
      </c>
      <c r="E124" s="277" t="s">
        <v>7572</v>
      </c>
      <c r="F124" s="277">
        <v>2.2999999999999998</v>
      </c>
      <c r="G124" s="277">
        <v>2.2999999999999998</v>
      </c>
      <c r="H124" s="277">
        <v>2.2999999999999998</v>
      </c>
      <c r="I124" s="277">
        <v>2.2000000000000002</v>
      </c>
      <c r="J124" s="277">
        <v>2.2000000000000002</v>
      </c>
      <c r="K124" s="277">
        <v>2.2000000000000002</v>
      </c>
      <c r="L124" s="277">
        <v>2.2000000000000002</v>
      </c>
      <c r="M124" s="277">
        <v>2.2000000000000002</v>
      </c>
      <c r="N124" s="277">
        <v>2.2000000000000002</v>
      </c>
      <c r="O124" s="277">
        <v>2.2000000000000002</v>
      </c>
      <c r="P124" s="277">
        <v>2.2000000000000002</v>
      </c>
      <c r="Q124" s="277">
        <v>2.2000000000000002</v>
      </c>
      <c r="R124" s="277">
        <v>2.2000000000000002</v>
      </c>
      <c r="S124" s="277">
        <v>2.2000000000000002</v>
      </c>
      <c r="T124" s="277">
        <v>2.2999999999999998</v>
      </c>
      <c r="U124" s="277">
        <v>2.2999999999999998</v>
      </c>
      <c r="V124" s="277">
        <v>2.2999999999999998</v>
      </c>
      <c r="W124" s="277">
        <v>2.2999999999999998</v>
      </c>
      <c r="X124" s="277">
        <v>2.2999999999999998</v>
      </c>
      <c r="Y124" s="277">
        <v>2.2999999999999998</v>
      </c>
      <c r="Z124" s="277">
        <v>2.2999999999999998</v>
      </c>
      <c r="AA124" s="277">
        <v>2.2000000000000002</v>
      </c>
      <c r="AB124" s="277">
        <v>2.2000000000000002</v>
      </c>
      <c r="AC124" s="277">
        <v>2.2000000000000002</v>
      </c>
      <c r="AD124" s="277">
        <v>2.2000000000000002</v>
      </c>
      <c r="AE124" s="277">
        <v>2.2000000000000002</v>
      </c>
      <c r="AF124" s="277">
        <v>2.2000000000000002</v>
      </c>
      <c r="AG124" s="277">
        <v>2.2000000000000002</v>
      </c>
      <c r="AH124" s="277">
        <v>2.2000000000000002</v>
      </c>
      <c r="AI124" s="277">
        <v>2.2999999999999998</v>
      </c>
      <c r="AJ124" s="277">
        <f>_xlfn.IFNA(VLOOKUP(C124,'INFORM Severity - hidden'!$C$5:$G$155,5,FALSE),"-")</f>
        <v>2.1</v>
      </c>
    </row>
    <row r="125" spans="1:36" x14ac:dyDescent="0.25">
      <c r="A125" t="s">
        <v>515</v>
      </c>
      <c r="B125" t="s">
        <v>2244</v>
      </c>
      <c r="C125" t="s">
        <v>2245</v>
      </c>
      <c r="D125" s="277" t="str">
        <f t="shared" si="1"/>
        <v>Increasing</v>
      </c>
      <c r="E125" s="277" t="s">
        <v>7572</v>
      </c>
      <c r="F125" s="277">
        <v>3</v>
      </c>
      <c r="G125" s="277">
        <v>3</v>
      </c>
      <c r="H125" s="277">
        <v>3</v>
      </c>
      <c r="I125" s="277">
        <v>2.7</v>
      </c>
      <c r="J125" s="277">
        <v>2.8</v>
      </c>
      <c r="K125" s="277">
        <v>2.9</v>
      </c>
      <c r="L125" s="277">
        <v>2.9</v>
      </c>
      <c r="M125" s="277">
        <v>2.9</v>
      </c>
      <c r="N125" s="277">
        <v>2.9</v>
      </c>
      <c r="O125" s="277">
        <v>2.8</v>
      </c>
      <c r="P125" s="277">
        <v>2.8</v>
      </c>
      <c r="Q125" s="277">
        <v>2.6</v>
      </c>
      <c r="R125" s="277">
        <v>2.6</v>
      </c>
      <c r="S125" s="277">
        <v>2.6</v>
      </c>
      <c r="T125" s="277">
        <v>2.6</v>
      </c>
      <c r="U125" s="277">
        <v>2.6</v>
      </c>
      <c r="V125" s="277">
        <v>2.7</v>
      </c>
      <c r="W125" s="277">
        <v>2.7</v>
      </c>
      <c r="X125" s="277">
        <v>3</v>
      </c>
      <c r="Y125" s="277">
        <v>2.9</v>
      </c>
      <c r="Z125" s="277">
        <v>2.9</v>
      </c>
      <c r="AA125" s="277">
        <v>2.8</v>
      </c>
      <c r="AB125" s="277">
        <v>2.8</v>
      </c>
      <c r="AC125" s="277">
        <v>2.8</v>
      </c>
      <c r="AD125" s="277">
        <v>2.8</v>
      </c>
      <c r="AE125" s="277">
        <v>2.8</v>
      </c>
      <c r="AF125" s="277">
        <v>2.8</v>
      </c>
      <c r="AG125" s="277">
        <v>2.8</v>
      </c>
      <c r="AH125" s="277">
        <v>2.8</v>
      </c>
      <c r="AI125" s="277">
        <v>2.9</v>
      </c>
      <c r="AJ125" s="277">
        <f>_xlfn.IFNA(VLOOKUP(C125,'INFORM Severity - hidden'!$C$5:$G$155,5,FALSE),"-")</f>
        <v>2.9</v>
      </c>
    </row>
    <row r="126" spans="1:36" x14ac:dyDescent="0.25">
      <c r="A126" t="s">
        <v>650</v>
      </c>
      <c r="B126" t="s">
        <v>648</v>
      </c>
      <c r="C126" t="s">
        <v>649</v>
      </c>
      <c r="D126" s="277" t="str">
        <f t="shared" si="1"/>
        <v>Increasing</v>
      </c>
      <c r="E126" s="277" t="s">
        <v>7572</v>
      </c>
      <c r="F126" s="277" t="s">
        <v>7572</v>
      </c>
      <c r="G126" s="277">
        <v>2.9</v>
      </c>
      <c r="H126" s="277">
        <v>3</v>
      </c>
      <c r="I126" s="277">
        <v>3.1</v>
      </c>
      <c r="J126" s="277">
        <v>3.1</v>
      </c>
      <c r="K126" s="277">
        <v>3.1</v>
      </c>
      <c r="L126" s="277">
        <v>2.7</v>
      </c>
      <c r="M126" s="277">
        <v>2.7</v>
      </c>
      <c r="N126" s="277">
        <v>2.5</v>
      </c>
      <c r="O126" s="277">
        <v>2.5</v>
      </c>
      <c r="P126" s="277">
        <v>2.5</v>
      </c>
      <c r="Q126" s="277">
        <v>2.6</v>
      </c>
      <c r="R126" s="277">
        <v>2.6</v>
      </c>
      <c r="S126" s="277">
        <v>2.7</v>
      </c>
      <c r="T126" s="277">
        <v>2.7</v>
      </c>
      <c r="U126" s="277">
        <v>2.6</v>
      </c>
      <c r="V126" s="277">
        <v>2.7</v>
      </c>
      <c r="W126" s="277">
        <v>2.7</v>
      </c>
      <c r="X126" s="277">
        <v>2.6</v>
      </c>
      <c r="Y126" s="277">
        <v>2.6</v>
      </c>
      <c r="Z126" s="277">
        <v>2.7</v>
      </c>
      <c r="AA126" s="277">
        <v>2.8</v>
      </c>
      <c r="AB126" s="277">
        <v>2.8</v>
      </c>
      <c r="AC126" s="277">
        <v>2.8</v>
      </c>
      <c r="AD126" s="277">
        <v>2.8</v>
      </c>
      <c r="AE126" s="277">
        <v>2.8</v>
      </c>
      <c r="AF126" s="277">
        <v>2.8</v>
      </c>
      <c r="AG126" s="277">
        <v>2.9</v>
      </c>
      <c r="AH126" s="277">
        <v>2.9</v>
      </c>
      <c r="AI126" s="277">
        <v>3</v>
      </c>
      <c r="AJ126" s="277">
        <f>_xlfn.IFNA(VLOOKUP(C126,'INFORM Severity - hidden'!$C$5:$G$155,5,FALSE),"-")</f>
        <v>3</v>
      </c>
    </row>
    <row r="127" spans="1:36" x14ac:dyDescent="0.25">
      <c r="A127"/>
      <c r="B127"/>
      <c r="C127" t="s">
        <v>7629</v>
      </c>
      <c r="D127" s="277" t="str">
        <f t="shared" si="1"/>
        <v>-</v>
      </c>
      <c r="E127" s="277" t="s">
        <v>7572</v>
      </c>
      <c r="F127" s="277" t="s">
        <v>7572</v>
      </c>
      <c r="G127" s="277" t="s">
        <v>7572</v>
      </c>
      <c r="H127" s="277" t="s">
        <v>7572</v>
      </c>
      <c r="I127" s="277">
        <v>2.7</v>
      </c>
      <c r="J127" s="277">
        <v>2.6</v>
      </c>
      <c r="K127" s="277" t="s">
        <v>7572</v>
      </c>
      <c r="L127" s="277" t="s">
        <v>7572</v>
      </c>
      <c r="M127" s="277" t="s">
        <v>7572</v>
      </c>
      <c r="N127" s="277" t="s">
        <v>7572</v>
      </c>
      <c r="O127" s="277" t="s">
        <v>7572</v>
      </c>
      <c r="P127" s="277" t="s">
        <v>7572</v>
      </c>
      <c r="Q127" s="277" t="s">
        <v>7572</v>
      </c>
      <c r="R127" s="277" t="s">
        <v>7572</v>
      </c>
      <c r="S127" s="277" t="s">
        <v>7572</v>
      </c>
      <c r="T127" s="277" t="s">
        <v>7572</v>
      </c>
      <c r="U127" s="277" t="s">
        <v>7572</v>
      </c>
      <c r="V127" s="277" t="s">
        <v>7572</v>
      </c>
      <c r="W127" s="277" t="s">
        <v>7572</v>
      </c>
      <c r="X127" s="277" t="s">
        <v>7572</v>
      </c>
      <c r="Y127" s="277" t="s">
        <v>7572</v>
      </c>
      <c r="Z127" s="277" t="s">
        <v>7572</v>
      </c>
      <c r="AA127" s="277" t="s">
        <v>7572</v>
      </c>
      <c r="AB127" s="277" t="s">
        <v>7572</v>
      </c>
      <c r="AC127" s="277" t="s">
        <v>7572</v>
      </c>
      <c r="AD127" s="277" t="s">
        <v>7572</v>
      </c>
      <c r="AE127" s="277" t="s">
        <v>7572</v>
      </c>
      <c r="AF127" s="277" t="s">
        <v>7572</v>
      </c>
      <c r="AG127" s="277" t="s">
        <v>7572</v>
      </c>
      <c r="AH127" s="277" t="s">
        <v>7572</v>
      </c>
      <c r="AI127" s="277" t="s">
        <v>7572</v>
      </c>
      <c r="AJ127" s="277" t="str">
        <f>_xlfn.IFNA(VLOOKUP(C127,'INFORM Severity - hidden'!$C$5:$G$155,5,FALSE),"-")</f>
        <v>-</v>
      </c>
    </row>
    <row r="128" spans="1:36" x14ac:dyDescent="0.25">
      <c r="A128" t="s">
        <v>3779</v>
      </c>
      <c r="B128" t="s">
        <v>3777</v>
      </c>
      <c r="C128" t="s">
        <v>3778</v>
      </c>
      <c r="D128" s="277" t="str">
        <f t="shared" si="1"/>
        <v>Increasing</v>
      </c>
      <c r="E128" s="277" t="s">
        <v>7572</v>
      </c>
      <c r="F128" s="277" t="s">
        <v>7572</v>
      </c>
      <c r="G128" s="277" t="s">
        <v>7572</v>
      </c>
      <c r="H128" s="277" t="s">
        <v>7572</v>
      </c>
      <c r="I128" s="277" t="s">
        <v>7572</v>
      </c>
      <c r="J128" s="277" t="s">
        <v>7572</v>
      </c>
      <c r="K128" s="277" t="s">
        <v>7572</v>
      </c>
      <c r="L128" s="277" t="s">
        <v>7572</v>
      </c>
      <c r="M128" s="277" t="s">
        <v>7572</v>
      </c>
      <c r="N128" s="277" t="s">
        <v>7572</v>
      </c>
      <c r="O128" s="277" t="s">
        <v>7572</v>
      </c>
      <c r="P128" s="277" t="s">
        <v>7572</v>
      </c>
      <c r="Q128" s="277" t="s">
        <v>7572</v>
      </c>
      <c r="R128" s="277" t="s">
        <v>7572</v>
      </c>
      <c r="S128" s="277" t="s">
        <v>7572</v>
      </c>
      <c r="T128" s="277" t="s">
        <v>7572</v>
      </c>
      <c r="U128" s="277" t="s">
        <v>7572</v>
      </c>
      <c r="V128" s="277" t="s">
        <v>7572</v>
      </c>
      <c r="W128" s="277" t="s">
        <v>7572</v>
      </c>
      <c r="X128" s="277" t="s">
        <v>7572</v>
      </c>
      <c r="Y128" s="277" t="s">
        <v>7572</v>
      </c>
      <c r="Z128" s="277" t="s">
        <v>7572</v>
      </c>
      <c r="AA128" s="277" t="s">
        <v>7572</v>
      </c>
      <c r="AB128" s="277" t="s">
        <v>7572</v>
      </c>
      <c r="AC128" s="277" t="s">
        <v>7572</v>
      </c>
      <c r="AD128" s="277" t="s">
        <v>7572</v>
      </c>
      <c r="AE128" s="277">
        <v>1.6</v>
      </c>
      <c r="AF128" s="277">
        <v>1.6</v>
      </c>
      <c r="AG128" s="277">
        <v>1.6</v>
      </c>
      <c r="AH128" s="277">
        <v>1.7</v>
      </c>
      <c r="AI128" s="277">
        <v>1.8</v>
      </c>
      <c r="AJ128" s="277">
        <f>_xlfn.IFNA(VLOOKUP(C128,'INFORM Severity - hidden'!$C$5:$G$155,5,FALSE),"-")</f>
        <v>1.8</v>
      </c>
    </row>
    <row r="129" spans="1:36" x14ac:dyDescent="0.25">
      <c r="A129" t="s">
        <v>1829</v>
      </c>
      <c r="B129" t="s">
        <v>1827</v>
      </c>
      <c r="C129" t="s">
        <v>1828</v>
      </c>
      <c r="D129" s="277" t="str">
        <f t="shared" si="1"/>
        <v>Increasing</v>
      </c>
      <c r="E129" s="277" t="s">
        <v>7572</v>
      </c>
      <c r="F129" s="277" t="s">
        <v>7572</v>
      </c>
      <c r="G129" s="277" t="s">
        <v>7572</v>
      </c>
      <c r="H129" s="277" t="s">
        <v>7572</v>
      </c>
      <c r="I129" s="277" t="s">
        <v>7572</v>
      </c>
      <c r="J129" s="277" t="s">
        <v>7572</v>
      </c>
      <c r="K129" s="277" t="s">
        <v>7572</v>
      </c>
      <c r="L129" s="277" t="s">
        <v>7572</v>
      </c>
      <c r="M129" s="277" t="s">
        <v>7572</v>
      </c>
      <c r="N129" s="277" t="s">
        <v>7572</v>
      </c>
      <c r="O129" s="277" t="s">
        <v>7572</v>
      </c>
      <c r="P129" s="277" t="s">
        <v>7572</v>
      </c>
      <c r="Q129" s="277" t="s">
        <v>7572</v>
      </c>
      <c r="R129" s="277">
        <v>2.2000000000000002</v>
      </c>
      <c r="S129" s="277">
        <v>2.1</v>
      </c>
      <c r="T129" s="277">
        <v>2.1</v>
      </c>
      <c r="U129" s="277">
        <v>2.1</v>
      </c>
      <c r="V129" s="277">
        <v>2.1</v>
      </c>
      <c r="W129" s="277">
        <v>2.1</v>
      </c>
      <c r="X129" s="277">
        <v>2.1</v>
      </c>
      <c r="Y129" s="277">
        <v>2.1</v>
      </c>
      <c r="Z129" s="277">
        <v>2</v>
      </c>
      <c r="AA129" s="277">
        <v>2.1</v>
      </c>
      <c r="AB129" s="277">
        <v>2.1</v>
      </c>
      <c r="AC129" s="277">
        <v>2.1</v>
      </c>
      <c r="AD129" s="277">
        <v>2.1</v>
      </c>
      <c r="AE129" s="277">
        <v>2.1</v>
      </c>
      <c r="AF129" s="277">
        <v>2.1</v>
      </c>
      <c r="AG129" s="277">
        <v>2.1</v>
      </c>
      <c r="AH129" s="277">
        <v>2.1</v>
      </c>
      <c r="AI129" s="277">
        <v>2.2999999999999998</v>
      </c>
      <c r="AJ129" s="277">
        <f>_xlfn.IFNA(VLOOKUP(C129,'INFORM Severity - hidden'!$C$5:$G$155,5,FALSE),"-")</f>
        <v>2.2999999999999998</v>
      </c>
    </row>
    <row r="130" spans="1:36" x14ac:dyDescent="0.25">
      <c r="A130" t="s">
        <v>268</v>
      </c>
      <c r="B130" t="s">
        <v>266</v>
      </c>
      <c r="C130" t="s">
        <v>267</v>
      </c>
      <c r="D130" s="277" t="str">
        <f t="shared" si="1"/>
        <v>Increasing</v>
      </c>
      <c r="E130" s="277" t="s">
        <v>7572</v>
      </c>
      <c r="F130" s="277">
        <v>3.1</v>
      </c>
      <c r="G130" s="277">
        <v>3.2</v>
      </c>
      <c r="H130" s="277">
        <v>3.5</v>
      </c>
      <c r="I130" s="277">
        <v>3.5</v>
      </c>
      <c r="J130" s="277">
        <v>3.5</v>
      </c>
      <c r="K130" s="277">
        <v>3.5</v>
      </c>
      <c r="L130" s="277">
        <v>3.5</v>
      </c>
      <c r="M130" s="277">
        <v>3.5</v>
      </c>
      <c r="N130" s="277">
        <v>3.6</v>
      </c>
      <c r="O130" s="277">
        <v>3.6</v>
      </c>
      <c r="P130" s="277">
        <v>3.6</v>
      </c>
      <c r="Q130" s="277">
        <v>3.6</v>
      </c>
      <c r="R130" s="277">
        <v>3.6</v>
      </c>
      <c r="S130" s="277">
        <v>3.6</v>
      </c>
      <c r="T130" s="277">
        <v>3.6</v>
      </c>
      <c r="U130" s="277">
        <v>3.6</v>
      </c>
      <c r="V130" s="277">
        <v>3.6</v>
      </c>
      <c r="W130" s="277">
        <v>3.7</v>
      </c>
      <c r="X130" s="277">
        <v>3.7</v>
      </c>
      <c r="Y130" s="277">
        <v>3.7</v>
      </c>
      <c r="Z130" s="277">
        <v>3.8</v>
      </c>
      <c r="AA130" s="277">
        <v>3.7</v>
      </c>
      <c r="AB130" s="277">
        <v>3.7</v>
      </c>
      <c r="AC130" s="277">
        <v>3.7</v>
      </c>
      <c r="AD130" s="277">
        <v>3.7</v>
      </c>
      <c r="AE130" s="277">
        <v>3.7</v>
      </c>
      <c r="AF130" s="277">
        <v>3.7</v>
      </c>
      <c r="AG130" s="277">
        <v>3.7</v>
      </c>
      <c r="AH130" s="277">
        <v>3.8</v>
      </c>
      <c r="AI130" s="277">
        <v>3.9</v>
      </c>
      <c r="AJ130" s="277">
        <f>_xlfn.IFNA(VLOOKUP(C130,'INFORM Severity - hidden'!$C$5:$G$155,5,FALSE),"-")</f>
        <v>3.9</v>
      </c>
    </row>
    <row r="131" spans="1:36" x14ac:dyDescent="0.25">
      <c r="A131" t="s">
        <v>268</v>
      </c>
      <c r="B131" t="s">
        <v>284</v>
      </c>
      <c r="C131" t="s">
        <v>285</v>
      </c>
      <c r="D131" s="277" t="str">
        <f t="shared" ref="D131:D194" si="2">IF(AJ131="-","-",IFERROR(IF(ROUND(AVERAGE(AH131:AJ131),1)=ROUND(AVERAGE(AE131:AG131),1),"Stable",IF(ROUND(AVERAGE(AH131:AJ131),1)&lt;ROUND(AVERAGE(AE131:AG131),1),"Decreasing",IF(ROUND(AVERAGE(AH131:AJ131),1)&gt;ROUND(AVERAGE(AE131:AG131),1),"Increasing"))),"-"))</f>
        <v>Increasing</v>
      </c>
      <c r="E131" s="277" t="s">
        <v>7572</v>
      </c>
      <c r="F131" s="277">
        <v>3.1</v>
      </c>
      <c r="G131" s="277">
        <v>3.2</v>
      </c>
      <c r="H131" s="277">
        <v>3.2</v>
      </c>
      <c r="I131" s="277">
        <v>3.2</v>
      </c>
      <c r="J131" s="277">
        <v>3.3</v>
      </c>
      <c r="K131" s="277">
        <v>3.3</v>
      </c>
      <c r="L131" s="277">
        <v>3.3</v>
      </c>
      <c r="M131" s="277">
        <v>3.3</v>
      </c>
      <c r="N131" s="277">
        <v>3.4</v>
      </c>
      <c r="O131" s="277">
        <v>3.4</v>
      </c>
      <c r="P131" s="277">
        <v>3.4</v>
      </c>
      <c r="Q131" s="277">
        <v>3.4</v>
      </c>
      <c r="R131" s="277">
        <v>3.4</v>
      </c>
      <c r="S131" s="277">
        <v>3.4</v>
      </c>
      <c r="T131" s="277">
        <v>3.4</v>
      </c>
      <c r="U131" s="277">
        <v>3.4</v>
      </c>
      <c r="V131" s="277">
        <v>3.4</v>
      </c>
      <c r="W131" s="277">
        <v>3.5</v>
      </c>
      <c r="X131" s="277">
        <v>3.5</v>
      </c>
      <c r="Y131" s="277">
        <v>3.4</v>
      </c>
      <c r="Z131" s="277">
        <v>3.4</v>
      </c>
      <c r="AA131" s="277">
        <v>3.4</v>
      </c>
      <c r="AB131" s="277">
        <v>3.4</v>
      </c>
      <c r="AC131" s="277">
        <v>2.9</v>
      </c>
      <c r="AD131" s="277">
        <v>2.9</v>
      </c>
      <c r="AE131" s="277">
        <v>2.9</v>
      </c>
      <c r="AF131" s="277">
        <v>2.9</v>
      </c>
      <c r="AG131" s="277">
        <v>2.9</v>
      </c>
      <c r="AH131" s="277">
        <v>3</v>
      </c>
      <c r="AI131" s="277">
        <v>3.1</v>
      </c>
      <c r="AJ131" s="277">
        <f>_xlfn.IFNA(VLOOKUP(C131,'INFORM Severity - hidden'!$C$5:$G$155,5,FALSE),"-")</f>
        <v>3.1</v>
      </c>
    </row>
    <row r="132" spans="1:36" x14ac:dyDescent="0.25">
      <c r="A132" t="s">
        <v>268</v>
      </c>
      <c r="B132" t="s">
        <v>293</v>
      </c>
      <c r="C132" t="s">
        <v>294</v>
      </c>
      <c r="D132" s="277" t="str">
        <f t="shared" si="2"/>
        <v>Increasing</v>
      </c>
      <c r="E132" s="277" t="s">
        <v>7572</v>
      </c>
      <c r="F132" s="277">
        <v>2.4</v>
      </c>
      <c r="G132" s="277">
        <v>2.6</v>
      </c>
      <c r="H132" s="277">
        <v>3</v>
      </c>
      <c r="I132" s="277">
        <v>3</v>
      </c>
      <c r="J132" s="277">
        <v>3</v>
      </c>
      <c r="K132" s="277">
        <v>3</v>
      </c>
      <c r="L132" s="277">
        <v>3</v>
      </c>
      <c r="M132" s="277">
        <v>3</v>
      </c>
      <c r="N132" s="277">
        <v>3.1</v>
      </c>
      <c r="O132" s="277">
        <v>3.1</v>
      </c>
      <c r="P132" s="277">
        <v>3.1</v>
      </c>
      <c r="Q132" s="277">
        <v>3.1</v>
      </c>
      <c r="R132" s="277">
        <v>3.1</v>
      </c>
      <c r="S132" s="277">
        <v>3.2</v>
      </c>
      <c r="T132" s="277">
        <v>3.2</v>
      </c>
      <c r="U132" s="277">
        <v>3.2</v>
      </c>
      <c r="V132" s="277">
        <v>3.2</v>
      </c>
      <c r="W132" s="277">
        <v>3.3</v>
      </c>
      <c r="X132" s="277">
        <v>3.2</v>
      </c>
      <c r="Y132" s="277">
        <v>3.2</v>
      </c>
      <c r="Z132" s="277">
        <v>3.2</v>
      </c>
      <c r="AA132" s="277">
        <v>3.2</v>
      </c>
      <c r="AB132" s="277">
        <v>3.2</v>
      </c>
      <c r="AC132" s="277">
        <v>3.2</v>
      </c>
      <c r="AD132" s="277">
        <v>3.2</v>
      </c>
      <c r="AE132" s="277">
        <v>3.2</v>
      </c>
      <c r="AF132" s="277">
        <v>3.2</v>
      </c>
      <c r="AG132" s="277">
        <v>3.2</v>
      </c>
      <c r="AH132" s="277">
        <v>3.3</v>
      </c>
      <c r="AI132" s="277">
        <v>3.4</v>
      </c>
      <c r="AJ132" s="277">
        <f>_xlfn.IFNA(VLOOKUP(C132,'INFORM Severity - hidden'!$C$5:$G$155,5,FALSE),"-")</f>
        <v>3.4</v>
      </c>
    </row>
    <row r="133" spans="1:36" x14ac:dyDescent="0.25">
      <c r="A133" t="s">
        <v>268</v>
      </c>
      <c r="B133" t="s">
        <v>1658</v>
      </c>
      <c r="C133" t="s">
        <v>1659</v>
      </c>
      <c r="D133" s="277" t="str">
        <f t="shared" si="2"/>
        <v>Increasing</v>
      </c>
      <c r="E133" s="277" t="s">
        <v>7572</v>
      </c>
      <c r="F133" s="277" t="s">
        <v>7572</v>
      </c>
      <c r="G133" s="277" t="s">
        <v>7572</v>
      </c>
      <c r="H133" s="277" t="s">
        <v>7572</v>
      </c>
      <c r="I133" s="277" t="s">
        <v>7572</v>
      </c>
      <c r="J133" s="277" t="s">
        <v>7572</v>
      </c>
      <c r="K133" s="277" t="s">
        <v>7572</v>
      </c>
      <c r="L133" s="277" t="s">
        <v>7572</v>
      </c>
      <c r="M133" s="277" t="s">
        <v>7572</v>
      </c>
      <c r="N133" s="277" t="s">
        <v>7572</v>
      </c>
      <c r="O133" s="277" t="s">
        <v>7572</v>
      </c>
      <c r="P133" s="277">
        <v>2.5</v>
      </c>
      <c r="Q133" s="277">
        <v>2.5</v>
      </c>
      <c r="R133" s="277">
        <v>2.6</v>
      </c>
      <c r="S133" s="277">
        <v>2.5</v>
      </c>
      <c r="T133" s="277">
        <v>2.5</v>
      </c>
      <c r="U133" s="277">
        <v>2.5</v>
      </c>
      <c r="V133" s="277">
        <v>2.6</v>
      </c>
      <c r="W133" s="277">
        <v>2.5</v>
      </c>
      <c r="X133" s="277">
        <v>2.5</v>
      </c>
      <c r="Y133" s="277">
        <v>2.5</v>
      </c>
      <c r="Z133" s="277">
        <v>2.5</v>
      </c>
      <c r="AA133" s="277">
        <v>2.4</v>
      </c>
      <c r="AB133" s="277">
        <v>2.5</v>
      </c>
      <c r="AC133" s="277">
        <v>2.7</v>
      </c>
      <c r="AD133" s="277">
        <v>2.7</v>
      </c>
      <c r="AE133" s="277">
        <v>2.7</v>
      </c>
      <c r="AF133" s="277">
        <v>2.7</v>
      </c>
      <c r="AG133" s="277">
        <v>2.7</v>
      </c>
      <c r="AH133" s="277">
        <v>2.7</v>
      </c>
      <c r="AI133" s="277">
        <v>2.8</v>
      </c>
      <c r="AJ133" s="277">
        <f>_xlfn.IFNA(VLOOKUP(C133,'INFORM Severity - hidden'!$C$5:$G$155,5,FALSE),"-")</f>
        <v>2.8</v>
      </c>
    </row>
    <row r="134" spans="1:36" x14ac:dyDescent="0.25">
      <c r="A134"/>
      <c r="B134"/>
      <c r="C134" t="s">
        <v>7630</v>
      </c>
      <c r="D134" s="277" t="str">
        <f t="shared" si="2"/>
        <v>-</v>
      </c>
      <c r="E134" s="277" t="s">
        <v>7572</v>
      </c>
      <c r="F134" s="277" t="s">
        <v>7572</v>
      </c>
      <c r="G134" s="277" t="s">
        <v>7572</v>
      </c>
      <c r="H134" s="277" t="s">
        <v>7572</v>
      </c>
      <c r="I134" s="277" t="s">
        <v>7572</v>
      </c>
      <c r="J134" s="277" t="s">
        <v>7572</v>
      </c>
      <c r="K134" s="277" t="s">
        <v>7572</v>
      </c>
      <c r="L134" s="277" t="s">
        <v>7572</v>
      </c>
      <c r="M134" s="277" t="s">
        <v>7572</v>
      </c>
      <c r="N134" s="277" t="s">
        <v>7572</v>
      </c>
      <c r="O134" s="277" t="s">
        <v>7572</v>
      </c>
      <c r="P134" s="277" t="s">
        <v>7572</v>
      </c>
      <c r="Q134" s="277" t="s">
        <v>7572</v>
      </c>
      <c r="R134" s="277" t="s">
        <v>7572</v>
      </c>
      <c r="S134" s="277" t="s">
        <v>7572</v>
      </c>
      <c r="T134" s="277" t="s">
        <v>7572</v>
      </c>
      <c r="U134" s="277" t="s">
        <v>7572</v>
      </c>
      <c r="V134" s="277" t="s">
        <v>7572</v>
      </c>
      <c r="W134" s="277" t="s">
        <v>7572</v>
      </c>
      <c r="X134" s="277" t="s">
        <v>7572</v>
      </c>
      <c r="Y134" s="277" t="s">
        <v>7572</v>
      </c>
      <c r="Z134" s="277">
        <v>2.9</v>
      </c>
      <c r="AA134" s="277">
        <v>2.9</v>
      </c>
      <c r="AB134" s="277">
        <v>2.9</v>
      </c>
      <c r="AC134" s="277">
        <v>2.9</v>
      </c>
      <c r="AD134" s="277" t="s">
        <v>7572</v>
      </c>
      <c r="AE134" s="277" t="s">
        <v>7572</v>
      </c>
      <c r="AF134" s="277" t="s">
        <v>7572</v>
      </c>
      <c r="AG134" s="277" t="s">
        <v>7572</v>
      </c>
      <c r="AH134" s="277" t="s">
        <v>7572</v>
      </c>
      <c r="AI134" s="277" t="s">
        <v>7572</v>
      </c>
      <c r="AJ134" s="277" t="str">
        <f>_xlfn.IFNA(VLOOKUP(C134,'INFORM Severity - hidden'!$C$5:$G$155,5,FALSE),"-")</f>
        <v>-</v>
      </c>
    </row>
    <row r="135" spans="1:36" x14ac:dyDescent="0.25">
      <c r="A135" t="s">
        <v>1231</v>
      </c>
      <c r="B135" t="s">
        <v>1263</v>
      </c>
      <c r="C135" t="s">
        <v>1264</v>
      </c>
      <c r="D135" s="277" t="str">
        <f t="shared" si="2"/>
        <v>Increasing</v>
      </c>
      <c r="E135" s="277">
        <v>3.5</v>
      </c>
      <c r="F135" s="277">
        <v>3.5</v>
      </c>
      <c r="G135" s="277">
        <v>4</v>
      </c>
      <c r="H135" s="277">
        <v>4.0999999999999996</v>
      </c>
      <c r="I135" s="277">
        <v>3.8</v>
      </c>
      <c r="J135" s="277">
        <v>3.8</v>
      </c>
      <c r="K135" s="277">
        <v>4.0999999999999996</v>
      </c>
      <c r="L135" s="277">
        <v>4.0999999999999996</v>
      </c>
      <c r="M135" s="277">
        <v>4.0999999999999996</v>
      </c>
      <c r="N135" s="277">
        <v>4.0999999999999996</v>
      </c>
      <c r="O135" s="277">
        <v>4.0999999999999996</v>
      </c>
      <c r="P135" s="277">
        <v>4.0999999999999996</v>
      </c>
      <c r="Q135" s="277">
        <v>4</v>
      </c>
      <c r="R135" s="277">
        <v>4</v>
      </c>
      <c r="S135" s="277">
        <v>3.7</v>
      </c>
      <c r="T135" s="277">
        <v>4.2</v>
      </c>
      <c r="U135" s="277">
        <v>4.0999999999999996</v>
      </c>
      <c r="V135" s="277">
        <v>4.2</v>
      </c>
      <c r="W135" s="277">
        <v>4.2</v>
      </c>
      <c r="X135" s="277">
        <v>4.2</v>
      </c>
      <c r="Y135" s="277">
        <v>4.2</v>
      </c>
      <c r="Z135" s="277">
        <v>4.2</v>
      </c>
      <c r="AA135" s="277">
        <v>4</v>
      </c>
      <c r="AB135" s="277">
        <v>4</v>
      </c>
      <c r="AC135" s="277">
        <v>4</v>
      </c>
      <c r="AD135" s="277">
        <v>4.0999999999999996</v>
      </c>
      <c r="AE135" s="277">
        <v>4.0999999999999996</v>
      </c>
      <c r="AF135" s="277">
        <v>4.0999999999999996</v>
      </c>
      <c r="AG135" s="277">
        <v>4.0999999999999996</v>
      </c>
      <c r="AH135" s="277">
        <v>4.0999999999999996</v>
      </c>
      <c r="AI135" s="277">
        <v>4.2</v>
      </c>
      <c r="AJ135" s="277">
        <f>_xlfn.IFNA(VLOOKUP(C135,'INFORM Severity - hidden'!$C$5:$G$155,5,FALSE),"-")</f>
        <v>4.3</v>
      </c>
    </row>
    <row r="136" spans="1:36" x14ac:dyDescent="0.25">
      <c r="A136"/>
      <c r="B136"/>
      <c r="C136" t="s">
        <v>7631</v>
      </c>
      <c r="D136" s="277" t="str">
        <f t="shared" si="2"/>
        <v>-</v>
      </c>
      <c r="E136" s="277">
        <v>3.6</v>
      </c>
      <c r="F136" s="277">
        <v>3.6</v>
      </c>
      <c r="G136" s="277">
        <v>3.5</v>
      </c>
      <c r="H136" s="277">
        <v>3.6</v>
      </c>
      <c r="I136" s="277" t="s">
        <v>7572</v>
      </c>
      <c r="J136" s="277" t="s">
        <v>7572</v>
      </c>
      <c r="K136" s="277" t="s">
        <v>7572</v>
      </c>
      <c r="L136" s="277" t="s">
        <v>7572</v>
      </c>
      <c r="M136" s="277" t="s">
        <v>7572</v>
      </c>
      <c r="N136" s="277" t="s">
        <v>7572</v>
      </c>
      <c r="O136" s="277" t="s">
        <v>7572</v>
      </c>
      <c r="P136" s="277" t="s">
        <v>7572</v>
      </c>
      <c r="Q136" s="277" t="s">
        <v>7572</v>
      </c>
      <c r="R136" s="277" t="s">
        <v>7572</v>
      </c>
      <c r="S136" s="277" t="s">
        <v>7572</v>
      </c>
      <c r="T136" s="277" t="s">
        <v>7572</v>
      </c>
      <c r="U136" s="277" t="s">
        <v>7572</v>
      </c>
      <c r="V136" s="277" t="s">
        <v>7572</v>
      </c>
      <c r="W136" s="277" t="s">
        <v>7572</v>
      </c>
      <c r="X136" s="277" t="s">
        <v>7572</v>
      </c>
      <c r="Y136" s="277" t="s">
        <v>7572</v>
      </c>
      <c r="Z136" s="277" t="s">
        <v>7572</v>
      </c>
      <c r="AA136" s="277" t="s">
        <v>7572</v>
      </c>
      <c r="AB136" s="277" t="s">
        <v>7572</v>
      </c>
      <c r="AC136" s="277" t="s">
        <v>7572</v>
      </c>
      <c r="AD136" s="277" t="s">
        <v>7572</v>
      </c>
      <c r="AE136" s="277" t="s">
        <v>7572</v>
      </c>
      <c r="AF136" s="277" t="s">
        <v>7572</v>
      </c>
      <c r="AG136" s="277" t="s">
        <v>7572</v>
      </c>
      <c r="AH136" s="277" t="s">
        <v>7572</v>
      </c>
      <c r="AI136" s="277" t="s">
        <v>7572</v>
      </c>
      <c r="AJ136" s="277" t="str">
        <f>_xlfn.IFNA(VLOOKUP(C136,'INFORM Severity - hidden'!$C$5:$G$155,5,FALSE),"-")</f>
        <v>-</v>
      </c>
    </row>
    <row r="137" spans="1:36" x14ac:dyDescent="0.25">
      <c r="A137" t="s">
        <v>1231</v>
      </c>
      <c r="B137" t="s">
        <v>1252</v>
      </c>
      <c r="C137" t="s">
        <v>1253</v>
      </c>
      <c r="D137" s="277" t="str">
        <f t="shared" si="2"/>
        <v>Increasing</v>
      </c>
      <c r="E137" s="277">
        <v>2.1</v>
      </c>
      <c r="F137" s="277">
        <v>2</v>
      </c>
      <c r="G137" s="277">
        <v>2.7</v>
      </c>
      <c r="H137" s="277">
        <v>2.8</v>
      </c>
      <c r="I137" s="277">
        <v>2.8</v>
      </c>
      <c r="J137" s="277">
        <v>2.8</v>
      </c>
      <c r="K137" s="277">
        <v>2.8</v>
      </c>
      <c r="L137" s="277">
        <v>2.8</v>
      </c>
      <c r="M137" s="277">
        <v>2.8</v>
      </c>
      <c r="N137" s="277">
        <v>2.8</v>
      </c>
      <c r="O137" s="277" t="s">
        <v>7572</v>
      </c>
      <c r="P137" s="277" t="s">
        <v>7572</v>
      </c>
      <c r="Q137" s="277" t="s">
        <v>7572</v>
      </c>
      <c r="R137" s="277" t="s">
        <v>7572</v>
      </c>
      <c r="S137" s="277" t="s">
        <v>7572</v>
      </c>
      <c r="T137" s="277" t="s">
        <v>7572</v>
      </c>
      <c r="U137" s="277" t="s">
        <v>7572</v>
      </c>
      <c r="V137" s="277" t="s">
        <v>7572</v>
      </c>
      <c r="W137" s="277" t="s">
        <v>7572</v>
      </c>
      <c r="X137" s="277" t="s">
        <v>7572</v>
      </c>
      <c r="Y137" s="277" t="s">
        <v>7572</v>
      </c>
      <c r="Z137" s="277" t="s">
        <v>7572</v>
      </c>
      <c r="AA137" s="277">
        <v>2.5</v>
      </c>
      <c r="AB137" s="277">
        <v>2.5</v>
      </c>
      <c r="AC137" s="277">
        <v>2.5</v>
      </c>
      <c r="AD137" s="277">
        <v>2.5</v>
      </c>
      <c r="AE137" s="277">
        <v>2.5</v>
      </c>
      <c r="AF137" s="277">
        <v>2.5</v>
      </c>
      <c r="AG137" s="277">
        <v>2.5</v>
      </c>
      <c r="AH137" s="277">
        <v>2.6</v>
      </c>
      <c r="AI137" s="277">
        <v>2.8</v>
      </c>
      <c r="AJ137" s="277">
        <f>_xlfn.IFNA(VLOOKUP(C137,'INFORM Severity - hidden'!$C$5:$G$155,5,FALSE),"-")</f>
        <v>3.5</v>
      </c>
    </row>
    <row r="138" spans="1:36" x14ac:dyDescent="0.25">
      <c r="A138" t="s">
        <v>1231</v>
      </c>
      <c r="B138" t="s">
        <v>1229</v>
      </c>
      <c r="C138" t="s">
        <v>1230</v>
      </c>
      <c r="D138" s="277" t="str">
        <f t="shared" si="2"/>
        <v>Increasing</v>
      </c>
      <c r="E138" s="277">
        <v>4</v>
      </c>
      <c r="F138" s="277">
        <v>4</v>
      </c>
      <c r="G138" s="277">
        <v>4</v>
      </c>
      <c r="H138" s="277">
        <v>4.0999999999999996</v>
      </c>
      <c r="I138" s="277">
        <v>4.0999999999999996</v>
      </c>
      <c r="J138" s="277">
        <v>4.0999999999999996</v>
      </c>
      <c r="K138" s="277">
        <v>4.2</v>
      </c>
      <c r="L138" s="277">
        <v>4.0999999999999996</v>
      </c>
      <c r="M138" s="277">
        <v>4.0999999999999996</v>
      </c>
      <c r="N138" s="277">
        <v>4.0999999999999996</v>
      </c>
      <c r="O138" s="277">
        <v>4.0999999999999996</v>
      </c>
      <c r="P138" s="277">
        <v>4.0999999999999996</v>
      </c>
      <c r="Q138" s="277">
        <v>4</v>
      </c>
      <c r="R138" s="277">
        <v>4</v>
      </c>
      <c r="S138" s="277">
        <v>4</v>
      </c>
      <c r="T138" s="277">
        <v>4</v>
      </c>
      <c r="U138" s="277">
        <v>4</v>
      </c>
      <c r="V138" s="277">
        <v>4.0999999999999996</v>
      </c>
      <c r="W138" s="277">
        <v>4.0999999999999996</v>
      </c>
      <c r="X138" s="277">
        <v>4.0999999999999996</v>
      </c>
      <c r="Y138" s="277">
        <v>4.0999999999999996</v>
      </c>
      <c r="Z138" s="277">
        <v>4</v>
      </c>
      <c r="AA138" s="277">
        <v>4.0999999999999996</v>
      </c>
      <c r="AB138" s="277">
        <v>4.0999999999999996</v>
      </c>
      <c r="AC138" s="277">
        <v>4.0999999999999996</v>
      </c>
      <c r="AD138" s="277">
        <v>4</v>
      </c>
      <c r="AE138" s="277">
        <v>4.0999999999999996</v>
      </c>
      <c r="AF138" s="277">
        <v>4.0999999999999996</v>
      </c>
      <c r="AG138" s="277">
        <v>4.0999999999999996</v>
      </c>
      <c r="AH138" s="277">
        <v>4.0999999999999996</v>
      </c>
      <c r="AI138" s="277">
        <v>4.2</v>
      </c>
      <c r="AJ138" s="277">
        <f>_xlfn.IFNA(VLOOKUP(C138,'INFORM Severity - hidden'!$C$5:$G$155,5,FALSE),"-")</f>
        <v>4.3</v>
      </c>
    </row>
    <row r="139" spans="1:36" x14ac:dyDescent="0.25">
      <c r="A139"/>
      <c r="B139"/>
      <c r="C139" t="s">
        <v>7632</v>
      </c>
      <c r="D139" s="277" t="str">
        <f t="shared" si="2"/>
        <v>-</v>
      </c>
      <c r="E139" s="277">
        <v>1.5</v>
      </c>
      <c r="F139" s="277">
        <v>1.5</v>
      </c>
      <c r="G139" s="277" t="s">
        <v>7572</v>
      </c>
      <c r="H139" s="277" t="s">
        <v>7572</v>
      </c>
      <c r="I139" s="277" t="s">
        <v>7572</v>
      </c>
      <c r="J139" s="277" t="s">
        <v>7572</v>
      </c>
      <c r="K139" s="277" t="s">
        <v>7572</v>
      </c>
      <c r="L139" s="277" t="s">
        <v>7572</v>
      </c>
      <c r="M139" s="277" t="s">
        <v>7572</v>
      </c>
      <c r="N139" s="277" t="s">
        <v>7572</v>
      </c>
      <c r="O139" s="277" t="s">
        <v>7572</v>
      </c>
      <c r="P139" s="277" t="s">
        <v>7572</v>
      </c>
      <c r="Q139" s="277" t="s">
        <v>7572</v>
      </c>
      <c r="R139" s="277" t="s">
        <v>7572</v>
      </c>
      <c r="S139" s="277" t="s">
        <v>7572</v>
      </c>
      <c r="T139" s="277" t="s">
        <v>7572</v>
      </c>
      <c r="U139" s="277" t="s">
        <v>7572</v>
      </c>
      <c r="V139" s="277" t="s">
        <v>7572</v>
      </c>
      <c r="W139" s="277" t="s">
        <v>7572</v>
      </c>
      <c r="X139" s="277" t="s">
        <v>7572</v>
      </c>
      <c r="Y139" s="277" t="s">
        <v>7572</v>
      </c>
      <c r="Z139" s="277" t="s">
        <v>7572</v>
      </c>
      <c r="AA139" s="277" t="s">
        <v>7572</v>
      </c>
      <c r="AB139" s="277" t="s">
        <v>7572</v>
      </c>
      <c r="AC139" s="277" t="s">
        <v>7572</v>
      </c>
      <c r="AD139" s="277" t="s">
        <v>7572</v>
      </c>
      <c r="AE139" s="277" t="s">
        <v>7572</v>
      </c>
      <c r="AF139" s="277" t="s">
        <v>7572</v>
      </c>
      <c r="AG139" s="277" t="s">
        <v>7572</v>
      </c>
      <c r="AH139" s="277" t="s">
        <v>7572</v>
      </c>
      <c r="AI139" s="277" t="s">
        <v>7572</v>
      </c>
      <c r="AJ139" s="277" t="str">
        <f>_xlfn.IFNA(VLOOKUP(C139,'INFORM Severity - hidden'!$C$5:$G$155,5,FALSE),"-")</f>
        <v>-</v>
      </c>
    </row>
    <row r="140" spans="1:36" x14ac:dyDescent="0.25">
      <c r="A140" t="s">
        <v>1231</v>
      </c>
      <c r="B140" t="s">
        <v>1672</v>
      </c>
      <c r="C140" t="s">
        <v>1673</v>
      </c>
      <c r="D140" s="277" t="str">
        <f t="shared" si="2"/>
        <v>Increasing</v>
      </c>
      <c r="E140" s="277" t="s">
        <v>7572</v>
      </c>
      <c r="F140" s="277" t="s">
        <v>7572</v>
      </c>
      <c r="G140" s="277" t="s">
        <v>7572</v>
      </c>
      <c r="H140" s="277" t="s">
        <v>7572</v>
      </c>
      <c r="I140" s="277" t="s">
        <v>7572</v>
      </c>
      <c r="J140" s="277" t="s">
        <v>7572</v>
      </c>
      <c r="K140" s="277" t="s">
        <v>7572</v>
      </c>
      <c r="L140" s="277" t="s">
        <v>7572</v>
      </c>
      <c r="M140" s="277" t="s">
        <v>7572</v>
      </c>
      <c r="N140" s="277" t="s">
        <v>7572</v>
      </c>
      <c r="O140" s="277" t="s">
        <v>7572</v>
      </c>
      <c r="P140" s="277" t="s">
        <v>7572</v>
      </c>
      <c r="Q140" s="277" t="s">
        <v>7572</v>
      </c>
      <c r="R140" s="277" t="s">
        <v>7572</v>
      </c>
      <c r="S140" s="277">
        <v>2.5</v>
      </c>
      <c r="T140" s="277">
        <v>2.5</v>
      </c>
      <c r="U140" s="277">
        <v>2.6</v>
      </c>
      <c r="V140" s="277">
        <v>2.6</v>
      </c>
      <c r="W140" s="277">
        <v>2.6</v>
      </c>
      <c r="X140" s="277">
        <v>2.6</v>
      </c>
      <c r="Y140" s="277">
        <v>2.6</v>
      </c>
      <c r="Z140" s="277">
        <v>2.6</v>
      </c>
      <c r="AA140" s="277">
        <v>2.6</v>
      </c>
      <c r="AB140" s="277">
        <v>2.6</v>
      </c>
      <c r="AC140" s="277">
        <v>2.6</v>
      </c>
      <c r="AD140" s="277">
        <v>2.6</v>
      </c>
      <c r="AE140" s="277">
        <v>2.7</v>
      </c>
      <c r="AF140" s="277">
        <v>2.7</v>
      </c>
      <c r="AG140" s="277">
        <v>2.7</v>
      </c>
      <c r="AH140" s="277">
        <v>2.9</v>
      </c>
      <c r="AI140" s="277">
        <v>3</v>
      </c>
      <c r="AJ140" s="277">
        <f>_xlfn.IFNA(VLOOKUP(C140,'INFORM Severity - hidden'!$C$5:$G$155,5,FALSE),"-")</f>
        <v>3.9</v>
      </c>
    </row>
    <row r="141" spans="1:36" x14ac:dyDescent="0.25">
      <c r="A141" t="s">
        <v>1231</v>
      </c>
      <c r="B141" t="s">
        <v>1712</v>
      </c>
      <c r="C141" t="s">
        <v>1713</v>
      </c>
      <c r="D141" s="277" t="str">
        <f t="shared" si="2"/>
        <v>Stable</v>
      </c>
      <c r="E141" s="277" t="s">
        <v>7572</v>
      </c>
      <c r="F141" s="277" t="s">
        <v>7572</v>
      </c>
      <c r="G141" s="277" t="s">
        <v>7572</v>
      </c>
      <c r="H141" s="277" t="s">
        <v>7572</v>
      </c>
      <c r="I141" s="277" t="s">
        <v>7572</v>
      </c>
      <c r="J141" s="277" t="s">
        <v>7572</v>
      </c>
      <c r="K141" s="277" t="s">
        <v>7572</v>
      </c>
      <c r="L141" s="277" t="s">
        <v>7572</v>
      </c>
      <c r="M141" s="277" t="s">
        <v>7572</v>
      </c>
      <c r="N141" s="277" t="s">
        <v>7572</v>
      </c>
      <c r="O141" s="277" t="s">
        <v>7572</v>
      </c>
      <c r="P141" s="277" t="s">
        <v>7572</v>
      </c>
      <c r="Q141" s="277">
        <v>2</v>
      </c>
      <c r="R141" s="277">
        <v>2.4</v>
      </c>
      <c r="S141" s="277">
        <v>2.4</v>
      </c>
      <c r="T141" s="277">
        <v>2.5</v>
      </c>
      <c r="U141" s="277">
        <v>2.5</v>
      </c>
      <c r="V141" s="277">
        <v>2.1</v>
      </c>
      <c r="W141" s="277">
        <v>2.1</v>
      </c>
      <c r="X141" s="277">
        <v>2.1</v>
      </c>
      <c r="Y141" s="277">
        <v>2.1</v>
      </c>
      <c r="Z141" s="277">
        <v>2</v>
      </c>
      <c r="AA141" s="277">
        <v>2.1</v>
      </c>
      <c r="AB141" s="277">
        <v>2.1</v>
      </c>
      <c r="AC141" s="277">
        <v>2.1</v>
      </c>
      <c r="AD141" s="277">
        <v>2.1</v>
      </c>
      <c r="AE141" s="277">
        <v>2.1</v>
      </c>
      <c r="AF141" s="277">
        <v>2.1</v>
      </c>
      <c r="AG141" s="277">
        <v>2.1</v>
      </c>
      <c r="AH141" s="277">
        <v>2</v>
      </c>
      <c r="AI141" s="277">
        <v>2.1</v>
      </c>
      <c r="AJ141" s="277">
        <f>_xlfn.IFNA(VLOOKUP(C141,'INFORM Severity - hidden'!$C$5:$G$155,5,FALSE),"-")</f>
        <v>2.1</v>
      </c>
    </row>
    <row r="142" spans="1:36" x14ac:dyDescent="0.25">
      <c r="A142" t="s">
        <v>32</v>
      </c>
      <c r="B142" t="s">
        <v>30</v>
      </c>
      <c r="C142" t="s">
        <v>31</v>
      </c>
      <c r="D142" s="277" t="str">
        <f t="shared" si="2"/>
        <v>-</v>
      </c>
      <c r="E142" s="277">
        <v>2</v>
      </c>
      <c r="F142" s="277">
        <v>2</v>
      </c>
      <c r="G142" s="277">
        <v>2</v>
      </c>
      <c r="H142" s="277">
        <v>2.4</v>
      </c>
      <c r="I142" s="277">
        <v>2.4</v>
      </c>
      <c r="J142" s="277">
        <v>2.4</v>
      </c>
      <c r="K142" s="277">
        <v>2.4</v>
      </c>
      <c r="L142" s="277">
        <v>2.4</v>
      </c>
      <c r="M142" s="277">
        <v>2.4</v>
      </c>
      <c r="N142" s="277" t="s">
        <v>7572</v>
      </c>
      <c r="O142" s="277" t="s">
        <v>7572</v>
      </c>
      <c r="P142" s="277" t="s">
        <v>7572</v>
      </c>
      <c r="Q142" s="277" t="s">
        <v>7572</v>
      </c>
      <c r="R142" s="277" t="s">
        <v>7572</v>
      </c>
      <c r="S142" s="277" t="s">
        <v>7572</v>
      </c>
      <c r="T142" s="277" t="s">
        <v>7572</v>
      </c>
      <c r="U142" s="277" t="s">
        <v>7572</v>
      </c>
      <c r="V142" s="277" t="s">
        <v>7572</v>
      </c>
      <c r="W142" s="277" t="s">
        <v>7572</v>
      </c>
      <c r="X142" s="277" t="s">
        <v>7572</v>
      </c>
      <c r="Y142" s="277" t="s">
        <v>7572</v>
      </c>
      <c r="Z142" s="277" t="s">
        <v>7572</v>
      </c>
      <c r="AA142" s="277" t="s">
        <v>7572</v>
      </c>
      <c r="AB142" s="277" t="s">
        <v>7572</v>
      </c>
      <c r="AC142" s="277" t="s">
        <v>7572</v>
      </c>
      <c r="AD142" s="277" t="s">
        <v>7572</v>
      </c>
      <c r="AE142" s="277" t="s">
        <v>7572</v>
      </c>
      <c r="AF142" s="277" t="s">
        <v>7572</v>
      </c>
      <c r="AG142" s="277" t="s">
        <v>7572</v>
      </c>
      <c r="AH142" s="277" t="s">
        <v>7572</v>
      </c>
      <c r="AI142" s="277" t="s">
        <v>7572</v>
      </c>
      <c r="AJ142" s="277" t="str">
        <f>_xlfn.IFNA(VLOOKUP(C142,'INFORM Severity - hidden'!$C$5:$G$155,5,FALSE),"-")</f>
        <v>x</v>
      </c>
    </row>
    <row r="143" spans="1:36" x14ac:dyDescent="0.25">
      <c r="A143" t="s">
        <v>32</v>
      </c>
      <c r="B143" t="s">
        <v>2658</v>
      </c>
      <c r="C143" t="s">
        <v>2659</v>
      </c>
      <c r="D143" s="277" t="str">
        <f t="shared" si="2"/>
        <v>Increasing</v>
      </c>
      <c r="E143" s="277" t="s">
        <v>7572</v>
      </c>
      <c r="F143" s="277" t="s">
        <v>7572</v>
      </c>
      <c r="G143" s="277" t="s">
        <v>7572</v>
      </c>
      <c r="H143" s="277" t="s">
        <v>7572</v>
      </c>
      <c r="I143" s="277" t="s">
        <v>7572</v>
      </c>
      <c r="J143" s="277" t="s">
        <v>7572</v>
      </c>
      <c r="K143" s="277" t="s">
        <v>7572</v>
      </c>
      <c r="L143" s="277" t="s">
        <v>7572</v>
      </c>
      <c r="M143" s="277" t="s">
        <v>7572</v>
      </c>
      <c r="N143" s="277" t="s">
        <v>7572</v>
      </c>
      <c r="O143" s="277" t="s">
        <v>7572</v>
      </c>
      <c r="P143" s="277" t="s">
        <v>7572</v>
      </c>
      <c r="Q143" s="277" t="s">
        <v>7572</v>
      </c>
      <c r="R143" s="277" t="s">
        <v>7572</v>
      </c>
      <c r="S143" s="277" t="s">
        <v>7572</v>
      </c>
      <c r="T143" s="277" t="s">
        <v>7572</v>
      </c>
      <c r="U143" s="277" t="s">
        <v>7572</v>
      </c>
      <c r="V143" s="277" t="s">
        <v>7572</v>
      </c>
      <c r="W143" s="277" t="s">
        <v>7572</v>
      </c>
      <c r="X143" s="277" t="s">
        <v>7572</v>
      </c>
      <c r="Y143" s="277" t="s">
        <v>7572</v>
      </c>
      <c r="Z143" s="277" t="s">
        <v>7572</v>
      </c>
      <c r="AA143" s="277" t="s">
        <v>7572</v>
      </c>
      <c r="AB143" s="277">
        <v>2.2000000000000002</v>
      </c>
      <c r="AC143" s="277">
        <v>2.2000000000000002</v>
      </c>
      <c r="AD143" s="277">
        <v>2.2000000000000002</v>
      </c>
      <c r="AE143" s="277">
        <v>2.2000000000000002</v>
      </c>
      <c r="AF143" s="277">
        <v>2.2000000000000002</v>
      </c>
      <c r="AG143" s="277">
        <v>2.2000000000000002</v>
      </c>
      <c r="AH143" s="277">
        <v>2.2999999999999998</v>
      </c>
      <c r="AI143" s="277">
        <v>2.4</v>
      </c>
      <c r="AJ143" s="277">
        <f>_xlfn.IFNA(VLOOKUP(C143,'INFORM Severity - hidden'!$C$5:$G$155,5,FALSE),"-")</f>
        <v>2.4</v>
      </c>
    </row>
    <row r="144" spans="1:36" x14ac:dyDescent="0.25">
      <c r="A144"/>
      <c r="B144"/>
      <c r="C144" t="s">
        <v>7633</v>
      </c>
      <c r="D144" s="277" t="str">
        <f t="shared" si="2"/>
        <v>-</v>
      </c>
      <c r="E144" s="277" t="s">
        <v>7572</v>
      </c>
      <c r="F144" s="277" t="s">
        <v>7572</v>
      </c>
      <c r="G144" s="277" t="s">
        <v>7572</v>
      </c>
      <c r="H144" s="277" t="s">
        <v>7572</v>
      </c>
      <c r="I144" s="277" t="s">
        <v>7572</v>
      </c>
      <c r="J144" s="277" t="s">
        <v>7572</v>
      </c>
      <c r="K144" s="277">
        <v>1.9</v>
      </c>
      <c r="L144" s="277">
        <v>1.9</v>
      </c>
      <c r="M144" s="277" t="s">
        <v>7572</v>
      </c>
      <c r="N144" s="277" t="s">
        <v>7572</v>
      </c>
      <c r="O144" s="277" t="s">
        <v>7572</v>
      </c>
      <c r="P144" s="277" t="s">
        <v>7572</v>
      </c>
      <c r="Q144" s="277" t="s">
        <v>7572</v>
      </c>
      <c r="R144" s="277" t="s">
        <v>7572</v>
      </c>
      <c r="S144" s="277" t="s">
        <v>7572</v>
      </c>
      <c r="T144" s="277" t="s">
        <v>7572</v>
      </c>
      <c r="U144" s="277" t="s">
        <v>7572</v>
      </c>
      <c r="V144" s="277" t="s">
        <v>7572</v>
      </c>
      <c r="W144" s="277" t="s">
        <v>7572</v>
      </c>
      <c r="X144" s="277" t="s">
        <v>7572</v>
      </c>
      <c r="Y144" s="277" t="s">
        <v>7572</v>
      </c>
      <c r="Z144" s="277" t="s">
        <v>7572</v>
      </c>
      <c r="AA144" s="277" t="s">
        <v>7572</v>
      </c>
      <c r="AB144" s="277" t="s">
        <v>7572</v>
      </c>
      <c r="AC144" s="277" t="s">
        <v>7572</v>
      </c>
      <c r="AD144" s="277" t="s">
        <v>7572</v>
      </c>
      <c r="AE144" s="277" t="s">
        <v>7572</v>
      </c>
      <c r="AF144" s="277" t="s">
        <v>7572</v>
      </c>
      <c r="AG144" s="277" t="s">
        <v>7572</v>
      </c>
      <c r="AH144" s="277" t="s">
        <v>7572</v>
      </c>
      <c r="AI144" s="277" t="s">
        <v>7572</v>
      </c>
      <c r="AJ144" s="277" t="str">
        <f>_xlfn.IFNA(VLOOKUP(C144,'INFORM Severity - hidden'!$C$5:$G$155,5,FALSE),"-")</f>
        <v>-</v>
      </c>
    </row>
    <row r="145" spans="1:36" x14ac:dyDescent="0.25">
      <c r="A145" t="s">
        <v>219</v>
      </c>
      <c r="B145" t="s">
        <v>217</v>
      </c>
      <c r="C145" t="s">
        <v>218</v>
      </c>
      <c r="D145" s="277" t="str">
        <f t="shared" si="2"/>
        <v>Increasing</v>
      </c>
      <c r="E145" s="277" t="s">
        <v>7572</v>
      </c>
      <c r="F145" s="277">
        <v>3.2</v>
      </c>
      <c r="G145" s="277">
        <v>3.2</v>
      </c>
      <c r="H145" s="277">
        <v>3.3</v>
      </c>
      <c r="I145" s="277">
        <v>3.3</v>
      </c>
      <c r="J145" s="277">
        <v>3.3</v>
      </c>
      <c r="K145" s="277">
        <v>3.3</v>
      </c>
      <c r="L145" s="277">
        <v>3.3</v>
      </c>
      <c r="M145" s="277">
        <v>3.3</v>
      </c>
      <c r="N145" s="277">
        <v>3.4</v>
      </c>
      <c r="O145" s="277">
        <v>3.4</v>
      </c>
      <c r="P145" s="277">
        <v>3.4</v>
      </c>
      <c r="Q145" s="277">
        <v>3.4</v>
      </c>
      <c r="R145" s="277">
        <v>3.4</v>
      </c>
      <c r="S145" s="277">
        <v>3.4</v>
      </c>
      <c r="T145" s="277">
        <v>3.4</v>
      </c>
      <c r="U145" s="277">
        <v>3.4</v>
      </c>
      <c r="V145" s="277">
        <v>3.4</v>
      </c>
      <c r="W145" s="277">
        <v>3.4</v>
      </c>
      <c r="X145" s="277">
        <v>3.4</v>
      </c>
      <c r="Y145" s="277">
        <v>3.4</v>
      </c>
      <c r="Z145" s="277">
        <v>3.4</v>
      </c>
      <c r="AA145" s="277">
        <v>3.4</v>
      </c>
      <c r="AB145" s="277">
        <v>3.4</v>
      </c>
      <c r="AC145" s="277">
        <v>3.4</v>
      </c>
      <c r="AD145" s="277">
        <v>3.4</v>
      </c>
      <c r="AE145" s="277">
        <v>3.4</v>
      </c>
      <c r="AF145" s="277">
        <v>3.4</v>
      </c>
      <c r="AG145" s="277">
        <v>3.8</v>
      </c>
      <c r="AH145" s="277">
        <v>3.8</v>
      </c>
      <c r="AI145" s="277">
        <v>3.9</v>
      </c>
      <c r="AJ145" s="277">
        <f>_xlfn.IFNA(VLOOKUP(C145,'INFORM Severity - hidden'!$C$5:$G$155,5,FALSE),"-")</f>
        <v>3.9</v>
      </c>
    </row>
    <row r="146" spans="1:36" x14ac:dyDescent="0.25">
      <c r="A146"/>
      <c r="B146"/>
      <c r="C146" t="s">
        <v>7634</v>
      </c>
      <c r="D146" s="277" t="str">
        <f t="shared" si="2"/>
        <v>-</v>
      </c>
      <c r="E146" s="277" t="s">
        <v>7572</v>
      </c>
      <c r="F146" s="277">
        <v>2.6</v>
      </c>
      <c r="G146" s="277" t="s">
        <v>7572</v>
      </c>
      <c r="H146" s="277" t="s">
        <v>7572</v>
      </c>
      <c r="I146" s="277" t="s">
        <v>7572</v>
      </c>
      <c r="J146" s="277" t="s">
        <v>7572</v>
      </c>
      <c r="K146" s="277" t="s">
        <v>7572</v>
      </c>
      <c r="L146" s="277" t="s">
        <v>7572</v>
      </c>
      <c r="M146" s="277" t="s">
        <v>7572</v>
      </c>
      <c r="N146" s="277" t="s">
        <v>7572</v>
      </c>
      <c r="O146" s="277" t="s">
        <v>7572</v>
      </c>
      <c r="P146" s="277" t="s">
        <v>7572</v>
      </c>
      <c r="Q146" s="277" t="s">
        <v>7572</v>
      </c>
      <c r="R146" s="277" t="s">
        <v>7572</v>
      </c>
      <c r="S146" s="277" t="s">
        <v>7572</v>
      </c>
      <c r="T146" s="277" t="s">
        <v>7572</v>
      </c>
      <c r="U146" s="277" t="s">
        <v>7572</v>
      </c>
      <c r="V146" s="277" t="s">
        <v>7572</v>
      </c>
      <c r="W146" s="277" t="s">
        <v>7572</v>
      </c>
      <c r="X146" s="277" t="s">
        <v>7572</v>
      </c>
      <c r="Y146" s="277" t="s">
        <v>7572</v>
      </c>
      <c r="Z146" s="277" t="s">
        <v>7572</v>
      </c>
      <c r="AA146" s="277" t="s">
        <v>7572</v>
      </c>
      <c r="AB146" s="277" t="s">
        <v>7572</v>
      </c>
      <c r="AC146" s="277" t="s">
        <v>7572</v>
      </c>
      <c r="AD146" s="277" t="s">
        <v>7572</v>
      </c>
      <c r="AE146" s="277" t="s">
        <v>7572</v>
      </c>
      <c r="AF146" s="277" t="s">
        <v>7572</v>
      </c>
      <c r="AG146" s="277" t="s">
        <v>7572</v>
      </c>
      <c r="AH146" s="277" t="s">
        <v>7572</v>
      </c>
      <c r="AI146" s="277" t="s">
        <v>7572</v>
      </c>
      <c r="AJ146" s="277" t="str">
        <f>_xlfn.IFNA(VLOOKUP(C146,'INFORM Severity - hidden'!$C$5:$G$155,5,FALSE),"-")</f>
        <v>-</v>
      </c>
    </row>
    <row r="147" spans="1:36" x14ac:dyDescent="0.25">
      <c r="A147"/>
      <c r="B147"/>
      <c r="C147" t="s">
        <v>7635</v>
      </c>
      <c r="D147" s="277" t="str">
        <f t="shared" si="2"/>
        <v>-</v>
      </c>
      <c r="E147" s="277" t="s">
        <v>7572</v>
      </c>
      <c r="F147" s="277">
        <v>3.2</v>
      </c>
      <c r="G147" s="277">
        <v>3.2</v>
      </c>
      <c r="H147" s="277" t="s">
        <v>7572</v>
      </c>
      <c r="I147" s="277" t="s">
        <v>7572</v>
      </c>
      <c r="J147" s="277" t="s">
        <v>7572</v>
      </c>
      <c r="K147" s="277" t="s">
        <v>7572</v>
      </c>
      <c r="L147" s="277" t="s">
        <v>7572</v>
      </c>
      <c r="M147" s="277" t="s">
        <v>7572</v>
      </c>
      <c r="N147" s="277" t="s">
        <v>7572</v>
      </c>
      <c r="O147" s="277" t="s">
        <v>7572</v>
      </c>
      <c r="P147" s="277" t="s">
        <v>7572</v>
      </c>
      <c r="Q147" s="277" t="s">
        <v>7572</v>
      </c>
      <c r="R147" s="277" t="s">
        <v>7572</v>
      </c>
      <c r="S147" s="277" t="s">
        <v>7572</v>
      </c>
      <c r="T147" s="277" t="s">
        <v>7572</v>
      </c>
      <c r="U147" s="277" t="s">
        <v>7572</v>
      </c>
      <c r="V147" s="277" t="s">
        <v>7572</v>
      </c>
      <c r="W147" s="277" t="s">
        <v>7572</v>
      </c>
      <c r="X147" s="277" t="s">
        <v>7572</v>
      </c>
      <c r="Y147" s="277" t="s">
        <v>7572</v>
      </c>
      <c r="Z147" s="277" t="s">
        <v>7572</v>
      </c>
      <c r="AA147" s="277" t="s">
        <v>7572</v>
      </c>
      <c r="AB147" s="277" t="s">
        <v>7572</v>
      </c>
      <c r="AC147" s="277" t="s">
        <v>7572</v>
      </c>
      <c r="AD147" s="277" t="s">
        <v>7572</v>
      </c>
      <c r="AE147" s="277" t="s">
        <v>7572</v>
      </c>
      <c r="AF147" s="277" t="s">
        <v>7572</v>
      </c>
      <c r="AG147" s="277" t="s">
        <v>7572</v>
      </c>
      <c r="AH147" s="277" t="s">
        <v>7572</v>
      </c>
      <c r="AI147" s="277" t="s">
        <v>7572</v>
      </c>
      <c r="AJ147" s="277" t="str">
        <f>_xlfn.IFNA(VLOOKUP(C147,'INFORM Severity - hidden'!$C$5:$G$155,5,FALSE),"-")</f>
        <v>-</v>
      </c>
    </row>
    <row r="148" spans="1:36" x14ac:dyDescent="0.25">
      <c r="A148" t="s">
        <v>219</v>
      </c>
      <c r="B148" t="s">
        <v>908</v>
      </c>
      <c r="C148" t="s">
        <v>909</v>
      </c>
      <c r="D148" s="277" t="str">
        <f t="shared" si="2"/>
        <v>-</v>
      </c>
      <c r="E148" s="277" t="s">
        <v>7572</v>
      </c>
      <c r="F148" s="277" t="s">
        <v>7572</v>
      </c>
      <c r="G148" s="277" t="s">
        <v>7572</v>
      </c>
      <c r="H148" s="277" t="s">
        <v>7572</v>
      </c>
      <c r="I148" s="277" t="s">
        <v>7572</v>
      </c>
      <c r="J148" s="277" t="s">
        <v>7572</v>
      </c>
      <c r="K148" s="277" t="s">
        <v>7572</v>
      </c>
      <c r="L148" s="277" t="s">
        <v>7572</v>
      </c>
      <c r="M148" s="277" t="s">
        <v>7572</v>
      </c>
      <c r="N148" s="277" t="s">
        <v>7572</v>
      </c>
      <c r="O148" s="277" t="s">
        <v>7572</v>
      </c>
      <c r="P148" s="277" t="s">
        <v>7572</v>
      </c>
      <c r="Q148" s="277" t="s">
        <v>7572</v>
      </c>
      <c r="R148" s="277" t="s">
        <v>7572</v>
      </c>
      <c r="S148" s="277" t="s">
        <v>7572</v>
      </c>
      <c r="T148" s="277" t="s">
        <v>7572</v>
      </c>
      <c r="U148" s="277" t="s">
        <v>7572</v>
      </c>
      <c r="V148" s="277" t="s">
        <v>7572</v>
      </c>
      <c r="W148" s="277" t="s">
        <v>7572</v>
      </c>
      <c r="X148" s="277" t="s">
        <v>7572</v>
      </c>
      <c r="Y148" s="277" t="s">
        <v>7572</v>
      </c>
      <c r="Z148" s="277" t="s">
        <v>7572</v>
      </c>
      <c r="AA148" s="277" t="s">
        <v>7572</v>
      </c>
      <c r="AB148" s="277" t="s">
        <v>7572</v>
      </c>
      <c r="AC148" s="277" t="s">
        <v>7572</v>
      </c>
      <c r="AD148" s="277" t="s">
        <v>7572</v>
      </c>
      <c r="AE148" s="277" t="s">
        <v>7572</v>
      </c>
      <c r="AF148" s="277" t="s">
        <v>7572</v>
      </c>
      <c r="AG148" s="277" t="s">
        <v>7572</v>
      </c>
      <c r="AH148" s="277" t="s">
        <v>7572</v>
      </c>
      <c r="AI148" s="277" t="s">
        <v>7572</v>
      </c>
      <c r="AJ148" s="277" t="str">
        <f>_xlfn.IFNA(VLOOKUP(C148,'INFORM Severity - hidden'!$C$5:$G$155,5,FALSE),"-")</f>
        <v>x</v>
      </c>
    </row>
    <row r="149" spans="1:36" x14ac:dyDescent="0.25">
      <c r="A149"/>
      <c r="B149"/>
      <c r="C149" t="s">
        <v>7636</v>
      </c>
      <c r="D149" s="277" t="str">
        <f t="shared" si="2"/>
        <v>-</v>
      </c>
      <c r="E149" s="277" t="s">
        <v>7572</v>
      </c>
      <c r="F149" s="277">
        <v>1.1000000000000001</v>
      </c>
      <c r="G149" s="277" t="s">
        <v>7572</v>
      </c>
      <c r="H149" s="277" t="s">
        <v>7572</v>
      </c>
      <c r="I149" s="277" t="s">
        <v>7572</v>
      </c>
      <c r="J149" s="277" t="s">
        <v>7572</v>
      </c>
      <c r="K149" s="277" t="s">
        <v>7572</v>
      </c>
      <c r="L149" s="277" t="s">
        <v>7572</v>
      </c>
      <c r="M149" s="277" t="s">
        <v>7572</v>
      </c>
      <c r="N149" s="277" t="s">
        <v>7572</v>
      </c>
      <c r="O149" s="277" t="s">
        <v>7572</v>
      </c>
      <c r="P149" s="277" t="s">
        <v>7572</v>
      </c>
      <c r="Q149" s="277" t="s">
        <v>7572</v>
      </c>
      <c r="R149" s="277" t="s">
        <v>7572</v>
      </c>
      <c r="S149" s="277" t="s">
        <v>7572</v>
      </c>
      <c r="T149" s="277" t="s">
        <v>7572</v>
      </c>
      <c r="U149" s="277" t="s">
        <v>7572</v>
      </c>
      <c r="V149" s="277" t="s">
        <v>7572</v>
      </c>
      <c r="W149" s="277" t="s">
        <v>7572</v>
      </c>
      <c r="X149" s="277" t="s">
        <v>7572</v>
      </c>
      <c r="Y149" s="277" t="s">
        <v>7572</v>
      </c>
      <c r="Z149" s="277" t="s">
        <v>7572</v>
      </c>
      <c r="AA149" s="277" t="s">
        <v>7572</v>
      </c>
      <c r="AB149" s="277" t="s">
        <v>7572</v>
      </c>
      <c r="AC149" s="277" t="s">
        <v>7572</v>
      </c>
      <c r="AD149" s="277" t="s">
        <v>7572</v>
      </c>
      <c r="AE149" s="277" t="s">
        <v>7572</v>
      </c>
      <c r="AF149" s="277" t="s">
        <v>7572</v>
      </c>
      <c r="AG149" s="277" t="s">
        <v>7572</v>
      </c>
      <c r="AH149" s="277" t="s">
        <v>7572</v>
      </c>
      <c r="AI149" s="277" t="s">
        <v>7572</v>
      </c>
      <c r="AJ149" s="277" t="str">
        <f>_xlfn.IFNA(VLOOKUP(C149,'INFORM Severity - hidden'!$C$5:$G$155,5,FALSE),"-")</f>
        <v>-</v>
      </c>
    </row>
    <row r="150" spans="1:36" x14ac:dyDescent="0.25">
      <c r="A150" t="s">
        <v>655</v>
      </c>
      <c r="B150" t="s">
        <v>653</v>
      </c>
      <c r="C150" t="s">
        <v>654</v>
      </c>
      <c r="D150" s="277" t="str">
        <f t="shared" si="2"/>
        <v>Increasing</v>
      </c>
      <c r="E150" s="277" t="s">
        <v>7572</v>
      </c>
      <c r="F150" s="277">
        <v>1.5</v>
      </c>
      <c r="G150" s="277">
        <v>1.5</v>
      </c>
      <c r="H150" s="277">
        <v>2.6</v>
      </c>
      <c r="I150" s="277">
        <v>2.6</v>
      </c>
      <c r="J150" s="277">
        <v>2.6</v>
      </c>
      <c r="K150" s="277">
        <v>2.6</v>
      </c>
      <c r="L150" s="277">
        <v>2.6</v>
      </c>
      <c r="M150" s="277">
        <v>2.6</v>
      </c>
      <c r="N150" s="277">
        <v>2.6</v>
      </c>
      <c r="O150" s="277">
        <v>2.2999999999999998</v>
      </c>
      <c r="P150" s="277">
        <v>2.2999999999999998</v>
      </c>
      <c r="Q150" s="277">
        <v>2.2999999999999998</v>
      </c>
      <c r="R150" s="277">
        <v>2.6</v>
      </c>
      <c r="S150" s="277">
        <v>2.6</v>
      </c>
      <c r="T150" s="277">
        <v>2.6</v>
      </c>
      <c r="U150" s="277">
        <v>2.6</v>
      </c>
      <c r="V150" s="277">
        <v>2.6</v>
      </c>
      <c r="W150" s="277">
        <v>2.6</v>
      </c>
      <c r="X150" s="277">
        <v>2.6</v>
      </c>
      <c r="Y150" s="277">
        <v>2.6</v>
      </c>
      <c r="Z150" s="277">
        <v>2.6</v>
      </c>
      <c r="AA150" s="277">
        <v>2.7</v>
      </c>
      <c r="AB150" s="277">
        <v>2.7</v>
      </c>
      <c r="AC150" s="277">
        <v>2.8</v>
      </c>
      <c r="AD150" s="277">
        <v>2.8</v>
      </c>
      <c r="AE150" s="277">
        <v>2.8</v>
      </c>
      <c r="AF150" s="277">
        <v>2.8</v>
      </c>
      <c r="AG150" s="277">
        <v>2.8</v>
      </c>
      <c r="AH150" s="277">
        <v>2.8</v>
      </c>
      <c r="AI150" s="277">
        <v>2.9</v>
      </c>
      <c r="AJ150" s="277">
        <f>_xlfn.IFNA(VLOOKUP(C150,'INFORM Severity - hidden'!$C$5:$G$155,5,FALSE),"-")</f>
        <v>2.9</v>
      </c>
    </row>
    <row r="151" spans="1:36" x14ac:dyDescent="0.25">
      <c r="A151"/>
      <c r="B151"/>
      <c r="C151" t="s">
        <v>7637</v>
      </c>
      <c r="D151" s="277" t="str">
        <f t="shared" si="2"/>
        <v>-</v>
      </c>
      <c r="E151" s="277" t="s">
        <v>7572</v>
      </c>
      <c r="F151" s="277" t="s">
        <v>7572</v>
      </c>
      <c r="G151" s="277" t="s">
        <v>7572</v>
      </c>
      <c r="H151" s="277" t="s">
        <v>7572</v>
      </c>
      <c r="I151" s="277" t="s">
        <v>7572</v>
      </c>
      <c r="J151" s="277" t="s">
        <v>7572</v>
      </c>
      <c r="K151" s="277" t="s">
        <v>7572</v>
      </c>
      <c r="L151" s="277" t="s">
        <v>7572</v>
      </c>
      <c r="M151" s="277" t="s">
        <v>7572</v>
      </c>
      <c r="N151" s="277" t="s">
        <v>7572</v>
      </c>
      <c r="O151" s="277" t="s">
        <v>7572</v>
      </c>
      <c r="P151" s="277">
        <v>2.7</v>
      </c>
      <c r="Q151" s="277">
        <v>2.7</v>
      </c>
      <c r="R151" s="277">
        <v>3.4</v>
      </c>
      <c r="S151" s="277">
        <v>2.7</v>
      </c>
      <c r="T151" s="277">
        <v>2.4</v>
      </c>
      <c r="U151" s="277">
        <v>2.4</v>
      </c>
      <c r="V151" s="277">
        <v>2.5</v>
      </c>
      <c r="W151" s="277">
        <v>2.5</v>
      </c>
      <c r="X151" s="277">
        <v>2.5</v>
      </c>
      <c r="Y151" s="277">
        <v>2.5</v>
      </c>
      <c r="Z151" s="277">
        <v>2.4</v>
      </c>
      <c r="AA151" s="277">
        <v>3</v>
      </c>
      <c r="AB151" s="277">
        <v>3</v>
      </c>
      <c r="AC151" s="277">
        <v>3</v>
      </c>
      <c r="AD151" s="277">
        <v>3</v>
      </c>
      <c r="AE151" s="277">
        <v>3</v>
      </c>
      <c r="AF151" s="277">
        <v>3</v>
      </c>
      <c r="AG151" s="277" t="s">
        <v>7572</v>
      </c>
      <c r="AH151" s="277" t="s">
        <v>7572</v>
      </c>
      <c r="AI151" s="277" t="s">
        <v>7572</v>
      </c>
      <c r="AJ151" s="277" t="str">
        <f>_xlfn.IFNA(VLOOKUP(C151,'INFORM Severity - hidden'!$C$5:$G$155,5,FALSE),"-")</f>
        <v>-</v>
      </c>
    </row>
    <row r="152" spans="1:36" x14ac:dyDescent="0.25">
      <c r="A152" t="s">
        <v>1027</v>
      </c>
      <c r="B152" t="s">
        <v>1025</v>
      </c>
      <c r="C152" t="s">
        <v>1026</v>
      </c>
      <c r="D152" s="277" t="str">
        <f t="shared" si="2"/>
        <v>Increasing</v>
      </c>
      <c r="E152" s="277" t="s">
        <v>7572</v>
      </c>
      <c r="F152" s="277" t="s">
        <v>7572</v>
      </c>
      <c r="G152" s="277">
        <v>1.1000000000000001</v>
      </c>
      <c r="H152" s="277">
        <v>1.8</v>
      </c>
      <c r="I152" s="277">
        <v>2</v>
      </c>
      <c r="J152" s="277">
        <v>1.8</v>
      </c>
      <c r="K152" s="277">
        <v>2.2000000000000002</v>
      </c>
      <c r="L152" s="277">
        <v>2.2000000000000002</v>
      </c>
      <c r="M152" s="277">
        <v>2.2000000000000002</v>
      </c>
      <c r="N152" s="277">
        <v>2.1</v>
      </c>
      <c r="O152" s="277">
        <v>2.2000000000000002</v>
      </c>
      <c r="P152" s="277">
        <v>2.2000000000000002</v>
      </c>
      <c r="Q152" s="277">
        <v>2.2000000000000002</v>
      </c>
      <c r="R152" s="277">
        <v>2.4</v>
      </c>
      <c r="S152" s="277">
        <v>2.4</v>
      </c>
      <c r="T152" s="277">
        <v>2.2000000000000002</v>
      </c>
      <c r="U152" s="277">
        <v>2.2000000000000002</v>
      </c>
      <c r="V152" s="277">
        <v>2.2999999999999998</v>
      </c>
      <c r="W152" s="277">
        <v>2.2999999999999998</v>
      </c>
      <c r="X152" s="277">
        <v>2.2999999999999998</v>
      </c>
      <c r="Y152" s="277">
        <v>2.2999999999999998</v>
      </c>
      <c r="Z152" s="277">
        <v>2.2999999999999998</v>
      </c>
      <c r="AA152" s="277">
        <v>2.2999999999999998</v>
      </c>
      <c r="AB152" s="277">
        <v>2.2999999999999998</v>
      </c>
      <c r="AC152" s="277">
        <v>2.2999999999999998</v>
      </c>
      <c r="AD152" s="277">
        <v>2.2999999999999998</v>
      </c>
      <c r="AE152" s="277">
        <v>2.4</v>
      </c>
      <c r="AF152" s="277">
        <v>2.4</v>
      </c>
      <c r="AG152" s="277">
        <v>2.4</v>
      </c>
      <c r="AH152" s="277">
        <v>2.4</v>
      </c>
      <c r="AI152" s="277">
        <v>2.5</v>
      </c>
      <c r="AJ152" s="277">
        <f>_xlfn.IFNA(VLOOKUP(C152,'INFORM Severity - hidden'!$C$5:$G$155,5,FALSE),"-")</f>
        <v>2.5</v>
      </c>
    </row>
    <row r="153" spans="1:36" x14ac:dyDescent="0.25">
      <c r="A153"/>
      <c r="B153"/>
      <c r="C153" t="s">
        <v>7638</v>
      </c>
      <c r="D153" s="277" t="str">
        <f t="shared" si="2"/>
        <v>-</v>
      </c>
      <c r="E153" s="277" t="s">
        <v>7572</v>
      </c>
      <c r="F153" s="277" t="s">
        <v>7572</v>
      </c>
      <c r="G153" s="277" t="s">
        <v>7572</v>
      </c>
      <c r="H153" s="277" t="s">
        <v>7572</v>
      </c>
      <c r="I153" s="277" t="s">
        <v>7572</v>
      </c>
      <c r="J153" s="277" t="s">
        <v>7572</v>
      </c>
      <c r="K153" s="277" t="s">
        <v>7572</v>
      </c>
      <c r="L153" s="277" t="s">
        <v>7572</v>
      </c>
      <c r="M153" s="277" t="s">
        <v>7572</v>
      </c>
      <c r="N153" s="277" t="s">
        <v>7572</v>
      </c>
      <c r="O153" s="277" t="s">
        <v>7572</v>
      </c>
      <c r="P153" s="277">
        <v>2.1</v>
      </c>
      <c r="Q153" s="277">
        <v>2.1</v>
      </c>
      <c r="R153" s="277">
        <v>2.1</v>
      </c>
      <c r="S153" s="277">
        <v>2.1</v>
      </c>
      <c r="T153" s="277">
        <v>2.1</v>
      </c>
      <c r="U153" s="277">
        <v>2.1</v>
      </c>
      <c r="V153" s="277">
        <v>2.1</v>
      </c>
      <c r="W153" s="277">
        <v>2.1</v>
      </c>
      <c r="X153" s="277">
        <v>2</v>
      </c>
      <c r="Y153" s="277">
        <v>2</v>
      </c>
      <c r="Z153" s="277">
        <v>1.8</v>
      </c>
      <c r="AA153" s="277">
        <v>1.8</v>
      </c>
      <c r="AB153" s="277">
        <v>1.8</v>
      </c>
      <c r="AC153" s="277">
        <v>1.8</v>
      </c>
      <c r="AD153" s="277">
        <v>1.8</v>
      </c>
      <c r="AE153" s="277">
        <v>1.8</v>
      </c>
      <c r="AF153" s="277">
        <v>1.8</v>
      </c>
      <c r="AG153" s="277" t="s">
        <v>7572</v>
      </c>
      <c r="AH153" s="277" t="s">
        <v>7572</v>
      </c>
      <c r="AI153" s="277" t="s">
        <v>7572</v>
      </c>
      <c r="AJ153" s="277" t="str">
        <f>_xlfn.IFNA(VLOOKUP(C153,'INFORM Severity - hidden'!$C$5:$G$155,5,FALSE),"-")</f>
        <v>-</v>
      </c>
    </row>
    <row r="154" spans="1:36" x14ac:dyDescent="0.25">
      <c r="A154"/>
      <c r="B154"/>
      <c r="C154" t="s">
        <v>7639</v>
      </c>
      <c r="D154" s="277" t="str">
        <f t="shared" si="2"/>
        <v>-</v>
      </c>
      <c r="E154" s="277" t="s">
        <v>7572</v>
      </c>
      <c r="F154" s="277" t="s">
        <v>7572</v>
      </c>
      <c r="G154" s="277" t="s">
        <v>7572</v>
      </c>
      <c r="H154" s="277" t="s">
        <v>7572</v>
      </c>
      <c r="I154" s="277" t="s">
        <v>7572</v>
      </c>
      <c r="J154" s="277" t="s">
        <v>7572</v>
      </c>
      <c r="K154" s="277" t="s">
        <v>7572</v>
      </c>
      <c r="L154" s="277" t="s">
        <v>7572</v>
      </c>
      <c r="M154" s="277" t="s">
        <v>7572</v>
      </c>
      <c r="N154" s="277" t="s">
        <v>7572</v>
      </c>
      <c r="O154" s="277" t="s">
        <v>7572</v>
      </c>
      <c r="P154" s="277">
        <v>1.8</v>
      </c>
      <c r="Q154" s="277">
        <v>1.8</v>
      </c>
      <c r="R154" s="277" t="s">
        <v>7572</v>
      </c>
      <c r="S154" s="277" t="s">
        <v>7572</v>
      </c>
      <c r="T154" s="277" t="s">
        <v>7572</v>
      </c>
      <c r="U154" s="277" t="s">
        <v>7572</v>
      </c>
      <c r="V154" s="277" t="s">
        <v>7572</v>
      </c>
      <c r="W154" s="277" t="s">
        <v>7572</v>
      </c>
      <c r="X154" s="277" t="s">
        <v>7572</v>
      </c>
      <c r="Y154" s="277" t="s">
        <v>7572</v>
      </c>
      <c r="Z154" s="277" t="s">
        <v>7572</v>
      </c>
      <c r="AA154" s="277" t="s">
        <v>7572</v>
      </c>
      <c r="AB154" s="277" t="s">
        <v>7572</v>
      </c>
      <c r="AC154" s="277" t="s">
        <v>7572</v>
      </c>
      <c r="AD154" s="277" t="s">
        <v>7572</v>
      </c>
      <c r="AE154" s="277" t="s">
        <v>7572</v>
      </c>
      <c r="AF154" s="277" t="s">
        <v>7572</v>
      </c>
      <c r="AG154" s="277" t="s">
        <v>7572</v>
      </c>
      <c r="AH154" s="277" t="s">
        <v>7572</v>
      </c>
      <c r="AI154" s="277" t="s">
        <v>7572</v>
      </c>
      <c r="AJ154" s="277" t="str">
        <f>_xlfn.IFNA(VLOOKUP(C154,'INFORM Severity - hidden'!$C$5:$G$155,5,FALSE),"-")</f>
        <v>-</v>
      </c>
    </row>
    <row r="155" spans="1:36" x14ac:dyDescent="0.25">
      <c r="A155"/>
      <c r="B155"/>
      <c r="C155" t="s">
        <v>7640</v>
      </c>
      <c r="D155" s="277" t="str">
        <f t="shared" si="2"/>
        <v>-</v>
      </c>
      <c r="E155" s="277" t="s">
        <v>7572</v>
      </c>
      <c r="F155" s="277" t="s">
        <v>7572</v>
      </c>
      <c r="G155" s="277" t="s">
        <v>7572</v>
      </c>
      <c r="H155" s="277" t="s">
        <v>7572</v>
      </c>
      <c r="I155" s="277" t="s">
        <v>7572</v>
      </c>
      <c r="J155" s="277" t="s">
        <v>7572</v>
      </c>
      <c r="K155" s="277" t="s">
        <v>7572</v>
      </c>
      <c r="L155" s="277" t="s">
        <v>7572</v>
      </c>
      <c r="M155" s="277" t="s">
        <v>7572</v>
      </c>
      <c r="N155" s="277" t="s">
        <v>7572</v>
      </c>
      <c r="O155" s="277" t="s">
        <v>7572</v>
      </c>
      <c r="P155" s="277" t="s">
        <v>7572</v>
      </c>
      <c r="Q155" s="277">
        <v>3</v>
      </c>
      <c r="R155" s="277">
        <v>3.1</v>
      </c>
      <c r="S155" s="277" t="s">
        <v>7572</v>
      </c>
      <c r="T155" s="277" t="s">
        <v>7572</v>
      </c>
      <c r="U155" s="277" t="s">
        <v>7572</v>
      </c>
      <c r="V155" s="277" t="s">
        <v>7572</v>
      </c>
      <c r="W155" s="277" t="s">
        <v>7572</v>
      </c>
      <c r="X155" s="277" t="s">
        <v>7572</v>
      </c>
      <c r="Y155" s="277" t="s">
        <v>7572</v>
      </c>
      <c r="Z155" s="277" t="s">
        <v>7572</v>
      </c>
      <c r="AA155" s="277" t="s">
        <v>7572</v>
      </c>
      <c r="AB155" s="277" t="s">
        <v>7572</v>
      </c>
      <c r="AC155" s="277" t="s">
        <v>7572</v>
      </c>
      <c r="AD155" s="277" t="s">
        <v>7572</v>
      </c>
      <c r="AE155" s="277" t="s">
        <v>7572</v>
      </c>
      <c r="AF155" s="277" t="s">
        <v>7572</v>
      </c>
      <c r="AG155" s="277" t="s">
        <v>7572</v>
      </c>
      <c r="AH155" s="277" t="s">
        <v>7572</v>
      </c>
      <c r="AI155" s="277" t="s">
        <v>7572</v>
      </c>
      <c r="AJ155" s="277" t="str">
        <f>_xlfn.IFNA(VLOOKUP(C155,'INFORM Severity - hidden'!$C$5:$G$155,5,FALSE),"-")</f>
        <v>-</v>
      </c>
    </row>
    <row r="156" spans="1:36" x14ac:dyDescent="0.25">
      <c r="A156"/>
      <c r="B156"/>
      <c r="C156" t="s">
        <v>7641</v>
      </c>
      <c r="D156" s="277" t="str">
        <f t="shared" si="2"/>
        <v>-</v>
      </c>
      <c r="E156" s="277" t="s">
        <v>7572</v>
      </c>
      <c r="F156" s="277" t="s">
        <v>7572</v>
      </c>
      <c r="G156" s="277" t="s">
        <v>7572</v>
      </c>
      <c r="H156" s="277" t="s">
        <v>7572</v>
      </c>
      <c r="I156" s="277" t="s">
        <v>7572</v>
      </c>
      <c r="J156" s="277" t="s">
        <v>7572</v>
      </c>
      <c r="K156" s="277" t="s">
        <v>7572</v>
      </c>
      <c r="L156" s="277" t="s">
        <v>7572</v>
      </c>
      <c r="M156" s="277" t="s">
        <v>7572</v>
      </c>
      <c r="N156" s="277" t="s">
        <v>7572</v>
      </c>
      <c r="O156" s="277" t="s">
        <v>7572</v>
      </c>
      <c r="P156" s="277" t="s">
        <v>7572</v>
      </c>
      <c r="Q156" s="277" t="s">
        <v>7572</v>
      </c>
      <c r="R156" s="277">
        <v>2</v>
      </c>
      <c r="S156" s="277" t="s">
        <v>7572</v>
      </c>
      <c r="T156" s="277" t="s">
        <v>7572</v>
      </c>
      <c r="U156" s="277" t="s">
        <v>7572</v>
      </c>
      <c r="V156" s="277" t="s">
        <v>7572</v>
      </c>
      <c r="W156" s="277" t="s">
        <v>7572</v>
      </c>
      <c r="X156" s="277" t="s">
        <v>7572</v>
      </c>
      <c r="Y156" s="277" t="s">
        <v>7572</v>
      </c>
      <c r="Z156" s="277" t="s">
        <v>7572</v>
      </c>
      <c r="AA156" s="277" t="s">
        <v>7572</v>
      </c>
      <c r="AB156" s="277" t="s">
        <v>7572</v>
      </c>
      <c r="AC156" s="277" t="s">
        <v>7572</v>
      </c>
      <c r="AD156" s="277" t="s">
        <v>7572</v>
      </c>
      <c r="AE156" s="277" t="s">
        <v>7572</v>
      </c>
      <c r="AF156" s="277" t="s">
        <v>7572</v>
      </c>
      <c r="AG156" s="277" t="s">
        <v>7572</v>
      </c>
      <c r="AH156" s="277" t="s">
        <v>7572</v>
      </c>
      <c r="AI156" s="277" t="s">
        <v>7572</v>
      </c>
      <c r="AJ156" s="277" t="str">
        <f>_xlfn.IFNA(VLOOKUP(C156,'INFORM Severity - hidden'!$C$5:$G$155,5,FALSE),"-")</f>
        <v>-</v>
      </c>
    </row>
    <row r="157" spans="1:36" x14ac:dyDescent="0.25">
      <c r="A157"/>
      <c r="B157"/>
      <c r="C157" t="s">
        <v>7642</v>
      </c>
      <c r="D157" s="277" t="str">
        <f t="shared" si="2"/>
        <v>-</v>
      </c>
      <c r="E157" s="277" t="s">
        <v>7572</v>
      </c>
      <c r="F157" s="277" t="s">
        <v>7572</v>
      </c>
      <c r="G157" s="277" t="s">
        <v>7572</v>
      </c>
      <c r="H157" s="277" t="s">
        <v>7572</v>
      </c>
      <c r="I157" s="277" t="s">
        <v>7572</v>
      </c>
      <c r="J157" s="277" t="s">
        <v>7572</v>
      </c>
      <c r="K157" s="277" t="s">
        <v>7572</v>
      </c>
      <c r="L157" s="277" t="s">
        <v>7572</v>
      </c>
      <c r="M157" s="277" t="s">
        <v>7572</v>
      </c>
      <c r="N157" s="277" t="s">
        <v>7572</v>
      </c>
      <c r="O157" s="277" t="s">
        <v>7572</v>
      </c>
      <c r="P157" s="277" t="s">
        <v>7572</v>
      </c>
      <c r="Q157" s="277" t="s">
        <v>7572</v>
      </c>
      <c r="R157" s="277" t="s">
        <v>7572</v>
      </c>
      <c r="S157" s="277" t="s">
        <v>7572</v>
      </c>
      <c r="T157" s="277" t="s">
        <v>7572</v>
      </c>
      <c r="U157" s="277" t="s">
        <v>7572</v>
      </c>
      <c r="V157" s="277" t="s">
        <v>7572</v>
      </c>
      <c r="W157" s="277" t="s">
        <v>7572</v>
      </c>
      <c r="X157" s="277" t="s">
        <v>7572</v>
      </c>
      <c r="Y157" s="277" t="s">
        <v>7572</v>
      </c>
      <c r="Z157" s="277" t="s">
        <v>7572</v>
      </c>
      <c r="AA157" s="277" t="s">
        <v>7572</v>
      </c>
      <c r="AB157" s="277" t="s">
        <v>7572</v>
      </c>
      <c r="AC157" s="277" t="s">
        <v>7572</v>
      </c>
      <c r="AD157" s="277" t="s">
        <v>7572</v>
      </c>
      <c r="AE157" s="277" t="s">
        <v>7572</v>
      </c>
      <c r="AF157" s="277" t="s">
        <v>7572</v>
      </c>
      <c r="AG157" s="277" t="s">
        <v>7572</v>
      </c>
      <c r="AH157" s="277" t="s">
        <v>7572</v>
      </c>
      <c r="AI157" s="277" t="s">
        <v>7572</v>
      </c>
      <c r="AJ157" s="277" t="str">
        <f>_xlfn.IFNA(VLOOKUP(C157,'INFORM Severity - hidden'!$C$5:$G$155,5,FALSE),"-")</f>
        <v>-</v>
      </c>
    </row>
    <row r="158" spans="1:36" x14ac:dyDescent="0.25">
      <c r="A158"/>
      <c r="B158"/>
      <c r="C158" t="s">
        <v>7643</v>
      </c>
      <c r="D158" s="277" t="str">
        <f t="shared" si="2"/>
        <v>-</v>
      </c>
      <c r="E158" s="277" t="s">
        <v>7572</v>
      </c>
      <c r="F158" s="277" t="s">
        <v>7572</v>
      </c>
      <c r="G158" s="277" t="s">
        <v>7572</v>
      </c>
      <c r="H158" s="277" t="s">
        <v>7572</v>
      </c>
      <c r="I158" s="277" t="s">
        <v>7572</v>
      </c>
      <c r="J158" s="277" t="s">
        <v>7572</v>
      </c>
      <c r="K158" s="277" t="s">
        <v>7572</v>
      </c>
      <c r="L158" s="277" t="s">
        <v>7572</v>
      </c>
      <c r="M158" s="277" t="s">
        <v>7572</v>
      </c>
      <c r="N158" s="277" t="s">
        <v>7572</v>
      </c>
      <c r="O158" s="277" t="s">
        <v>7572</v>
      </c>
      <c r="P158" s="277" t="s">
        <v>7572</v>
      </c>
      <c r="Q158" s="277" t="s">
        <v>7572</v>
      </c>
      <c r="R158" s="277" t="s">
        <v>7572</v>
      </c>
      <c r="S158" s="277" t="s">
        <v>7572</v>
      </c>
      <c r="T158" s="277" t="s">
        <v>7572</v>
      </c>
      <c r="U158" s="277" t="s">
        <v>7572</v>
      </c>
      <c r="V158" s="277" t="s">
        <v>7572</v>
      </c>
      <c r="W158" s="277" t="s">
        <v>7572</v>
      </c>
      <c r="X158" s="277" t="s">
        <v>7572</v>
      </c>
      <c r="Y158" s="277" t="s">
        <v>7572</v>
      </c>
      <c r="Z158" s="277" t="s">
        <v>7572</v>
      </c>
      <c r="AA158" s="277" t="s">
        <v>7572</v>
      </c>
      <c r="AB158" s="277">
        <v>2.5</v>
      </c>
      <c r="AC158" s="277">
        <v>2.5</v>
      </c>
      <c r="AD158" s="277">
        <v>2.5</v>
      </c>
      <c r="AE158" s="277">
        <v>2.5</v>
      </c>
      <c r="AF158" s="277">
        <v>2.5</v>
      </c>
      <c r="AG158" s="277" t="s">
        <v>7572</v>
      </c>
      <c r="AH158" s="277" t="s">
        <v>7572</v>
      </c>
      <c r="AI158" s="277" t="s">
        <v>7572</v>
      </c>
      <c r="AJ158" s="277" t="str">
        <f>_xlfn.IFNA(VLOOKUP(C158,'INFORM Severity - hidden'!$C$5:$G$155,5,FALSE),"-")</f>
        <v>-</v>
      </c>
    </row>
    <row r="159" spans="1:36" x14ac:dyDescent="0.25">
      <c r="A159"/>
      <c r="B159"/>
      <c r="C159" t="s">
        <v>7644</v>
      </c>
      <c r="D159" s="277" t="str">
        <f t="shared" si="2"/>
        <v>-</v>
      </c>
      <c r="E159" s="277" t="s">
        <v>7572</v>
      </c>
      <c r="F159" s="277" t="s">
        <v>7572</v>
      </c>
      <c r="G159" s="277" t="s">
        <v>7572</v>
      </c>
      <c r="H159" s="277" t="s">
        <v>7572</v>
      </c>
      <c r="I159" s="277" t="s">
        <v>7572</v>
      </c>
      <c r="J159" s="277" t="s">
        <v>7572</v>
      </c>
      <c r="K159" s="277" t="s">
        <v>7572</v>
      </c>
      <c r="L159" s="277" t="s">
        <v>7572</v>
      </c>
      <c r="M159" s="277" t="s">
        <v>7572</v>
      </c>
      <c r="N159" s="277" t="s">
        <v>7572</v>
      </c>
      <c r="O159" s="277" t="s">
        <v>7572</v>
      </c>
      <c r="P159" s="277" t="s">
        <v>7572</v>
      </c>
      <c r="Q159" s="277" t="s">
        <v>7572</v>
      </c>
      <c r="R159" s="277" t="s">
        <v>7572</v>
      </c>
      <c r="S159" s="277" t="s">
        <v>7572</v>
      </c>
      <c r="T159" s="277" t="s">
        <v>7572</v>
      </c>
      <c r="U159" s="277" t="s">
        <v>7572</v>
      </c>
      <c r="V159" s="277" t="s">
        <v>7572</v>
      </c>
      <c r="W159" s="277" t="s">
        <v>7572</v>
      </c>
      <c r="X159" s="277" t="s">
        <v>7572</v>
      </c>
      <c r="Y159" s="277" t="s">
        <v>7572</v>
      </c>
      <c r="Z159" s="277" t="s">
        <v>7572</v>
      </c>
      <c r="AA159" s="277" t="s">
        <v>7572</v>
      </c>
      <c r="AB159" s="277" t="s">
        <v>7572</v>
      </c>
      <c r="AC159" s="277" t="s">
        <v>7572</v>
      </c>
      <c r="AD159" s="277" t="s">
        <v>7572</v>
      </c>
      <c r="AE159" s="277" t="s">
        <v>7572</v>
      </c>
      <c r="AF159" s="277" t="s">
        <v>7572</v>
      </c>
      <c r="AG159" s="277" t="s">
        <v>7572</v>
      </c>
      <c r="AH159" s="277" t="s">
        <v>7572</v>
      </c>
      <c r="AI159" s="277" t="s">
        <v>7572</v>
      </c>
      <c r="AJ159" s="277" t="str">
        <f>_xlfn.IFNA(VLOOKUP(C159,'INFORM Severity - hidden'!$C$5:$G$155,5,FALSE),"-")</f>
        <v>-</v>
      </c>
    </row>
    <row r="160" spans="1:36" x14ac:dyDescent="0.25">
      <c r="A160" t="s">
        <v>81</v>
      </c>
      <c r="B160" t="s">
        <v>79</v>
      </c>
      <c r="C160" t="s">
        <v>80</v>
      </c>
      <c r="D160" s="277" t="str">
        <f t="shared" si="2"/>
        <v>Stable</v>
      </c>
      <c r="E160" s="277">
        <v>3.6</v>
      </c>
      <c r="F160" s="277">
        <v>3.6</v>
      </c>
      <c r="G160" s="277">
        <v>3.6</v>
      </c>
      <c r="H160" s="277">
        <v>3.9</v>
      </c>
      <c r="I160" s="277">
        <v>3.9</v>
      </c>
      <c r="J160" s="277">
        <v>3.9</v>
      </c>
      <c r="K160" s="277">
        <v>3.9</v>
      </c>
      <c r="L160" s="277">
        <v>3.9</v>
      </c>
      <c r="M160" s="277">
        <v>3.9</v>
      </c>
      <c r="N160" s="277">
        <v>3.9</v>
      </c>
      <c r="O160" s="277">
        <v>4.0999999999999996</v>
      </c>
      <c r="P160" s="277">
        <v>4.0999999999999996</v>
      </c>
      <c r="Q160" s="277">
        <v>4.0999999999999996</v>
      </c>
      <c r="R160" s="277">
        <v>4.0999999999999996</v>
      </c>
      <c r="S160" s="277">
        <v>4.0999999999999996</v>
      </c>
      <c r="T160" s="277">
        <v>4.0999999999999996</v>
      </c>
      <c r="U160" s="277">
        <v>4</v>
      </c>
      <c r="V160" s="277">
        <v>4</v>
      </c>
      <c r="W160" s="277">
        <v>4</v>
      </c>
      <c r="X160" s="277">
        <v>4</v>
      </c>
      <c r="Y160" s="277">
        <v>4</v>
      </c>
      <c r="Z160" s="277">
        <v>4</v>
      </c>
      <c r="AA160" s="277">
        <v>3.7</v>
      </c>
      <c r="AB160" s="277">
        <v>3.7</v>
      </c>
      <c r="AC160" s="277">
        <v>3.7</v>
      </c>
      <c r="AD160" s="277">
        <v>3.7</v>
      </c>
      <c r="AE160" s="277">
        <v>3.8</v>
      </c>
      <c r="AF160" s="277">
        <v>3.8</v>
      </c>
      <c r="AG160" s="277">
        <v>3.8</v>
      </c>
      <c r="AH160" s="277">
        <v>3.8</v>
      </c>
      <c r="AI160" s="277">
        <v>3.8</v>
      </c>
      <c r="AJ160" s="277">
        <f>_xlfn.IFNA(VLOOKUP(C160,'INFORM Severity - hidden'!$C$5:$G$155,5,FALSE),"-")</f>
        <v>3.8</v>
      </c>
    </row>
    <row r="161" spans="1:36" x14ac:dyDescent="0.25">
      <c r="A161" t="s">
        <v>232</v>
      </c>
      <c r="B161" t="s">
        <v>230</v>
      </c>
      <c r="C161" t="s">
        <v>231</v>
      </c>
      <c r="D161" s="277" t="str">
        <f t="shared" si="2"/>
        <v>Increasing</v>
      </c>
      <c r="E161" s="277" t="s">
        <v>7572</v>
      </c>
      <c r="F161" s="277">
        <v>3.6</v>
      </c>
      <c r="G161" s="277">
        <v>3.6</v>
      </c>
      <c r="H161" s="277">
        <v>3.8</v>
      </c>
      <c r="I161" s="277">
        <v>3.8</v>
      </c>
      <c r="J161" s="277">
        <v>3.8</v>
      </c>
      <c r="K161" s="277">
        <v>3.8</v>
      </c>
      <c r="L161" s="277">
        <v>3.8</v>
      </c>
      <c r="M161" s="277">
        <v>3.8</v>
      </c>
      <c r="N161" s="277">
        <v>3.8</v>
      </c>
      <c r="O161" s="277">
        <v>3.8</v>
      </c>
      <c r="P161" s="277">
        <v>3.8</v>
      </c>
      <c r="Q161" s="277">
        <v>3.8</v>
      </c>
      <c r="R161" s="277">
        <v>3.8</v>
      </c>
      <c r="S161" s="277">
        <v>3.8</v>
      </c>
      <c r="T161" s="277">
        <v>3.8</v>
      </c>
      <c r="U161" s="277">
        <v>3.9</v>
      </c>
      <c r="V161" s="277">
        <v>3.9</v>
      </c>
      <c r="W161" s="277">
        <v>3.9</v>
      </c>
      <c r="X161" s="277">
        <v>3.9</v>
      </c>
      <c r="Y161" s="277">
        <v>3.9</v>
      </c>
      <c r="Z161" s="277">
        <v>3.9</v>
      </c>
      <c r="AA161" s="277">
        <v>3.9</v>
      </c>
      <c r="AB161" s="277">
        <v>3.9</v>
      </c>
      <c r="AC161" s="277">
        <v>3.9</v>
      </c>
      <c r="AD161" s="277">
        <v>4</v>
      </c>
      <c r="AE161" s="277">
        <v>4</v>
      </c>
      <c r="AF161" s="277">
        <v>4</v>
      </c>
      <c r="AG161" s="277">
        <v>4</v>
      </c>
      <c r="AH161" s="277">
        <v>4.2</v>
      </c>
      <c r="AI161" s="277">
        <v>4.3</v>
      </c>
      <c r="AJ161" s="277">
        <f>_xlfn.IFNA(VLOOKUP(C161,'INFORM Severity - hidden'!$C$5:$G$155,5,FALSE),"-")</f>
        <v>4.3</v>
      </c>
    </row>
    <row r="162" spans="1:36" x14ac:dyDescent="0.25">
      <c r="A162" t="s">
        <v>959</v>
      </c>
      <c r="B162" t="s">
        <v>957</v>
      </c>
      <c r="C162" t="s">
        <v>958</v>
      </c>
      <c r="D162" s="277" t="str">
        <f t="shared" si="2"/>
        <v>Increasing</v>
      </c>
      <c r="E162" s="277" t="s">
        <v>7572</v>
      </c>
      <c r="F162" s="277" t="s">
        <v>7572</v>
      </c>
      <c r="G162" s="277">
        <v>4.2</v>
      </c>
      <c r="H162" s="277">
        <v>4.2</v>
      </c>
      <c r="I162" s="277">
        <v>4.2</v>
      </c>
      <c r="J162" s="277">
        <v>4.2</v>
      </c>
      <c r="K162" s="277">
        <v>4.2</v>
      </c>
      <c r="L162" s="277">
        <v>4.2</v>
      </c>
      <c r="M162" s="277">
        <v>4.2</v>
      </c>
      <c r="N162" s="277">
        <v>4.3</v>
      </c>
      <c r="O162" s="277">
        <v>4.3</v>
      </c>
      <c r="P162" s="277">
        <v>4.3</v>
      </c>
      <c r="Q162" s="277">
        <v>4.3</v>
      </c>
      <c r="R162" s="277">
        <v>4.3</v>
      </c>
      <c r="S162" s="277">
        <v>4.3</v>
      </c>
      <c r="T162" s="277">
        <v>4.3</v>
      </c>
      <c r="U162" s="277">
        <v>4.0999999999999996</v>
      </c>
      <c r="V162" s="277">
        <v>4</v>
      </c>
      <c r="W162" s="277">
        <v>4</v>
      </c>
      <c r="X162" s="277">
        <v>4</v>
      </c>
      <c r="Y162" s="277">
        <v>4</v>
      </c>
      <c r="Z162" s="277">
        <v>4</v>
      </c>
      <c r="AA162" s="277">
        <v>4.0999999999999996</v>
      </c>
      <c r="AB162" s="277">
        <v>4.0999999999999996</v>
      </c>
      <c r="AC162" s="277">
        <v>4.0999999999999996</v>
      </c>
      <c r="AD162" s="277">
        <v>4.0999999999999996</v>
      </c>
      <c r="AE162" s="277">
        <v>4.2</v>
      </c>
      <c r="AF162" s="277">
        <v>4.2</v>
      </c>
      <c r="AG162" s="277">
        <v>4.2</v>
      </c>
      <c r="AH162" s="277">
        <v>4.3</v>
      </c>
      <c r="AI162" s="277">
        <v>4.4000000000000004</v>
      </c>
      <c r="AJ162" s="277">
        <f>_xlfn.IFNA(VLOOKUP(C162,'INFORM Severity - hidden'!$C$5:$G$155,5,FALSE),"-")</f>
        <v>4.4000000000000004</v>
      </c>
    </row>
    <row r="163" spans="1:36" x14ac:dyDescent="0.25">
      <c r="A163" t="s">
        <v>1126</v>
      </c>
      <c r="B163" t="s">
        <v>1124</v>
      </c>
      <c r="C163" t="s">
        <v>1125</v>
      </c>
      <c r="D163" s="277" t="str">
        <f t="shared" si="2"/>
        <v>Increasing</v>
      </c>
      <c r="E163" s="277" t="s">
        <v>7572</v>
      </c>
      <c r="F163" s="277" t="s">
        <v>7572</v>
      </c>
      <c r="G163" s="277" t="s">
        <v>7572</v>
      </c>
      <c r="H163" s="277">
        <v>3.7</v>
      </c>
      <c r="I163" s="277">
        <v>3.7</v>
      </c>
      <c r="J163" s="277">
        <v>3.7</v>
      </c>
      <c r="K163" s="277">
        <v>3.7</v>
      </c>
      <c r="L163" s="277">
        <v>3.7</v>
      </c>
      <c r="M163" s="277">
        <v>3.7</v>
      </c>
      <c r="N163" s="277">
        <v>3.7</v>
      </c>
      <c r="O163" s="277">
        <v>3.6</v>
      </c>
      <c r="P163" s="277">
        <v>3.6</v>
      </c>
      <c r="Q163" s="277">
        <v>3.6</v>
      </c>
      <c r="R163" s="277">
        <v>3.5</v>
      </c>
      <c r="S163" s="277">
        <v>3.6</v>
      </c>
      <c r="T163" s="277">
        <v>3.6</v>
      </c>
      <c r="U163" s="277">
        <v>3.6</v>
      </c>
      <c r="V163" s="277">
        <v>3.6</v>
      </c>
      <c r="W163" s="277">
        <v>3.6</v>
      </c>
      <c r="X163" s="277">
        <v>3.6</v>
      </c>
      <c r="Y163" s="277">
        <v>3.6</v>
      </c>
      <c r="Z163" s="277">
        <v>3.6</v>
      </c>
      <c r="AA163" s="277">
        <v>3.8</v>
      </c>
      <c r="AB163" s="277">
        <v>3.8</v>
      </c>
      <c r="AC163" s="277">
        <v>3.8</v>
      </c>
      <c r="AD163" s="277">
        <v>3.8</v>
      </c>
      <c r="AE163" s="277">
        <v>3.8</v>
      </c>
      <c r="AF163" s="277">
        <v>3.8</v>
      </c>
      <c r="AG163" s="277">
        <v>3.8</v>
      </c>
      <c r="AH163" s="277">
        <v>3.8</v>
      </c>
      <c r="AI163" s="277">
        <v>3.9</v>
      </c>
      <c r="AJ163" s="277">
        <f>_xlfn.IFNA(VLOOKUP(C163,'INFORM Severity - hidden'!$C$5:$G$155,5,FALSE),"-")</f>
        <v>3.9</v>
      </c>
    </row>
    <row r="164" spans="1:36" x14ac:dyDescent="0.25">
      <c r="A164" t="s">
        <v>1038</v>
      </c>
      <c r="B164" t="s">
        <v>1036</v>
      </c>
      <c r="C164" t="s">
        <v>1037</v>
      </c>
      <c r="D164" s="277" t="str">
        <f t="shared" si="2"/>
        <v>-</v>
      </c>
      <c r="E164" s="277" t="s">
        <v>7572</v>
      </c>
      <c r="F164" s="277" t="s">
        <v>7572</v>
      </c>
      <c r="G164" s="277" t="s">
        <v>7572</v>
      </c>
      <c r="H164" s="277" t="s">
        <v>7572</v>
      </c>
      <c r="I164" s="277" t="s">
        <v>7572</v>
      </c>
      <c r="J164" s="277" t="s">
        <v>7572</v>
      </c>
      <c r="K164" s="277" t="s">
        <v>7572</v>
      </c>
      <c r="L164" s="277" t="s">
        <v>7572</v>
      </c>
      <c r="M164" s="277" t="s">
        <v>7572</v>
      </c>
      <c r="N164" s="277" t="s">
        <v>7572</v>
      </c>
      <c r="O164" s="277" t="s">
        <v>7572</v>
      </c>
      <c r="P164" s="277" t="s">
        <v>7572</v>
      </c>
      <c r="Q164" s="277" t="s">
        <v>7572</v>
      </c>
      <c r="R164" s="277" t="s">
        <v>7572</v>
      </c>
      <c r="S164" s="277" t="s">
        <v>7572</v>
      </c>
      <c r="T164" s="277" t="s">
        <v>7572</v>
      </c>
      <c r="U164" s="277" t="s">
        <v>7572</v>
      </c>
      <c r="V164" s="277" t="s">
        <v>7572</v>
      </c>
      <c r="W164" s="277" t="s">
        <v>7572</v>
      </c>
      <c r="X164" s="277" t="s">
        <v>7572</v>
      </c>
      <c r="Y164" s="277" t="s">
        <v>7572</v>
      </c>
      <c r="Z164" s="277" t="s">
        <v>7572</v>
      </c>
      <c r="AA164" s="277" t="s">
        <v>7572</v>
      </c>
      <c r="AB164" s="277" t="s">
        <v>7572</v>
      </c>
      <c r="AC164" s="277" t="s">
        <v>7572</v>
      </c>
      <c r="AD164" s="277" t="s">
        <v>7572</v>
      </c>
      <c r="AE164" s="277" t="s">
        <v>7572</v>
      </c>
      <c r="AF164" s="277" t="s">
        <v>7572</v>
      </c>
      <c r="AG164" s="277" t="s">
        <v>7572</v>
      </c>
      <c r="AH164" s="277" t="s">
        <v>7572</v>
      </c>
      <c r="AI164" s="277" t="s">
        <v>7572</v>
      </c>
      <c r="AJ164" s="277" t="str">
        <f>_xlfn.IFNA(VLOOKUP(C164,'INFORM Severity - hidden'!$C$5:$G$155,5,FALSE),"-")</f>
        <v>x</v>
      </c>
    </row>
    <row r="165" spans="1:36" x14ac:dyDescent="0.25">
      <c r="A165" t="s">
        <v>1180</v>
      </c>
      <c r="B165" t="s">
        <v>1178</v>
      </c>
      <c r="C165" t="s">
        <v>1179</v>
      </c>
      <c r="D165" s="277" t="str">
        <f t="shared" si="2"/>
        <v>Increasing</v>
      </c>
      <c r="E165" s="277" t="s">
        <v>7572</v>
      </c>
      <c r="F165" s="277" t="s">
        <v>7572</v>
      </c>
      <c r="G165" s="277" t="s">
        <v>7572</v>
      </c>
      <c r="H165" s="277" t="s">
        <v>7572</v>
      </c>
      <c r="I165" s="277">
        <v>4.0999999999999996</v>
      </c>
      <c r="J165" s="277">
        <v>4.2</v>
      </c>
      <c r="K165" s="277">
        <v>4.2</v>
      </c>
      <c r="L165" s="277">
        <v>4.2</v>
      </c>
      <c r="M165" s="277">
        <v>4.2</v>
      </c>
      <c r="N165" s="277">
        <v>4.2</v>
      </c>
      <c r="O165" s="277">
        <v>4.2</v>
      </c>
      <c r="P165" s="277">
        <v>4.2</v>
      </c>
      <c r="Q165" s="277">
        <v>4.2</v>
      </c>
      <c r="R165" s="277">
        <v>4.2</v>
      </c>
      <c r="S165" s="277">
        <v>4.2</v>
      </c>
      <c r="T165" s="277">
        <v>4.2</v>
      </c>
      <c r="U165" s="277">
        <v>4.2</v>
      </c>
      <c r="V165" s="277">
        <v>4</v>
      </c>
      <c r="W165" s="277">
        <v>4</v>
      </c>
      <c r="X165" s="277">
        <v>4</v>
      </c>
      <c r="Y165" s="277">
        <v>4</v>
      </c>
      <c r="Z165" s="277">
        <v>4</v>
      </c>
      <c r="AA165" s="277">
        <v>4.3</v>
      </c>
      <c r="AB165" s="277">
        <v>4.3</v>
      </c>
      <c r="AC165" s="277">
        <v>4.3</v>
      </c>
      <c r="AD165" s="277">
        <v>4.5</v>
      </c>
      <c r="AE165" s="277">
        <v>4.5</v>
      </c>
      <c r="AF165" s="277">
        <v>4.5</v>
      </c>
      <c r="AG165" s="277">
        <v>4.5</v>
      </c>
      <c r="AH165" s="277">
        <v>4.5999999999999996</v>
      </c>
      <c r="AI165" s="277">
        <v>4.7</v>
      </c>
      <c r="AJ165" s="277">
        <f>_xlfn.IFNA(VLOOKUP(C165,'INFORM Severity - hidden'!$C$5:$G$155,5,FALSE),"-")</f>
        <v>4.7</v>
      </c>
    </row>
    <row r="166" spans="1:36" x14ac:dyDescent="0.25">
      <c r="A166" t="s">
        <v>1152</v>
      </c>
      <c r="B166" t="s">
        <v>1150</v>
      </c>
      <c r="C166" t="s">
        <v>1151</v>
      </c>
      <c r="D166" s="277" t="str">
        <f t="shared" si="2"/>
        <v>-</v>
      </c>
      <c r="E166" s="277" t="s">
        <v>7572</v>
      </c>
      <c r="F166" s="277" t="s">
        <v>7572</v>
      </c>
      <c r="G166" s="277" t="s">
        <v>7572</v>
      </c>
      <c r="H166" s="277" t="s">
        <v>7572</v>
      </c>
      <c r="I166" s="277" t="s">
        <v>7572</v>
      </c>
      <c r="J166" s="277" t="s">
        <v>7572</v>
      </c>
      <c r="K166" s="277" t="s">
        <v>7572</v>
      </c>
      <c r="L166" s="277" t="s">
        <v>7572</v>
      </c>
      <c r="M166" s="277" t="s">
        <v>7572</v>
      </c>
      <c r="N166" s="277" t="s">
        <v>7572</v>
      </c>
      <c r="O166" s="277" t="s">
        <v>7572</v>
      </c>
      <c r="P166" s="277" t="s">
        <v>7572</v>
      </c>
      <c r="Q166" s="277" t="s">
        <v>7572</v>
      </c>
      <c r="R166" s="277" t="s">
        <v>7572</v>
      </c>
      <c r="S166" s="277" t="s">
        <v>7572</v>
      </c>
      <c r="T166" s="277" t="s">
        <v>7572</v>
      </c>
      <c r="U166" s="277" t="s">
        <v>7572</v>
      </c>
      <c r="V166" s="277" t="s">
        <v>7572</v>
      </c>
      <c r="W166" s="277" t="s">
        <v>7572</v>
      </c>
      <c r="X166" s="277" t="s">
        <v>7572</v>
      </c>
      <c r="Y166" s="277" t="s">
        <v>7572</v>
      </c>
      <c r="Z166" s="277" t="s">
        <v>7572</v>
      </c>
      <c r="AA166" s="277" t="s">
        <v>7572</v>
      </c>
      <c r="AB166" s="277" t="s">
        <v>7572</v>
      </c>
      <c r="AC166" s="277" t="s">
        <v>7572</v>
      </c>
      <c r="AD166" s="277" t="s">
        <v>7572</v>
      </c>
      <c r="AE166" s="277" t="s">
        <v>7572</v>
      </c>
      <c r="AF166" s="277" t="s">
        <v>7572</v>
      </c>
      <c r="AG166" s="277" t="s">
        <v>7572</v>
      </c>
      <c r="AH166" s="277" t="s">
        <v>7572</v>
      </c>
      <c r="AI166" s="277" t="s">
        <v>7572</v>
      </c>
      <c r="AJ166" s="277" t="str">
        <f>_xlfn.IFNA(VLOOKUP(C166,'INFORM Severity - hidden'!$C$5:$G$155,5,FALSE),"-")</f>
        <v>x</v>
      </c>
    </row>
    <row r="167" spans="1:36" x14ac:dyDescent="0.25">
      <c r="A167" t="s">
        <v>1061</v>
      </c>
      <c r="B167" t="s">
        <v>1059</v>
      </c>
      <c r="C167" t="s">
        <v>1060</v>
      </c>
      <c r="D167" s="277" t="str">
        <f t="shared" si="2"/>
        <v>-</v>
      </c>
      <c r="E167" s="277" t="s">
        <v>7572</v>
      </c>
      <c r="F167" s="277" t="s">
        <v>7572</v>
      </c>
      <c r="G167" s="277" t="s">
        <v>7572</v>
      </c>
      <c r="H167" s="277" t="s">
        <v>7572</v>
      </c>
      <c r="I167" s="277" t="s">
        <v>7572</v>
      </c>
      <c r="J167" s="277" t="s">
        <v>7572</v>
      </c>
      <c r="K167" s="277" t="s">
        <v>7572</v>
      </c>
      <c r="L167" s="277" t="s">
        <v>7572</v>
      </c>
      <c r="M167" s="277" t="s">
        <v>7572</v>
      </c>
      <c r="N167" s="277" t="s">
        <v>7572</v>
      </c>
      <c r="O167" s="277" t="s">
        <v>7572</v>
      </c>
      <c r="P167" s="277" t="s">
        <v>7572</v>
      </c>
      <c r="Q167" s="277" t="s">
        <v>7572</v>
      </c>
      <c r="R167" s="277" t="s">
        <v>7572</v>
      </c>
      <c r="S167" s="277" t="s">
        <v>7572</v>
      </c>
      <c r="T167" s="277" t="s">
        <v>7572</v>
      </c>
      <c r="U167" s="277" t="s">
        <v>7572</v>
      </c>
      <c r="V167" s="277" t="s">
        <v>7572</v>
      </c>
      <c r="W167" s="277" t="s">
        <v>7572</v>
      </c>
      <c r="X167" s="277" t="s">
        <v>7572</v>
      </c>
      <c r="Y167" s="277" t="s">
        <v>7572</v>
      </c>
      <c r="Z167" s="277" t="s">
        <v>7572</v>
      </c>
      <c r="AA167" s="277" t="s">
        <v>7572</v>
      </c>
      <c r="AB167" s="277" t="s">
        <v>7572</v>
      </c>
      <c r="AC167" s="277" t="s">
        <v>7572</v>
      </c>
      <c r="AD167" s="277" t="s">
        <v>7572</v>
      </c>
      <c r="AE167" s="277" t="s">
        <v>7572</v>
      </c>
      <c r="AF167" s="277" t="s">
        <v>7572</v>
      </c>
      <c r="AG167" s="277" t="s">
        <v>7572</v>
      </c>
      <c r="AH167" s="277" t="s">
        <v>7572</v>
      </c>
      <c r="AI167" s="277" t="s">
        <v>7572</v>
      </c>
      <c r="AJ167" s="277" t="str">
        <f>_xlfn.IFNA(VLOOKUP(C167,'INFORM Severity - hidden'!$C$5:$G$155,5,FALSE),"-")</f>
        <v>x</v>
      </c>
    </row>
    <row r="168" spans="1:36" x14ac:dyDescent="0.25">
      <c r="A168" t="s">
        <v>1082</v>
      </c>
      <c r="B168" t="s">
        <v>1080</v>
      </c>
      <c r="C168" t="s">
        <v>1081</v>
      </c>
      <c r="D168" s="277" t="str">
        <f t="shared" si="2"/>
        <v>-</v>
      </c>
      <c r="E168" s="277" t="s">
        <v>7572</v>
      </c>
      <c r="F168" s="277" t="s">
        <v>7572</v>
      </c>
      <c r="G168" s="277" t="s">
        <v>7572</v>
      </c>
      <c r="H168" s="277" t="s">
        <v>7572</v>
      </c>
      <c r="I168" s="277" t="s">
        <v>7572</v>
      </c>
      <c r="J168" s="277" t="s">
        <v>7572</v>
      </c>
      <c r="K168" s="277" t="s">
        <v>7572</v>
      </c>
      <c r="L168" s="277" t="s">
        <v>7572</v>
      </c>
      <c r="M168" s="277" t="s">
        <v>7572</v>
      </c>
      <c r="N168" s="277" t="s">
        <v>7572</v>
      </c>
      <c r="O168" s="277" t="s">
        <v>7572</v>
      </c>
      <c r="P168" s="277" t="s">
        <v>7572</v>
      </c>
      <c r="Q168" s="277" t="s">
        <v>7572</v>
      </c>
      <c r="R168" s="277" t="s">
        <v>7572</v>
      </c>
      <c r="S168" s="277" t="s">
        <v>7572</v>
      </c>
      <c r="T168" s="277" t="s">
        <v>7572</v>
      </c>
      <c r="U168" s="277" t="s">
        <v>7572</v>
      </c>
      <c r="V168" s="277" t="s">
        <v>7572</v>
      </c>
      <c r="W168" s="277" t="s">
        <v>7572</v>
      </c>
      <c r="X168" s="277" t="s">
        <v>7572</v>
      </c>
      <c r="Y168" s="277" t="s">
        <v>7572</v>
      </c>
      <c r="Z168" s="277" t="s">
        <v>7572</v>
      </c>
      <c r="AA168" s="277" t="s">
        <v>7572</v>
      </c>
      <c r="AB168" s="277" t="s">
        <v>7572</v>
      </c>
      <c r="AC168" s="277" t="s">
        <v>7572</v>
      </c>
      <c r="AD168" s="277" t="s">
        <v>7572</v>
      </c>
      <c r="AE168" s="277" t="s">
        <v>7572</v>
      </c>
      <c r="AF168" s="277" t="s">
        <v>7572</v>
      </c>
      <c r="AG168" s="277" t="s">
        <v>7572</v>
      </c>
      <c r="AH168" s="277" t="s">
        <v>7572</v>
      </c>
      <c r="AI168" s="277" t="s">
        <v>7572</v>
      </c>
      <c r="AJ168" s="277" t="str">
        <f>_xlfn.IFNA(VLOOKUP(C168,'INFORM Severity - hidden'!$C$5:$G$155,5,FALSE),"-")</f>
        <v>x</v>
      </c>
    </row>
    <row r="169" spans="1:36" x14ac:dyDescent="0.25">
      <c r="A169" t="s">
        <v>1136</v>
      </c>
      <c r="B169" t="s">
        <v>1134</v>
      </c>
      <c r="C169" t="s">
        <v>1135</v>
      </c>
      <c r="D169" s="277" t="str">
        <f t="shared" si="2"/>
        <v>Increasing</v>
      </c>
      <c r="E169" s="277" t="s">
        <v>7572</v>
      </c>
      <c r="F169" s="277" t="s">
        <v>7572</v>
      </c>
      <c r="G169" s="277" t="s">
        <v>7572</v>
      </c>
      <c r="H169" s="277">
        <v>3.5</v>
      </c>
      <c r="I169" s="277">
        <v>3.5</v>
      </c>
      <c r="J169" s="277">
        <v>3.5</v>
      </c>
      <c r="K169" s="277">
        <v>3.5</v>
      </c>
      <c r="L169" s="277">
        <v>3.5</v>
      </c>
      <c r="M169" s="277">
        <v>3.5</v>
      </c>
      <c r="N169" s="277">
        <v>3.7</v>
      </c>
      <c r="O169" s="277">
        <v>3.7</v>
      </c>
      <c r="P169" s="277">
        <v>3.7</v>
      </c>
      <c r="Q169" s="277">
        <v>3.7</v>
      </c>
      <c r="R169" s="277">
        <v>3.7</v>
      </c>
      <c r="S169" s="277">
        <v>3.7</v>
      </c>
      <c r="T169" s="277">
        <v>3.7</v>
      </c>
      <c r="U169" s="277">
        <v>3.7</v>
      </c>
      <c r="V169" s="277">
        <v>3.4</v>
      </c>
      <c r="W169" s="277">
        <v>3.4</v>
      </c>
      <c r="X169" s="277">
        <v>3.4</v>
      </c>
      <c r="Y169" s="277">
        <v>3.4</v>
      </c>
      <c r="Z169" s="277">
        <v>3.3</v>
      </c>
      <c r="AA169" s="277">
        <v>3.6</v>
      </c>
      <c r="AB169" s="277">
        <v>3.6</v>
      </c>
      <c r="AC169" s="277">
        <v>3.6</v>
      </c>
      <c r="AD169" s="277">
        <v>3.6</v>
      </c>
      <c r="AE169" s="277">
        <v>3.6</v>
      </c>
      <c r="AF169" s="277">
        <v>3.6</v>
      </c>
      <c r="AG169" s="277">
        <v>3.6</v>
      </c>
      <c r="AH169" s="277">
        <v>3.7</v>
      </c>
      <c r="AI169" s="277">
        <v>3.8</v>
      </c>
      <c r="AJ169" s="277">
        <f>_xlfn.IFNA(VLOOKUP(C169,'INFORM Severity - hidden'!$C$5:$G$155,5,FALSE),"-")</f>
        <v>3.8</v>
      </c>
    </row>
    <row r="170" spans="1:36" x14ac:dyDescent="0.25">
      <c r="A170" t="s">
        <v>1847</v>
      </c>
      <c r="B170" t="s">
        <v>1845</v>
      </c>
      <c r="C170" t="s">
        <v>1846</v>
      </c>
      <c r="D170" s="277" t="str">
        <f t="shared" si="2"/>
        <v>Increasing</v>
      </c>
      <c r="E170" s="277" t="s">
        <v>7572</v>
      </c>
      <c r="F170" s="277" t="s">
        <v>7572</v>
      </c>
      <c r="G170" s="277" t="s">
        <v>7572</v>
      </c>
      <c r="H170" s="277" t="s">
        <v>7572</v>
      </c>
      <c r="I170" s="277" t="s">
        <v>7572</v>
      </c>
      <c r="J170" s="277" t="s">
        <v>7572</v>
      </c>
      <c r="K170" s="277" t="s">
        <v>7572</v>
      </c>
      <c r="L170" s="277" t="s">
        <v>7572</v>
      </c>
      <c r="M170" s="277" t="s">
        <v>7572</v>
      </c>
      <c r="N170" s="277" t="s">
        <v>7572</v>
      </c>
      <c r="O170" s="277" t="s">
        <v>7572</v>
      </c>
      <c r="P170" s="277" t="s">
        <v>7572</v>
      </c>
      <c r="Q170" s="277" t="s">
        <v>7572</v>
      </c>
      <c r="R170" s="277">
        <v>3.6</v>
      </c>
      <c r="S170" s="277">
        <v>3.5</v>
      </c>
      <c r="T170" s="277">
        <v>3.5</v>
      </c>
      <c r="U170" s="277">
        <v>3.6</v>
      </c>
      <c r="V170" s="277">
        <v>3.5</v>
      </c>
      <c r="W170" s="277">
        <v>3.5</v>
      </c>
      <c r="X170" s="277">
        <v>3.5</v>
      </c>
      <c r="Y170" s="277">
        <v>3.5</v>
      </c>
      <c r="Z170" s="277">
        <v>3.5</v>
      </c>
      <c r="AA170" s="277">
        <v>3.5</v>
      </c>
      <c r="AB170" s="277">
        <v>3.5</v>
      </c>
      <c r="AC170" s="277">
        <v>3.6</v>
      </c>
      <c r="AD170" s="277">
        <v>3.6</v>
      </c>
      <c r="AE170" s="277">
        <v>3.6</v>
      </c>
      <c r="AF170" s="277">
        <v>3.6</v>
      </c>
      <c r="AG170" s="277">
        <v>3.6</v>
      </c>
      <c r="AH170" s="277">
        <v>3.9</v>
      </c>
      <c r="AI170" s="277">
        <v>3.7</v>
      </c>
      <c r="AJ170" s="277">
        <f>_xlfn.IFNA(VLOOKUP(C170,'INFORM Severity - hidden'!$C$5:$G$155,5,FALSE),"-")</f>
        <v>3.7</v>
      </c>
    </row>
    <row r="171" spans="1:36" x14ac:dyDescent="0.25">
      <c r="A171" t="s">
        <v>2497</v>
      </c>
      <c r="B171" t="s">
        <v>2495</v>
      </c>
      <c r="C171" t="s">
        <v>2496</v>
      </c>
      <c r="D171" s="277" t="str">
        <f t="shared" si="2"/>
        <v>-</v>
      </c>
      <c r="E171" s="277" t="s">
        <v>7572</v>
      </c>
      <c r="F171" s="277" t="s">
        <v>7572</v>
      </c>
      <c r="G171" s="277" t="s">
        <v>7572</v>
      </c>
      <c r="H171" s="277" t="s">
        <v>7572</v>
      </c>
      <c r="I171" s="277" t="s">
        <v>7572</v>
      </c>
      <c r="J171" s="277" t="s">
        <v>7572</v>
      </c>
      <c r="K171" s="277" t="s">
        <v>7572</v>
      </c>
      <c r="L171" s="277" t="s">
        <v>7572</v>
      </c>
      <c r="M171" s="277" t="s">
        <v>7572</v>
      </c>
      <c r="N171" s="277" t="s">
        <v>7572</v>
      </c>
      <c r="O171" s="277" t="s">
        <v>7572</v>
      </c>
      <c r="P171" s="277" t="s">
        <v>7572</v>
      </c>
      <c r="Q171" s="277" t="s">
        <v>7572</v>
      </c>
      <c r="R171" s="277" t="s">
        <v>7572</v>
      </c>
      <c r="S171" s="277" t="s">
        <v>7572</v>
      </c>
      <c r="T171" s="277" t="s">
        <v>7572</v>
      </c>
      <c r="U171" s="277" t="s">
        <v>7572</v>
      </c>
      <c r="V171" s="277" t="s">
        <v>7572</v>
      </c>
      <c r="W171" s="277" t="s">
        <v>7572</v>
      </c>
      <c r="X171" s="277" t="s">
        <v>7572</v>
      </c>
      <c r="Y171" s="277" t="s">
        <v>7572</v>
      </c>
      <c r="Z171" s="277" t="s">
        <v>7572</v>
      </c>
      <c r="AA171" s="277" t="s">
        <v>7572</v>
      </c>
      <c r="AB171" s="277" t="s">
        <v>7572</v>
      </c>
      <c r="AC171" s="277" t="s">
        <v>7572</v>
      </c>
      <c r="AD171" s="277" t="s">
        <v>7572</v>
      </c>
      <c r="AE171" s="277" t="s">
        <v>7572</v>
      </c>
      <c r="AF171" s="277" t="s">
        <v>7572</v>
      </c>
      <c r="AG171" s="277" t="s">
        <v>7572</v>
      </c>
      <c r="AH171" s="277" t="s">
        <v>7572</v>
      </c>
      <c r="AI171" s="277" t="s">
        <v>7572</v>
      </c>
      <c r="AJ171" s="277" t="str">
        <f>_xlfn.IFNA(VLOOKUP(C171,'INFORM Severity - hidden'!$C$5:$G$155,5,FALSE),"-")</f>
        <v>x</v>
      </c>
    </row>
    <row r="172" spans="1:36" x14ac:dyDescent="0.25">
      <c r="A172" t="s">
        <v>671</v>
      </c>
      <c r="B172" t="s">
        <v>669</v>
      </c>
      <c r="C172" t="s">
        <v>670</v>
      </c>
      <c r="D172" s="277" t="str">
        <f t="shared" si="2"/>
        <v>Increasing</v>
      </c>
      <c r="E172" s="277" t="s">
        <v>7572</v>
      </c>
      <c r="F172" s="277">
        <v>1.4</v>
      </c>
      <c r="G172" s="277">
        <v>1.4</v>
      </c>
      <c r="H172" s="277">
        <v>1.6</v>
      </c>
      <c r="I172" s="277">
        <v>1.6</v>
      </c>
      <c r="J172" s="277">
        <v>1.6</v>
      </c>
      <c r="K172" s="277">
        <v>1.6</v>
      </c>
      <c r="L172" s="277">
        <v>1.6</v>
      </c>
      <c r="M172" s="277">
        <v>1.6</v>
      </c>
      <c r="N172" s="277">
        <v>2.2999999999999998</v>
      </c>
      <c r="O172" s="277">
        <v>2.2999999999999998</v>
      </c>
      <c r="P172" s="277">
        <v>2.2999999999999998</v>
      </c>
      <c r="Q172" s="277">
        <v>2.2999999999999998</v>
      </c>
      <c r="R172" s="277">
        <v>2.2999999999999998</v>
      </c>
      <c r="S172" s="277">
        <v>2</v>
      </c>
      <c r="T172" s="277">
        <v>2</v>
      </c>
      <c r="U172" s="277">
        <v>1.8</v>
      </c>
      <c r="V172" s="277">
        <v>1.9</v>
      </c>
      <c r="W172" s="277">
        <v>1.9</v>
      </c>
      <c r="X172" s="277">
        <v>1.9</v>
      </c>
      <c r="Y172" s="277">
        <v>1.8</v>
      </c>
      <c r="Z172" s="277">
        <v>1.9</v>
      </c>
      <c r="AA172" s="277">
        <v>2</v>
      </c>
      <c r="AB172" s="277">
        <v>2</v>
      </c>
      <c r="AC172" s="277">
        <v>1.9</v>
      </c>
      <c r="AD172" s="277">
        <v>1.9</v>
      </c>
      <c r="AE172" s="277">
        <v>1.9</v>
      </c>
      <c r="AF172" s="277">
        <v>1.9</v>
      </c>
      <c r="AG172" s="277">
        <v>1.9</v>
      </c>
      <c r="AH172" s="277">
        <v>1.9</v>
      </c>
      <c r="AI172" s="277">
        <v>2.2000000000000002</v>
      </c>
      <c r="AJ172" s="277">
        <f>_xlfn.IFNA(VLOOKUP(C172,'INFORM Severity - hidden'!$C$5:$G$155,5,FALSE),"-")</f>
        <v>2.2000000000000002</v>
      </c>
    </row>
    <row r="173" spans="1:36" x14ac:dyDescent="0.25">
      <c r="A173" t="s">
        <v>698</v>
      </c>
      <c r="B173" t="s">
        <v>696</v>
      </c>
      <c r="C173" t="s">
        <v>697</v>
      </c>
      <c r="D173" s="277" t="str">
        <f t="shared" si="2"/>
        <v>Increasing</v>
      </c>
      <c r="E173" s="277" t="s">
        <v>7572</v>
      </c>
      <c r="F173" s="277">
        <v>3.9</v>
      </c>
      <c r="G173" s="277">
        <v>3.9</v>
      </c>
      <c r="H173" s="277">
        <v>4</v>
      </c>
      <c r="I173" s="277">
        <v>3.9</v>
      </c>
      <c r="J173" s="277">
        <v>4</v>
      </c>
      <c r="K173" s="277">
        <v>4</v>
      </c>
      <c r="L173" s="277">
        <v>4</v>
      </c>
      <c r="M173" s="277">
        <v>4</v>
      </c>
      <c r="N173" s="277">
        <v>4.0999999999999996</v>
      </c>
      <c r="O173" s="277">
        <v>4.0999999999999996</v>
      </c>
      <c r="P173" s="277">
        <v>4.0999999999999996</v>
      </c>
      <c r="Q173" s="277">
        <v>4.0999999999999996</v>
      </c>
      <c r="R173" s="277">
        <v>4.5999999999999996</v>
      </c>
      <c r="S173" s="277">
        <v>4.5999999999999996</v>
      </c>
      <c r="T173" s="277">
        <v>4.5999999999999996</v>
      </c>
      <c r="U173" s="277">
        <v>4.5999999999999996</v>
      </c>
      <c r="V173" s="277">
        <v>4.5</v>
      </c>
      <c r="W173" s="277">
        <v>4.5</v>
      </c>
      <c r="X173" s="277">
        <v>4.5</v>
      </c>
      <c r="Y173" s="277">
        <v>4.5</v>
      </c>
      <c r="Z173" s="277">
        <v>4.5</v>
      </c>
      <c r="AA173" s="277">
        <v>4.5</v>
      </c>
      <c r="AB173" s="277">
        <v>4.5</v>
      </c>
      <c r="AC173" s="277">
        <v>4.5</v>
      </c>
      <c r="AD173" s="277">
        <v>4.3</v>
      </c>
      <c r="AE173" s="277">
        <v>4.3</v>
      </c>
      <c r="AF173" s="277">
        <v>4.2</v>
      </c>
      <c r="AG173" s="277">
        <v>4.2</v>
      </c>
      <c r="AH173" s="277">
        <v>4.4000000000000004</v>
      </c>
      <c r="AI173" s="277">
        <v>4.5</v>
      </c>
      <c r="AJ173" s="277">
        <f>_xlfn.IFNA(VLOOKUP(C173,'INFORM Severity - hidden'!$C$5:$G$155,5,FALSE),"-")</f>
        <v>4.5</v>
      </c>
    </row>
    <row r="174" spans="1:36" x14ac:dyDescent="0.25">
      <c r="A174"/>
      <c r="B174"/>
      <c r="C174" t="s">
        <v>7645</v>
      </c>
      <c r="D174" s="277" t="str">
        <f t="shared" si="2"/>
        <v>-</v>
      </c>
      <c r="E174" s="277" t="s">
        <v>7572</v>
      </c>
      <c r="F174" s="277">
        <v>3.9</v>
      </c>
      <c r="G174" s="277">
        <v>3.9</v>
      </c>
      <c r="H174" s="277" t="s">
        <v>7572</v>
      </c>
      <c r="I174" s="277" t="s">
        <v>7572</v>
      </c>
      <c r="J174" s="277" t="s">
        <v>7572</v>
      </c>
      <c r="K174" s="277" t="s">
        <v>7572</v>
      </c>
      <c r="L174" s="277" t="s">
        <v>7572</v>
      </c>
      <c r="M174" s="277" t="s">
        <v>7572</v>
      </c>
      <c r="N174" s="277" t="s">
        <v>7572</v>
      </c>
      <c r="O174" s="277" t="s">
        <v>7572</v>
      </c>
      <c r="P174" s="277" t="s">
        <v>7572</v>
      </c>
      <c r="Q174" s="277" t="s">
        <v>7572</v>
      </c>
      <c r="R174" s="277" t="s">
        <v>7572</v>
      </c>
      <c r="S174" s="277" t="s">
        <v>7572</v>
      </c>
      <c r="T174" s="277" t="s">
        <v>7572</v>
      </c>
      <c r="U174" s="277" t="s">
        <v>7572</v>
      </c>
      <c r="V174" s="277" t="s">
        <v>7572</v>
      </c>
      <c r="W174" s="277" t="s">
        <v>7572</v>
      </c>
      <c r="X174" s="277" t="s">
        <v>7572</v>
      </c>
      <c r="Y174" s="277" t="s">
        <v>7572</v>
      </c>
      <c r="Z174" s="277" t="s">
        <v>7572</v>
      </c>
      <c r="AA174" s="277" t="s">
        <v>7572</v>
      </c>
      <c r="AB174" s="277" t="s">
        <v>7572</v>
      </c>
      <c r="AC174" s="277" t="s">
        <v>7572</v>
      </c>
      <c r="AD174" s="277" t="s">
        <v>7572</v>
      </c>
      <c r="AE174" s="277" t="s">
        <v>7572</v>
      </c>
      <c r="AF174" s="277" t="s">
        <v>7572</v>
      </c>
      <c r="AG174" s="277" t="s">
        <v>7572</v>
      </c>
      <c r="AH174" s="277" t="s">
        <v>7572</v>
      </c>
      <c r="AI174" s="277" t="s">
        <v>7572</v>
      </c>
      <c r="AJ174" s="277" t="str">
        <f>_xlfn.IFNA(VLOOKUP(C174,'INFORM Severity - hidden'!$C$5:$G$155,5,FALSE),"-")</f>
        <v>-</v>
      </c>
    </row>
    <row r="175" spans="1:36" x14ac:dyDescent="0.25">
      <c r="A175"/>
      <c r="B175"/>
      <c r="C175" t="s">
        <v>7646</v>
      </c>
      <c r="D175" s="277" t="str">
        <f t="shared" si="2"/>
        <v>-</v>
      </c>
      <c r="E175" s="277" t="s">
        <v>7572</v>
      </c>
      <c r="F175" s="277">
        <v>2.1</v>
      </c>
      <c r="G175" s="277">
        <v>2.1</v>
      </c>
      <c r="H175" s="277">
        <v>2.7</v>
      </c>
      <c r="I175" s="277">
        <v>2.7</v>
      </c>
      <c r="J175" s="277">
        <v>2.7</v>
      </c>
      <c r="K175" s="277">
        <v>2.8</v>
      </c>
      <c r="L175" s="277">
        <v>2.7</v>
      </c>
      <c r="M175" s="277">
        <v>2.7</v>
      </c>
      <c r="N175" s="277">
        <v>2.7</v>
      </c>
      <c r="O175" s="277">
        <v>2.7</v>
      </c>
      <c r="P175" s="277" t="s">
        <v>7572</v>
      </c>
      <c r="Q175" s="277" t="s">
        <v>7572</v>
      </c>
      <c r="R175" s="277" t="s">
        <v>7572</v>
      </c>
      <c r="S175" s="277" t="s">
        <v>7572</v>
      </c>
      <c r="T175" s="277" t="s">
        <v>7572</v>
      </c>
      <c r="U175" s="277" t="s">
        <v>7572</v>
      </c>
      <c r="V175" s="277" t="s">
        <v>7572</v>
      </c>
      <c r="W175" s="277" t="s">
        <v>7572</v>
      </c>
      <c r="X175" s="277" t="s">
        <v>7572</v>
      </c>
      <c r="Y175" s="277" t="s">
        <v>7572</v>
      </c>
      <c r="Z175" s="277" t="s">
        <v>7572</v>
      </c>
      <c r="AA175" s="277" t="s">
        <v>7572</v>
      </c>
      <c r="AB175" s="277" t="s">
        <v>7572</v>
      </c>
      <c r="AC175" s="277" t="s">
        <v>7572</v>
      </c>
      <c r="AD175" s="277" t="s">
        <v>7572</v>
      </c>
      <c r="AE175" s="277" t="s">
        <v>7572</v>
      </c>
      <c r="AF175" s="277" t="s">
        <v>7572</v>
      </c>
      <c r="AG175" s="277" t="s">
        <v>7572</v>
      </c>
      <c r="AH175" s="277" t="s">
        <v>7572</v>
      </c>
      <c r="AI175" s="277" t="s">
        <v>7572</v>
      </c>
      <c r="AJ175" s="277" t="str">
        <f>_xlfn.IFNA(VLOOKUP(C175,'INFORM Severity - hidden'!$C$5:$G$155,5,FALSE),"-")</f>
        <v>-</v>
      </c>
    </row>
    <row r="176" spans="1:36" x14ac:dyDescent="0.25">
      <c r="A176"/>
      <c r="B176"/>
      <c r="C176" t="s">
        <v>7647</v>
      </c>
      <c r="D176" s="277" t="str">
        <f t="shared" si="2"/>
        <v>-</v>
      </c>
      <c r="E176" s="277" t="s">
        <v>7572</v>
      </c>
      <c r="F176" s="277">
        <v>2.6</v>
      </c>
      <c r="G176" s="277">
        <v>2.6</v>
      </c>
      <c r="H176" s="277">
        <v>3.5</v>
      </c>
      <c r="I176" s="277">
        <v>3.5</v>
      </c>
      <c r="J176" s="277">
        <v>3.5</v>
      </c>
      <c r="K176" s="277">
        <v>3.5</v>
      </c>
      <c r="L176" s="277">
        <v>3.4</v>
      </c>
      <c r="M176" s="277">
        <v>3.4</v>
      </c>
      <c r="N176" s="277">
        <v>3.4</v>
      </c>
      <c r="O176" s="277">
        <v>3.4</v>
      </c>
      <c r="P176" s="277" t="s">
        <v>7572</v>
      </c>
      <c r="Q176" s="277" t="s">
        <v>7572</v>
      </c>
      <c r="R176" s="277" t="s">
        <v>7572</v>
      </c>
      <c r="S176" s="277" t="s">
        <v>7572</v>
      </c>
      <c r="T176" s="277" t="s">
        <v>7572</v>
      </c>
      <c r="U176" s="277" t="s">
        <v>7572</v>
      </c>
      <c r="V176" s="277" t="s">
        <v>7572</v>
      </c>
      <c r="W176" s="277" t="s">
        <v>7572</v>
      </c>
      <c r="X176" s="277" t="s">
        <v>7572</v>
      </c>
      <c r="Y176" s="277" t="s">
        <v>7572</v>
      </c>
      <c r="Z176" s="277" t="s">
        <v>7572</v>
      </c>
      <c r="AA176" s="277" t="s">
        <v>7572</v>
      </c>
      <c r="AB176" s="277" t="s">
        <v>7572</v>
      </c>
      <c r="AC176" s="277" t="s">
        <v>7572</v>
      </c>
      <c r="AD176" s="277" t="s">
        <v>7572</v>
      </c>
      <c r="AE176" s="277" t="s">
        <v>7572</v>
      </c>
      <c r="AF176" s="277" t="s">
        <v>7572</v>
      </c>
      <c r="AG176" s="277" t="s">
        <v>7572</v>
      </c>
      <c r="AH176" s="277" t="s">
        <v>7572</v>
      </c>
      <c r="AI176" s="277" t="s">
        <v>7572</v>
      </c>
      <c r="AJ176" s="277" t="str">
        <f>_xlfn.IFNA(VLOOKUP(C176,'INFORM Severity - hidden'!$C$5:$G$155,5,FALSE),"-")</f>
        <v>-</v>
      </c>
    </row>
    <row r="177" spans="1:36" x14ac:dyDescent="0.25">
      <c r="A177" t="s">
        <v>698</v>
      </c>
      <c r="B177" t="s">
        <v>1836</v>
      </c>
      <c r="C177" t="s">
        <v>1837</v>
      </c>
      <c r="D177" s="277" t="str">
        <f t="shared" si="2"/>
        <v>Decreasing</v>
      </c>
      <c r="E177" s="277" t="s">
        <v>7572</v>
      </c>
      <c r="F177" s="277" t="s">
        <v>7572</v>
      </c>
      <c r="G177" s="277" t="s">
        <v>7572</v>
      </c>
      <c r="H177" s="277" t="s">
        <v>7572</v>
      </c>
      <c r="I177" s="277" t="s">
        <v>7572</v>
      </c>
      <c r="J177" s="277" t="s">
        <v>7572</v>
      </c>
      <c r="K177" s="277" t="s">
        <v>7572</v>
      </c>
      <c r="L177" s="277" t="s">
        <v>7572</v>
      </c>
      <c r="M177" s="277" t="s">
        <v>7572</v>
      </c>
      <c r="N177" s="277" t="s">
        <v>7572</v>
      </c>
      <c r="O177" s="277" t="s">
        <v>7572</v>
      </c>
      <c r="P177" s="277" t="s">
        <v>7572</v>
      </c>
      <c r="Q177" s="277" t="s">
        <v>7572</v>
      </c>
      <c r="R177" s="277">
        <v>3.7</v>
      </c>
      <c r="S177" s="277">
        <v>3.8</v>
      </c>
      <c r="T177" s="277">
        <v>3.8</v>
      </c>
      <c r="U177" s="277">
        <v>3.8</v>
      </c>
      <c r="V177" s="277">
        <v>3.8</v>
      </c>
      <c r="W177" s="277">
        <v>3.8</v>
      </c>
      <c r="X177" s="277">
        <v>3.8</v>
      </c>
      <c r="Y177" s="277">
        <v>3.8</v>
      </c>
      <c r="Z177" s="277">
        <v>3.8</v>
      </c>
      <c r="AA177" s="277">
        <v>4.0999999999999996</v>
      </c>
      <c r="AB177" s="277">
        <v>4.0999999999999996</v>
      </c>
      <c r="AC177" s="277">
        <v>4</v>
      </c>
      <c r="AD177" s="277">
        <v>3.9</v>
      </c>
      <c r="AE177" s="277">
        <v>3.9</v>
      </c>
      <c r="AF177" s="277">
        <v>3.8</v>
      </c>
      <c r="AG177" s="277">
        <v>3.8</v>
      </c>
      <c r="AH177" s="277">
        <v>3.5</v>
      </c>
      <c r="AI177" s="277">
        <v>3.4</v>
      </c>
      <c r="AJ177" s="277">
        <f>_xlfn.IFNA(VLOOKUP(C177,'INFORM Severity - hidden'!$C$5:$G$155,5,FALSE),"-")</f>
        <v>3.4</v>
      </c>
    </row>
    <row r="178" spans="1:36" x14ac:dyDescent="0.25">
      <c r="A178" t="s">
        <v>698</v>
      </c>
      <c r="B178" t="s">
        <v>2216</v>
      </c>
      <c r="C178" t="s">
        <v>2217</v>
      </c>
      <c r="D178" s="277" t="str">
        <f t="shared" si="2"/>
        <v>Increasing</v>
      </c>
      <c r="E178" s="277" t="s">
        <v>7572</v>
      </c>
      <c r="F178" s="277" t="s">
        <v>7572</v>
      </c>
      <c r="G178" s="277" t="s">
        <v>7572</v>
      </c>
      <c r="H178" s="277" t="s">
        <v>7572</v>
      </c>
      <c r="I178" s="277" t="s">
        <v>7572</v>
      </c>
      <c r="J178" s="277" t="s">
        <v>7572</v>
      </c>
      <c r="K178" s="277" t="s">
        <v>7572</v>
      </c>
      <c r="L178" s="277" t="s">
        <v>7572</v>
      </c>
      <c r="M178" s="277" t="s">
        <v>7572</v>
      </c>
      <c r="N178" s="277" t="s">
        <v>7572</v>
      </c>
      <c r="O178" s="277" t="s">
        <v>7572</v>
      </c>
      <c r="P178" s="277" t="s">
        <v>7572</v>
      </c>
      <c r="Q178" s="277" t="s">
        <v>7572</v>
      </c>
      <c r="R178" s="277" t="s">
        <v>7572</v>
      </c>
      <c r="S178" s="277" t="s">
        <v>7572</v>
      </c>
      <c r="T178" s="277" t="s">
        <v>7572</v>
      </c>
      <c r="U178" s="277" t="s">
        <v>7572</v>
      </c>
      <c r="V178" s="277" t="s">
        <v>7572</v>
      </c>
      <c r="W178" s="277" t="s">
        <v>7572</v>
      </c>
      <c r="X178" s="277">
        <v>2.5</v>
      </c>
      <c r="Y178" s="277">
        <v>2.5</v>
      </c>
      <c r="Z178" s="277">
        <v>2.6</v>
      </c>
      <c r="AA178" s="277">
        <v>2.6</v>
      </c>
      <c r="AB178" s="277">
        <v>2.6</v>
      </c>
      <c r="AC178" s="277">
        <v>2.6</v>
      </c>
      <c r="AD178" s="277">
        <v>2.6</v>
      </c>
      <c r="AE178" s="277">
        <v>2.6</v>
      </c>
      <c r="AF178" s="277">
        <v>2.5</v>
      </c>
      <c r="AG178" s="277">
        <v>2.5</v>
      </c>
      <c r="AH178" s="277">
        <v>2.5</v>
      </c>
      <c r="AI178" s="277">
        <v>2.6</v>
      </c>
      <c r="AJ178" s="277">
        <f>_xlfn.IFNA(VLOOKUP(C178,'INFORM Severity - hidden'!$C$5:$G$155,5,FALSE),"-")</f>
        <v>2.6</v>
      </c>
    </row>
    <row r="179" spans="1:36" x14ac:dyDescent="0.25">
      <c r="A179" t="s">
        <v>698</v>
      </c>
      <c r="B179" t="s">
        <v>2732</v>
      </c>
      <c r="C179" t="s">
        <v>2733</v>
      </c>
      <c r="D179" s="277" t="str">
        <f t="shared" si="2"/>
        <v>Increasing</v>
      </c>
      <c r="E179" s="277" t="s">
        <v>7572</v>
      </c>
      <c r="F179" s="277" t="s">
        <v>7572</v>
      </c>
      <c r="G179" s="277" t="s">
        <v>7572</v>
      </c>
      <c r="H179" s="277" t="s">
        <v>7572</v>
      </c>
      <c r="I179" s="277" t="s">
        <v>7572</v>
      </c>
      <c r="J179" s="277" t="s">
        <v>7572</v>
      </c>
      <c r="K179" s="277" t="s">
        <v>7572</v>
      </c>
      <c r="L179" s="277" t="s">
        <v>7572</v>
      </c>
      <c r="M179" s="277" t="s">
        <v>7572</v>
      </c>
      <c r="N179" s="277" t="s">
        <v>7572</v>
      </c>
      <c r="O179" s="277" t="s">
        <v>7572</v>
      </c>
      <c r="P179" s="277" t="s">
        <v>7572</v>
      </c>
      <c r="Q179" s="277" t="s">
        <v>7572</v>
      </c>
      <c r="R179" s="277" t="s">
        <v>7572</v>
      </c>
      <c r="S179" s="277" t="s">
        <v>7572</v>
      </c>
      <c r="T179" s="277" t="s">
        <v>7572</v>
      </c>
      <c r="U179" s="277" t="s">
        <v>7572</v>
      </c>
      <c r="V179" s="277" t="s">
        <v>7572</v>
      </c>
      <c r="W179" s="277" t="s">
        <v>7572</v>
      </c>
      <c r="X179" s="277" t="s">
        <v>7572</v>
      </c>
      <c r="Y179" s="277" t="s">
        <v>7572</v>
      </c>
      <c r="Z179" s="277" t="s">
        <v>7572</v>
      </c>
      <c r="AA179" s="277" t="s">
        <v>7572</v>
      </c>
      <c r="AB179" s="277" t="s">
        <v>7572</v>
      </c>
      <c r="AC179" s="277">
        <v>2.9</v>
      </c>
      <c r="AD179" s="277">
        <v>2.1</v>
      </c>
      <c r="AE179" s="277">
        <v>2.1</v>
      </c>
      <c r="AF179" s="277">
        <v>2.4</v>
      </c>
      <c r="AG179" s="277">
        <v>2.4</v>
      </c>
      <c r="AH179" s="277">
        <v>2.5</v>
      </c>
      <c r="AI179" s="277">
        <v>2.6</v>
      </c>
      <c r="AJ179" s="277">
        <f>_xlfn.IFNA(VLOOKUP(C179,'INFORM Severity - hidden'!$C$5:$G$155,5,FALSE),"-")</f>
        <v>2.6</v>
      </c>
    </row>
    <row r="180" spans="1:36" x14ac:dyDescent="0.25">
      <c r="A180" t="s">
        <v>698</v>
      </c>
      <c r="B180" t="s">
        <v>3960</v>
      </c>
      <c r="C180" t="s">
        <v>3961</v>
      </c>
      <c r="D180" s="277" t="str">
        <f t="shared" si="2"/>
        <v>Increasing</v>
      </c>
      <c r="E180" s="277" t="s">
        <v>7572</v>
      </c>
      <c r="F180" s="277" t="s">
        <v>7572</v>
      </c>
      <c r="G180" s="277" t="s">
        <v>7572</v>
      </c>
      <c r="H180" s="277" t="s">
        <v>7572</v>
      </c>
      <c r="I180" s="277" t="s">
        <v>7572</v>
      </c>
      <c r="J180" s="277" t="s">
        <v>7572</v>
      </c>
      <c r="K180" s="277" t="s">
        <v>7572</v>
      </c>
      <c r="L180" s="277" t="s">
        <v>7572</v>
      </c>
      <c r="M180" s="277" t="s">
        <v>7572</v>
      </c>
      <c r="N180" s="277" t="s">
        <v>7572</v>
      </c>
      <c r="O180" s="277" t="s">
        <v>7572</v>
      </c>
      <c r="P180" s="277" t="s">
        <v>7572</v>
      </c>
      <c r="Q180" s="277" t="s">
        <v>7572</v>
      </c>
      <c r="R180" s="277" t="s">
        <v>7572</v>
      </c>
      <c r="S180" s="277" t="s">
        <v>7572</v>
      </c>
      <c r="T180" s="277" t="s">
        <v>7572</v>
      </c>
      <c r="U180" s="277" t="s">
        <v>7572</v>
      </c>
      <c r="V180" s="277" t="s">
        <v>7572</v>
      </c>
      <c r="W180" s="277" t="s">
        <v>7572</v>
      </c>
      <c r="X180" s="277" t="s">
        <v>7572</v>
      </c>
      <c r="Y180" s="277" t="s">
        <v>7572</v>
      </c>
      <c r="Z180" s="277" t="s">
        <v>7572</v>
      </c>
      <c r="AA180" s="277" t="s">
        <v>7572</v>
      </c>
      <c r="AB180" s="277" t="s">
        <v>7572</v>
      </c>
      <c r="AC180" s="277" t="s">
        <v>7572</v>
      </c>
      <c r="AD180" s="277" t="s">
        <v>7572</v>
      </c>
      <c r="AE180" s="277" t="s">
        <v>7572</v>
      </c>
      <c r="AF180" s="277">
        <v>2.8</v>
      </c>
      <c r="AG180" s="277">
        <v>2.8</v>
      </c>
      <c r="AH180" s="277">
        <v>2.9</v>
      </c>
      <c r="AI180" s="277">
        <v>3.3</v>
      </c>
      <c r="AJ180" s="277">
        <f>_xlfn.IFNA(VLOOKUP(C180,'INFORM Severity - hidden'!$C$5:$G$155,5,FALSE),"-")</f>
        <v>3.3</v>
      </c>
    </row>
    <row r="181" spans="1:36" x14ac:dyDescent="0.25">
      <c r="A181" t="s">
        <v>54</v>
      </c>
      <c r="B181" t="s">
        <v>52</v>
      </c>
      <c r="C181" t="s">
        <v>53</v>
      </c>
      <c r="D181" s="277" t="str">
        <f t="shared" si="2"/>
        <v>Stable</v>
      </c>
      <c r="E181" s="277">
        <v>2.5</v>
      </c>
      <c r="F181" s="277">
        <v>2.5</v>
      </c>
      <c r="G181" s="277">
        <v>2.5</v>
      </c>
      <c r="H181" s="277">
        <v>2.5</v>
      </c>
      <c r="I181" s="277">
        <v>2.5</v>
      </c>
      <c r="J181" s="277">
        <v>2.5</v>
      </c>
      <c r="K181" s="277">
        <v>2.5</v>
      </c>
      <c r="L181" s="277">
        <v>2.5</v>
      </c>
      <c r="M181" s="277">
        <v>2.5</v>
      </c>
      <c r="N181" s="277">
        <v>2.6</v>
      </c>
      <c r="O181" s="277">
        <v>2.6</v>
      </c>
      <c r="P181" s="277">
        <v>2.6</v>
      </c>
      <c r="Q181" s="277">
        <v>2.6</v>
      </c>
      <c r="R181" s="277">
        <v>2.6</v>
      </c>
      <c r="S181" s="277">
        <v>2.6</v>
      </c>
      <c r="T181" s="277">
        <v>2.6</v>
      </c>
      <c r="U181" s="277">
        <v>2.5</v>
      </c>
      <c r="V181" s="277">
        <v>2.7</v>
      </c>
      <c r="W181" s="277">
        <v>2.5</v>
      </c>
      <c r="X181" s="277">
        <v>2.5</v>
      </c>
      <c r="Y181" s="277">
        <v>2.4</v>
      </c>
      <c r="Z181" s="277">
        <v>2.4</v>
      </c>
      <c r="AA181" s="277">
        <v>2.4</v>
      </c>
      <c r="AB181" s="277">
        <v>2.4</v>
      </c>
      <c r="AC181" s="277">
        <v>2.4</v>
      </c>
      <c r="AD181" s="277">
        <v>2.4</v>
      </c>
      <c r="AE181" s="277">
        <v>2.4</v>
      </c>
      <c r="AF181" s="277">
        <v>2.4</v>
      </c>
      <c r="AG181" s="277">
        <v>2.4</v>
      </c>
      <c r="AH181" s="277">
        <v>2.4</v>
      </c>
      <c r="AI181" s="277">
        <v>2.4</v>
      </c>
      <c r="AJ181" s="277">
        <f>_xlfn.IFNA(VLOOKUP(C181,'INFORM Severity - hidden'!$C$5:$G$155,5,FALSE),"-")</f>
        <v>2.4</v>
      </c>
    </row>
    <row r="182" spans="1:36" x14ac:dyDescent="0.25">
      <c r="A182" t="s">
        <v>382</v>
      </c>
      <c r="B182" t="s">
        <v>380</v>
      </c>
      <c r="C182" t="s">
        <v>381</v>
      </c>
      <c r="D182" s="277" t="str">
        <f t="shared" si="2"/>
        <v>Increasing</v>
      </c>
      <c r="E182" s="277" t="s">
        <v>7572</v>
      </c>
      <c r="F182" s="277">
        <v>2.8</v>
      </c>
      <c r="G182" s="277">
        <v>2.8</v>
      </c>
      <c r="H182" s="277">
        <v>3</v>
      </c>
      <c r="I182" s="277">
        <v>3</v>
      </c>
      <c r="J182" s="277">
        <v>3</v>
      </c>
      <c r="K182" s="277">
        <v>3</v>
      </c>
      <c r="L182" s="277">
        <v>3</v>
      </c>
      <c r="M182" s="277">
        <v>2.6</v>
      </c>
      <c r="N182" s="277">
        <v>2.6</v>
      </c>
      <c r="O182" s="277">
        <v>2.7</v>
      </c>
      <c r="P182" s="277">
        <v>2.7</v>
      </c>
      <c r="Q182" s="277">
        <v>2.7</v>
      </c>
      <c r="R182" s="277">
        <v>2.7</v>
      </c>
      <c r="S182" s="277">
        <v>2.7</v>
      </c>
      <c r="T182" s="277">
        <v>2.7</v>
      </c>
      <c r="U182" s="277">
        <v>2.7</v>
      </c>
      <c r="V182" s="277">
        <v>2.7</v>
      </c>
      <c r="W182" s="277">
        <v>2.7</v>
      </c>
      <c r="X182" s="277">
        <v>2.7</v>
      </c>
      <c r="Y182" s="277">
        <v>2.7</v>
      </c>
      <c r="Z182" s="277">
        <v>3</v>
      </c>
      <c r="AA182" s="277">
        <v>3</v>
      </c>
      <c r="AB182" s="277">
        <v>3</v>
      </c>
      <c r="AC182" s="277">
        <v>3</v>
      </c>
      <c r="AD182" s="277">
        <v>3</v>
      </c>
      <c r="AE182" s="277">
        <v>3</v>
      </c>
      <c r="AF182" s="277">
        <v>3</v>
      </c>
      <c r="AG182" s="277">
        <v>3</v>
      </c>
      <c r="AH182" s="277">
        <v>3</v>
      </c>
      <c r="AI182" s="277">
        <v>3.1</v>
      </c>
      <c r="AJ182" s="277">
        <f>_xlfn.IFNA(VLOOKUP(C182,'INFORM Severity - hidden'!$C$5:$G$155,5,FALSE),"-")</f>
        <v>3.1</v>
      </c>
    </row>
    <row r="183" spans="1:36" x14ac:dyDescent="0.25">
      <c r="A183" t="s">
        <v>167</v>
      </c>
      <c r="B183" t="s">
        <v>165</v>
      </c>
      <c r="C183" t="s">
        <v>166</v>
      </c>
      <c r="D183" s="277" t="str">
        <f t="shared" si="2"/>
        <v>Increasing</v>
      </c>
      <c r="E183" s="277">
        <v>3.6</v>
      </c>
      <c r="F183" s="277">
        <v>3.6</v>
      </c>
      <c r="G183" s="277">
        <v>3.6</v>
      </c>
      <c r="H183" s="277">
        <v>4.0999999999999996</v>
      </c>
      <c r="I183" s="277">
        <v>4.3</v>
      </c>
      <c r="J183" s="277">
        <v>4.3</v>
      </c>
      <c r="K183" s="277">
        <v>4.3</v>
      </c>
      <c r="L183" s="277">
        <v>4.3</v>
      </c>
      <c r="M183" s="277">
        <v>4.3</v>
      </c>
      <c r="N183" s="277">
        <v>4.2</v>
      </c>
      <c r="O183" s="277">
        <v>4.2</v>
      </c>
      <c r="P183" s="277">
        <v>4.2</v>
      </c>
      <c r="Q183" s="277">
        <v>4.2</v>
      </c>
      <c r="R183" s="277">
        <v>4.7</v>
      </c>
      <c r="S183" s="277">
        <v>4.7</v>
      </c>
      <c r="T183" s="277">
        <v>4.7</v>
      </c>
      <c r="U183" s="277">
        <v>4.7</v>
      </c>
      <c r="V183" s="277">
        <v>4.7</v>
      </c>
      <c r="W183" s="277">
        <v>4.7</v>
      </c>
      <c r="X183" s="277">
        <v>4.7</v>
      </c>
      <c r="Y183" s="277">
        <v>4.5999999999999996</v>
      </c>
      <c r="Z183" s="277">
        <v>4.5999999999999996</v>
      </c>
      <c r="AA183" s="277">
        <v>4</v>
      </c>
      <c r="AB183" s="277">
        <v>4</v>
      </c>
      <c r="AC183" s="277">
        <v>4</v>
      </c>
      <c r="AD183" s="277">
        <v>4</v>
      </c>
      <c r="AE183" s="277">
        <v>4.4000000000000004</v>
      </c>
      <c r="AF183" s="277">
        <v>4.4000000000000004</v>
      </c>
      <c r="AG183" s="277">
        <v>4.4000000000000004</v>
      </c>
      <c r="AH183" s="277">
        <v>4.5</v>
      </c>
      <c r="AI183" s="277">
        <v>4.5999999999999996</v>
      </c>
      <c r="AJ183" s="277">
        <f>_xlfn.IFNA(VLOOKUP(C183,'INFORM Severity - hidden'!$C$5:$G$155,5,FALSE),"-")</f>
        <v>4.5999999999999996</v>
      </c>
    </row>
    <row r="184" spans="1:36" x14ac:dyDescent="0.25">
      <c r="A184" t="s">
        <v>167</v>
      </c>
      <c r="B184" t="s">
        <v>1106</v>
      </c>
      <c r="C184" t="s">
        <v>1107</v>
      </c>
      <c r="D184" s="277" t="str">
        <f t="shared" si="2"/>
        <v>Increasing</v>
      </c>
      <c r="E184" s="277" t="s">
        <v>7572</v>
      </c>
      <c r="F184" s="277" t="s">
        <v>7572</v>
      </c>
      <c r="G184" s="277" t="s">
        <v>7572</v>
      </c>
      <c r="H184" s="277">
        <v>2.1</v>
      </c>
      <c r="I184" s="277">
        <v>2.1</v>
      </c>
      <c r="J184" s="277">
        <v>2.1</v>
      </c>
      <c r="K184" s="277">
        <v>2.1</v>
      </c>
      <c r="L184" s="277">
        <v>2.1</v>
      </c>
      <c r="M184" s="277">
        <v>2.1</v>
      </c>
      <c r="N184" s="277">
        <v>2</v>
      </c>
      <c r="O184" s="277">
        <v>2</v>
      </c>
      <c r="P184" s="277">
        <v>2</v>
      </c>
      <c r="Q184" s="277">
        <v>2</v>
      </c>
      <c r="R184" s="277">
        <v>2</v>
      </c>
      <c r="S184" s="277">
        <v>2</v>
      </c>
      <c r="T184" s="277">
        <v>2</v>
      </c>
      <c r="U184" s="277">
        <v>2</v>
      </c>
      <c r="V184" s="277">
        <v>2</v>
      </c>
      <c r="W184" s="277">
        <v>2</v>
      </c>
      <c r="X184" s="277">
        <v>2</v>
      </c>
      <c r="Y184" s="277">
        <v>1.9</v>
      </c>
      <c r="Z184" s="277">
        <v>1.9</v>
      </c>
      <c r="AA184" s="277">
        <v>1.9</v>
      </c>
      <c r="AB184" s="277">
        <v>1.9</v>
      </c>
      <c r="AC184" s="277">
        <v>1.9</v>
      </c>
      <c r="AD184" s="277">
        <v>1.9</v>
      </c>
      <c r="AE184" s="277">
        <v>1.9</v>
      </c>
      <c r="AF184" s="277">
        <v>1.9</v>
      </c>
      <c r="AG184" s="277">
        <v>1.8</v>
      </c>
      <c r="AH184" s="277">
        <v>1.9</v>
      </c>
      <c r="AI184" s="277">
        <v>2</v>
      </c>
      <c r="AJ184" s="277">
        <f>_xlfn.IFNA(VLOOKUP(C184,'INFORM Severity - hidden'!$C$5:$G$155,5,FALSE),"-")</f>
        <v>2</v>
      </c>
    </row>
    <row r="185" spans="1:36" x14ac:dyDescent="0.25">
      <c r="A185" t="s">
        <v>167</v>
      </c>
      <c r="B185" t="s">
        <v>2034</v>
      </c>
      <c r="C185" t="s">
        <v>2035</v>
      </c>
      <c r="D185" s="277" t="str">
        <f t="shared" si="2"/>
        <v>Stable</v>
      </c>
      <c r="E185" s="277" t="s">
        <v>7572</v>
      </c>
      <c r="F185" s="277" t="s">
        <v>7572</v>
      </c>
      <c r="G185" s="277" t="s">
        <v>7572</v>
      </c>
      <c r="H185" s="277" t="s">
        <v>7572</v>
      </c>
      <c r="I185" s="277" t="s">
        <v>7572</v>
      </c>
      <c r="J185" s="277" t="s">
        <v>7572</v>
      </c>
      <c r="K185" s="277" t="s">
        <v>7572</v>
      </c>
      <c r="L185" s="277" t="s">
        <v>7572</v>
      </c>
      <c r="M185" s="277" t="s">
        <v>7572</v>
      </c>
      <c r="N185" s="277" t="s">
        <v>7572</v>
      </c>
      <c r="O185" s="277" t="s">
        <v>7572</v>
      </c>
      <c r="P185" s="277" t="s">
        <v>7572</v>
      </c>
      <c r="Q185" s="277" t="s">
        <v>7572</v>
      </c>
      <c r="R185" s="277" t="s">
        <v>7572</v>
      </c>
      <c r="S185" s="277" t="s">
        <v>7572</v>
      </c>
      <c r="T185" s="277">
        <v>2.4</v>
      </c>
      <c r="U185" s="277">
        <v>2.4</v>
      </c>
      <c r="V185" s="277">
        <v>2.4</v>
      </c>
      <c r="W185" s="277">
        <v>3.3</v>
      </c>
      <c r="X185" s="277">
        <v>3.3</v>
      </c>
      <c r="Y185" s="277">
        <v>3.2</v>
      </c>
      <c r="Z185" s="277">
        <v>3.2</v>
      </c>
      <c r="AA185" s="277">
        <v>3.2</v>
      </c>
      <c r="AB185" s="277">
        <v>3.2</v>
      </c>
      <c r="AC185" s="277">
        <v>3.2</v>
      </c>
      <c r="AD185" s="277">
        <v>3.2</v>
      </c>
      <c r="AE185" s="277">
        <v>3.2</v>
      </c>
      <c r="AF185" s="277">
        <v>3.2</v>
      </c>
      <c r="AG185" s="277">
        <v>2.8</v>
      </c>
      <c r="AH185" s="277">
        <v>3</v>
      </c>
      <c r="AI185" s="277">
        <v>3.1</v>
      </c>
      <c r="AJ185" s="277">
        <f>_xlfn.IFNA(VLOOKUP(C185,'INFORM Severity - hidden'!$C$5:$G$155,5,FALSE),"-")</f>
        <v>3.1</v>
      </c>
    </row>
    <row r="186" spans="1:36" x14ac:dyDescent="0.25">
      <c r="A186" t="s">
        <v>526</v>
      </c>
      <c r="B186" t="s">
        <v>524</v>
      </c>
      <c r="C186" t="s">
        <v>525</v>
      </c>
      <c r="D186" s="277" t="str">
        <f t="shared" si="2"/>
        <v>Increasing</v>
      </c>
      <c r="E186" s="277" t="s">
        <v>7572</v>
      </c>
      <c r="F186" s="277">
        <v>4.3</v>
      </c>
      <c r="G186" s="277">
        <v>4.3</v>
      </c>
      <c r="H186" s="277">
        <v>4.3</v>
      </c>
      <c r="I186" s="277">
        <v>4.3</v>
      </c>
      <c r="J186" s="277">
        <v>4.3</v>
      </c>
      <c r="K186" s="277">
        <v>4.3</v>
      </c>
      <c r="L186" s="277">
        <v>4.3</v>
      </c>
      <c r="M186" s="277">
        <v>4.3</v>
      </c>
      <c r="N186" s="277">
        <v>4.3</v>
      </c>
      <c r="O186" s="277">
        <v>4.3</v>
      </c>
      <c r="P186" s="277">
        <v>4.3</v>
      </c>
      <c r="Q186" s="277">
        <v>4.3</v>
      </c>
      <c r="R186" s="277">
        <v>4.3</v>
      </c>
      <c r="S186" s="277">
        <v>4.3</v>
      </c>
      <c r="T186" s="277">
        <v>4.3</v>
      </c>
      <c r="U186" s="277">
        <v>4.3</v>
      </c>
      <c r="V186" s="277">
        <v>4.3</v>
      </c>
      <c r="W186" s="277">
        <v>4.4000000000000004</v>
      </c>
      <c r="X186" s="277">
        <v>4.4000000000000004</v>
      </c>
      <c r="Y186" s="277">
        <v>4.4000000000000004</v>
      </c>
      <c r="Z186" s="277">
        <v>4.4000000000000004</v>
      </c>
      <c r="AA186" s="277">
        <v>4.2</v>
      </c>
      <c r="AB186" s="277">
        <v>4.3</v>
      </c>
      <c r="AC186" s="277">
        <v>4.3</v>
      </c>
      <c r="AD186" s="277">
        <v>4.3</v>
      </c>
      <c r="AE186" s="277">
        <v>4.3</v>
      </c>
      <c r="AF186" s="277">
        <v>4.3</v>
      </c>
      <c r="AG186" s="277">
        <v>4.3</v>
      </c>
      <c r="AH186" s="277">
        <v>4.4000000000000004</v>
      </c>
      <c r="AI186" s="277">
        <v>4.5999999999999996</v>
      </c>
      <c r="AJ186" s="277">
        <f>_xlfn.IFNA(VLOOKUP(C186,'INFORM Severity - hidden'!$C$5:$G$155,5,FALSE),"-")</f>
        <v>4.5999999999999996</v>
      </c>
    </row>
    <row r="187" spans="1:36" x14ac:dyDescent="0.25">
      <c r="A187"/>
      <c r="B187"/>
      <c r="C187" t="s">
        <v>7648</v>
      </c>
      <c r="D187" s="277" t="str">
        <f t="shared" si="2"/>
        <v>-</v>
      </c>
      <c r="E187" s="277" t="s">
        <v>7572</v>
      </c>
      <c r="F187" s="277" t="s">
        <v>7572</v>
      </c>
      <c r="G187" s="277" t="s">
        <v>7572</v>
      </c>
      <c r="H187" s="277" t="s">
        <v>7572</v>
      </c>
      <c r="I187" s="277" t="s">
        <v>7572</v>
      </c>
      <c r="J187" s="277" t="s">
        <v>7572</v>
      </c>
      <c r="K187" s="277" t="s">
        <v>7572</v>
      </c>
      <c r="L187" s="277" t="s">
        <v>7572</v>
      </c>
      <c r="M187" s="277" t="s">
        <v>7572</v>
      </c>
      <c r="N187" s="277" t="s">
        <v>7572</v>
      </c>
      <c r="O187" s="277">
        <v>3.1</v>
      </c>
      <c r="P187" s="277">
        <v>3.1</v>
      </c>
      <c r="Q187" s="277">
        <v>3.1</v>
      </c>
      <c r="R187" s="277">
        <v>3.1</v>
      </c>
      <c r="S187" s="277" t="s">
        <v>7572</v>
      </c>
      <c r="T187" s="277" t="s">
        <v>7572</v>
      </c>
      <c r="U187" s="277" t="s">
        <v>7572</v>
      </c>
      <c r="V187" s="277" t="s">
        <v>7572</v>
      </c>
      <c r="W187" s="277" t="s">
        <v>7572</v>
      </c>
      <c r="X187" s="277" t="s">
        <v>7572</v>
      </c>
      <c r="Y187" s="277" t="s">
        <v>7572</v>
      </c>
      <c r="Z187" s="277" t="s">
        <v>7572</v>
      </c>
      <c r="AA187" s="277" t="s">
        <v>7572</v>
      </c>
      <c r="AB187" s="277" t="s">
        <v>7572</v>
      </c>
      <c r="AC187" s="277" t="s">
        <v>7572</v>
      </c>
      <c r="AD187" s="277" t="s">
        <v>7572</v>
      </c>
      <c r="AE187" s="277" t="s">
        <v>7572</v>
      </c>
      <c r="AF187" s="277" t="s">
        <v>7572</v>
      </c>
      <c r="AG187" s="277" t="s">
        <v>7572</v>
      </c>
      <c r="AH187" s="277" t="s">
        <v>7572</v>
      </c>
      <c r="AI187" s="277" t="s">
        <v>7572</v>
      </c>
      <c r="AJ187" s="277" t="str">
        <f>_xlfn.IFNA(VLOOKUP(C187,'INFORM Severity - hidden'!$C$5:$G$155,5,FALSE),"-")</f>
        <v>-</v>
      </c>
    </row>
    <row r="188" spans="1:36" x14ac:dyDescent="0.25">
      <c r="A188" t="s">
        <v>1854</v>
      </c>
      <c r="B188" t="s">
        <v>1852</v>
      </c>
      <c r="C188" t="s">
        <v>1853</v>
      </c>
      <c r="D188" s="277" t="str">
        <f t="shared" si="2"/>
        <v>Decreasing</v>
      </c>
      <c r="E188" s="277" t="s">
        <v>7572</v>
      </c>
      <c r="F188" s="277" t="s">
        <v>7572</v>
      </c>
      <c r="G188" s="277" t="s">
        <v>7572</v>
      </c>
      <c r="H188" s="277" t="s">
        <v>7572</v>
      </c>
      <c r="I188" s="277" t="s">
        <v>7572</v>
      </c>
      <c r="J188" s="277" t="s">
        <v>7572</v>
      </c>
      <c r="K188" s="277" t="s">
        <v>7572</v>
      </c>
      <c r="L188" s="277" t="s">
        <v>7572</v>
      </c>
      <c r="M188" s="277" t="s">
        <v>7572</v>
      </c>
      <c r="N188" s="277" t="s">
        <v>7572</v>
      </c>
      <c r="O188" s="277" t="s">
        <v>7572</v>
      </c>
      <c r="P188" s="277" t="s">
        <v>7572</v>
      </c>
      <c r="Q188" s="277" t="s">
        <v>7572</v>
      </c>
      <c r="R188" s="277" t="s">
        <v>7572</v>
      </c>
      <c r="S188" s="277" t="s">
        <v>7572</v>
      </c>
      <c r="T188" s="277" t="s">
        <v>7572</v>
      </c>
      <c r="U188" s="277" t="s">
        <v>7572</v>
      </c>
      <c r="V188" s="277" t="s">
        <v>7572</v>
      </c>
      <c r="W188" s="277" t="s">
        <v>7572</v>
      </c>
      <c r="X188" s="277" t="s">
        <v>7572</v>
      </c>
      <c r="Y188" s="277" t="s">
        <v>7572</v>
      </c>
      <c r="Z188" s="277" t="s">
        <v>7572</v>
      </c>
      <c r="AA188" s="277">
        <v>2.7</v>
      </c>
      <c r="AB188" s="277">
        <v>2.7</v>
      </c>
      <c r="AC188" s="277">
        <v>2.7</v>
      </c>
      <c r="AD188" s="277">
        <v>2.7</v>
      </c>
      <c r="AE188" s="277">
        <v>2.7</v>
      </c>
      <c r="AF188" s="277">
        <v>2.7</v>
      </c>
      <c r="AG188" s="277">
        <v>2.7</v>
      </c>
      <c r="AH188" s="277">
        <v>2.7</v>
      </c>
      <c r="AI188" s="277">
        <v>2.2999999999999998</v>
      </c>
      <c r="AJ188" s="277">
        <f>_xlfn.IFNA(VLOOKUP(C188,'INFORM Severity - hidden'!$C$5:$G$155,5,FALSE),"-")</f>
        <v>2.2999999999999998</v>
      </c>
    </row>
    <row r="189" spans="1:36" x14ac:dyDescent="0.25">
      <c r="A189" t="s">
        <v>145</v>
      </c>
      <c r="B189" t="s">
        <v>143</v>
      </c>
      <c r="C189" t="s">
        <v>144</v>
      </c>
      <c r="D189" s="277" t="str">
        <f t="shared" si="2"/>
        <v>Increasing</v>
      </c>
      <c r="E189" s="277">
        <v>4.9000000000000004</v>
      </c>
      <c r="F189" s="277">
        <v>4.9000000000000004</v>
      </c>
      <c r="G189" s="277">
        <v>4.8</v>
      </c>
      <c r="H189" s="277">
        <v>4.8</v>
      </c>
      <c r="I189" s="277">
        <v>4.8</v>
      </c>
      <c r="J189" s="277">
        <v>4.9000000000000004</v>
      </c>
      <c r="K189" s="277">
        <v>4.9000000000000004</v>
      </c>
      <c r="L189" s="277">
        <v>4.9000000000000004</v>
      </c>
      <c r="M189" s="277">
        <v>4.9000000000000004</v>
      </c>
      <c r="N189" s="277">
        <v>4.8</v>
      </c>
      <c r="O189" s="277">
        <v>4.9000000000000004</v>
      </c>
      <c r="P189" s="277">
        <v>4.9000000000000004</v>
      </c>
      <c r="Q189" s="277">
        <v>4.9000000000000004</v>
      </c>
      <c r="R189" s="277">
        <v>4.9000000000000004</v>
      </c>
      <c r="S189" s="277">
        <v>4.9000000000000004</v>
      </c>
      <c r="T189" s="277">
        <v>4.9000000000000004</v>
      </c>
      <c r="U189" s="277">
        <v>4.9000000000000004</v>
      </c>
      <c r="V189" s="277">
        <v>4.9000000000000004</v>
      </c>
      <c r="W189" s="277">
        <v>4.9000000000000004</v>
      </c>
      <c r="X189" s="277">
        <v>4.9000000000000004</v>
      </c>
      <c r="Y189" s="277">
        <v>4.9000000000000004</v>
      </c>
      <c r="Z189" s="277">
        <v>4.9000000000000004</v>
      </c>
      <c r="AA189" s="277">
        <v>4.9000000000000004</v>
      </c>
      <c r="AB189" s="277">
        <v>4.9000000000000004</v>
      </c>
      <c r="AC189" s="277">
        <v>4.7</v>
      </c>
      <c r="AD189" s="277">
        <v>4.9000000000000004</v>
      </c>
      <c r="AE189" s="277">
        <v>4.9000000000000004</v>
      </c>
      <c r="AF189" s="277">
        <v>4.9000000000000004</v>
      </c>
      <c r="AG189" s="277">
        <v>4.9000000000000004</v>
      </c>
      <c r="AH189" s="277">
        <v>4.9000000000000004</v>
      </c>
      <c r="AI189" s="277">
        <v>5</v>
      </c>
      <c r="AJ189" s="277">
        <f>_xlfn.IFNA(VLOOKUP(C189,'INFORM Severity - hidden'!$C$5:$G$155,5,FALSE),"-")</f>
        <v>5</v>
      </c>
    </row>
    <row r="190" spans="1:36" x14ac:dyDescent="0.25">
      <c r="A190" t="s">
        <v>703</v>
      </c>
      <c r="B190" t="s">
        <v>2747</v>
      </c>
      <c r="C190" t="s">
        <v>2748</v>
      </c>
      <c r="D190" s="277" t="str">
        <f t="shared" si="2"/>
        <v>Increasing</v>
      </c>
      <c r="E190" s="277" t="s">
        <v>7572</v>
      </c>
      <c r="F190" s="277" t="s">
        <v>7572</v>
      </c>
      <c r="G190" s="277" t="s">
        <v>7572</v>
      </c>
      <c r="H190" s="277">
        <v>4</v>
      </c>
      <c r="I190" s="277">
        <v>4</v>
      </c>
      <c r="J190" s="277">
        <v>4</v>
      </c>
      <c r="K190" s="277">
        <v>4</v>
      </c>
      <c r="L190" s="277">
        <v>4</v>
      </c>
      <c r="M190" s="277">
        <v>4</v>
      </c>
      <c r="N190" s="277">
        <v>4.0999999999999996</v>
      </c>
      <c r="O190" s="277">
        <v>4.0999999999999996</v>
      </c>
      <c r="P190" s="277">
        <v>4.0999999999999996</v>
      </c>
      <c r="Q190" s="277">
        <v>4.0999999999999996</v>
      </c>
      <c r="R190" s="277">
        <v>4.0999999999999996</v>
      </c>
      <c r="S190" s="277">
        <v>4.0999999999999996</v>
      </c>
      <c r="T190" s="277">
        <v>4.0999999999999996</v>
      </c>
      <c r="U190" s="277">
        <v>4.0999999999999996</v>
      </c>
      <c r="V190" s="277">
        <v>4.0999999999999996</v>
      </c>
      <c r="W190" s="277">
        <v>4.0999999999999996</v>
      </c>
      <c r="X190" s="277">
        <v>4.0999999999999996</v>
      </c>
      <c r="Y190" s="277">
        <v>4.0999999999999996</v>
      </c>
      <c r="Z190" s="277">
        <v>4.2</v>
      </c>
      <c r="AA190" s="277">
        <v>4.0999999999999996</v>
      </c>
      <c r="AB190" s="277">
        <v>4.0999999999999996</v>
      </c>
      <c r="AC190" s="277">
        <v>4.0999999999999996</v>
      </c>
      <c r="AD190" s="277">
        <v>4.0999999999999996</v>
      </c>
      <c r="AE190" s="277">
        <v>4.0999999999999996</v>
      </c>
      <c r="AF190" s="277">
        <v>4.0999999999999996</v>
      </c>
      <c r="AG190" s="277">
        <v>4.0999999999999996</v>
      </c>
      <c r="AH190" s="277">
        <v>4.0999999999999996</v>
      </c>
      <c r="AI190" s="277">
        <v>4.2</v>
      </c>
      <c r="AJ190" s="277">
        <f>_xlfn.IFNA(VLOOKUP(C190,'INFORM Severity - hidden'!$C$5:$G$155,5,FALSE),"-")</f>
        <v>4.2</v>
      </c>
    </row>
    <row r="191" spans="1:36" x14ac:dyDescent="0.25">
      <c r="A191"/>
      <c r="B191"/>
      <c r="C191" t="s">
        <v>7649</v>
      </c>
      <c r="D191" s="277" t="str">
        <f t="shared" si="2"/>
        <v>-</v>
      </c>
      <c r="E191" s="277" t="s">
        <v>7572</v>
      </c>
      <c r="F191" s="277" t="s">
        <v>7572</v>
      </c>
      <c r="G191" s="277" t="s">
        <v>7572</v>
      </c>
      <c r="H191" s="277">
        <v>3</v>
      </c>
      <c r="I191" s="277" t="s">
        <v>7572</v>
      </c>
      <c r="J191" s="277" t="s">
        <v>7572</v>
      </c>
      <c r="K191" s="277" t="s">
        <v>7572</v>
      </c>
      <c r="L191" s="277" t="s">
        <v>7572</v>
      </c>
      <c r="M191" s="277" t="s">
        <v>7572</v>
      </c>
      <c r="N191" s="277" t="s">
        <v>7572</v>
      </c>
      <c r="O191" s="277" t="s">
        <v>7572</v>
      </c>
      <c r="P191" s="277" t="s">
        <v>7572</v>
      </c>
      <c r="Q191" s="277" t="s">
        <v>7572</v>
      </c>
      <c r="R191" s="277" t="s">
        <v>7572</v>
      </c>
      <c r="S191" s="277" t="s">
        <v>7572</v>
      </c>
      <c r="T191" s="277" t="s">
        <v>7572</v>
      </c>
      <c r="U191" s="277" t="s">
        <v>7572</v>
      </c>
      <c r="V191" s="277" t="s">
        <v>7572</v>
      </c>
      <c r="W191" s="277" t="s">
        <v>7572</v>
      </c>
      <c r="X191" s="277" t="s">
        <v>7572</v>
      </c>
      <c r="Y191" s="277" t="s">
        <v>7572</v>
      </c>
      <c r="Z191" s="277" t="s">
        <v>7572</v>
      </c>
      <c r="AA191" s="277" t="s">
        <v>7572</v>
      </c>
      <c r="AB191" s="277" t="s">
        <v>7572</v>
      </c>
      <c r="AC191" s="277" t="s">
        <v>7572</v>
      </c>
      <c r="AD191" s="277" t="s">
        <v>7572</v>
      </c>
      <c r="AE191" s="277" t="s">
        <v>7572</v>
      </c>
      <c r="AF191" s="277" t="s">
        <v>7572</v>
      </c>
      <c r="AG191" s="277" t="s">
        <v>7572</v>
      </c>
      <c r="AH191" s="277" t="s">
        <v>7572</v>
      </c>
      <c r="AI191" s="277" t="s">
        <v>7572</v>
      </c>
      <c r="AJ191" s="277" t="str">
        <f>_xlfn.IFNA(VLOOKUP(C191,'INFORM Severity - hidden'!$C$5:$G$155,5,FALSE),"-")</f>
        <v>-</v>
      </c>
    </row>
    <row r="192" spans="1:36" x14ac:dyDescent="0.25">
      <c r="A192" t="s">
        <v>703</v>
      </c>
      <c r="B192" t="s">
        <v>701</v>
      </c>
      <c r="C192" t="s">
        <v>702</v>
      </c>
      <c r="D192" s="277" t="str">
        <f t="shared" si="2"/>
        <v>Increasing</v>
      </c>
      <c r="E192" s="277" t="s">
        <v>7572</v>
      </c>
      <c r="F192" s="277" t="s">
        <v>7572</v>
      </c>
      <c r="G192" s="277" t="s">
        <v>7572</v>
      </c>
      <c r="H192" s="277">
        <v>3.4</v>
      </c>
      <c r="I192" s="277">
        <v>3.4</v>
      </c>
      <c r="J192" s="277">
        <v>3.4</v>
      </c>
      <c r="K192" s="277">
        <v>3.4</v>
      </c>
      <c r="L192" s="277">
        <v>3.4</v>
      </c>
      <c r="M192" s="277">
        <v>3.4</v>
      </c>
      <c r="N192" s="277">
        <v>3.5</v>
      </c>
      <c r="O192" s="277">
        <v>3.5</v>
      </c>
      <c r="P192" s="277">
        <v>3.5</v>
      </c>
      <c r="Q192" s="277">
        <v>3.5</v>
      </c>
      <c r="R192" s="277">
        <v>3.5</v>
      </c>
      <c r="S192" s="277">
        <v>3.7</v>
      </c>
      <c r="T192" s="277">
        <v>3.7</v>
      </c>
      <c r="U192" s="277">
        <v>3.7</v>
      </c>
      <c r="V192" s="277">
        <v>3.7</v>
      </c>
      <c r="W192" s="277">
        <v>3.7</v>
      </c>
      <c r="X192" s="277">
        <v>3.7</v>
      </c>
      <c r="Y192" s="277">
        <v>3.7</v>
      </c>
      <c r="Z192" s="277">
        <v>3.7</v>
      </c>
      <c r="AA192" s="277">
        <v>3.6</v>
      </c>
      <c r="AB192" s="277">
        <v>3.6</v>
      </c>
      <c r="AC192" s="277">
        <v>3.6</v>
      </c>
      <c r="AD192" s="277">
        <v>3.6</v>
      </c>
      <c r="AE192" s="277">
        <v>3.6</v>
      </c>
      <c r="AF192" s="277">
        <v>3.6</v>
      </c>
      <c r="AG192" s="277">
        <v>3.6</v>
      </c>
      <c r="AH192" s="277">
        <v>3.6</v>
      </c>
      <c r="AI192" s="277">
        <v>3.8</v>
      </c>
      <c r="AJ192" s="277">
        <f>_xlfn.IFNA(VLOOKUP(C192,'INFORM Severity - hidden'!$C$5:$G$155,5,FALSE),"-")</f>
        <v>3.8</v>
      </c>
    </row>
    <row r="193" spans="1:36" x14ac:dyDescent="0.25">
      <c r="A193" t="s">
        <v>703</v>
      </c>
      <c r="B193" t="s">
        <v>717</v>
      </c>
      <c r="C193" t="s">
        <v>718</v>
      </c>
      <c r="D193" s="277" t="str">
        <f t="shared" si="2"/>
        <v>Increasing</v>
      </c>
      <c r="E193" s="277" t="s">
        <v>7572</v>
      </c>
      <c r="F193" s="277" t="s">
        <v>7572</v>
      </c>
      <c r="G193" s="277" t="s">
        <v>7572</v>
      </c>
      <c r="H193" s="277">
        <v>3.1</v>
      </c>
      <c r="I193" s="277">
        <v>3.1</v>
      </c>
      <c r="J193" s="277">
        <v>3.1</v>
      </c>
      <c r="K193" s="277">
        <v>3.1</v>
      </c>
      <c r="L193" s="277">
        <v>3.1</v>
      </c>
      <c r="M193" s="277">
        <v>3.1</v>
      </c>
      <c r="N193" s="277">
        <v>3.1</v>
      </c>
      <c r="O193" s="277">
        <v>3.1</v>
      </c>
      <c r="P193" s="277">
        <v>3.1</v>
      </c>
      <c r="Q193" s="277">
        <v>3.1</v>
      </c>
      <c r="R193" s="277">
        <v>3.1</v>
      </c>
      <c r="S193" s="277">
        <v>3.3</v>
      </c>
      <c r="T193" s="277">
        <v>3.3</v>
      </c>
      <c r="U193" s="277">
        <v>3.4</v>
      </c>
      <c r="V193" s="277">
        <v>3.4</v>
      </c>
      <c r="W193" s="277">
        <v>3.4</v>
      </c>
      <c r="X193" s="277">
        <v>3.4</v>
      </c>
      <c r="Y193" s="277">
        <v>3.4</v>
      </c>
      <c r="Z193" s="277">
        <v>3.4</v>
      </c>
      <c r="AA193" s="277">
        <v>3.3</v>
      </c>
      <c r="AB193" s="277">
        <v>3.3</v>
      </c>
      <c r="AC193" s="277">
        <v>3.3</v>
      </c>
      <c r="AD193" s="277">
        <v>3.3</v>
      </c>
      <c r="AE193" s="277">
        <v>3.3</v>
      </c>
      <c r="AF193" s="277">
        <v>3.3</v>
      </c>
      <c r="AG193" s="277">
        <v>3.3</v>
      </c>
      <c r="AH193" s="277">
        <v>3.3</v>
      </c>
      <c r="AI193" s="277">
        <v>3.5</v>
      </c>
      <c r="AJ193" s="277">
        <f>_xlfn.IFNA(VLOOKUP(C193,'INFORM Severity - hidden'!$C$5:$G$155,5,FALSE),"-")</f>
        <v>3.5</v>
      </c>
    </row>
    <row r="194" spans="1:36" x14ac:dyDescent="0.25">
      <c r="A194" t="s">
        <v>703</v>
      </c>
      <c r="B194" t="s">
        <v>732</v>
      </c>
      <c r="C194" t="s">
        <v>733</v>
      </c>
      <c r="D194" s="277" t="str">
        <f t="shared" si="2"/>
        <v>Increasing</v>
      </c>
      <c r="E194" s="277" t="s">
        <v>7572</v>
      </c>
      <c r="F194" s="277" t="s">
        <v>7572</v>
      </c>
      <c r="G194" s="277" t="s">
        <v>7572</v>
      </c>
      <c r="H194" s="277">
        <v>3.3</v>
      </c>
      <c r="I194" s="277">
        <v>3.3</v>
      </c>
      <c r="J194" s="277">
        <v>3.3</v>
      </c>
      <c r="K194" s="277">
        <v>3.3</v>
      </c>
      <c r="L194" s="277">
        <v>3.3</v>
      </c>
      <c r="M194" s="277">
        <v>3.3</v>
      </c>
      <c r="N194" s="277">
        <v>3.3</v>
      </c>
      <c r="O194" s="277">
        <v>3.3</v>
      </c>
      <c r="P194" s="277">
        <v>3.3</v>
      </c>
      <c r="Q194" s="277">
        <v>3.3</v>
      </c>
      <c r="R194" s="277">
        <v>3.3</v>
      </c>
      <c r="S194" s="277">
        <v>3.3</v>
      </c>
      <c r="T194" s="277">
        <v>3.4</v>
      </c>
      <c r="U194" s="277">
        <v>3.4</v>
      </c>
      <c r="V194" s="277">
        <v>3.4</v>
      </c>
      <c r="W194" s="277">
        <v>3.3</v>
      </c>
      <c r="X194" s="277">
        <v>3.3</v>
      </c>
      <c r="Y194" s="277">
        <v>3.2</v>
      </c>
      <c r="Z194" s="277">
        <v>3.2</v>
      </c>
      <c r="AA194" s="277">
        <v>3.2</v>
      </c>
      <c r="AB194" s="277">
        <v>3.2</v>
      </c>
      <c r="AC194" s="277">
        <v>3.2</v>
      </c>
      <c r="AD194" s="277">
        <v>3.2</v>
      </c>
      <c r="AE194" s="277">
        <v>3.2</v>
      </c>
      <c r="AF194" s="277">
        <v>3.2</v>
      </c>
      <c r="AG194" s="277">
        <v>3.2</v>
      </c>
      <c r="AH194" s="277">
        <v>3.2</v>
      </c>
      <c r="AI194" s="277">
        <v>3.5</v>
      </c>
      <c r="AJ194" s="277">
        <f>_xlfn.IFNA(VLOOKUP(C194,'INFORM Severity - hidden'!$C$5:$G$155,5,FALSE),"-")</f>
        <v>3.5</v>
      </c>
    </row>
    <row r="195" spans="1:36" x14ac:dyDescent="0.25">
      <c r="A195" t="s">
        <v>703</v>
      </c>
      <c r="B195" t="s">
        <v>744</v>
      </c>
      <c r="C195" t="s">
        <v>745</v>
      </c>
      <c r="D195" s="277" t="str">
        <f t="shared" ref="D195:D226" si="3">IF(AJ195="-","-",IFERROR(IF(ROUND(AVERAGE(AH195:AJ195),1)=ROUND(AVERAGE(AE195:AG195),1),"Stable",IF(ROUND(AVERAGE(AH195:AJ195),1)&lt;ROUND(AVERAGE(AE195:AG195),1),"Decreasing",IF(ROUND(AVERAGE(AH195:AJ195),1)&gt;ROUND(AVERAGE(AE195:AG195),1),"Increasing"))),"-"))</f>
        <v>Increasing</v>
      </c>
      <c r="E195" s="277" t="s">
        <v>7572</v>
      </c>
      <c r="F195" s="277" t="s">
        <v>7572</v>
      </c>
      <c r="G195" s="277" t="s">
        <v>7572</v>
      </c>
      <c r="H195" s="277" t="s">
        <v>7572</v>
      </c>
      <c r="I195" s="277" t="s">
        <v>7572</v>
      </c>
      <c r="J195" s="277" t="s">
        <v>7572</v>
      </c>
      <c r="K195" s="277" t="s">
        <v>7572</v>
      </c>
      <c r="L195" s="277" t="s">
        <v>7572</v>
      </c>
      <c r="M195" s="277" t="s">
        <v>7572</v>
      </c>
      <c r="N195" s="277" t="s">
        <v>7572</v>
      </c>
      <c r="O195" s="277" t="s">
        <v>7572</v>
      </c>
      <c r="P195" s="277" t="s">
        <v>7572</v>
      </c>
      <c r="Q195" s="277" t="s">
        <v>7572</v>
      </c>
      <c r="R195" s="277" t="s">
        <v>7572</v>
      </c>
      <c r="S195" s="277" t="s">
        <v>7572</v>
      </c>
      <c r="T195" s="277" t="s">
        <v>7572</v>
      </c>
      <c r="U195" s="277" t="s">
        <v>7572</v>
      </c>
      <c r="V195" s="277" t="s">
        <v>7572</v>
      </c>
      <c r="W195" s="277">
        <v>2.6</v>
      </c>
      <c r="X195" s="277">
        <v>2.6</v>
      </c>
      <c r="Y195" s="277">
        <v>2.6</v>
      </c>
      <c r="Z195" s="277">
        <v>2.5</v>
      </c>
      <c r="AA195" s="277">
        <v>2.5</v>
      </c>
      <c r="AB195" s="277">
        <v>2.5</v>
      </c>
      <c r="AC195" s="277">
        <v>2.5</v>
      </c>
      <c r="AD195" s="277">
        <v>2.5</v>
      </c>
      <c r="AE195" s="277">
        <v>2.5</v>
      </c>
      <c r="AF195" s="277">
        <v>2.5</v>
      </c>
      <c r="AG195" s="277">
        <v>2.5</v>
      </c>
      <c r="AH195" s="277">
        <v>2.5</v>
      </c>
      <c r="AI195" s="277">
        <v>2.8</v>
      </c>
      <c r="AJ195" s="277">
        <f>_xlfn.IFNA(VLOOKUP(C195,'INFORM Severity - hidden'!$C$5:$G$155,5,FALSE),"-")</f>
        <v>2.8</v>
      </c>
    </row>
    <row r="196" spans="1:36" x14ac:dyDescent="0.25">
      <c r="A196"/>
      <c r="B196"/>
      <c r="C196" t="s">
        <v>7650</v>
      </c>
      <c r="D196" s="277" t="str">
        <f t="shared" si="3"/>
        <v>-</v>
      </c>
      <c r="E196" s="277" t="s">
        <v>7572</v>
      </c>
      <c r="F196" s="277" t="s">
        <v>7572</v>
      </c>
      <c r="G196" s="277" t="s">
        <v>7572</v>
      </c>
      <c r="H196" s="277" t="s">
        <v>7572</v>
      </c>
      <c r="I196" s="277" t="s">
        <v>7572</v>
      </c>
      <c r="J196" s="277" t="s">
        <v>7572</v>
      </c>
      <c r="K196" s="277" t="s">
        <v>7572</v>
      </c>
      <c r="L196" s="277" t="s">
        <v>7572</v>
      </c>
      <c r="M196" s="277" t="s">
        <v>7572</v>
      </c>
      <c r="N196" s="277" t="s">
        <v>7572</v>
      </c>
      <c r="O196" s="277" t="s">
        <v>7572</v>
      </c>
      <c r="P196" s="277" t="s">
        <v>7572</v>
      </c>
      <c r="Q196" s="277" t="s">
        <v>7572</v>
      </c>
      <c r="R196" s="277" t="s">
        <v>7572</v>
      </c>
      <c r="S196" s="277" t="s">
        <v>7572</v>
      </c>
      <c r="T196" s="277" t="s">
        <v>7572</v>
      </c>
      <c r="U196" s="277" t="s">
        <v>7572</v>
      </c>
      <c r="V196" s="277" t="s">
        <v>7572</v>
      </c>
      <c r="W196" s="277" t="s">
        <v>7572</v>
      </c>
      <c r="X196" s="277" t="s">
        <v>7572</v>
      </c>
      <c r="Y196" s="277">
        <v>2.1</v>
      </c>
      <c r="Z196" s="277">
        <v>2.6</v>
      </c>
      <c r="AA196" s="277">
        <v>2.6</v>
      </c>
      <c r="AB196" s="277">
        <v>2.6</v>
      </c>
      <c r="AC196" s="277">
        <v>2.6</v>
      </c>
      <c r="AD196" s="277" t="s">
        <v>7572</v>
      </c>
      <c r="AE196" s="277" t="s">
        <v>7572</v>
      </c>
      <c r="AF196" s="277" t="s">
        <v>7572</v>
      </c>
      <c r="AG196" s="277" t="s">
        <v>7572</v>
      </c>
      <c r="AH196" s="277" t="s">
        <v>7572</v>
      </c>
      <c r="AI196" s="277" t="s">
        <v>7572</v>
      </c>
      <c r="AJ196" s="277" t="str">
        <f>_xlfn.IFNA(VLOOKUP(C196,'INFORM Severity - hidden'!$C$5:$G$155,5,FALSE),"-")</f>
        <v>-</v>
      </c>
    </row>
    <row r="197" spans="1:36" x14ac:dyDescent="0.25">
      <c r="A197" t="s">
        <v>391</v>
      </c>
      <c r="B197" t="s">
        <v>389</v>
      </c>
      <c r="C197" t="s">
        <v>390</v>
      </c>
      <c r="D197" s="277" t="str">
        <f t="shared" si="3"/>
        <v>Increasing</v>
      </c>
      <c r="E197" s="277" t="s">
        <v>7572</v>
      </c>
      <c r="F197" s="277" t="s">
        <v>7572</v>
      </c>
      <c r="G197" s="277" t="s">
        <v>7572</v>
      </c>
      <c r="H197" s="277" t="s">
        <v>7572</v>
      </c>
      <c r="I197" s="277" t="s">
        <v>7572</v>
      </c>
      <c r="J197" s="277" t="s">
        <v>7572</v>
      </c>
      <c r="K197" s="277" t="s">
        <v>7572</v>
      </c>
      <c r="L197" s="277" t="s">
        <v>7572</v>
      </c>
      <c r="M197" s="277" t="s">
        <v>7572</v>
      </c>
      <c r="N197" s="277" t="s">
        <v>7572</v>
      </c>
      <c r="O197" s="277" t="s">
        <v>7572</v>
      </c>
      <c r="P197" s="277" t="s">
        <v>7572</v>
      </c>
      <c r="Q197" s="277">
        <v>1.7</v>
      </c>
      <c r="R197" s="277">
        <v>1.7</v>
      </c>
      <c r="S197" s="277">
        <v>2.1</v>
      </c>
      <c r="T197" s="277">
        <v>2.1</v>
      </c>
      <c r="U197" s="277">
        <v>2.2000000000000002</v>
      </c>
      <c r="V197" s="277">
        <v>2.2000000000000002</v>
      </c>
      <c r="W197" s="277">
        <v>2.1</v>
      </c>
      <c r="X197" s="277">
        <v>2.1</v>
      </c>
      <c r="Y197" s="277">
        <v>2.1</v>
      </c>
      <c r="Z197" s="277">
        <v>2.1</v>
      </c>
      <c r="AA197" s="277">
        <v>2.1</v>
      </c>
      <c r="AB197" s="277">
        <v>2.1</v>
      </c>
      <c r="AC197" s="277">
        <v>1.9</v>
      </c>
      <c r="AD197" s="277">
        <v>2</v>
      </c>
      <c r="AE197" s="277">
        <v>2</v>
      </c>
      <c r="AF197" s="277">
        <v>2</v>
      </c>
      <c r="AG197" s="277">
        <v>2.1</v>
      </c>
      <c r="AH197" s="277">
        <v>2.1</v>
      </c>
      <c r="AI197" s="277">
        <v>2.1</v>
      </c>
      <c r="AJ197" s="277">
        <f>_xlfn.IFNA(VLOOKUP(C197,'INFORM Severity - hidden'!$C$5:$G$155,5,FALSE),"-")</f>
        <v>2.1</v>
      </c>
    </row>
    <row r="198" spans="1:36" x14ac:dyDescent="0.25">
      <c r="A198" t="s">
        <v>391</v>
      </c>
      <c r="B198" t="s">
        <v>402</v>
      </c>
      <c r="C198" t="s">
        <v>403</v>
      </c>
      <c r="D198" s="277" t="str">
        <f t="shared" si="3"/>
        <v>-</v>
      </c>
      <c r="E198" s="277" t="s">
        <v>7572</v>
      </c>
      <c r="F198" s="277" t="s">
        <v>7572</v>
      </c>
      <c r="G198" s="277" t="s">
        <v>7572</v>
      </c>
      <c r="H198" s="277" t="s">
        <v>7572</v>
      </c>
      <c r="I198" s="277" t="s">
        <v>7572</v>
      </c>
      <c r="J198" s="277" t="s">
        <v>7572</v>
      </c>
      <c r="K198" s="277" t="s">
        <v>7572</v>
      </c>
      <c r="L198" s="277" t="s">
        <v>7572</v>
      </c>
      <c r="M198" s="277" t="s">
        <v>7572</v>
      </c>
      <c r="N198" s="277" t="s">
        <v>7572</v>
      </c>
      <c r="O198" s="277" t="s">
        <v>7572</v>
      </c>
      <c r="P198" s="277" t="s">
        <v>7572</v>
      </c>
      <c r="Q198" s="277" t="s">
        <v>7572</v>
      </c>
      <c r="R198" s="277" t="s">
        <v>7572</v>
      </c>
      <c r="S198" s="277" t="s">
        <v>7572</v>
      </c>
      <c r="T198" s="277" t="s">
        <v>7572</v>
      </c>
      <c r="U198" s="277" t="s">
        <v>7572</v>
      </c>
      <c r="V198" s="277" t="s">
        <v>7572</v>
      </c>
      <c r="W198" s="277" t="s">
        <v>7572</v>
      </c>
      <c r="X198" s="277" t="s">
        <v>7572</v>
      </c>
      <c r="Y198" s="277" t="s">
        <v>7572</v>
      </c>
      <c r="Z198" s="277" t="s">
        <v>7572</v>
      </c>
      <c r="AA198" s="277" t="s">
        <v>7572</v>
      </c>
      <c r="AB198" s="277" t="s">
        <v>7572</v>
      </c>
      <c r="AC198" s="277" t="s">
        <v>7572</v>
      </c>
      <c r="AD198" s="277" t="s">
        <v>7572</v>
      </c>
      <c r="AE198" s="277" t="s">
        <v>7572</v>
      </c>
      <c r="AF198" s="277" t="s">
        <v>7572</v>
      </c>
      <c r="AG198" s="277" t="s">
        <v>7572</v>
      </c>
      <c r="AH198" s="277" t="s">
        <v>7572</v>
      </c>
      <c r="AI198" s="277" t="s">
        <v>7572</v>
      </c>
      <c r="AJ198" s="277" t="str">
        <f>_xlfn.IFNA(VLOOKUP(C198,'INFORM Severity - hidden'!$C$5:$G$155,5,FALSE),"-")</f>
        <v>x</v>
      </c>
    </row>
    <row r="199" spans="1:36" x14ac:dyDescent="0.25">
      <c r="A199" t="s">
        <v>391</v>
      </c>
      <c r="B199" t="s">
        <v>412</v>
      </c>
      <c r="C199" t="s">
        <v>413</v>
      </c>
      <c r="D199" s="277" t="str">
        <f t="shared" si="3"/>
        <v>Stable</v>
      </c>
      <c r="E199" s="277" t="s">
        <v>7572</v>
      </c>
      <c r="F199" s="277">
        <v>1.2</v>
      </c>
      <c r="G199" s="277">
        <v>1.2</v>
      </c>
      <c r="H199" s="277">
        <v>1.4</v>
      </c>
      <c r="I199" s="277">
        <v>1.4</v>
      </c>
      <c r="J199" s="277">
        <v>1.4</v>
      </c>
      <c r="K199" s="277">
        <v>1.4</v>
      </c>
      <c r="L199" s="277">
        <v>1.4</v>
      </c>
      <c r="M199" s="277">
        <v>1.4</v>
      </c>
      <c r="N199" s="277">
        <v>1.4</v>
      </c>
      <c r="O199" s="277">
        <v>2.1</v>
      </c>
      <c r="P199" s="277">
        <v>2.1</v>
      </c>
      <c r="Q199" s="277">
        <v>2.1</v>
      </c>
      <c r="R199" s="277">
        <v>2.1</v>
      </c>
      <c r="S199" s="277">
        <v>2.1</v>
      </c>
      <c r="T199" s="277">
        <v>2.1</v>
      </c>
      <c r="U199" s="277">
        <v>2.1</v>
      </c>
      <c r="V199" s="277">
        <v>2.1</v>
      </c>
      <c r="W199" s="277">
        <v>2.1</v>
      </c>
      <c r="X199" s="277">
        <v>2.1</v>
      </c>
      <c r="Y199" s="277">
        <v>2.1</v>
      </c>
      <c r="Z199" s="277">
        <v>2.2000000000000002</v>
      </c>
      <c r="AA199" s="277">
        <v>2.2999999999999998</v>
      </c>
      <c r="AB199" s="277">
        <v>2.2999999999999998</v>
      </c>
      <c r="AC199" s="277">
        <v>2.2999999999999998</v>
      </c>
      <c r="AD199" s="277">
        <v>2.2999999999999998</v>
      </c>
      <c r="AE199" s="277">
        <v>2.2999999999999998</v>
      </c>
      <c r="AF199" s="277">
        <v>2.2999999999999998</v>
      </c>
      <c r="AG199" s="277">
        <v>2.2999999999999998</v>
      </c>
      <c r="AH199" s="277">
        <v>2.2999999999999998</v>
      </c>
      <c r="AI199" s="277">
        <v>2.4</v>
      </c>
      <c r="AJ199" s="277">
        <f>_xlfn.IFNA(VLOOKUP(C199,'INFORM Severity - hidden'!$C$5:$G$155,5,FALSE),"-")</f>
        <v>2.2999999999999998</v>
      </c>
    </row>
    <row r="200" spans="1:36" x14ac:dyDescent="0.25">
      <c r="A200" t="s">
        <v>3908</v>
      </c>
      <c r="B200" t="s">
        <v>3906</v>
      </c>
      <c r="C200" t="s">
        <v>3907</v>
      </c>
      <c r="D200" s="277" t="str">
        <f t="shared" si="3"/>
        <v>Decreasing</v>
      </c>
      <c r="E200" s="277" t="s">
        <v>7572</v>
      </c>
      <c r="F200" s="277" t="s">
        <v>7572</v>
      </c>
      <c r="G200" s="277" t="s">
        <v>7572</v>
      </c>
      <c r="H200" s="277" t="s">
        <v>7572</v>
      </c>
      <c r="I200" s="277" t="s">
        <v>7572</v>
      </c>
      <c r="J200" s="277" t="s">
        <v>7572</v>
      </c>
      <c r="K200" s="277" t="s">
        <v>7572</v>
      </c>
      <c r="L200" s="277" t="s">
        <v>7572</v>
      </c>
      <c r="M200" s="277" t="s">
        <v>7572</v>
      </c>
      <c r="N200" s="277" t="s">
        <v>7572</v>
      </c>
      <c r="O200" s="277" t="s">
        <v>7572</v>
      </c>
      <c r="P200" s="277" t="s">
        <v>7572</v>
      </c>
      <c r="Q200" s="277" t="s">
        <v>7572</v>
      </c>
      <c r="R200" s="277" t="s">
        <v>7572</v>
      </c>
      <c r="S200" s="277" t="s">
        <v>7572</v>
      </c>
      <c r="T200" s="277" t="s">
        <v>7572</v>
      </c>
      <c r="U200" s="277" t="s">
        <v>7572</v>
      </c>
      <c r="V200" s="277" t="s">
        <v>7572</v>
      </c>
      <c r="W200" s="277" t="s">
        <v>7572</v>
      </c>
      <c r="X200" s="277" t="s">
        <v>7572</v>
      </c>
      <c r="Y200" s="277" t="s">
        <v>7572</v>
      </c>
      <c r="Z200" s="277" t="s">
        <v>7572</v>
      </c>
      <c r="AA200" s="277" t="s">
        <v>7572</v>
      </c>
      <c r="AB200" s="277" t="s">
        <v>7572</v>
      </c>
      <c r="AC200" s="277" t="s">
        <v>7572</v>
      </c>
      <c r="AD200" s="277" t="s">
        <v>7572</v>
      </c>
      <c r="AE200" s="277" t="s">
        <v>7572</v>
      </c>
      <c r="AF200" s="277">
        <v>1.4</v>
      </c>
      <c r="AG200" s="277">
        <v>1.3</v>
      </c>
      <c r="AH200" s="277">
        <v>1.3</v>
      </c>
      <c r="AI200" s="277">
        <v>1.3</v>
      </c>
      <c r="AJ200" s="277">
        <f>_xlfn.IFNA(VLOOKUP(C200,'INFORM Severity - hidden'!$C$5:$G$155,5,FALSE),"-")</f>
        <v>1.3</v>
      </c>
    </row>
    <row r="201" spans="1:36" x14ac:dyDescent="0.25">
      <c r="A201" t="s">
        <v>942</v>
      </c>
      <c r="B201" t="s">
        <v>940</v>
      </c>
      <c r="C201" t="s">
        <v>941</v>
      </c>
      <c r="D201" s="277" t="str">
        <f t="shared" si="3"/>
        <v>Stable</v>
      </c>
      <c r="E201" s="277" t="s">
        <v>7572</v>
      </c>
      <c r="F201" s="277">
        <v>0.9</v>
      </c>
      <c r="G201" s="277">
        <v>0.9</v>
      </c>
      <c r="H201" s="277">
        <v>1.4</v>
      </c>
      <c r="I201" s="277">
        <v>1.4</v>
      </c>
      <c r="J201" s="277">
        <v>1.4</v>
      </c>
      <c r="K201" s="277">
        <v>1.4</v>
      </c>
      <c r="L201" s="277">
        <v>1.4</v>
      </c>
      <c r="M201" s="277">
        <v>1.4</v>
      </c>
      <c r="N201" s="277">
        <v>1.4</v>
      </c>
      <c r="O201" s="277">
        <v>1.7</v>
      </c>
      <c r="P201" s="277">
        <v>1.5</v>
      </c>
      <c r="Q201" s="277">
        <v>1.5</v>
      </c>
      <c r="R201" s="277">
        <v>1.5</v>
      </c>
      <c r="S201" s="277">
        <v>1.5</v>
      </c>
      <c r="T201" s="277">
        <v>1.5</v>
      </c>
      <c r="U201" s="277">
        <v>1.6</v>
      </c>
      <c r="V201" s="277">
        <v>1.5</v>
      </c>
      <c r="W201" s="277">
        <v>1.5</v>
      </c>
      <c r="X201" s="277">
        <v>1.5</v>
      </c>
      <c r="Y201" s="277">
        <v>1.5</v>
      </c>
      <c r="Z201" s="277">
        <v>1.5</v>
      </c>
      <c r="AA201" s="277">
        <v>1.8</v>
      </c>
      <c r="AB201" s="277">
        <v>1.7</v>
      </c>
      <c r="AC201" s="277">
        <v>1.7</v>
      </c>
      <c r="AD201" s="277">
        <v>1.7</v>
      </c>
      <c r="AE201" s="277">
        <v>1.7</v>
      </c>
      <c r="AF201" s="277">
        <v>1.7</v>
      </c>
      <c r="AG201" s="277">
        <v>1.7</v>
      </c>
      <c r="AH201" s="277">
        <v>1.7</v>
      </c>
      <c r="AI201" s="277">
        <v>1.7</v>
      </c>
      <c r="AJ201" s="277">
        <f>_xlfn.IFNA(VLOOKUP(C201,'INFORM Severity - hidden'!$C$5:$G$155,5,FALSE),"-")</f>
        <v>1.7</v>
      </c>
    </row>
    <row r="202" spans="1:36" x14ac:dyDescent="0.25">
      <c r="A202" t="s">
        <v>759</v>
      </c>
      <c r="B202" t="s">
        <v>757</v>
      </c>
      <c r="C202" t="s">
        <v>758</v>
      </c>
      <c r="D202" s="277" t="str">
        <f t="shared" si="3"/>
        <v>-</v>
      </c>
      <c r="E202" s="277" t="s">
        <v>7572</v>
      </c>
      <c r="F202" s="277" t="s">
        <v>7572</v>
      </c>
      <c r="G202" s="277" t="s">
        <v>7572</v>
      </c>
      <c r="H202" s="277" t="s">
        <v>7572</v>
      </c>
      <c r="I202" s="277" t="s">
        <v>7572</v>
      </c>
      <c r="J202" s="277" t="s">
        <v>7572</v>
      </c>
      <c r="K202" s="277" t="s">
        <v>7572</v>
      </c>
      <c r="L202" s="277" t="s">
        <v>7572</v>
      </c>
      <c r="M202" s="277" t="s">
        <v>7572</v>
      </c>
      <c r="N202" s="277" t="s">
        <v>7572</v>
      </c>
      <c r="O202" s="277" t="s">
        <v>7572</v>
      </c>
      <c r="P202" s="277" t="s">
        <v>7572</v>
      </c>
      <c r="Q202" s="277" t="s">
        <v>7572</v>
      </c>
      <c r="R202" s="277" t="s">
        <v>7572</v>
      </c>
      <c r="S202" s="277" t="s">
        <v>7572</v>
      </c>
      <c r="T202" s="277" t="s">
        <v>7572</v>
      </c>
      <c r="U202" s="277" t="s">
        <v>7572</v>
      </c>
      <c r="V202" s="277" t="s">
        <v>7572</v>
      </c>
      <c r="W202" s="277" t="s">
        <v>7572</v>
      </c>
      <c r="X202" s="277" t="s">
        <v>7572</v>
      </c>
      <c r="Y202" s="277" t="s">
        <v>7572</v>
      </c>
      <c r="Z202" s="277" t="s">
        <v>7572</v>
      </c>
      <c r="AA202" s="277" t="s">
        <v>7572</v>
      </c>
      <c r="AB202" s="277" t="s">
        <v>7572</v>
      </c>
      <c r="AC202" s="277" t="s">
        <v>7572</v>
      </c>
      <c r="AD202" s="277" t="s">
        <v>7572</v>
      </c>
      <c r="AE202" s="277" t="s">
        <v>7572</v>
      </c>
      <c r="AF202" s="277" t="s">
        <v>7572</v>
      </c>
      <c r="AG202" s="277" t="s">
        <v>7572</v>
      </c>
      <c r="AH202" s="277" t="s">
        <v>7572</v>
      </c>
      <c r="AI202" s="277" t="s">
        <v>7572</v>
      </c>
      <c r="AJ202" s="277" t="str">
        <f>_xlfn.IFNA(VLOOKUP(C202,'INFORM Severity - hidden'!$C$5:$G$155,5,FALSE),"-")</f>
        <v>x</v>
      </c>
    </row>
    <row r="203" spans="1:36" x14ac:dyDescent="0.25">
      <c r="A203" t="s">
        <v>781</v>
      </c>
      <c r="B203" t="s">
        <v>779</v>
      </c>
      <c r="C203" t="s">
        <v>780</v>
      </c>
      <c r="D203" s="277" t="str">
        <f t="shared" si="3"/>
        <v>Increasing</v>
      </c>
      <c r="E203" s="277" t="s">
        <v>7572</v>
      </c>
      <c r="F203" s="277" t="s">
        <v>7572</v>
      </c>
      <c r="G203" s="277" t="s">
        <v>7572</v>
      </c>
      <c r="H203" s="277">
        <v>3.6</v>
      </c>
      <c r="I203" s="277">
        <v>3.6</v>
      </c>
      <c r="J203" s="277">
        <v>3.6</v>
      </c>
      <c r="K203" s="277">
        <v>3.5</v>
      </c>
      <c r="L203" s="277">
        <v>3.5</v>
      </c>
      <c r="M203" s="277">
        <v>3.5</v>
      </c>
      <c r="N203" s="277">
        <v>3.5</v>
      </c>
      <c r="O203" s="277">
        <v>3.5</v>
      </c>
      <c r="P203" s="277">
        <v>3.5</v>
      </c>
      <c r="Q203" s="277">
        <v>3.2</v>
      </c>
      <c r="R203" s="277">
        <v>3.2</v>
      </c>
      <c r="S203" s="277">
        <v>3.2</v>
      </c>
      <c r="T203" s="277">
        <v>3.2</v>
      </c>
      <c r="U203" s="277">
        <v>3.3</v>
      </c>
      <c r="V203" s="277">
        <v>3.2</v>
      </c>
      <c r="W203" s="277">
        <v>3.2</v>
      </c>
      <c r="X203" s="277">
        <v>3.2</v>
      </c>
      <c r="Y203" s="277">
        <v>3.2</v>
      </c>
      <c r="Z203" s="277">
        <v>3.3</v>
      </c>
      <c r="AA203" s="277">
        <v>3.3</v>
      </c>
      <c r="AB203" s="277">
        <v>3.3</v>
      </c>
      <c r="AC203" s="277">
        <v>3.2</v>
      </c>
      <c r="AD203" s="277">
        <v>3.2</v>
      </c>
      <c r="AE203" s="277">
        <v>3.2</v>
      </c>
      <c r="AF203" s="277">
        <v>3.2</v>
      </c>
      <c r="AG203" s="277">
        <v>3.2</v>
      </c>
      <c r="AH203" s="277">
        <v>3.2</v>
      </c>
      <c r="AI203" s="277">
        <v>3.3</v>
      </c>
      <c r="AJ203" s="277">
        <f>_xlfn.IFNA(VLOOKUP(C203,'INFORM Severity - hidden'!$C$5:$G$155,5,FALSE),"-")</f>
        <v>3.3</v>
      </c>
    </row>
    <row r="204" spans="1:36" x14ac:dyDescent="0.25">
      <c r="A204" t="s">
        <v>781</v>
      </c>
      <c r="B204" t="s">
        <v>801</v>
      </c>
      <c r="C204" t="s">
        <v>802</v>
      </c>
      <c r="D204" s="277" t="str">
        <f t="shared" si="3"/>
        <v>Increasing</v>
      </c>
      <c r="E204" s="277" t="s">
        <v>7572</v>
      </c>
      <c r="F204" s="277" t="s">
        <v>7572</v>
      </c>
      <c r="G204" s="277" t="s">
        <v>7572</v>
      </c>
      <c r="H204" s="277">
        <v>3.3</v>
      </c>
      <c r="I204" s="277">
        <v>3.3</v>
      </c>
      <c r="J204" s="277">
        <v>3.3</v>
      </c>
      <c r="K204" s="277">
        <v>3.3</v>
      </c>
      <c r="L204" s="277">
        <v>3.3</v>
      </c>
      <c r="M204" s="277">
        <v>3.3</v>
      </c>
      <c r="N204" s="277">
        <v>3.3</v>
      </c>
      <c r="O204" s="277">
        <v>3.3</v>
      </c>
      <c r="P204" s="277">
        <v>3.3</v>
      </c>
      <c r="Q204" s="277">
        <v>3.3</v>
      </c>
      <c r="R204" s="277">
        <v>3.3</v>
      </c>
      <c r="S204" s="277">
        <v>3.3</v>
      </c>
      <c r="T204" s="277">
        <v>3.3</v>
      </c>
      <c r="U204" s="277">
        <v>3.3</v>
      </c>
      <c r="V204" s="277">
        <v>3.3</v>
      </c>
      <c r="W204" s="277">
        <v>3.3</v>
      </c>
      <c r="X204" s="277">
        <v>3.3</v>
      </c>
      <c r="Y204" s="277">
        <v>3.3</v>
      </c>
      <c r="Z204" s="277">
        <v>3.3</v>
      </c>
      <c r="AA204" s="277">
        <v>3.3</v>
      </c>
      <c r="AB204" s="277">
        <v>3.3</v>
      </c>
      <c r="AC204" s="277">
        <v>3.3</v>
      </c>
      <c r="AD204" s="277">
        <v>3.3</v>
      </c>
      <c r="AE204" s="277">
        <v>3.3</v>
      </c>
      <c r="AF204" s="277">
        <v>3.3</v>
      </c>
      <c r="AG204" s="277">
        <v>3.3</v>
      </c>
      <c r="AH204" s="277">
        <v>3.3</v>
      </c>
      <c r="AI204" s="277">
        <v>3.5</v>
      </c>
      <c r="AJ204" s="277">
        <f>_xlfn.IFNA(VLOOKUP(C204,'INFORM Severity - hidden'!$C$5:$G$155,5,FALSE),"-")</f>
        <v>3.5</v>
      </c>
    </row>
    <row r="205" spans="1:36" x14ac:dyDescent="0.25">
      <c r="A205" t="s">
        <v>781</v>
      </c>
      <c r="B205" t="s">
        <v>824</v>
      </c>
      <c r="C205" t="s">
        <v>825</v>
      </c>
      <c r="D205" s="277" t="str">
        <f t="shared" si="3"/>
        <v>Increasing</v>
      </c>
      <c r="E205" s="277" t="s">
        <v>7572</v>
      </c>
      <c r="F205" s="277" t="s">
        <v>7572</v>
      </c>
      <c r="G205" s="277" t="s">
        <v>7572</v>
      </c>
      <c r="H205" s="277">
        <v>3.3</v>
      </c>
      <c r="I205" s="277">
        <v>3.3</v>
      </c>
      <c r="J205" s="277">
        <v>3.3</v>
      </c>
      <c r="K205" s="277">
        <v>3.2</v>
      </c>
      <c r="L205" s="277">
        <v>3.3</v>
      </c>
      <c r="M205" s="277">
        <v>3.3</v>
      </c>
      <c r="N205" s="277">
        <v>3.2</v>
      </c>
      <c r="O205" s="277">
        <v>3.2</v>
      </c>
      <c r="P205" s="277">
        <v>3.2</v>
      </c>
      <c r="Q205" s="277">
        <v>3.1</v>
      </c>
      <c r="R205" s="277">
        <v>3.1</v>
      </c>
      <c r="S205" s="277">
        <v>3.1</v>
      </c>
      <c r="T205" s="277">
        <v>3.1</v>
      </c>
      <c r="U205" s="277">
        <v>3.2</v>
      </c>
      <c r="V205" s="277">
        <v>3.2</v>
      </c>
      <c r="W205" s="277">
        <v>3.2</v>
      </c>
      <c r="X205" s="277">
        <v>3.2</v>
      </c>
      <c r="Y205" s="277">
        <v>3.2</v>
      </c>
      <c r="Z205" s="277">
        <v>3.2</v>
      </c>
      <c r="AA205" s="277">
        <v>3.2</v>
      </c>
      <c r="AB205" s="277">
        <v>3.2</v>
      </c>
      <c r="AC205" s="277">
        <v>3.2</v>
      </c>
      <c r="AD205" s="277">
        <v>3.2</v>
      </c>
      <c r="AE205" s="277">
        <v>3.2</v>
      </c>
      <c r="AF205" s="277">
        <v>3.2</v>
      </c>
      <c r="AG205" s="277">
        <v>3.2</v>
      </c>
      <c r="AH205" s="277">
        <v>3.2</v>
      </c>
      <c r="AI205" s="277">
        <v>3.4</v>
      </c>
      <c r="AJ205" s="277">
        <f>_xlfn.IFNA(VLOOKUP(C205,'INFORM Severity - hidden'!$C$5:$G$155,5,FALSE),"-")</f>
        <v>3.4</v>
      </c>
    </row>
    <row r="206" spans="1:36" x14ac:dyDescent="0.25">
      <c r="A206" t="s">
        <v>781</v>
      </c>
      <c r="B206" t="s">
        <v>844</v>
      </c>
      <c r="C206" t="s">
        <v>845</v>
      </c>
      <c r="D206" s="277" t="str">
        <f t="shared" si="3"/>
        <v>-</v>
      </c>
      <c r="E206" s="277" t="s">
        <v>7572</v>
      </c>
      <c r="F206" s="277" t="s">
        <v>7572</v>
      </c>
      <c r="G206" s="277" t="s">
        <v>7572</v>
      </c>
      <c r="H206" s="277" t="s">
        <v>7572</v>
      </c>
      <c r="I206" s="277" t="s">
        <v>7572</v>
      </c>
      <c r="J206" s="277" t="s">
        <v>7572</v>
      </c>
      <c r="K206" s="277" t="s">
        <v>7572</v>
      </c>
      <c r="L206" s="277" t="s">
        <v>7572</v>
      </c>
      <c r="M206" s="277" t="s">
        <v>7572</v>
      </c>
      <c r="N206" s="277" t="s">
        <v>7572</v>
      </c>
      <c r="O206" s="277" t="s">
        <v>7572</v>
      </c>
      <c r="P206" s="277" t="s">
        <v>7572</v>
      </c>
      <c r="Q206" s="277" t="s">
        <v>7572</v>
      </c>
      <c r="R206" s="277" t="s">
        <v>7572</v>
      </c>
      <c r="S206" s="277" t="s">
        <v>7572</v>
      </c>
      <c r="T206" s="277" t="s">
        <v>7572</v>
      </c>
      <c r="U206" s="277" t="s">
        <v>7572</v>
      </c>
      <c r="V206" s="277" t="s">
        <v>7572</v>
      </c>
      <c r="W206" s="277" t="s">
        <v>7572</v>
      </c>
      <c r="X206" s="277" t="s">
        <v>7572</v>
      </c>
      <c r="Y206" s="277" t="s">
        <v>7572</v>
      </c>
      <c r="Z206" s="277" t="s">
        <v>7572</v>
      </c>
      <c r="AA206" s="277" t="s">
        <v>7572</v>
      </c>
      <c r="AB206" s="277" t="s">
        <v>7572</v>
      </c>
      <c r="AC206" s="277" t="s">
        <v>7572</v>
      </c>
      <c r="AD206" s="277" t="s">
        <v>7572</v>
      </c>
      <c r="AE206" s="277" t="s">
        <v>7572</v>
      </c>
      <c r="AF206" s="277" t="s">
        <v>7572</v>
      </c>
      <c r="AG206" s="277" t="s">
        <v>7572</v>
      </c>
      <c r="AH206" s="277" t="s">
        <v>7572</v>
      </c>
      <c r="AI206" s="277" t="s">
        <v>7572</v>
      </c>
      <c r="AJ206" s="277" t="str">
        <f>_xlfn.IFNA(VLOOKUP(C206,'INFORM Severity - hidden'!$C$5:$G$155,5,FALSE),"-")</f>
        <v>x</v>
      </c>
    </row>
    <row r="207" spans="1:36" x14ac:dyDescent="0.25">
      <c r="A207" t="s">
        <v>158</v>
      </c>
      <c r="B207" t="s">
        <v>156</v>
      </c>
      <c r="C207" t="s">
        <v>157</v>
      </c>
      <c r="D207" s="277" t="str">
        <f t="shared" si="3"/>
        <v>Increasing</v>
      </c>
      <c r="E207" s="277">
        <v>1.5</v>
      </c>
      <c r="F207" s="277">
        <v>1.5</v>
      </c>
      <c r="G207" s="277">
        <v>1.5</v>
      </c>
      <c r="H207" s="277">
        <v>2.2000000000000002</v>
      </c>
      <c r="I207" s="277">
        <v>2.2000000000000002</v>
      </c>
      <c r="J207" s="277">
        <v>2.1</v>
      </c>
      <c r="K207" s="277">
        <v>1.8</v>
      </c>
      <c r="L207" s="277">
        <v>1.8</v>
      </c>
      <c r="M207" s="277">
        <v>1.9</v>
      </c>
      <c r="N207" s="277">
        <v>1.8</v>
      </c>
      <c r="O207" s="277">
        <v>1.8</v>
      </c>
      <c r="P207" s="277">
        <v>1.8</v>
      </c>
      <c r="Q207" s="277">
        <v>1.8</v>
      </c>
      <c r="R207" s="277">
        <v>1.8</v>
      </c>
      <c r="S207" s="277">
        <v>1.8</v>
      </c>
      <c r="T207" s="277">
        <v>1.8</v>
      </c>
      <c r="U207" s="277">
        <v>1.8</v>
      </c>
      <c r="V207" s="277">
        <v>1.8</v>
      </c>
      <c r="W207" s="277">
        <v>1.8</v>
      </c>
      <c r="X207" s="277">
        <v>2.5</v>
      </c>
      <c r="Y207" s="277">
        <v>2.4</v>
      </c>
      <c r="Z207" s="277">
        <v>1.7</v>
      </c>
      <c r="AA207" s="277">
        <v>1.7</v>
      </c>
      <c r="AB207" s="277">
        <v>1.7</v>
      </c>
      <c r="AC207" s="277">
        <v>1.7</v>
      </c>
      <c r="AD207" s="277">
        <v>1.7</v>
      </c>
      <c r="AE207" s="277">
        <v>1.7</v>
      </c>
      <c r="AF207" s="277">
        <v>1.7</v>
      </c>
      <c r="AG207" s="277">
        <v>1.7</v>
      </c>
      <c r="AH207" s="277">
        <v>1.7</v>
      </c>
      <c r="AI207" s="277">
        <v>2.5</v>
      </c>
      <c r="AJ207" s="277">
        <f>_xlfn.IFNA(VLOOKUP(C207,'INFORM Severity - hidden'!$C$5:$G$155,5,FALSE),"-")</f>
        <v>2.5</v>
      </c>
    </row>
    <row r="208" spans="1:36" x14ac:dyDescent="0.25">
      <c r="A208"/>
      <c r="B208"/>
      <c r="C208" t="s">
        <v>7651</v>
      </c>
      <c r="D208" s="277" t="str">
        <f t="shared" si="3"/>
        <v>-</v>
      </c>
      <c r="E208" s="277" t="s">
        <v>7572</v>
      </c>
      <c r="F208" s="277">
        <v>2.9</v>
      </c>
      <c r="G208" s="277">
        <v>3</v>
      </c>
      <c r="H208" s="277">
        <v>3.1</v>
      </c>
      <c r="I208" s="277">
        <v>3.1</v>
      </c>
      <c r="J208" s="277">
        <v>3</v>
      </c>
      <c r="K208" s="277">
        <v>2.9</v>
      </c>
      <c r="L208" s="277">
        <v>2.9</v>
      </c>
      <c r="M208" s="277">
        <v>2.9</v>
      </c>
      <c r="N208" s="277">
        <v>2.9</v>
      </c>
      <c r="O208" s="277" t="s">
        <v>7572</v>
      </c>
      <c r="P208" s="277" t="s">
        <v>7572</v>
      </c>
      <c r="Q208" s="277" t="s">
        <v>7572</v>
      </c>
      <c r="R208" s="277" t="s">
        <v>7572</v>
      </c>
      <c r="S208" s="277" t="s">
        <v>7572</v>
      </c>
      <c r="T208" s="277" t="s">
        <v>7572</v>
      </c>
      <c r="U208" s="277">
        <v>2.9</v>
      </c>
      <c r="V208" s="277">
        <v>2.9</v>
      </c>
      <c r="W208" s="277">
        <v>2.9</v>
      </c>
      <c r="X208" s="277">
        <v>2.9</v>
      </c>
      <c r="Y208" s="277">
        <v>2.9</v>
      </c>
      <c r="Z208" s="277">
        <v>2.9</v>
      </c>
      <c r="AA208" s="277">
        <v>3.1</v>
      </c>
      <c r="AB208" s="277">
        <v>3.1</v>
      </c>
      <c r="AC208" s="277">
        <v>3.1</v>
      </c>
      <c r="AD208" s="277">
        <v>3.1</v>
      </c>
      <c r="AE208" s="277">
        <v>3.1</v>
      </c>
      <c r="AF208" s="277">
        <v>3.1</v>
      </c>
      <c r="AG208" s="277">
        <v>3.1</v>
      </c>
      <c r="AH208" s="277" t="s">
        <v>7572</v>
      </c>
      <c r="AI208" s="277" t="s">
        <v>7572</v>
      </c>
      <c r="AJ208" s="277" t="str">
        <f>_xlfn.IFNA(VLOOKUP(C208,'INFORM Severity - hidden'!$C$5:$G$155,5,FALSE),"-")</f>
        <v>-</v>
      </c>
    </row>
    <row r="209" spans="1:36" x14ac:dyDescent="0.25">
      <c r="A209"/>
      <c r="B209"/>
      <c r="C209" t="s">
        <v>7652</v>
      </c>
      <c r="D209" s="277" t="str">
        <f t="shared" si="3"/>
        <v>-</v>
      </c>
      <c r="E209" s="277" t="s">
        <v>7572</v>
      </c>
      <c r="F209" s="277">
        <v>2.8</v>
      </c>
      <c r="G209" s="277">
        <v>2.8</v>
      </c>
      <c r="H209" s="277">
        <v>2.6</v>
      </c>
      <c r="I209" s="277">
        <v>2.6</v>
      </c>
      <c r="J209" s="277">
        <v>2.5</v>
      </c>
      <c r="K209" s="277">
        <v>2.5</v>
      </c>
      <c r="L209" s="277">
        <v>2.5</v>
      </c>
      <c r="M209" s="277">
        <v>2.5</v>
      </c>
      <c r="N209" s="277" t="s">
        <v>7572</v>
      </c>
      <c r="O209" s="277" t="s">
        <v>7572</v>
      </c>
      <c r="P209" s="277" t="s">
        <v>7572</v>
      </c>
      <c r="Q209" s="277" t="s">
        <v>7572</v>
      </c>
      <c r="R209" s="277" t="s">
        <v>7572</v>
      </c>
      <c r="S209" s="277" t="s">
        <v>7572</v>
      </c>
      <c r="T209" s="277" t="s">
        <v>7572</v>
      </c>
      <c r="U209" s="277" t="s">
        <v>7572</v>
      </c>
      <c r="V209" s="277" t="s">
        <v>7572</v>
      </c>
      <c r="W209" s="277" t="s">
        <v>7572</v>
      </c>
      <c r="X209" s="277" t="s">
        <v>7572</v>
      </c>
      <c r="Y209" s="277" t="s">
        <v>7572</v>
      </c>
      <c r="Z209" s="277" t="s">
        <v>7572</v>
      </c>
      <c r="AA209" s="277" t="s">
        <v>7572</v>
      </c>
      <c r="AB209" s="277" t="s">
        <v>7572</v>
      </c>
      <c r="AC209" s="277" t="s">
        <v>7572</v>
      </c>
      <c r="AD209" s="277" t="s">
        <v>7572</v>
      </c>
      <c r="AE209" s="277" t="s">
        <v>7572</v>
      </c>
      <c r="AF209" s="277" t="s">
        <v>7572</v>
      </c>
      <c r="AG209" s="277" t="s">
        <v>7572</v>
      </c>
      <c r="AH209" s="277" t="s">
        <v>7572</v>
      </c>
      <c r="AI209" s="277" t="s">
        <v>7572</v>
      </c>
      <c r="AJ209" s="277" t="str">
        <f>_xlfn.IFNA(VLOOKUP(C209,'INFORM Severity - hidden'!$C$5:$G$155,5,FALSE),"-")</f>
        <v>-</v>
      </c>
    </row>
    <row r="210" spans="1:36" x14ac:dyDescent="0.25">
      <c r="A210"/>
      <c r="B210"/>
      <c r="C210" t="s">
        <v>7653</v>
      </c>
      <c r="D210" s="277" t="str">
        <f t="shared" si="3"/>
        <v>-</v>
      </c>
      <c r="E210" s="277" t="s">
        <v>7572</v>
      </c>
      <c r="F210" s="277">
        <v>1.9</v>
      </c>
      <c r="G210" s="277">
        <v>1.9</v>
      </c>
      <c r="H210" s="277">
        <v>2.4</v>
      </c>
      <c r="I210" s="277">
        <v>2.4</v>
      </c>
      <c r="J210" s="277">
        <v>2.2999999999999998</v>
      </c>
      <c r="K210" s="277">
        <v>2.2999999999999998</v>
      </c>
      <c r="L210" s="277">
        <v>2.2999999999999998</v>
      </c>
      <c r="M210" s="277">
        <v>1.6</v>
      </c>
      <c r="N210" s="277" t="s">
        <v>7572</v>
      </c>
      <c r="O210" s="277" t="s">
        <v>7572</v>
      </c>
      <c r="P210" s="277" t="s">
        <v>7572</v>
      </c>
      <c r="Q210" s="277" t="s">
        <v>7572</v>
      </c>
      <c r="R210" s="277" t="s">
        <v>7572</v>
      </c>
      <c r="S210" s="277" t="s">
        <v>7572</v>
      </c>
      <c r="T210" s="277" t="s">
        <v>7572</v>
      </c>
      <c r="U210" s="277" t="s">
        <v>7572</v>
      </c>
      <c r="V210" s="277" t="s">
        <v>7572</v>
      </c>
      <c r="W210" s="277" t="s">
        <v>7572</v>
      </c>
      <c r="X210" s="277" t="s">
        <v>7572</v>
      </c>
      <c r="Y210" s="277" t="s">
        <v>7572</v>
      </c>
      <c r="Z210" s="277" t="s">
        <v>7572</v>
      </c>
      <c r="AA210" s="277" t="s">
        <v>7572</v>
      </c>
      <c r="AB210" s="277" t="s">
        <v>7572</v>
      </c>
      <c r="AC210" s="277" t="s">
        <v>7572</v>
      </c>
      <c r="AD210" s="277" t="s">
        <v>7572</v>
      </c>
      <c r="AE210" s="277" t="s">
        <v>7572</v>
      </c>
      <c r="AF210" s="277" t="s">
        <v>7572</v>
      </c>
      <c r="AG210" s="277" t="s">
        <v>7572</v>
      </c>
      <c r="AH210" s="277" t="s">
        <v>7572</v>
      </c>
      <c r="AI210" s="277" t="s">
        <v>7572</v>
      </c>
      <c r="AJ210" s="277" t="str">
        <f>_xlfn.IFNA(VLOOKUP(C210,'INFORM Severity - hidden'!$C$5:$G$155,5,FALSE),"-")</f>
        <v>-</v>
      </c>
    </row>
    <row r="211" spans="1:36" x14ac:dyDescent="0.25">
      <c r="A211"/>
      <c r="B211"/>
      <c r="C211" t="s">
        <v>7654</v>
      </c>
      <c r="D211" s="277" t="str">
        <f t="shared" si="3"/>
        <v>-</v>
      </c>
      <c r="E211" s="277" t="s">
        <v>7572</v>
      </c>
      <c r="F211" s="277">
        <v>2</v>
      </c>
      <c r="G211" s="277">
        <v>2.2000000000000002</v>
      </c>
      <c r="H211" s="277">
        <v>2.4</v>
      </c>
      <c r="I211" s="277">
        <v>2.4</v>
      </c>
      <c r="J211" s="277">
        <v>2.2999999999999998</v>
      </c>
      <c r="K211" s="277">
        <v>2.2999999999999998</v>
      </c>
      <c r="L211" s="277">
        <v>2.2999999999999998</v>
      </c>
      <c r="M211" s="277">
        <v>2.2999999999999998</v>
      </c>
      <c r="N211" s="277" t="s">
        <v>7572</v>
      </c>
      <c r="O211" s="277" t="s">
        <v>7572</v>
      </c>
      <c r="P211" s="277" t="s">
        <v>7572</v>
      </c>
      <c r="Q211" s="277" t="s">
        <v>7572</v>
      </c>
      <c r="R211" s="277" t="s">
        <v>7572</v>
      </c>
      <c r="S211" s="277" t="s">
        <v>7572</v>
      </c>
      <c r="T211" s="277" t="s">
        <v>7572</v>
      </c>
      <c r="U211" s="277" t="s">
        <v>7572</v>
      </c>
      <c r="V211" s="277" t="s">
        <v>7572</v>
      </c>
      <c r="W211" s="277" t="s">
        <v>7572</v>
      </c>
      <c r="X211" s="277" t="s">
        <v>7572</v>
      </c>
      <c r="Y211" s="277" t="s">
        <v>7572</v>
      </c>
      <c r="Z211" s="277" t="s">
        <v>7572</v>
      </c>
      <c r="AA211" s="277" t="s">
        <v>7572</v>
      </c>
      <c r="AB211" s="277" t="s">
        <v>7572</v>
      </c>
      <c r="AC211" s="277" t="s">
        <v>7572</v>
      </c>
      <c r="AD211" s="277" t="s">
        <v>7572</v>
      </c>
      <c r="AE211" s="277" t="s">
        <v>7572</v>
      </c>
      <c r="AF211" s="277" t="s">
        <v>7572</v>
      </c>
      <c r="AG211" s="277" t="s">
        <v>7572</v>
      </c>
      <c r="AH211" s="277" t="s">
        <v>7572</v>
      </c>
      <c r="AI211" s="277" t="s">
        <v>7572</v>
      </c>
      <c r="AJ211" s="277" t="str">
        <f>_xlfn.IFNA(VLOOKUP(C211,'INFORM Severity - hidden'!$C$5:$G$155,5,FALSE),"-")</f>
        <v>-</v>
      </c>
    </row>
    <row r="212" spans="1:36" x14ac:dyDescent="0.25">
      <c r="A212" t="s">
        <v>1616</v>
      </c>
      <c r="B212" t="s">
        <v>1614</v>
      </c>
      <c r="C212" t="s">
        <v>1615</v>
      </c>
      <c r="D212" s="277" t="str">
        <f t="shared" si="3"/>
        <v>Increasing</v>
      </c>
      <c r="E212" s="277" t="s">
        <v>7572</v>
      </c>
      <c r="F212" s="277" t="s">
        <v>7572</v>
      </c>
      <c r="G212" s="277" t="s">
        <v>7572</v>
      </c>
      <c r="H212" s="277" t="s">
        <v>7572</v>
      </c>
      <c r="I212" s="277" t="s">
        <v>7572</v>
      </c>
      <c r="J212" s="277" t="s">
        <v>7572</v>
      </c>
      <c r="K212" s="277" t="s">
        <v>7572</v>
      </c>
      <c r="L212" s="277" t="s">
        <v>7572</v>
      </c>
      <c r="M212" s="277" t="s">
        <v>7572</v>
      </c>
      <c r="N212" s="277" t="s">
        <v>7572</v>
      </c>
      <c r="O212" s="277">
        <v>3</v>
      </c>
      <c r="P212" s="277">
        <v>2.8</v>
      </c>
      <c r="Q212" s="277">
        <v>2.8</v>
      </c>
      <c r="R212" s="277">
        <v>3</v>
      </c>
      <c r="S212" s="277">
        <v>3</v>
      </c>
      <c r="T212" s="277">
        <v>3</v>
      </c>
      <c r="U212" s="277">
        <v>3</v>
      </c>
      <c r="V212" s="277">
        <v>3.1</v>
      </c>
      <c r="W212" s="277">
        <v>3.1</v>
      </c>
      <c r="X212" s="277">
        <v>3.1</v>
      </c>
      <c r="Y212" s="277">
        <v>3.1</v>
      </c>
      <c r="Z212" s="277">
        <v>3.1</v>
      </c>
      <c r="AA212" s="277">
        <v>3.2</v>
      </c>
      <c r="AB212" s="277">
        <v>3.1</v>
      </c>
      <c r="AC212" s="277">
        <v>3.1</v>
      </c>
      <c r="AD212" s="277">
        <v>3.1</v>
      </c>
      <c r="AE212" s="277">
        <v>3.1</v>
      </c>
      <c r="AF212" s="277">
        <v>3.1</v>
      </c>
      <c r="AG212" s="277">
        <v>3.1</v>
      </c>
      <c r="AH212" s="277">
        <v>3.1</v>
      </c>
      <c r="AI212" s="277">
        <v>3.2</v>
      </c>
      <c r="AJ212" s="277">
        <f>_xlfn.IFNA(VLOOKUP(C212,'INFORM Severity - hidden'!$C$5:$G$155,5,FALSE),"-")</f>
        <v>3.2</v>
      </c>
    </row>
    <row r="213" spans="1:36" x14ac:dyDescent="0.25">
      <c r="A213"/>
      <c r="B213"/>
      <c r="C213" t="s">
        <v>7655</v>
      </c>
      <c r="D213" s="277" t="str">
        <f t="shared" si="3"/>
        <v>-</v>
      </c>
      <c r="E213" s="277" t="s">
        <v>7572</v>
      </c>
      <c r="F213" s="277" t="s">
        <v>7572</v>
      </c>
      <c r="G213" s="277" t="s">
        <v>7572</v>
      </c>
      <c r="H213" s="277" t="s">
        <v>7572</v>
      </c>
      <c r="I213" s="277" t="s">
        <v>7572</v>
      </c>
      <c r="J213" s="277" t="s">
        <v>7572</v>
      </c>
      <c r="K213" s="277" t="s">
        <v>7572</v>
      </c>
      <c r="L213" s="277" t="s">
        <v>7572</v>
      </c>
      <c r="M213" s="277" t="s">
        <v>7572</v>
      </c>
      <c r="N213" s="277" t="s">
        <v>7572</v>
      </c>
      <c r="O213" s="277" t="s">
        <v>7572</v>
      </c>
      <c r="P213" s="277" t="s">
        <v>7572</v>
      </c>
      <c r="Q213" s="277" t="s">
        <v>7572</v>
      </c>
      <c r="R213" s="277" t="s">
        <v>7572</v>
      </c>
      <c r="S213" s="277" t="s">
        <v>7572</v>
      </c>
      <c r="T213" s="277" t="s">
        <v>7572</v>
      </c>
      <c r="U213" s="277" t="s">
        <v>7572</v>
      </c>
      <c r="V213" s="277" t="s">
        <v>7572</v>
      </c>
      <c r="W213" s="277" t="s">
        <v>7572</v>
      </c>
      <c r="X213" s="277" t="s">
        <v>7572</v>
      </c>
      <c r="Y213" s="277" t="s">
        <v>7572</v>
      </c>
      <c r="Z213" s="277" t="s">
        <v>7572</v>
      </c>
      <c r="AA213" s="277" t="s">
        <v>7572</v>
      </c>
      <c r="AB213" s="277" t="s">
        <v>7572</v>
      </c>
      <c r="AC213" s="277" t="s">
        <v>7572</v>
      </c>
      <c r="AD213" s="277" t="s">
        <v>7572</v>
      </c>
      <c r="AE213" s="277" t="s">
        <v>7572</v>
      </c>
      <c r="AF213" s="277" t="s">
        <v>7572</v>
      </c>
      <c r="AG213" s="277" t="s">
        <v>7572</v>
      </c>
      <c r="AH213" s="277" t="s">
        <v>7572</v>
      </c>
      <c r="AI213" s="277" t="s">
        <v>7572</v>
      </c>
      <c r="AJ213" s="277" t="str">
        <f>_xlfn.IFNA(VLOOKUP(C213,'INFORM Severity - hidden'!$C$5:$G$155,5,FALSE),"-")</f>
        <v>-</v>
      </c>
    </row>
    <row r="214" spans="1:36" x14ac:dyDescent="0.25">
      <c r="A214" t="s">
        <v>875</v>
      </c>
      <c r="B214" t="s">
        <v>873</v>
      </c>
      <c r="C214" t="s">
        <v>874</v>
      </c>
      <c r="D214" s="277" t="str">
        <f t="shared" si="3"/>
        <v>Increasing</v>
      </c>
      <c r="E214" s="277" t="s">
        <v>7572</v>
      </c>
      <c r="F214" s="277">
        <v>3.3</v>
      </c>
      <c r="G214" s="277">
        <v>3.3</v>
      </c>
      <c r="H214" s="277">
        <v>3.6</v>
      </c>
      <c r="I214" s="277">
        <v>3.6</v>
      </c>
      <c r="J214" s="277">
        <v>3.6</v>
      </c>
      <c r="K214" s="277">
        <v>3.6</v>
      </c>
      <c r="L214" s="277">
        <v>3.6</v>
      </c>
      <c r="M214" s="277">
        <v>3.6</v>
      </c>
      <c r="N214" s="277">
        <v>3.5</v>
      </c>
      <c r="O214" s="277">
        <v>3.5</v>
      </c>
      <c r="P214" s="277">
        <v>3.5</v>
      </c>
      <c r="Q214" s="277">
        <v>3.5</v>
      </c>
      <c r="R214" s="277">
        <v>3.5</v>
      </c>
      <c r="S214" s="277">
        <v>3.5</v>
      </c>
      <c r="T214" s="277">
        <v>3.5</v>
      </c>
      <c r="U214" s="277">
        <v>3.5</v>
      </c>
      <c r="V214" s="277">
        <v>3.5</v>
      </c>
      <c r="W214" s="277">
        <v>3.5</v>
      </c>
      <c r="X214" s="277">
        <v>3.5</v>
      </c>
      <c r="Y214" s="277">
        <v>3.5</v>
      </c>
      <c r="Z214" s="277">
        <v>3.5</v>
      </c>
      <c r="AA214" s="277">
        <v>3.5</v>
      </c>
      <c r="AB214" s="277">
        <v>3.5</v>
      </c>
      <c r="AC214" s="277">
        <v>3.5</v>
      </c>
      <c r="AD214" s="277">
        <v>3.5</v>
      </c>
      <c r="AE214" s="277">
        <v>3.5</v>
      </c>
      <c r="AF214" s="277">
        <v>3.5</v>
      </c>
      <c r="AG214" s="277">
        <v>3.5</v>
      </c>
      <c r="AH214" s="277">
        <v>3.5</v>
      </c>
      <c r="AI214" s="277">
        <v>3.6</v>
      </c>
      <c r="AJ214" s="277">
        <f>_xlfn.IFNA(VLOOKUP(C214,'INFORM Severity - hidden'!$C$5:$G$155,5,FALSE),"-")</f>
        <v>3.6</v>
      </c>
    </row>
    <row r="215" spans="1:36" x14ac:dyDescent="0.25">
      <c r="A215" t="s">
        <v>3866</v>
      </c>
      <c r="B215" t="s">
        <v>3864</v>
      </c>
      <c r="C215" t="s">
        <v>3865</v>
      </c>
      <c r="D215" s="277" t="str">
        <f t="shared" si="3"/>
        <v>Increasing</v>
      </c>
      <c r="E215" s="277" t="s">
        <v>7572</v>
      </c>
      <c r="F215" s="277" t="s">
        <v>7572</v>
      </c>
      <c r="G215" s="277" t="s">
        <v>7572</v>
      </c>
      <c r="H215" s="277" t="s">
        <v>7572</v>
      </c>
      <c r="I215" s="277" t="s">
        <v>7572</v>
      </c>
      <c r="J215" s="277" t="s">
        <v>7572</v>
      </c>
      <c r="K215" s="277" t="s">
        <v>7572</v>
      </c>
      <c r="L215" s="277" t="s">
        <v>7572</v>
      </c>
      <c r="M215" s="277" t="s">
        <v>7572</v>
      </c>
      <c r="N215" s="277" t="s">
        <v>7572</v>
      </c>
      <c r="O215" s="277" t="s">
        <v>7572</v>
      </c>
      <c r="P215" s="277" t="s">
        <v>7572</v>
      </c>
      <c r="Q215" s="277" t="s">
        <v>7572</v>
      </c>
      <c r="R215" s="277" t="s">
        <v>7572</v>
      </c>
      <c r="S215" s="277" t="s">
        <v>7572</v>
      </c>
      <c r="T215" s="277" t="s">
        <v>7572</v>
      </c>
      <c r="U215" s="277" t="s">
        <v>7572</v>
      </c>
      <c r="V215" s="277" t="s">
        <v>7572</v>
      </c>
      <c r="W215" s="277" t="s">
        <v>7572</v>
      </c>
      <c r="X215" s="277" t="s">
        <v>7572</v>
      </c>
      <c r="Y215" s="277" t="s">
        <v>7572</v>
      </c>
      <c r="Z215" s="277" t="s">
        <v>7572</v>
      </c>
      <c r="AA215" s="277" t="s">
        <v>7572</v>
      </c>
      <c r="AB215" s="277" t="s">
        <v>7572</v>
      </c>
      <c r="AC215" s="277" t="s">
        <v>7572</v>
      </c>
      <c r="AD215" s="277" t="s">
        <v>7572</v>
      </c>
      <c r="AE215" s="277" t="s">
        <v>7572</v>
      </c>
      <c r="AF215" s="277">
        <v>1.5</v>
      </c>
      <c r="AG215" s="277">
        <v>1.5</v>
      </c>
      <c r="AH215" s="277">
        <v>1.6</v>
      </c>
      <c r="AI215" s="277">
        <v>1.6</v>
      </c>
      <c r="AJ215" s="277">
        <f>_xlfn.IFNA(VLOOKUP(C215,'INFORM Severity - hidden'!$C$5:$G$155,5,FALSE),"-")</f>
        <v>1.6</v>
      </c>
    </row>
    <row r="216" spans="1:36" x14ac:dyDescent="0.25">
      <c r="A216" t="s">
        <v>103</v>
      </c>
      <c r="B216" t="s">
        <v>101</v>
      </c>
      <c r="C216" t="s">
        <v>102</v>
      </c>
      <c r="D216" s="277" t="str">
        <f t="shared" si="3"/>
        <v>Increasing</v>
      </c>
      <c r="E216" s="277">
        <v>4.2</v>
      </c>
      <c r="F216" s="277">
        <v>4.2</v>
      </c>
      <c r="G216" s="277">
        <v>4.2</v>
      </c>
      <c r="H216" s="277">
        <v>3.9</v>
      </c>
      <c r="I216" s="277">
        <v>3.9</v>
      </c>
      <c r="J216" s="277">
        <v>4</v>
      </c>
      <c r="K216" s="277">
        <v>4</v>
      </c>
      <c r="L216" s="277">
        <v>4</v>
      </c>
      <c r="M216" s="277">
        <v>4</v>
      </c>
      <c r="N216" s="277">
        <v>4</v>
      </c>
      <c r="O216" s="277">
        <v>4</v>
      </c>
      <c r="P216" s="277">
        <v>4</v>
      </c>
      <c r="Q216" s="277">
        <v>4</v>
      </c>
      <c r="R216" s="277">
        <v>4.0999999999999996</v>
      </c>
      <c r="S216" s="277">
        <v>4.0999999999999996</v>
      </c>
      <c r="T216" s="277">
        <v>4.0999999999999996</v>
      </c>
      <c r="U216" s="277">
        <v>4.0999999999999996</v>
      </c>
      <c r="V216" s="277">
        <v>4.0999999999999996</v>
      </c>
      <c r="W216" s="277">
        <v>4.0999999999999996</v>
      </c>
      <c r="X216" s="277">
        <v>4.0999999999999996</v>
      </c>
      <c r="Y216" s="277">
        <v>4.0999999999999996</v>
      </c>
      <c r="Z216" s="277">
        <v>4.0999999999999996</v>
      </c>
      <c r="AA216" s="277">
        <v>4</v>
      </c>
      <c r="AB216" s="277">
        <v>4</v>
      </c>
      <c r="AC216" s="277">
        <v>4</v>
      </c>
      <c r="AD216" s="277">
        <v>4</v>
      </c>
      <c r="AE216" s="277">
        <v>4</v>
      </c>
      <c r="AF216" s="277">
        <v>4</v>
      </c>
      <c r="AG216" s="277">
        <v>4</v>
      </c>
      <c r="AH216" s="277">
        <v>4.0999999999999996</v>
      </c>
      <c r="AI216" s="277">
        <v>4.2</v>
      </c>
      <c r="AJ216" s="277">
        <f>_xlfn.IFNA(VLOOKUP(C216,'INFORM Severity - hidden'!$C$5:$G$155,5,FALSE),"-")</f>
        <v>4.2</v>
      </c>
    </row>
    <row r="217" spans="1:36" x14ac:dyDescent="0.25">
      <c r="A217"/>
      <c r="B217"/>
      <c r="C217" t="s">
        <v>7656</v>
      </c>
      <c r="D217" s="277" t="str">
        <f t="shared" si="3"/>
        <v>-</v>
      </c>
      <c r="E217" s="277" t="s">
        <v>7572</v>
      </c>
      <c r="F217" s="277" t="s">
        <v>7572</v>
      </c>
      <c r="G217" s="277" t="s">
        <v>7572</v>
      </c>
      <c r="H217" s="277" t="s">
        <v>7572</v>
      </c>
      <c r="I217" s="277" t="s">
        <v>7572</v>
      </c>
      <c r="J217" s="277" t="s">
        <v>7572</v>
      </c>
      <c r="K217" s="277" t="s">
        <v>7572</v>
      </c>
      <c r="L217" s="277" t="s">
        <v>7572</v>
      </c>
      <c r="M217" s="277" t="s">
        <v>7572</v>
      </c>
      <c r="N217" s="277" t="s">
        <v>7572</v>
      </c>
      <c r="O217" s="277" t="s">
        <v>7572</v>
      </c>
      <c r="P217" s="277" t="s">
        <v>7572</v>
      </c>
      <c r="Q217" s="277" t="s">
        <v>7572</v>
      </c>
      <c r="R217" s="277" t="s">
        <v>7572</v>
      </c>
      <c r="S217" s="277" t="s">
        <v>7572</v>
      </c>
      <c r="T217" s="277" t="s">
        <v>7572</v>
      </c>
      <c r="U217" s="277" t="s">
        <v>7572</v>
      </c>
      <c r="V217" s="277" t="s">
        <v>7572</v>
      </c>
      <c r="W217" s="277" t="s">
        <v>7572</v>
      </c>
      <c r="X217" s="277" t="s">
        <v>7572</v>
      </c>
      <c r="Y217" s="277" t="s">
        <v>7572</v>
      </c>
      <c r="Z217" s="277" t="s">
        <v>7572</v>
      </c>
      <c r="AA217" s="277">
        <v>2.4</v>
      </c>
      <c r="AB217" s="277">
        <v>2.4</v>
      </c>
      <c r="AC217" s="277">
        <v>2.4</v>
      </c>
      <c r="AD217" s="277">
        <v>2.9</v>
      </c>
      <c r="AE217" s="277">
        <v>2.9</v>
      </c>
      <c r="AF217" s="277">
        <v>2.9</v>
      </c>
      <c r="AG217" s="277" t="s">
        <v>7572</v>
      </c>
      <c r="AH217" s="277" t="s">
        <v>7572</v>
      </c>
      <c r="AI217" s="277" t="s">
        <v>7572</v>
      </c>
      <c r="AJ217" s="277" t="str">
        <f>_xlfn.IFNA(VLOOKUP(C217,'INFORM Severity - hidden'!$C$5:$G$155,5,FALSE),"-")</f>
        <v>-</v>
      </c>
    </row>
    <row r="218" spans="1:36" x14ac:dyDescent="0.25">
      <c r="A218"/>
      <c r="B218"/>
      <c r="C218" t="s">
        <v>7657</v>
      </c>
      <c r="D218" s="277" t="str">
        <f t="shared" si="3"/>
        <v>-</v>
      </c>
      <c r="E218" s="277" t="s">
        <v>7572</v>
      </c>
      <c r="F218" s="277" t="s">
        <v>7572</v>
      </c>
      <c r="G218" s="277" t="s">
        <v>7572</v>
      </c>
      <c r="H218" s="277" t="s">
        <v>7572</v>
      </c>
      <c r="I218" s="277" t="s">
        <v>7572</v>
      </c>
      <c r="J218" s="277" t="s">
        <v>7572</v>
      </c>
      <c r="K218" s="277" t="s">
        <v>7572</v>
      </c>
      <c r="L218" s="277" t="s">
        <v>7572</v>
      </c>
      <c r="M218" s="277" t="s">
        <v>7572</v>
      </c>
      <c r="N218" s="277" t="s">
        <v>7572</v>
      </c>
      <c r="O218" s="277" t="s">
        <v>7572</v>
      </c>
      <c r="P218" s="277" t="s">
        <v>7572</v>
      </c>
      <c r="Q218" s="277" t="s">
        <v>7572</v>
      </c>
      <c r="R218" s="277" t="s">
        <v>7572</v>
      </c>
      <c r="S218" s="277" t="s">
        <v>7572</v>
      </c>
      <c r="T218" s="277">
        <v>1.9</v>
      </c>
      <c r="U218" s="277">
        <v>1.9</v>
      </c>
      <c r="V218" s="277">
        <v>2</v>
      </c>
      <c r="W218" s="277">
        <v>2</v>
      </c>
      <c r="X218" s="277">
        <v>2</v>
      </c>
      <c r="Y218" s="277">
        <v>2</v>
      </c>
      <c r="Z218" s="277">
        <v>2</v>
      </c>
      <c r="AA218" s="277">
        <v>2</v>
      </c>
      <c r="AB218" s="277">
        <v>2</v>
      </c>
      <c r="AC218" s="277">
        <v>2</v>
      </c>
      <c r="AD218" s="277">
        <v>2</v>
      </c>
      <c r="AE218" s="277">
        <v>2</v>
      </c>
      <c r="AF218" s="277">
        <v>2</v>
      </c>
      <c r="AG218" s="277" t="s">
        <v>7572</v>
      </c>
      <c r="AH218" s="277" t="s">
        <v>7572</v>
      </c>
      <c r="AI218" s="277" t="s">
        <v>7572</v>
      </c>
      <c r="AJ218" s="277" t="str">
        <f>_xlfn.IFNA(VLOOKUP(C218,'INFORM Severity - hidden'!$C$5:$G$155,5,FALSE),"-")</f>
        <v>-</v>
      </c>
    </row>
    <row r="219" spans="1:36" x14ac:dyDescent="0.25">
      <c r="A219"/>
      <c r="B219"/>
      <c r="C219" t="s">
        <v>7658</v>
      </c>
      <c r="D219" s="277" t="str">
        <f t="shared" si="3"/>
        <v>-</v>
      </c>
      <c r="E219" s="277" t="s">
        <v>7572</v>
      </c>
      <c r="F219" s="277">
        <v>1.5</v>
      </c>
      <c r="G219" s="277" t="s">
        <v>7572</v>
      </c>
      <c r="H219" s="277" t="s">
        <v>7572</v>
      </c>
      <c r="I219" s="277" t="s">
        <v>7572</v>
      </c>
      <c r="J219" s="277" t="s">
        <v>7572</v>
      </c>
      <c r="K219" s="277" t="s">
        <v>7572</v>
      </c>
      <c r="L219" s="277" t="s">
        <v>7572</v>
      </c>
      <c r="M219" s="277" t="s">
        <v>7572</v>
      </c>
      <c r="N219" s="277" t="s">
        <v>7572</v>
      </c>
      <c r="O219" s="277" t="s">
        <v>7572</v>
      </c>
      <c r="P219" s="277" t="s">
        <v>7572</v>
      </c>
      <c r="Q219" s="277" t="s">
        <v>7572</v>
      </c>
      <c r="R219" s="277" t="s">
        <v>7572</v>
      </c>
      <c r="S219" s="277" t="s">
        <v>7572</v>
      </c>
      <c r="T219" s="277" t="s">
        <v>7572</v>
      </c>
      <c r="U219" s="277" t="s">
        <v>7572</v>
      </c>
      <c r="V219" s="277" t="s">
        <v>7572</v>
      </c>
      <c r="W219" s="277" t="s">
        <v>7572</v>
      </c>
      <c r="X219" s="277" t="s">
        <v>7572</v>
      </c>
      <c r="Y219" s="277" t="s">
        <v>7572</v>
      </c>
      <c r="Z219" s="277" t="s">
        <v>7572</v>
      </c>
      <c r="AA219" s="277" t="s">
        <v>7572</v>
      </c>
      <c r="AB219" s="277" t="s">
        <v>7572</v>
      </c>
      <c r="AC219" s="277" t="s">
        <v>7572</v>
      </c>
      <c r="AD219" s="277" t="s">
        <v>7572</v>
      </c>
      <c r="AE219" s="277" t="s">
        <v>7572</v>
      </c>
      <c r="AF219" s="277" t="s">
        <v>7572</v>
      </c>
      <c r="AG219" s="277" t="s">
        <v>7572</v>
      </c>
      <c r="AH219" s="277" t="s">
        <v>7572</v>
      </c>
      <c r="AI219" s="277" t="s">
        <v>7572</v>
      </c>
      <c r="AJ219" s="277" t="str">
        <f>_xlfn.IFNA(VLOOKUP(C219,'INFORM Severity - hidden'!$C$5:$G$155,5,FALSE),"-")</f>
        <v>-</v>
      </c>
    </row>
    <row r="220" spans="1:36" x14ac:dyDescent="0.25">
      <c r="A220"/>
      <c r="B220"/>
      <c r="C220" t="s">
        <v>7659</v>
      </c>
      <c r="D220" s="277" t="str">
        <f t="shared" si="3"/>
        <v>-</v>
      </c>
      <c r="E220" s="277" t="s">
        <v>7572</v>
      </c>
      <c r="F220" s="277">
        <v>1.3</v>
      </c>
      <c r="G220" s="277" t="s">
        <v>7572</v>
      </c>
      <c r="H220" s="277" t="s">
        <v>7572</v>
      </c>
      <c r="I220" s="277" t="s">
        <v>7572</v>
      </c>
      <c r="J220" s="277" t="s">
        <v>7572</v>
      </c>
      <c r="K220" s="277" t="s">
        <v>7572</v>
      </c>
      <c r="L220" s="277" t="s">
        <v>7572</v>
      </c>
      <c r="M220" s="277" t="s">
        <v>7572</v>
      </c>
      <c r="N220" s="277" t="s">
        <v>7572</v>
      </c>
      <c r="O220" s="277" t="s">
        <v>7572</v>
      </c>
      <c r="P220" s="277" t="s">
        <v>7572</v>
      </c>
      <c r="Q220" s="277" t="s">
        <v>7572</v>
      </c>
      <c r="R220" s="277" t="s">
        <v>7572</v>
      </c>
      <c r="S220" s="277" t="s">
        <v>7572</v>
      </c>
      <c r="T220" s="277" t="s">
        <v>7572</v>
      </c>
      <c r="U220" s="277" t="s">
        <v>7572</v>
      </c>
      <c r="V220" s="277" t="s">
        <v>7572</v>
      </c>
      <c r="W220" s="277" t="s">
        <v>7572</v>
      </c>
      <c r="X220" s="277" t="s">
        <v>7572</v>
      </c>
      <c r="Y220" s="277" t="s">
        <v>7572</v>
      </c>
      <c r="Z220" s="277" t="s">
        <v>7572</v>
      </c>
      <c r="AA220" s="277" t="s">
        <v>7572</v>
      </c>
      <c r="AB220" s="277" t="s">
        <v>7572</v>
      </c>
      <c r="AC220" s="277" t="s">
        <v>7572</v>
      </c>
      <c r="AD220" s="277" t="s">
        <v>7572</v>
      </c>
      <c r="AE220" s="277" t="s">
        <v>7572</v>
      </c>
      <c r="AF220" s="277" t="s">
        <v>7572</v>
      </c>
      <c r="AG220" s="277" t="s">
        <v>7572</v>
      </c>
      <c r="AH220" s="277" t="s">
        <v>7572</v>
      </c>
      <c r="AI220" s="277" t="s">
        <v>7572</v>
      </c>
      <c r="AJ220" s="277" t="str">
        <f>_xlfn.IFNA(VLOOKUP(C220,'INFORM Severity - hidden'!$C$5:$G$155,5,FALSE),"-")</f>
        <v>-</v>
      </c>
    </row>
    <row r="221" spans="1:36" x14ac:dyDescent="0.25">
      <c r="A221" t="s">
        <v>93</v>
      </c>
      <c r="B221" t="s">
        <v>91</v>
      </c>
      <c r="C221" t="s">
        <v>92</v>
      </c>
      <c r="D221" s="277" t="str">
        <f t="shared" si="3"/>
        <v>Increasing</v>
      </c>
      <c r="E221" s="277">
        <v>4.2</v>
      </c>
      <c r="F221" s="277">
        <v>4.3</v>
      </c>
      <c r="G221" s="277">
        <v>4.3</v>
      </c>
      <c r="H221" s="277">
        <v>4.7</v>
      </c>
      <c r="I221" s="277">
        <v>4.7</v>
      </c>
      <c r="J221" s="277">
        <v>4.7</v>
      </c>
      <c r="K221" s="277">
        <v>4.7</v>
      </c>
      <c r="L221" s="277">
        <v>4.7</v>
      </c>
      <c r="M221" s="277">
        <v>4.7</v>
      </c>
      <c r="N221" s="277">
        <v>4.7</v>
      </c>
      <c r="O221" s="277">
        <v>4.7</v>
      </c>
      <c r="P221" s="277">
        <v>4.7</v>
      </c>
      <c r="Q221" s="277">
        <v>4.7</v>
      </c>
      <c r="R221" s="277">
        <v>4.7</v>
      </c>
      <c r="S221" s="277">
        <v>4.7</v>
      </c>
      <c r="T221" s="277">
        <v>4.7</v>
      </c>
      <c r="U221" s="277">
        <v>4.7</v>
      </c>
      <c r="V221" s="277">
        <v>4.7</v>
      </c>
      <c r="W221" s="277">
        <v>4.7</v>
      </c>
      <c r="X221" s="277">
        <v>4.7</v>
      </c>
      <c r="Y221" s="277">
        <v>4.5999999999999996</v>
      </c>
      <c r="Z221" s="277">
        <v>4.5999999999999996</v>
      </c>
      <c r="AA221" s="277">
        <v>4.5999999999999996</v>
      </c>
      <c r="AB221" s="277">
        <v>4.5999999999999996</v>
      </c>
      <c r="AC221" s="277">
        <v>4.5999999999999996</v>
      </c>
      <c r="AD221" s="277">
        <v>4.5999999999999996</v>
      </c>
      <c r="AE221" s="277">
        <v>4.5999999999999996</v>
      </c>
      <c r="AF221" s="277">
        <v>4.5999999999999996</v>
      </c>
      <c r="AG221" s="277">
        <v>4.9000000000000004</v>
      </c>
      <c r="AH221" s="277">
        <v>4.9000000000000004</v>
      </c>
      <c r="AI221" s="277">
        <v>5</v>
      </c>
      <c r="AJ221" s="277">
        <f>_xlfn.IFNA(VLOOKUP(C221,'INFORM Severity - hidden'!$C$5:$G$155,5,FALSE),"-")</f>
        <v>5</v>
      </c>
    </row>
    <row r="222" spans="1:36" x14ac:dyDescent="0.25">
      <c r="A222" t="s">
        <v>93</v>
      </c>
      <c r="B222" t="s">
        <v>932</v>
      </c>
      <c r="C222" t="s">
        <v>933</v>
      </c>
      <c r="D222" s="277" t="str">
        <f t="shared" si="3"/>
        <v>Decreasing</v>
      </c>
      <c r="E222" s="277" t="s">
        <v>7572</v>
      </c>
      <c r="F222" s="277">
        <v>2.8</v>
      </c>
      <c r="G222" s="277">
        <v>2.8</v>
      </c>
      <c r="H222" s="277">
        <v>3</v>
      </c>
      <c r="I222" s="277">
        <v>3</v>
      </c>
      <c r="J222" s="277">
        <v>3</v>
      </c>
      <c r="K222" s="277">
        <v>3</v>
      </c>
      <c r="L222" s="277">
        <v>3</v>
      </c>
      <c r="M222" s="277">
        <v>2.9</v>
      </c>
      <c r="N222" s="277">
        <v>2.9</v>
      </c>
      <c r="O222" s="277">
        <v>3</v>
      </c>
      <c r="P222" s="277">
        <v>3</v>
      </c>
      <c r="Q222" s="277">
        <v>3</v>
      </c>
      <c r="R222" s="277">
        <v>2.9</v>
      </c>
      <c r="S222" s="277">
        <v>2.9</v>
      </c>
      <c r="T222" s="277">
        <v>2.9</v>
      </c>
      <c r="U222" s="277">
        <v>2.9</v>
      </c>
      <c r="V222" s="277">
        <v>2.6</v>
      </c>
      <c r="W222" s="277">
        <v>2.6</v>
      </c>
      <c r="X222" s="277">
        <v>2.6</v>
      </c>
      <c r="Y222" s="277">
        <v>2.6</v>
      </c>
      <c r="Z222" s="277">
        <v>2.6</v>
      </c>
      <c r="AA222" s="277">
        <v>2.9</v>
      </c>
      <c r="AB222" s="277">
        <v>2.9</v>
      </c>
      <c r="AC222" s="277">
        <v>2.9</v>
      </c>
      <c r="AD222" s="277">
        <v>2.9</v>
      </c>
      <c r="AE222" s="277">
        <v>2.9</v>
      </c>
      <c r="AF222" s="277">
        <v>2.9</v>
      </c>
      <c r="AG222" s="277">
        <v>2.5</v>
      </c>
      <c r="AH222" s="277">
        <v>2.4</v>
      </c>
      <c r="AI222" s="277">
        <v>2.7</v>
      </c>
      <c r="AJ222" s="277">
        <f>_xlfn.IFNA(VLOOKUP(C222,'INFORM Severity - hidden'!$C$5:$G$155,5,FALSE),"-")</f>
        <v>2.7</v>
      </c>
    </row>
    <row r="223" spans="1:36" x14ac:dyDescent="0.25">
      <c r="A223" t="s">
        <v>424</v>
      </c>
      <c r="B223" t="s">
        <v>422</v>
      </c>
      <c r="C223" t="s">
        <v>423</v>
      </c>
      <c r="D223" s="277" t="str">
        <f t="shared" si="3"/>
        <v>Increasing</v>
      </c>
      <c r="E223" s="277" t="s">
        <v>7572</v>
      </c>
      <c r="F223" s="277">
        <v>2.7</v>
      </c>
      <c r="G223" s="277">
        <v>2.7</v>
      </c>
      <c r="H223" s="277">
        <v>2.7</v>
      </c>
      <c r="I223" s="277">
        <v>2.7</v>
      </c>
      <c r="J223" s="277">
        <v>2.7</v>
      </c>
      <c r="K223" s="277">
        <v>2.7</v>
      </c>
      <c r="L223" s="277">
        <v>2.7</v>
      </c>
      <c r="M223" s="277">
        <v>2.7</v>
      </c>
      <c r="N223" s="277">
        <v>2.7</v>
      </c>
      <c r="O223" s="277">
        <v>2.7</v>
      </c>
      <c r="P223" s="277">
        <v>2.7</v>
      </c>
      <c r="Q223" s="277">
        <v>2.7</v>
      </c>
      <c r="R223" s="277">
        <v>2.7</v>
      </c>
      <c r="S223" s="277">
        <v>2.7</v>
      </c>
      <c r="T223" s="277">
        <v>2.7</v>
      </c>
      <c r="U223" s="277">
        <v>2.7</v>
      </c>
      <c r="V223" s="277">
        <v>2.8</v>
      </c>
      <c r="W223" s="277">
        <v>2.8</v>
      </c>
      <c r="X223" s="277">
        <v>2.8</v>
      </c>
      <c r="Y223" s="277">
        <v>2.8</v>
      </c>
      <c r="Z223" s="277">
        <v>2.7</v>
      </c>
      <c r="AA223" s="277">
        <v>2.7</v>
      </c>
      <c r="AB223" s="277">
        <v>2.7</v>
      </c>
      <c r="AC223" s="277">
        <v>2.7</v>
      </c>
      <c r="AD223" s="277">
        <v>2.7</v>
      </c>
      <c r="AE223" s="277">
        <v>2.7</v>
      </c>
      <c r="AF223" s="277">
        <v>2.7</v>
      </c>
      <c r="AG223" s="277">
        <v>2.7</v>
      </c>
      <c r="AH223" s="277">
        <v>2.8</v>
      </c>
      <c r="AI223" s="277">
        <v>2.9</v>
      </c>
      <c r="AJ223" s="277">
        <f>_xlfn.IFNA(VLOOKUP(C223,'INFORM Severity - hidden'!$C$5:$G$155,5,FALSE),"-")</f>
        <v>2.9</v>
      </c>
    </row>
    <row r="224" spans="1:36" x14ac:dyDescent="0.25">
      <c r="A224" t="s">
        <v>186</v>
      </c>
      <c r="B224" t="s">
        <v>184</v>
      </c>
      <c r="C224" t="s">
        <v>185</v>
      </c>
      <c r="D224" s="277" t="str">
        <f t="shared" si="3"/>
        <v>Stable</v>
      </c>
      <c r="E224" s="277" t="s">
        <v>7572</v>
      </c>
      <c r="F224" s="277">
        <v>3.6</v>
      </c>
      <c r="G224" s="277">
        <v>3.8</v>
      </c>
      <c r="H224" s="277">
        <v>3.9</v>
      </c>
      <c r="I224" s="277">
        <v>3.9</v>
      </c>
      <c r="J224" s="277">
        <v>3.9</v>
      </c>
      <c r="K224" s="277">
        <v>3.9</v>
      </c>
      <c r="L224" s="277">
        <v>3.9</v>
      </c>
      <c r="M224" s="277">
        <v>3.9</v>
      </c>
      <c r="N224" s="277">
        <v>3.7</v>
      </c>
      <c r="O224" s="277">
        <v>3.7</v>
      </c>
      <c r="P224" s="277">
        <v>3.7</v>
      </c>
      <c r="Q224" s="277">
        <v>3.8</v>
      </c>
      <c r="R224" s="277">
        <v>3.8</v>
      </c>
      <c r="S224" s="277">
        <v>3.8</v>
      </c>
      <c r="T224" s="277">
        <v>3.7</v>
      </c>
      <c r="U224" s="277">
        <v>3.7</v>
      </c>
      <c r="V224" s="277">
        <v>3.7</v>
      </c>
      <c r="W224" s="277">
        <v>3.7</v>
      </c>
      <c r="X224" s="277">
        <v>3.7</v>
      </c>
      <c r="Y224" s="277">
        <v>3.7</v>
      </c>
      <c r="Z224" s="277">
        <v>3.5</v>
      </c>
      <c r="AA224" s="277">
        <v>3.5</v>
      </c>
      <c r="AB224" s="277">
        <v>3.5</v>
      </c>
      <c r="AC224" s="277">
        <v>3.5</v>
      </c>
      <c r="AD224" s="277">
        <v>3.5</v>
      </c>
      <c r="AE224" s="277">
        <v>3.5</v>
      </c>
      <c r="AF224" s="277">
        <v>3.5</v>
      </c>
      <c r="AG224" s="277">
        <v>3.5</v>
      </c>
      <c r="AH224" s="277">
        <v>3.5</v>
      </c>
      <c r="AI224" s="277">
        <v>3.5</v>
      </c>
      <c r="AJ224" s="277">
        <f>_xlfn.IFNA(VLOOKUP(C224,'INFORM Severity - hidden'!$C$5:$G$155,5,FALSE),"-")</f>
        <v>3.5</v>
      </c>
    </row>
    <row r="225" spans="1:36" x14ac:dyDescent="0.25">
      <c r="A225"/>
      <c r="B225"/>
      <c r="C225" t="s">
        <v>7660</v>
      </c>
      <c r="D225" s="277" t="str">
        <f t="shared" si="3"/>
        <v>-</v>
      </c>
      <c r="E225" s="277" t="s">
        <v>7572</v>
      </c>
      <c r="F225" s="277" t="s">
        <v>7572</v>
      </c>
      <c r="G225" s="277">
        <v>2.2999999999999998</v>
      </c>
      <c r="H225" s="277">
        <v>3.2</v>
      </c>
      <c r="I225" s="277">
        <v>3.2</v>
      </c>
      <c r="J225" s="277" t="s">
        <v>7572</v>
      </c>
      <c r="K225" s="277" t="s">
        <v>7572</v>
      </c>
      <c r="L225" s="277" t="s">
        <v>7572</v>
      </c>
      <c r="M225" s="277" t="s">
        <v>7572</v>
      </c>
      <c r="N225" s="277" t="s">
        <v>7572</v>
      </c>
      <c r="O225" s="277" t="s">
        <v>7572</v>
      </c>
      <c r="P225" s="277" t="s">
        <v>7572</v>
      </c>
      <c r="Q225" s="277" t="s">
        <v>7572</v>
      </c>
      <c r="R225" s="277" t="s">
        <v>7572</v>
      </c>
      <c r="S225" s="277" t="s">
        <v>7572</v>
      </c>
      <c r="T225" s="277" t="s">
        <v>7572</v>
      </c>
      <c r="U225" s="277" t="s">
        <v>7572</v>
      </c>
      <c r="V225" s="277" t="s">
        <v>7572</v>
      </c>
      <c r="W225" s="277" t="s">
        <v>7572</v>
      </c>
      <c r="X225" s="277" t="s">
        <v>7572</v>
      </c>
      <c r="Y225" s="277" t="s">
        <v>7572</v>
      </c>
      <c r="Z225" s="277" t="s">
        <v>7572</v>
      </c>
      <c r="AA225" s="277" t="s">
        <v>7572</v>
      </c>
      <c r="AB225" s="277" t="s">
        <v>7572</v>
      </c>
      <c r="AC225" s="277" t="s">
        <v>7572</v>
      </c>
      <c r="AD225" s="277" t="s">
        <v>7572</v>
      </c>
      <c r="AE225" s="277" t="s">
        <v>7572</v>
      </c>
      <c r="AF225" s="277" t="s">
        <v>7572</v>
      </c>
      <c r="AG225" s="277" t="s">
        <v>7572</v>
      </c>
      <c r="AH225" s="277" t="s">
        <v>7572</v>
      </c>
      <c r="AI225" s="277" t="s">
        <v>7572</v>
      </c>
      <c r="AJ225" s="277" t="str">
        <f>_xlfn.IFNA(VLOOKUP(C225,'INFORM Severity - hidden'!$C$5:$G$155,5,FALSE),"-")</f>
        <v>-</v>
      </c>
    </row>
    <row r="226" spans="1:36" x14ac:dyDescent="0.25">
      <c r="A226"/>
      <c r="B226"/>
      <c r="C226" t="s">
        <v>7661</v>
      </c>
      <c r="D226" s="277" t="str">
        <f t="shared" si="3"/>
        <v>-</v>
      </c>
      <c r="E226" s="277" t="s">
        <v>7572</v>
      </c>
      <c r="F226" s="277" t="s">
        <v>7572</v>
      </c>
      <c r="G226" s="277" t="s">
        <v>7572</v>
      </c>
      <c r="H226" s="277" t="s">
        <v>7572</v>
      </c>
      <c r="I226" s="277" t="s">
        <v>7572</v>
      </c>
      <c r="J226" s="277" t="s">
        <v>7572</v>
      </c>
      <c r="K226" s="277" t="s">
        <v>7572</v>
      </c>
      <c r="L226" s="277" t="s">
        <v>7572</v>
      </c>
      <c r="M226" s="277" t="s">
        <v>7572</v>
      </c>
      <c r="N226" s="277" t="s">
        <v>7572</v>
      </c>
      <c r="O226" s="277" t="s">
        <v>7572</v>
      </c>
      <c r="P226" s="277" t="s">
        <v>7572</v>
      </c>
      <c r="Q226" s="277" t="s">
        <v>7572</v>
      </c>
      <c r="R226" s="277" t="s">
        <v>7572</v>
      </c>
      <c r="S226" s="277" t="s">
        <v>7572</v>
      </c>
      <c r="T226" s="277" t="s">
        <v>7572</v>
      </c>
      <c r="U226" s="277" t="s">
        <v>7572</v>
      </c>
      <c r="V226" s="277">
        <v>2.6</v>
      </c>
      <c r="W226" s="277">
        <v>2.6</v>
      </c>
      <c r="X226" s="277">
        <v>2.6</v>
      </c>
      <c r="Y226" s="277">
        <v>2.6</v>
      </c>
      <c r="Z226" s="277">
        <v>2.6</v>
      </c>
      <c r="AA226" s="277">
        <v>2.6</v>
      </c>
      <c r="AB226" s="277" t="s">
        <v>7572</v>
      </c>
      <c r="AC226" s="277" t="s">
        <v>7572</v>
      </c>
      <c r="AD226" s="277" t="s">
        <v>7572</v>
      </c>
      <c r="AE226" s="277" t="s">
        <v>7572</v>
      </c>
      <c r="AF226" s="277" t="s">
        <v>7572</v>
      </c>
      <c r="AG226" s="277" t="s">
        <v>7572</v>
      </c>
      <c r="AH226" s="277" t="s">
        <v>7572</v>
      </c>
      <c r="AI226" s="277" t="s">
        <v>7572</v>
      </c>
      <c r="AJ226" s="277" t="str">
        <f>_xlfn.IFNA(VLOOKUP(C226,'INFORM Severity - hidden'!$C$5:$G$155,5,FALSE),"-")</f>
        <v>-</v>
      </c>
    </row>
  </sheetData>
  <conditionalFormatting sqref="D3:D226">
    <cfRule type="cellIs" dxfId="194" priority="1" stopIfTrue="1" operator="equal">
      <formula>"Increasing"</formula>
    </cfRule>
    <cfRule type="cellIs" dxfId="193" priority="2" stopIfTrue="1" operator="equal">
      <formula>"Stable"</formula>
    </cfRule>
    <cfRule type="cellIs" dxfId="192" priority="3" stopIfTrue="1" operator="equal">
      <formula>"Decreasing"</formula>
    </cfRule>
  </conditionalFormatting>
  <conditionalFormatting sqref="E3:E226">
    <cfRule type="cellIs" dxfId="191" priority="4" stopIfTrue="1" operator="equal">
      <formula>"-"</formula>
    </cfRule>
    <cfRule type="cellIs" dxfId="190" priority="5" stopIfTrue="1" operator="greaterThanOrEqual">
      <formula>4</formula>
    </cfRule>
    <cfRule type="cellIs" dxfId="189" priority="6" stopIfTrue="1" operator="between">
      <formula>3</formula>
      <formula>4</formula>
    </cfRule>
    <cfRule type="cellIs" dxfId="188" priority="7" stopIfTrue="1" operator="between">
      <formula>2</formula>
      <formula>3</formula>
    </cfRule>
    <cfRule type="cellIs" dxfId="187" priority="8" stopIfTrue="1" operator="between">
      <formula>1</formula>
      <formula>2</formula>
    </cfRule>
    <cfRule type="cellIs" dxfId="186" priority="9" stopIfTrue="1" operator="between">
      <formula>0.1</formula>
      <formula>1</formula>
    </cfRule>
  </conditionalFormatting>
  <conditionalFormatting sqref="F3:F226">
    <cfRule type="cellIs" dxfId="185" priority="10" stopIfTrue="1" operator="equal">
      <formula>"-"</formula>
    </cfRule>
    <cfRule type="cellIs" dxfId="184" priority="11" stopIfTrue="1" operator="greaterThanOrEqual">
      <formula>4</formula>
    </cfRule>
    <cfRule type="cellIs" dxfId="183" priority="12" stopIfTrue="1" operator="between">
      <formula>3</formula>
      <formula>4</formula>
    </cfRule>
    <cfRule type="cellIs" dxfId="182" priority="13" stopIfTrue="1" operator="between">
      <formula>2</formula>
      <formula>3</formula>
    </cfRule>
    <cfRule type="cellIs" dxfId="181" priority="14" stopIfTrue="1" operator="between">
      <formula>1</formula>
      <formula>2</formula>
    </cfRule>
    <cfRule type="cellIs" dxfId="180" priority="15" stopIfTrue="1" operator="between">
      <formula>0.1</formula>
      <formula>1</formula>
    </cfRule>
  </conditionalFormatting>
  <conditionalFormatting sqref="G3:G226">
    <cfRule type="cellIs" dxfId="179" priority="16" stopIfTrue="1" operator="equal">
      <formula>"-"</formula>
    </cfRule>
    <cfRule type="cellIs" dxfId="178" priority="17" stopIfTrue="1" operator="greaterThanOrEqual">
      <formula>4</formula>
    </cfRule>
    <cfRule type="cellIs" dxfId="177" priority="18" stopIfTrue="1" operator="between">
      <formula>3</formula>
      <formula>4</formula>
    </cfRule>
    <cfRule type="cellIs" dxfId="176" priority="19" stopIfTrue="1" operator="between">
      <formula>2</formula>
      <formula>3</formula>
    </cfRule>
    <cfRule type="cellIs" dxfId="175" priority="20" stopIfTrue="1" operator="between">
      <formula>1</formula>
      <formula>2</formula>
    </cfRule>
    <cfRule type="cellIs" dxfId="174" priority="21" stopIfTrue="1" operator="between">
      <formula>0.1</formula>
      <formula>1</formula>
    </cfRule>
  </conditionalFormatting>
  <conditionalFormatting sqref="H3:H226">
    <cfRule type="cellIs" dxfId="173" priority="22" stopIfTrue="1" operator="equal">
      <formula>"-"</formula>
    </cfRule>
    <cfRule type="cellIs" dxfId="172" priority="23" stopIfTrue="1" operator="greaterThanOrEqual">
      <formula>4</formula>
    </cfRule>
    <cfRule type="cellIs" dxfId="171" priority="24" stopIfTrue="1" operator="between">
      <formula>3</formula>
      <formula>4</formula>
    </cfRule>
    <cfRule type="cellIs" dxfId="170" priority="25" stopIfTrue="1" operator="between">
      <formula>2</formula>
      <formula>3</formula>
    </cfRule>
    <cfRule type="cellIs" dxfId="169" priority="26" stopIfTrue="1" operator="between">
      <formula>1</formula>
      <formula>2</formula>
    </cfRule>
    <cfRule type="cellIs" dxfId="168" priority="27" stopIfTrue="1" operator="between">
      <formula>0.1</formula>
      <formula>1</formula>
    </cfRule>
  </conditionalFormatting>
  <conditionalFormatting sqref="I3:I226">
    <cfRule type="cellIs" dxfId="167" priority="28" stopIfTrue="1" operator="equal">
      <formula>"-"</formula>
    </cfRule>
    <cfRule type="cellIs" dxfId="166" priority="29" stopIfTrue="1" operator="greaterThanOrEqual">
      <formula>4</formula>
    </cfRule>
    <cfRule type="cellIs" dxfId="165" priority="30" stopIfTrue="1" operator="between">
      <formula>3</formula>
      <formula>4</formula>
    </cfRule>
    <cfRule type="cellIs" dxfId="164" priority="31" stopIfTrue="1" operator="between">
      <formula>2</formula>
      <formula>3</formula>
    </cfRule>
    <cfRule type="cellIs" dxfId="163" priority="32" stopIfTrue="1" operator="between">
      <formula>1</formula>
      <formula>2</formula>
    </cfRule>
    <cfRule type="cellIs" dxfId="162" priority="33" stopIfTrue="1" operator="between">
      <formula>0.1</formula>
      <formula>1</formula>
    </cfRule>
  </conditionalFormatting>
  <conditionalFormatting sqref="J3:J226">
    <cfRule type="cellIs" dxfId="161" priority="34" stopIfTrue="1" operator="equal">
      <formula>"-"</formula>
    </cfRule>
    <cfRule type="cellIs" dxfId="160" priority="35" stopIfTrue="1" operator="greaterThanOrEqual">
      <formula>4</formula>
    </cfRule>
    <cfRule type="cellIs" dxfId="159" priority="36" stopIfTrue="1" operator="between">
      <formula>3</formula>
      <formula>4</formula>
    </cfRule>
    <cfRule type="cellIs" dxfId="158" priority="37" stopIfTrue="1" operator="between">
      <formula>2</formula>
      <formula>3</formula>
    </cfRule>
    <cfRule type="cellIs" dxfId="157" priority="38" stopIfTrue="1" operator="between">
      <formula>1</formula>
      <formula>2</formula>
    </cfRule>
    <cfRule type="cellIs" dxfId="156" priority="39" stopIfTrue="1" operator="between">
      <formula>0.1</formula>
      <formula>1</formula>
    </cfRule>
  </conditionalFormatting>
  <conditionalFormatting sqref="K3:K226">
    <cfRule type="cellIs" dxfId="155" priority="40" stopIfTrue="1" operator="equal">
      <formula>"-"</formula>
    </cfRule>
    <cfRule type="cellIs" dxfId="154" priority="41" stopIfTrue="1" operator="greaterThanOrEqual">
      <formula>4</formula>
    </cfRule>
    <cfRule type="cellIs" dxfId="153" priority="42" stopIfTrue="1" operator="between">
      <formula>3</formula>
      <formula>4</formula>
    </cfRule>
    <cfRule type="cellIs" dxfId="152" priority="43" stopIfTrue="1" operator="between">
      <formula>2</formula>
      <formula>3</formula>
    </cfRule>
    <cfRule type="cellIs" dxfId="151" priority="44" stopIfTrue="1" operator="between">
      <formula>1</formula>
      <formula>2</formula>
    </cfRule>
    <cfRule type="cellIs" dxfId="150" priority="45" stopIfTrue="1" operator="between">
      <formula>0.1</formula>
      <formula>1</formula>
    </cfRule>
  </conditionalFormatting>
  <conditionalFormatting sqref="L3:L226">
    <cfRule type="cellIs" dxfId="149" priority="46" stopIfTrue="1" operator="equal">
      <formula>"-"</formula>
    </cfRule>
    <cfRule type="cellIs" dxfId="148" priority="47" stopIfTrue="1" operator="greaterThanOrEqual">
      <formula>4</formula>
    </cfRule>
    <cfRule type="cellIs" dxfId="147" priority="48" stopIfTrue="1" operator="between">
      <formula>3</formula>
      <formula>4</formula>
    </cfRule>
    <cfRule type="cellIs" dxfId="146" priority="49" stopIfTrue="1" operator="between">
      <formula>2</formula>
      <formula>3</formula>
    </cfRule>
    <cfRule type="cellIs" dxfId="145" priority="50" stopIfTrue="1" operator="between">
      <formula>1</formula>
      <formula>2</formula>
    </cfRule>
    <cfRule type="cellIs" dxfId="144" priority="51" stopIfTrue="1" operator="between">
      <formula>0.1</formula>
      <formula>1</formula>
    </cfRule>
  </conditionalFormatting>
  <conditionalFormatting sqref="M3:M226">
    <cfRule type="cellIs" dxfId="143" priority="52" stopIfTrue="1" operator="equal">
      <formula>"-"</formula>
    </cfRule>
    <cfRule type="cellIs" dxfId="142" priority="53" stopIfTrue="1" operator="greaterThanOrEqual">
      <formula>4</formula>
    </cfRule>
    <cfRule type="cellIs" dxfId="141" priority="54" stopIfTrue="1" operator="between">
      <formula>3</formula>
      <formula>4</formula>
    </cfRule>
    <cfRule type="cellIs" dxfId="140" priority="55" stopIfTrue="1" operator="between">
      <formula>2</formula>
      <formula>3</formula>
    </cfRule>
    <cfRule type="cellIs" dxfId="139" priority="56" stopIfTrue="1" operator="between">
      <formula>1</formula>
      <formula>2</formula>
    </cfRule>
    <cfRule type="cellIs" dxfId="138" priority="57" stopIfTrue="1" operator="between">
      <formula>0.1</formula>
      <formula>1</formula>
    </cfRule>
  </conditionalFormatting>
  <conditionalFormatting sqref="N3:N226">
    <cfRule type="cellIs" dxfId="137" priority="58" stopIfTrue="1" operator="equal">
      <formula>"-"</formula>
    </cfRule>
    <cfRule type="cellIs" dxfId="136" priority="59" stopIfTrue="1" operator="greaterThanOrEqual">
      <formula>4</formula>
    </cfRule>
    <cfRule type="cellIs" dxfId="135" priority="60" stopIfTrue="1" operator="between">
      <formula>3</formula>
      <formula>4</formula>
    </cfRule>
    <cfRule type="cellIs" dxfId="134" priority="61" stopIfTrue="1" operator="between">
      <formula>2</formula>
      <formula>3</formula>
    </cfRule>
    <cfRule type="cellIs" dxfId="133" priority="62" stopIfTrue="1" operator="between">
      <formula>1</formula>
      <formula>2</formula>
    </cfRule>
    <cfRule type="cellIs" dxfId="132" priority="63" stopIfTrue="1" operator="between">
      <formula>0.1</formula>
      <formula>1</formula>
    </cfRule>
  </conditionalFormatting>
  <conditionalFormatting sqref="O3:O226">
    <cfRule type="cellIs" dxfId="131" priority="64" stopIfTrue="1" operator="equal">
      <formula>"-"</formula>
    </cfRule>
    <cfRule type="cellIs" dxfId="130" priority="65" stopIfTrue="1" operator="greaterThanOrEqual">
      <formula>4</formula>
    </cfRule>
    <cfRule type="cellIs" dxfId="129" priority="66" stopIfTrue="1" operator="between">
      <formula>3</formula>
      <formula>4</formula>
    </cfRule>
    <cfRule type="cellIs" dxfId="128" priority="67" stopIfTrue="1" operator="between">
      <formula>2</formula>
      <formula>3</formula>
    </cfRule>
    <cfRule type="cellIs" dxfId="127" priority="68" stopIfTrue="1" operator="between">
      <formula>1</formula>
      <formula>2</formula>
    </cfRule>
    <cfRule type="cellIs" dxfId="126" priority="69" stopIfTrue="1" operator="between">
      <formula>0.1</formula>
      <formula>1</formula>
    </cfRule>
  </conditionalFormatting>
  <conditionalFormatting sqref="P3:P226">
    <cfRule type="cellIs" dxfId="125" priority="70" stopIfTrue="1" operator="equal">
      <formula>"-"</formula>
    </cfRule>
    <cfRule type="cellIs" dxfId="124" priority="71" stopIfTrue="1" operator="greaterThanOrEqual">
      <formula>4</formula>
    </cfRule>
    <cfRule type="cellIs" dxfId="123" priority="72" stopIfTrue="1" operator="between">
      <formula>3</formula>
      <formula>4</formula>
    </cfRule>
    <cfRule type="cellIs" dxfId="122" priority="73" stopIfTrue="1" operator="between">
      <formula>2</formula>
      <formula>3</formula>
    </cfRule>
    <cfRule type="cellIs" dxfId="121" priority="74" stopIfTrue="1" operator="between">
      <formula>1</formula>
      <formula>2</formula>
    </cfRule>
    <cfRule type="cellIs" dxfId="120" priority="75" stopIfTrue="1" operator="between">
      <formula>0.1</formula>
      <formula>1</formula>
    </cfRule>
  </conditionalFormatting>
  <conditionalFormatting sqref="Q3:Q226">
    <cfRule type="cellIs" dxfId="119" priority="76" stopIfTrue="1" operator="equal">
      <formula>"-"</formula>
    </cfRule>
    <cfRule type="cellIs" dxfId="118" priority="77" stopIfTrue="1" operator="greaterThanOrEqual">
      <formula>4</formula>
    </cfRule>
    <cfRule type="cellIs" dxfId="117" priority="78" stopIfTrue="1" operator="between">
      <formula>3</formula>
      <formula>4</formula>
    </cfRule>
    <cfRule type="cellIs" dxfId="116" priority="79" stopIfTrue="1" operator="between">
      <formula>2</formula>
      <formula>3</formula>
    </cfRule>
    <cfRule type="cellIs" dxfId="115" priority="80" stopIfTrue="1" operator="between">
      <formula>1</formula>
      <formula>2</formula>
    </cfRule>
    <cfRule type="cellIs" dxfId="114" priority="81" stopIfTrue="1" operator="between">
      <formula>0.1</formula>
      <formula>1</formula>
    </cfRule>
  </conditionalFormatting>
  <conditionalFormatting sqref="R3:R226">
    <cfRule type="cellIs" dxfId="113" priority="82" stopIfTrue="1" operator="equal">
      <formula>"-"</formula>
    </cfRule>
    <cfRule type="cellIs" dxfId="112" priority="83" stopIfTrue="1" operator="greaterThanOrEqual">
      <formula>4</formula>
    </cfRule>
    <cfRule type="cellIs" dxfId="111" priority="84" stopIfTrue="1" operator="between">
      <formula>3</formula>
      <formula>4</formula>
    </cfRule>
    <cfRule type="cellIs" dxfId="110" priority="85" stopIfTrue="1" operator="between">
      <formula>2</formula>
      <formula>3</formula>
    </cfRule>
    <cfRule type="cellIs" dxfId="109" priority="86" stopIfTrue="1" operator="between">
      <formula>1</formula>
      <formula>2</formula>
    </cfRule>
    <cfRule type="cellIs" dxfId="108" priority="87" stopIfTrue="1" operator="between">
      <formula>0.1</formula>
      <formula>1</formula>
    </cfRule>
  </conditionalFormatting>
  <conditionalFormatting sqref="S3:S226">
    <cfRule type="cellIs" dxfId="107" priority="88" stopIfTrue="1" operator="equal">
      <formula>"-"</formula>
    </cfRule>
    <cfRule type="cellIs" dxfId="106" priority="89" stopIfTrue="1" operator="greaterThanOrEqual">
      <formula>4</formula>
    </cfRule>
    <cfRule type="cellIs" dxfId="105" priority="90" stopIfTrue="1" operator="between">
      <formula>3</formula>
      <formula>4</formula>
    </cfRule>
    <cfRule type="cellIs" dxfId="104" priority="91" stopIfTrue="1" operator="between">
      <formula>2</formula>
      <formula>3</formula>
    </cfRule>
    <cfRule type="cellIs" dxfId="103" priority="92" stopIfTrue="1" operator="between">
      <formula>1</formula>
      <formula>2</formula>
    </cfRule>
    <cfRule type="cellIs" dxfId="102" priority="93" stopIfTrue="1" operator="between">
      <formula>0.1</formula>
      <formula>1</formula>
    </cfRule>
  </conditionalFormatting>
  <conditionalFormatting sqref="T3:T226">
    <cfRule type="cellIs" dxfId="101" priority="94" stopIfTrue="1" operator="equal">
      <formula>"-"</formula>
    </cfRule>
    <cfRule type="cellIs" dxfId="100" priority="95" stopIfTrue="1" operator="greaterThanOrEqual">
      <formula>4</formula>
    </cfRule>
    <cfRule type="cellIs" dxfId="99" priority="96" stopIfTrue="1" operator="between">
      <formula>3</formula>
      <formula>4</formula>
    </cfRule>
    <cfRule type="cellIs" dxfId="98" priority="97" stopIfTrue="1" operator="between">
      <formula>2</formula>
      <formula>3</formula>
    </cfRule>
    <cfRule type="cellIs" dxfId="97" priority="98" stopIfTrue="1" operator="between">
      <formula>1</formula>
      <formula>2</formula>
    </cfRule>
    <cfRule type="cellIs" dxfId="96" priority="99" stopIfTrue="1" operator="between">
      <formula>0.1</formula>
      <formula>1</formula>
    </cfRule>
  </conditionalFormatting>
  <conditionalFormatting sqref="U3:U226">
    <cfRule type="cellIs" dxfId="95" priority="100" stopIfTrue="1" operator="equal">
      <formula>"-"</formula>
    </cfRule>
    <cfRule type="cellIs" dxfId="94" priority="101" stopIfTrue="1" operator="greaterThanOrEqual">
      <formula>4</formula>
    </cfRule>
    <cfRule type="cellIs" dxfId="93" priority="102" stopIfTrue="1" operator="between">
      <formula>3</formula>
      <formula>4</formula>
    </cfRule>
    <cfRule type="cellIs" dxfId="92" priority="103" stopIfTrue="1" operator="between">
      <formula>2</formula>
      <formula>3</formula>
    </cfRule>
    <cfRule type="cellIs" dxfId="91" priority="104" stopIfTrue="1" operator="between">
      <formula>1</formula>
      <formula>2</formula>
    </cfRule>
    <cfRule type="cellIs" dxfId="90" priority="105" stopIfTrue="1" operator="between">
      <formula>0.1</formula>
      <formula>1</formula>
    </cfRule>
  </conditionalFormatting>
  <conditionalFormatting sqref="V3:V226">
    <cfRule type="cellIs" dxfId="89" priority="106" stopIfTrue="1" operator="equal">
      <formula>"-"</formula>
    </cfRule>
    <cfRule type="cellIs" dxfId="88" priority="107" stopIfTrue="1" operator="greaterThanOrEqual">
      <formula>4</formula>
    </cfRule>
    <cfRule type="cellIs" dxfId="87" priority="108" stopIfTrue="1" operator="between">
      <formula>3</formula>
      <formula>4</formula>
    </cfRule>
    <cfRule type="cellIs" dxfId="86" priority="109" stopIfTrue="1" operator="between">
      <formula>2</formula>
      <formula>3</formula>
    </cfRule>
    <cfRule type="cellIs" dxfId="85" priority="110" stopIfTrue="1" operator="between">
      <formula>1</formula>
      <formula>2</formula>
    </cfRule>
    <cfRule type="cellIs" dxfId="84" priority="111" stopIfTrue="1" operator="between">
      <formula>0.1</formula>
      <formula>1</formula>
    </cfRule>
  </conditionalFormatting>
  <conditionalFormatting sqref="W3:W226">
    <cfRule type="cellIs" dxfId="83" priority="112" stopIfTrue="1" operator="equal">
      <formula>"-"</formula>
    </cfRule>
    <cfRule type="cellIs" dxfId="82" priority="113" stopIfTrue="1" operator="greaterThanOrEqual">
      <formula>4</formula>
    </cfRule>
    <cfRule type="cellIs" dxfId="81" priority="114" stopIfTrue="1" operator="between">
      <formula>3</formula>
      <formula>4</formula>
    </cfRule>
    <cfRule type="cellIs" dxfId="80" priority="115" stopIfTrue="1" operator="between">
      <formula>2</formula>
      <formula>3</formula>
    </cfRule>
    <cfRule type="cellIs" dxfId="79" priority="116" stopIfTrue="1" operator="between">
      <formula>1</formula>
      <formula>2</formula>
    </cfRule>
    <cfRule type="cellIs" dxfId="78" priority="117" stopIfTrue="1" operator="between">
      <formula>0.1</formula>
      <formula>1</formula>
    </cfRule>
  </conditionalFormatting>
  <conditionalFormatting sqref="X3:X226">
    <cfRule type="cellIs" dxfId="77" priority="118" stopIfTrue="1" operator="equal">
      <formula>"-"</formula>
    </cfRule>
    <cfRule type="cellIs" dxfId="76" priority="119" stopIfTrue="1" operator="greaterThanOrEqual">
      <formula>4</formula>
    </cfRule>
    <cfRule type="cellIs" dxfId="75" priority="120" stopIfTrue="1" operator="between">
      <formula>3</formula>
      <formula>4</formula>
    </cfRule>
    <cfRule type="cellIs" dxfId="74" priority="121" stopIfTrue="1" operator="between">
      <formula>2</formula>
      <formula>3</formula>
    </cfRule>
    <cfRule type="cellIs" dxfId="73" priority="122" stopIfTrue="1" operator="between">
      <formula>1</formula>
      <formula>2</formula>
    </cfRule>
    <cfRule type="cellIs" dxfId="72" priority="123" stopIfTrue="1" operator="between">
      <formula>0.1</formula>
      <formula>1</formula>
    </cfRule>
  </conditionalFormatting>
  <conditionalFormatting sqref="Y3:Y226">
    <cfRule type="cellIs" dxfId="71" priority="124" stopIfTrue="1" operator="equal">
      <formula>"-"</formula>
    </cfRule>
    <cfRule type="cellIs" dxfId="70" priority="125" stopIfTrue="1" operator="greaterThanOrEqual">
      <formula>4</formula>
    </cfRule>
    <cfRule type="cellIs" dxfId="69" priority="126" stopIfTrue="1" operator="between">
      <formula>3</formula>
      <formula>4</formula>
    </cfRule>
    <cfRule type="cellIs" dxfId="68" priority="127" stopIfTrue="1" operator="between">
      <formula>2</formula>
      <formula>3</formula>
    </cfRule>
    <cfRule type="cellIs" dxfId="67" priority="128" stopIfTrue="1" operator="between">
      <formula>1</formula>
      <formula>2</formula>
    </cfRule>
    <cfRule type="cellIs" dxfId="66" priority="129" stopIfTrue="1" operator="between">
      <formula>0.1</formula>
      <formula>1</formula>
    </cfRule>
  </conditionalFormatting>
  <conditionalFormatting sqref="Z3:Z226">
    <cfRule type="cellIs" dxfId="65" priority="130" stopIfTrue="1" operator="equal">
      <formula>"-"</formula>
    </cfRule>
    <cfRule type="cellIs" dxfId="64" priority="131" stopIfTrue="1" operator="greaterThanOrEqual">
      <formula>4</formula>
    </cfRule>
    <cfRule type="cellIs" dxfId="63" priority="132" stopIfTrue="1" operator="between">
      <formula>3</formula>
      <formula>4</formula>
    </cfRule>
    <cfRule type="cellIs" dxfId="62" priority="133" stopIfTrue="1" operator="between">
      <formula>2</formula>
      <formula>3</formula>
    </cfRule>
    <cfRule type="cellIs" dxfId="61" priority="134" stopIfTrue="1" operator="between">
      <formula>1</formula>
      <formula>2</formula>
    </cfRule>
    <cfRule type="cellIs" dxfId="60" priority="135" stopIfTrue="1" operator="between">
      <formula>0.1</formula>
      <formula>1</formula>
    </cfRule>
  </conditionalFormatting>
  <conditionalFormatting sqref="AA3:AA226">
    <cfRule type="cellIs" dxfId="59" priority="136" stopIfTrue="1" operator="equal">
      <formula>"-"</formula>
    </cfRule>
    <cfRule type="cellIs" dxfId="58" priority="137" stopIfTrue="1" operator="greaterThanOrEqual">
      <formula>4</formula>
    </cfRule>
    <cfRule type="cellIs" dxfId="57" priority="138" stopIfTrue="1" operator="between">
      <formula>3</formula>
      <formula>4</formula>
    </cfRule>
    <cfRule type="cellIs" dxfId="56" priority="139" stopIfTrue="1" operator="between">
      <formula>2</formula>
      <formula>3</formula>
    </cfRule>
    <cfRule type="cellIs" dxfId="55" priority="140" stopIfTrue="1" operator="between">
      <formula>1</formula>
      <formula>2</formula>
    </cfRule>
    <cfRule type="cellIs" dxfId="54" priority="141" stopIfTrue="1" operator="between">
      <formula>0.1</formula>
      <formula>1</formula>
    </cfRule>
  </conditionalFormatting>
  <conditionalFormatting sqref="AB3:AB226">
    <cfRule type="cellIs" dxfId="53" priority="142" stopIfTrue="1" operator="equal">
      <formula>"-"</formula>
    </cfRule>
    <cfRule type="cellIs" dxfId="52" priority="143" stopIfTrue="1" operator="greaterThanOrEqual">
      <formula>4</formula>
    </cfRule>
    <cfRule type="cellIs" dxfId="51" priority="144" stopIfTrue="1" operator="between">
      <formula>3</formula>
      <formula>4</formula>
    </cfRule>
    <cfRule type="cellIs" dxfId="50" priority="145" stopIfTrue="1" operator="between">
      <formula>2</formula>
      <formula>3</formula>
    </cfRule>
    <cfRule type="cellIs" dxfId="49" priority="146" stopIfTrue="1" operator="between">
      <formula>1</formula>
      <formula>2</formula>
    </cfRule>
    <cfRule type="cellIs" dxfId="48" priority="147" stopIfTrue="1" operator="between">
      <formula>0.1</formula>
      <formula>1</formula>
    </cfRule>
  </conditionalFormatting>
  <conditionalFormatting sqref="AC3:AC226">
    <cfRule type="cellIs" dxfId="47" priority="148" stopIfTrue="1" operator="equal">
      <formula>"-"</formula>
    </cfRule>
    <cfRule type="cellIs" dxfId="46" priority="149" stopIfTrue="1" operator="greaterThanOrEqual">
      <formula>4</formula>
    </cfRule>
    <cfRule type="cellIs" dxfId="45" priority="150" stopIfTrue="1" operator="between">
      <formula>3</formula>
      <formula>4</formula>
    </cfRule>
    <cfRule type="cellIs" dxfId="44" priority="151" stopIfTrue="1" operator="between">
      <formula>2</formula>
      <formula>3</formula>
    </cfRule>
    <cfRule type="cellIs" dxfId="43" priority="152" stopIfTrue="1" operator="between">
      <formula>1</formula>
      <formula>2</formula>
    </cfRule>
    <cfRule type="cellIs" dxfId="42" priority="153" stopIfTrue="1" operator="between">
      <formula>0.1</formula>
      <formula>1</formula>
    </cfRule>
  </conditionalFormatting>
  <conditionalFormatting sqref="AD3:AD226">
    <cfRule type="cellIs" dxfId="41" priority="154" stopIfTrue="1" operator="equal">
      <formula>"-"</formula>
    </cfRule>
    <cfRule type="cellIs" dxfId="40" priority="155" stopIfTrue="1" operator="greaterThanOrEqual">
      <formula>4</formula>
    </cfRule>
    <cfRule type="cellIs" dxfId="39" priority="156" stopIfTrue="1" operator="between">
      <formula>3</formula>
      <formula>4</formula>
    </cfRule>
    <cfRule type="cellIs" dxfId="38" priority="157" stopIfTrue="1" operator="between">
      <formula>2</formula>
      <formula>3</formula>
    </cfRule>
    <cfRule type="cellIs" dxfId="37" priority="158" stopIfTrue="1" operator="between">
      <formula>1</formula>
      <formula>2</formula>
    </cfRule>
    <cfRule type="cellIs" dxfId="36" priority="159" stopIfTrue="1" operator="between">
      <formula>0.1</formula>
      <formula>1</formula>
    </cfRule>
  </conditionalFormatting>
  <conditionalFormatting sqref="AE3:AE226">
    <cfRule type="cellIs" dxfId="35" priority="160" stopIfTrue="1" operator="equal">
      <formula>"-"</formula>
    </cfRule>
    <cfRule type="cellIs" dxfId="34" priority="161" stopIfTrue="1" operator="greaterThanOrEqual">
      <formula>4</formula>
    </cfRule>
    <cfRule type="cellIs" dxfId="33" priority="162" stopIfTrue="1" operator="between">
      <formula>3</formula>
      <formula>4</formula>
    </cfRule>
    <cfRule type="cellIs" dxfId="32" priority="163" stopIfTrue="1" operator="between">
      <formula>2</formula>
      <formula>3</formula>
    </cfRule>
    <cfRule type="cellIs" dxfId="31" priority="164" stopIfTrue="1" operator="between">
      <formula>1</formula>
      <formula>2</formula>
    </cfRule>
    <cfRule type="cellIs" dxfId="30" priority="165" stopIfTrue="1" operator="between">
      <formula>0.1</formula>
      <formula>1</formula>
    </cfRule>
  </conditionalFormatting>
  <conditionalFormatting sqref="AF3:AF226">
    <cfRule type="cellIs" dxfId="29" priority="166" stopIfTrue="1" operator="equal">
      <formula>"-"</formula>
    </cfRule>
    <cfRule type="cellIs" dxfId="28" priority="167" stopIfTrue="1" operator="greaterThanOrEqual">
      <formula>4</formula>
    </cfRule>
    <cfRule type="cellIs" dxfId="27" priority="168" stopIfTrue="1" operator="between">
      <formula>3</formula>
      <formula>4</formula>
    </cfRule>
    <cfRule type="cellIs" dxfId="26" priority="169" stopIfTrue="1" operator="between">
      <formula>2</formula>
      <formula>3</formula>
    </cfRule>
    <cfRule type="cellIs" dxfId="25" priority="170" stopIfTrue="1" operator="between">
      <formula>1</formula>
      <formula>2</formula>
    </cfRule>
    <cfRule type="cellIs" dxfId="24" priority="171" stopIfTrue="1" operator="between">
      <formula>0.1</formula>
      <formula>1</formula>
    </cfRule>
  </conditionalFormatting>
  <conditionalFormatting sqref="AG3:AG226">
    <cfRule type="cellIs" dxfId="23" priority="172" stopIfTrue="1" operator="equal">
      <formula>"-"</formula>
    </cfRule>
    <cfRule type="cellIs" dxfId="22" priority="173" stopIfTrue="1" operator="greaterThanOrEqual">
      <formula>4</formula>
    </cfRule>
    <cfRule type="cellIs" dxfId="21" priority="174" stopIfTrue="1" operator="between">
      <formula>3</formula>
      <formula>4</formula>
    </cfRule>
    <cfRule type="cellIs" dxfId="20" priority="175" stopIfTrue="1" operator="between">
      <formula>2</formula>
      <formula>3</formula>
    </cfRule>
    <cfRule type="cellIs" dxfId="19" priority="176" stopIfTrue="1" operator="between">
      <formula>1</formula>
      <formula>2</formula>
    </cfRule>
    <cfRule type="cellIs" dxfId="18" priority="177" stopIfTrue="1" operator="between">
      <formula>0.1</formula>
      <formula>1</formula>
    </cfRule>
  </conditionalFormatting>
  <conditionalFormatting sqref="AH3:AH226">
    <cfRule type="cellIs" dxfId="17" priority="178" stopIfTrue="1" operator="equal">
      <formula>"-"</formula>
    </cfRule>
    <cfRule type="cellIs" dxfId="16" priority="179" stopIfTrue="1" operator="greaterThanOrEqual">
      <formula>4</formula>
    </cfRule>
    <cfRule type="cellIs" dxfId="15" priority="180" stopIfTrue="1" operator="between">
      <formula>3</formula>
      <formula>4</formula>
    </cfRule>
    <cfRule type="cellIs" dxfId="14" priority="181" stopIfTrue="1" operator="between">
      <formula>2</formula>
      <formula>3</formula>
    </cfRule>
    <cfRule type="cellIs" dxfId="13" priority="182" stopIfTrue="1" operator="between">
      <formula>1</formula>
      <formula>2</formula>
    </cfRule>
    <cfRule type="cellIs" dxfId="12" priority="183" stopIfTrue="1" operator="between">
      <formula>0.1</formula>
      <formula>1</formula>
    </cfRule>
  </conditionalFormatting>
  <conditionalFormatting sqref="AI3:AI226">
    <cfRule type="cellIs" dxfId="11" priority="184" stopIfTrue="1" operator="equal">
      <formula>"-"</formula>
    </cfRule>
    <cfRule type="cellIs" dxfId="10" priority="185" stopIfTrue="1" operator="greaterThanOrEqual">
      <formula>4</formula>
    </cfRule>
    <cfRule type="cellIs" dxfId="9" priority="186" stopIfTrue="1" operator="between">
      <formula>3</formula>
      <formula>4</formula>
    </cfRule>
    <cfRule type="cellIs" dxfId="8" priority="187" stopIfTrue="1" operator="between">
      <formula>2</formula>
      <formula>3</formula>
    </cfRule>
    <cfRule type="cellIs" dxfId="7" priority="188" stopIfTrue="1" operator="between">
      <formula>1</formula>
      <formula>2</formula>
    </cfRule>
    <cfRule type="cellIs" dxfId="6" priority="189" stopIfTrue="1" operator="between">
      <formula>0.1</formula>
      <formula>1</formula>
    </cfRule>
  </conditionalFormatting>
  <conditionalFormatting sqref="AJ3:AJ226">
    <cfRule type="cellIs" dxfId="5" priority="190" stopIfTrue="1" operator="equal">
      <formula>"-"</formula>
    </cfRule>
    <cfRule type="cellIs" dxfId="4" priority="191" stopIfTrue="1" operator="greaterThanOrEqual">
      <formula>4</formula>
    </cfRule>
    <cfRule type="cellIs" dxfId="3" priority="192" stopIfTrue="1" operator="between">
      <formula>3</formula>
      <formula>4</formula>
    </cfRule>
    <cfRule type="cellIs" dxfId="2" priority="193" stopIfTrue="1" operator="between">
      <formula>2</formula>
      <formula>3</formula>
    </cfRule>
    <cfRule type="cellIs" dxfId="1" priority="194" stopIfTrue="1" operator="between">
      <formula>1</formula>
      <formula>2</formula>
    </cfRule>
    <cfRule type="cellIs" dxfId="0" priority="195"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35"/>
  <sheetViews>
    <sheetView workbookViewId="0"/>
  </sheetViews>
  <sheetFormatPr defaultRowHeight="15" x14ac:dyDescent="0.25"/>
  <cols>
    <col min="1" max="1" width="10" style="209" customWidth="1"/>
    <col min="2" max="2" width="20" style="209" customWidth="1"/>
    <col min="3" max="3" width="20" style="209" hidden="1" customWidth="1"/>
    <col min="4" max="4" width="25" style="209" customWidth="1"/>
    <col min="5" max="5" width="40" style="209" customWidth="1"/>
    <col min="6" max="7" width="15" style="209" customWidth="1"/>
    <col min="8" max="9" width="25" style="209" customWidth="1"/>
    <col min="10" max="10" width="20" style="209" customWidth="1"/>
    <col min="11" max="11" width="60" style="209" customWidth="1"/>
    <col min="12" max="14" width="15" style="209" customWidth="1"/>
  </cols>
  <sheetData>
    <row r="1" spans="1:14" x14ac:dyDescent="0.25">
      <c r="A1" s="278" t="s">
        <v>1</v>
      </c>
      <c r="B1" s="278" t="s">
        <v>7662</v>
      </c>
      <c r="C1" s="278" t="s">
        <v>7663</v>
      </c>
      <c r="D1" s="278" t="s">
        <v>2</v>
      </c>
      <c r="E1" s="278" t="s">
        <v>0</v>
      </c>
      <c r="F1" s="278" t="s">
        <v>7664</v>
      </c>
      <c r="G1" s="278" t="s">
        <v>7665</v>
      </c>
      <c r="H1" s="278" t="s">
        <v>7031</v>
      </c>
      <c r="I1" s="278" t="s">
        <v>7666</v>
      </c>
      <c r="J1" s="278" t="s">
        <v>6947</v>
      </c>
      <c r="K1" s="278" t="s">
        <v>7667</v>
      </c>
      <c r="L1" s="278" t="s">
        <v>7668</v>
      </c>
      <c r="M1" s="278" t="s">
        <v>7669</v>
      </c>
      <c r="N1" s="278" t="s">
        <v>7670</v>
      </c>
    </row>
    <row r="2" spans="1:14" x14ac:dyDescent="0.25">
      <c r="A2" t="s">
        <v>115</v>
      </c>
      <c r="B2"/>
      <c r="C2"/>
      <c r="D2" t="s">
        <v>116</v>
      </c>
      <c r="E2" t="s">
        <v>114</v>
      </c>
      <c r="F2" t="s">
        <v>7115</v>
      </c>
      <c r="G2" t="s">
        <v>7671</v>
      </c>
      <c r="H2" t="s">
        <v>7672</v>
      </c>
      <c r="I2" t="s">
        <v>116</v>
      </c>
      <c r="J2" t="s">
        <v>7672</v>
      </c>
      <c r="K2" t="s">
        <v>7673</v>
      </c>
      <c r="L2"/>
      <c r="M2" t="s">
        <v>7674</v>
      </c>
      <c r="N2" t="s">
        <v>7675</v>
      </c>
    </row>
    <row r="3" spans="1:14" x14ac:dyDescent="0.25">
      <c r="A3" t="s">
        <v>2463</v>
      </c>
      <c r="B3"/>
      <c r="C3"/>
      <c r="D3" t="s">
        <v>2464</v>
      </c>
      <c r="E3" t="s">
        <v>2462</v>
      </c>
      <c r="F3" t="s">
        <v>7124</v>
      </c>
      <c r="G3" t="s">
        <v>7676</v>
      </c>
      <c r="H3" t="s">
        <v>7677</v>
      </c>
      <c r="I3" t="s">
        <v>2464</v>
      </c>
      <c r="J3" t="s">
        <v>2462</v>
      </c>
      <c r="K3" t="s">
        <v>7678</v>
      </c>
      <c r="L3"/>
      <c r="M3" t="s">
        <v>7679</v>
      </c>
      <c r="N3">
        <v>300</v>
      </c>
    </row>
    <row r="4" spans="1:14" x14ac:dyDescent="0.25">
      <c r="A4" t="s">
        <v>2473</v>
      </c>
      <c r="B4"/>
      <c r="C4"/>
      <c r="D4" t="s">
        <v>2474</v>
      </c>
      <c r="E4" t="s">
        <v>2472</v>
      </c>
      <c r="F4" t="s">
        <v>7131</v>
      </c>
      <c r="G4" t="s">
        <v>7676</v>
      </c>
      <c r="H4" t="s">
        <v>7677</v>
      </c>
      <c r="I4" t="s">
        <v>2474</v>
      </c>
      <c r="J4" t="s">
        <v>2472</v>
      </c>
      <c r="K4" t="s">
        <v>7680</v>
      </c>
      <c r="L4"/>
      <c r="M4" t="s">
        <v>7679</v>
      </c>
      <c r="N4">
        <v>300</v>
      </c>
    </row>
    <row r="5" spans="1:14" x14ac:dyDescent="0.25">
      <c r="A5" t="s">
        <v>891</v>
      </c>
      <c r="B5"/>
      <c r="C5"/>
      <c r="D5" t="s">
        <v>892</v>
      </c>
      <c r="E5" t="s">
        <v>890</v>
      </c>
      <c r="F5" t="s">
        <v>7132</v>
      </c>
      <c r="G5" t="s">
        <v>7681</v>
      </c>
      <c r="H5" t="s">
        <v>7672</v>
      </c>
      <c r="I5" t="s">
        <v>892</v>
      </c>
      <c r="J5" t="s">
        <v>7682</v>
      </c>
      <c r="K5" t="s">
        <v>7683</v>
      </c>
      <c r="L5"/>
      <c r="M5" t="s">
        <v>7674</v>
      </c>
      <c r="N5" t="s">
        <v>7675</v>
      </c>
    </row>
    <row r="6" spans="1:14" x14ac:dyDescent="0.25">
      <c r="A6" t="s">
        <v>539</v>
      </c>
      <c r="B6"/>
      <c r="C6"/>
      <c r="D6" t="s">
        <v>540</v>
      </c>
      <c r="E6" t="s">
        <v>538</v>
      </c>
      <c r="F6" t="s">
        <v>7137</v>
      </c>
      <c r="G6" t="s">
        <v>7681</v>
      </c>
      <c r="H6" t="s">
        <v>7677</v>
      </c>
      <c r="I6" t="s">
        <v>540</v>
      </c>
      <c r="J6" t="s">
        <v>7677</v>
      </c>
      <c r="K6" t="s">
        <v>7684</v>
      </c>
      <c r="L6"/>
      <c r="M6" t="s">
        <v>7674</v>
      </c>
      <c r="N6" t="s">
        <v>7675</v>
      </c>
    </row>
    <row r="7" spans="1:14" x14ac:dyDescent="0.25">
      <c r="A7" t="s">
        <v>191</v>
      </c>
      <c r="B7"/>
      <c r="C7"/>
      <c r="D7" t="s">
        <v>192</v>
      </c>
      <c r="E7" t="s">
        <v>190</v>
      </c>
      <c r="F7" t="s">
        <v>7138</v>
      </c>
      <c r="G7" t="s">
        <v>7671</v>
      </c>
      <c r="H7" t="s">
        <v>7685</v>
      </c>
      <c r="I7" t="s">
        <v>192</v>
      </c>
      <c r="J7" t="s">
        <v>7686</v>
      </c>
      <c r="K7" t="s">
        <v>7687</v>
      </c>
      <c r="L7"/>
      <c r="M7" t="s">
        <v>7674</v>
      </c>
      <c r="N7" t="s">
        <v>7675</v>
      </c>
    </row>
    <row r="8" spans="1:14" x14ac:dyDescent="0.25">
      <c r="A8" t="s">
        <v>549</v>
      </c>
      <c r="B8"/>
      <c r="C8"/>
      <c r="D8" t="s">
        <v>550</v>
      </c>
      <c r="E8" t="s">
        <v>548</v>
      </c>
      <c r="F8" t="s">
        <v>7153</v>
      </c>
      <c r="G8" t="s">
        <v>7688</v>
      </c>
      <c r="H8" t="s">
        <v>7685</v>
      </c>
      <c r="I8" t="s">
        <v>550</v>
      </c>
      <c r="J8" t="s">
        <v>7689</v>
      </c>
      <c r="K8" t="s">
        <v>7690</v>
      </c>
      <c r="L8"/>
      <c r="M8" t="s">
        <v>7674</v>
      </c>
      <c r="N8" t="s">
        <v>7675</v>
      </c>
    </row>
    <row r="9" spans="1:14" x14ac:dyDescent="0.25">
      <c r="A9" t="s">
        <v>253</v>
      </c>
      <c r="B9"/>
      <c r="C9"/>
      <c r="D9" t="s">
        <v>254</v>
      </c>
      <c r="E9" t="s">
        <v>252</v>
      </c>
      <c r="F9" t="s">
        <v>7162</v>
      </c>
      <c r="G9" t="s">
        <v>7681</v>
      </c>
      <c r="H9" t="s">
        <v>7672</v>
      </c>
      <c r="I9" t="s">
        <v>254</v>
      </c>
      <c r="J9" t="s">
        <v>7672</v>
      </c>
      <c r="K9" t="s">
        <v>7691</v>
      </c>
      <c r="L9"/>
      <c r="M9" t="s">
        <v>7674</v>
      </c>
      <c r="N9" t="s">
        <v>7675</v>
      </c>
    </row>
    <row r="10" spans="1:14" x14ac:dyDescent="0.25">
      <c r="A10" t="s">
        <v>6567</v>
      </c>
      <c r="B10"/>
      <c r="C10"/>
      <c r="D10" t="s">
        <v>6568</v>
      </c>
      <c r="E10" t="s">
        <v>6566</v>
      </c>
      <c r="F10" t="s">
        <v>7169</v>
      </c>
      <c r="G10" t="s">
        <v>7671</v>
      </c>
      <c r="H10" t="s">
        <v>7692</v>
      </c>
      <c r="I10" t="s">
        <v>6568</v>
      </c>
      <c r="J10" t="s">
        <v>6566</v>
      </c>
      <c r="K10" t="s">
        <v>7693</v>
      </c>
      <c r="L10"/>
      <c r="M10" t="s">
        <v>7694</v>
      </c>
      <c r="N10">
        <v>27</v>
      </c>
    </row>
    <row r="11" spans="1:14" x14ac:dyDescent="0.25">
      <c r="A11" t="s">
        <v>308</v>
      </c>
      <c r="B11"/>
      <c r="C11"/>
      <c r="D11" t="s">
        <v>309</v>
      </c>
      <c r="E11" t="s">
        <v>307</v>
      </c>
      <c r="F11" t="s">
        <v>7172</v>
      </c>
      <c r="G11" t="s">
        <v>7681</v>
      </c>
      <c r="H11" t="s">
        <v>7695</v>
      </c>
      <c r="I11" t="s">
        <v>309</v>
      </c>
      <c r="J11" t="s">
        <v>7696</v>
      </c>
      <c r="K11" t="s">
        <v>7697</v>
      </c>
      <c r="L11"/>
      <c r="M11" t="s">
        <v>7674</v>
      </c>
      <c r="N11" t="s">
        <v>7675</v>
      </c>
    </row>
    <row r="12" spans="1:14" x14ac:dyDescent="0.25">
      <c r="A12" t="s">
        <v>314</v>
      </c>
      <c r="B12"/>
      <c r="C12"/>
      <c r="D12" t="s">
        <v>309</v>
      </c>
      <c r="E12" t="s">
        <v>313</v>
      </c>
      <c r="F12" t="s">
        <v>7172</v>
      </c>
      <c r="G12" t="s">
        <v>7681</v>
      </c>
      <c r="H12" t="s">
        <v>7677</v>
      </c>
      <c r="I12" t="s">
        <v>309</v>
      </c>
      <c r="J12" t="s">
        <v>7698</v>
      </c>
      <c r="K12" t="s">
        <v>7699</v>
      </c>
      <c r="L12"/>
      <c r="M12" t="s">
        <v>7674</v>
      </c>
      <c r="N12" t="s">
        <v>7675</v>
      </c>
    </row>
    <row r="13" spans="1:14" x14ac:dyDescent="0.25">
      <c r="A13" t="s">
        <v>324</v>
      </c>
      <c r="B13"/>
      <c r="C13"/>
      <c r="D13" t="s">
        <v>309</v>
      </c>
      <c r="E13" t="s">
        <v>323</v>
      </c>
      <c r="F13" t="s">
        <v>7172</v>
      </c>
      <c r="G13" t="s">
        <v>7681</v>
      </c>
      <c r="H13" t="s">
        <v>7677</v>
      </c>
      <c r="I13" t="s">
        <v>309</v>
      </c>
      <c r="J13" t="s">
        <v>7700</v>
      </c>
      <c r="K13" t="s">
        <v>7701</v>
      </c>
      <c r="L13"/>
      <c r="M13" t="s">
        <v>7674</v>
      </c>
      <c r="N13" t="s">
        <v>7675</v>
      </c>
    </row>
    <row r="14" spans="1:14" x14ac:dyDescent="0.25">
      <c r="A14" t="s">
        <v>335</v>
      </c>
      <c r="B14"/>
      <c r="C14"/>
      <c r="D14" t="s">
        <v>309</v>
      </c>
      <c r="E14" t="s">
        <v>334</v>
      </c>
      <c r="F14" t="s">
        <v>7172</v>
      </c>
      <c r="G14" t="s">
        <v>7681</v>
      </c>
      <c r="H14" t="s">
        <v>7685</v>
      </c>
      <c r="I14" t="s">
        <v>309</v>
      </c>
      <c r="J14" t="s">
        <v>7702</v>
      </c>
      <c r="K14" t="s">
        <v>7703</v>
      </c>
      <c r="L14"/>
      <c r="M14" t="s">
        <v>7674</v>
      </c>
      <c r="N14" t="s">
        <v>7675</v>
      </c>
    </row>
    <row r="15" spans="1:14" x14ac:dyDescent="0.25">
      <c r="A15" t="s">
        <v>346</v>
      </c>
      <c r="B15"/>
      <c r="C15"/>
      <c r="D15" t="s">
        <v>347</v>
      </c>
      <c r="E15" t="s">
        <v>345</v>
      </c>
      <c r="F15" t="s">
        <v>7173</v>
      </c>
      <c r="G15" t="s">
        <v>7681</v>
      </c>
      <c r="H15" t="s">
        <v>7672</v>
      </c>
      <c r="I15" t="s">
        <v>347</v>
      </c>
      <c r="J15" t="s">
        <v>7672</v>
      </c>
      <c r="K15" t="s">
        <v>7704</v>
      </c>
      <c r="L15"/>
      <c r="M15" t="s">
        <v>7674</v>
      </c>
      <c r="N15" t="s">
        <v>7675</v>
      </c>
    </row>
    <row r="16" spans="1:14" x14ac:dyDescent="0.25">
      <c r="A16" t="s">
        <v>2774</v>
      </c>
      <c r="B16"/>
      <c r="C16"/>
      <c r="D16" t="s">
        <v>2775</v>
      </c>
      <c r="E16" t="s">
        <v>2773</v>
      </c>
      <c r="F16" t="s">
        <v>7174</v>
      </c>
      <c r="G16" t="s">
        <v>7681</v>
      </c>
      <c r="H16" t="s">
        <v>7672</v>
      </c>
      <c r="I16" t="s">
        <v>2775</v>
      </c>
      <c r="J16" t="s">
        <v>7672</v>
      </c>
      <c r="K16" t="s">
        <v>7705</v>
      </c>
      <c r="L16"/>
      <c r="M16" t="s">
        <v>7706</v>
      </c>
      <c r="N16">
        <v>639</v>
      </c>
    </row>
    <row r="17" spans="1:14" x14ac:dyDescent="0.25">
      <c r="A17" t="s">
        <v>429</v>
      </c>
      <c r="B17"/>
      <c r="C17"/>
      <c r="D17" t="s">
        <v>430</v>
      </c>
      <c r="E17" t="s">
        <v>428</v>
      </c>
      <c r="F17" t="s">
        <v>7175</v>
      </c>
      <c r="G17" t="s">
        <v>7688</v>
      </c>
      <c r="H17" t="s">
        <v>7672</v>
      </c>
      <c r="I17" t="s">
        <v>430</v>
      </c>
      <c r="J17" t="s">
        <v>7672</v>
      </c>
      <c r="K17" t="s">
        <v>7707</v>
      </c>
      <c r="L17"/>
      <c r="M17" t="s">
        <v>7674</v>
      </c>
      <c r="N17" t="s">
        <v>7675</v>
      </c>
    </row>
    <row r="18" spans="1:14" x14ac:dyDescent="0.25">
      <c r="A18" t="s">
        <v>442</v>
      </c>
      <c r="B18"/>
      <c r="C18"/>
      <c r="D18" t="s">
        <v>430</v>
      </c>
      <c r="E18" t="s">
        <v>441</v>
      </c>
      <c r="F18" t="s">
        <v>7175</v>
      </c>
      <c r="G18" t="s">
        <v>7688</v>
      </c>
      <c r="H18" t="s">
        <v>7685</v>
      </c>
      <c r="I18" t="s">
        <v>430</v>
      </c>
      <c r="J18" t="s">
        <v>7708</v>
      </c>
      <c r="K18" t="s">
        <v>7709</v>
      </c>
      <c r="L18"/>
      <c r="M18" t="s">
        <v>7674</v>
      </c>
      <c r="N18" t="s">
        <v>7675</v>
      </c>
    </row>
    <row r="19" spans="1:14" x14ac:dyDescent="0.25">
      <c r="A19" t="s">
        <v>1005</v>
      </c>
      <c r="B19"/>
      <c r="C19"/>
      <c r="D19" t="s">
        <v>1006</v>
      </c>
      <c r="E19" t="s">
        <v>1004</v>
      </c>
      <c r="F19" t="s">
        <v>7180</v>
      </c>
      <c r="G19" t="s">
        <v>7688</v>
      </c>
      <c r="H19" t="s">
        <v>7685</v>
      </c>
      <c r="I19" t="s">
        <v>1006</v>
      </c>
      <c r="J19" t="s">
        <v>7710</v>
      </c>
      <c r="K19" t="s">
        <v>7711</v>
      </c>
      <c r="L19"/>
      <c r="M19" t="s">
        <v>7712</v>
      </c>
      <c r="N19">
        <v>883</v>
      </c>
    </row>
    <row r="20" spans="1:14" x14ac:dyDescent="0.25">
      <c r="A20" t="s">
        <v>1693</v>
      </c>
      <c r="B20"/>
      <c r="C20"/>
      <c r="D20" t="s">
        <v>452</v>
      </c>
      <c r="E20" t="s">
        <v>1692</v>
      </c>
      <c r="F20" t="s">
        <v>7189</v>
      </c>
      <c r="G20" t="s">
        <v>7681</v>
      </c>
      <c r="H20" t="s">
        <v>7695</v>
      </c>
      <c r="I20" t="s">
        <v>452</v>
      </c>
      <c r="J20" t="s">
        <v>7696</v>
      </c>
      <c r="K20" t="s">
        <v>7713</v>
      </c>
      <c r="L20"/>
      <c r="M20" t="s">
        <v>7674</v>
      </c>
      <c r="N20" t="s">
        <v>7675</v>
      </c>
    </row>
    <row r="21" spans="1:14" x14ac:dyDescent="0.25">
      <c r="A21" t="s">
        <v>451</v>
      </c>
      <c r="B21"/>
      <c r="C21"/>
      <c r="D21" t="s">
        <v>452</v>
      </c>
      <c r="E21" t="s">
        <v>450</v>
      </c>
      <c r="F21" t="s">
        <v>7189</v>
      </c>
      <c r="G21" t="s">
        <v>7681</v>
      </c>
      <c r="H21" t="s">
        <v>7685</v>
      </c>
      <c r="I21" t="s">
        <v>452</v>
      </c>
      <c r="J21" t="s">
        <v>7714</v>
      </c>
      <c r="K21" t="s">
        <v>7715</v>
      </c>
      <c r="L21"/>
      <c r="M21" t="s">
        <v>7674</v>
      </c>
      <c r="N21" t="s">
        <v>7675</v>
      </c>
    </row>
    <row r="22" spans="1:14" x14ac:dyDescent="0.25">
      <c r="A22" t="s">
        <v>460</v>
      </c>
      <c r="B22"/>
      <c r="C22"/>
      <c r="D22" t="s">
        <v>452</v>
      </c>
      <c r="E22" t="s">
        <v>459</v>
      </c>
      <c r="F22" t="s">
        <v>7189</v>
      </c>
      <c r="G22" t="s">
        <v>7681</v>
      </c>
      <c r="H22" t="s">
        <v>7716</v>
      </c>
      <c r="I22" t="s">
        <v>452</v>
      </c>
      <c r="J22" t="s">
        <v>7716</v>
      </c>
      <c r="K22" t="s">
        <v>7717</v>
      </c>
      <c r="L22"/>
      <c r="M22" t="s">
        <v>7674</v>
      </c>
      <c r="N22" t="s">
        <v>7675</v>
      </c>
    </row>
    <row r="23" spans="1:14" x14ac:dyDescent="0.25">
      <c r="A23" t="s">
        <v>559</v>
      </c>
      <c r="B23"/>
      <c r="C23"/>
      <c r="D23" t="s">
        <v>560</v>
      </c>
      <c r="E23" t="s">
        <v>558</v>
      </c>
      <c r="F23" t="s">
        <v>7196</v>
      </c>
      <c r="G23" t="s">
        <v>7681</v>
      </c>
      <c r="H23" t="s">
        <v>7685</v>
      </c>
      <c r="I23" t="s">
        <v>560</v>
      </c>
      <c r="J23" t="s">
        <v>7714</v>
      </c>
      <c r="K23" t="s">
        <v>7718</v>
      </c>
      <c r="L23"/>
      <c r="M23" t="s">
        <v>7674</v>
      </c>
      <c r="N23" t="s">
        <v>7675</v>
      </c>
    </row>
    <row r="24" spans="1:14" x14ac:dyDescent="0.25">
      <c r="A24" t="s">
        <v>569</v>
      </c>
      <c r="B24"/>
      <c r="C24"/>
      <c r="D24" t="s">
        <v>560</v>
      </c>
      <c r="E24" t="s">
        <v>568</v>
      </c>
      <c r="F24" t="s">
        <v>7196</v>
      </c>
      <c r="G24" t="s">
        <v>7681</v>
      </c>
      <c r="H24" t="s">
        <v>7685</v>
      </c>
      <c r="I24" t="s">
        <v>560</v>
      </c>
      <c r="J24" t="s">
        <v>7719</v>
      </c>
      <c r="K24" t="s">
        <v>7720</v>
      </c>
      <c r="L24"/>
      <c r="M24" t="s">
        <v>7674</v>
      </c>
      <c r="N24" t="s">
        <v>7675</v>
      </c>
    </row>
    <row r="25" spans="1:14" x14ac:dyDescent="0.25">
      <c r="A25" t="s">
        <v>2107</v>
      </c>
      <c r="B25"/>
      <c r="C25"/>
      <c r="D25" t="s">
        <v>560</v>
      </c>
      <c r="E25" t="s">
        <v>2106</v>
      </c>
      <c r="F25" t="s">
        <v>7196</v>
      </c>
      <c r="G25" t="s">
        <v>7681</v>
      </c>
      <c r="H25" t="s">
        <v>7695</v>
      </c>
      <c r="I25" t="s">
        <v>560</v>
      </c>
      <c r="J25" t="s">
        <v>7696</v>
      </c>
      <c r="K25" t="s">
        <v>7721</v>
      </c>
      <c r="L25"/>
      <c r="M25" t="s">
        <v>7722</v>
      </c>
      <c r="N25">
        <v>434</v>
      </c>
    </row>
    <row r="26" spans="1:14" x14ac:dyDescent="0.25">
      <c r="A26" t="s">
        <v>468</v>
      </c>
      <c r="B26"/>
      <c r="C26"/>
      <c r="D26" t="s">
        <v>469</v>
      </c>
      <c r="E26" t="s">
        <v>467</v>
      </c>
      <c r="F26" t="s">
        <v>7197</v>
      </c>
      <c r="G26" t="s">
        <v>7688</v>
      </c>
      <c r="H26" t="s">
        <v>7685</v>
      </c>
      <c r="I26" t="s">
        <v>469</v>
      </c>
      <c r="J26" t="s">
        <v>7708</v>
      </c>
      <c r="K26" t="s">
        <v>7723</v>
      </c>
      <c r="L26"/>
      <c r="M26" t="s">
        <v>7674</v>
      </c>
      <c r="N26" t="s">
        <v>7675</v>
      </c>
    </row>
    <row r="27" spans="1:14" x14ac:dyDescent="0.25">
      <c r="A27" t="s">
        <v>246</v>
      </c>
      <c r="B27"/>
      <c r="C27"/>
      <c r="D27" t="s">
        <v>247</v>
      </c>
      <c r="E27" t="s">
        <v>245</v>
      </c>
      <c r="F27" t="s">
        <v>7198</v>
      </c>
      <c r="G27" t="s">
        <v>7681</v>
      </c>
      <c r="H27" t="s">
        <v>7685</v>
      </c>
      <c r="I27" t="s">
        <v>247</v>
      </c>
      <c r="J27" t="s">
        <v>7724</v>
      </c>
      <c r="K27" t="s">
        <v>7725</v>
      </c>
      <c r="L27"/>
      <c r="M27" t="s">
        <v>7674</v>
      </c>
      <c r="N27" t="s">
        <v>7675</v>
      </c>
    </row>
    <row r="28" spans="1:14" x14ac:dyDescent="0.25">
      <c r="A28" t="s">
        <v>356</v>
      </c>
      <c r="B28"/>
      <c r="C28"/>
      <c r="D28" t="s">
        <v>357</v>
      </c>
      <c r="E28" t="s">
        <v>355</v>
      </c>
      <c r="F28" t="s">
        <v>7199</v>
      </c>
      <c r="G28" t="s">
        <v>7681</v>
      </c>
      <c r="H28" t="s">
        <v>7672</v>
      </c>
      <c r="I28" t="s">
        <v>357</v>
      </c>
      <c r="J28" t="s">
        <v>7672</v>
      </c>
      <c r="K28" t="s">
        <v>7726</v>
      </c>
      <c r="L28"/>
      <c r="M28" t="s">
        <v>7674</v>
      </c>
      <c r="N28" t="s">
        <v>7675</v>
      </c>
    </row>
    <row r="29" spans="1:14" x14ac:dyDescent="0.25">
      <c r="A29" t="s">
        <v>476</v>
      </c>
      <c r="B29"/>
      <c r="C29"/>
      <c r="D29" t="s">
        <v>477</v>
      </c>
      <c r="E29" t="s">
        <v>475</v>
      </c>
      <c r="F29" t="s">
        <v>7200</v>
      </c>
      <c r="G29" t="s">
        <v>7727</v>
      </c>
      <c r="H29" t="s">
        <v>7685</v>
      </c>
      <c r="I29" t="s">
        <v>477</v>
      </c>
      <c r="J29" t="s">
        <v>7714</v>
      </c>
      <c r="K29" t="s">
        <v>7728</v>
      </c>
      <c r="L29"/>
      <c r="M29" t="s">
        <v>7674</v>
      </c>
      <c r="N29" t="s">
        <v>7675</v>
      </c>
    </row>
    <row r="30" spans="1:14" x14ac:dyDescent="0.25">
      <c r="A30" t="s">
        <v>581</v>
      </c>
      <c r="B30"/>
      <c r="C30"/>
      <c r="D30" t="s">
        <v>582</v>
      </c>
      <c r="E30" t="s">
        <v>580</v>
      </c>
      <c r="F30" t="s">
        <v>7203</v>
      </c>
      <c r="G30" t="s">
        <v>7681</v>
      </c>
      <c r="H30" t="s">
        <v>7672</v>
      </c>
      <c r="I30" t="s">
        <v>582</v>
      </c>
      <c r="J30" t="s">
        <v>7672</v>
      </c>
      <c r="K30" t="s">
        <v>7729</v>
      </c>
      <c r="L30"/>
      <c r="M30" t="s">
        <v>7674</v>
      </c>
      <c r="N30" t="s">
        <v>7675</v>
      </c>
    </row>
    <row r="31" spans="1:14" x14ac:dyDescent="0.25">
      <c r="A31" t="s">
        <v>2067</v>
      </c>
      <c r="B31"/>
      <c r="C31"/>
      <c r="D31" t="s">
        <v>582</v>
      </c>
      <c r="E31" t="s">
        <v>2066</v>
      </c>
      <c r="F31" t="s">
        <v>7203</v>
      </c>
      <c r="G31" t="s">
        <v>7681</v>
      </c>
      <c r="H31" t="s">
        <v>7692</v>
      </c>
      <c r="I31" t="s">
        <v>582</v>
      </c>
      <c r="J31" t="s">
        <v>7730</v>
      </c>
      <c r="K31" t="s">
        <v>7731</v>
      </c>
      <c r="L31"/>
      <c r="M31" t="s">
        <v>7732</v>
      </c>
      <c r="N31">
        <v>456</v>
      </c>
    </row>
    <row r="32" spans="1:14" x14ac:dyDescent="0.25">
      <c r="A32" t="s">
        <v>2155</v>
      </c>
      <c r="B32"/>
      <c r="C32"/>
      <c r="D32" t="s">
        <v>582</v>
      </c>
      <c r="E32" t="s">
        <v>2154</v>
      </c>
      <c r="F32" t="s">
        <v>7203</v>
      </c>
      <c r="G32" t="s">
        <v>7681</v>
      </c>
      <c r="H32" t="s">
        <v>7685</v>
      </c>
      <c r="I32" t="s">
        <v>582</v>
      </c>
      <c r="J32" t="s">
        <v>2154</v>
      </c>
      <c r="K32" t="s">
        <v>7733</v>
      </c>
      <c r="L32"/>
      <c r="M32" t="s">
        <v>7732</v>
      </c>
      <c r="N32">
        <v>456</v>
      </c>
    </row>
    <row r="33" spans="1:14" x14ac:dyDescent="0.25">
      <c r="A33" t="s">
        <v>5288</v>
      </c>
      <c r="B33"/>
      <c r="C33"/>
      <c r="D33" t="s">
        <v>582</v>
      </c>
      <c r="E33" t="s">
        <v>5287</v>
      </c>
      <c r="F33" t="s">
        <v>7203</v>
      </c>
      <c r="G33" t="s">
        <v>7681</v>
      </c>
      <c r="H33" t="s">
        <v>7677</v>
      </c>
      <c r="I33" t="s">
        <v>582</v>
      </c>
      <c r="J33" t="s">
        <v>5287</v>
      </c>
      <c r="K33" t="s">
        <v>7734</v>
      </c>
      <c r="L33"/>
      <c r="M33" t="s">
        <v>7735</v>
      </c>
      <c r="N33">
        <v>270</v>
      </c>
    </row>
    <row r="34" spans="1:14" x14ac:dyDescent="0.25">
      <c r="A34" t="s">
        <v>174</v>
      </c>
      <c r="B34"/>
      <c r="C34"/>
      <c r="D34" t="s">
        <v>175</v>
      </c>
      <c r="E34" t="s">
        <v>173</v>
      </c>
      <c r="F34" t="s">
        <v>7228</v>
      </c>
      <c r="G34" t="s">
        <v>7727</v>
      </c>
      <c r="H34" t="s">
        <v>7685</v>
      </c>
      <c r="I34" t="s">
        <v>175</v>
      </c>
      <c r="J34" t="s">
        <v>7714</v>
      </c>
      <c r="K34" t="s">
        <v>7736</v>
      </c>
      <c r="L34"/>
      <c r="M34" t="s">
        <v>7674</v>
      </c>
      <c r="N34" t="s">
        <v>7675</v>
      </c>
    </row>
    <row r="35" spans="1:14" x14ac:dyDescent="0.25">
      <c r="A35" t="s">
        <v>488</v>
      </c>
      <c r="B35"/>
      <c r="C35"/>
      <c r="D35" t="s">
        <v>489</v>
      </c>
      <c r="E35" t="s">
        <v>487</v>
      </c>
      <c r="F35" t="s">
        <v>7231</v>
      </c>
      <c r="G35" t="s">
        <v>7688</v>
      </c>
      <c r="H35" t="s">
        <v>7672</v>
      </c>
      <c r="I35" t="s">
        <v>489</v>
      </c>
      <c r="J35" t="s">
        <v>7672</v>
      </c>
      <c r="K35" t="s">
        <v>7737</v>
      </c>
      <c r="L35"/>
      <c r="M35" t="s">
        <v>7674</v>
      </c>
      <c r="N35" t="s">
        <v>7675</v>
      </c>
    </row>
    <row r="36" spans="1:14" x14ac:dyDescent="0.25">
      <c r="A36" t="s">
        <v>2602</v>
      </c>
      <c r="B36"/>
      <c r="C36"/>
      <c r="D36" t="s">
        <v>489</v>
      </c>
      <c r="E36" t="s">
        <v>2601</v>
      </c>
      <c r="F36" t="s">
        <v>7231</v>
      </c>
      <c r="G36" t="s">
        <v>7688</v>
      </c>
      <c r="H36" t="s">
        <v>7738</v>
      </c>
      <c r="I36" t="s">
        <v>489</v>
      </c>
      <c r="J36" t="s">
        <v>7739</v>
      </c>
      <c r="K36" t="s">
        <v>7740</v>
      </c>
      <c r="L36"/>
      <c r="M36" t="s">
        <v>7735</v>
      </c>
      <c r="N36">
        <v>270</v>
      </c>
    </row>
    <row r="37" spans="1:14" x14ac:dyDescent="0.25">
      <c r="A37" t="s">
        <v>368</v>
      </c>
      <c r="B37"/>
      <c r="C37"/>
      <c r="D37" t="s">
        <v>369</v>
      </c>
      <c r="E37" t="s">
        <v>367</v>
      </c>
      <c r="F37" t="s">
        <v>7234</v>
      </c>
      <c r="G37" t="s">
        <v>7688</v>
      </c>
      <c r="H37" t="s">
        <v>7672</v>
      </c>
      <c r="I37" t="s">
        <v>369</v>
      </c>
      <c r="J37" t="s">
        <v>7672</v>
      </c>
      <c r="K37" t="s">
        <v>7741</v>
      </c>
      <c r="L37"/>
      <c r="M37" t="s">
        <v>7674</v>
      </c>
      <c r="N37" t="s">
        <v>7675</v>
      </c>
    </row>
    <row r="38" spans="1:14" x14ac:dyDescent="0.25">
      <c r="A38" t="s">
        <v>2620</v>
      </c>
      <c r="B38"/>
      <c r="C38"/>
      <c r="D38" t="s">
        <v>369</v>
      </c>
      <c r="E38" t="s">
        <v>2619</v>
      </c>
      <c r="F38" t="s">
        <v>7234</v>
      </c>
      <c r="G38" t="s">
        <v>7688</v>
      </c>
      <c r="H38" t="s">
        <v>7738</v>
      </c>
      <c r="I38" t="s">
        <v>369</v>
      </c>
      <c r="J38" t="s">
        <v>7739</v>
      </c>
      <c r="K38" t="s">
        <v>7742</v>
      </c>
      <c r="L38"/>
      <c r="M38" t="s">
        <v>7735</v>
      </c>
      <c r="N38">
        <v>270</v>
      </c>
    </row>
    <row r="39" spans="1:14" x14ac:dyDescent="0.25">
      <c r="A39" t="s">
        <v>71</v>
      </c>
      <c r="B39"/>
      <c r="C39"/>
      <c r="D39" t="s">
        <v>72</v>
      </c>
      <c r="E39" t="s">
        <v>70</v>
      </c>
      <c r="F39" t="s">
        <v>7237</v>
      </c>
      <c r="G39" t="s">
        <v>7688</v>
      </c>
      <c r="H39" t="s">
        <v>7672</v>
      </c>
      <c r="I39" t="s">
        <v>72</v>
      </c>
      <c r="J39" t="s">
        <v>7672</v>
      </c>
      <c r="K39" t="s">
        <v>7743</v>
      </c>
      <c r="L39"/>
      <c r="M39" t="s">
        <v>7674</v>
      </c>
      <c r="N39" t="s">
        <v>7675</v>
      </c>
    </row>
    <row r="40" spans="1:14" x14ac:dyDescent="0.25">
      <c r="A40" t="s">
        <v>6792</v>
      </c>
      <c r="B40"/>
      <c r="C40"/>
      <c r="D40" t="s">
        <v>72</v>
      </c>
      <c r="E40" t="s">
        <v>6791</v>
      </c>
      <c r="F40" t="s">
        <v>7237</v>
      </c>
      <c r="G40" t="s">
        <v>7688</v>
      </c>
      <c r="H40" t="s">
        <v>7744</v>
      </c>
      <c r="I40" t="s">
        <v>72</v>
      </c>
      <c r="J40" t="s">
        <v>7744</v>
      </c>
      <c r="K40" t="s">
        <v>7745</v>
      </c>
      <c r="L40"/>
      <c r="M40" t="s">
        <v>7746</v>
      </c>
      <c r="N40">
        <v>15</v>
      </c>
    </row>
    <row r="41" spans="1:14" x14ac:dyDescent="0.25">
      <c r="A41" t="s">
        <v>1302</v>
      </c>
      <c r="B41"/>
      <c r="C41"/>
      <c r="D41" t="s">
        <v>1303</v>
      </c>
      <c r="E41" t="s">
        <v>1301</v>
      </c>
      <c r="F41" t="s">
        <v>7240</v>
      </c>
      <c r="G41" t="s">
        <v>7671</v>
      </c>
      <c r="H41" t="s">
        <v>7677</v>
      </c>
      <c r="I41" t="s">
        <v>1303</v>
      </c>
      <c r="J41" t="s">
        <v>1301</v>
      </c>
      <c r="K41" t="s">
        <v>7747</v>
      </c>
      <c r="L41"/>
      <c r="M41" t="s">
        <v>7748</v>
      </c>
      <c r="N41">
        <v>792</v>
      </c>
    </row>
    <row r="42" spans="1:14" x14ac:dyDescent="0.25">
      <c r="A42" t="s">
        <v>988</v>
      </c>
      <c r="B42"/>
      <c r="C42"/>
      <c r="D42" t="s">
        <v>989</v>
      </c>
      <c r="E42" t="s">
        <v>987</v>
      </c>
      <c r="F42" t="s">
        <v>7241</v>
      </c>
      <c r="G42" t="s">
        <v>7671</v>
      </c>
      <c r="H42" t="s">
        <v>7677</v>
      </c>
      <c r="I42" t="s">
        <v>989</v>
      </c>
      <c r="J42" t="s">
        <v>7749</v>
      </c>
      <c r="K42" t="s">
        <v>7750</v>
      </c>
      <c r="L42"/>
      <c r="M42" t="s">
        <v>7751</v>
      </c>
      <c r="N42">
        <v>914</v>
      </c>
    </row>
    <row r="43" spans="1:14" x14ac:dyDescent="0.25">
      <c r="A43" t="s">
        <v>1908</v>
      </c>
      <c r="B43"/>
      <c r="C43"/>
      <c r="D43" t="s">
        <v>1909</v>
      </c>
      <c r="E43" t="s">
        <v>1907</v>
      </c>
      <c r="F43" t="s">
        <v>7244</v>
      </c>
      <c r="G43" t="s">
        <v>7676</v>
      </c>
      <c r="H43" t="s">
        <v>7685</v>
      </c>
      <c r="I43" t="s">
        <v>1909</v>
      </c>
      <c r="J43" t="s">
        <v>7752</v>
      </c>
      <c r="K43" t="s">
        <v>7753</v>
      </c>
      <c r="L43"/>
      <c r="M43" t="s">
        <v>7754</v>
      </c>
      <c r="N43">
        <v>548</v>
      </c>
    </row>
    <row r="44" spans="1:14" x14ac:dyDescent="0.25">
      <c r="A44" t="s">
        <v>1979</v>
      </c>
      <c r="B44"/>
      <c r="C44"/>
      <c r="D44" t="s">
        <v>592</v>
      </c>
      <c r="E44" t="s">
        <v>1978</v>
      </c>
      <c r="F44" t="s">
        <v>7245</v>
      </c>
      <c r="G44" t="s">
        <v>7676</v>
      </c>
      <c r="H44" t="s">
        <v>7695</v>
      </c>
      <c r="I44" t="s">
        <v>592</v>
      </c>
      <c r="J44" t="s">
        <v>7696</v>
      </c>
      <c r="K44" t="s">
        <v>7755</v>
      </c>
      <c r="L44"/>
      <c r="M44" t="s">
        <v>7674</v>
      </c>
      <c r="N44" t="s">
        <v>7675</v>
      </c>
    </row>
    <row r="45" spans="1:14" x14ac:dyDescent="0.25">
      <c r="A45" t="s">
        <v>591</v>
      </c>
      <c r="B45"/>
      <c r="C45"/>
      <c r="D45" t="s">
        <v>592</v>
      </c>
      <c r="E45" t="s">
        <v>590</v>
      </c>
      <c r="F45" t="s">
        <v>7245</v>
      </c>
      <c r="G45" t="s">
        <v>7676</v>
      </c>
      <c r="H45" t="s">
        <v>7677</v>
      </c>
      <c r="I45" t="s">
        <v>592</v>
      </c>
      <c r="J45" t="s">
        <v>7677</v>
      </c>
      <c r="K45" t="s">
        <v>7756</v>
      </c>
      <c r="L45"/>
      <c r="M45" t="s">
        <v>7674</v>
      </c>
      <c r="N45" t="s">
        <v>7675</v>
      </c>
    </row>
    <row r="46" spans="1:14" x14ac:dyDescent="0.25">
      <c r="A46" t="s">
        <v>597</v>
      </c>
      <c r="B46"/>
      <c r="C46"/>
      <c r="D46" t="s">
        <v>592</v>
      </c>
      <c r="E46" t="s">
        <v>596</v>
      </c>
      <c r="F46" t="s">
        <v>7245</v>
      </c>
      <c r="G46" t="s">
        <v>7676</v>
      </c>
      <c r="H46" t="s">
        <v>7685</v>
      </c>
      <c r="I46" t="s">
        <v>592</v>
      </c>
      <c r="J46" t="s">
        <v>7757</v>
      </c>
      <c r="K46" t="s">
        <v>7758</v>
      </c>
      <c r="L46"/>
      <c r="M46" t="s">
        <v>7674</v>
      </c>
      <c r="N46" t="s">
        <v>7675</v>
      </c>
    </row>
    <row r="47" spans="1:14" x14ac:dyDescent="0.25">
      <c r="A47" t="s">
        <v>609</v>
      </c>
      <c r="B47"/>
      <c r="C47"/>
      <c r="D47" t="s">
        <v>610</v>
      </c>
      <c r="E47" t="s">
        <v>608</v>
      </c>
      <c r="F47" t="s">
        <v>7250</v>
      </c>
      <c r="G47" t="s">
        <v>7727</v>
      </c>
      <c r="H47" t="s">
        <v>7685</v>
      </c>
      <c r="I47" t="s">
        <v>610</v>
      </c>
      <c r="J47" t="s">
        <v>7714</v>
      </c>
      <c r="K47" t="s">
        <v>7759</v>
      </c>
      <c r="L47"/>
      <c r="M47" t="s">
        <v>7674</v>
      </c>
      <c r="N47" t="s">
        <v>7675</v>
      </c>
    </row>
    <row r="48" spans="1:14" x14ac:dyDescent="0.25">
      <c r="A48" t="s">
        <v>198</v>
      </c>
      <c r="B48"/>
      <c r="C48"/>
      <c r="D48" t="s">
        <v>199</v>
      </c>
      <c r="E48" t="s">
        <v>197</v>
      </c>
      <c r="F48" t="s">
        <v>7253</v>
      </c>
      <c r="G48" t="s">
        <v>7676</v>
      </c>
      <c r="H48" t="s">
        <v>7685</v>
      </c>
      <c r="I48" t="s">
        <v>199</v>
      </c>
      <c r="J48" t="s">
        <v>7760</v>
      </c>
      <c r="K48" t="s">
        <v>7761</v>
      </c>
      <c r="L48"/>
      <c r="M48" t="s">
        <v>7674</v>
      </c>
      <c r="N48" t="s">
        <v>7675</v>
      </c>
    </row>
    <row r="49" spans="1:14" x14ac:dyDescent="0.25">
      <c r="A49" t="s">
        <v>625</v>
      </c>
      <c r="B49"/>
      <c r="C49"/>
      <c r="D49" t="s">
        <v>626</v>
      </c>
      <c r="E49" t="s">
        <v>624</v>
      </c>
      <c r="F49" t="s">
        <v>7258</v>
      </c>
      <c r="G49" t="s">
        <v>7681</v>
      </c>
      <c r="H49" t="s">
        <v>7685</v>
      </c>
      <c r="I49" t="s">
        <v>626</v>
      </c>
      <c r="J49" t="s">
        <v>7762</v>
      </c>
      <c r="K49" t="s">
        <v>7763</v>
      </c>
      <c r="L49"/>
      <c r="M49" t="s">
        <v>7674</v>
      </c>
      <c r="N49" t="s">
        <v>7675</v>
      </c>
    </row>
    <row r="50" spans="1:14" x14ac:dyDescent="0.25">
      <c r="A50" t="s">
        <v>2043</v>
      </c>
      <c r="B50"/>
      <c r="C50"/>
      <c r="D50" t="s">
        <v>2002</v>
      </c>
      <c r="E50" t="s">
        <v>2042</v>
      </c>
      <c r="F50" t="s">
        <v>7273</v>
      </c>
      <c r="G50" t="s">
        <v>7676</v>
      </c>
      <c r="H50" t="s">
        <v>7685</v>
      </c>
      <c r="I50" t="s">
        <v>2002</v>
      </c>
      <c r="J50" t="s">
        <v>7760</v>
      </c>
      <c r="K50" t="s">
        <v>7764</v>
      </c>
      <c r="L50"/>
      <c r="M50" t="s">
        <v>7674</v>
      </c>
      <c r="N50" t="s">
        <v>7675</v>
      </c>
    </row>
    <row r="51" spans="1:14" x14ac:dyDescent="0.25">
      <c r="A51" t="s">
        <v>2001</v>
      </c>
      <c r="B51"/>
      <c r="C51"/>
      <c r="D51" t="s">
        <v>2002</v>
      </c>
      <c r="E51" t="s">
        <v>2000</v>
      </c>
      <c r="F51" t="s">
        <v>7273</v>
      </c>
      <c r="G51" t="s">
        <v>7676</v>
      </c>
      <c r="H51" t="s">
        <v>7765</v>
      </c>
      <c r="I51" t="s">
        <v>2002</v>
      </c>
      <c r="J51" t="s">
        <v>7766</v>
      </c>
      <c r="K51" t="s">
        <v>7767</v>
      </c>
      <c r="L51"/>
      <c r="M51" t="s">
        <v>7768</v>
      </c>
      <c r="N51">
        <v>517</v>
      </c>
    </row>
    <row r="52" spans="1:14" x14ac:dyDescent="0.25">
      <c r="A52" t="s">
        <v>204</v>
      </c>
      <c r="B52"/>
      <c r="C52"/>
      <c r="D52" t="s">
        <v>205</v>
      </c>
      <c r="E52" t="s">
        <v>203</v>
      </c>
      <c r="F52" t="s">
        <v>7276</v>
      </c>
      <c r="G52" t="s">
        <v>7681</v>
      </c>
      <c r="H52" t="s">
        <v>7695</v>
      </c>
      <c r="I52" t="s">
        <v>205</v>
      </c>
      <c r="J52" t="s">
        <v>7672</v>
      </c>
      <c r="K52" t="s">
        <v>7769</v>
      </c>
      <c r="L52"/>
      <c r="M52" t="s">
        <v>7674</v>
      </c>
      <c r="N52" t="s">
        <v>7675</v>
      </c>
    </row>
    <row r="53" spans="1:14" x14ac:dyDescent="0.25">
      <c r="A53" t="s">
        <v>211</v>
      </c>
      <c r="B53"/>
      <c r="C53"/>
      <c r="D53" t="s">
        <v>205</v>
      </c>
      <c r="E53" t="s">
        <v>210</v>
      </c>
      <c r="F53" t="s">
        <v>7276</v>
      </c>
      <c r="G53" t="s">
        <v>7681</v>
      </c>
      <c r="H53" t="s">
        <v>7685</v>
      </c>
      <c r="I53" t="s">
        <v>205</v>
      </c>
      <c r="J53" t="s">
        <v>7714</v>
      </c>
      <c r="K53" t="s">
        <v>7770</v>
      </c>
      <c r="L53"/>
      <c r="M53" t="s">
        <v>7674</v>
      </c>
      <c r="N53" t="s">
        <v>7675</v>
      </c>
    </row>
    <row r="54" spans="1:14" x14ac:dyDescent="0.25">
      <c r="A54" t="s">
        <v>130</v>
      </c>
      <c r="B54"/>
      <c r="C54"/>
      <c r="D54" t="s">
        <v>131</v>
      </c>
      <c r="E54" t="s">
        <v>129</v>
      </c>
      <c r="F54" t="s">
        <v>7283</v>
      </c>
      <c r="G54" t="s">
        <v>7681</v>
      </c>
      <c r="H54" t="s">
        <v>7716</v>
      </c>
      <c r="I54" t="s">
        <v>131</v>
      </c>
      <c r="J54" t="s">
        <v>7716</v>
      </c>
      <c r="K54" t="s">
        <v>7771</v>
      </c>
      <c r="L54"/>
      <c r="M54" t="s">
        <v>7674</v>
      </c>
      <c r="N54" t="s">
        <v>7675</v>
      </c>
    </row>
    <row r="55" spans="1:14" x14ac:dyDescent="0.25">
      <c r="A55" t="s">
        <v>637</v>
      </c>
      <c r="B55"/>
      <c r="C55"/>
      <c r="D55" t="s">
        <v>638</v>
      </c>
      <c r="E55" t="s">
        <v>636</v>
      </c>
      <c r="F55" t="s">
        <v>7290</v>
      </c>
      <c r="G55" t="s">
        <v>7681</v>
      </c>
      <c r="H55" t="s">
        <v>7685</v>
      </c>
      <c r="I55" t="s">
        <v>638</v>
      </c>
      <c r="J55" t="s">
        <v>7714</v>
      </c>
      <c r="K55" t="s">
        <v>7772</v>
      </c>
      <c r="L55"/>
      <c r="M55" t="s">
        <v>7674</v>
      </c>
      <c r="N55" t="s">
        <v>7675</v>
      </c>
    </row>
    <row r="56" spans="1:14" x14ac:dyDescent="0.25">
      <c r="A56" t="s">
        <v>1279</v>
      </c>
      <c r="B56"/>
      <c r="C56"/>
      <c r="D56" t="s">
        <v>1280</v>
      </c>
      <c r="E56" t="s">
        <v>1278</v>
      </c>
      <c r="F56" t="s">
        <v>7293</v>
      </c>
      <c r="G56" t="s">
        <v>7681</v>
      </c>
      <c r="H56" t="s">
        <v>7716</v>
      </c>
      <c r="I56" t="s">
        <v>1280</v>
      </c>
      <c r="J56" t="s">
        <v>7716</v>
      </c>
      <c r="K56" t="s">
        <v>7773</v>
      </c>
      <c r="L56"/>
      <c r="M56" t="s">
        <v>7674</v>
      </c>
      <c r="N56" t="s">
        <v>7675</v>
      </c>
    </row>
    <row r="57" spans="1:14" x14ac:dyDescent="0.25">
      <c r="A57" t="s">
        <v>1511</v>
      </c>
      <c r="B57"/>
      <c r="C57"/>
      <c r="D57" t="s">
        <v>1512</v>
      </c>
      <c r="E57" t="s">
        <v>1510</v>
      </c>
      <c r="F57" t="s">
        <v>7296</v>
      </c>
      <c r="G57" t="s">
        <v>7688</v>
      </c>
      <c r="H57" t="s">
        <v>7695</v>
      </c>
      <c r="I57" t="s">
        <v>1512</v>
      </c>
      <c r="J57" t="s">
        <v>7774</v>
      </c>
      <c r="K57" t="s">
        <v>7775</v>
      </c>
      <c r="L57"/>
      <c r="M57" t="s">
        <v>7776</v>
      </c>
      <c r="N57">
        <v>669</v>
      </c>
    </row>
    <row r="58" spans="1:14" x14ac:dyDescent="0.25">
      <c r="A58" t="s">
        <v>1541</v>
      </c>
      <c r="B58"/>
      <c r="C58"/>
      <c r="D58" t="s">
        <v>1512</v>
      </c>
      <c r="E58" t="s">
        <v>1540</v>
      </c>
      <c r="F58" t="s">
        <v>7296</v>
      </c>
      <c r="G58" t="s">
        <v>7688</v>
      </c>
      <c r="H58" t="s">
        <v>7777</v>
      </c>
      <c r="I58" t="s">
        <v>1512</v>
      </c>
      <c r="J58" t="s">
        <v>7778</v>
      </c>
      <c r="K58" t="s">
        <v>7779</v>
      </c>
      <c r="L58"/>
      <c r="M58" t="s">
        <v>7776</v>
      </c>
      <c r="N58">
        <v>669</v>
      </c>
    </row>
    <row r="59" spans="1:14" x14ac:dyDescent="0.25">
      <c r="A59" t="s">
        <v>1565</v>
      </c>
      <c r="B59"/>
      <c r="C59"/>
      <c r="D59" t="s">
        <v>1512</v>
      </c>
      <c r="E59" t="s">
        <v>1564</v>
      </c>
      <c r="F59" t="s">
        <v>7296</v>
      </c>
      <c r="G59" t="s">
        <v>7688</v>
      </c>
      <c r="H59" t="s">
        <v>7685</v>
      </c>
      <c r="I59" t="s">
        <v>1512</v>
      </c>
      <c r="J59" t="s">
        <v>7714</v>
      </c>
      <c r="K59" t="s">
        <v>7780</v>
      </c>
      <c r="L59"/>
      <c r="M59" t="s">
        <v>7776</v>
      </c>
      <c r="N59">
        <v>669</v>
      </c>
    </row>
    <row r="60" spans="1:14" x14ac:dyDescent="0.25">
      <c r="A60" t="s">
        <v>11</v>
      </c>
      <c r="B60"/>
      <c r="C60"/>
      <c r="D60" t="s">
        <v>12</v>
      </c>
      <c r="E60" t="s">
        <v>10</v>
      </c>
      <c r="F60" t="s">
        <v>7301</v>
      </c>
      <c r="G60" t="s">
        <v>7681</v>
      </c>
      <c r="H60" t="s">
        <v>7672</v>
      </c>
      <c r="I60" t="s">
        <v>12</v>
      </c>
      <c r="J60" t="s">
        <v>7672</v>
      </c>
      <c r="K60" t="s">
        <v>7781</v>
      </c>
      <c r="L60"/>
      <c r="M60" t="s">
        <v>7674</v>
      </c>
      <c r="N60" t="s">
        <v>7675</v>
      </c>
    </row>
    <row r="61" spans="1:14" x14ac:dyDescent="0.25">
      <c r="A61" t="s">
        <v>1927</v>
      </c>
      <c r="B61"/>
      <c r="C61"/>
      <c r="D61" t="s">
        <v>498</v>
      </c>
      <c r="E61" t="s">
        <v>1926</v>
      </c>
      <c r="F61" t="s">
        <v>7304</v>
      </c>
      <c r="G61" t="s">
        <v>7671</v>
      </c>
      <c r="H61" t="s">
        <v>7695</v>
      </c>
      <c r="I61" t="s">
        <v>498</v>
      </c>
      <c r="J61" t="s">
        <v>7696</v>
      </c>
      <c r="K61" t="s">
        <v>7782</v>
      </c>
      <c r="L61"/>
      <c r="M61" t="s">
        <v>7674</v>
      </c>
      <c r="N61" t="s">
        <v>7675</v>
      </c>
    </row>
    <row r="62" spans="1:14" x14ac:dyDescent="0.25">
      <c r="A62" t="s">
        <v>497</v>
      </c>
      <c r="B62"/>
      <c r="C62"/>
      <c r="D62" t="s">
        <v>498</v>
      </c>
      <c r="E62" t="s">
        <v>496</v>
      </c>
      <c r="F62" t="s">
        <v>7304</v>
      </c>
      <c r="G62" t="s">
        <v>7671</v>
      </c>
      <c r="H62" t="s">
        <v>7677</v>
      </c>
      <c r="I62" t="s">
        <v>498</v>
      </c>
      <c r="J62" t="s">
        <v>7783</v>
      </c>
      <c r="K62" t="s">
        <v>7784</v>
      </c>
      <c r="L62"/>
      <c r="M62" t="s">
        <v>7674</v>
      </c>
      <c r="N62" t="s">
        <v>7675</v>
      </c>
    </row>
    <row r="63" spans="1:14" x14ac:dyDescent="0.25">
      <c r="A63" t="s">
        <v>505</v>
      </c>
      <c r="B63"/>
      <c r="C63"/>
      <c r="D63" t="s">
        <v>498</v>
      </c>
      <c r="E63" t="s">
        <v>504</v>
      </c>
      <c r="F63" t="s">
        <v>7304</v>
      </c>
      <c r="G63" t="s">
        <v>7671</v>
      </c>
      <c r="H63" t="s">
        <v>7677</v>
      </c>
      <c r="I63" t="s">
        <v>498</v>
      </c>
      <c r="J63" t="s">
        <v>7785</v>
      </c>
      <c r="K63" t="s">
        <v>7786</v>
      </c>
      <c r="L63"/>
      <c r="M63" t="s">
        <v>7674</v>
      </c>
      <c r="N63" t="s">
        <v>7675</v>
      </c>
    </row>
    <row r="64" spans="1:14" x14ac:dyDescent="0.25">
      <c r="A64" t="s">
        <v>5565</v>
      </c>
      <c r="B64"/>
      <c r="C64"/>
      <c r="D64" t="s">
        <v>498</v>
      </c>
      <c r="E64" t="s">
        <v>5564</v>
      </c>
      <c r="F64" t="s">
        <v>7304</v>
      </c>
      <c r="G64" t="s">
        <v>7671</v>
      </c>
      <c r="H64" t="s">
        <v>7677</v>
      </c>
      <c r="I64" t="s">
        <v>498</v>
      </c>
      <c r="J64" t="s">
        <v>7787</v>
      </c>
      <c r="K64" t="s">
        <v>7788</v>
      </c>
      <c r="L64"/>
      <c r="M64" t="s">
        <v>7789</v>
      </c>
      <c r="N64">
        <v>75</v>
      </c>
    </row>
    <row r="65" spans="1:14" x14ac:dyDescent="0.25">
      <c r="A65" t="s">
        <v>968</v>
      </c>
      <c r="B65"/>
      <c r="C65"/>
      <c r="D65" t="s">
        <v>969</v>
      </c>
      <c r="E65" t="s">
        <v>967</v>
      </c>
      <c r="F65" t="s">
        <v>7309</v>
      </c>
      <c r="G65" t="s">
        <v>7681</v>
      </c>
      <c r="H65" t="s">
        <v>7777</v>
      </c>
      <c r="I65" t="s">
        <v>969</v>
      </c>
      <c r="J65" t="s">
        <v>7790</v>
      </c>
      <c r="K65" t="s">
        <v>7791</v>
      </c>
      <c r="L65"/>
      <c r="M65" t="s">
        <v>7751</v>
      </c>
      <c r="N65">
        <v>914</v>
      </c>
    </row>
    <row r="66" spans="1:14" x14ac:dyDescent="0.25">
      <c r="A66" t="s">
        <v>514</v>
      </c>
      <c r="B66"/>
      <c r="C66"/>
      <c r="D66" t="s">
        <v>515</v>
      </c>
      <c r="E66" t="s">
        <v>513</v>
      </c>
      <c r="F66" t="s">
        <v>7310</v>
      </c>
      <c r="G66" t="s">
        <v>7681</v>
      </c>
      <c r="H66" t="s">
        <v>7685</v>
      </c>
      <c r="I66" t="s">
        <v>515</v>
      </c>
      <c r="J66" t="s">
        <v>7792</v>
      </c>
      <c r="K66" t="s">
        <v>7793</v>
      </c>
      <c r="L66"/>
      <c r="M66" t="s">
        <v>7674</v>
      </c>
      <c r="N66" t="s">
        <v>7675</v>
      </c>
    </row>
    <row r="67" spans="1:14" x14ac:dyDescent="0.25">
      <c r="A67" t="s">
        <v>2245</v>
      </c>
      <c r="B67"/>
      <c r="C67"/>
      <c r="D67" t="s">
        <v>515</v>
      </c>
      <c r="E67" t="s">
        <v>2244</v>
      </c>
      <c r="F67" t="s">
        <v>7310</v>
      </c>
      <c r="G67" t="s">
        <v>7681</v>
      </c>
      <c r="H67" t="s">
        <v>7716</v>
      </c>
      <c r="I67" t="s">
        <v>515</v>
      </c>
      <c r="J67" t="s">
        <v>7794</v>
      </c>
      <c r="K67" t="s">
        <v>7795</v>
      </c>
      <c r="L67"/>
      <c r="M67" t="s">
        <v>7674</v>
      </c>
      <c r="N67" t="s">
        <v>7675</v>
      </c>
    </row>
    <row r="68" spans="1:14" x14ac:dyDescent="0.25">
      <c r="A68" t="s">
        <v>649</v>
      </c>
      <c r="B68"/>
      <c r="C68"/>
      <c r="D68" t="s">
        <v>650</v>
      </c>
      <c r="E68" t="s">
        <v>648</v>
      </c>
      <c r="F68" t="s">
        <v>7313</v>
      </c>
      <c r="G68" t="s">
        <v>7681</v>
      </c>
      <c r="H68" t="s">
        <v>7672</v>
      </c>
      <c r="I68" t="s">
        <v>650</v>
      </c>
      <c r="J68" t="s">
        <v>7796</v>
      </c>
      <c r="K68" t="s">
        <v>7797</v>
      </c>
      <c r="L68"/>
      <c r="M68" t="s">
        <v>7674</v>
      </c>
      <c r="N68" t="s">
        <v>7675</v>
      </c>
    </row>
    <row r="69" spans="1:14" x14ac:dyDescent="0.25">
      <c r="A69" t="s">
        <v>3778</v>
      </c>
      <c r="B69"/>
      <c r="C69"/>
      <c r="D69" t="s">
        <v>3779</v>
      </c>
      <c r="E69" t="s">
        <v>3777</v>
      </c>
      <c r="F69" t="s">
        <v>7314</v>
      </c>
      <c r="G69" t="s">
        <v>7671</v>
      </c>
      <c r="H69" t="s">
        <v>7685</v>
      </c>
      <c r="I69" t="s">
        <v>3779</v>
      </c>
      <c r="J69" t="s">
        <v>7798</v>
      </c>
      <c r="K69" t="s">
        <v>7799</v>
      </c>
      <c r="L69"/>
      <c r="M69" t="s">
        <v>7800</v>
      </c>
      <c r="N69">
        <v>158</v>
      </c>
    </row>
    <row r="70" spans="1:14" x14ac:dyDescent="0.25">
      <c r="A70" t="s">
        <v>1828</v>
      </c>
      <c r="B70"/>
      <c r="C70"/>
      <c r="D70" t="s">
        <v>1829</v>
      </c>
      <c r="E70" t="s">
        <v>1827</v>
      </c>
      <c r="F70" t="s">
        <v>7315</v>
      </c>
      <c r="G70" t="s">
        <v>7681</v>
      </c>
      <c r="H70" t="s">
        <v>7801</v>
      </c>
      <c r="I70" t="s">
        <v>1829</v>
      </c>
      <c r="J70" t="s">
        <v>7802</v>
      </c>
      <c r="K70" t="s">
        <v>7803</v>
      </c>
      <c r="L70"/>
      <c r="M70" t="s">
        <v>7804</v>
      </c>
      <c r="N70">
        <v>608</v>
      </c>
    </row>
    <row r="71" spans="1:14" x14ac:dyDescent="0.25">
      <c r="A71" t="s">
        <v>267</v>
      </c>
      <c r="B71"/>
      <c r="C71"/>
      <c r="D71" t="s">
        <v>268</v>
      </c>
      <c r="E71" t="s">
        <v>266</v>
      </c>
      <c r="F71" t="s">
        <v>7316</v>
      </c>
      <c r="G71" t="s">
        <v>7681</v>
      </c>
      <c r="H71" t="s">
        <v>7695</v>
      </c>
      <c r="I71" t="s">
        <v>268</v>
      </c>
      <c r="J71" t="s">
        <v>7696</v>
      </c>
      <c r="K71" t="s">
        <v>7805</v>
      </c>
      <c r="L71"/>
      <c r="M71" t="s">
        <v>7674</v>
      </c>
      <c r="N71" t="s">
        <v>7675</v>
      </c>
    </row>
    <row r="72" spans="1:14" x14ac:dyDescent="0.25">
      <c r="A72" t="s">
        <v>285</v>
      </c>
      <c r="B72"/>
      <c r="C72"/>
      <c r="D72" t="s">
        <v>268</v>
      </c>
      <c r="E72" t="s">
        <v>284</v>
      </c>
      <c r="F72" t="s">
        <v>7316</v>
      </c>
      <c r="G72" t="s">
        <v>7681</v>
      </c>
      <c r="H72" t="s">
        <v>7677</v>
      </c>
      <c r="I72" t="s">
        <v>268</v>
      </c>
      <c r="J72" t="s">
        <v>7698</v>
      </c>
      <c r="K72" t="s">
        <v>7806</v>
      </c>
      <c r="L72"/>
      <c r="M72" t="s">
        <v>7674</v>
      </c>
      <c r="N72" t="s">
        <v>7675</v>
      </c>
    </row>
    <row r="73" spans="1:14" x14ac:dyDescent="0.25">
      <c r="A73" t="s">
        <v>294</v>
      </c>
      <c r="B73"/>
      <c r="C73"/>
      <c r="D73" t="s">
        <v>268</v>
      </c>
      <c r="E73" t="s">
        <v>293</v>
      </c>
      <c r="F73" t="s">
        <v>7316</v>
      </c>
      <c r="G73" t="s">
        <v>7681</v>
      </c>
      <c r="H73" t="s">
        <v>7677</v>
      </c>
      <c r="I73" t="s">
        <v>268</v>
      </c>
      <c r="J73" t="s">
        <v>7807</v>
      </c>
      <c r="K73" t="s">
        <v>7808</v>
      </c>
      <c r="L73"/>
      <c r="M73" t="s">
        <v>7674</v>
      </c>
      <c r="N73" t="s">
        <v>7675</v>
      </c>
    </row>
    <row r="74" spans="1:14" x14ac:dyDescent="0.25">
      <c r="A74" t="s">
        <v>1659</v>
      </c>
      <c r="B74"/>
      <c r="C74"/>
      <c r="D74" t="s">
        <v>268</v>
      </c>
      <c r="E74" t="s">
        <v>1658</v>
      </c>
      <c r="F74" t="s">
        <v>7316</v>
      </c>
      <c r="G74" t="s">
        <v>7681</v>
      </c>
      <c r="H74" t="s">
        <v>7685</v>
      </c>
      <c r="I74" t="s">
        <v>268</v>
      </c>
      <c r="J74" t="s">
        <v>1658</v>
      </c>
      <c r="K74" t="s">
        <v>7809</v>
      </c>
      <c r="L74"/>
      <c r="M74" t="s">
        <v>7706</v>
      </c>
      <c r="N74">
        <v>639</v>
      </c>
    </row>
    <row r="75" spans="1:14" x14ac:dyDescent="0.25">
      <c r="A75" t="s">
        <v>1264</v>
      </c>
      <c r="B75"/>
      <c r="C75"/>
      <c r="D75" t="s">
        <v>1231</v>
      </c>
      <c r="E75" t="s">
        <v>1263</v>
      </c>
      <c r="F75" t="s">
        <v>7317</v>
      </c>
      <c r="G75" t="s">
        <v>7681</v>
      </c>
      <c r="H75" t="s">
        <v>7672</v>
      </c>
      <c r="I75" t="s">
        <v>1231</v>
      </c>
      <c r="J75" t="s">
        <v>7672</v>
      </c>
      <c r="K75" t="s">
        <v>7810</v>
      </c>
      <c r="L75"/>
      <c r="M75" t="s">
        <v>7674</v>
      </c>
      <c r="N75" t="s">
        <v>7675</v>
      </c>
    </row>
    <row r="76" spans="1:14" x14ac:dyDescent="0.25">
      <c r="A76" t="s">
        <v>1253</v>
      </c>
      <c r="B76"/>
      <c r="C76"/>
      <c r="D76" t="s">
        <v>1231</v>
      </c>
      <c r="E76" t="s">
        <v>1252</v>
      </c>
      <c r="F76" t="s">
        <v>7317</v>
      </c>
      <c r="G76" t="s">
        <v>7681</v>
      </c>
      <c r="H76" t="s">
        <v>7677</v>
      </c>
      <c r="I76" t="s">
        <v>1231</v>
      </c>
      <c r="J76" t="s">
        <v>7811</v>
      </c>
      <c r="K76" t="s">
        <v>7812</v>
      </c>
      <c r="L76"/>
      <c r="M76" t="s">
        <v>7674</v>
      </c>
      <c r="N76" t="s">
        <v>7675</v>
      </c>
    </row>
    <row r="77" spans="1:14" x14ac:dyDescent="0.25">
      <c r="A77" t="s">
        <v>1230</v>
      </c>
      <c r="B77"/>
      <c r="C77"/>
      <c r="D77" t="s">
        <v>1231</v>
      </c>
      <c r="E77" t="s">
        <v>1229</v>
      </c>
      <c r="F77" t="s">
        <v>7317</v>
      </c>
      <c r="G77" t="s">
        <v>7681</v>
      </c>
      <c r="H77" t="s">
        <v>7677</v>
      </c>
      <c r="I77" t="s">
        <v>1231</v>
      </c>
      <c r="J77" t="s">
        <v>7813</v>
      </c>
      <c r="K77" t="s">
        <v>7814</v>
      </c>
      <c r="L77"/>
      <c r="M77" t="s">
        <v>7674</v>
      </c>
      <c r="N77" t="s">
        <v>7675</v>
      </c>
    </row>
    <row r="78" spans="1:14" x14ac:dyDescent="0.25">
      <c r="A78" t="s">
        <v>1673</v>
      </c>
      <c r="B78"/>
      <c r="C78"/>
      <c r="D78" t="s">
        <v>1231</v>
      </c>
      <c r="E78" t="s">
        <v>1672</v>
      </c>
      <c r="F78" t="s">
        <v>7317</v>
      </c>
      <c r="G78" t="s">
        <v>7681</v>
      </c>
      <c r="H78" t="s">
        <v>7777</v>
      </c>
      <c r="I78" t="s">
        <v>1231</v>
      </c>
      <c r="J78" t="s">
        <v>1672</v>
      </c>
      <c r="K78" t="s">
        <v>7815</v>
      </c>
      <c r="L78"/>
      <c r="M78" t="s">
        <v>7706</v>
      </c>
      <c r="N78">
        <v>639</v>
      </c>
    </row>
    <row r="79" spans="1:14" x14ac:dyDescent="0.25">
      <c r="A79" t="s">
        <v>1713</v>
      </c>
      <c r="B79"/>
      <c r="C79"/>
      <c r="D79" t="s">
        <v>1231</v>
      </c>
      <c r="E79" t="s">
        <v>1712</v>
      </c>
      <c r="F79" t="s">
        <v>7317</v>
      </c>
      <c r="G79" t="s">
        <v>7681</v>
      </c>
      <c r="H79" t="s">
        <v>7685</v>
      </c>
      <c r="I79" t="s">
        <v>1231</v>
      </c>
      <c r="J79" t="s">
        <v>7816</v>
      </c>
      <c r="K79" t="s">
        <v>7817</v>
      </c>
      <c r="L79"/>
      <c r="M79" t="s">
        <v>7804</v>
      </c>
      <c r="N79">
        <v>608</v>
      </c>
    </row>
    <row r="80" spans="1:14" x14ac:dyDescent="0.25">
      <c r="A80" t="s">
        <v>31</v>
      </c>
      <c r="B80"/>
      <c r="C80"/>
      <c r="D80" t="s">
        <v>32</v>
      </c>
      <c r="E80" t="s">
        <v>30</v>
      </c>
      <c r="F80" t="s">
        <v>7318</v>
      </c>
      <c r="G80" t="s">
        <v>7688</v>
      </c>
      <c r="H80" t="s">
        <v>7765</v>
      </c>
      <c r="I80" t="s">
        <v>32</v>
      </c>
      <c r="J80" t="s">
        <v>7766</v>
      </c>
      <c r="K80" t="s">
        <v>7818</v>
      </c>
      <c r="L80"/>
      <c r="M80" t="s">
        <v>7674</v>
      </c>
      <c r="N80" t="s">
        <v>7675</v>
      </c>
    </row>
    <row r="81" spans="1:14" x14ac:dyDescent="0.25">
      <c r="A81" t="s">
        <v>2659</v>
      </c>
      <c r="B81"/>
      <c r="C81"/>
      <c r="D81" t="s">
        <v>32</v>
      </c>
      <c r="E81" t="s">
        <v>2658</v>
      </c>
      <c r="F81" t="s">
        <v>7318</v>
      </c>
      <c r="G81" t="s">
        <v>7688</v>
      </c>
      <c r="H81" t="s">
        <v>7738</v>
      </c>
      <c r="I81" t="s">
        <v>32</v>
      </c>
      <c r="J81" t="s">
        <v>7739</v>
      </c>
      <c r="K81" t="s">
        <v>7819</v>
      </c>
      <c r="L81"/>
      <c r="M81" t="s">
        <v>7735</v>
      </c>
      <c r="N81">
        <v>270</v>
      </c>
    </row>
    <row r="82" spans="1:14" x14ac:dyDescent="0.25">
      <c r="A82" t="s">
        <v>218</v>
      </c>
      <c r="B82"/>
      <c r="C82"/>
      <c r="D82" t="s">
        <v>219</v>
      </c>
      <c r="E82" t="s">
        <v>217</v>
      </c>
      <c r="F82" t="s">
        <v>7331</v>
      </c>
      <c r="G82" t="s">
        <v>7671</v>
      </c>
      <c r="H82" t="s">
        <v>7672</v>
      </c>
      <c r="I82" t="s">
        <v>219</v>
      </c>
      <c r="J82" t="s">
        <v>7672</v>
      </c>
      <c r="K82" t="s">
        <v>7820</v>
      </c>
      <c r="L82"/>
      <c r="M82" t="s">
        <v>7674</v>
      </c>
      <c r="N82" t="s">
        <v>7675</v>
      </c>
    </row>
    <row r="83" spans="1:14" x14ac:dyDescent="0.25">
      <c r="A83" t="s">
        <v>909</v>
      </c>
      <c r="B83"/>
      <c r="C83"/>
      <c r="D83" t="s">
        <v>219</v>
      </c>
      <c r="E83" t="s">
        <v>908</v>
      </c>
      <c r="F83" t="s">
        <v>7331</v>
      </c>
      <c r="G83" t="s">
        <v>7671</v>
      </c>
      <c r="H83" t="s">
        <v>7677</v>
      </c>
      <c r="I83" t="s">
        <v>219</v>
      </c>
      <c r="J83" t="s">
        <v>7821</v>
      </c>
      <c r="K83" t="s">
        <v>7822</v>
      </c>
      <c r="L83"/>
      <c r="M83" t="s">
        <v>7823</v>
      </c>
      <c r="N83">
        <v>942</v>
      </c>
    </row>
    <row r="84" spans="1:14" x14ac:dyDescent="0.25">
      <c r="A84" t="s">
        <v>654</v>
      </c>
      <c r="B84"/>
      <c r="C84"/>
      <c r="D84" t="s">
        <v>655</v>
      </c>
      <c r="E84" t="s">
        <v>653</v>
      </c>
      <c r="F84" t="s">
        <v>7334</v>
      </c>
      <c r="G84" t="s">
        <v>7688</v>
      </c>
      <c r="H84" t="s">
        <v>7685</v>
      </c>
      <c r="I84" t="s">
        <v>655</v>
      </c>
      <c r="J84" t="s">
        <v>7689</v>
      </c>
      <c r="K84" t="s">
        <v>7824</v>
      </c>
      <c r="L84"/>
      <c r="M84" t="s">
        <v>7674</v>
      </c>
      <c r="N84" t="s">
        <v>7675</v>
      </c>
    </row>
    <row r="85" spans="1:14" x14ac:dyDescent="0.25">
      <c r="A85" t="s">
        <v>1026</v>
      </c>
      <c r="B85"/>
      <c r="C85"/>
      <c r="D85" t="s">
        <v>1027</v>
      </c>
      <c r="E85" t="s">
        <v>1025</v>
      </c>
      <c r="F85" t="s">
        <v>7335</v>
      </c>
      <c r="G85" t="s">
        <v>7671</v>
      </c>
      <c r="H85" t="s">
        <v>7677</v>
      </c>
      <c r="I85" t="s">
        <v>1027</v>
      </c>
      <c r="J85" t="s">
        <v>7825</v>
      </c>
      <c r="K85" t="s">
        <v>7826</v>
      </c>
      <c r="L85"/>
      <c r="M85" t="s">
        <v>7674</v>
      </c>
      <c r="N85" t="s">
        <v>7675</v>
      </c>
    </row>
    <row r="86" spans="1:14" x14ac:dyDescent="0.25">
      <c r="A86" t="s">
        <v>80</v>
      </c>
      <c r="B86"/>
      <c r="C86"/>
      <c r="D86" t="s">
        <v>81</v>
      </c>
      <c r="E86" t="s">
        <v>79</v>
      </c>
      <c r="F86" t="s">
        <v>7342</v>
      </c>
      <c r="G86" t="s">
        <v>7671</v>
      </c>
      <c r="H86" t="s">
        <v>7672</v>
      </c>
      <c r="I86" t="s">
        <v>81</v>
      </c>
      <c r="J86" t="s">
        <v>7672</v>
      </c>
      <c r="K86" t="s">
        <v>7827</v>
      </c>
      <c r="L86"/>
      <c r="M86" t="s">
        <v>7674</v>
      </c>
      <c r="N86" t="s">
        <v>7675</v>
      </c>
    </row>
    <row r="87" spans="1:14" x14ac:dyDescent="0.25">
      <c r="A87" t="s">
        <v>231</v>
      </c>
      <c r="B87"/>
      <c r="C87"/>
      <c r="D87" t="s">
        <v>232</v>
      </c>
      <c r="E87" t="s">
        <v>230</v>
      </c>
      <c r="F87" t="s">
        <v>7347</v>
      </c>
      <c r="G87" t="s">
        <v>7676</v>
      </c>
      <c r="H87" t="s">
        <v>7677</v>
      </c>
      <c r="I87" t="s">
        <v>232</v>
      </c>
      <c r="J87" t="s">
        <v>7677</v>
      </c>
      <c r="K87" t="s">
        <v>7828</v>
      </c>
      <c r="L87"/>
      <c r="M87" t="s">
        <v>7674</v>
      </c>
      <c r="N87" t="s">
        <v>7675</v>
      </c>
    </row>
    <row r="88" spans="1:14" x14ac:dyDescent="0.25">
      <c r="A88" t="s">
        <v>958</v>
      </c>
      <c r="B88"/>
      <c r="C88"/>
      <c r="D88" t="s">
        <v>959</v>
      </c>
      <c r="E88" t="s">
        <v>957</v>
      </c>
      <c r="F88" t="s">
        <v>7829</v>
      </c>
      <c r="G88" t="s">
        <v>7830</v>
      </c>
      <c r="H88" t="s">
        <v>7831</v>
      </c>
      <c r="I88" t="s">
        <v>1231</v>
      </c>
      <c r="J88" t="s">
        <v>7832</v>
      </c>
      <c r="K88" t="s">
        <v>7833</v>
      </c>
      <c r="L88"/>
      <c r="M88" t="s">
        <v>7751</v>
      </c>
      <c r="N88">
        <v>914</v>
      </c>
    </row>
    <row r="89" spans="1:14" x14ac:dyDescent="0.25">
      <c r="A89" t="s">
        <v>1125</v>
      </c>
      <c r="B89"/>
      <c r="C89"/>
      <c r="D89" t="s">
        <v>1126</v>
      </c>
      <c r="E89" t="s">
        <v>1124</v>
      </c>
      <c r="F89" t="s">
        <v>7834</v>
      </c>
      <c r="G89" t="s">
        <v>7835</v>
      </c>
      <c r="H89" t="s">
        <v>7831</v>
      </c>
      <c r="I89" t="s">
        <v>103</v>
      </c>
      <c r="J89" t="s">
        <v>1124</v>
      </c>
      <c r="K89" t="s">
        <v>7836</v>
      </c>
      <c r="L89"/>
      <c r="M89" t="s">
        <v>7712</v>
      </c>
      <c r="N89">
        <v>883</v>
      </c>
    </row>
    <row r="90" spans="1:14" x14ac:dyDescent="0.25">
      <c r="A90" t="s">
        <v>1037</v>
      </c>
      <c r="B90"/>
      <c r="C90"/>
      <c r="D90" t="s">
        <v>1038</v>
      </c>
      <c r="E90" t="s">
        <v>1036</v>
      </c>
      <c r="F90" t="s">
        <v>7837</v>
      </c>
      <c r="G90" t="s">
        <v>7838</v>
      </c>
      <c r="H90" t="s">
        <v>7831</v>
      </c>
      <c r="I90" t="s">
        <v>989</v>
      </c>
      <c r="J90" t="s">
        <v>1036</v>
      </c>
      <c r="K90" t="s">
        <v>7839</v>
      </c>
      <c r="L90"/>
      <c r="M90" t="s">
        <v>7712</v>
      </c>
      <c r="N90">
        <v>883</v>
      </c>
    </row>
    <row r="91" spans="1:14" x14ac:dyDescent="0.25">
      <c r="A91" t="s">
        <v>1179</v>
      </c>
      <c r="B91"/>
      <c r="C91"/>
      <c r="D91" t="s">
        <v>1180</v>
      </c>
      <c r="E91" t="s">
        <v>1178</v>
      </c>
      <c r="F91" t="s">
        <v>7840</v>
      </c>
      <c r="G91" t="s">
        <v>7841</v>
      </c>
      <c r="H91" t="s">
        <v>7831</v>
      </c>
      <c r="I91" t="s">
        <v>145</v>
      </c>
      <c r="J91" t="s">
        <v>1178</v>
      </c>
      <c r="K91" t="s">
        <v>7842</v>
      </c>
      <c r="L91"/>
      <c r="M91" t="s">
        <v>7843</v>
      </c>
      <c r="N91">
        <v>853</v>
      </c>
    </row>
    <row r="92" spans="1:14" x14ac:dyDescent="0.25">
      <c r="A92" t="s">
        <v>1151</v>
      </c>
      <c r="B92"/>
      <c r="C92"/>
      <c r="D92" t="s">
        <v>1152</v>
      </c>
      <c r="E92" t="s">
        <v>1150</v>
      </c>
      <c r="F92" t="s">
        <v>7844</v>
      </c>
      <c r="G92" t="s">
        <v>7845</v>
      </c>
      <c r="H92" t="s">
        <v>7831</v>
      </c>
      <c r="I92" t="s">
        <v>781</v>
      </c>
      <c r="J92" t="s">
        <v>1150</v>
      </c>
      <c r="K92" t="s">
        <v>7846</v>
      </c>
      <c r="L92"/>
      <c r="M92" t="s">
        <v>7843</v>
      </c>
      <c r="N92">
        <v>853</v>
      </c>
    </row>
    <row r="93" spans="1:14" x14ac:dyDescent="0.25">
      <c r="A93" t="s">
        <v>1060</v>
      </c>
      <c r="B93"/>
      <c r="C93"/>
      <c r="D93" t="s">
        <v>1061</v>
      </c>
      <c r="E93" t="s">
        <v>1059</v>
      </c>
      <c r="F93" t="s">
        <v>7847</v>
      </c>
      <c r="G93" t="s">
        <v>7848</v>
      </c>
      <c r="H93" t="s">
        <v>7831</v>
      </c>
      <c r="I93" t="s">
        <v>560</v>
      </c>
      <c r="J93" t="s">
        <v>1059</v>
      </c>
      <c r="K93" t="s">
        <v>7849</v>
      </c>
      <c r="L93"/>
      <c r="M93" t="s">
        <v>7712</v>
      </c>
      <c r="N93">
        <v>883</v>
      </c>
    </row>
    <row r="94" spans="1:14" x14ac:dyDescent="0.25">
      <c r="A94" t="s">
        <v>1081</v>
      </c>
      <c r="B94"/>
      <c r="C94"/>
      <c r="D94" t="s">
        <v>1082</v>
      </c>
      <c r="E94" t="s">
        <v>1080</v>
      </c>
      <c r="F94" t="s">
        <v>7850</v>
      </c>
      <c r="G94" t="s">
        <v>7851</v>
      </c>
      <c r="H94" t="s">
        <v>7831</v>
      </c>
      <c r="I94" t="s">
        <v>560</v>
      </c>
      <c r="J94" t="s">
        <v>1080</v>
      </c>
      <c r="K94" t="s">
        <v>7852</v>
      </c>
      <c r="L94"/>
      <c r="M94" t="s">
        <v>7712</v>
      </c>
      <c r="N94">
        <v>883</v>
      </c>
    </row>
    <row r="95" spans="1:14" x14ac:dyDescent="0.25">
      <c r="A95" t="s">
        <v>1135</v>
      </c>
      <c r="B95"/>
      <c r="C95"/>
      <c r="D95" t="s">
        <v>1136</v>
      </c>
      <c r="E95" t="s">
        <v>1134</v>
      </c>
      <c r="F95" t="s">
        <v>7853</v>
      </c>
      <c r="G95" t="s">
        <v>7838</v>
      </c>
      <c r="H95" t="s">
        <v>7831</v>
      </c>
      <c r="I95" t="s">
        <v>192</v>
      </c>
      <c r="J95" t="s">
        <v>1134</v>
      </c>
      <c r="K95" t="s">
        <v>7854</v>
      </c>
      <c r="L95"/>
      <c r="M95" t="s">
        <v>7712</v>
      </c>
      <c r="N95">
        <v>883</v>
      </c>
    </row>
    <row r="96" spans="1:14" x14ac:dyDescent="0.25">
      <c r="A96" t="s">
        <v>1846</v>
      </c>
      <c r="B96"/>
      <c r="C96"/>
      <c r="D96" t="s">
        <v>1847</v>
      </c>
      <c r="E96" t="s">
        <v>1845</v>
      </c>
      <c r="F96" t="s">
        <v>7855</v>
      </c>
      <c r="G96" t="s">
        <v>7856</v>
      </c>
      <c r="H96" t="s">
        <v>7831</v>
      </c>
      <c r="I96" t="s">
        <v>131</v>
      </c>
      <c r="J96" t="s">
        <v>1845</v>
      </c>
      <c r="K96" t="s">
        <v>7857</v>
      </c>
      <c r="L96"/>
      <c r="M96" t="s">
        <v>7858</v>
      </c>
      <c r="N96">
        <v>577</v>
      </c>
    </row>
    <row r="97" spans="1:14" x14ac:dyDescent="0.25">
      <c r="A97" t="s">
        <v>2496</v>
      </c>
      <c r="B97"/>
      <c r="C97"/>
      <c r="D97" t="s">
        <v>2497</v>
      </c>
      <c r="E97" t="s">
        <v>2495</v>
      </c>
      <c r="F97" t="s">
        <v>7859</v>
      </c>
      <c r="G97" t="s">
        <v>7860</v>
      </c>
      <c r="H97" t="s">
        <v>7831</v>
      </c>
      <c r="I97" t="s">
        <v>2464</v>
      </c>
      <c r="J97" t="s">
        <v>7861</v>
      </c>
      <c r="K97" t="s">
        <v>7862</v>
      </c>
      <c r="L97"/>
      <c r="M97" t="s">
        <v>7863</v>
      </c>
      <c r="N97">
        <v>306</v>
      </c>
    </row>
    <row r="98" spans="1:14" x14ac:dyDescent="0.25">
      <c r="A98" t="s">
        <v>670</v>
      </c>
      <c r="B98"/>
      <c r="C98"/>
      <c r="D98" t="s">
        <v>671</v>
      </c>
      <c r="E98" t="s">
        <v>669</v>
      </c>
      <c r="F98" t="s">
        <v>7356</v>
      </c>
      <c r="G98" t="s">
        <v>7681</v>
      </c>
      <c r="H98" t="s">
        <v>7685</v>
      </c>
      <c r="I98" t="s">
        <v>671</v>
      </c>
      <c r="J98" t="s">
        <v>570</v>
      </c>
      <c r="K98" t="s">
        <v>7864</v>
      </c>
      <c r="L98"/>
      <c r="M98" t="s">
        <v>7674</v>
      </c>
      <c r="N98" t="s">
        <v>7675</v>
      </c>
    </row>
    <row r="99" spans="1:14" x14ac:dyDescent="0.25">
      <c r="A99" t="s">
        <v>697</v>
      </c>
      <c r="B99"/>
      <c r="C99"/>
      <c r="D99" t="s">
        <v>698</v>
      </c>
      <c r="E99" t="s">
        <v>696</v>
      </c>
      <c r="F99" t="s">
        <v>7359</v>
      </c>
      <c r="G99" t="s">
        <v>7681</v>
      </c>
      <c r="H99" t="s">
        <v>7695</v>
      </c>
      <c r="I99" t="s">
        <v>698</v>
      </c>
      <c r="J99" t="s">
        <v>7672</v>
      </c>
      <c r="K99" t="s">
        <v>7865</v>
      </c>
      <c r="L99"/>
      <c r="M99" t="s">
        <v>7674</v>
      </c>
      <c r="N99" t="s">
        <v>7675</v>
      </c>
    </row>
    <row r="100" spans="1:14" x14ac:dyDescent="0.25">
      <c r="A100" t="s">
        <v>1837</v>
      </c>
      <c r="B100"/>
      <c r="C100"/>
      <c r="D100" t="s">
        <v>698</v>
      </c>
      <c r="E100" t="s">
        <v>1836</v>
      </c>
      <c r="F100" t="s">
        <v>7359</v>
      </c>
      <c r="G100" t="s">
        <v>7681</v>
      </c>
      <c r="H100" t="s">
        <v>7685</v>
      </c>
      <c r="I100" t="s">
        <v>698</v>
      </c>
      <c r="J100" t="s">
        <v>570</v>
      </c>
      <c r="K100" t="s">
        <v>7866</v>
      </c>
      <c r="L100"/>
      <c r="M100" t="s">
        <v>7804</v>
      </c>
      <c r="N100">
        <v>608</v>
      </c>
    </row>
    <row r="101" spans="1:14" x14ac:dyDescent="0.25">
      <c r="A101" t="s">
        <v>2217</v>
      </c>
      <c r="B101"/>
      <c r="C101"/>
      <c r="D101" t="s">
        <v>698</v>
      </c>
      <c r="E101" t="s">
        <v>2216</v>
      </c>
      <c r="F101" t="s">
        <v>7359</v>
      </c>
      <c r="G101" t="s">
        <v>7681</v>
      </c>
      <c r="H101" t="s">
        <v>7692</v>
      </c>
      <c r="I101" t="s">
        <v>698</v>
      </c>
      <c r="J101" t="s">
        <v>7730</v>
      </c>
      <c r="K101" t="s">
        <v>7867</v>
      </c>
      <c r="L101"/>
      <c r="M101" t="s">
        <v>7868</v>
      </c>
      <c r="N101">
        <v>395</v>
      </c>
    </row>
    <row r="102" spans="1:14" x14ac:dyDescent="0.25">
      <c r="A102" t="s">
        <v>2733</v>
      </c>
      <c r="B102"/>
      <c r="C102"/>
      <c r="D102" t="s">
        <v>698</v>
      </c>
      <c r="E102" t="s">
        <v>2732</v>
      </c>
      <c r="F102" t="s">
        <v>7359</v>
      </c>
      <c r="G102" t="s">
        <v>7681</v>
      </c>
      <c r="H102" t="s">
        <v>7685</v>
      </c>
      <c r="I102" t="s">
        <v>698</v>
      </c>
      <c r="J102" t="s">
        <v>7869</v>
      </c>
      <c r="K102" t="s">
        <v>7870</v>
      </c>
      <c r="L102"/>
      <c r="M102" t="s">
        <v>7871</v>
      </c>
      <c r="N102">
        <v>236</v>
      </c>
    </row>
    <row r="103" spans="1:14" x14ac:dyDescent="0.25">
      <c r="A103" t="s">
        <v>3961</v>
      </c>
      <c r="B103"/>
      <c r="C103"/>
      <c r="D103" t="s">
        <v>698</v>
      </c>
      <c r="E103" t="s">
        <v>3960</v>
      </c>
      <c r="F103" t="s">
        <v>7359</v>
      </c>
      <c r="G103" t="s">
        <v>7681</v>
      </c>
      <c r="H103" t="s">
        <v>7777</v>
      </c>
      <c r="I103" t="s">
        <v>698</v>
      </c>
      <c r="J103" t="s">
        <v>7872</v>
      </c>
      <c r="K103" t="s">
        <v>7873</v>
      </c>
      <c r="L103"/>
      <c r="M103" t="s">
        <v>7874</v>
      </c>
      <c r="N103">
        <v>126</v>
      </c>
    </row>
    <row r="104" spans="1:14" x14ac:dyDescent="0.25">
      <c r="A104" t="s">
        <v>53</v>
      </c>
      <c r="B104"/>
      <c r="C104"/>
      <c r="D104" t="s">
        <v>54</v>
      </c>
      <c r="E104" t="s">
        <v>52</v>
      </c>
      <c r="F104" t="s">
        <v>7360</v>
      </c>
      <c r="G104" t="s">
        <v>7681</v>
      </c>
      <c r="H104" t="s">
        <v>7716</v>
      </c>
      <c r="I104" t="s">
        <v>54</v>
      </c>
      <c r="J104" t="s">
        <v>7716</v>
      </c>
      <c r="K104" t="s">
        <v>7875</v>
      </c>
      <c r="L104"/>
      <c r="M104" t="s">
        <v>7674</v>
      </c>
      <c r="N104" t="s">
        <v>7675</v>
      </c>
    </row>
    <row r="105" spans="1:14" x14ac:dyDescent="0.25">
      <c r="A105" t="s">
        <v>381</v>
      </c>
      <c r="B105"/>
      <c r="C105"/>
      <c r="D105" t="s">
        <v>382</v>
      </c>
      <c r="E105" t="s">
        <v>380</v>
      </c>
      <c r="F105" t="s">
        <v>7367</v>
      </c>
      <c r="G105" t="s">
        <v>7688</v>
      </c>
      <c r="H105" t="s">
        <v>7672</v>
      </c>
      <c r="I105" t="s">
        <v>382</v>
      </c>
      <c r="J105" t="s">
        <v>7672</v>
      </c>
      <c r="K105" t="s">
        <v>7876</v>
      </c>
      <c r="L105"/>
      <c r="M105" t="s">
        <v>7674</v>
      </c>
      <c r="N105" t="s">
        <v>7675</v>
      </c>
    </row>
    <row r="106" spans="1:14" x14ac:dyDescent="0.25">
      <c r="A106" t="s">
        <v>166</v>
      </c>
      <c r="B106"/>
      <c r="C106"/>
      <c r="D106" t="s">
        <v>167</v>
      </c>
      <c r="E106" t="s">
        <v>165</v>
      </c>
      <c r="F106" t="s">
        <v>7368</v>
      </c>
      <c r="G106" t="s">
        <v>7681</v>
      </c>
      <c r="H106" t="s">
        <v>7672</v>
      </c>
      <c r="I106" t="s">
        <v>167</v>
      </c>
      <c r="J106" t="s">
        <v>7672</v>
      </c>
      <c r="K106" t="s">
        <v>7877</v>
      </c>
      <c r="L106"/>
      <c r="M106" t="s">
        <v>7674</v>
      </c>
      <c r="N106" t="s">
        <v>7675</v>
      </c>
    </row>
    <row r="107" spans="1:14" x14ac:dyDescent="0.25">
      <c r="A107" t="s">
        <v>1107</v>
      </c>
      <c r="B107"/>
      <c r="C107"/>
      <c r="D107" t="s">
        <v>167</v>
      </c>
      <c r="E107" t="s">
        <v>1106</v>
      </c>
      <c r="F107" t="s">
        <v>7368</v>
      </c>
      <c r="G107" t="s">
        <v>7681</v>
      </c>
      <c r="H107" t="s">
        <v>7685</v>
      </c>
      <c r="I107" t="s">
        <v>167</v>
      </c>
      <c r="J107" t="s">
        <v>7714</v>
      </c>
      <c r="K107" t="s">
        <v>7878</v>
      </c>
      <c r="L107"/>
      <c r="M107" t="s">
        <v>7712</v>
      </c>
      <c r="N107">
        <v>883</v>
      </c>
    </row>
    <row r="108" spans="1:14" x14ac:dyDescent="0.25">
      <c r="A108" t="s">
        <v>2035</v>
      </c>
      <c r="B108"/>
      <c r="C108"/>
      <c r="D108" t="s">
        <v>167</v>
      </c>
      <c r="E108" t="s">
        <v>2034</v>
      </c>
      <c r="F108" t="s">
        <v>7368</v>
      </c>
      <c r="G108" t="s">
        <v>7681</v>
      </c>
      <c r="H108" t="s">
        <v>7692</v>
      </c>
      <c r="I108" t="s">
        <v>167</v>
      </c>
      <c r="J108" t="s">
        <v>7730</v>
      </c>
      <c r="K108" t="s">
        <v>7879</v>
      </c>
      <c r="L108"/>
      <c r="M108" t="s">
        <v>7768</v>
      </c>
      <c r="N108">
        <v>517</v>
      </c>
    </row>
    <row r="109" spans="1:14" x14ac:dyDescent="0.25">
      <c r="A109" t="s">
        <v>525</v>
      </c>
      <c r="B109"/>
      <c r="C109"/>
      <c r="D109" t="s">
        <v>526</v>
      </c>
      <c r="E109" t="s">
        <v>524</v>
      </c>
      <c r="F109" t="s">
        <v>7371</v>
      </c>
      <c r="G109" t="s">
        <v>7681</v>
      </c>
      <c r="H109" t="s">
        <v>7672</v>
      </c>
      <c r="I109" t="s">
        <v>526</v>
      </c>
      <c r="J109" t="s">
        <v>7672</v>
      </c>
      <c r="K109" t="s">
        <v>7880</v>
      </c>
      <c r="L109"/>
      <c r="M109" t="s">
        <v>7674</v>
      </c>
      <c r="N109" t="s">
        <v>7675</v>
      </c>
    </row>
    <row r="110" spans="1:14" x14ac:dyDescent="0.25">
      <c r="A110" t="s">
        <v>1853</v>
      </c>
      <c r="B110"/>
      <c r="C110"/>
      <c r="D110" t="s">
        <v>1854</v>
      </c>
      <c r="E110" t="s">
        <v>1852</v>
      </c>
      <c r="F110" t="s">
        <v>7382</v>
      </c>
      <c r="G110" t="s">
        <v>7681</v>
      </c>
      <c r="H110" t="s">
        <v>7801</v>
      </c>
      <c r="I110" t="s">
        <v>1854</v>
      </c>
      <c r="J110" t="s">
        <v>7802</v>
      </c>
      <c r="K110" t="s">
        <v>7881</v>
      </c>
      <c r="L110"/>
      <c r="M110" t="s">
        <v>7882</v>
      </c>
      <c r="N110">
        <v>293</v>
      </c>
    </row>
    <row r="111" spans="1:14" x14ac:dyDescent="0.25">
      <c r="A111" t="s">
        <v>144</v>
      </c>
      <c r="B111"/>
      <c r="C111"/>
      <c r="D111" t="s">
        <v>145</v>
      </c>
      <c r="E111" t="s">
        <v>143</v>
      </c>
      <c r="F111" t="s">
        <v>7385</v>
      </c>
      <c r="G111" t="s">
        <v>7676</v>
      </c>
      <c r="H111" t="s">
        <v>7672</v>
      </c>
      <c r="I111" t="s">
        <v>145</v>
      </c>
      <c r="J111" t="s">
        <v>7677</v>
      </c>
      <c r="K111" t="s">
        <v>7883</v>
      </c>
      <c r="L111"/>
      <c r="M111" t="s">
        <v>7674</v>
      </c>
      <c r="N111" t="s">
        <v>7675</v>
      </c>
    </row>
    <row r="112" spans="1:14" x14ac:dyDescent="0.25">
      <c r="A112" t="s">
        <v>2748</v>
      </c>
      <c r="B112"/>
      <c r="C112"/>
      <c r="D112" t="s">
        <v>703</v>
      </c>
      <c r="E112" t="s">
        <v>2747</v>
      </c>
      <c r="F112" t="s">
        <v>7386</v>
      </c>
      <c r="G112" t="s">
        <v>7681</v>
      </c>
      <c r="H112" t="s">
        <v>7695</v>
      </c>
      <c r="I112" t="s">
        <v>703</v>
      </c>
      <c r="J112" t="s">
        <v>7672</v>
      </c>
      <c r="K112" t="s">
        <v>7884</v>
      </c>
      <c r="L112"/>
      <c r="M112" t="s">
        <v>7674</v>
      </c>
      <c r="N112" t="s">
        <v>7675</v>
      </c>
    </row>
    <row r="113" spans="1:14" x14ac:dyDescent="0.25">
      <c r="A113" t="s">
        <v>702</v>
      </c>
      <c r="B113"/>
      <c r="C113"/>
      <c r="D113" t="s">
        <v>703</v>
      </c>
      <c r="E113" t="s">
        <v>701</v>
      </c>
      <c r="F113" t="s">
        <v>7386</v>
      </c>
      <c r="G113" t="s">
        <v>7681</v>
      </c>
      <c r="H113" t="s">
        <v>7677</v>
      </c>
      <c r="I113" t="s">
        <v>703</v>
      </c>
      <c r="J113" t="s">
        <v>7813</v>
      </c>
      <c r="K113" t="s">
        <v>7885</v>
      </c>
      <c r="L113"/>
      <c r="M113" t="s">
        <v>7674</v>
      </c>
      <c r="N113" t="s">
        <v>7675</v>
      </c>
    </row>
    <row r="114" spans="1:14" x14ac:dyDescent="0.25">
      <c r="A114" t="s">
        <v>718</v>
      </c>
      <c r="B114"/>
      <c r="C114"/>
      <c r="D114" t="s">
        <v>703</v>
      </c>
      <c r="E114" t="s">
        <v>717</v>
      </c>
      <c r="F114" t="s">
        <v>7386</v>
      </c>
      <c r="G114" t="s">
        <v>7681</v>
      </c>
      <c r="H114" t="s">
        <v>7685</v>
      </c>
      <c r="I114" t="s">
        <v>703</v>
      </c>
      <c r="J114" t="s">
        <v>7702</v>
      </c>
      <c r="K114" t="s">
        <v>7886</v>
      </c>
      <c r="L114"/>
      <c r="M114" t="s">
        <v>7674</v>
      </c>
      <c r="N114" t="s">
        <v>7675</v>
      </c>
    </row>
    <row r="115" spans="1:14" x14ac:dyDescent="0.25">
      <c r="A115" t="s">
        <v>733</v>
      </c>
      <c r="B115"/>
      <c r="C115"/>
      <c r="D115" t="s">
        <v>703</v>
      </c>
      <c r="E115" t="s">
        <v>732</v>
      </c>
      <c r="F115" t="s">
        <v>7386</v>
      </c>
      <c r="G115" t="s">
        <v>7681</v>
      </c>
      <c r="H115" t="s">
        <v>7685</v>
      </c>
      <c r="I115" t="s">
        <v>703</v>
      </c>
      <c r="J115" t="s">
        <v>7887</v>
      </c>
      <c r="K115" t="s">
        <v>7888</v>
      </c>
      <c r="L115"/>
      <c r="M115" t="s">
        <v>7674</v>
      </c>
      <c r="N115" t="s">
        <v>7675</v>
      </c>
    </row>
    <row r="116" spans="1:14" x14ac:dyDescent="0.25">
      <c r="A116" t="s">
        <v>745</v>
      </c>
      <c r="B116"/>
      <c r="C116"/>
      <c r="D116" t="s">
        <v>703</v>
      </c>
      <c r="E116" t="s">
        <v>744</v>
      </c>
      <c r="F116" t="s">
        <v>7386</v>
      </c>
      <c r="G116" t="s">
        <v>7681</v>
      </c>
      <c r="H116" t="s">
        <v>7677</v>
      </c>
      <c r="I116" t="s">
        <v>703</v>
      </c>
      <c r="J116" t="s">
        <v>7889</v>
      </c>
      <c r="K116" t="s">
        <v>7890</v>
      </c>
      <c r="L116"/>
      <c r="M116" t="s">
        <v>7674</v>
      </c>
      <c r="N116" t="s">
        <v>7675</v>
      </c>
    </row>
    <row r="117" spans="1:14" x14ac:dyDescent="0.25">
      <c r="A117" t="s">
        <v>390</v>
      </c>
      <c r="B117"/>
      <c r="C117"/>
      <c r="D117" t="s">
        <v>391</v>
      </c>
      <c r="E117" t="s">
        <v>389</v>
      </c>
      <c r="F117" t="s">
        <v>7389</v>
      </c>
      <c r="G117" t="s">
        <v>7671</v>
      </c>
      <c r="H117" t="s">
        <v>7695</v>
      </c>
      <c r="I117" t="s">
        <v>391</v>
      </c>
      <c r="J117" t="s">
        <v>7696</v>
      </c>
      <c r="K117" t="s">
        <v>7891</v>
      </c>
      <c r="L117"/>
      <c r="M117" t="s">
        <v>7674</v>
      </c>
      <c r="N117" t="s">
        <v>7675</v>
      </c>
    </row>
    <row r="118" spans="1:14" x14ac:dyDescent="0.25">
      <c r="A118" t="s">
        <v>403</v>
      </c>
      <c r="B118"/>
      <c r="C118"/>
      <c r="D118" t="s">
        <v>391</v>
      </c>
      <c r="E118" t="s">
        <v>402</v>
      </c>
      <c r="F118" t="s">
        <v>7389</v>
      </c>
      <c r="G118" t="s">
        <v>7671</v>
      </c>
      <c r="H118" t="s">
        <v>7677</v>
      </c>
      <c r="I118" t="s">
        <v>391</v>
      </c>
      <c r="J118" t="s">
        <v>7677</v>
      </c>
      <c r="K118" t="s">
        <v>7892</v>
      </c>
      <c r="L118"/>
      <c r="M118" t="s">
        <v>7674</v>
      </c>
      <c r="N118" t="s">
        <v>7675</v>
      </c>
    </row>
    <row r="119" spans="1:14" x14ac:dyDescent="0.25">
      <c r="A119" t="s">
        <v>413</v>
      </c>
      <c r="B119"/>
      <c r="C119"/>
      <c r="D119" t="s">
        <v>391</v>
      </c>
      <c r="E119" t="s">
        <v>412</v>
      </c>
      <c r="F119" t="s">
        <v>7389</v>
      </c>
      <c r="G119" t="s">
        <v>7671</v>
      </c>
      <c r="H119" t="s">
        <v>7685</v>
      </c>
      <c r="I119" t="s">
        <v>391</v>
      </c>
      <c r="J119" t="s">
        <v>570</v>
      </c>
      <c r="K119" t="s">
        <v>7893</v>
      </c>
      <c r="L119"/>
      <c r="M119" t="s">
        <v>7674</v>
      </c>
      <c r="N119" t="s">
        <v>7675</v>
      </c>
    </row>
    <row r="120" spans="1:14" x14ac:dyDescent="0.25">
      <c r="A120" t="s">
        <v>3907</v>
      </c>
      <c r="B120"/>
      <c r="C120"/>
      <c r="D120" t="s">
        <v>3908</v>
      </c>
      <c r="E120" t="s">
        <v>3906</v>
      </c>
      <c r="F120" t="s">
        <v>7394</v>
      </c>
      <c r="G120" t="s">
        <v>7671</v>
      </c>
      <c r="H120" t="s">
        <v>7738</v>
      </c>
      <c r="I120" t="s">
        <v>3908</v>
      </c>
      <c r="J120" t="s">
        <v>3906</v>
      </c>
      <c r="K120" t="s">
        <v>7894</v>
      </c>
      <c r="L120"/>
      <c r="M120" t="s">
        <v>7874</v>
      </c>
      <c r="N120">
        <v>126</v>
      </c>
    </row>
    <row r="121" spans="1:14" x14ac:dyDescent="0.25">
      <c r="A121" t="s">
        <v>941</v>
      </c>
      <c r="B121"/>
      <c r="C121"/>
      <c r="D121" t="s">
        <v>942</v>
      </c>
      <c r="E121" t="s">
        <v>940</v>
      </c>
      <c r="F121" t="s">
        <v>7397</v>
      </c>
      <c r="G121" t="s">
        <v>7688</v>
      </c>
      <c r="H121" t="s">
        <v>7685</v>
      </c>
      <c r="I121" t="s">
        <v>942</v>
      </c>
      <c r="J121" t="s">
        <v>7689</v>
      </c>
      <c r="K121" t="s">
        <v>7895</v>
      </c>
      <c r="L121"/>
      <c r="M121" t="s">
        <v>7823</v>
      </c>
      <c r="N121">
        <v>942</v>
      </c>
    </row>
    <row r="122" spans="1:14" x14ac:dyDescent="0.25">
      <c r="A122" t="s">
        <v>758</v>
      </c>
      <c r="B122"/>
      <c r="C122"/>
      <c r="D122" t="s">
        <v>759</v>
      </c>
      <c r="E122" t="s">
        <v>757</v>
      </c>
      <c r="F122" t="s">
        <v>7398</v>
      </c>
      <c r="G122" t="s">
        <v>7681</v>
      </c>
      <c r="H122" t="s">
        <v>7685</v>
      </c>
      <c r="I122" t="s">
        <v>759</v>
      </c>
      <c r="J122" t="s">
        <v>7714</v>
      </c>
      <c r="K122" t="s">
        <v>7896</v>
      </c>
      <c r="L122"/>
      <c r="M122" t="s">
        <v>7674</v>
      </c>
      <c r="N122" t="s">
        <v>7675</v>
      </c>
    </row>
    <row r="123" spans="1:14" x14ac:dyDescent="0.25">
      <c r="A123" t="s">
        <v>780</v>
      </c>
      <c r="B123"/>
      <c r="C123"/>
      <c r="D123" t="s">
        <v>781</v>
      </c>
      <c r="E123" t="s">
        <v>779</v>
      </c>
      <c r="F123" t="s">
        <v>7399</v>
      </c>
      <c r="G123" t="s">
        <v>7676</v>
      </c>
      <c r="H123" t="s">
        <v>7695</v>
      </c>
      <c r="I123" t="s">
        <v>781</v>
      </c>
      <c r="J123" t="s">
        <v>7696</v>
      </c>
      <c r="K123" t="s">
        <v>7897</v>
      </c>
      <c r="L123"/>
      <c r="M123" t="s">
        <v>7674</v>
      </c>
      <c r="N123" t="s">
        <v>7675</v>
      </c>
    </row>
    <row r="124" spans="1:14" x14ac:dyDescent="0.25">
      <c r="A124" t="s">
        <v>802</v>
      </c>
      <c r="B124"/>
      <c r="C124"/>
      <c r="D124" t="s">
        <v>781</v>
      </c>
      <c r="E124" t="s">
        <v>801</v>
      </c>
      <c r="F124" t="s">
        <v>7399</v>
      </c>
      <c r="G124" t="s">
        <v>7676</v>
      </c>
      <c r="H124" t="s">
        <v>7685</v>
      </c>
      <c r="I124" t="s">
        <v>781</v>
      </c>
      <c r="J124" t="s">
        <v>7760</v>
      </c>
      <c r="K124" t="s">
        <v>7898</v>
      </c>
      <c r="L124"/>
      <c r="M124" t="s">
        <v>7674</v>
      </c>
      <c r="N124" t="s">
        <v>7675</v>
      </c>
    </row>
    <row r="125" spans="1:14" x14ac:dyDescent="0.25">
      <c r="A125" t="s">
        <v>825</v>
      </c>
      <c r="B125"/>
      <c r="C125"/>
      <c r="D125" t="s">
        <v>781</v>
      </c>
      <c r="E125" t="s">
        <v>824</v>
      </c>
      <c r="F125" t="s">
        <v>7399</v>
      </c>
      <c r="G125" t="s">
        <v>7676</v>
      </c>
      <c r="H125" t="s">
        <v>7685</v>
      </c>
      <c r="I125" t="s">
        <v>781</v>
      </c>
      <c r="J125" t="s">
        <v>7714</v>
      </c>
      <c r="K125" t="s">
        <v>7899</v>
      </c>
      <c r="L125"/>
      <c r="M125" t="s">
        <v>7674</v>
      </c>
      <c r="N125" t="s">
        <v>7675</v>
      </c>
    </row>
    <row r="126" spans="1:14" x14ac:dyDescent="0.25">
      <c r="A126" t="s">
        <v>845</v>
      </c>
      <c r="B126"/>
      <c r="C126"/>
      <c r="D126" t="s">
        <v>781</v>
      </c>
      <c r="E126" t="s">
        <v>844</v>
      </c>
      <c r="F126" t="s">
        <v>7399</v>
      </c>
      <c r="G126" t="s">
        <v>7676</v>
      </c>
      <c r="H126" t="s">
        <v>7677</v>
      </c>
      <c r="I126" t="s">
        <v>781</v>
      </c>
      <c r="J126" t="s">
        <v>7900</v>
      </c>
      <c r="K126" t="s">
        <v>7901</v>
      </c>
      <c r="L126"/>
      <c r="M126" t="s">
        <v>7674</v>
      </c>
      <c r="N126" t="s">
        <v>7675</v>
      </c>
    </row>
    <row r="127" spans="1:14" x14ac:dyDescent="0.25">
      <c r="A127" t="s">
        <v>157</v>
      </c>
      <c r="B127"/>
      <c r="C127"/>
      <c r="D127" t="s">
        <v>158</v>
      </c>
      <c r="E127" t="s">
        <v>156</v>
      </c>
      <c r="F127" t="s">
        <v>7402</v>
      </c>
      <c r="G127" t="s">
        <v>7681</v>
      </c>
      <c r="H127" t="s">
        <v>7685</v>
      </c>
      <c r="I127" t="s">
        <v>158</v>
      </c>
      <c r="J127" t="s">
        <v>570</v>
      </c>
      <c r="K127" t="s">
        <v>7902</v>
      </c>
      <c r="L127"/>
      <c r="M127" t="s">
        <v>7674</v>
      </c>
      <c r="N127" t="s">
        <v>7675</v>
      </c>
    </row>
    <row r="128" spans="1:14" x14ac:dyDescent="0.25">
      <c r="A128" t="s">
        <v>1615</v>
      </c>
      <c r="B128"/>
      <c r="C128"/>
      <c r="D128" t="s">
        <v>1616</v>
      </c>
      <c r="E128" t="s">
        <v>1614</v>
      </c>
      <c r="F128" t="s">
        <v>7403</v>
      </c>
      <c r="G128" t="s">
        <v>7681</v>
      </c>
      <c r="H128" t="s">
        <v>7685</v>
      </c>
      <c r="I128" t="s">
        <v>1616</v>
      </c>
      <c r="J128" t="s">
        <v>570</v>
      </c>
      <c r="K128" t="s">
        <v>7903</v>
      </c>
      <c r="L128"/>
      <c r="M128" t="s">
        <v>7776</v>
      </c>
      <c r="N128">
        <v>669</v>
      </c>
    </row>
    <row r="129" spans="1:14" x14ac:dyDescent="0.25">
      <c r="A129" t="s">
        <v>874</v>
      </c>
      <c r="B129"/>
      <c r="C129"/>
      <c r="D129" t="s">
        <v>875</v>
      </c>
      <c r="E129" t="s">
        <v>873</v>
      </c>
      <c r="F129" t="s">
        <v>7404</v>
      </c>
      <c r="G129" t="s">
        <v>7727</v>
      </c>
      <c r="H129" t="s">
        <v>7677</v>
      </c>
      <c r="I129" t="s">
        <v>875</v>
      </c>
      <c r="J129" t="s">
        <v>7677</v>
      </c>
      <c r="K129" t="s">
        <v>7904</v>
      </c>
      <c r="L129"/>
      <c r="M129" t="s">
        <v>7674</v>
      </c>
      <c r="N129" t="s">
        <v>7675</v>
      </c>
    </row>
    <row r="130" spans="1:14" x14ac:dyDescent="0.25">
      <c r="A130" t="s">
        <v>3865</v>
      </c>
      <c r="B130"/>
      <c r="C130"/>
      <c r="D130" t="s">
        <v>3866</v>
      </c>
      <c r="E130" t="s">
        <v>3864</v>
      </c>
      <c r="F130" t="s">
        <v>7411</v>
      </c>
      <c r="G130" t="s">
        <v>7688</v>
      </c>
      <c r="H130" t="s">
        <v>7905</v>
      </c>
      <c r="I130" t="s">
        <v>3866</v>
      </c>
      <c r="J130" t="s">
        <v>3864</v>
      </c>
      <c r="K130" t="s">
        <v>7906</v>
      </c>
      <c r="L130"/>
      <c r="M130" t="s">
        <v>7874</v>
      </c>
      <c r="N130">
        <v>126</v>
      </c>
    </row>
    <row r="131" spans="1:14" x14ac:dyDescent="0.25">
      <c r="A131" t="s">
        <v>102</v>
      </c>
      <c r="B131"/>
      <c r="C131"/>
      <c r="D131" t="s">
        <v>103</v>
      </c>
      <c r="E131" t="s">
        <v>101</v>
      </c>
      <c r="F131" t="s">
        <v>7412</v>
      </c>
      <c r="G131" t="s">
        <v>7688</v>
      </c>
      <c r="H131" t="s">
        <v>7672</v>
      </c>
      <c r="I131" t="s">
        <v>103</v>
      </c>
      <c r="J131" t="s">
        <v>7672</v>
      </c>
      <c r="K131" t="s">
        <v>7907</v>
      </c>
      <c r="L131"/>
      <c r="M131" t="s">
        <v>7674</v>
      </c>
      <c r="N131" t="s">
        <v>7675</v>
      </c>
    </row>
    <row r="132" spans="1:14" x14ac:dyDescent="0.25">
      <c r="A132" t="s">
        <v>92</v>
      </c>
      <c r="B132"/>
      <c r="C132"/>
      <c r="D132" t="s">
        <v>93</v>
      </c>
      <c r="E132" t="s">
        <v>91</v>
      </c>
      <c r="F132" t="s">
        <v>7419</v>
      </c>
      <c r="G132" t="s">
        <v>7676</v>
      </c>
      <c r="H132" t="s">
        <v>7672</v>
      </c>
      <c r="I132" t="s">
        <v>93</v>
      </c>
      <c r="J132" t="s">
        <v>7672</v>
      </c>
      <c r="K132" t="s">
        <v>7908</v>
      </c>
      <c r="L132"/>
      <c r="M132" t="s">
        <v>7674</v>
      </c>
      <c r="N132" t="s">
        <v>7675</v>
      </c>
    </row>
    <row r="133" spans="1:14" x14ac:dyDescent="0.25">
      <c r="A133" t="s">
        <v>933</v>
      </c>
      <c r="B133"/>
      <c r="C133"/>
      <c r="D133" t="s">
        <v>93</v>
      </c>
      <c r="E133" t="s">
        <v>932</v>
      </c>
      <c r="F133" t="s">
        <v>7419</v>
      </c>
      <c r="G133" t="s">
        <v>7676</v>
      </c>
      <c r="H133" t="s">
        <v>7685</v>
      </c>
      <c r="I133" t="s">
        <v>93</v>
      </c>
      <c r="J133" t="s">
        <v>7714</v>
      </c>
      <c r="K133" t="s">
        <v>7909</v>
      </c>
      <c r="L133"/>
      <c r="M133" t="s">
        <v>7823</v>
      </c>
      <c r="N133">
        <v>942</v>
      </c>
    </row>
    <row r="134" spans="1:14" x14ac:dyDescent="0.25">
      <c r="A134" t="s">
        <v>423</v>
      </c>
      <c r="B134"/>
      <c r="C134"/>
      <c r="D134" t="s">
        <v>424</v>
      </c>
      <c r="E134" t="s">
        <v>422</v>
      </c>
      <c r="F134" t="s">
        <v>7422</v>
      </c>
      <c r="G134" t="s">
        <v>7681</v>
      </c>
      <c r="H134" t="s">
        <v>7716</v>
      </c>
      <c r="I134" t="s">
        <v>424</v>
      </c>
      <c r="J134" t="s">
        <v>7716</v>
      </c>
      <c r="K134" t="s">
        <v>7910</v>
      </c>
      <c r="L134"/>
      <c r="M134" t="s">
        <v>7674</v>
      </c>
      <c r="N134" t="s">
        <v>7675</v>
      </c>
    </row>
    <row r="135" spans="1:14" x14ac:dyDescent="0.25">
      <c r="A135" t="s">
        <v>185</v>
      </c>
      <c r="B135"/>
      <c r="C135"/>
      <c r="D135" t="s">
        <v>186</v>
      </c>
      <c r="E135" t="s">
        <v>184</v>
      </c>
      <c r="F135" t="s">
        <v>7423</v>
      </c>
      <c r="G135" t="s">
        <v>7681</v>
      </c>
      <c r="H135" t="s">
        <v>7672</v>
      </c>
      <c r="I135" t="s">
        <v>186</v>
      </c>
      <c r="J135" t="s">
        <v>7672</v>
      </c>
      <c r="K135" t="s">
        <v>7911</v>
      </c>
      <c r="L135"/>
      <c r="M135" t="s">
        <v>7674</v>
      </c>
      <c r="N135" t="s">
        <v>7675</v>
      </c>
    </row>
  </sheetData>
  <autoFilter ref="A1:N135"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36"/>
  <sheetViews>
    <sheetView workbookViewId="0"/>
  </sheetViews>
  <sheetFormatPr defaultRowHeight="15" x14ac:dyDescent="0.25"/>
  <cols>
    <col min="1" max="1" width="25" style="209" customWidth="1"/>
    <col min="2" max="2" width="40" style="209" customWidth="1"/>
    <col min="3" max="4" width="10" style="209" customWidth="1"/>
    <col min="5" max="5" width="15" style="209" customWidth="1"/>
    <col min="6" max="6" width="25" style="209" customWidth="1"/>
    <col min="7" max="7" width="20" style="209" customWidth="1"/>
    <col min="8" max="8" width="15" style="209" customWidth="1"/>
    <col min="9" max="9" width="25" style="209" customWidth="1"/>
    <col min="10" max="10" width="80" style="209" customWidth="1"/>
    <col min="11" max="11" width="10" style="209" customWidth="1"/>
    <col min="12" max="12" width="25" style="209" customWidth="1"/>
  </cols>
  <sheetData>
    <row r="1" spans="1:12" x14ac:dyDescent="0.25">
      <c r="A1" s="279" t="s">
        <v>2</v>
      </c>
      <c r="B1" s="279" t="s">
        <v>0</v>
      </c>
      <c r="C1" s="279" t="s">
        <v>1</v>
      </c>
      <c r="D1" s="279" t="s">
        <v>7664</v>
      </c>
      <c r="E1" s="279" t="s">
        <v>7665</v>
      </c>
      <c r="F1" s="279" t="s">
        <v>7031</v>
      </c>
      <c r="G1" s="279" t="s">
        <v>6947</v>
      </c>
      <c r="H1" s="279" t="s">
        <v>7696</v>
      </c>
      <c r="I1" s="279" t="s">
        <v>7912</v>
      </c>
      <c r="J1" s="279" t="s">
        <v>3</v>
      </c>
      <c r="K1" s="279" t="s">
        <v>5</v>
      </c>
      <c r="L1" s="279" t="s">
        <v>9</v>
      </c>
    </row>
    <row r="2" spans="1:12" x14ac:dyDescent="0.25">
      <c r="A2" s="280"/>
      <c r="B2" s="280"/>
      <c r="C2" s="280"/>
      <c r="D2" s="280"/>
      <c r="E2" s="280"/>
      <c r="F2" s="280"/>
      <c r="G2" s="280"/>
      <c r="H2" s="280"/>
      <c r="I2" s="280"/>
      <c r="J2" s="280"/>
      <c r="K2" s="280"/>
      <c r="L2" s="280"/>
    </row>
    <row r="3" spans="1:12" x14ac:dyDescent="0.25">
      <c r="A3" s="281" t="s">
        <v>116</v>
      </c>
      <c r="B3" s="281" t="s">
        <v>114</v>
      </c>
      <c r="C3" s="281" t="s">
        <v>115</v>
      </c>
      <c r="D3" s="281" t="s">
        <v>7115</v>
      </c>
      <c r="E3" s="281" t="s">
        <v>7671</v>
      </c>
      <c r="F3" s="281" t="s">
        <v>7672</v>
      </c>
      <c r="G3" s="281" t="s">
        <v>7672</v>
      </c>
      <c r="H3" s="281" t="s">
        <v>7913</v>
      </c>
      <c r="I3" s="281" t="s">
        <v>7914</v>
      </c>
      <c r="J3" s="281" t="s">
        <v>691</v>
      </c>
      <c r="K3" s="281" t="s">
        <v>14</v>
      </c>
      <c r="L3" s="281" t="s">
        <v>17</v>
      </c>
    </row>
    <row r="4" spans="1:12" x14ac:dyDescent="0.25">
      <c r="A4" s="281" t="s">
        <v>2464</v>
      </c>
      <c r="B4" s="281" t="s">
        <v>2462</v>
      </c>
      <c r="C4" s="281" t="s">
        <v>2463</v>
      </c>
      <c r="D4" s="281" t="s">
        <v>7124</v>
      </c>
      <c r="E4" s="281" t="s">
        <v>7676</v>
      </c>
      <c r="F4" s="281" t="s">
        <v>7677</v>
      </c>
      <c r="G4" s="281" t="s">
        <v>2462</v>
      </c>
      <c r="H4" s="281" t="s">
        <v>7913</v>
      </c>
      <c r="I4" s="281" t="s">
        <v>7914</v>
      </c>
      <c r="J4" s="281" t="s">
        <v>74</v>
      </c>
      <c r="K4" s="281" t="s">
        <v>59</v>
      </c>
      <c r="L4" s="281" t="s">
        <v>983</v>
      </c>
    </row>
    <row r="5" spans="1:12" x14ac:dyDescent="0.25">
      <c r="A5" s="281" t="s">
        <v>2474</v>
      </c>
      <c r="B5" s="281" t="s">
        <v>2472</v>
      </c>
      <c r="C5" s="281" t="s">
        <v>2473</v>
      </c>
      <c r="D5" s="281" t="s">
        <v>7131</v>
      </c>
      <c r="E5" s="281" t="s">
        <v>7676</v>
      </c>
      <c r="F5" s="281" t="s">
        <v>7677</v>
      </c>
      <c r="G5" s="281" t="s">
        <v>2472</v>
      </c>
      <c r="H5" s="281" t="s">
        <v>7913</v>
      </c>
      <c r="I5" s="281" t="s">
        <v>7914</v>
      </c>
      <c r="J5" s="281" t="s">
        <v>572</v>
      </c>
      <c r="K5" s="281" t="s">
        <v>21</v>
      </c>
      <c r="L5" s="281"/>
    </row>
    <row r="6" spans="1:12" x14ac:dyDescent="0.25">
      <c r="A6" s="281" t="s">
        <v>892</v>
      </c>
      <c r="B6" s="281" t="s">
        <v>890</v>
      </c>
      <c r="C6" s="281" t="s">
        <v>891</v>
      </c>
      <c r="D6" s="281" t="s">
        <v>7132</v>
      </c>
      <c r="E6" s="281" t="s">
        <v>7681</v>
      </c>
      <c r="F6" s="281" t="s">
        <v>7672</v>
      </c>
      <c r="G6" s="281" t="s">
        <v>7682</v>
      </c>
      <c r="H6" s="281" t="s">
        <v>7913</v>
      </c>
      <c r="I6" s="281" t="s">
        <v>7914</v>
      </c>
      <c r="J6" s="281" t="s">
        <v>43</v>
      </c>
      <c r="K6" s="281" t="s">
        <v>41</v>
      </c>
      <c r="L6" s="281"/>
    </row>
    <row r="7" spans="1:12" x14ac:dyDescent="0.25">
      <c r="A7" s="281" t="s">
        <v>540</v>
      </c>
      <c r="B7" s="281" t="s">
        <v>538</v>
      </c>
      <c r="C7" s="281" t="s">
        <v>539</v>
      </c>
      <c r="D7" s="281" t="s">
        <v>7137</v>
      </c>
      <c r="E7" s="281" t="s">
        <v>7681</v>
      </c>
      <c r="F7" s="281" t="s">
        <v>7677</v>
      </c>
      <c r="G7" s="281" t="s">
        <v>7677</v>
      </c>
      <c r="H7" s="281" t="s">
        <v>7913</v>
      </c>
      <c r="I7" s="281" t="s">
        <v>7914</v>
      </c>
      <c r="J7" s="281" t="s">
        <v>753</v>
      </c>
      <c r="K7" s="281"/>
      <c r="L7" s="281"/>
    </row>
    <row r="8" spans="1:12" x14ac:dyDescent="0.25">
      <c r="A8" s="281" t="s">
        <v>192</v>
      </c>
      <c r="B8" s="281" t="s">
        <v>190</v>
      </c>
      <c r="C8" s="281" t="s">
        <v>191</v>
      </c>
      <c r="D8" s="281" t="s">
        <v>7138</v>
      </c>
      <c r="E8" s="281" t="s">
        <v>7671</v>
      </c>
      <c r="F8" s="281" t="s">
        <v>7685</v>
      </c>
      <c r="G8" s="281" t="s">
        <v>7686</v>
      </c>
      <c r="H8" s="281" t="s">
        <v>7913</v>
      </c>
      <c r="I8" s="281" t="s">
        <v>7914</v>
      </c>
      <c r="J8" s="281" t="s">
        <v>68</v>
      </c>
      <c r="K8" s="281"/>
      <c r="L8" s="281"/>
    </row>
    <row r="9" spans="1:12" x14ac:dyDescent="0.25">
      <c r="A9" s="281" t="s">
        <v>550</v>
      </c>
      <c r="B9" s="281" t="s">
        <v>548</v>
      </c>
      <c r="C9" s="281" t="s">
        <v>549</v>
      </c>
      <c r="D9" s="281" t="s">
        <v>7153</v>
      </c>
      <c r="E9" s="281" t="s">
        <v>7688</v>
      </c>
      <c r="F9" s="281" t="s">
        <v>7685</v>
      </c>
      <c r="G9" s="281" t="s">
        <v>7689</v>
      </c>
      <c r="H9" s="281" t="s">
        <v>7913</v>
      </c>
      <c r="I9" s="281" t="s">
        <v>7914</v>
      </c>
      <c r="J9" s="281" t="s">
        <v>66</v>
      </c>
      <c r="K9" s="281"/>
      <c r="L9" s="281"/>
    </row>
    <row r="10" spans="1:12" x14ac:dyDescent="0.25">
      <c r="A10" s="281" t="s">
        <v>254</v>
      </c>
      <c r="B10" s="281" t="s">
        <v>252</v>
      </c>
      <c r="C10" s="281" t="s">
        <v>253</v>
      </c>
      <c r="D10" s="281" t="s">
        <v>7162</v>
      </c>
      <c r="E10" s="281" t="s">
        <v>7681</v>
      </c>
      <c r="F10" s="281" t="s">
        <v>7672</v>
      </c>
      <c r="G10" s="281" t="s">
        <v>7672</v>
      </c>
      <c r="H10" s="281" t="s">
        <v>7913</v>
      </c>
      <c r="I10" s="281" t="s">
        <v>7914</v>
      </c>
      <c r="J10" s="281" t="s">
        <v>64</v>
      </c>
      <c r="K10" s="281"/>
      <c r="L10" s="281"/>
    </row>
    <row r="11" spans="1:12" x14ac:dyDescent="0.25">
      <c r="A11" s="281" t="s">
        <v>6568</v>
      </c>
      <c r="B11" s="281" t="s">
        <v>6566</v>
      </c>
      <c r="C11" s="281" t="s">
        <v>6567</v>
      </c>
      <c r="D11" s="281" t="s">
        <v>7169</v>
      </c>
      <c r="E11" s="281" t="s">
        <v>7671</v>
      </c>
      <c r="F11" s="281" t="s">
        <v>7692</v>
      </c>
      <c r="G11" s="281" t="s">
        <v>6566</v>
      </c>
      <c r="H11" s="281" t="s">
        <v>7915</v>
      </c>
      <c r="I11" s="281" t="s">
        <v>7914</v>
      </c>
      <c r="J11" s="281" t="s">
        <v>13</v>
      </c>
      <c r="K11" s="281"/>
      <c r="L11" s="281"/>
    </row>
    <row r="12" spans="1:12" x14ac:dyDescent="0.25">
      <c r="A12" s="281" t="s">
        <v>309</v>
      </c>
      <c r="B12" s="281" t="s">
        <v>307</v>
      </c>
      <c r="C12" s="281" t="s">
        <v>308</v>
      </c>
      <c r="D12" s="281" t="s">
        <v>7172</v>
      </c>
      <c r="E12" s="281" t="s">
        <v>7681</v>
      </c>
      <c r="F12" s="281" t="s">
        <v>7695</v>
      </c>
      <c r="G12" s="281" t="s">
        <v>7696</v>
      </c>
      <c r="H12" s="281" t="s">
        <v>7913</v>
      </c>
      <c r="I12" s="281" t="s">
        <v>7916</v>
      </c>
      <c r="J12" s="281" t="s">
        <v>18</v>
      </c>
      <c r="K12" s="281"/>
      <c r="L12" s="281"/>
    </row>
    <row r="13" spans="1:12" x14ac:dyDescent="0.25">
      <c r="A13" s="281" t="s">
        <v>309</v>
      </c>
      <c r="B13" s="281" t="s">
        <v>313</v>
      </c>
      <c r="C13" s="281" t="s">
        <v>314</v>
      </c>
      <c r="D13" s="281" t="s">
        <v>7172</v>
      </c>
      <c r="E13" s="281" t="s">
        <v>7681</v>
      </c>
      <c r="F13" s="281" t="s">
        <v>7677</v>
      </c>
      <c r="G13" s="281" t="s">
        <v>7698</v>
      </c>
      <c r="H13" s="281" t="s">
        <v>7915</v>
      </c>
      <c r="I13" s="281" t="s">
        <v>7914</v>
      </c>
      <c r="J13" s="281" t="s">
        <v>24</v>
      </c>
      <c r="K13" s="281"/>
      <c r="L13" s="281"/>
    </row>
    <row r="14" spans="1:12" x14ac:dyDescent="0.25">
      <c r="A14" s="281" t="s">
        <v>309</v>
      </c>
      <c r="B14" s="281" t="s">
        <v>323</v>
      </c>
      <c r="C14" s="281" t="s">
        <v>324</v>
      </c>
      <c r="D14" s="281" t="s">
        <v>7172</v>
      </c>
      <c r="E14" s="281" t="s">
        <v>7681</v>
      </c>
      <c r="F14" s="281" t="s">
        <v>7677</v>
      </c>
      <c r="G14" s="281" t="s">
        <v>7700</v>
      </c>
      <c r="H14" s="281" t="s">
        <v>7915</v>
      </c>
      <c r="I14" s="281" t="s">
        <v>7914</v>
      </c>
      <c r="J14" s="281" t="s">
        <v>774</v>
      </c>
      <c r="K14" s="281"/>
      <c r="L14" s="281"/>
    </row>
    <row r="15" spans="1:12" x14ac:dyDescent="0.25">
      <c r="A15" s="281" t="s">
        <v>309</v>
      </c>
      <c r="B15" s="281" t="s">
        <v>334</v>
      </c>
      <c r="C15" s="281" t="s">
        <v>335</v>
      </c>
      <c r="D15" s="281" t="s">
        <v>7172</v>
      </c>
      <c r="E15" s="281" t="s">
        <v>7681</v>
      </c>
      <c r="F15" s="281" t="s">
        <v>7685</v>
      </c>
      <c r="G15" s="281" t="s">
        <v>7702</v>
      </c>
      <c r="H15" s="281" t="s">
        <v>7915</v>
      </c>
      <c r="I15" s="281" t="s">
        <v>7914</v>
      </c>
      <c r="J15" s="281" t="s">
        <v>768</v>
      </c>
      <c r="K15" s="281"/>
      <c r="L15" s="281"/>
    </row>
    <row r="16" spans="1:12" x14ac:dyDescent="0.25">
      <c r="A16" s="281" t="s">
        <v>347</v>
      </c>
      <c r="B16" s="281" t="s">
        <v>345</v>
      </c>
      <c r="C16" s="281" t="s">
        <v>346</v>
      </c>
      <c r="D16" s="281" t="s">
        <v>7173</v>
      </c>
      <c r="E16" s="281" t="s">
        <v>7681</v>
      </c>
      <c r="F16" s="281" t="s">
        <v>7672</v>
      </c>
      <c r="G16" s="281" t="s">
        <v>7672</v>
      </c>
      <c r="H16" s="281" t="s">
        <v>7913</v>
      </c>
      <c r="I16" s="281" t="s">
        <v>7914</v>
      </c>
      <c r="J16" s="281" t="s">
        <v>777</v>
      </c>
      <c r="K16" s="281"/>
      <c r="L16" s="281"/>
    </row>
    <row r="17" spans="1:12" x14ac:dyDescent="0.25">
      <c r="A17" s="281" t="s">
        <v>2775</v>
      </c>
      <c r="B17" s="281" t="s">
        <v>2773</v>
      </c>
      <c r="C17" s="281" t="s">
        <v>2774</v>
      </c>
      <c r="D17" s="281" t="s">
        <v>7174</v>
      </c>
      <c r="E17" s="281" t="s">
        <v>7681</v>
      </c>
      <c r="F17" s="281" t="s">
        <v>7672</v>
      </c>
      <c r="G17" s="281" t="s">
        <v>7672</v>
      </c>
      <c r="H17" s="281" t="s">
        <v>7913</v>
      </c>
      <c r="I17" s="281" t="s">
        <v>7914</v>
      </c>
      <c r="J17" s="281" t="s">
        <v>770</v>
      </c>
      <c r="K17" s="281"/>
      <c r="L17" s="281"/>
    </row>
    <row r="18" spans="1:12" x14ac:dyDescent="0.25">
      <c r="A18" s="281" t="s">
        <v>430</v>
      </c>
      <c r="B18" s="281" t="s">
        <v>428</v>
      </c>
      <c r="C18" s="281" t="s">
        <v>429</v>
      </c>
      <c r="D18" s="281" t="s">
        <v>7175</v>
      </c>
      <c r="E18" s="281" t="s">
        <v>7688</v>
      </c>
      <c r="F18" s="281" t="s">
        <v>7672</v>
      </c>
      <c r="G18" s="281" t="s">
        <v>7672</v>
      </c>
      <c r="H18" s="281" t="s">
        <v>7913</v>
      </c>
      <c r="I18" s="281" t="s">
        <v>7914</v>
      </c>
      <c r="J18" s="281" t="s">
        <v>50</v>
      </c>
      <c r="K18" s="281"/>
      <c r="L18" s="281"/>
    </row>
    <row r="19" spans="1:12" x14ac:dyDescent="0.25">
      <c r="A19" s="281" t="s">
        <v>430</v>
      </c>
      <c r="B19" s="281" t="s">
        <v>441</v>
      </c>
      <c r="C19" s="281" t="s">
        <v>442</v>
      </c>
      <c r="D19" s="281" t="s">
        <v>7175</v>
      </c>
      <c r="E19" s="281" t="s">
        <v>7688</v>
      </c>
      <c r="F19" s="281" t="s">
        <v>7685</v>
      </c>
      <c r="G19" s="281" t="s">
        <v>7708</v>
      </c>
      <c r="H19" s="281" t="s">
        <v>7915</v>
      </c>
      <c r="I19" s="281" t="s">
        <v>7914</v>
      </c>
      <c r="J19" s="281" t="s">
        <v>40</v>
      </c>
      <c r="K19" s="281"/>
      <c r="L19" s="281"/>
    </row>
    <row r="20" spans="1:12" x14ac:dyDescent="0.25">
      <c r="A20" s="281" t="s">
        <v>1006</v>
      </c>
      <c r="B20" s="281" t="s">
        <v>1004</v>
      </c>
      <c r="C20" s="281" t="s">
        <v>1005</v>
      </c>
      <c r="D20" s="281" t="s">
        <v>7180</v>
      </c>
      <c r="E20" s="281" t="s">
        <v>7688</v>
      </c>
      <c r="F20" s="281" t="s">
        <v>7685</v>
      </c>
      <c r="G20" s="281" t="s">
        <v>7710</v>
      </c>
      <c r="H20" s="281" t="s">
        <v>7913</v>
      </c>
      <c r="I20" s="281" t="s">
        <v>7914</v>
      </c>
      <c r="J20" s="281" t="s">
        <v>62</v>
      </c>
      <c r="K20" s="281"/>
      <c r="L20" s="281"/>
    </row>
    <row r="21" spans="1:12" x14ac:dyDescent="0.25">
      <c r="A21" s="281" t="s">
        <v>452</v>
      </c>
      <c r="B21" s="281" t="s">
        <v>1692</v>
      </c>
      <c r="C21" s="281" t="s">
        <v>1693</v>
      </c>
      <c r="D21" s="281" t="s">
        <v>7189</v>
      </c>
      <c r="E21" s="281" t="s">
        <v>7681</v>
      </c>
      <c r="F21" s="281" t="s">
        <v>7695</v>
      </c>
      <c r="G21" s="281" t="s">
        <v>7696</v>
      </c>
      <c r="H21" s="281" t="s">
        <v>7913</v>
      </c>
      <c r="I21" s="281" t="s">
        <v>7916</v>
      </c>
      <c r="J21" s="281" t="s">
        <v>20</v>
      </c>
      <c r="K21" s="281"/>
      <c r="L21" s="281"/>
    </row>
    <row r="22" spans="1:12" x14ac:dyDescent="0.25">
      <c r="A22" s="281" t="s">
        <v>452</v>
      </c>
      <c r="B22" s="281" t="s">
        <v>450</v>
      </c>
      <c r="C22" s="281" t="s">
        <v>451</v>
      </c>
      <c r="D22" s="281" t="s">
        <v>7189</v>
      </c>
      <c r="E22" s="281" t="s">
        <v>7681</v>
      </c>
      <c r="F22" s="281" t="s">
        <v>7685</v>
      </c>
      <c r="G22" s="281" t="s">
        <v>7714</v>
      </c>
      <c r="H22" s="281" t="s">
        <v>7915</v>
      </c>
      <c r="I22" s="281" t="s">
        <v>7914</v>
      </c>
      <c r="J22" s="281" t="s">
        <v>26</v>
      </c>
      <c r="K22" s="281"/>
      <c r="L22" s="281"/>
    </row>
    <row r="23" spans="1:12" x14ac:dyDescent="0.25">
      <c r="A23" s="281" t="s">
        <v>452</v>
      </c>
      <c r="B23" s="281" t="s">
        <v>459</v>
      </c>
      <c r="C23" s="281" t="s">
        <v>460</v>
      </c>
      <c r="D23" s="281" t="s">
        <v>7189</v>
      </c>
      <c r="E23" s="281" t="s">
        <v>7681</v>
      </c>
      <c r="F23" s="281" t="s">
        <v>7716</v>
      </c>
      <c r="G23" s="281" t="s">
        <v>7716</v>
      </c>
      <c r="H23" s="281" t="s">
        <v>7915</v>
      </c>
      <c r="I23" s="281" t="s">
        <v>7914</v>
      </c>
      <c r="J23" s="281" t="s">
        <v>28</v>
      </c>
      <c r="K23" s="281"/>
      <c r="L23" s="281"/>
    </row>
    <row r="24" spans="1:12" x14ac:dyDescent="0.25">
      <c r="A24" s="281" t="s">
        <v>560</v>
      </c>
      <c r="B24" s="281" t="s">
        <v>558</v>
      </c>
      <c r="C24" s="281" t="s">
        <v>559</v>
      </c>
      <c r="D24" s="281" t="s">
        <v>7196</v>
      </c>
      <c r="E24" s="281" t="s">
        <v>7681</v>
      </c>
      <c r="F24" s="281" t="s">
        <v>7685</v>
      </c>
      <c r="G24" s="281" t="s">
        <v>7714</v>
      </c>
      <c r="H24" s="281" t="s">
        <v>7915</v>
      </c>
      <c r="I24" s="281" t="s">
        <v>7914</v>
      </c>
      <c r="J24" s="281" t="s">
        <v>4149</v>
      </c>
      <c r="K24" s="281"/>
      <c r="L24" s="281"/>
    </row>
    <row r="25" spans="1:12" x14ac:dyDescent="0.25">
      <c r="A25" s="281" t="s">
        <v>560</v>
      </c>
      <c r="B25" s="281" t="s">
        <v>568</v>
      </c>
      <c r="C25" s="281" t="s">
        <v>569</v>
      </c>
      <c r="D25" s="281" t="s">
        <v>7196</v>
      </c>
      <c r="E25" s="281" t="s">
        <v>7681</v>
      </c>
      <c r="F25" s="281" t="s">
        <v>7685</v>
      </c>
      <c r="G25" s="281" t="s">
        <v>7719</v>
      </c>
      <c r="H25" s="281" t="s">
        <v>7915</v>
      </c>
      <c r="I25" s="281" t="s">
        <v>7914</v>
      </c>
      <c r="J25" s="281" t="s">
        <v>4159</v>
      </c>
      <c r="K25" s="281"/>
      <c r="L25" s="281"/>
    </row>
    <row r="26" spans="1:12" x14ac:dyDescent="0.25">
      <c r="A26" s="281" t="s">
        <v>560</v>
      </c>
      <c r="B26" s="281" t="s">
        <v>2106</v>
      </c>
      <c r="C26" s="281" t="s">
        <v>2107</v>
      </c>
      <c r="D26" s="281" t="s">
        <v>7196</v>
      </c>
      <c r="E26" s="281" t="s">
        <v>7681</v>
      </c>
      <c r="F26" s="281" t="s">
        <v>7695</v>
      </c>
      <c r="G26" s="281" t="s">
        <v>7696</v>
      </c>
      <c r="H26" s="281" t="s">
        <v>7913</v>
      </c>
      <c r="I26" s="281" t="s">
        <v>7916</v>
      </c>
      <c r="J26" s="281" t="s">
        <v>4151</v>
      </c>
      <c r="K26" s="281"/>
      <c r="L26" s="281"/>
    </row>
    <row r="27" spans="1:12" x14ac:dyDescent="0.25">
      <c r="A27" s="281" t="s">
        <v>469</v>
      </c>
      <c r="B27" s="281" t="s">
        <v>467</v>
      </c>
      <c r="C27" s="281" t="s">
        <v>468</v>
      </c>
      <c r="D27" s="281" t="s">
        <v>7197</v>
      </c>
      <c r="E27" s="281" t="s">
        <v>7688</v>
      </c>
      <c r="F27" s="281" t="s">
        <v>7685</v>
      </c>
      <c r="G27" s="281" t="s">
        <v>7708</v>
      </c>
      <c r="H27" s="281" t="s">
        <v>7913</v>
      </c>
      <c r="I27" s="281" t="s">
        <v>7914</v>
      </c>
      <c r="J27" s="281" t="s">
        <v>4161</v>
      </c>
      <c r="K27" s="281"/>
      <c r="L27" s="281"/>
    </row>
    <row r="28" spans="1:12" x14ac:dyDescent="0.25">
      <c r="A28" s="281" t="s">
        <v>247</v>
      </c>
      <c r="B28" s="281" t="s">
        <v>245</v>
      </c>
      <c r="C28" s="281" t="s">
        <v>246</v>
      </c>
      <c r="D28" s="281" t="s">
        <v>7198</v>
      </c>
      <c r="E28" s="281" t="s">
        <v>7681</v>
      </c>
      <c r="F28" s="281" t="s">
        <v>7685</v>
      </c>
      <c r="G28" s="281" t="s">
        <v>7724</v>
      </c>
      <c r="H28" s="281" t="s">
        <v>7913</v>
      </c>
      <c r="I28" s="281" t="s">
        <v>7914</v>
      </c>
      <c r="J28" s="281" t="s">
        <v>4077</v>
      </c>
      <c r="K28" s="281"/>
      <c r="L28" s="281"/>
    </row>
    <row r="29" spans="1:12" x14ac:dyDescent="0.25">
      <c r="A29" s="281" t="s">
        <v>357</v>
      </c>
      <c r="B29" s="281" t="s">
        <v>355</v>
      </c>
      <c r="C29" s="281" t="s">
        <v>356</v>
      </c>
      <c r="D29" s="281" t="s">
        <v>7199</v>
      </c>
      <c r="E29" s="281" t="s">
        <v>7681</v>
      </c>
      <c r="F29" s="281" t="s">
        <v>7672</v>
      </c>
      <c r="G29" s="281" t="s">
        <v>7672</v>
      </c>
      <c r="H29" s="281" t="s">
        <v>7913</v>
      </c>
      <c r="I29" s="281" t="s">
        <v>7914</v>
      </c>
      <c r="J29" s="281" t="s">
        <v>4080</v>
      </c>
      <c r="K29" s="281"/>
      <c r="L29" s="281"/>
    </row>
    <row r="30" spans="1:12" x14ac:dyDescent="0.25">
      <c r="A30" s="281" t="s">
        <v>477</v>
      </c>
      <c r="B30" s="281" t="s">
        <v>475</v>
      </c>
      <c r="C30" s="281" t="s">
        <v>476</v>
      </c>
      <c r="D30" s="281" t="s">
        <v>7200</v>
      </c>
      <c r="E30" s="281" t="s">
        <v>7727</v>
      </c>
      <c r="F30" s="281" t="s">
        <v>7685</v>
      </c>
      <c r="G30" s="281" t="s">
        <v>7714</v>
      </c>
      <c r="H30" s="281" t="s">
        <v>7913</v>
      </c>
      <c r="I30" s="281" t="s">
        <v>7914</v>
      </c>
      <c r="J30" s="281" t="s">
        <v>4153</v>
      </c>
      <c r="K30" s="281"/>
      <c r="L30" s="281"/>
    </row>
    <row r="31" spans="1:12" x14ac:dyDescent="0.25">
      <c r="A31" s="281" t="s">
        <v>582</v>
      </c>
      <c r="B31" s="281" t="s">
        <v>580</v>
      </c>
      <c r="C31" s="281" t="s">
        <v>581</v>
      </c>
      <c r="D31" s="281" t="s">
        <v>7203</v>
      </c>
      <c r="E31" s="281" t="s">
        <v>7681</v>
      </c>
      <c r="F31" s="281" t="s">
        <v>7672</v>
      </c>
      <c r="G31" s="281" t="s">
        <v>7672</v>
      </c>
      <c r="H31" s="281" t="s">
        <v>7913</v>
      </c>
      <c r="I31" s="281" t="s">
        <v>7914</v>
      </c>
      <c r="J31" s="281" t="s">
        <v>4157</v>
      </c>
      <c r="K31" s="281"/>
      <c r="L31" s="281"/>
    </row>
    <row r="32" spans="1:12" x14ac:dyDescent="0.25">
      <c r="A32" s="281" t="s">
        <v>582</v>
      </c>
      <c r="B32" s="281" t="s">
        <v>2066</v>
      </c>
      <c r="C32" s="281" t="s">
        <v>2067</v>
      </c>
      <c r="D32" s="281" t="s">
        <v>7203</v>
      </c>
      <c r="E32" s="281" t="s">
        <v>7681</v>
      </c>
      <c r="F32" s="281" t="s">
        <v>7692</v>
      </c>
      <c r="G32" s="281" t="s">
        <v>7730</v>
      </c>
      <c r="H32" s="281" t="s">
        <v>7915</v>
      </c>
      <c r="I32" s="281" t="s">
        <v>7914</v>
      </c>
      <c r="J32" s="281" t="s">
        <v>4155</v>
      </c>
      <c r="K32" s="281"/>
      <c r="L32" s="281"/>
    </row>
    <row r="33" spans="1:12" x14ac:dyDescent="0.25">
      <c r="A33" s="281" t="s">
        <v>582</v>
      </c>
      <c r="B33" s="281" t="s">
        <v>2154</v>
      </c>
      <c r="C33" s="281" t="s">
        <v>2155</v>
      </c>
      <c r="D33" s="281" t="s">
        <v>7203</v>
      </c>
      <c r="E33" s="281" t="s">
        <v>7681</v>
      </c>
      <c r="F33" s="281" t="s">
        <v>7685</v>
      </c>
      <c r="G33" s="281" t="s">
        <v>2154</v>
      </c>
      <c r="H33" s="281" t="s">
        <v>7915</v>
      </c>
      <c r="I33" s="281" t="s">
        <v>7914</v>
      </c>
      <c r="J33" s="281"/>
      <c r="K33" s="281"/>
      <c r="L33" s="281"/>
    </row>
    <row r="34" spans="1:12" x14ac:dyDescent="0.25">
      <c r="A34" s="281" t="s">
        <v>582</v>
      </c>
      <c r="B34" s="281" t="s">
        <v>5287</v>
      </c>
      <c r="C34" s="281" t="s">
        <v>5288</v>
      </c>
      <c r="D34" s="281" t="s">
        <v>7203</v>
      </c>
      <c r="E34" s="281" t="s">
        <v>7681</v>
      </c>
      <c r="F34" s="281" t="s">
        <v>7677</v>
      </c>
      <c r="G34" s="281" t="s">
        <v>5287</v>
      </c>
      <c r="H34" s="281" t="s">
        <v>7915</v>
      </c>
      <c r="I34" s="281" t="s">
        <v>7914</v>
      </c>
      <c r="J34" s="281"/>
      <c r="K34" s="281"/>
      <c r="L34" s="281"/>
    </row>
    <row r="35" spans="1:12" x14ac:dyDescent="0.25">
      <c r="A35" s="281" t="s">
        <v>175</v>
      </c>
      <c r="B35" s="281" t="s">
        <v>173</v>
      </c>
      <c r="C35" s="281" t="s">
        <v>174</v>
      </c>
      <c r="D35" s="281" t="s">
        <v>7228</v>
      </c>
      <c r="E35" s="281" t="s">
        <v>7727</v>
      </c>
      <c r="F35" s="281" t="s">
        <v>7685</v>
      </c>
      <c r="G35" s="281" t="s">
        <v>7714</v>
      </c>
      <c r="H35" s="281" t="s">
        <v>7913</v>
      </c>
      <c r="I35" s="281" t="s">
        <v>7914</v>
      </c>
      <c r="J35" s="281"/>
      <c r="K35" s="281"/>
      <c r="L35" s="281"/>
    </row>
    <row r="36" spans="1:12" x14ac:dyDescent="0.25">
      <c r="A36" s="281" t="s">
        <v>489</v>
      </c>
      <c r="B36" s="281" t="s">
        <v>487</v>
      </c>
      <c r="C36" s="281" t="s">
        <v>488</v>
      </c>
      <c r="D36" s="281" t="s">
        <v>7231</v>
      </c>
      <c r="E36" s="281" t="s">
        <v>7688</v>
      </c>
      <c r="F36" s="281" t="s">
        <v>7672</v>
      </c>
      <c r="G36" s="281" t="s">
        <v>7672</v>
      </c>
      <c r="H36" s="281" t="s">
        <v>7913</v>
      </c>
      <c r="I36" s="281" t="s">
        <v>7914</v>
      </c>
      <c r="J36" s="281"/>
      <c r="K36" s="281"/>
      <c r="L36" s="281"/>
    </row>
    <row r="37" spans="1:12" x14ac:dyDescent="0.25">
      <c r="A37" s="281" t="s">
        <v>489</v>
      </c>
      <c r="B37" s="281" t="s">
        <v>2601</v>
      </c>
      <c r="C37" s="281" t="s">
        <v>2602</v>
      </c>
      <c r="D37" s="281" t="s">
        <v>7231</v>
      </c>
      <c r="E37" s="281" t="s">
        <v>7688</v>
      </c>
      <c r="F37" s="281" t="s">
        <v>7738</v>
      </c>
      <c r="G37" s="281" t="s">
        <v>7739</v>
      </c>
      <c r="H37" s="281" t="s">
        <v>7915</v>
      </c>
      <c r="I37" s="281" t="s">
        <v>7914</v>
      </c>
      <c r="J37" s="281"/>
      <c r="K37" s="281"/>
      <c r="L37" s="281"/>
    </row>
    <row r="38" spans="1:12" x14ac:dyDescent="0.25">
      <c r="A38" s="281" t="s">
        <v>369</v>
      </c>
      <c r="B38" s="281" t="s">
        <v>367</v>
      </c>
      <c r="C38" s="281" t="s">
        <v>368</v>
      </c>
      <c r="D38" s="281" t="s">
        <v>7234</v>
      </c>
      <c r="E38" s="281" t="s">
        <v>7688</v>
      </c>
      <c r="F38" s="281" t="s">
        <v>7672</v>
      </c>
      <c r="G38" s="281" t="s">
        <v>7672</v>
      </c>
      <c r="H38" s="281" t="s">
        <v>7913</v>
      </c>
      <c r="I38" s="281" t="s">
        <v>7914</v>
      </c>
      <c r="J38" s="281"/>
      <c r="K38" s="281"/>
      <c r="L38" s="281"/>
    </row>
    <row r="39" spans="1:12" x14ac:dyDescent="0.25">
      <c r="A39" s="281" t="s">
        <v>369</v>
      </c>
      <c r="B39" s="281" t="s">
        <v>2619</v>
      </c>
      <c r="C39" s="281" t="s">
        <v>2620</v>
      </c>
      <c r="D39" s="281" t="s">
        <v>7234</v>
      </c>
      <c r="E39" s="281" t="s">
        <v>7688</v>
      </c>
      <c r="F39" s="281" t="s">
        <v>7738</v>
      </c>
      <c r="G39" s="281" t="s">
        <v>7739</v>
      </c>
      <c r="H39" s="281" t="s">
        <v>7915</v>
      </c>
      <c r="I39" s="281" t="s">
        <v>7914</v>
      </c>
      <c r="J39" s="281"/>
      <c r="K39" s="281"/>
      <c r="L39" s="281"/>
    </row>
    <row r="40" spans="1:12" x14ac:dyDescent="0.25">
      <c r="A40" s="281" t="s">
        <v>72</v>
      </c>
      <c r="B40" s="281" t="s">
        <v>70</v>
      </c>
      <c r="C40" s="281" t="s">
        <v>71</v>
      </c>
      <c r="D40" s="281" t="s">
        <v>7237</v>
      </c>
      <c r="E40" s="281" t="s">
        <v>7688</v>
      </c>
      <c r="F40" s="281" t="s">
        <v>7672</v>
      </c>
      <c r="G40" s="281" t="s">
        <v>7672</v>
      </c>
      <c r="H40" s="281" t="s">
        <v>7913</v>
      </c>
      <c r="I40" s="281" t="s">
        <v>7914</v>
      </c>
      <c r="J40" s="281"/>
      <c r="K40" s="281"/>
      <c r="L40" s="281"/>
    </row>
    <row r="41" spans="1:12" x14ac:dyDescent="0.25">
      <c r="A41" s="281" t="s">
        <v>72</v>
      </c>
      <c r="B41" s="281" t="s">
        <v>6791</v>
      </c>
      <c r="C41" s="281" t="s">
        <v>6792</v>
      </c>
      <c r="D41" s="281" t="s">
        <v>7237</v>
      </c>
      <c r="E41" s="281" t="s">
        <v>7688</v>
      </c>
      <c r="F41" s="281" t="s">
        <v>7744</v>
      </c>
      <c r="G41" s="281" t="s">
        <v>7744</v>
      </c>
      <c r="H41" s="281" t="s">
        <v>7915</v>
      </c>
      <c r="I41" s="281" t="s">
        <v>7914</v>
      </c>
      <c r="J41" s="281"/>
      <c r="K41" s="281"/>
      <c r="L41" s="281"/>
    </row>
    <row r="42" spans="1:12" x14ac:dyDescent="0.25">
      <c r="A42" s="281" t="s">
        <v>1303</v>
      </c>
      <c r="B42" s="281" t="s">
        <v>1301</v>
      </c>
      <c r="C42" s="281" t="s">
        <v>1302</v>
      </c>
      <c r="D42" s="281" t="s">
        <v>7240</v>
      </c>
      <c r="E42" s="281" t="s">
        <v>7671</v>
      </c>
      <c r="F42" s="281" t="s">
        <v>7677</v>
      </c>
      <c r="G42" s="281" t="s">
        <v>1301</v>
      </c>
      <c r="H42" s="281" t="s">
        <v>7913</v>
      </c>
      <c r="I42" s="281" t="s">
        <v>7914</v>
      </c>
      <c r="J42" s="281"/>
      <c r="K42" s="281"/>
      <c r="L42" s="281"/>
    </row>
    <row r="43" spans="1:12" x14ac:dyDescent="0.25">
      <c r="A43" s="281" t="s">
        <v>989</v>
      </c>
      <c r="B43" s="281" t="s">
        <v>987</v>
      </c>
      <c r="C43" s="281" t="s">
        <v>988</v>
      </c>
      <c r="D43" s="281" t="s">
        <v>7241</v>
      </c>
      <c r="E43" s="281" t="s">
        <v>7671</v>
      </c>
      <c r="F43" s="281" t="s">
        <v>7677</v>
      </c>
      <c r="G43" s="281" t="s">
        <v>7749</v>
      </c>
      <c r="H43" s="281" t="s">
        <v>7913</v>
      </c>
      <c r="I43" s="281" t="s">
        <v>7914</v>
      </c>
      <c r="J43" s="281"/>
      <c r="K43" s="281"/>
      <c r="L43" s="281"/>
    </row>
    <row r="44" spans="1:12" x14ac:dyDescent="0.25">
      <c r="A44" s="281" t="s">
        <v>1909</v>
      </c>
      <c r="B44" s="281" t="s">
        <v>1907</v>
      </c>
      <c r="C44" s="281" t="s">
        <v>1908</v>
      </c>
      <c r="D44" s="281" t="s">
        <v>7244</v>
      </c>
      <c r="E44" s="281" t="s">
        <v>7676</v>
      </c>
      <c r="F44" s="281" t="s">
        <v>7685</v>
      </c>
      <c r="G44" s="281" t="s">
        <v>7752</v>
      </c>
      <c r="H44" s="281" t="s">
        <v>7913</v>
      </c>
      <c r="I44" s="281" t="s">
        <v>7914</v>
      </c>
      <c r="J44" s="281"/>
      <c r="K44" s="281"/>
      <c r="L44" s="281"/>
    </row>
    <row r="45" spans="1:12" x14ac:dyDescent="0.25">
      <c r="A45" s="281" t="s">
        <v>592</v>
      </c>
      <c r="B45" s="281" t="s">
        <v>1978</v>
      </c>
      <c r="C45" s="281" t="s">
        <v>1979</v>
      </c>
      <c r="D45" s="281" t="s">
        <v>7245</v>
      </c>
      <c r="E45" s="281" t="s">
        <v>7676</v>
      </c>
      <c r="F45" s="281" t="s">
        <v>7695</v>
      </c>
      <c r="G45" s="281" t="s">
        <v>7696</v>
      </c>
      <c r="H45" s="281" t="s">
        <v>7913</v>
      </c>
      <c r="I45" s="281" t="s">
        <v>7916</v>
      </c>
      <c r="J45" s="281"/>
      <c r="K45" s="281"/>
      <c r="L45" s="281"/>
    </row>
    <row r="46" spans="1:12" x14ac:dyDescent="0.25">
      <c r="A46" s="281" t="s">
        <v>592</v>
      </c>
      <c r="B46" s="281" t="s">
        <v>590</v>
      </c>
      <c r="C46" s="281" t="s">
        <v>591</v>
      </c>
      <c r="D46" s="281" t="s">
        <v>7245</v>
      </c>
      <c r="E46" s="281" t="s">
        <v>7676</v>
      </c>
      <c r="F46" s="281" t="s">
        <v>7677</v>
      </c>
      <c r="G46" s="281" t="s">
        <v>7677</v>
      </c>
      <c r="H46" s="281" t="s">
        <v>7915</v>
      </c>
      <c r="I46" s="281" t="s">
        <v>7914</v>
      </c>
      <c r="J46" s="281"/>
      <c r="K46" s="281"/>
      <c r="L46" s="281"/>
    </row>
    <row r="47" spans="1:12" x14ac:dyDescent="0.25">
      <c r="A47" s="281" t="s">
        <v>592</v>
      </c>
      <c r="B47" s="281" t="s">
        <v>596</v>
      </c>
      <c r="C47" s="281" t="s">
        <v>597</v>
      </c>
      <c r="D47" s="281" t="s">
        <v>7245</v>
      </c>
      <c r="E47" s="281" t="s">
        <v>7676</v>
      </c>
      <c r="F47" s="281" t="s">
        <v>7685</v>
      </c>
      <c r="G47" s="281" t="s">
        <v>7757</v>
      </c>
      <c r="H47" s="281" t="s">
        <v>7915</v>
      </c>
      <c r="I47" s="281" t="s">
        <v>7914</v>
      </c>
      <c r="J47" s="281"/>
      <c r="K47" s="281"/>
      <c r="L47" s="281"/>
    </row>
    <row r="48" spans="1:12" x14ac:dyDescent="0.25">
      <c r="A48" s="281" t="s">
        <v>610</v>
      </c>
      <c r="B48" s="281" t="s">
        <v>608</v>
      </c>
      <c r="C48" s="281" t="s">
        <v>609</v>
      </c>
      <c r="D48" s="281" t="s">
        <v>7250</v>
      </c>
      <c r="E48" s="281" t="s">
        <v>7727</v>
      </c>
      <c r="F48" s="281" t="s">
        <v>7685</v>
      </c>
      <c r="G48" s="281" t="s">
        <v>7714</v>
      </c>
      <c r="H48" s="281" t="s">
        <v>7913</v>
      </c>
      <c r="I48" s="281" t="s">
        <v>7914</v>
      </c>
      <c r="J48" s="281"/>
      <c r="K48" s="281"/>
      <c r="L48" s="281"/>
    </row>
    <row r="49" spans="1:12" x14ac:dyDescent="0.25">
      <c r="A49" s="281" t="s">
        <v>199</v>
      </c>
      <c r="B49" s="281" t="s">
        <v>197</v>
      </c>
      <c r="C49" s="281" t="s">
        <v>198</v>
      </c>
      <c r="D49" s="281" t="s">
        <v>7253</v>
      </c>
      <c r="E49" s="281" t="s">
        <v>7676</v>
      </c>
      <c r="F49" s="281" t="s">
        <v>7685</v>
      </c>
      <c r="G49" s="281" t="s">
        <v>7760</v>
      </c>
      <c r="H49" s="281" t="s">
        <v>7913</v>
      </c>
      <c r="I49" s="281" t="s">
        <v>7914</v>
      </c>
      <c r="J49" s="281"/>
      <c r="K49" s="281"/>
      <c r="L49" s="281"/>
    </row>
    <row r="50" spans="1:12" x14ac:dyDescent="0.25">
      <c r="A50" s="281" t="s">
        <v>626</v>
      </c>
      <c r="B50" s="281" t="s">
        <v>624</v>
      </c>
      <c r="C50" s="281" t="s">
        <v>625</v>
      </c>
      <c r="D50" s="281" t="s">
        <v>7258</v>
      </c>
      <c r="E50" s="281" t="s">
        <v>7681</v>
      </c>
      <c r="F50" s="281" t="s">
        <v>7685</v>
      </c>
      <c r="G50" s="281" t="s">
        <v>7762</v>
      </c>
      <c r="H50" s="281" t="s">
        <v>7913</v>
      </c>
      <c r="I50" s="281" t="s">
        <v>7914</v>
      </c>
      <c r="J50" s="281"/>
      <c r="K50" s="281"/>
      <c r="L50" s="281"/>
    </row>
    <row r="51" spans="1:12" x14ac:dyDescent="0.25">
      <c r="A51" s="281" t="s">
        <v>2002</v>
      </c>
      <c r="B51" s="281" t="s">
        <v>2042</v>
      </c>
      <c r="C51" s="281" t="s">
        <v>2043</v>
      </c>
      <c r="D51" s="281" t="s">
        <v>7273</v>
      </c>
      <c r="E51" s="281" t="s">
        <v>7676</v>
      </c>
      <c r="F51" s="281" t="s">
        <v>7685</v>
      </c>
      <c r="G51" s="281" t="s">
        <v>7760</v>
      </c>
      <c r="H51" s="281" t="s">
        <v>7915</v>
      </c>
      <c r="I51" s="281" t="s">
        <v>7914</v>
      </c>
      <c r="J51" s="281"/>
      <c r="K51" s="281"/>
      <c r="L51" s="281"/>
    </row>
    <row r="52" spans="1:12" x14ac:dyDescent="0.25">
      <c r="A52" s="281" t="s">
        <v>2002</v>
      </c>
      <c r="B52" s="281" t="s">
        <v>2000</v>
      </c>
      <c r="C52" s="281" t="s">
        <v>2001</v>
      </c>
      <c r="D52" s="281" t="s">
        <v>7273</v>
      </c>
      <c r="E52" s="281" t="s">
        <v>7676</v>
      </c>
      <c r="F52" s="281" t="s">
        <v>7765</v>
      </c>
      <c r="G52" s="281" t="s">
        <v>7766</v>
      </c>
      <c r="H52" s="281" t="s">
        <v>7913</v>
      </c>
      <c r="I52" s="281" t="s">
        <v>7914</v>
      </c>
      <c r="J52" s="281"/>
      <c r="K52" s="281"/>
      <c r="L52" s="281"/>
    </row>
    <row r="53" spans="1:12" x14ac:dyDescent="0.25">
      <c r="A53" s="281" t="s">
        <v>205</v>
      </c>
      <c r="B53" s="281" t="s">
        <v>203</v>
      </c>
      <c r="C53" s="281" t="s">
        <v>204</v>
      </c>
      <c r="D53" s="281" t="s">
        <v>7276</v>
      </c>
      <c r="E53" s="281" t="s">
        <v>7681</v>
      </c>
      <c r="F53" s="281" t="s">
        <v>7695</v>
      </c>
      <c r="G53" s="281" t="s">
        <v>7672</v>
      </c>
      <c r="H53" s="281" t="s">
        <v>7913</v>
      </c>
      <c r="I53" s="281" t="s">
        <v>7916</v>
      </c>
      <c r="J53" s="281"/>
      <c r="K53" s="281"/>
      <c r="L53" s="281"/>
    </row>
    <row r="54" spans="1:12" x14ac:dyDescent="0.25">
      <c r="A54" s="281" t="s">
        <v>205</v>
      </c>
      <c r="B54" s="281" t="s">
        <v>210</v>
      </c>
      <c r="C54" s="281" t="s">
        <v>211</v>
      </c>
      <c r="D54" s="281" t="s">
        <v>7276</v>
      </c>
      <c r="E54" s="281" t="s">
        <v>7681</v>
      </c>
      <c r="F54" s="281" t="s">
        <v>7685</v>
      </c>
      <c r="G54" s="281" t="s">
        <v>7714</v>
      </c>
      <c r="H54" s="281" t="s">
        <v>7915</v>
      </c>
      <c r="I54" s="281" t="s">
        <v>7914</v>
      </c>
      <c r="J54" s="281"/>
      <c r="K54" s="281"/>
      <c r="L54" s="281"/>
    </row>
    <row r="55" spans="1:12" x14ac:dyDescent="0.25">
      <c r="A55" s="281" t="s">
        <v>131</v>
      </c>
      <c r="B55" s="281" t="s">
        <v>129</v>
      </c>
      <c r="C55" s="281" t="s">
        <v>130</v>
      </c>
      <c r="D55" s="281" t="s">
        <v>7283</v>
      </c>
      <c r="E55" s="281" t="s">
        <v>7681</v>
      </c>
      <c r="F55" s="281" t="s">
        <v>7716</v>
      </c>
      <c r="G55" s="281" t="s">
        <v>7716</v>
      </c>
      <c r="H55" s="281" t="s">
        <v>7913</v>
      </c>
      <c r="I55" s="281" t="s">
        <v>7914</v>
      </c>
      <c r="J55" s="281"/>
      <c r="K55" s="281"/>
      <c r="L55" s="281"/>
    </row>
    <row r="56" spans="1:12" x14ac:dyDescent="0.25">
      <c r="A56" s="281" t="s">
        <v>638</v>
      </c>
      <c r="B56" s="281" t="s">
        <v>636</v>
      </c>
      <c r="C56" s="281" t="s">
        <v>637</v>
      </c>
      <c r="D56" s="281" t="s">
        <v>7290</v>
      </c>
      <c r="E56" s="281" t="s">
        <v>7681</v>
      </c>
      <c r="F56" s="281" t="s">
        <v>7685</v>
      </c>
      <c r="G56" s="281" t="s">
        <v>7714</v>
      </c>
      <c r="H56" s="281" t="s">
        <v>7913</v>
      </c>
      <c r="I56" s="281" t="s">
        <v>7914</v>
      </c>
      <c r="J56" s="281"/>
      <c r="K56" s="281"/>
      <c r="L56" s="281"/>
    </row>
    <row r="57" spans="1:12" x14ac:dyDescent="0.25">
      <c r="A57" s="281" t="s">
        <v>1280</v>
      </c>
      <c r="B57" s="281" t="s">
        <v>1278</v>
      </c>
      <c r="C57" s="281" t="s">
        <v>1279</v>
      </c>
      <c r="D57" s="281" t="s">
        <v>7293</v>
      </c>
      <c r="E57" s="281" t="s">
        <v>7681</v>
      </c>
      <c r="F57" s="281" t="s">
        <v>7716</v>
      </c>
      <c r="G57" s="281" t="s">
        <v>7716</v>
      </c>
      <c r="H57" s="281" t="s">
        <v>7913</v>
      </c>
      <c r="I57" s="281" t="s">
        <v>7914</v>
      </c>
      <c r="J57" s="281"/>
      <c r="K57" s="281"/>
      <c r="L57" s="281"/>
    </row>
    <row r="58" spans="1:12" x14ac:dyDescent="0.25">
      <c r="A58" s="281" t="s">
        <v>1512</v>
      </c>
      <c r="B58" s="281" t="s">
        <v>1510</v>
      </c>
      <c r="C58" s="281" t="s">
        <v>1511</v>
      </c>
      <c r="D58" s="281" t="s">
        <v>7296</v>
      </c>
      <c r="E58" s="281" t="s">
        <v>7688</v>
      </c>
      <c r="F58" s="281" t="s">
        <v>7695</v>
      </c>
      <c r="G58" s="281" t="s">
        <v>7774</v>
      </c>
      <c r="H58" s="281" t="s">
        <v>7913</v>
      </c>
      <c r="I58" s="281" t="s">
        <v>7916</v>
      </c>
      <c r="J58" s="281"/>
      <c r="K58" s="281"/>
      <c r="L58" s="281"/>
    </row>
    <row r="59" spans="1:12" x14ac:dyDescent="0.25">
      <c r="A59" s="281" t="s">
        <v>1512</v>
      </c>
      <c r="B59" s="281" t="s">
        <v>1540</v>
      </c>
      <c r="C59" s="281" t="s">
        <v>1541</v>
      </c>
      <c r="D59" s="281" t="s">
        <v>7296</v>
      </c>
      <c r="E59" s="281" t="s">
        <v>7688</v>
      </c>
      <c r="F59" s="281" t="s">
        <v>7777</v>
      </c>
      <c r="G59" s="281" t="s">
        <v>7778</v>
      </c>
      <c r="H59" s="281" t="s">
        <v>7915</v>
      </c>
      <c r="I59" s="281" t="s">
        <v>7914</v>
      </c>
      <c r="J59" s="281"/>
      <c r="K59" s="281"/>
      <c r="L59" s="281"/>
    </row>
    <row r="60" spans="1:12" x14ac:dyDescent="0.25">
      <c r="A60" s="281" t="s">
        <v>1512</v>
      </c>
      <c r="B60" s="281" t="s">
        <v>1564</v>
      </c>
      <c r="C60" s="281" t="s">
        <v>1565</v>
      </c>
      <c r="D60" s="281" t="s">
        <v>7296</v>
      </c>
      <c r="E60" s="281" t="s">
        <v>7688</v>
      </c>
      <c r="F60" s="281" t="s">
        <v>7685</v>
      </c>
      <c r="G60" s="281" t="s">
        <v>7714</v>
      </c>
      <c r="H60" s="281" t="s">
        <v>7915</v>
      </c>
      <c r="I60" s="281" t="s">
        <v>7914</v>
      </c>
      <c r="J60" s="281"/>
      <c r="K60" s="281"/>
      <c r="L60" s="281"/>
    </row>
    <row r="61" spans="1:12" x14ac:dyDescent="0.25">
      <c r="A61" s="281" t="s">
        <v>12</v>
      </c>
      <c r="B61" s="281" t="s">
        <v>10</v>
      </c>
      <c r="C61" s="281" t="s">
        <v>11</v>
      </c>
      <c r="D61" s="281" t="s">
        <v>7301</v>
      </c>
      <c r="E61" s="281" t="s">
        <v>7681</v>
      </c>
      <c r="F61" s="281" t="s">
        <v>7672</v>
      </c>
      <c r="G61" s="281" t="s">
        <v>7672</v>
      </c>
      <c r="H61" s="281" t="s">
        <v>7913</v>
      </c>
      <c r="I61" s="281" t="s">
        <v>7914</v>
      </c>
      <c r="J61" s="281"/>
      <c r="K61" s="281"/>
      <c r="L61" s="281"/>
    </row>
    <row r="62" spans="1:12" x14ac:dyDescent="0.25">
      <c r="A62" s="281" t="s">
        <v>498</v>
      </c>
      <c r="B62" s="281" t="s">
        <v>1926</v>
      </c>
      <c r="C62" s="281" t="s">
        <v>1927</v>
      </c>
      <c r="D62" s="281" t="s">
        <v>7304</v>
      </c>
      <c r="E62" s="281" t="s">
        <v>7671</v>
      </c>
      <c r="F62" s="281" t="s">
        <v>7695</v>
      </c>
      <c r="G62" s="281" t="s">
        <v>7696</v>
      </c>
      <c r="H62" s="281" t="s">
        <v>7913</v>
      </c>
      <c r="I62" s="281" t="s">
        <v>7916</v>
      </c>
      <c r="J62" s="281"/>
      <c r="K62" s="281"/>
      <c r="L62" s="281"/>
    </row>
    <row r="63" spans="1:12" x14ac:dyDescent="0.25">
      <c r="A63" s="281" t="s">
        <v>498</v>
      </c>
      <c r="B63" s="281" t="s">
        <v>496</v>
      </c>
      <c r="C63" s="281" t="s">
        <v>497</v>
      </c>
      <c r="D63" s="281" t="s">
        <v>7304</v>
      </c>
      <c r="E63" s="281" t="s">
        <v>7671</v>
      </c>
      <c r="F63" s="281" t="s">
        <v>7677</v>
      </c>
      <c r="G63" s="281" t="s">
        <v>7783</v>
      </c>
      <c r="H63" s="281" t="s">
        <v>7915</v>
      </c>
      <c r="I63" s="281" t="s">
        <v>7914</v>
      </c>
      <c r="J63" s="281"/>
      <c r="K63" s="281"/>
      <c r="L63" s="281"/>
    </row>
    <row r="64" spans="1:12" x14ac:dyDescent="0.25">
      <c r="A64" s="281" t="s">
        <v>498</v>
      </c>
      <c r="B64" s="281" t="s">
        <v>504</v>
      </c>
      <c r="C64" s="281" t="s">
        <v>505</v>
      </c>
      <c r="D64" s="281" t="s">
        <v>7304</v>
      </c>
      <c r="E64" s="281" t="s">
        <v>7671</v>
      </c>
      <c r="F64" s="281" t="s">
        <v>7677</v>
      </c>
      <c r="G64" s="281" t="s">
        <v>7785</v>
      </c>
      <c r="H64" s="281" t="s">
        <v>7915</v>
      </c>
      <c r="I64" s="281" t="s">
        <v>7914</v>
      </c>
      <c r="J64" s="281"/>
      <c r="K64" s="281"/>
      <c r="L64" s="281"/>
    </row>
    <row r="65" spans="1:12" x14ac:dyDescent="0.25">
      <c r="A65" s="281" t="s">
        <v>498</v>
      </c>
      <c r="B65" s="281" t="s">
        <v>5564</v>
      </c>
      <c r="C65" s="281" t="s">
        <v>5565</v>
      </c>
      <c r="D65" s="281" t="s">
        <v>7304</v>
      </c>
      <c r="E65" s="281" t="s">
        <v>7671</v>
      </c>
      <c r="F65" s="281" t="s">
        <v>7677</v>
      </c>
      <c r="G65" s="281" t="s">
        <v>7787</v>
      </c>
      <c r="H65" s="281" t="s">
        <v>7915</v>
      </c>
      <c r="I65" s="281" t="s">
        <v>7914</v>
      </c>
      <c r="J65" s="281"/>
      <c r="K65" s="281"/>
      <c r="L65" s="281"/>
    </row>
    <row r="66" spans="1:12" x14ac:dyDescent="0.25">
      <c r="A66" s="281" t="s">
        <v>969</v>
      </c>
      <c r="B66" s="281" t="s">
        <v>967</v>
      </c>
      <c r="C66" s="281" t="s">
        <v>968</v>
      </c>
      <c r="D66" s="281" t="s">
        <v>7309</v>
      </c>
      <c r="E66" s="281" t="s">
        <v>7681</v>
      </c>
      <c r="F66" s="281" t="s">
        <v>7777</v>
      </c>
      <c r="G66" s="281" t="s">
        <v>7790</v>
      </c>
      <c r="H66" s="281" t="s">
        <v>7913</v>
      </c>
      <c r="I66" s="281" t="s">
        <v>7914</v>
      </c>
      <c r="J66" s="281"/>
      <c r="K66" s="281"/>
      <c r="L66" s="281"/>
    </row>
    <row r="67" spans="1:12" x14ac:dyDescent="0.25">
      <c r="A67" s="281" t="s">
        <v>515</v>
      </c>
      <c r="B67" s="281" t="s">
        <v>513</v>
      </c>
      <c r="C67" s="281" t="s">
        <v>514</v>
      </c>
      <c r="D67" s="281" t="s">
        <v>7310</v>
      </c>
      <c r="E67" s="281" t="s">
        <v>7681</v>
      </c>
      <c r="F67" s="281" t="s">
        <v>7685</v>
      </c>
      <c r="G67" s="281" t="s">
        <v>7792</v>
      </c>
      <c r="H67" s="281" t="s">
        <v>7915</v>
      </c>
      <c r="I67" s="281" t="s">
        <v>7914</v>
      </c>
      <c r="J67" s="281"/>
      <c r="K67" s="281"/>
      <c r="L67" s="281"/>
    </row>
    <row r="68" spans="1:12" x14ac:dyDescent="0.25">
      <c r="A68" s="281" t="s">
        <v>515</v>
      </c>
      <c r="B68" s="281" t="s">
        <v>2244</v>
      </c>
      <c r="C68" s="281" t="s">
        <v>2245</v>
      </c>
      <c r="D68" s="281" t="s">
        <v>7310</v>
      </c>
      <c r="E68" s="281" t="s">
        <v>7681</v>
      </c>
      <c r="F68" s="281" t="s">
        <v>7716</v>
      </c>
      <c r="G68" s="281" t="s">
        <v>7794</v>
      </c>
      <c r="H68" s="281" t="s">
        <v>7913</v>
      </c>
      <c r="I68" s="281" t="s">
        <v>7914</v>
      </c>
      <c r="J68" s="281"/>
      <c r="K68" s="281"/>
      <c r="L68" s="281"/>
    </row>
    <row r="69" spans="1:12" x14ac:dyDescent="0.25">
      <c r="A69" s="281" t="s">
        <v>650</v>
      </c>
      <c r="B69" s="281" t="s">
        <v>648</v>
      </c>
      <c r="C69" s="281" t="s">
        <v>649</v>
      </c>
      <c r="D69" s="281" t="s">
        <v>7313</v>
      </c>
      <c r="E69" s="281" t="s">
        <v>7681</v>
      </c>
      <c r="F69" s="281" t="s">
        <v>7672</v>
      </c>
      <c r="G69" s="281" t="s">
        <v>7796</v>
      </c>
      <c r="H69" s="281" t="s">
        <v>7913</v>
      </c>
      <c r="I69" s="281" t="s">
        <v>7914</v>
      </c>
      <c r="J69" s="281"/>
      <c r="K69" s="281"/>
      <c r="L69" s="281"/>
    </row>
    <row r="70" spans="1:12" x14ac:dyDescent="0.25">
      <c r="A70" s="281" t="s">
        <v>3779</v>
      </c>
      <c r="B70" s="281" t="s">
        <v>3777</v>
      </c>
      <c r="C70" s="281" t="s">
        <v>3778</v>
      </c>
      <c r="D70" s="281" t="s">
        <v>7314</v>
      </c>
      <c r="E70" s="281" t="s">
        <v>7671</v>
      </c>
      <c r="F70" s="281" t="s">
        <v>7685</v>
      </c>
      <c r="G70" s="281" t="s">
        <v>7798</v>
      </c>
      <c r="H70" s="281" t="s">
        <v>7913</v>
      </c>
      <c r="I70" s="281" t="s">
        <v>7914</v>
      </c>
      <c r="J70" s="281"/>
      <c r="K70" s="281"/>
      <c r="L70" s="281"/>
    </row>
    <row r="71" spans="1:12" x14ac:dyDescent="0.25">
      <c r="A71" s="281" t="s">
        <v>1829</v>
      </c>
      <c r="B71" s="281" t="s">
        <v>1827</v>
      </c>
      <c r="C71" s="281" t="s">
        <v>1828</v>
      </c>
      <c r="D71" s="281" t="s">
        <v>7315</v>
      </c>
      <c r="E71" s="281" t="s">
        <v>7681</v>
      </c>
      <c r="F71" s="281" t="s">
        <v>7801</v>
      </c>
      <c r="G71" s="281" t="s">
        <v>7802</v>
      </c>
      <c r="H71" s="281" t="s">
        <v>7913</v>
      </c>
      <c r="I71" s="281" t="s">
        <v>7914</v>
      </c>
      <c r="J71" s="281"/>
      <c r="K71" s="281"/>
      <c r="L71" s="281"/>
    </row>
    <row r="72" spans="1:12" x14ac:dyDescent="0.25">
      <c r="A72" s="281" t="s">
        <v>268</v>
      </c>
      <c r="B72" s="281" t="s">
        <v>266</v>
      </c>
      <c r="C72" s="281" t="s">
        <v>267</v>
      </c>
      <c r="D72" s="281" t="s">
        <v>7316</v>
      </c>
      <c r="E72" s="281" t="s">
        <v>7681</v>
      </c>
      <c r="F72" s="281" t="s">
        <v>7695</v>
      </c>
      <c r="G72" s="281" t="s">
        <v>7696</v>
      </c>
      <c r="H72" s="281" t="s">
        <v>7913</v>
      </c>
      <c r="I72" s="281" t="s">
        <v>7916</v>
      </c>
      <c r="J72" s="281"/>
      <c r="K72" s="281"/>
      <c r="L72" s="281"/>
    </row>
    <row r="73" spans="1:12" x14ac:dyDescent="0.25">
      <c r="A73" s="281" t="s">
        <v>268</v>
      </c>
      <c r="B73" s="281" t="s">
        <v>284</v>
      </c>
      <c r="C73" s="281" t="s">
        <v>285</v>
      </c>
      <c r="D73" s="281" t="s">
        <v>7316</v>
      </c>
      <c r="E73" s="281" t="s">
        <v>7681</v>
      </c>
      <c r="F73" s="281" t="s">
        <v>7677</v>
      </c>
      <c r="G73" s="281" t="s">
        <v>7698</v>
      </c>
      <c r="H73" s="281" t="s">
        <v>7915</v>
      </c>
      <c r="I73" s="281" t="s">
        <v>7914</v>
      </c>
      <c r="J73" s="281"/>
      <c r="K73" s="281"/>
      <c r="L73" s="281"/>
    </row>
    <row r="74" spans="1:12" x14ac:dyDescent="0.25">
      <c r="A74" s="281" t="s">
        <v>268</v>
      </c>
      <c r="B74" s="281" t="s">
        <v>293</v>
      </c>
      <c r="C74" s="281" t="s">
        <v>294</v>
      </c>
      <c r="D74" s="281" t="s">
        <v>7316</v>
      </c>
      <c r="E74" s="281" t="s">
        <v>7681</v>
      </c>
      <c r="F74" s="281" t="s">
        <v>7677</v>
      </c>
      <c r="G74" s="281" t="s">
        <v>7807</v>
      </c>
      <c r="H74" s="281" t="s">
        <v>7915</v>
      </c>
      <c r="I74" s="281" t="s">
        <v>7914</v>
      </c>
      <c r="J74" s="281"/>
      <c r="K74" s="281"/>
      <c r="L74" s="281"/>
    </row>
    <row r="75" spans="1:12" x14ac:dyDescent="0.25">
      <c r="A75" s="281" t="s">
        <v>268</v>
      </c>
      <c r="B75" s="281" t="s">
        <v>1658</v>
      </c>
      <c r="C75" s="281" t="s">
        <v>1659</v>
      </c>
      <c r="D75" s="281" t="s">
        <v>7316</v>
      </c>
      <c r="E75" s="281" t="s">
        <v>7681</v>
      </c>
      <c r="F75" s="281" t="s">
        <v>7685</v>
      </c>
      <c r="G75" s="281" t="s">
        <v>1658</v>
      </c>
      <c r="H75" s="281" t="s">
        <v>7915</v>
      </c>
      <c r="I75" s="281" t="s">
        <v>7914</v>
      </c>
      <c r="J75" s="281"/>
      <c r="K75" s="281"/>
      <c r="L75" s="281"/>
    </row>
    <row r="76" spans="1:12" x14ac:dyDescent="0.25">
      <c r="A76" s="281" t="s">
        <v>1231</v>
      </c>
      <c r="B76" s="281" t="s">
        <v>1263</v>
      </c>
      <c r="C76" s="281" t="s">
        <v>1264</v>
      </c>
      <c r="D76" s="281" t="s">
        <v>7317</v>
      </c>
      <c r="E76" s="281" t="s">
        <v>7681</v>
      </c>
      <c r="F76" s="281" t="s">
        <v>7672</v>
      </c>
      <c r="G76" s="281" t="s">
        <v>7672</v>
      </c>
      <c r="H76" s="281" t="s">
        <v>7913</v>
      </c>
      <c r="I76" s="281" t="s">
        <v>7914</v>
      </c>
      <c r="J76" s="281"/>
      <c r="K76" s="281"/>
      <c r="L76" s="281"/>
    </row>
    <row r="77" spans="1:12" x14ac:dyDescent="0.25">
      <c r="A77" s="281" t="s">
        <v>1231</v>
      </c>
      <c r="B77" s="281" t="s">
        <v>1252</v>
      </c>
      <c r="C77" s="281" t="s">
        <v>1253</v>
      </c>
      <c r="D77" s="281" t="s">
        <v>7317</v>
      </c>
      <c r="E77" s="281" t="s">
        <v>7681</v>
      </c>
      <c r="F77" s="281" t="s">
        <v>7677</v>
      </c>
      <c r="G77" s="281" t="s">
        <v>7811</v>
      </c>
      <c r="H77" s="281" t="s">
        <v>7915</v>
      </c>
      <c r="I77" s="281" t="s">
        <v>7914</v>
      </c>
      <c r="J77" s="281"/>
      <c r="K77" s="281"/>
      <c r="L77" s="281"/>
    </row>
    <row r="78" spans="1:12" x14ac:dyDescent="0.25">
      <c r="A78" s="281" t="s">
        <v>1231</v>
      </c>
      <c r="B78" s="281" t="s">
        <v>1229</v>
      </c>
      <c r="C78" s="281" t="s">
        <v>1230</v>
      </c>
      <c r="D78" s="281" t="s">
        <v>7317</v>
      </c>
      <c r="E78" s="281" t="s">
        <v>7681</v>
      </c>
      <c r="F78" s="281" t="s">
        <v>7677</v>
      </c>
      <c r="G78" s="281" t="s">
        <v>7813</v>
      </c>
      <c r="H78" s="281" t="s">
        <v>7915</v>
      </c>
      <c r="I78" s="281" t="s">
        <v>7914</v>
      </c>
      <c r="J78" s="281"/>
      <c r="K78" s="281"/>
      <c r="L78" s="281"/>
    </row>
    <row r="79" spans="1:12" x14ac:dyDescent="0.25">
      <c r="A79" s="281" t="s">
        <v>1231</v>
      </c>
      <c r="B79" s="281" t="s">
        <v>1672</v>
      </c>
      <c r="C79" s="281" t="s">
        <v>1673</v>
      </c>
      <c r="D79" s="281" t="s">
        <v>7317</v>
      </c>
      <c r="E79" s="281" t="s">
        <v>7681</v>
      </c>
      <c r="F79" s="281" t="s">
        <v>7777</v>
      </c>
      <c r="G79" s="281" t="s">
        <v>1672</v>
      </c>
      <c r="H79" s="281" t="s">
        <v>7915</v>
      </c>
      <c r="I79" s="281" t="s">
        <v>7914</v>
      </c>
      <c r="J79" s="281"/>
      <c r="K79" s="281"/>
      <c r="L79" s="281"/>
    </row>
    <row r="80" spans="1:12" x14ac:dyDescent="0.25">
      <c r="A80" s="281" t="s">
        <v>1231</v>
      </c>
      <c r="B80" s="281" t="s">
        <v>1712</v>
      </c>
      <c r="C80" s="281" t="s">
        <v>1713</v>
      </c>
      <c r="D80" s="281" t="s">
        <v>7317</v>
      </c>
      <c r="E80" s="281" t="s">
        <v>7681</v>
      </c>
      <c r="F80" s="281" t="s">
        <v>7685</v>
      </c>
      <c r="G80" s="281" t="s">
        <v>7816</v>
      </c>
      <c r="H80" s="281" t="s">
        <v>7915</v>
      </c>
      <c r="I80" s="281" t="s">
        <v>7914</v>
      </c>
      <c r="J80" s="281"/>
      <c r="K80" s="281"/>
      <c r="L80" s="281"/>
    </row>
    <row r="81" spans="1:12" x14ac:dyDescent="0.25">
      <c r="A81" s="281" t="s">
        <v>32</v>
      </c>
      <c r="B81" s="281" t="s">
        <v>30</v>
      </c>
      <c r="C81" s="281" t="s">
        <v>31</v>
      </c>
      <c r="D81" s="281" t="s">
        <v>7318</v>
      </c>
      <c r="E81" s="281" t="s">
        <v>7688</v>
      </c>
      <c r="F81" s="281" t="s">
        <v>7765</v>
      </c>
      <c r="G81" s="281" t="s">
        <v>7766</v>
      </c>
      <c r="H81" s="281" t="s">
        <v>7913</v>
      </c>
      <c r="I81" s="281" t="s">
        <v>7914</v>
      </c>
      <c r="J81" s="281"/>
      <c r="K81" s="281"/>
      <c r="L81" s="281"/>
    </row>
    <row r="82" spans="1:12" x14ac:dyDescent="0.25">
      <c r="A82" s="281" t="s">
        <v>32</v>
      </c>
      <c r="B82" s="281" t="s">
        <v>2658</v>
      </c>
      <c r="C82" s="281" t="s">
        <v>2659</v>
      </c>
      <c r="D82" s="281" t="s">
        <v>7318</v>
      </c>
      <c r="E82" s="281" t="s">
        <v>7688</v>
      </c>
      <c r="F82" s="281" t="s">
        <v>7738</v>
      </c>
      <c r="G82" s="281" t="s">
        <v>7739</v>
      </c>
      <c r="H82" s="281" t="s">
        <v>7915</v>
      </c>
      <c r="I82" s="281" t="s">
        <v>7914</v>
      </c>
      <c r="J82" s="281"/>
      <c r="K82" s="281"/>
      <c r="L82" s="281"/>
    </row>
    <row r="83" spans="1:12" x14ac:dyDescent="0.25">
      <c r="A83" s="281" t="s">
        <v>219</v>
      </c>
      <c r="B83" s="281" t="s">
        <v>217</v>
      </c>
      <c r="C83" s="281" t="s">
        <v>218</v>
      </c>
      <c r="D83" s="281" t="s">
        <v>7331</v>
      </c>
      <c r="E83" s="281" t="s">
        <v>7671</v>
      </c>
      <c r="F83" s="281" t="s">
        <v>7672</v>
      </c>
      <c r="G83" s="281" t="s">
        <v>7672</v>
      </c>
      <c r="H83" s="281" t="s">
        <v>7913</v>
      </c>
      <c r="I83" s="281" t="s">
        <v>7914</v>
      </c>
      <c r="J83" s="281"/>
      <c r="K83" s="281"/>
      <c r="L83" s="281"/>
    </row>
    <row r="84" spans="1:12" x14ac:dyDescent="0.25">
      <c r="A84" s="281" t="s">
        <v>219</v>
      </c>
      <c r="B84" s="281" t="s">
        <v>908</v>
      </c>
      <c r="C84" s="281" t="s">
        <v>909</v>
      </c>
      <c r="D84" s="281" t="s">
        <v>7331</v>
      </c>
      <c r="E84" s="281" t="s">
        <v>7671</v>
      </c>
      <c r="F84" s="281" t="s">
        <v>7677</v>
      </c>
      <c r="G84" s="281" t="s">
        <v>7821</v>
      </c>
      <c r="H84" s="281" t="s">
        <v>7915</v>
      </c>
      <c r="I84" s="281" t="s">
        <v>7914</v>
      </c>
      <c r="J84" s="281"/>
      <c r="K84" s="281"/>
      <c r="L84" s="281"/>
    </row>
    <row r="85" spans="1:12" x14ac:dyDescent="0.25">
      <c r="A85" s="281" t="s">
        <v>655</v>
      </c>
      <c r="B85" s="281" t="s">
        <v>653</v>
      </c>
      <c r="C85" s="281" t="s">
        <v>654</v>
      </c>
      <c r="D85" s="281" t="s">
        <v>7334</v>
      </c>
      <c r="E85" s="281" t="s">
        <v>7688</v>
      </c>
      <c r="F85" s="281" t="s">
        <v>7685</v>
      </c>
      <c r="G85" s="281" t="s">
        <v>7689</v>
      </c>
      <c r="H85" s="281" t="s">
        <v>7913</v>
      </c>
      <c r="I85" s="281" t="s">
        <v>7914</v>
      </c>
      <c r="J85" s="281"/>
      <c r="K85" s="281"/>
      <c r="L85" s="281"/>
    </row>
    <row r="86" spans="1:12" x14ac:dyDescent="0.25">
      <c r="A86" s="281" t="s">
        <v>1027</v>
      </c>
      <c r="B86" s="281" t="s">
        <v>1025</v>
      </c>
      <c r="C86" s="281" t="s">
        <v>1026</v>
      </c>
      <c r="D86" s="281" t="s">
        <v>7335</v>
      </c>
      <c r="E86" s="281" t="s">
        <v>7671</v>
      </c>
      <c r="F86" s="281" t="s">
        <v>7677</v>
      </c>
      <c r="G86" s="281" t="s">
        <v>7825</v>
      </c>
      <c r="H86" s="281" t="s">
        <v>7913</v>
      </c>
      <c r="I86" s="281" t="s">
        <v>7914</v>
      </c>
      <c r="J86" s="281"/>
      <c r="K86" s="281"/>
      <c r="L86" s="281"/>
    </row>
    <row r="87" spans="1:12" x14ac:dyDescent="0.25">
      <c r="A87" s="281" t="s">
        <v>81</v>
      </c>
      <c r="B87" s="281" t="s">
        <v>79</v>
      </c>
      <c r="C87" s="281" t="s">
        <v>80</v>
      </c>
      <c r="D87" s="281" t="s">
        <v>7342</v>
      </c>
      <c r="E87" s="281" t="s">
        <v>7671</v>
      </c>
      <c r="F87" s="281" t="s">
        <v>7672</v>
      </c>
      <c r="G87" s="281" t="s">
        <v>7672</v>
      </c>
      <c r="H87" s="281" t="s">
        <v>7913</v>
      </c>
      <c r="I87" s="281" t="s">
        <v>7914</v>
      </c>
      <c r="J87" s="281"/>
      <c r="K87" s="281"/>
      <c r="L87" s="281"/>
    </row>
    <row r="88" spans="1:12" x14ac:dyDescent="0.25">
      <c r="A88" s="281" t="s">
        <v>232</v>
      </c>
      <c r="B88" s="281" t="s">
        <v>230</v>
      </c>
      <c r="C88" s="281" t="s">
        <v>231</v>
      </c>
      <c r="D88" s="281" t="s">
        <v>7347</v>
      </c>
      <c r="E88" s="281" t="s">
        <v>7676</v>
      </c>
      <c r="F88" s="281" t="s">
        <v>7677</v>
      </c>
      <c r="G88" s="281" t="s">
        <v>7677</v>
      </c>
      <c r="H88" s="281" t="s">
        <v>7913</v>
      </c>
      <c r="I88" s="281" t="s">
        <v>7914</v>
      </c>
      <c r="J88" s="281"/>
      <c r="K88" s="281"/>
      <c r="L88" s="281"/>
    </row>
    <row r="89" spans="1:12" x14ac:dyDescent="0.25">
      <c r="A89" s="281" t="s">
        <v>959</v>
      </c>
      <c r="B89" s="281" t="s">
        <v>957</v>
      </c>
      <c r="C89" s="281" t="s">
        <v>958</v>
      </c>
      <c r="D89" s="281" t="s">
        <v>7829</v>
      </c>
      <c r="E89" s="281" t="s">
        <v>7830</v>
      </c>
      <c r="F89" s="281" t="s">
        <v>7831</v>
      </c>
      <c r="G89" s="281" t="s">
        <v>7832</v>
      </c>
      <c r="H89" s="281"/>
      <c r="I89" s="281" t="s">
        <v>7914</v>
      </c>
      <c r="J89" s="281"/>
      <c r="K89" s="281"/>
      <c r="L89" s="281"/>
    </row>
    <row r="90" spans="1:12" x14ac:dyDescent="0.25">
      <c r="A90" s="281" t="s">
        <v>1126</v>
      </c>
      <c r="B90" s="281" t="s">
        <v>1124</v>
      </c>
      <c r="C90" s="281" t="s">
        <v>1125</v>
      </c>
      <c r="D90" s="281" t="s">
        <v>7834</v>
      </c>
      <c r="E90" s="281" t="s">
        <v>7835</v>
      </c>
      <c r="F90" s="281" t="s">
        <v>7831</v>
      </c>
      <c r="G90" s="281" t="s">
        <v>1124</v>
      </c>
      <c r="H90" s="281"/>
      <c r="I90" s="281" t="s">
        <v>7914</v>
      </c>
      <c r="J90" s="281"/>
      <c r="K90" s="281"/>
      <c r="L90" s="281"/>
    </row>
    <row r="91" spans="1:12" x14ac:dyDescent="0.25">
      <c r="A91" s="281" t="s">
        <v>1038</v>
      </c>
      <c r="B91" s="281" t="s">
        <v>1036</v>
      </c>
      <c r="C91" s="281" t="s">
        <v>1037</v>
      </c>
      <c r="D91" s="281" t="s">
        <v>7837</v>
      </c>
      <c r="E91" s="281" t="s">
        <v>7838</v>
      </c>
      <c r="F91" s="281" t="s">
        <v>7831</v>
      </c>
      <c r="G91" s="281" t="s">
        <v>1036</v>
      </c>
      <c r="H91" s="281" t="s">
        <v>7915</v>
      </c>
      <c r="I91" s="281" t="s">
        <v>7914</v>
      </c>
      <c r="J91" s="281"/>
      <c r="K91" s="281"/>
      <c r="L91" s="281"/>
    </row>
    <row r="92" spans="1:12" x14ac:dyDescent="0.25">
      <c r="A92" s="281" t="s">
        <v>1180</v>
      </c>
      <c r="B92" s="281" t="s">
        <v>1178</v>
      </c>
      <c r="C92" s="281" t="s">
        <v>1179</v>
      </c>
      <c r="D92" s="281" t="s">
        <v>7840</v>
      </c>
      <c r="E92" s="281" t="s">
        <v>7841</v>
      </c>
      <c r="F92" s="281" t="s">
        <v>7831</v>
      </c>
      <c r="G92" s="281" t="s">
        <v>1178</v>
      </c>
      <c r="H92" s="281" t="s">
        <v>7915</v>
      </c>
      <c r="I92" s="281" t="s">
        <v>7914</v>
      </c>
      <c r="J92" s="281"/>
      <c r="K92" s="281"/>
      <c r="L92" s="281"/>
    </row>
    <row r="93" spans="1:12" x14ac:dyDescent="0.25">
      <c r="A93" s="281" t="s">
        <v>1152</v>
      </c>
      <c r="B93" s="281" t="s">
        <v>1150</v>
      </c>
      <c r="C93" s="281" t="s">
        <v>1151</v>
      </c>
      <c r="D93" s="281" t="s">
        <v>7844</v>
      </c>
      <c r="E93" s="281" t="s">
        <v>7845</v>
      </c>
      <c r="F93" s="281" t="s">
        <v>7831</v>
      </c>
      <c r="G93" s="281" t="s">
        <v>1150</v>
      </c>
      <c r="H93" s="281"/>
      <c r="I93" s="281" t="s">
        <v>7914</v>
      </c>
      <c r="J93" s="281"/>
      <c r="K93" s="281"/>
      <c r="L93" s="281"/>
    </row>
    <row r="94" spans="1:12" x14ac:dyDescent="0.25">
      <c r="A94" s="281" t="s">
        <v>1061</v>
      </c>
      <c r="B94" s="281" t="s">
        <v>1059</v>
      </c>
      <c r="C94" s="281" t="s">
        <v>1060</v>
      </c>
      <c r="D94" s="281" t="s">
        <v>7847</v>
      </c>
      <c r="E94" s="281" t="s">
        <v>7848</v>
      </c>
      <c r="F94" s="281" t="s">
        <v>7831</v>
      </c>
      <c r="G94" s="281" t="s">
        <v>1059</v>
      </c>
      <c r="H94" s="281"/>
      <c r="I94" s="281" t="s">
        <v>7914</v>
      </c>
      <c r="J94" s="281"/>
      <c r="K94" s="281"/>
      <c r="L94" s="281"/>
    </row>
    <row r="95" spans="1:12" x14ac:dyDescent="0.25">
      <c r="A95" s="281" t="s">
        <v>1082</v>
      </c>
      <c r="B95" s="281" t="s">
        <v>1080</v>
      </c>
      <c r="C95" s="281" t="s">
        <v>1081</v>
      </c>
      <c r="D95" s="281" t="s">
        <v>7850</v>
      </c>
      <c r="E95" s="281" t="s">
        <v>7851</v>
      </c>
      <c r="F95" s="281" t="s">
        <v>7831</v>
      </c>
      <c r="G95" s="281" t="s">
        <v>1080</v>
      </c>
      <c r="H95" s="281"/>
      <c r="I95" s="281" t="s">
        <v>7914</v>
      </c>
      <c r="J95" s="281"/>
      <c r="K95" s="281"/>
      <c r="L95" s="281"/>
    </row>
    <row r="96" spans="1:12" x14ac:dyDescent="0.25">
      <c r="A96" s="281" t="s">
        <v>1136</v>
      </c>
      <c r="B96" s="281" t="s">
        <v>1134</v>
      </c>
      <c r="C96" s="281" t="s">
        <v>1135</v>
      </c>
      <c r="D96" s="281" t="s">
        <v>7853</v>
      </c>
      <c r="E96" s="281" t="s">
        <v>7838</v>
      </c>
      <c r="F96" s="281" t="s">
        <v>7831</v>
      </c>
      <c r="G96" s="281" t="s">
        <v>1134</v>
      </c>
      <c r="H96" s="281" t="s">
        <v>7915</v>
      </c>
      <c r="I96" s="281" t="s">
        <v>7914</v>
      </c>
      <c r="J96" s="281"/>
      <c r="K96" s="281"/>
      <c r="L96" s="281"/>
    </row>
    <row r="97" spans="1:12" x14ac:dyDescent="0.25">
      <c r="A97" s="281" t="s">
        <v>1847</v>
      </c>
      <c r="B97" s="281" t="s">
        <v>1845</v>
      </c>
      <c r="C97" s="281" t="s">
        <v>1846</v>
      </c>
      <c r="D97" s="281" t="s">
        <v>7855</v>
      </c>
      <c r="E97" s="281" t="s">
        <v>7856</v>
      </c>
      <c r="F97" s="281" t="s">
        <v>7831</v>
      </c>
      <c r="G97" s="281" t="s">
        <v>1845</v>
      </c>
      <c r="H97" s="281"/>
      <c r="I97" s="281" t="s">
        <v>7914</v>
      </c>
      <c r="J97" s="281"/>
      <c r="K97" s="281"/>
      <c r="L97" s="281"/>
    </row>
    <row r="98" spans="1:12" x14ac:dyDescent="0.25">
      <c r="A98" s="281" t="s">
        <v>2497</v>
      </c>
      <c r="B98" s="281" t="s">
        <v>2495</v>
      </c>
      <c r="C98" s="281" t="s">
        <v>2496</v>
      </c>
      <c r="D98" s="281" t="s">
        <v>7859</v>
      </c>
      <c r="E98" s="281" t="s">
        <v>7860</v>
      </c>
      <c r="F98" s="281" t="s">
        <v>7831</v>
      </c>
      <c r="G98" s="281" t="s">
        <v>7861</v>
      </c>
      <c r="H98" s="281"/>
      <c r="I98" s="281" t="s">
        <v>7914</v>
      </c>
      <c r="J98" s="281"/>
      <c r="K98" s="281"/>
      <c r="L98" s="281"/>
    </row>
    <row r="99" spans="1:12" x14ac:dyDescent="0.25">
      <c r="A99" s="281" t="s">
        <v>671</v>
      </c>
      <c r="B99" s="281" t="s">
        <v>669</v>
      </c>
      <c r="C99" s="281" t="s">
        <v>670</v>
      </c>
      <c r="D99" s="281" t="s">
        <v>7356</v>
      </c>
      <c r="E99" s="281" t="s">
        <v>7681</v>
      </c>
      <c r="F99" s="281" t="s">
        <v>7685</v>
      </c>
      <c r="G99" s="281" t="s">
        <v>570</v>
      </c>
      <c r="H99" s="281" t="s">
        <v>7913</v>
      </c>
      <c r="I99" s="281" t="s">
        <v>7914</v>
      </c>
      <c r="J99" s="281"/>
      <c r="K99" s="281"/>
      <c r="L99" s="281"/>
    </row>
    <row r="100" spans="1:12" x14ac:dyDescent="0.25">
      <c r="A100" s="281" t="s">
        <v>698</v>
      </c>
      <c r="B100" s="281" t="s">
        <v>696</v>
      </c>
      <c r="C100" s="281" t="s">
        <v>697</v>
      </c>
      <c r="D100" s="281" t="s">
        <v>7359</v>
      </c>
      <c r="E100" s="281" t="s">
        <v>7681</v>
      </c>
      <c r="F100" s="281" t="s">
        <v>7695</v>
      </c>
      <c r="G100" s="281" t="s">
        <v>7672</v>
      </c>
      <c r="H100" s="281" t="s">
        <v>7913</v>
      </c>
      <c r="I100" s="281" t="s">
        <v>7916</v>
      </c>
      <c r="J100" s="281"/>
      <c r="K100" s="281"/>
      <c r="L100" s="281"/>
    </row>
    <row r="101" spans="1:12" x14ac:dyDescent="0.25">
      <c r="A101" s="281" t="s">
        <v>698</v>
      </c>
      <c r="B101" s="281" t="s">
        <v>1836</v>
      </c>
      <c r="C101" s="281" t="s">
        <v>1837</v>
      </c>
      <c r="D101" s="281" t="s">
        <v>7359</v>
      </c>
      <c r="E101" s="281" t="s">
        <v>7681</v>
      </c>
      <c r="F101" s="281" t="s">
        <v>7685</v>
      </c>
      <c r="G101" s="281" t="s">
        <v>570</v>
      </c>
      <c r="H101" s="281" t="s">
        <v>7915</v>
      </c>
      <c r="I101" s="281" t="s">
        <v>7914</v>
      </c>
      <c r="J101" s="281"/>
      <c r="K101" s="281"/>
      <c r="L101" s="281"/>
    </row>
    <row r="102" spans="1:12" x14ac:dyDescent="0.25">
      <c r="A102" s="281" t="s">
        <v>698</v>
      </c>
      <c r="B102" s="281" t="s">
        <v>2216</v>
      </c>
      <c r="C102" s="281" t="s">
        <v>2217</v>
      </c>
      <c r="D102" s="281" t="s">
        <v>7359</v>
      </c>
      <c r="E102" s="281" t="s">
        <v>7681</v>
      </c>
      <c r="F102" s="281" t="s">
        <v>7692</v>
      </c>
      <c r="G102" s="281" t="s">
        <v>7730</v>
      </c>
      <c r="H102" s="281" t="s">
        <v>7915</v>
      </c>
      <c r="I102" s="281" t="s">
        <v>7914</v>
      </c>
      <c r="J102" s="281"/>
      <c r="K102" s="281"/>
      <c r="L102" s="281"/>
    </row>
    <row r="103" spans="1:12" x14ac:dyDescent="0.25">
      <c r="A103" s="281" t="s">
        <v>698</v>
      </c>
      <c r="B103" s="281" t="s">
        <v>2732</v>
      </c>
      <c r="C103" s="281" t="s">
        <v>2733</v>
      </c>
      <c r="D103" s="281" t="s">
        <v>7359</v>
      </c>
      <c r="E103" s="281" t="s">
        <v>7681</v>
      </c>
      <c r="F103" s="281" t="s">
        <v>7685</v>
      </c>
      <c r="G103" s="281" t="s">
        <v>7869</v>
      </c>
      <c r="H103" s="281" t="s">
        <v>7915</v>
      </c>
      <c r="I103" s="281" t="s">
        <v>7914</v>
      </c>
      <c r="J103" s="281"/>
      <c r="K103" s="281"/>
      <c r="L103" s="281"/>
    </row>
    <row r="104" spans="1:12" x14ac:dyDescent="0.25">
      <c r="A104" s="281" t="s">
        <v>698</v>
      </c>
      <c r="B104" s="281" t="s">
        <v>3960</v>
      </c>
      <c r="C104" s="281" t="s">
        <v>3961</v>
      </c>
      <c r="D104" s="281" t="s">
        <v>7359</v>
      </c>
      <c r="E104" s="281" t="s">
        <v>7681</v>
      </c>
      <c r="F104" s="281" t="s">
        <v>7777</v>
      </c>
      <c r="G104" s="281" t="s">
        <v>7872</v>
      </c>
      <c r="H104" s="281" t="s">
        <v>7915</v>
      </c>
      <c r="I104" s="281" t="s">
        <v>7914</v>
      </c>
      <c r="J104" s="281"/>
      <c r="K104" s="281"/>
      <c r="L104" s="281"/>
    </row>
    <row r="105" spans="1:12" x14ac:dyDescent="0.25">
      <c r="A105" s="281" t="s">
        <v>54</v>
      </c>
      <c r="B105" s="281" t="s">
        <v>52</v>
      </c>
      <c r="C105" s="281" t="s">
        <v>53</v>
      </c>
      <c r="D105" s="281" t="s">
        <v>7360</v>
      </c>
      <c r="E105" s="281" t="s">
        <v>7681</v>
      </c>
      <c r="F105" s="281" t="s">
        <v>7716</v>
      </c>
      <c r="G105" s="281" t="s">
        <v>7716</v>
      </c>
      <c r="H105" s="281" t="s">
        <v>7913</v>
      </c>
      <c r="I105" s="281" t="s">
        <v>7914</v>
      </c>
      <c r="J105" s="281"/>
      <c r="K105" s="281"/>
      <c r="L105" s="281"/>
    </row>
    <row r="106" spans="1:12" x14ac:dyDescent="0.25">
      <c r="A106" s="281" t="s">
        <v>382</v>
      </c>
      <c r="B106" s="281" t="s">
        <v>380</v>
      </c>
      <c r="C106" s="281" t="s">
        <v>381</v>
      </c>
      <c r="D106" s="281" t="s">
        <v>7367</v>
      </c>
      <c r="E106" s="281" t="s">
        <v>7688</v>
      </c>
      <c r="F106" s="281" t="s">
        <v>7672</v>
      </c>
      <c r="G106" s="281" t="s">
        <v>7672</v>
      </c>
      <c r="H106" s="281" t="s">
        <v>7913</v>
      </c>
      <c r="I106" s="281" t="s">
        <v>7914</v>
      </c>
      <c r="J106" s="281"/>
      <c r="K106" s="281"/>
      <c r="L106" s="281"/>
    </row>
    <row r="107" spans="1:12" x14ac:dyDescent="0.25">
      <c r="A107" s="281" t="s">
        <v>167</v>
      </c>
      <c r="B107" s="281" t="s">
        <v>165</v>
      </c>
      <c r="C107" s="281" t="s">
        <v>166</v>
      </c>
      <c r="D107" s="281" t="s">
        <v>7368</v>
      </c>
      <c r="E107" s="281" t="s">
        <v>7681</v>
      </c>
      <c r="F107" s="281" t="s">
        <v>7672</v>
      </c>
      <c r="G107" s="281" t="s">
        <v>7672</v>
      </c>
      <c r="H107" s="281" t="s">
        <v>7913</v>
      </c>
      <c r="I107" s="281" t="s">
        <v>7914</v>
      </c>
      <c r="J107" s="281"/>
      <c r="K107" s="281"/>
      <c r="L107" s="281"/>
    </row>
    <row r="108" spans="1:12" x14ac:dyDescent="0.25">
      <c r="A108" s="281" t="s">
        <v>167</v>
      </c>
      <c r="B108" s="281" t="s">
        <v>1106</v>
      </c>
      <c r="C108" s="281" t="s">
        <v>1107</v>
      </c>
      <c r="D108" s="281" t="s">
        <v>7368</v>
      </c>
      <c r="E108" s="281" t="s">
        <v>7681</v>
      </c>
      <c r="F108" s="281" t="s">
        <v>7685</v>
      </c>
      <c r="G108" s="281" t="s">
        <v>7714</v>
      </c>
      <c r="H108" s="281" t="s">
        <v>7915</v>
      </c>
      <c r="I108" s="281" t="s">
        <v>7914</v>
      </c>
      <c r="J108" s="281"/>
      <c r="K108" s="281"/>
      <c r="L108" s="281"/>
    </row>
    <row r="109" spans="1:12" x14ac:dyDescent="0.25">
      <c r="A109" s="281" t="s">
        <v>167</v>
      </c>
      <c r="B109" s="281" t="s">
        <v>2034</v>
      </c>
      <c r="C109" s="281" t="s">
        <v>2035</v>
      </c>
      <c r="D109" s="281" t="s">
        <v>7368</v>
      </c>
      <c r="E109" s="281" t="s">
        <v>7681</v>
      </c>
      <c r="F109" s="281" t="s">
        <v>7692</v>
      </c>
      <c r="G109" s="281" t="s">
        <v>7730</v>
      </c>
      <c r="H109" s="281" t="s">
        <v>7915</v>
      </c>
      <c r="I109" s="281" t="s">
        <v>7914</v>
      </c>
      <c r="J109" s="281"/>
      <c r="K109" s="281"/>
      <c r="L109" s="281"/>
    </row>
    <row r="110" spans="1:12" x14ac:dyDescent="0.25">
      <c r="A110" s="281" t="s">
        <v>526</v>
      </c>
      <c r="B110" s="281" t="s">
        <v>524</v>
      </c>
      <c r="C110" s="281" t="s">
        <v>525</v>
      </c>
      <c r="D110" s="281" t="s">
        <v>7371</v>
      </c>
      <c r="E110" s="281" t="s">
        <v>7681</v>
      </c>
      <c r="F110" s="281" t="s">
        <v>7672</v>
      </c>
      <c r="G110" s="281" t="s">
        <v>7672</v>
      </c>
      <c r="H110" s="281" t="s">
        <v>7913</v>
      </c>
      <c r="I110" s="281" t="s">
        <v>7914</v>
      </c>
      <c r="J110" s="281"/>
      <c r="K110" s="281"/>
      <c r="L110" s="281"/>
    </row>
    <row r="111" spans="1:12" x14ac:dyDescent="0.25">
      <c r="A111" s="281" t="s">
        <v>1854</v>
      </c>
      <c r="B111" s="281" t="s">
        <v>1852</v>
      </c>
      <c r="C111" s="281" t="s">
        <v>1853</v>
      </c>
      <c r="D111" s="281" t="s">
        <v>7382</v>
      </c>
      <c r="E111" s="281" t="s">
        <v>7681</v>
      </c>
      <c r="F111" s="281" t="s">
        <v>7801</v>
      </c>
      <c r="G111" s="281" t="s">
        <v>7802</v>
      </c>
      <c r="H111" s="281" t="s">
        <v>7913</v>
      </c>
      <c r="I111" s="281" t="s">
        <v>7914</v>
      </c>
      <c r="J111" s="281"/>
      <c r="K111" s="281"/>
      <c r="L111" s="281"/>
    </row>
    <row r="112" spans="1:12" x14ac:dyDescent="0.25">
      <c r="A112" s="281" t="s">
        <v>145</v>
      </c>
      <c r="B112" s="281" t="s">
        <v>143</v>
      </c>
      <c r="C112" s="281" t="s">
        <v>144</v>
      </c>
      <c r="D112" s="281" t="s">
        <v>7385</v>
      </c>
      <c r="E112" s="281" t="s">
        <v>7676</v>
      </c>
      <c r="F112" s="281" t="s">
        <v>7672</v>
      </c>
      <c r="G112" s="281" t="s">
        <v>7677</v>
      </c>
      <c r="H112" s="281" t="s">
        <v>7913</v>
      </c>
      <c r="I112" s="281" t="s">
        <v>7914</v>
      </c>
      <c r="J112" s="281"/>
      <c r="K112" s="281"/>
      <c r="L112" s="281"/>
    </row>
    <row r="113" spans="1:12" x14ac:dyDescent="0.25">
      <c r="A113" s="281" t="s">
        <v>703</v>
      </c>
      <c r="B113" s="281" t="s">
        <v>2747</v>
      </c>
      <c r="C113" s="281" t="s">
        <v>2748</v>
      </c>
      <c r="D113" s="281" t="s">
        <v>7386</v>
      </c>
      <c r="E113" s="281" t="s">
        <v>7681</v>
      </c>
      <c r="F113" s="281" t="s">
        <v>7695</v>
      </c>
      <c r="G113" s="281" t="s">
        <v>7672</v>
      </c>
      <c r="H113" s="281" t="s">
        <v>7913</v>
      </c>
      <c r="I113" s="281" t="s">
        <v>7916</v>
      </c>
      <c r="J113" s="281"/>
      <c r="K113" s="281"/>
      <c r="L113" s="281"/>
    </row>
    <row r="114" spans="1:12" x14ac:dyDescent="0.25">
      <c r="A114" s="281" t="s">
        <v>703</v>
      </c>
      <c r="B114" s="281" t="s">
        <v>701</v>
      </c>
      <c r="C114" s="281" t="s">
        <v>702</v>
      </c>
      <c r="D114" s="281" t="s">
        <v>7386</v>
      </c>
      <c r="E114" s="281" t="s">
        <v>7681</v>
      </c>
      <c r="F114" s="281" t="s">
        <v>7677</v>
      </c>
      <c r="G114" s="281" t="s">
        <v>7813</v>
      </c>
      <c r="H114" s="281" t="s">
        <v>7915</v>
      </c>
      <c r="I114" s="281" t="s">
        <v>7914</v>
      </c>
      <c r="J114" s="281"/>
      <c r="K114" s="281"/>
      <c r="L114" s="281"/>
    </row>
    <row r="115" spans="1:12" x14ac:dyDescent="0.25">
      <c r="A115" s="281" t="s">
        <v>703</v>
      </c>
      <c r="B115" s="281" t="s">
        <v>717</v>
      </c>
      <c r="C115" s="281" t="s">
        <v>718</v>
      </c>
      <c r="D115" s="281" t="s">
        <v>7386</v>
      </c>
      <c r="E115" s="281" t="s">
        <v>7681</v>
      </c>
      <c r="F115" s="281" t="s">
        <v>7685</v>
      </c>
      <c r="G115" s="281" t="s">
        <v>7702</v>
      </c>
      <c r="H115" s="281" t="s">
        <v>7915</v>
      </c>
      <c r="I115" s="281" t="s">
        <v>7914</v>
      </c>
      <c r="J115" s="281"/>
      <c r="K115" s="281"/>
      <c r="L115" s="281"/>
    </row>
    <row r="116" spans="1:12" x14ac:dyDescent="0.25">
      <c r="A116" s="281" t="s">
        <v>703</v>
      </c>
      <c r="B116" s="281" t="s">
        <v>732</v>
      </c>
      <c r="C116" s="281" t="s">
        <v>733</v>
      </c>
      <c r="D116" s="281" t="s">
        <v>7386</v>
      </c>
      <c r="E116" s="281" t="s">
        <v>7681</v>
      </c>
      <c r="F116" s="281" t="s">
        <v>7685</v>
      </c>
      <c r="G116" s="281" t="s">
        <v>7887</v>
      </c>
      <c r="H116" s="281" t="s">
        <v>7915</v>
      </c>
      <c r="I116" s="281" t="s">
        <v>7914</v>
      </c>
      <c r="J116" s="281"/>
      <c r="K116" s="281"/>
      <c r="L116" s="281"/>
    </row>
    <row r="117" spans="1:12" x14ac:dyDescent="0.25">
      <c r="A117" s="281" t="s">
        <v>703</v>
      </c>
      <c r="B117" s="281" t="s">
        <v>744</v>
      </c>
      <c r="C117" s="281" t="s">
        <v>745</v>
      </c>
      <c r="D117" s="281" t="s">
        <v>7386</v>
      </c>
      <c r="E117" s="281" t="s">
        <v>7681</v>
      </c>
      <c r="F117" s="281" t="s">
        <v>7677</v>
      </c>
      <c r="G117" s="281" t="s">
        <v>7889</v>
      </c>
      <c r="H117" s="281" t="s">
        <v>7915</v>
      </c>
      <c r="I117" s="281" t="s">
        <v>7914</v>
      </c>
      <c r="J117" s="281"/>
      <c r="K117" s="281"/>
      <c r="L117" s="281"/>
    </row>
    <row r="118" spans="1:12" x14ac:dyDescent="0.25">
      <c r="A118" s="281" t="s">
        <v>391</v>
      </c>
      <c r="B118" s="281" t="s">
        <v>389</v>
      </c>
      <c r="C118" s="281" t="s">
        <v>390</v>
      </c>
      <c r="D118" s="281" t="s">
        <v>7389</v>
      </c>
      <c r="E118" s="281" t="s">
        <v>7671</v>
      </c>
      <c r="F118" s="281" t="s">
        <v>7695</v>
      </c>
      <c r="G118" s="281" t="s">
        <v>7696</v>
      </c>
      <c r="H118" s="281" t="s">
        <v>7913</v>
      </c>
      <c r="I118" s="281" t="s">
        <v>7916</v>
      </c>
      <c r="J118" s="281"/>
      <c r="K118" s="281"/>
      <c r="L118" s="281"/>
    </row>
    <row r="119" spans="1:12" x14ac:dyDescent="0.25">
      <c r="A119" s="281" t="s">
        <v>391</v>
      </c>
      <c r="B119" s="281" t="s">
        <v>402</v>
      </c>
      <c r="C119" s="281" t="s">
        <v>403</v>
      </c>
      <c r="D119" s="281" t="s">
        <v>7389</v>
      </c>
      <c r="E119" s="281" t="s">
        <v>7671</v>
      </c>
      <c r="F119" s="281" t="s">
        <v>7677</v>
      </c>
      <c r="G119" s="281" t="s">
        <v>7677</v>
      </c>
      <c r="H119" s="281" t="s">
        <v>7915</v>
      </c>
      <c r="I119" s="281" t="s">
        <v>7914</v>
      </c>
      <c r="J119" s="281"/>
      <c r="K119" s="281"/>
      <c r="L119" s="281"/>
    </row>
    <row r="120" spans="1:12" x14ac:dyDescent="0.25">
      <c r="A120" s="281" t="s">
        <v>391</v>
      </c>
      <c r="B120" s="281" t="s">
        <v>412</v>
      </c>
      <c r="C120" s="281" t="s">
        <v>413</v>
      </c>
      <c r="D120" s="281" t="s">
        <v>7389</v>
      </c>
      <c r="E120" s="281" t="s">
        <v>7671</v>
      </c>
      <c r="F120" s="281" t="s">
        <v>7685</v>
      </c>
      <c r="G120" s="281" t="s">
        <v>570</v>
      </c>
      <c r="H120" s="281" t="s">
        <v>7915</v>
      </c>
      <c r="I120" s="281" t="s">
        <v>7914</v>
      </c>
      <c r="J120" s="281"/>
      <c r="K120" s="281"/>
      <c r="L120" s="281"/>
    </row>
    <row r="121" spans="1:12" x14ac:dyDescent="0.25">
      <c r="A121" s="281" t="s">
        <v>3908</v>
      </c>
      <c r="B121" s="281" t="s">
        <v>3906</v>
      </c>
      <c r="C121" s="281" t="s">
        <v>3907</v>
      </c>
      <c r="D121" s="281" t="s">
        <v>7394</v>
      </c>
      <c r="E121" s="281" t="s">
        <v>7671</v>
      </c>
      <c r="F121" s="281" t="s">
        <v>7738</v>
      </c>
      <c r="G121" s="281" t="s">
        <v>3906</v>
      </c>
      <c r="H121" s="281" t="s">
        <v>7915</v>
      </c>
      <c r="I121" s="281" t="s">
        <v>7914</v>
      </c>
      <c r="J121" s="281"/>
      <c r="K121" s="281"/>
      <c r="L121" s="281"/>
    </row>
    <row r="122" spans="1:12" x14ac:dyDescent="0.25">
      <c r="A122" s="281" t="s">
        <v>942</v>
      </c>
      <c r="B122" s="281" t="s">
        <v>940</v>
      </c>
      <c r="C122" s="281" t="s">
        <v>941</v>
      </c>
      <c r="D122" s="281" t="s">
        <v>7397</v>
      </c>
      <c r="E122" s="281" t="s">
        <v>7688</v>
      </c>
      <c r="F122" s="281" t="s">
        <v>7685</v>
      </c>
      <c r="G122" s="281" t="s">
        <v>7689</v>
      </c>
      <c r="H122" s="281" t="s">
        <v>7913</v>
      </c>
      <c r="I122" s="281" t="s">
        <v>7914</v>
      </c>
      <c r="J122" s="281"/>
      <c r="K122" s="281"/>
      <c r="L122" s="281"/>
    </row>
    <row r="123" spans="1:12" x14ac:dyDescent="0.25">
      <c r="A123" s="281" t="s">
        <v>759</v>
      </c>
      <c r="B123" s="281" t="s">
        <v>757</v>
      </c>
      <c r="C123" s="281" t="s">
        <v>758</v>
      </c>
      <c r="D123" s="281" t="s">
        <v>7398</v>
      </c>
      <c r="E123" s="281" t="s">
        <v>7681</v>
      </c>
      <c r="F123" s="281" t="s">
        <v>7685</v>
      </c>
      <c r="G123" s="281" t="s">
        <v>7714</v>
      </c>
      <c r="H123" s="281" t="s">
        <v>7913</v>
      </c>
      <c r="I123" s="281" t="s">
        <v>7914</v>
      </c>
      <c r="J123" s="281"/>
      <c r="K123" s="281"/>
      <c r="L123" s="281"/>
    </row>
    <row r="124" spans="1:12" x14ac:dyDescent="0.25">
      <c r="A124" s="281" t="s">
        <v>781</v>
      </c>
      <c r="B124" s="281" t="s">
        <v>779</v>
      </c>
      <c r="C124" s="281" t="s">
        <v>780</v>
      </c>
      <c r="D124" s="281" t="s">
        <v>7399</v>
      </c>
      <c r="E124" s="281" t="s">
        <v>7676</v>
      </c>
      <c r="F124" s="281" t="s">
        <v>7695</v>
      </c>
      <c r="G124" s="281" t="s">
        <v>7696</v>
      </c>
      <c r="H124" s="281" t="s">
        <v>7913</v>
      </c>
      <c r="I124" s="281" t="s">
        <v>7916</v>
      </c>
      <c r="J124" s="281"/>
      <c r="K124" s="281"/>
      <c r="L124" s="281"/>
    </row>
    <row r="125" spans="1:12" x14ac:dyDescent="0.25">
      <c r="A125" s="281" t="s">
        <v>781</v>
      </c>
      <c r="B125" s="281" t="s">
        <v>801</v>
      </c>
      <c r="C125" s="281" t="s">
        <v>802</v>
      </c>
      <c r="D125" s="281" t="s">
        <v>7399</v>
      </c>
      <c r="E125" s="281" t="s">
        <v>7676</v>
      </c>
      <c r="F125" s="281" t="s">
        <v>7685</v>
      </c>
      <c r="G125" s="281" t="s">
        <v>7760</v>
      </c>
      <c r="H125" s="281" t="s">
        <v>7915</v>
      </c>
      <c r="I125" s="281" t="s">
        <v>7914</v>
      </c>
      <c r="J125" s="281"/>
      <c r="K125" s="281"/>
      <c r="L125" s="281"/>
    </row>
    <row r="126" spans="1:12" x14ac:dyDescent="0.25">
      <c r="A126" s="281" t="s">
        <v>781</v>
      </c>
      <c r="B126" s="281" t="s">
        <v>824</v>
      </c>
      <c r="C126" s="281" t="s">
        <v>825</v>
      </c>
      <c r="D126" s="281" t="s">
        <v>7399</v>
      </c>
      <c r="E126" s="281" t="s">
        <v>7676</v>
      </c>
      <c r="F126" s="281" t="s">
        <v>7685</v>
      </c>
      <c r="G126" s="281" t="s">
        <v>7714</v>
      </c>
      <c r="H126" s="281" t="s">
        <v>7915</v>
      </c>
      <c r="I126" s="281" t="s">
        <v>7914</v>
      </c>
      <c r="J126" s="281"/>
      <c r="K126" s="281"/>
      <c r="L126" s="281"/>
    </row>
    <row r="127" spans="1:12" x14ac:dyDescent="0.25">
      <c r="A127" s="281" t="s">
        <v>781</v>
      </c>
      <c r="B127" s="281" t="s">
        <v>844</v>
      </c>
      <c r="C127" s="281" t="s">
        <v>845</v>
      </c>
      <c r="D127" s="281" t="s">
        <v>7399</v>
      </c>
      <c r="E127" s="281" t="s">
        <v>7676</v>
      </c>
      <c r="F127" s="281" t="s">
        <v>7677</v>
      </c>
      <c r="G127" s="281" t="s">
        <v>7900</v>
      </c>
      <c r="H127" s="281" t="s">
        <v>7915</v>
      </c>
      <c r="I127" s="281" t="s">
        <v>7914</v>
      </c>
      <c r="J127" s="281"/>
      <c r="K127" s="281"/>
      <c r="L127" s="281"/>
    </row>
    <row r="128" spans="1:12" x14ac:dyDescent="0.25">
      <c r="A128" s="281" t="s">
        <v>158</v>
      </c>
      <c r="B128" s="281" t="s">
        <v>156</v>
      </c>
      <c r="C128" s="281" t="s">
        <v>157</v>
      </c>
      <c r="D128" s="281" t="s">
        <v>7402</v>
      </c>
      <c r="E128" s="281" t="s">
        <v>7681</v>
      </c>
      <c r="F128" s="281" t="s">
        <v>7685</v>
      </c>
      <c r="G128" s="281" t="s">
        <v>570</v>
      </c>
      <c r="H128" s="281" t="s">
        <v>7913</v>
      </c>
      <c r="I128" s="281" t="s">
        <v>7914</v>
      </c>
      <c r="J128" s="281"/>
      <c r="K128" s="281"/>
      <c r="L128" s="281"/>
    </row>
    <row r="129" spans="1:12" x14ac:dyDescent="0.25">
      <c r="A129" s="281" t="s">
        <v>1616</v>
      </c>
      <c r="B129" s="281" t="s">
        <v>1614</v>
      </c>
      <c r="C129" s="281" t="s">
        <v>1615</v>
      </c>
      <c r="D129" s="281" t="s">
        <v>7403</v>
      </c>
      <c r="E129" s="281" t="s">
        <v>7681</v>
      </c>
      <c r="F129" s="281" t="s">
        <v>7685</v>
      </c>
      <c r="G129" s="281" t="s">
        <v>570</v>
      </c>
      <c r="H129" s="281" t="s">
        <v>7913</v>
      </c>
      <c r="I129" s="281" t="s">
        <v>7914</v>
      </c>
      <c r="J129" s="281"/>
      <c r="K129" s="281"/>
      <c r="L129" s="281"/>
    </row>
    <row r="130" spans="1:12" x14ac:dyDescent="0.25">
      <c r="A130" s="281" t="s">
        <v>875</v>
      </c>
      <c r="B130" s="281" t="s">
        <v>873</v>
      </c>
      <c r="C130" s="281" t="s">
        <v>874</v>
      </c>
      <c r="D130" s="281" t="s">
        <v>7404</v>
      </c>
      <c r="E130" s="281" t="s">
        <v>7727</v>
      </c>
      <c r="F130" s="281" t="s">
        <v>7677</v>
      </c>
      <c r="G130" s="281" t="s">
        <v>7677</v>
      </c>
      <c r="H130" s="281" t="s">
        <v>7913</v>
      </c>
      <c r="I130" s="281" t="s">
        <v>7914</v>
      </c>
      <c r="J130" s="281"/>
      <c r="K130" s="281"/>
      <c r="L130" s="281"/>
    </row>
    <row r="131" spans="1:12" x14ac:dyDescent="0.25">
      <c r="A131" s="281" t="s">
        <v>3866</v>
      </c>
      <c r="B131" s="281" t="s">
        <v>3864</v>
      </c>
      <c r="C131" s="281" t="s">
        <v>3865</v>
      </c>
      <c r="D131" s="281" t="s">
        <v>7411</v>
      </c>
      <c r="E131" s="281" t="s">
        <v>7688</v>
      </c>
      <c r="F131" s="281" t="s">
        <v>7905</v>
      </c>
      <c r="G131" s="281" t="s">
        <v>3864</v>
      </c>
      <c r="H131" s="281" t="s">
        <v>7913</v>
      </c>
      <c r="I131" s="281" t="s">
        <v>7914</v>
      </c>
      <c r="J131" s="281"/>
      <c r="K131" s="281"/>
      <c r="L131" s="281"/>
    </row>
    <row r="132" spans="1:12" x14ac:dyDescent="0.25">
      <c r="A132" s="281" t="s">
        <v>103</v>
      </c>
      <c r="B132" s="281" t="s">
        <v>101</v>
      </c>
      <c r="C132" s="281" t="s">
        <v>102</v>
      </c>
      <c r="D132" s="281" t="s">
        <v>7412</v>
      </c>
      <c r="E132" s="281" t="s">
        <v>7688</v>
      </c>
      <c r="F132" s="281" t="s">
        <v>7672</v>
      </c>
      <c r="G132" s="281" t="s">
        <v>7672</v>
      </c>
      <c r="H132" s="281" t="s">
        <v>7913</v>
      </c>
      <c r="I132" s="281" t="s">
        <v>7914</v>
      </c>
      <c r="J132" s="281"/>
      <c r="K132" s="281"/>
      <c r="L132" s="281"/>
    </row>
    <row r="133" spans="1:12" x14ac:dyDescent="0.25">
      <c r="A133" s="281" t="s">
        <v>93</v>
      </c>
      <c r="B133" s="281" t="s">
        <v>91</v>
      </c>
      <c r="C133" s="281" t="s">
        <v>92</v>
      </c>
      <c r="D133" s="281" t="s">
        <v>7419</v>
      </c>
      <c r="E133" s="281" t="s">
        <v>7676</v>
      </c>
      <c r="F133" s="281" t="s">
        <v>7672</v>
      </c>
      <c r="G133" s="281" t="s">
        <v>7672</v>
      </c>
      <c r="H133" s="281" t="s">
        <v>7913</v>
      </c>
      <c r="I133" s="281" t="s">
        <v>7914</v>
      </c>
      <c r="J133" s="281"/>
      <c r="K133" s="281"/>
      <c r="L133" s="281"/>
    </row>
    <row r="134" spans="1:12" x14ac:dyDescent="0.25">
      <c r="A134" s="281" t="s">
        <v>93</v>
      </c>
      <c r="B134" s="281" t="s">
        <v>932</v>
      </c>
      <c r="C134" s="281" t="s">
        <v>933</v>
      </c>
      <c r="D134" s="281" t="s">
        <v>7419</v>
      </c>
      <c r="E134" s="281" t="s">
        <v>7676</v>
      </c>
      <c r="F134" s="281" t="s">
        <v>7685</v>
      </c>
      <c r="G134" s="281" t="s">
        <v>7714</v>
      </c>
      <c r="H134" s="281" t="s">
        <v>7915</v>
      </c>
      <c r="I134" s="281" t="s">
        <v>7914</v>
      </c>
      <c r="J134" s="281"/>
      <c r="K134" s="281"/>
      <c r="L134" s="281"/>
    </row>
    <row r="135" spans="1:12" x14ac:dyDescent="0.25">
      <c r="A135" s="281" t="s">
        <v>424</v>
      </c>
      <c r="B135" s="281" t="s">
        <v>422</v>
      </c>
      <c r="C135" s="281" t="s">
        <v>423</v>
      </c>
      <c r="D135" s="281" t="s">
        <v>7422</v>
      </c>
      <c r="E135" s="281" t="s">
        <v>7681</v>
      </c>
      <c r="F135" s="281" t="s">
        <v>7716</v>
      </c>
      <c r="G135" s="281" t="s">
        <v>7716</v>
      </c>
      <c r="H135" s="281" t="s">
        <v>7913</v>
      </c>
      <c r="I135" s="281" t="s">
        <v>7914</v>
      </c>
      <c r="J135" s="281"/>
      <c r="K135" s="281"/>
      <c r="L135" s="281"/>
    </row>
    <row r="136" spans="1:12" x14ac:dyDescent="0.25">
      <c r="A136" s="281" t="s">
        <v>186</v>
      </c>
      <c r="B136" s="281" t="s">
        <v>184</v>
      </c>
      <c r="C136" s="281" t="s">
        <v>185</v>
      </c>
      <c r="D136" s="281" t="s">
        <v>7423</v>
      </c>
      <c r="E136" s="281" t="s">
        <v>7681</v>
      </c>
      <c r="F136" s="281" t="s">
        <v>7672</v>
      </c>
      <c r="G136" s="281" t="s">
        <v>7672</v>
      </c>
      <c r="H136" s="281" t="s">
        <v>7913</v>
      </c>
      <c r="I136" s="281" t="s">
        <v>7914</v>
      </c>
      <c r="J136" s="281"/>
      <c r="K136" s="281"/>
      <c r="L136" s="281"/>
    </row>
  </sheetData>
  <autoFilter ref="A1:L136"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2578125" defaultRowHeight="15" x14ac:dyDescent="0.25"/>
  <cols>
    <col min="1" max="1" width="49.42578125" style="52" bestFit="1" customWidth="1"/>
    <col min="2" max="2" width="5.42578125" style="52" bestFit="1" customWidth="1"/>
    <col min="3" max="57" width="5.42578125" style="52" customWidth="1"/>
    <col min="58" max="58" width="9.42578125" style="52" customWidth="1"/>
    <col min="59" max="16384" width="9.42578125" style="52"/>
  </cols>
  <sheetData>
    <row r="1" spans="1:58" x14ac:dyDescent="0.25">
      <c r="A1" s="309"/>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row>
    <row r="2" spans="1:58" s="4" customFormat="1" ht="121.5" customHeight="1" x14ac:dyDescent="0.2">
      <c r="A2" s="13" t="s">
        <v>6949</v>
      </c>
      <c r="B2" s="179" t="s">
        <v>6950</v>
      </c>
      <c r="C2" s="16" t="s">
        <v>7917</v>
      </c>
      <c r="D2" s="16" t="s">
        <v>7918</v>
      </c>
      <c r="E2" s="16" t="s">
        <v>7919</v>
      </c>
      <c r="F2" s="16" t="s">
        <v>7920</v>
      </c>
      <c r="G2" s="16" t="s">
        <v>7921</v>
      </c>
      <c r="H2" s="16" t="s">
        <v>7922</v>
      </c>
      <c r="I2" s="16" t="s">
        <v>7923</v>
      </c>
      <c r="J2" s="16" t="s">
        <v>7924</v>
      </c>
      <c r="K2" s="16" t="s">
        <v>7925</v>
      </c>
      <c r="L2" s="16" t="s">
        <v>7926</v>
      </c>
      <c r="M2" s="16" t="s">
        <v>7927</v>
      </c>
      <c r="N2" s="16" t="s">
        <v>7928</v>
      </c>
      <c r="O2" s="16" t="s">
        <v>7929</v>
      </c>
      <c r="P2" s="16" t="s">
        <v>7930</v>
      </c>
      <c r="Q2" s="16" t="s">
        <v>7931</v>
      </c>
      <c r="R2" s="16" t="s">
        <v>7932</v>
      </c>
      <c r="S2" s="16" t="s">
        <v>7933</v>
      </c>
      <c r="T2" s="16" t="s">
        <v>7934</v>
      </c>
      <c r="U2" s="16" t="s">
        <v>7934</v>
      </c>
      <c r="V2" s="16" t="s">
        <v>7935</v>
      </c>
      <c r="W2" s="16" t="s">
        <v>7936</v>
      </c>
      <c r="X2" s="16" t="s">
        <v>7937</v>
      </c>
      <c r="Y2" s="16" t="s">
        <v>7938</v>
      </c>
      <c r="Z2" s="16" t="s">
        <v>7939</v>
      </c>
      <c r="AA2" s="16" t="s">
        <v>7940</v>
      </c>
      <c r="AB2" s="16" t="s">
        <v>7941</v>
      </c>
      <c r="AC2" s="16" t="s">
        <v>7942</v>
      </c>
      <c r="AD2" s="16" t="s">
        <v>7943</v>
      </c>
      <c r="AE2" s="16" t="s">
        <v>7944</v>
      </c>
      <c r="AF2" s="16" t="s">
        <v>7097</v>
      </c>
      <c r="AG2" s="16" t="s">
        <v>7012</v>
      </c>
      <c r="AH2" s="16" t="s">
        <v>7945</v>
      </c>
      <c r="AI2" s="16" t="s">
        <v>7945</v>
      </c>
      <c r="AJ2" s="16" t="s">
        <v>7945</v>
      </c>
      <c r="AK2" s="16" t="s">
        <v>7946</v>
      </c>
      <c r="AL2" s="16" t="s">
        <v>7947</v>
      </c>
      <c r="AM2" s="16" t="s">
        <v>7948</v>
      </c>
      <c r="AN2" s="16" t="s">
        <v>7949</v>
      </c>
      <c r="AO2" s="16" t="s">
        <v>7950</v>
      </c>
      <c r="AP2" s="16" t="s">
        <v>7951</v>
      </c>
      <c r="AQ2" s="16" t="s">
        <v>7952</v>
      </c>
      <c r="AR2" s="16" t="s">
        <v>7953</v>
      </c>
      <c r="AS2" s="16" t="s">
        <v>7954</v>
      </c>
      <c r="AT2" s="16" t="s">
        <v>7955</v>
      </c>
      <c r="AU2" s="16" t="s">
        <v>7956</v>
      </c>
      <c r="AV2" s="16" t="s">
        <v>7957</v>
      </c>
      <c r="AW2" s="16" t="s">
        <v>7958</v>
      </c>
      <c r="AX2" s="16" t="s">
        <v>7959</v>
      </c>
      <c r="AY2" s="16" t="s">
        <v>7960</v>
      </c>
      <c r="AZ2" s="16" t="s">
        <v>7961</v>
      </c>
      <c r="BA2" s="16" t="s">
        <v>7962</v>
      </c>
      <c r="BB2" s="16" t="s">
        <v>7963</v>
      </c>
      <c r="BC2" s="16" t="s">
        <v>7102</v>
      </c>
      <c r="BD2" s="16" t="s">
        <v>7964</v>
      </c>
      <c r="BE2" s="16" t="s">
        <v>7103</v>
      </c>
    </row>
    <row r="3" spans="1:58" x14ac:dyDescent="0.25">
      <c r="A3" s="14" t="s">
        <v>7965</v>
      </c>
      <c r="B3" s="179"/>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25">
      <c r="A4" s="13" t="s">
        <v>116</v>
      </c>
      <c r="B4" s="179" t="s">
        <v>7115</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25">
      <c r="A5" s="13" t="s">
        <v>7118</v>
      </c>
      <c r="B5" s="179" t="s">
        <v>7119</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25">
      <c r="A6" s="13" t="s">
        <v>560</v>
      </c>
      <c r="B6" s="179" t="s">
        <v>7196</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25">
      <c r="A7" s="13" t="s">
        <v>7116</v>
      </c>
      <c r="B7" s="179" t="s">
        <v>7117</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25">
      <c r="A8" s="13" t="s">
        <v>7125</v>
      </c>
      <c r="B8" s="179" t="s">
        <v>7126</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25">
      <c r="A9" s="13" t="s">
        <v>7122</v>
      </c>
      <c r="B9" s="179" t="s">
        <v>7123</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25">
      <c r="A10" s="13" t="s">
        <v>2464</v>
      </c>
      <c r="B10" s="179" t="s">
        <v>7124</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25">
      <c r="A11" s="13" t="s">
        <v>7127</v>
      </c>
      <c r="B11" s="179" t="s">
        <v>7128</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25">
      <c r="A12" s="13" t="s">
        <v>7129</v>
      </c>
      <c r="B12" s="179" t="s">
        <v>7130</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25">
      <c r="A13" s="13" t="s">
        <v>2474</v>
      </c>
      <c r="B13" s="179" t="s">
        <v>7131</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25">
      <c r="A14" s="13" t="s">
        <v>7143</v>
      </c>
      <c r="B14" s="179" t="s">
        <v>7144</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25">
      <c r="A15" s="13" t="s">
        <v>7141</v>
      </c>
      <c r="B15" s="179" t="s">
        <v>7142</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25">
      <c r="A16" s="13" t="s">
        <v>192</v>
      </c>
      <c r="B16" s="179" t="s">
        <v>7138</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25">
      <c r="A17" s="13" t="s">
        <v>7154</v>
      </c>
      <c r="B17" s="179" t="s">
        <v>7155</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25">
      <c r="A18" s="13" t="s">
        <v>7147</v>
      </c>
      <c r="B18" s="179" t="s">
        <v>7148</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25">
      <c r="A19" s="13" t="s">
        <v>7133</v>
      </c>
      <c r="B19" s="179" t="s">
        <v>7134</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25">
      <c r="A20" s="13" t="s">
        <v>7149</v>
      </c>
      <c r="B20" s="179" t="s">
        <v>7150</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25">
      <c r="A21" s="13" t="s">
        <v>7135</v>
      </c>
      <c r="B21" s="179" t="s">
        <v>7136</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25">
      <c r="A22" s="13" t="s">
        <v>7158</v>
      </c>
      <c r="B22" s="179" t="s">
        <v>7159</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25">
      <c r="A23" s="13" t="s">
        <v>7151</v>
      </c>
      <c r="B23" s="179" t="s">
        <v>7152</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25">
      <c r="A24" s="13" t="s">
        <v>7145</v>
      </c>
      <c r="B24" s="179" t="s">
        <v>7146</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25">
      <c r="A25" s="13" t="s">
        <v>7160</v>
      </c>
      <c r="B25" s="179" t="s">
        <v>7161</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25">
      <c r="A26" s="13" t="s">
        <v>550</v>
      </c>
      <c r="B26" s="179" t="s">
        <v>7153</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25">
      <c r="A27" s="13" t="s">
        <v>7966</v>
      </c>
      <c r="B27" s="179" t="s">
        <v>7157</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25">
      <c r="A28" s="13" t="s">
        <v>7139</v>
      </c>
      <c r="B28" s="179" t="s">
        <v>7140</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25">
      <c r="A29" s="13" t="s">
        <v>540</v>
      </c>
      <c r="B29" s="179" t="s">
        <v>7137</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25">
      <c r="A30" s="13" t="s">
        <v>892</v>
      </c>
      <c r="B30" s="179" t="s">
        <v>7132</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25">
      <c r="A31" s="13" t="s">
        <v>7967</v>
      </c>
      <c r="B31" s="179" t="s">
        <v>7179</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25">
      <c r="A32" s="13" t="s">
        <v>7261</v>
      </c>
      <c r="B32" s="179" t="s">
        <v>7262</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25">
      <c r="A33" s="13" t="s">
        <v>309</v>
      </c>
      <c r="B33" s="179" t="s">
        <v>7172</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25">
      <c r="A34" s="13" t="s">
        <v>7163</v>
      </c>
      <c r="B34" s="179" t="s">
        <v>7164</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25">
      <c r="A35" s="13" t="s">
        <v>7968</v>
      </c>
      <c r="B35" s="179" t="s">
        <v>7162</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25">
      <c r="A36" s="13" t="s">
        <v>703</v>
      </c>
      <c r="B36" s="179" t="s">
        <v>7386</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25">
      <c r="A37" s="13" t="s">
        <v>7167</v>
      </c>
      <c r="B37" s="179" t="s">
        <v>7168</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25">
      <c r="A38" s="13" t="s">
        <v>6568</v>
      </c>
      <c r="B38" s="179" t="s">
        <v>7169</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25">
      <c r="A39" s="13" t="s">
        <v>430</v>
      </c>
      <c r="B39" s="179" t="s">
        <v>7175</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25">
      <c r="A40" s="13" t="s">
        <v>7176</v>
      </c>
      <c r="B40" s="179" t="s">
        <v>7177</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25">
      <c r="A41" s="13" t="s">
        <v>2775</v>
      </c>
      <c r="B41" s="179" t="s">
        <v>7174</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25">
      <c r="A42" s="13" t="s">
        <v>7969</v>
      </c>
      <c r="B42" s="179" t="s">
        <v>7173</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25">
      <c r="A43" s="13" t="s">
        <v>1006</v>
      </c>
      <c r="B43" s="179" t="s">
        <v>7180</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25">
      <c r="A44" s="13" t="s">
        <v>7170</v>
      </c>
      <c r="B44" s="179" t="s">
        <v>7171</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25">
      <c r="A45" s="13" t="s">
        <v>7235</v>
      </c>
      <c r="B45" s="179" t="s">
        <v>7236</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25">
      <c r="A46" s="13" t="s">
        <v>7181</v>
      </c>
      <c r="B46" s="179" t="s">
        <v>7182</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25">
      <c r="A47" s="13" t="s">
        <v>7183</v>
      </c>
      <c r="B47" s="179" t="s">
        <v>7184</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25">
      <c r="A48" s="13" t="s">
        <v>7185</v>
      </c>
      <c r="B48" s="179" t="s">
        <v>7186</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25">
      <c r="A49" s="13" t="s">
        <v>7192</v>
      </c>
      <c r="B49" s="179" t="s">
        <v>7193</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25">
      <c r="A50" s="13" t="s">
        <v>452</v>
      </c>
      <c r="B50" s="179" t="s">
        <v>7189</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25">
      <c r="A51" s="13" t="s">
        <v>7190</v>
      </c>
      <c r="B51" s="179" t="s">
        <v>7191</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25">
      <c r="A52" s="13" t="s">
        <v>7194</v>
      </c>
      <c r="B52" s="179" t="s">
        <v>7195</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25">
      <c r="A53" s="13" t="s">
        <v>469</v>
      </c>
      <c r="B53" s="179" t="s">
        <v>7197</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25">
      <c r="A54" s="13" t="s">
        <v>247</v>
      </c>
      <c r="B54" s="179" t="s">
        <v>7198</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25">
      <c r="A55" s="13" t="s">
        <v>382</v>
      </c>
      <c r="B55" s="179" t="s">
        <v>7367</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25">
      <c r="A56" s="13" t="s">
        <v>7226</v>
      </c>
      <c r="B56" s="179" t="s">
        <v>7227</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25">
      <c r="A57" s="13" t="s">
        <v>357</v>
      </c>
      <c r="B57" s="179" t="s">
        <v>7199</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25">
      <c r="A58" s="13" t="s">
        <v>7201</v>
      </c>
      <c r="B58" s="179" t="s">
        <v>7202</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25">
      <c r="A59" s="13" t="s">
        <v>582</v>
      </c>
      <c r="B59" s="179" t="s">
        <v>7203</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25">
      <c r="A60" s="13" t="s">
        <v>7206</v>
      </c>
      <c r="B60" s="179" t="s">
        <v>7207</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25">
      <c r="A61" s="13" t="s">
        <v>7204</v>
      </c>
      <c r="B61" s="179" t="s">
        <v>7205</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25">
      <c r="A62" s="13" t="s">
        <v>7208</v>
      </c>
      <c r="B62" s="179" t="s">
        <v>7209</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25">
      <c r="A63" s="13" t="s">
        <v>7212</v>
      </c>
      <c r="B63" s="179" t="s">
        <v>7213</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25">
      <c r="A64" s="13" t="s">
        <v>7222</v>
      </c>
      <c r="B64" s="179" t="s">
        <v>7223</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25">
      <c r="A65" s="13" t="s">
        <v>7216</v>
      </c>
      <c r="B65" s="179" t="s">
        <v>7217</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25">
      <c r="A66" s="13" t="s">
        <v>7187</v>
      </c>
      <c r="B66" s="179" t="s">
        <v>7188</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25">
      <c r="A67" s="13" t="s">
        <v>7218</v>
      </c>
      <c r="B67" s="179" t="s">
        <v>7219</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25">
      <c r="A68" s="13" t="s">
        <v>175</v>
      </c>
      <c r="B68" s="179" t="s">
        <v>7228</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25">
      <c r="A69" s="13" t="s">
        <v>7229</v>
      </c>
      <c r="B69" s="179" t="s">
        <v>7230</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25">
      <c r="A70" s="13" t="s">
        <v>489</v>
      </c>
      <c r="B70" s="179" t="s">
        <v>7231</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25">
      <c r="A71" s="13" t="s">
        <v>7220</v>
      </c>
      <c r="B71" s="179" t="s">
        <v>7221</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25">
      <c r="A72" s="13" t="s">
        <v>7224</v>
      </c>
      <c r="B72" s="179" t="s">
        <v>7225</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25">
      <c r="A73" s="13" t="s">
        <v>7232</v>
      </c>
      <c r="B73" s="179" t="s">
        <v>7233</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25">
      <c r="A74" s="13" t="s">
        <v>72</v>
      </c>
      <c r="B74" s="179" t="s">
        <v>7237</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25">
      <c r="A75" s="13" t="s">
        <v>369</v>
      </c>
      <c r="B75" s="179" t="s">
        <v>7234</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25">
      <c r="A76" s="13" t="s">
        <v>7238</v>
      </c>
      <c r="B76" s="179" t="s">
        <v>7239</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25">
      <c r="A77" s="13" t="s">
        <v>7246</v>
      </c>
      <c r="B77" s="179" t="s">
        <v>7247</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25">
      <c r="A78" s="13" t="s">
        <v>989</v>
      </c>
      <c r="B78" s="179" t="s">
        <v>7241</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25">
      <c r="A79" s="13" t="s">
        <v>1303</v>
      </c>
      <c r="B79" s="179" t="s">
        <v>7240</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25">
      <c r="A80" s="13" t="s">
        <v>1909</v>
      </c>
      <c r="B80" s="179" t="s">
        <v>7244</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25">
      <c r="A81" s="13" t="s">
        <v>592</v>
      </c>
      <c r="B81" s="179" t="s">
        <v>7245</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25">
      <c r="A82" s="13" t="s">
        <v>7242</v>
      </c>
      <c r="B82" s="179" t="s">
        <v>7243</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25">
      <c r="A83" s="13" t="s">
        <v>7248</v>
      </c>
      <c r="B83" s="179" t="s">
        <v>7249</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25">
      <c r="A84" s="13" t="s">
        <v>610</v>
      </c>
      <c r="B84" s="179" t="s">
        <v>7250</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25">
      <c r="A85" s="13" t="s">
        <v>7251</v>
      </c>
      <c r="B85" s="179" t="s">
        <v>7252</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25">
      <c r="A86" s="13" t="s">
        <v>7254</v>
      </c>
      <c r="B86" s="179" t="s">
        <v>7255</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25">
      <c r="A87" s="13" t="s">
        <v>199</v>
      </c>
      <c r="B87" s="179" t="s">
        <v>7253</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25">
      <c r="A88" s="13" t="s">
        <v>7256</v>
      </c>
      <c r="B88" s="179" t="s">
        <v>7257</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25">
      <c r="A89" s="13" t="s">
        <v>626</v>
      </c>
      <c r="B89" s="179" t="s">
        <v>7258</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25">
      <c r="A90" s="13" t="s">
        <v>7263</v>
      </c>
      <c r="B90" s="179" t="s">
        <v>7264</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25">
      <c r="A91" s="13" t="s">
        <v>7970</v>
      </c>
      <c r="B91" s="179" t="s">
        <v>7342</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25">
      <c r="A92" s="13" t="s">
        <v>7971</v>
      </c>
      <c r="B92" s="179" t="s">
        <v>7268</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25">
      <c r="A93" s="13" t="s">
        <v>7269</v>
      </c>
      <c r="B93" s="179" t="s">
        <v>7270</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25">
      <c r="A94" s="13" t="s">
        <v>7259</v>
      </c>
      <c r="B94" s="179" t="s">
        <v>7260</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25">
      <c r="A95" s="13" t="s">
        <v>7972</v>
      </c>
      <c r="B95" s="179" t="s">
        <v>7272</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25">
      <c r="A96" s="13" t="s">
        <v>7288</v>
      </c>
      <c r="B96" s="179" t="s">
        <v>7289</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25">
      <c r="A97" s="13" t="s">
        <v>2002</v>
      </c>
      <c r="B97" s="179" t="s">
        <v>7273</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25">
      <c r="A98" s="13" t="s">
        <v>131</v>
      </c>
      <c r="B98" s="179" t="s">
        <v>7283</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25">
      <c r="A99" s="13" t="s">
        <v>7274</v>
      </c>
      <c r="B99" s="179" t="s">
        <v>7275</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25">
      <c r="A100" s="13" t="s">
        <v>205</v>
      </c>
      <c r="B100" s="179" t="s">
        <v>7276</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25">
      <c r="A101" s="13" t="s">
        <v>7279</v>
      </c>
      <c r="B101" s="179" t="s">
        <v>7280</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5426</v>
      </c>
      <c r="BC101" s="19">
        <v>2015</v>
      </c>
      <c r="BD101" s="19">
        <v>2014</v>
      </c>
      <c r="BE101" s="19">
        <v>2014</v>
      </c>
      <c r="BF101" s="9"/>
    </row>
    <row r="102" spans="1:58" x14ac:dyDescent="0.25">
      <c r="A102" s="13" t="s">
        <v>7284</v>
      </c>
      <c r="B102" s="179" t="s">
        <v>7285</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25">
      <c r="A103" s="13" t="s">
        <v>7286</v>
      </c>
      <c r="B103" s="179" t="s">
        <v>7287</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25">
      <c r="A104" s="13" t="s">
        <v>1280</v>
      </c>
      <c r="B104" s="179" t="s">
        <v>7293</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25">
      <c r="A105" s="13" t="s">
        <v>650</v>
      </c>
      <c r="B105" s="179" t="s">
        <v>7313</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25">
      <c r="A106" s="13" t="s">
        <v>3779</v>
      </c>
      <c r="B106" s="179" t="s">
        <v>7314</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25">
      <c r="A107" s="13" t="s">
        <v>7294</v>
      </c>
      <c r="B107" s="179" t="s">
        <v>7295</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25">
      <c r="A108" s="13" t="s">
        <v>12</v>
      </c>
      <c r="B108" s="179" t="s">
        <v>7301</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25">
      <c r="A109" s="13" t="s">
        <v>7302</v>
      </c>
      <c r="B109" s="179" t="s">
        <v>7303</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25">
      <c r="A110" s="13" t="s">
        <v>7297</v>
      </c>
      <c r="B110" s="179" t="s">
        <v>7298</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25">
      <c r="A111" s="13" t="s">
        <v>515</v>
      </c>
      <c r="B111" s="179" t="s">
        <v>7310</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25">
      <c r="A112" s="13" t="s">
        <v>7311</v>
      </c>
      <c r="B112" s="179" t="s">
        <v>7312</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25">
      <c r="A113" s="13" t="s">
        <v>1512</v>
      </c>
      <c r="B113" s="179" t="s">
        <v>7296</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25">
      <c r="A114" s="13" t="s">
        <v>7210</v>
      </c>
      <c r="B114" s="179" t="s">
        <v>7211</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25">
      <c r="A115" s="13" t="s">
        <v>7973</v>
      </c>
      <c r="B115" s="179" t="s">
        <v>7292</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25">
      <c r="A116" s="13" t="s">
        <v>7307</v>
      </c>
      <c r="B116" s="179" t="s">
        <v>7308</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25">
      <c r="A117" s="13" t="s">
        <v>7305</v>
      </c>
      <c r="B117" s="179" t="s">
        <v>7306</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25">
      <c r="A118" s="13" t="s">
        <v>638</v>
      </c>
      <c r="B118" s="179" t="s">
        <v>7290</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25">
      <c r="A119" s="13" t="s">
        <v>969</v>
      </c>
      <c r="B119" s="179" t="s">
        <v>7309</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25">
      <c r="A120" s="13" t="s">
        <v>498</v>
      </c>
      <c r="B120" s="179" t="s">
        <v>7304</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25">
      <c r="A121" s="13" t="s">
        <v>1829</v>
      </c>
      <c r="B121" s="179" t="s">
        <v>7315</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25">
      <c r="A122" s="13" t="s">
        <v>7325</v>
      </c>
      <c r="B122" s="179" t="s">
        <v>7326</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25">
      <c r="A123" s="13" t="s">
        <v>7323</v>
      </c>
      <c r="B123" s="179" t="s">
        <v>7324</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25">
      <c r="A124" s="13" t="s">
        <v>7319</v>
      </c>
      <c r="B124" s="179" t="s">
        <v>7320</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25">
      <c r="A125" s="13" t="s">
        <v>7327</v>
      </c>
      <c r="B125" s="179" t="s">
        <v>7328</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25">
      <c r="A126" s="13" t="s">
        <v>32</v>
      </c>
      <c r="B126" s="179" t="s">
        <v>7318</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25">
      <c r="A127" s="13" t="s">
        <v>268</v>
      </c>
      <c r="B127" s="179" t="s">
        <v>7316</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25">
      <c r="A128" s="13" t="s">
        <v>1231</v>
      </c>
      <c r="B128" s="179" t="s">
        <v>7317</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25">
      <c r="A129" s="13" t="s">
        <v>7321</v>
      </c>
      <c r="B129" s="179" t="s">
        <v>7322</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25">
      <c r="A130" s="13" t="s">
        <v>7329</v>
      </c>
      <c r="B130" s="179" t="s">
        <v>7330</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25">
      <c r="A131" s="13" t="s">
        <v>219</v>
      </c>
      <c r="B131" s="179" t="s">
        <v>7331</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25">
      <c r="A132" s="13" t="s">
        <v>7336</v>
      </c>
      <c r="B132" s="179" t="s">
        <v>7337</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25">
      <c r="A133" s="13" t="s">
        <v>232</v>
      </c>
      <c r="B133" s="179" t="s">
        <v>7347</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25">
      <c r="A134" s="13" t="s">
        <v>7332</v>
      </c>
      <c r="B134" s="179" t="s">
        <v>7333</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25">
      <c r="A135" s="13" t="s">
        <v>7338</v>
      </c>
      <c r="B135" s="179" t="s">
        <v>7339</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25">
      <c r="A136" s="13" t="s">
        <v>7345</v>
      </c>
      <c r="B136" s="179" t="s">
        <v>7346</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25">
      <c r="A137" s="13" t="s">
        <v>655</v>
      </c>
      <c r="B137" s="179" t="s">
        <v>7334</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25">
      <c r="A138" s="13" t="s">
        <v>1027</v>
      </c>
      <c r="B138" s="179" t="s">
        <v>7335</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25">
      <c r="A139" s="13" t="s">
        <v>7340</v>
      </c>
      <c r="B139" s="179" t="s">
        <v>7341</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25">
      <c r="A140" s="13" t="s">
        <v>7343</v>
      </c>
      <c r="B140" s="179" t="s">
        <v>7344</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25">
      <c r="A141" s="13" t="s">
        <v>7348</v>
      </c>
      <c r="B141" s="179" t="s">
        <v>7349</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25">
      <c r="A142" s="13" t="s">
        <v>7352</v>
      </c>
      <c r="B142" s="179" t="s">
        <v>7353</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25">
      <c r="A143" s="13" t="s">
        <v>7974</v>
      </c>
      <c r="B143" s="179" t="s">
        <v>7355</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25">
      <c r="A144" s="13" t="s">
        <v>671</v>
      </c>
      <c r="B144" s="179" t="s">
        <v>7356</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25">
      <c r="A145" s="13" t="s">
        <v>7975</v>
      </c>
      <c r="B145" s="179" t="s">
        <v>7266</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25">
      <c r="A146" s="13" t="s">
        <v>7277</v>
      </c>
      <c r="B146" s="179" t="s">
        <v>7278</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25">
      <c r="A147" s="13" t="s">
        <v>7976</v>
      </c>
      <c r="B147" s="179" t="s">
        <v>7411</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25">
      <c r="A148" s="13" t="s">
        <v>7417</v>
      </c>
      <c r="B148" s="179" t="s">
        <v>7418</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25">
      <c r="A149" s="13" t="s">
        <v>7372</v>
      </c>
      <c r="B149" s="179" t="s">
        <v>7373</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25">
      <c r="A150" s="13" t="s">
        <v>7357</v>
      </c>
      <c r="B150" s="179" t="s">
        <v>7358</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25">
      <c r="A151" s="13" t="s">
        <v>54</v>
      </c>
      <c r="B151" s="179" t="s">
        <v>7360</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25">
      <c r="A152" s="13" t="s">
        <v>7369</v>
      </c>
      <c r="B152" s="179" t="s">
        <v>7370</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25">
      <c r="A153" s="13" t="s">
        <v>7383</v>
      </c>
      <c r="B153" s="179" t="s">
        <v>7384</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25">
      <c r="A154" s="13" t="s">
        <v>7365</v>
      </c>
      <c r="B154" s="179" t="s">
        <v>7366</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25">
      <c r="A155" s="13" t="s">
        <v>7361</v>
      </c>
      <c r="B155" s="179" t="s">
        <v>7362</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25">
      <c r="A156" s="13" t="s">
        <v>7376</v>
      </c>
      <c r="B156" s="179" t="s">
        <v>7377</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25">
      <c r="A157" s="13" t="s">
        <v>7378</v>
      </c>
      <c r="B157" s="179" t="s">
        <v>7379</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25">
      <c r="A158" s="13" t="s">
        <v>7363</v>
      </c>
      <c r="B158" s="179" t="s">
        <v>7364</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25">
      <c r="A159" s="13" t="s">
        <v>167</v>
      </c>
      <c r="B159" s="179" t="s">
        <v>7368</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25">
      <c r="A160" s="13" t="s">
        <v>7420</v>
      </c>
      <c r="B160" s="179" t="s">
        <v>7421</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25">
      <c r="A161" s="13" t="s">
        <v>526</v>
      </c>
      <c r="B161" s="179" t="s">
        <v>7371</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25">
      <c r="A162" s="13" t="s">
        <v>477</v>
      </c>
      <c r="B162" s="179" t="s">
        <v>7200</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25">
      <c r="A163" s="13" t="s">
        <v>7281</v>
      </c>
      <c r="B163" s="179" t="s">
        <v>7282</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25">
      <c r="A164" s="13" t="s">
        <v>698</v>
      </c>
      <c r="B164" s="179" t="s">
        <v>7359</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25">
      <c r="A165" s="13" t="s">
        <v>7374</v>
      </c>
      <c r="B165" s="179" t="s">
        <v>7375</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25">
      <c r="A166" s="13" t="s">
        <v>7977</v>
      </c>
      <c r="B166" s="179" t="s">
        <v>7382</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25">
      <c r="A167" s="13" t="s">
        <v>7380</v>
      </c>
      <c r="B167" s="179" t="s">
        <v>7381</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25">
      <c r="A168" s="13" t="s">
        <v>7165</v>
      </c>
      <c r="B168" s="179" t="s">
        <v>7166</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25">
      <c r="A169" s="13" t="s">
        <v>145</v>
      </c>
      <c r="B169" s="179" t="s">
        <v>7385</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25">
      <c r="A170" s="13" t="s">
        <v>7390</v>
      </c>
      <c r="B170" s="179" t="s">
        <v>7391</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25">
      <c r="A171" s="13" t="s">
        <v>158</v>
      </c>
      <c r="B171" s="179" t="s">
        <v>7402</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25">
      <c r="A172" s="13" t="s">
        <v>391</v>
      </c>
      <c r="B172" s="179" t="s">
        <v>7389</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25">
      <c r="A173" s="13" t="s">
        <v>7978</v>
      </c>
      <c r="B173" s="179" t="s">
        <v>7300</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25">
      <c r="A174" s="13" t="s">
        <v>7979</v>
      </c>
      <c r="B174" s="179" t="s">
        <v>7394</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25">
      <c r="A175" s="13" t="s">
        <v>7387</v>
      </c>
      <c r="B175" s="179" t="s">
        <v>7388</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25">
      <c r="A176" s="13" t="s">
        <v>7395</v>
      </c>
      <c r="B176" s="179" t="s">
        <v>7396</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25">
      <c r="A177" s="13" t="s">
        <v>942</v>
      </c>
      <c r="B177" s="179" t="s">
        <v>7397</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25">
      <c r="A178" s="13" t="s">
        <v>759</v>
      </c>
      <c r="B178" s="179" t="s">
        <v>7398</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25">
      <c r="A179" s="13" t="s">
        <v>781</v>
      </c>
      <c r="B179" s="179" t="s">
        <v>7399</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25">
      <c r="A180" s="13" t="s">
        <v>7392</v>
      </c>
      <c r="B180" s="179" t="s">
        <v>7393</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25">
      <c r="A181" s="13" t="s">
        <v>7400</v>
      </c>
      <c r="B181" s="179" t="s">
        <v>7401</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25">
      <c r="A182" s="13" t="s">
        <v>1616</v>
      </c>
      <c r="B182" s="179" t="s">
        <v>7403</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25">
      <c r="A183" s="13" t="s">
        <v>875</v>
      </c>
      <c r="B183" s="179" t="s">
        <v>7404</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25">
      <c r="A184" s="13" t="s">
        <v>7120</v>
      </c>
      <c r="B184" s="179" t="s">
        <v>7121</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25">
      <c r="A185" s="13" t="s">
        <v>7214</v>
      </c>
      <c r="B185" s="179" t="s">
        <v>7215</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25">
      <c r="A186" s="13" t="s">
        <v>7980</v>
      </c>
      <c r="B186" s="179" t="s">
        <v>7408</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25">
      <c r="A187" s="13" t="s">
        <v>7405</v>
      </c>
      <c r="B187" s="179" t="s">
        <v>7406</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25">
      <c r="A188" s="13" t="s">
        <v>7409</v>
      </c>
      <c r="B188" s="179" t="s">
        <v>7410</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25">
      <c r="A189" s="13" t="s">
        <v>7415</v>
      </c>
      <c r="B189" s="179" t="s">
        <v>7416</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25">
      <c r="A190" s="13" t="s">
        <v>103</v>
      </c>
      <c r="B190" s="179" t="s">
        <v>7412</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25">
      <c r="A191" s="13" t="s">
        <v>7981</v>
      </c>
      <c r="B191" s="179" t="s">
        <v>7414</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25">
      <c r="A192" s="13" t="s">
        <v>93</v>
      </c>
      <c r="B192" s="179" t="s">
        <v>7419</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25">
      <c r="A193" s="13" t="s">
        <v>424</v>
      </c>
      <c r="B193" s="179" t="s">
        <v>7422</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25">
      <c r="A194" s="13" t="s">
        <v>186</v>
      </c>
      <c r="B194" s="179" t="s">
        <v>7423</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38"/>
  <sheetViews>
    <sheetView topLeftCell="D109" workbookViewId="0">
      <selection activeCell="V9" sqref="V9"/>
    </sheetView>
  </sheetViews>
  <sheetFormatPr defaultColWidth="9.42578125" defaultRowHeight="15" x14ac:dyDescent="0.25"/>
  <cols>
    <col min="1" max="1" width="37.5703125" style="42" customWidth="1"/>
    <col min="2" max="2" width="23.7109375" style="42" customWidth="1"/>
    <col min="3" max="3" width="11" style="42" bestFit="1" customWidth="1"/>
    <col min="4" max="4" width="15.42578125" style="42" customWidth="1"/>
    <col min="5" max="5" width="9.42578125" style="42" customWidth="1"/>
    <col min="6" max="6" width="26.42578125" style="42" customWidth="1"/>
    <col min="7" max="7" width="8.7109375" style="42" bestFit="1" customWidth="1"/>
    <col min="8" max="8" width="8.42578125" style="42" bestFit="1" customWidth="1"/>
    <col min="9" max="9" width="11.42578125" style="42" customWidth="1"/>
    <col min="10" max="10" width="12.5703125" style="42" customWidth="1"/>
    <col min="11" max="11" width="10.5703125" style="42" customWidth="1"/>
    <col min="12" max="15" width="8.42578125" style="42" customWidth="1"/>
    <col min="16" max="17" width="8.42578125" style="43" customWidth="1"/>
    <col min="18" max="20" width="8.42578125" style="42" customWidth="1"/>
    <col min="21" max="21" width="9.42578125" style="42" customWidth="1"/>
    <col min="22" max="22" width="12" style="42" customWidth="1"/>
    <col min="23" max="23" width="9.42578125" style="42" customWidth="1"/>
    <col min="24" max="16384" width="9.42578125" style="42"/>
  </cols>
  <sheetData>
    <row r="1" spans="1:22" s="47" customFormat="1" ht="15.75" customHeight="1" x14ac:dyDescent="0.3">
      <c r="A1" s="283"/>
      <c r="B1" s="284"/>
      <c r="C1" s="284"/>
      <c r="D1" s="284"/>
      <c r="E1" s="284"/>
      <c r="F1" s="284"/>
      <c r="G1" s="284"/>
      <c r="H1" s="284"/>
      <c r="I1" s="284"/>
      <c r="J1" s="284"/>
      <c r="K1" s="284"/>
      <c r="L1" s="284"/>
      <c r="M1" s="284"/>
      <c r="N1" s="284"/>
      <c r="O1" s="284"/>
      <c r="P1" s="284"/>
      <c r="Q1" s="284"/>
      <c r="R1" s="284"/>
      <c r="S1" s="284"/>
      <c r="T1" s="284"/>
      <c r="U1" s="48"/>
      <c r="V1" s="48"/>
    </row>
    <row r="2" spans="1:22" s="1" customFormat="1" ht="107.25" customHeight="1" thickBot="1" x14ac:dyDescent="0.35">
      <c r="A2" s="11" t="s">
        <v>6946</v>
      </c>
      <c r="B2" s="11" t="s">
        <v>6947</v>
      </c>
      <c r="C2" s="11" t="s">
        <v>6948</v>
      </c>
      <c r="D2" s="11" t="s">
        <v>6949</v>
      </c>
      <c r="E2" s="5" t="s">
        <v>6950</v>
      </c>
      <c r="F2" s="11" t="s">
        <v>6951</v>
      </c>
      <c r="G2" s="107" t="s">
        <v>6952</v>
      </c>
      <c r="H2" s="71" t="s">
        <v>6953</v>
      </c>
      <c r="I2" s="70" t="s">
        <v>6953</v>
      </c>
      <c r="J2" s="72" t="s">
        <v>6954</v>
      </c>
      <c r="K2" s="72" t="s">
        <v>5</v>
      </c>
      <c r="L2" s="74" t="s">
        <v>6955</v>
      </c>
      <c r="M2" s="73" t="s">
        <v>6956</v>
      </c>
      <c r="N2" s="73" t="s">
        <v>6957</v>
      </c>
      <c r="O2" s="49" t="s">
        <v>6958</v>
      </c>
      <c r="P2" s="75" t="s">
        <v>6959</v>
      </c>
      <c r="Q2" s="75" t="s">
        <v>6960</v>
      </c>
      <c r="R2" s="76" t="s">
        <v>6961</v>
      </c>
      <c r="S2" s="77" t="s">
        <v>6962</v>
      </c>
      <c r="T2" s="77" t="s">
        <v>6963</v>
      </c>
      <c r="U2" s="53" t="s">
        <v>6964</v>
      </c>
      <c r="V2" s="124" t="s">
        <v>6965</v>
      </c>
    </row>
    <row r="3" spans="1:22" s="1" customFormat="1" ht="16.5" hidden="1" customHeight="1" thickTop="1" x14ac:dyDescent="0.3">
      <c r="A3" s="46" t="s">
        <v>6966</v>
      </c>
      <c r="B3" s="46"/>
      <c r="C3" s="46"/>
      <c r="D3" s="46"/>
      <c r="E3" s="46"/>
      <c r="F3" s="46"/>
      <c r="G3" s="41"/>
      <c r="H3" s="41"/>
      <c r="I3" s="41"/>
      <c r="J3" s="41"/>
      <c r="K3" s="67"/>
      <c r="L3" s="40"/>
      <c r="M3" s="39"/>
      <c r="N3" s="39"/>
      <c r="O3" s="40"/>
      <c r="P3" s="41"/>
      <c r="Q3" s="41"/>
      <c r="R3" s="40">
        <v>0.3</v>
      </c>
      <c r="S3" s="39"/>
      <c r="T3" s="39"/>
      <c r="U3" s="120"/>
      <c r="V3" s="121"/>
    </row>
    <row r="4" spans="1:22" s="1" customFormat="1" ht="15" customHeight="1" thickTop="1" x14ac:dyDescent="0.3">
      <c r="A4" s="12" t="s">
        <v>6967</v>
      </c>
      <c r="B4" s="12"/>
      <c r="C4" s="12"/>
      <c r="D4" s="12"/>
      <c r="E4" s="6" t="s">
        <v>6967</v>
      </c>
      <c r="F4" s="12"/>
      <c r="G4" s="34" t="s">
        <v>6968</v>
      </c>
      <c r="H4" s="34" t="s">
        <v>6968</v>
      </c>
      <c r="I4" s="34" t="s">
        <v>6969</v>
      </c>
      <c r="J4" s="34" t="s">
        <v>6970</v>
      </c>
      <c r="K4" s="34" t="s">
        <v>6969</v>
      </c>
      <c r="L4" s="34" t="s">
        <v>6968</v>
      </c>
      <c r="M4" s="34" t="s">
        <v>6968</v>
      </c>
      <c r="N4" s="34" t="s">
        <v>6968</v>
      </c>
      <c r="O4" s="34" t="s">
        <v>6968</v>
      </c>
      <c r="P4" s="34" t="s">
        <v>6968</v>
      </c>
      <c r="Q4" s="34" t="s">
        <v>6968</v>
      </c>
      <c r="R4" s="34" t="s">
        <v>6968</v>
      </c>
      <c r="S4" s="34" t="s">
        <v>6968</v>
      </c>
      <c r="T4" s="34" t="s">
        <v>6968</v>
      </c>
      <c r="U4" s="120"/>
      <c r="V4" s="121"/>
    </row>
    <row r="5" spans="1:22" ht="15.75" customHeight="1" x14ac:dyDescent="0.2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Complex crisis</v>
      </c>
      <c r="G5" s="228">
        <f t="shared" ref="G5:G36" si="0">IF(OR(O5="x",L5="x"),"x",ROUND((5-GEOMEAN(((5-L5)/5*4+1),((5-O5)/5*4+1),((5-O5)/5*4+1)))/4*3.5+R5*0.3,1))</f>
        <v>4.7</v>
      </c>
      <c r="H5" s="44">
        <f t="shared" ref="H5:H36" si="1">IF(G5="x","x",ROUNDUP(G5,0))</f>
        <v>5</v>
      </c>
      <c r="I5" s="115" t="str">
        <f t="shared" ref="I5:I36" si="2">IF(O5="x","x",IF(L5="x","x",(IF(H5=5,"Very High",IF(H5=4,"High",IF(H5=3,"Medium",IF(H5=2,"Low","Very Low")))))))</f>
        <v>Very High</v>
      </c>
      <c r="J5" s="229" t="str">
        <f>INDEX(Trends!$D$3:$D$404,MATCH(C5,Trends!$C$3:$C$404,0))</f>
        <v>Increasing</v>
      </c>
      <c r="K5" s="108" t="str">
        <f>IF(Reliability!B3="x","x",(IF(ROUNDUP(Reliability!B3,0)=1,"Very High",IF(ROUNDUP(Reliability!B3,0)=2,"High",IF(ROUNDUP(Reliability!B3,0)=3,"Medium",IF(ROUNDUP(Reliability!B3,0)=4,"Low","Very Low"))))))</f>
        <v>High</v>
      </c>
      <c r="L5" s="230">
        <f t="shared" ref="L5:L36" si="3">IF(OR(N5="x",M5="x"),"x",ROUND((5-GEOMEAN(((5-M5)/5*4+1),((5-N5)/5*4+1),((5-N5)/5*4+1)))/4*5,1))</f>
        <v>5</v>
      </c>
      <c r="M5" s="231">
        <f>'Impact of the crisis'!N6</f>
        <v>4.9000000000000004</v>
      </c>
      <c r="N5" s="231">
        <f>'Impact of the crisis'!AB6</f>
        <v>5</v>
      </c>
      <c r="O5" s="230">
        <f>'Conditions of people affected'!R6</f>
        <v>4.5</v>
      </c>
      <c r="P5" s="231">
        <f>'Conditions of people affected'!K6</f>
        <v>5</v>
      </c>
      <c r="Q5" s="231">
        <f>'Conditions of people affected'!Q6</f>
        <v>4</v>
      </c>
      <c r="R5" s="231">
        <f t="shared" ref="R5:R36" si="4">IF(OR(T5="x",S5="x"),S5,ROUND((5-GEOMEAN(((5-S5)/5*4+1),((5-T5)/5*4+1)))/4*5,1))</f>
        <v>4.9000000000000004</v>
      </c>
      <c r="S5" s="231">
        <f>'Complexity of the crisis'!X6</f>
        <v>4.8</v>
      </c>
      <c r="T5" s="231">
        <f>'Complexity of the crisis'!AN6</f>
        <v>5</v>
      </c>
      <c r="U5" s="122" t="str">
        <f>VLOOKUP(C5,Lists!$C$3:$E$160,3,FALSE)</f>
        <v>Asia</v>
      </c>
      <c r="V5" s="123">
        <v>44377</v>
      </c>
    </row>
    <row r="6" spans="1:22" ht="15.75" customHeight="1" x14ac:dyDescent="0.25">
      <c r="A6" s="45" t="str">
        <f>'Crisis Indicator Data'!A4</f>
        <v>Nagorno-Karabakh Conflict in Armenia</v>
      </c>
      <c r="B6" s="45" t="str">
        <f>Lists!G4</f>
        <v>Nagorno-Karabakh Conflict in Armenia</v>
      </c>
      <c r="C6" s="45" t="str">
        <f>'Crisis Indicator Data'!C4</f>
        <v>ARM002</v>
      </c>
      <c r="D6" s="45" t="str">
        <f>'Crisis Indicator Data'!D4</f>
        <v>Armenia</v>
      </c>
      <c r="E6" s="45" t="str">
        <f>'Crisis Indicator Data'!E4</f>
        <v>ARM</v>
      </c>
      <c r="F6" s="45" t="str">
        <f>'Crisis Indicator Data'!B4</f>
        <v>Conflict</v>
      </c>
      <c r="G6" s="228">
        <f t="shared" si="0"/>
        <v>1.7</v>
      </c>
      <c r="H6" s="44">
        <f t="shared" si="1"/>
        <v>2</v>
      </c>
      <c r="I6" s="115" t="str">
        <f t="shared" si="2"/>
        <v>Low</v>
      </c>
      <c r="J6" s="229" t="str">
        <f>INDEX(Trends!$D$3:$D$404,MATCH(C6,Trends!$C$3:$C$404,0))</f>
        <v>Stable</v>
      </c>
      <c r="K6" s="108" t="str">
        <f>IF(Reliability!B4="x","x",(IF(ROUNDUP(Reliability!B4,0)=1,"Very High",IF(ROUNDUP(Reliability!B4,0)=2,"High",IF(ROUNDUP(Reliability!B4,0)=3,"Medium",IF(ROUNDUP(Reliability!B4,0)=4,"Low","Very Low"))))))</f>
        <v>High</v>
      </c>
      <c r="L6" s="230">
        <f t="shared" si="3"/>
        <v>2.2999999999999998</v>
      </c>
      <c r="M6" s="231">
        <f>'Impact of the crisis'!N7</f>
        <v>3.5</v>
      </c>
      <c r="N6" s="231">
        <f>'Impact of the crisis'!AB7</f>
        <v>1.5</v>
      </c>
      <c r="O6" s="230">
        <f>'Conditions of people affected'!R7</f>
        <v>1.2</v>
      </c>
      <c r="P6" s="231">
        <f>'Conditions of people affected'!K7</f>
        <v>1.4</v>
      </c>
      <c r="Q6" s="231">
        <f>'Conditions of people affected'!Q7</f>
        <v>1</v>
      </c>
      <c r="R6" s="231">
        <f t="shared" si="4"/>
        <v>1.9</v>
      </c>
      <c r="S6" s="231">
        <f>'Complexity of the crisis'!X7</f>
        <v>2.2000000000000002</v>
      </c>
      <c r="T6" s="231">
        <f>'Complexity of the crisis'!AN7</f>
        <v>1.5</v>
      </c>
      <c r="U6" s="122" t="str">
        <f>VLOOKUP(C6,Lists!$C$3:$E$160,3,FALSE)</f>
        <v>Middle east</v>
      </c>
      <c r="V6" s="123">
        <v>44413</v>
      </c>
    </row>
    <row r="7" spans="1:22" ht="15.75" customHeight="1" x14ac:dyDescent="0.25">
      <c r="A7" s="45" t="str">
        <f>'Crisis Indicator Data'!A5</f>
        <v>Nagorno-Karabakh conflict in Azerbaijan</v>
      </c>
      <c r="B7" s="45" t="str">
        <f>Lists!G5</f>
        <v>Nagorno-Karabakh conflict in Azerbaijan</v>
      </c>
      <c r="C7" s="45" t="str">
        <f>'Crisis Indicator Data'!C5</f>
        <v>AZE002</v>
      </c>
      <c r="D7" s="45" t="str">
        <f>'Crisis Indicator Data'!D5</f>
        <v>Azerbaijan</v>
      </c>
      <c r="E7" s="45" t="str">
        <f>'Crisis Indicator Data'!E5</f>
        <v>AZE</v>
      </c>
      <c r="F7" s="45" t="str">
        <f>'Crisis Indicator Data'!B5</f>
        <v>Conflict</v>
      </c>
      <c r="G7" s="228" t="str">
        <f t="shared" si="0"/>
        <v>x</v>
      </c>
      <c r="H7" s="44" t="str">
        <f t="shared" si="1"/>
        <v>x</v>
      </c>
      <c r="I7" s="115" t="str">
        <f t="shared" si="2"/>
        <v>x</v>
      </c>
      <c r="J7" s="229" t="str">
        <f>INDEX(Trends!$D$3:$D$404,MATCH(C7,Trends!$C$3:$C$404,0))</f>
        <v>-</v>
      </c>
      <c r="K7" s="108" t="str">
        <f>IF(Reliability!B5="x","x",(IF(ROUNDUP(Reliability!B5,0)=1,"Very High",IF(ROUNDUP(Reliability!B5,0)=2,"High",IF(ROUNDUP(Reliability!B5,0)=3,"Medium",IF(ROUNDUP(Reliability!B5,0)=4,"Low","Very Low"))))))</f>
        <v>Low</v>
      </c>
      <c r="L7" s="230">
        <f t="shared" si="3"/>
        <v>3.1</v>
      </c>
      <c r="M7" s="231">
        <f>'Impact of the crisis'!N8</f>
        <v>2.5</v>
      </c>
      <c r="N7" s="231">
        <f>'Impact of the crisis'!AB8</f>
        <v>3.4</v>
      </c>
      <c r="O7" s="230" t="str">
        <f>'Conditions of people affected'!R8</f>
        <v>x</v>
      </c>
      <c r="P7" s="231" t="str">
        <f>'Conditions of people affected'!K8</f>
        <v>x</v>
      </c>
      <c r="Q7" s="231" t="str">
        <f>'Conditions of people affected'!Q8</f>
        <v>x</v>
      </c>
      <c r="R7" s="231">
        <f t="shared" si="4"/>
        <v>3.3</v>
      </c>
      <c r="S7" s="231">
        <f>'Complexity of the crisis'!X8</f>
        <v>4</v>
      </c>
      <c r="T7" s="231">
        <f>'Complexity of the crisis'!AN8</f>
        <v>2.5</v>
      </c>
      <c r="U7" s="122" t="str">
        <f>VLOOKUP(C7,Lists!$C$3:$E$160,3,FALSE)</f>
        <v>Middle east</v>
      </c>
      <c r="V7" s="123">
        <v>44349</v>
      </c>
    </row>
    <row r="8" spans="1:22" ht="15.75" customHeight="1" x14ac:dyDescent="0.25">
      <c r="A8" s="45" t="str">
        <f>'Crisis Indicator Data'!A6</f>
        <v>Complex in Burundi</v>
      </c>
      <c r="B8" s="45" t="str">
        <f>Lists!G6</f>
        <v xml:space="preserve">Complex crisis </v>
      </c>
      <c r="C8" s="45" t="str">
        <f>'Crisis Indicator Data'!C6</f>
        <v>BDI001</v>
      </c>
      <c r="D8" s="45" t="str">
        <f>'Crisis Indicator Data'!D6</f>
        <v>Burundi</v>
      </c>
      <c r="E8" s="45" t="str">
        <f>'Crisis Indicator Data'!E6</f>
        <v>BDI</v>
      </c>
      <c r="F8" s="45" t="str">
        <f>'Crisis Indicator Data'!B6</f>
        <v>Complex crisis</v>
      </c>
      <c r="G8" s="228">
        <f t="shared" si="0"/>
        <v>3.9</v>
      </c>
      <c r="H8" s="44">
        <f t="shared" si="1"/>
        <v>4</v>
      </c>
      <c r="I8" s="115" t="str">
        <f t="shared" si="2"/>
        <v>High</v>
      </c>
      <c r="J8" s="229" t="str">
        <f>INDEX(Trends!$D$3:$D$404,MATCH(C8,Trends!$C$3:$C$404,0))</f>
        <v>Increasing</v>
      </c>
      <c r="K8" s="108" t="str">
        <f>IF(Reliability!B6="x","x",(IF(ROUNDUP(Reliability!B6,0)=1,"Very High",IF(ROUNDUP(Reliability!B6,0)=2,"High",IF(ROUNDUP(Reliability!B6,0)=3,"Medium",IF(ROUNDUP(Reliability!B6,0)=4,"Low","Very Low"))))))</f>
        <v>High</v>
      </c>
      <c r="L8" s="230">
        <f t="shared" si="3"/>
        <v>3.9</v>
      </c>
      <c r="M8" s="231">
        <f>'Impact of the crisis'!N9</f>
        <v>4</v>
      </c>
      <c r="N8" s="231">
        <f>'Impact of the crisis'!AB9</f>
        <v>3.8</v>
      </c>
      <c r="O8" s="230">
        <f>'Conditions of people affected'!R9</f>
        <v>4</v>
      </c>
      <c r="P8" s="231">
        <f>'Conditions of people affected'!K9</f>
        <v>4</v>
      </c>
      <c r="Q8" s="231">
        <f>'Conditions of people affected'!Q9</f>
        <v>4</v>
      </c>
      <c r="R8" s="231">
        <f t="shared" si="4"/>
        <v>3.6</v>
      </c>
      <c r="S8" s="231">
        <f>'Complexity of the crisis'!X9</f>
        <v>3.6</v>
      </c>
      <c r="T8" s="231">
        <f>'Complexity of the crisis'!AN9</f>
        <v>3.5</v>
      </c>
      <c r="U8" s="122" t="str">
        <f>VLOOKUP(C8,Lists!$C$3:$E$160,3,FALSE)</f>
        <v>Africa</v>
      </c>
      <c r="V8" s="123">
        <v>44356</v>
      </c>
    </row>
    <row r="9" spans="1:22" ht="15.75" customHeight="1" x14ac:dyDescent="0.25">
      <c r="A9" s="45" t="str">
        <f>'Crisis Indicator Data'!A7</f>
        <v>Conflict in Burkina Faso</v>
      </c>
      <c r="B9" s="45" t="str">
        <f>Lists!G7</f>
        <v>Conflict</v>
      </c>
      <c r="C9" s="45" t="str">
        <f>'Crisis Indicator Data'!C7</f>
        <v>BFA002</v>
      </c>
      <c r="D9" s="45" t="str">
        <f>'Crisis Indicator Data'!D7</f>
        <v>Burkina Faso</v>
      </c>
      <c r="E9" s="45" t="str">
        <f>'Crisis Indicator Data'!E7</f>
        <v>BFA</v>
      </c>
      <c r="F9" s="45" t="str">
        <f>'Crisis Indicator Data'!B7</f>
        <v>Conflict</v>
      </c>
      <c r="G9" s="228">
        <f t="shared" si="0"/>
        <v>4.0999999999999996</v>
      </c>
      <c r="H9" s="44">
        <f t="shared" si="1"/>
        <v>5</v>
      </c>
      <c r="I9" s="115" t="str">
        <f t="shared" si="2"/>
        <v>Very High</v>
      </c>
      <c r="J9" s="229" t="str">
        <f>INDEX(Trends!$D$3:$D$404,MATCH(C9,Trends!$C$3:$C$404,0))</f>
        <v>Increasing</v>
      </c>
      <c r="K9" s="108" t="str">
        <f>IF(Reliability!B7="x","x",(IF(ROUNDUP(Reliability!B7,0)=1,"Very High",IF(ROUNDUP(Reliability!B7,0)=2,"High",IF(ROUNDUP(Reliability!B7,0)=3,"Medium",IF(ROUNDUP(Reliability!B7,0)=4,"Low","Very Low"))))))</f>
        <v>Very High</v>
      </c>
      <c r="L9" s="230">
        <f t="shared" si="3"/>
        <v>4.0999999999999996</v>
      </c>
      <c r="M9" s="231">
        <f>'Impact of the crisis'!N10</f>
        <v>2.5</v>
      </c>
      <c r="N9" s="231">
        <f>'Impact of the crisis'!AB10</f>
        <v>4.5999999999999996</v>
      </c>
      <c r="O9" s="230">
        <f>'Conditions of people affected'!R10</f>
        <v>4.3</v>
      </c>
      <c r="P9" s="231">
        <f>'Conditions of people affected'!K10</f>
        <v>3.6</v>
      </c>
      <c r="Q9" s="231">
        <f>'Conditions of people affected'!Q10</f>
        <v>5</v>
      </c>
      <c r="R9" s="231">
        <f t="shared" si="4"/>
        <v>3.7</v>
      </c>
      <c r="S9" s="231">
        <f>'Complexity of the crisis'!X10</f>
        <v>3.9</v>
      </c>
      <c r="T9" s="231">
        <f>'Complexity of the crisis'!AN10</f>
        <v>3.5</v>
      </c>
      <c r="U9" s="122" t="str">
        <f>VLOOKUP(C9,Lists!$C$3:$E$160,3,FALSE)</f>
        <v>Africa</v>
      </c>
      <c r="V9" s="123">
        <v>44377</v>
      </c>
    </row>
    <row r="10" spans="1:22" ht="15.75" customHeight="1" x14ac:dyDescent="0.25">
      <c r="A10" s="45" t="str">
        <f>'Crisis Indicator Data'!A8</f>
        <v>Rohingya refugee crisis</v>
      </c>
      <c r="B10" s="45" t="str">
        <f>Lists!G8</f>
        <v>Rohingya Refugees</v>
      </c>
      <c r="C10" s="45" t="str">
        <f>'Crisis Indicator Data'!C8</f>
        <v>BGD002</v>
      </c>
      <c r="D10" s="45" t="str">
        <f>'Crisis Indicator Data'!D8</f>
        <v>Bangladesh</v>
      </c>
      <c r="E10" s="45" t="str">
        <f>'Crisis Indicator Data'!E8</f>
        <v>BGD</v>
      </c>
      <c r="F10" s="45" t="str">
        <f>'Crisis Indicator Data'!B8</f>
        <v>International displacement</v>
      </c>
      <c r="G10" s="228">
        <f t="shared" si="0"/>
        <v>3.3</v>
      </c>
      <c r="H10" s="44">
        <f t="shared" si="1"/>
        <v>4</v>
      </c>
      <c r="I10" s="115" t="str">
        <f t="shared" si="2"/>
        <v>High</v>
      </c>
      <c r="J10" s="229" t="str">
        <f>INDEX(Trends!$D$3:$D$404,MATCH(C10,Trends!$C$3:$C$404,0))</f>
        <v>Increasing</v>
      </c>
      <c r="K10" s="108" t="str">
        <f>IF(Reliability!B8="x","x",(IF(ROUNDUP(Reliability!B8,0)=1,"Very High",IF(ROUNDUP(Reliability!B8,0)=2,"High",IF(ROUNDUP(Reliability!B8,0)=3,"Medium",IF(ROUNDUP(Reliability!B8,0)=4,"Low","Very Low"))))))</f>
        <v>High</v>
      </c>
      <c r="L10" s="230">
        <f t="shared" si="3"/>
        <v>2.8</v>
      </c>
      <c r="M10" s="231">
        <f>'Impact of the crisis'!N11</f>
        <v>0.1</v>
      </c>
      <c r="N10" s="231">
        <f>'Impact of the crisis'!AB11</f>
        <v>3.7</v>
      </c>
      <c r="O10" s="230">
        <f>'Conditions of people affected'!R11</f>
        <v>3.6</v>
      </c>
      <c r="P10" s="231">
        <f>'Conditions of people affected'!K11</f>
        <v>3.2</v>
      </c>
      <c r="Q10" s="231">
        <f>'Conditions of people affected'!Q11</f>
        <v>4</v>
      </c>
      <c r="R10" s="231">
        <f t="shared" si="4"/>
        <v>3.2</v>
      </c>
      <c r="S10" s="231">
        <f>'Complexity of the crisis'!X11</f>
        <v>3.3</v>
      </c>
      <c r="T10" s="231">
        <f>'Complexity of the crisis'!AN11</f>
        <v>3</v>
      </c>
      <c r="U10" s="122" t="str">
        <f>VLOOKUP(C10,Lists!$C$3:$E$160,3,FALSE)</f>
        <v>Asia</v>
      </c>
      <c r="V10" s="123">
        <v>44433</v>
      </c>
    </row>
    <row r="11" spans="1:22" ht="15.75" customHeight="1" x14ac:dyDescent="0.25">
      <c r="A11" s="45" t="str">
        <f>'Crisis Indicator Data'!A9</f>
        <v>Venezuela displacement in Brazil</v>
      </c>
      <c r="B11" s="45" t="str">
        <f>Lists!G9</f>
        <v>Venezuelan refugees</v>
      </c>
      <c r="C11" s="45" t="str">
        <f>'Crisis Indicator Data'!C9</f>
        <v>BRA002</v>
      </c>
      <c r="D11" s="45" t="str">
        <f>'Crisis Indicator Data'!D9</f>
        <v>Brazil</v>
      </c>
      <c r="E11" s="45" t="str">
        <f>'Crisis Indicator Data'!E9</f>
        <v>BRA</v>
      </c>
      <c r="F11" s="45" t="str">
        <f>'Crisis Indicator Data'!B9</f>
        <v>International displacement</v>
      </c>
      <c r="G11" s="228">
        <f t="shared" si="0"/>
        <v>2.6</v>
      </c>
      <c r="H11" s="44">
        <f t="shared" si="1"/>
        <v>3</v>
      </c>
      <c r="I11" s="115" t="str">
        <f t="shared" si="2"/>
        <v>Medium</v>
      </c>
      <c r="J11" s="229" t="str">
        <f>INDEX(Trends!$D$3:$D$404,MATCH(C11,Trends!$C$3:$C$404,0))</f>
        <v>Increasing</v>
      </c>
      <c r="K11" s="108" t="str">
        <f>IF(Reliability!B9="x","x",(IF(ROUNDUP(Reliability!B9,0)=1,"Very High",IF(ROUNDUP(Reliability!B9,0)=2,"High",IF(ROUNDUP(Reliability!B9,0)=3,"Medium",IF(ROUNDUP(Reliability!B9,0)=4,"Low","Very Low"))))))</f>
        <v>Medium</v>
      </c>
      <c r="L11" s="230">
        <f t="shared" si="3"/>
        <v>2.2999999999999998</v>
      </c>
      <c r="M11" s="231">
        <f>'Impact of the crisis'!N12</f>
        <v>1.2</v>
      </c>
      <c r="N11" s="231">
        <f>'Impact of the crisis'!AB12</f>
        <v>2.8</v>
      </c>
      <c r="O11" s="230">
        <f>'Conditions of people affected'!R12</f>
        <v>2.9</v>
      </c>
      <c r="P11" s="231">
        <f>'Conditions of people affected'!K12</f>
        <v>2.8</v>
      </c>
      <c r="Q11" s="231">
        <f>'Conditions of people affected'!Q12</f>
        <v>3</v>
      </c>
      <c r="R11" s="231">
        <f t="shared" si="4"/>
        <v>2.5</v>
      </c>
      <c r="S11" s="231">
        <f>'Complexity of the crisis'!X12</f>
        <v>3</v>
      </c>
      <c r="T11" s="231">
        <f>'Complexity of the crisis'!AN12</f>
        <v>2</v>
      </c>
      <c r="U11" s="122" t="str">
        <f>VLOOKUP(C11,Lists!$C$3:$E$160,3,FALSE)</f>
        <v>Americas</v>
      </c>
      <c r="V11" s="123">
        <v>44358</v>
      </c>
    </row>
    <row r="12" spans="1:22" ht="15.75" customHeight="1" x14ac:dyDescent="0.25">
      <c r="A12" s="45" t="str">
        <f>'Crisis Indicator Data'!A10</f>
        <v>Complex crisis in CAR</v>
      </c>
      <c r="B12" s="45" t="str">
        <f>Lists!G10</f>
        <v>Complex crisis</v>
      </c>
      <c r="C12" s="45" t="str">
        <f>'Crisis Indicator Data'!C10</f>
        <v>CAF001</v>
      </c>
      <c r="D12" s="45" t="str">
        <f>'Crisis Indicator Data'!D10</f>
        <v>CAR</v>
      </c>
      <c r="E12" s="45" t="str">
        <f>'Crisis Indicator Data'!E10</f>
        <v>CAF</v>
      </c>
      <c r="F12" s="45" t="str">
        <f>'Crisis Indicator Data'!B10</f>
        <v>Complex crisis</v>
      </c>
      <c r="G12" s="228">
        <f t="shared" si="0"/>
        <v>4.3</v>
      </c>
      <c r="H12" s="44">
        <f t="shared" si="1"/>
        <v>5</v>
      </c>
      <c r="I12" s="115" t="str">
        <f t="shared" si="2"/>
        <v>Very High</v>
      </c>
      <c r="J12" s="229" t="str">
        <f>INDEX(Trends!$D$3:$D$404,MATCH(C12,Trends!$C$3:$C$404,0))</f>
        <v>Increasing</v>
      </c>
      <c r="K12" s="108" t="str">
        <f>IF(Reliability!B10="x","x",(IF(ROUNDUP(Reliability!B10,0)=1,"Very High",IF(ROUNDUP(Reliability!B10,0)=2,"High",IF(ROUNDUP(Reliability!B10,0)=3,"Medium",IF(ROUNDUP(Reliability!B10,0)=4,"Low","Very Low"))))))</f>
        <v>Medium</v>
      </c>
      <c r="L12" s="230">
        <f t="shared" si="3"/>
        <v>4.4000000000000004</v>
      </c>
      <c r="M12" s="231">
        <f>'Impact of the crisis'!N13</f>
        <v>4.3</v>
      </c>
      <c r="N12" s="231">
        <f>'Impact of the crisis'!AB13</f>
        <v>4.4000000000000004</v>
      </c>
      <c r="O12" s="230">
        <f>'Conditions of people affected'!R13</f>
        <v>4.05</v>
      </c>
      <c r="P12" s="231">
        <f>'Conditions of people affected'!K13</f>
        <v>4.0999999999999996</v>
      </c>
      <c r="Q12" s="231">
        <f>'Conditions of people affected'!Q13</f>
        <v>4</v>
      </c>
      <c r="R12" s="231">
        <f t="shared" si="4"/>
        <v>4.5</v>
      </c>
      <c r="S12" s="231">
        <f>'Complexity of the crisis'!X13</f>
        <v>4.5</v>
      </c>
      <c r="T12" s="231">
        <f>'Complexity of the crisis'!AN13</f>
        <v>4.5</v>
      </c>
      <c r="U12" s="122" t="str">
        <f>VLOOKUP(C12,Lists!$C$3:$E$160,3,FALSE)</f>
        <v>Africa</v>
      </c>
      <c r="V12" s="123">
        <v>44396</v>
      </c>
    </row>
    <row r="13" spans="1:22" ht="15.75" customHeight="1" x14ac:dyDescent="0.25">
      <c r="A13" s="45" t="str">
        <f>'Crisis Indicator Data'!A11</f>
        <v>Floods in Henan province</v>
      </c>
      <c r="B13" s="45" t="str">
        <f>Lists!G11</f>
        <v>Floods in Henan province</v>
      </c>
      <c r="C13" s="45" t="str">
        <f>'Crisis Indicator Data'!C11</f>
        <v>CHN003</v>
      </c>
      <c r="D13" s="45" t="str">
        <f>'Crisis Indicator Data'!D11</f>
        <v>China</v>
      </c>
      <c r="E13" s="45" t="str">
        <f>'Crisis Indicator Data'!E11</f>
        <v>CHN</v>
      </c>
      <c r="F13" s="45" t="str">
        <f>'Crisis Indicator Data'!B11</f>
        <v>Flood</v>
      </c>
      <c r="G13" s="228">
        <f t="shared" si="0"/>
        <v>2.5</v>
      </c>
      <c r="H13" s="44">
        <f t="shared" si="1"/>
        <v>3</v>
      </c>
      <c r="I13" s="115" t="str">
        <f t="shared" si="2"/>
        <v>Medium</v>
      </c>
      <c r="J13" s="229" t="str">
        <f>INDEX(Trends!$D$3:$D$404,MATCH(C13,Trends!$C$3:$C$404,0))</f>
        <v>-</v>
      </c>
      <c r="K13" s="108" t="str">
        <f>IF(Reliability!B11="x","x",(IF(ROUNDUP(Reliability!B11,0)=1,"Very High",IF(ROUNDUP(Reliability!B11,0)=2,"High",IF(ROUNDUP(Reliability!B11,0)=3,"Medium",IF(ROUNDUP(Reliability!B11,0)=4,"Low","Very Low"))))))</f>
        <v>Very High</v>
      </c>
      <c r="L13" s="230">
        <f t="shared" si="3"/>
        <v>2.7</v>
      </c>
      <c r="M13" s="231">
        <f>'Impact of the crisis'!N14</f>
        <v>2.2999999999999998</v>
      </c>
      <c r="N13" s="231">
        <f>'Impact of the crisis'!AB14</f>
        <v>2.9</v>
      </c>
      <c r="O13" s="230">
        <f>'Conditions of people affected'!R14</f>
        <v>2.1</v>
      </c>
      <c r="P13" s="231">
        <f>'Conditions of people affected'!K14</f>
        <v>2.2000000000000002</v>
      </c>
      <c r="Q13" s="231">
        <f>'Conditions of people affected'!Q14</f>
        <v>2</v>
      </c>
      <c r="R13" s="231">
        <f t="shared" si="4"/>
        <v>2.8</v>
      </c>
      <c r="S13" s="231">
        <f>'Complexity of the crisis'!X14</f>
        <v>3.4</v>
      </c>
      <c r="T13" s="231">
        <f>'Complexity of the crisis'!AN14</f>
        <v>2</v>
      </c>
      <c r="U13" s="122" t="str">
        <f>VLOOKUP(C13,Lists!$C$3:$E$160,3,FALSE)</f>
        <v>Asia</v>
      </c>
      <c r="V13" s="123">
        <v>44414</v>
      </c>
    </row>
    <row r="14" spans="1:22" ht="15.75" customHeight="1" x14ac:dyDescent="0.25">
      <c r="A14" s="45" t="str">
        <f>'Crisis Indicator Data'!A12</f>
        <v>Multiple crises in Cameroon</v>
      </c>
      <c r="B14" s="45" t="str">
        <f>Lists!G12</f>
        <v>Country level</v>
      </c>
      <c r="C14" s="45" t="str">
        <f>'Crisis Indicator Data'!C12</f>
        <v>CMR001</v>
      </c>
      <c r="D14" s="45" t="str">
        <f>'Crisis Indicator Data'!D12</f>
        <v>Cameroon</v>
      </c>
      <c r="E14" s="45" t="str">
        <f>'Crisis Indicator Data'!E12</f>
        <v>CMR</v>
      </c>
      <c r="F14" s="45" t="str">
        <f>'Crisis Indicator Data'!B12</f>
        <v>Multiple crises country</v>
      </c>
      <c r="G14" s="228">
        <f t="shared" si="0"/>
        <v>4.2</v>
      </c>
      <c r="H14" s="44">
        <f t="shared" si="1"/>
        <v>5</v>
      </c>
      <c r="I14" s="115" t="str">
        <f t="shared" si="2"/>
        <v>Very High</v>
      </c>
      <c r="J14" s="229" t="str">
        <f>INDEX(Trends!$D$3:$D$404,MATCH(C14,Trends!$C$3:$C$404,0))</f>
        <v>Increasing</v>
      </c>
      <c r="K14" s="108" t="str">
        <f>IF(Reliability!B12="x","x",(IF(ROUNDUP(Reliability!B12,0)=1,"Very High",IF(ROUNDUP(Reliability!B12,0)=2,"High",IF(ROUNDUP(Reliability!B12,0)=3,"Medium",IF(ROUNDUP(Reliability!B12,0)=4,"Low","Very Low"))))))</f>
        <v>Very High</v>
      </c>
      <c r="L14" s="230">
        <f t="shared" si="3"/>
        <v>4.0999999999999996</v>
      </c>
      <c r="M14" s="231">
        <f>'Impact of the crisis'!N15</f>
        <v>4.7</v>
      </c>
      <c r="N14" s="231">
        <f>'Impact of the crisis'!AB15</f>
        <v>3.7</v>
      </c>
      <c r="O14" s="230">
        <f>'Conditions of people affected'!R15</f>
        <v>4.1500000000000004</v>
      </c>
      <c r="P14" s="231">
        <f>'Conditions of people affected'!K15</f>
        <v>4.3</v>
      </c>
      <c r="Q14" s="231">
        <f>'Conditions of people affected'!Q15</f>
        <v>4</v>
      </c>
      <c r="R14" s="231">
        <f t="shared" si="4"/>
        <v>4.4000000000000004</v>
      </c>
      <c r="S14" s="231">
        <f>'Complexity of the crisis'!X15</f>
        <v>4.2</v>
      </c>
      <c r="T14" s="231">
        <f>'Complexity of the crisis'!AN15</f>
        <v>4.5</v>
      </c>
      <c r="U14" s="122" t="str">
        <f>VLOOKUP(C14,Lists!$C$3:$E$160,3,FALSE)</f>
        <v>Africa</v>
      </c>
      <c r="V14" s="123">
        <v>44354</v>
      </c>
    </row>
    <row r="15" spans="1:22" ht="15.75" customHeight="1" x14ac:dyDescent="0.25">
      <c r="A15" s="45" t="str">
        <f>'Crisis Indicator Data'!A13</f>
        <v>Boko Haram in Cameroon</v>
      </c>
      <c r="B15" s="45" t="str">
        <f>Lists!G13</f>
        <v>Boko Haram</v>
      </c>
      <c r="C15" s="45" t="str">
        <f>'Crisis Indicator Data'!C13</f>
        <v>CMR002</v>
      </c>
      <c r="D15" s="45" t="str">
        <f>'Crisis Indicator Data'!D13</f>
        <v>Cameroon</v>
      </c>
      <c r="E15" s="45" t="str">
        <f>'Crisis Indicator Data'!E13</f>
        <v>CMR</v>
      </c>
      <c r="F15" s="45" t="str">
        <f>'Crisis Indicator Data'!B13</f>
        <v>Conflict</v>
      </c>
      <c r="G15" s="228">
        <f t="shared" si="0"/>
        <v>3.4</v>
      </c>
      <c r="H15" s="44">
        <f t="shared" si="1"/>
        <v>4</v>
      </c>
      <c r="I15" s="115" t="str">
        <f t="shared" si="2"/>
        <v>High</v>
      </c>
      <c r="J15" s="229" t="str">
        <f>INDEX(Trends!$D$3:$D$404,MATCH(C15,Trends!$C$3:$C$404,0))</f>
        <v>Increasing</v>
      </c>
      <c r="K15" s="108" t="str">
        <f>IF(Reliability!B13="x","x",(IF(ROUNDUP(Reliability!B13,0)=1,"Very High",IF(ROUNDUP(Reliability!B13,0)=2,"High",IF(ROUNDUP(Reliability!B13,0)=3,"Medium",IF(ROUNDUP(Reliability!B13,0)=4,"Low","Very Low"))))))</f>
        <v>High</v>
      </c>
      <c r="L15" s="230">
        <f t="shared" si="3"/>
        <v>3.1</v>
      </c>
      <c r="M15" s="231">
        <f>'Impact of the crisis'!N16</f>
        <v>1.5</v>
      </c>
      <c r="N15" s="231">
        <f>'Impact of the crisis'!AB16</f>
        <v>3.7</v>
      </c>
      <c r="O15" s="230">
        <f>'Conditions of people affected'!R16</f>
        <v>3</v>
      </c>
      <c r="P15" s="231">
        <f>'Conditions of people affected'!K16</f>
        <v>3</v>
      </c>
      <c r="Q15" s="231">
        <f>'Conditions of people affected'!Q16</f>
        <v>3</v>
      </c>
      <c r="R15" s="231">
        <f t="shared" si="4"/>
        <v>4.0999999999999996</v>
      </c>
      <c r="S15" s="231">
        <f>'Complexity of the crisis'!X16</f>
        <v>4.2</v>
      </c>
      <c r="T15" s="231">
        <f>'Complexity of the crisis'!AN16</f>
        <v>4</v>
      </c>
      <c r="U15" s="122" t="str">
        <f>VLOOKUP(C15,Lists!$C$3:$E$160,3,FALSE)</f>
        <v>Africa</v>
      </c>
      <c r="V15" s="123">
        <v>44351</v>
      </c>
    </row>
    <row r="16" spans="1:22" ht="15.75" customHeight="1" x14ac:dyDescent="0.25">
      <c r="A16" s="45" t="str">
        <f>'Crisis Indicator Data'!A14</f>
        <v>Anglophone Crisis in Cameroon</v>
      </c>
      <c r="B16" s="45" t="str">
        <f>Lists!G14</f>
        <v>Anglophone crisis</v>
      </c>
      <c r="C16" s="45" t="str">
        <f>'Crisis Indicator Data'!C14</f>
        <v>CMR003</v>
      </c>
      <c r="D16" s="45" t="str">
        <f>'Crisis Indicator Data'!D14</f>
        <v>Cameroon</v>
      </c>
      <c r="E16" s="45" t="str">
        <f>'Crisis Indicator Data'!E14</f>
        <v>CMR</v>
      </c>
      <c r="F16" s="45" t="str">
        <f>'Crisis Indicator Data'!B14</f>
        <v>Conflict</v>
      </c>
      <c r="G16" s="228">
        <f t="shared" si="0"/>
        <v>3.4</v>
      </c>
      <c r="H16" s="44">
        <f t="shared" si="1"/>
        <v>4</v>
      </c>
      <c r="I16" s="115" t="str">
        <f t="shared" si="2"/>
        <v>High</v>
      </c>
      <c r="J16" s="229" t="str">
        <f>INDEX(Trends!$D$3:$D$404,MATCH(C16,Trends!$C$3:$C$404,0))</f>
        <v>Stable</v>
      </c>
      <c r="K16" s="108" t="str">
        <f>IF(Reliability!B14="x","x",(IF(ROUNDUP(Reliability!B14,0)=1,"Very High",IF(ROUNDUP(Reliability!B14,0)=2,"High",IF(ROUNDUP(Reliability!B14,0)=3,"Medium",IF(ROUNDUP(Reliability!B14,0)=4,"Low","Very Low"))))))</f>
        <v>High</v>
      </c>
      <c r="L16" s="230">
        <f t="shared" si="3"/>
        <v>3.2</v>
      </c>
      <c r="M16" s="231">
        <f>'Impact of the crisis'!N17</f>
        <v>1.7</v>
      </c>
      <c r="N16" s="231">
        <f>'Impact of the crisis'!AB17</f>
        <v>3.8</v>
      </c>
      <c r="O16" s="230">
        <f>'Conditions of people affected'!R17</f>
        <v>3.15</v>
      </c>
      <c r="P16" s="231">
        <f>'Conditions of people affected'!K17</f>
        <v>3.3</v>
      </c>
      <c r="Q16" s="231">
        <f>'Conditions of people affected'!Q17</f>
        <v>3</v>
      </c>
      <c r="R16" s="231">
        <f t="shared" si="4"/>
        <v>4.0999999999999996</v>
      </c>
      <c r="S16" s="231">
        <f>'Complexity of the crisis'!X17</f>
        <v>4.2</v>
      </c>
      <c r="T16" s="231">
        <f>'Complexity of the crisis'!AN17</f>
        <v>4</v>
      </c>
      <c r="U16" s="122" t="str">
        <f>VLOOKUP(C16,Lists!$C$3:$E$160,3,FALSE)</f>
        <v>Africa</v>
      </c>
      <c r="V16" s="123">
        <v>44350</v>
      </c>
    </row>
    <row r="17" spans="1:22" ht="15.75" customHeight="1" x14ac:dyDescent="0.25">
      <c r="A17" s="45" t="str">
        <f>'Crisis Indicator Data'!A15</f>
        <v>CAR refugees in Cameroon</v>
      </c>
      <c r="B17" s="45" t="str">
        <f>Lists!G15</f>
        <v>CAR refugees</v>
      </c>
      <c r="C17" s="45" t="str">
        <f>'Crisis Indicator Data'!C15</f>
        <v>CMR004</v>
      </c>
      <c r="D17" s="45" t="str">
        <f>'Crisis Indicator Data'!D15</f>
        <v>Cameroon</v>
      </c>
      <c r="E17" s="45" t="str">
        <f>'Crisis Indicator Data'!E15</f>
        <v>CMR</v>
      </c>
      <c r="F17" s="45" t="str">
        <f>'Crisis Indicator Data'!B15</f>
        <v>International displacement</v>
      </c>
      <c r="G17" s="228">
        <f t="shared" si="0"/>
        <v>3</v>
      </c>
      <c r="H17" s="44">
        <f t="shared" si="1"/>
        <v>3</v>
      </c>
      <c r="I17" s="115" t="str">
        <f t="shared" si="2"/>
        <v>Medium</v>
      </c>
      <c r="J17" s="229" t="str">
        <f>INDEX(Trends!$D$3:$D$404,MATCH(C17,Trends!$C$3:$C$404,0))</f>
        <v>Increasing</v>
      </c>
      <c r="K17" s="108" t="str">
        <f>IF(Reliability!B15="x","x",(IF(ROUNDUP(Reliability!B15,0)=1,"Very High",IF(ROUNDUP(Reliability!B15,0)=2,"High",IF(ROUNDUP(Reliability!B15,0)=3,"Medium",IF(ROUNDUP(Reliability!B15,0)=4,"Low","Very Low"))))))</f>
        <v>Medium</v>
      </c>
      <c r="L17" s="230">
        <f t="shared" si="3"/>
        <v>2.8</v>
      </c>
      <c r="M17" s="231">
        <f>'Impact of the crisis'!N18</f>
        <v>1.7</v>
      </c>
      <c r="N17" s="231">
        <f>'Impact of the crisis'!AB18</f>
        <v>3.2</v>
      </c>
      <c r="O17" s="230">
        <f>'Conditions of people affected'!R18</f>
        <v>2.75</v>
      </c>
      <c r="P17" s="231">
        <f>'Conditions of people affected'!K18</f>
        <v>2.5</v>
      </c>
      <c r="Q17" s="231">
        <f>'Conditions of people affected'!Q18</f>
        <v>3</v>
      </c>
      <c r="R17" s="231">
        <f t="shared" si="4"/>
        <v>3.5</v>
      </c>
      <c r="S17" s="231">
        <f>'Complexity of the crisis'!X18</f>
        <v>4.2</v>
      </c>
      <c r="T17" s="231">
        <f>'Complexity of the crisis'!AN18</f>
        <v>2.5</v>
      </c>
      <c r="U17" s="122" t="str">
        <f>VLOOKUP(C17,Lists!$C$3:$E$160,3,FALSE)</f>
        <v>Africa</v>
      </c>
      <c r="V17" s="123">
        <v>44350</v>
      </c>
    </row>
    <row r="18" spans="1:22" ht="15.75" customHeight="1" x14ac:dyDescent="0.25">
      <c r="A18" s="45" t="str">
        <f>'Crisis Indicator Data'!A16</f>
        <v>Complex crisis in DRC</v>
      </c>
      <c r="B18" s="45" t="str">
        <f>Lists!G16</f>
        <v>Complex crisis</v>
      </c>
      <c r="C18" s="45" t="str">
        <f>'Crisis Indicator Data'!C16</f>
        <v>COD001</v>
      </c>
      <c r="D18" s="45" t="str">
        <f>'Crisis Indicator Data'!D16</f>
        <v>DRC</v>
      </c>
      <c r="E18" s="45" t="str">
        <f>'Crisis Indicator Data'!E16</f>
        <v>COD</v>
      </c>
      <c r="F18" s="45" t="str">
        <f>'Crisis Indicator Data'!B16</f>
        <v>Complex crisis</v>
      </c>
      <c r="G18" s="228">
        <f t="shared" si="0"/>
        <v>4.5999999999999996</v>
      </c>
      <c r="H18" s="44">
        <f t="shared" si="1"/>
        <v>5</v>
      </c>
      <c r="I18" s="115" t="str">
        <f t="shared" si="2"/>
        <v>Very High</v>
      </c>
      <c r="J18" s="229" t="str">
        <f>INDEX(Trends!$D$3:$D$404,MATCH(C18,Trends!$C$3:$C$404,0))</f>
        <v>Increasing</v>
      </c>
      <c r="K18" s="108" t="str">
        <f>IF(Reliability!B16="x","x",(IF(ROUNDUP(Reliability!B16,0)=1,"Very High",IF(ROUNDUP(Reliability!B16,0)=2,"High",IF(ROUNDUP(Reliability!B16,0)=3,"Medium",IF(ROUNDUP(Reliability!B16,0)=4,"Low","Very Low"))))))</f>
        <v>High</v>
      </c>
      <c r="L18" s="230">
        <f t="shared" si="3"/>
        <v>4.5</v>
      </c>
      <c r="M18" s="231">
        <f>'Impact of the crisis'!N19</f>
        <v>5</v>
      </c>
      <c r="N18" s="231">
        <f>'Impact of the crisis'!AB19</f>
        <v>4.0999999999999996</v>
      </c>
      <c r="O18" s="230">
        <f>'Conditions of people affected'!R19</f>
        <v>4.5</v>
      </c>
      <c r="P18" s="231">
        <f>'Conditions of people affected'!K19</f>
        <v>5</v>
      </c>
      <c r="Q18" s="231">
        <f>'Conditions of people affected'!Q19</f>
        <v>4</v>
      </c>
      <c r="R18" s="231">
        <f t="shared" si="4"/>
        <v>4.8</v>
      </c>
      <c r="S18" s="231">
        <f>'Complexity of the crisis'!X19</f>
        <v>5.0999999999999996</v>
      </c>
      <c r="T18" s="231">
        <f>'Complexity of the crisis'!AN19</f>
        <v>4.5</v>
      </c>
      <c r="U18" s="122" t="str">
        <f>VLOOKUP(C18,Lists!$C$3:$E$160,3,FALSE)</f>
        <v>Africa</v>
      </c>
      <c r="V18" s="123">
        <v>44396</v>
      </c>
    </row>
    <row r="19" spans="1:22" ht="15.75" customHeight="1" x14ac:dyDescent="0.25">
      <c r="A19" s="45" t="str">
        <f>'Crisis Indicator Data'!A17</f>
        <v>Complex crisis in Congo</v>
      </c>
      <c r="B19" s="45" t="str">
        <f>Lists!G17</f>
        <v>Complex crisis</v>
      </c>
      <c r="C19" s="45" t="str">
        <f>'Crisis Indicator Data'!C17</f>
        <v>COG001</v>
      </c>
      <c r="D19" s="45" t="str">
        <f>'Crisis Indicator Data'!D17</f>
        <v>Congo</v>
      </c>
      <c r="E19" s="45" t="str">
        <f>'Crisis Indicator Data'!E17</f>
        <v>COG</v>
      </c>
      <c r="F19" s="45" t="str">
        <f>'Crisis Indicator Data'!B17</f>
        <v>Complex crisis</v>
      </c>
      <c r="G19" s="228">
        <f t="shared" si="0"/>
        <v>3.4</v>
      </c>
      <c r="H19" s="44">
        <f t="shared" si="1"/>
        <v>4</v>
      </c>
      <c r="I19" s="115" t="str">
        <f t="shared" si="2"/>
        <v>High</v>
      </c>
      <c r="J19" s="229" t="str">
        <f>INDEX(Trends!$D$3:$D$404,MATCH(C19,Trends!$C$3:$C$404,0))</f>
        <v>Increasing</v>
      </c>
      <c r="K19" s="108" t="str">
        <f>IF(Reliability!B17="x","x",(IF(ROUNDUP(Reliability!B17,0)=1,"Very High",IF(ROUNDUP(Reliability!B17,0)=2,"High",IF(ROUNDUP(Reliability!B17,0)=3,"Medium",IF(ROUNDUP(Reliability!B17,0)=4,"Low","Very Low"))))))</f>
        <v>Low</v>
      </c>
      <c r="L19" s="230">
        <f t="shared" si="3"/>
        <v>3.6</v>
      </c>
      <c r="M19" s="231">
        <f>'Impact of the crisis'!N20</f>
        <v>4.2</v>
      </c>
      <c r="N19" s="231">
        <f>'Impact of the crisis'!AB20</f>
        <v>3.3</v>
      </c>
      <c r="O19" s="230">
        <f>'Conditions of people affected'!R20</f>
        <v>3.25</v>
      </c>
      <c r="P19" s="231">
        <f>'Conditions of people affected'!K20</f>
        <v>3.5</v>
      </c>
      <c r="Q19" s="231">
        <f>'Conditions of people affected'!Q20</f>
        <v>3</v>
      </c>
      <c r="R19" s="231">
        <f t="shared" si="4"/>
        <v>3.3</v>
      </c>
      <c r="S19" s="231">
        <f>'Complexity of the crisis'!X20</f>
        <v>3.1</v>
      </c>
      <c r="T19" s="231">
        <f>'Complexity of the crisis'!AN20</f>
        <v>3.5</v>
      </c>
      <c r="U19" s="122" t="str">
        <f>VLOOKUP(C19,Lists!$C$3:$E$160,3,FALSE)</f>
        <v>Africa</v>
      </c>
      <c r="V19" s="123">
        <v>44356</v>
      </c>
    </row>
    <row r="20" spans="1:22" ht="15.75" customHeight="1" x14ac:dyDescent="0.25">
      <c r="A20" s="45" t="str">
        <f>'Crisis Indicator Data'!A18</f>
        <v>Complex crisis in Colombia</v>
      </c>
      <c r="B20" s="45" t="str">
        <f>Lists!G18</f>
        <v>Complex crisis</v>
      </c>
      <c r="C20" s="45" t="str">
        <f>'Crisis Indicator Data'!C18</f>
        <v>COL001</v>
      </c>
      <c r="D20" s="45" t="str">
        <f>'Crisis Indicator Data'!D18</f>
        <v>Colombia</v>
      </c>
      <c r="E20" s="45" t="str">
        <f>'Crisis Indicator Data'!E18</f>
        <v>COL</v>
      </c>
      <c r="F20" s="45" t="str">
        <f>'Crisis Indicator Data'!B18</f>
        <v>Complex crisis</v>
      </c>
      <c r="G20" s="228">
        <f t="shared" si="0"/>
        <v>3.8</v>
      </c>
      <c r="H20" s="44">
        <f t="shared" si="1"/>
        <v>4</v>
      </c>
      <c r="I20" s="115" t="str">
        <f t="shared" si="2"/>
        <v>High</v>
      </c>
      <c r="J20" s="229" t="str">
        <f>INDEX(Trends!$D$3:$D$404,MATCH(C20,Trends!$C$3:$C$404,0))</f>
        <v>Stable</v>
      </c>
      <c r="K20" s="108" t="str">
        <f>IF(Reliability!B18="x","x",(IF(ROUNDUP(Reliability!B18,0)=1,"Very High",IF(ROUNDUP(Reliability!B18,0)=2,"High",IF(ROUNDUP(Reliability!B18,0)=3,"Medium",IF(ROUNDUP(Reliability!B18,0)=4,"Low","Very Low"))))))</f>
        <v>High</v>
      </c>
      <c r="L20" s="230">
        <f t="shared" si="3"/>
        <v>4.2</v>
      </c>
      <c r="M20" s="231">
        <f>'Impact of the crisis'!N21</f>
        <v>5</v>
      </c>
      <c r="N20" s="231">
        <f>'Impact of the crisis'!AB21</f>
        <v>3.6</v>
      </c>
      <c r="O20" s="230">
        <f>'Conditions of people affected'!R21</f>
        <v>3.65</v>
      </c>
      <c r="P20" s="231">
        <f>'Conditions of people affected'!K21</f>
        <v>4.3</v>
      </c>
      <c r="Q20" s="231">
        <f>'Conditions of people affected'!Q21</f>
        <v>3</v>
      </c>
      <c r="R20" s="231">
        <f t="shared" si="4"/>
        <v>3.8</v>
      </c>
      <c r="S20" s="231">
        <f>'Complexity of the crisis'!X21</f>
        <v>3.5</v>
      </c>
      <c r="T20" s="231">
        <f>'Complexity of the crisis'!AN21</f>
        <v>4</v>
      </c>
      <c r="U20" s="122" t="str">
        <f>VLOOKUP(C20,Lists!$C$3:$E$160,3,FALSE)</f>
        <v>Americas</v>
      </c>
      <c r="V20" s="123">
        <v>44355</v>
      </c>
    </row>
    <row r="21" spans="1:22" ht="15.75" customHeight="1" x14ac:dyDescent="0.25">
      <c r="A21" s="45" t="str">
        <f>'Crisis Indicator Data'!A19</f>
        <v>Venezuela displacement in Colombia</v>
      </c>
      <c r="B21" s="45" t="str">
        <f>Lists!G19</f>
        <v xml:space="preserve">Venezuelan refugees </v>
      </c>
      <c r="C21" s="45" t="str">
        <f>'Crisis Indicator Data'!C19</f>
        <v>COL002</v>
      </c>
      <c r="D21" s="45" t="str">
        <f>'Crisis Indicator Data'!D19</f>
        <v>Colombia</v>
      </c>
      <c r="E21" s="45" t="str">
        <f>'Crisis Indicator Data'!E19</f>
        <v>COL</v>
      </c>
      <c r="F21" s="45" t="str">
        <f>'Crisis Indicator Data'!B19</f>
        <v>International displacement</v>
      </c>
      <c r="G21" s="228">
        <f t="shared" si="0"/>
        <v>3.5</v>
      </c>
      <c r="H21" s="44">
        <f t="shared" si="1"/>
        <v>4</v>
      </c>
      <c r="I21" s="115" t="str">
        <f t="shared" si="2"/>
        <v>High</v>
      </c>
      <c r="J21" s="229" t="str">
        <f>INDEX(Trends!$D$3:$D$404,MATCH(C21,Trends!$C$3:$C$404,0))</f>
        <v>Increasing</v>
      </c>
      <c r="K21" s="108" t="str">
        <f>IF(Reliability!B19="x","x",(IF(ROUNDUP(Reliability!B19,0)=1,"Very High",IF(ROUNDUP(Reliability!B19,0)=2,"High",IF(ROUNDUP(Reliability!B19,0)=3,"Medium",IF(ROUNDUP(Reliability!B19,0)=4,"Low","Very Low"))))))</f>
        <v>Medium</v>
      </c>
      <c r="L21" s="230">
        <f t="shared" si="3"/>
        <v>3.6</v>
      </c>
      <c r="M21" s="231">
        <f>'Impact of the crisis'!N22</f>
        <v>2.7</v>
      </c>
      <c r="N21" s="231">
        <f>'Impact of the crisis'!AB22</f>
        <v>4</v>
      </c>
      <c r="O21" s="230">
        <f>'Conditions of people affected'!R22</f>
        <v>3.65</v>
      </c>
      <c r="P21" s="231">
        <f>'Conditions of people affected'!K22</f>
        <v>4.3</v>
      </c>
      <c r="Q21" s="231">
        <f>'Conditions of people affected'!Q22</f>
        <v>3</v>
      </c>
      <c r="R21" s="231">
        <f t="shared" si="4"/>
        <v>3.3</v>
      </c>
      <c r="S21" s="231">
        <f>'Complexity of the crisis'!X22</f>
        <v>3.5</v>
      </c>
      <c r="T21" s="231">
        <f>'Complexity of the crisis'!AN22</f>
        <v>3</v>
      </c>
      <c r="U21" s="122" t="str">
        <f>VLOOKUP(C21,Lists!$C$3:$E$160,3,FALSE)</f>
        <v>Americas</v>
      </c>
      <c r="V21" s="123">
        <v>44362</v>
      </c>
    </row>
    <row r="22" spans="1:22" ht="15.75" customHeight="1" x14ac:dyDescent="0.25">
      <c r="A22" s="45" t="str">
        <f>'Crisis Indicator Data'!A20</f>
        <v>Nicaraguan refugees in Costa Rica</v>
      </c>
      <c r="B22" s="45" t="str">
        <f>Lists!G20</f>
        <v>Nicaraguan refugees</v>
      </c>
      <c r="C22" s="45" t="str">
        <f>'Crisis Indicator Data'!C20</f>
        <v>CRI002</v>
      </c>
      <c r="D22" s="45" t="str">
        <f>'Crisis Indicator Data'!D20</f>
        <v>Costa Rica</v>
      </c>
      <c r="E22" s="45" t="str">
        <f>'Crisis Indicator Data'!E20</f>
        <v>CRI</v>
      </c>
      <c r="F22" s="45" t="str">
        <f>'Crisis Indicator Data'!B20</f>
        <v>International displacement</v>
      </c>
      <c r="G22" s="228">
        <f t="shared" si="0"/>
        <v>1.2</v>
      </c>
      <c r="H22" s="44">
        <f t="shared" si="1"/>
        <v>2</v>
      </c>
      <c r="I22" s="115" t="str">
        <f t="shared" si="2"/>
        <v>Low</v>
      </c>
      <c r="J22" s="229" t="str">
        <f>INDEX(Trends!$D$3:$D$404,MATCH(C22,Trends!$C$3:$C$404,0))</f>
        <v>Stable</v>
      </c>
      <c r="K22" s="108" t="str">
        <f>IF(Reliability!B20="x","x",(IF(ROUNDUP(Reliability!B20,0)=1,"Very High",IF(ROUNDUP(Reliability!B20,0)=2,"High",IF(ROUNDUP(Reliability!B20,0)=3,"Medium",IF(ROUNDUP(Reliability!B20,0)=4,"Low","Very Low"))))))</f>
        <v>Medium</v>
      </c>
      <c r="L22" s="230">
        <f t="shared" si="3"/>
        <v>1.3</v>
      </c>
      <c r="M22" s="231">
        <f>'Impact of the crisis'!N23</f>
        <v>1</v>
      </c>
      <c r="N22" s="231">
        <f>'Impact of the crisis'!AB23</f>
        <v>1.5</v>
      </c>
      <c r="O22" s="230">
        <f>'Conditions of people affected'!R23</f>
        <v>1.05</v>
      </c>
      <c r="P22" s="231">
        <f>'Conditions of people affected'!K23</f>
        <v>1.1000000000000001</v>
      </c>
      <c r="Q22" s="231">
        <f>'Conditions of people affected'!Q23</f>
        <v>1</v>
      </c>
      <c r="R22" s="231">
        <f t="shared" si="4"/>
        <v>1.2</v>
      </c>
      <c r="S22" s="231">
        <f>'Complexity of the crisis'!X23</f>
        <v>0.9</v>
      </c>
      <c r="T22" s="231">
        <f>'Complexity of the crisis'!AN23</f>
        <v>1.5</v>
      </c>
      <c r="U22" s="122" t="str">
        <f>VLOOKUP(C22,Lists!$C$3:$E$160,3,FALSE)</f>
        <v>Americas</v>
      </c>
      <c r="V22" s="123">
        <v>44351</v>
      </c>
    </row>
    <row r="23" spans="1:22" ht="15.75" customHeight="1" x14ac:dyDescent="0.25">
      <c r="A23" s="45" t="str">
        <f>'Crisis Indicator Data'!A21</f>
        <v>Multiple crises in Djibouti</v>
      </c>
      <c r="B23" s="45" t="str">
        <f>Lists!G21</f>
        <v>Country level</v>
      </c>
      <c r="C23" s="45" t="str">
        <f>'Crisis Indicator Data'!C21</f>
        <v>DJI001</v>
      </c>
      <c r="D23" s="45" t="str">
        <f>'Crisis Indicator Data'!D21</f>
        <v>Djibouti</v>
      </c>
      <c r="E23" s="45" t="str">
        <f>'Crisis Indicator Data'!E21</f>
        <v>DJI</v>
      </c>
      <c r="F23" s="45" t="str">
        <f>'Crisis Indicator Data'!B21</f>
        <v>Multiple crises country</v>
      </c>
      <c r="G23" s="228">
        <f t="shared" si="0"/>
        <v>2.6</v>
      </c>
      <c r="H23" s="44">
        <f t="shared" si="1"/>
        <v>3</v>
      </c>
      <c r="I23" s="115" t="str">
        <f t="shared" si="2"/>
        <v>Medium</v>
      </c>
      <c r="J23" s="229" t="str">
        <f>INDEX(Trends!$D$3:$D$404,MATCH(C23,Trends!$C$3:$C$404,0))</f>
        <v>Decreasing</v>
      </c>
      <c r="K23" s="108" t="str">
        <f>IF(Reliability!B21="x","x",(IF(ROUNDUP(Reliability!B21,0)=1,"Very High",IF(ROUNDUP(Reliability!B21,0)=2,"High",IF(ROUNDUP(Reliability!B21,0)=3,"Medium",IF(ROUNDUP(Reliability!B21,0)=4,"Low","Very Low"))))))</f>
        <v>Very High</v>
      </c>
      <c r="L23" s="230">
        <f t="shared" si="3"/>
        <v>2.4</v>
      </c>
      <c r="M23" s="231">
        <f>'Impact of the crisis'!N24</f>
        <v>3.1</v>
      </c>
      <c r="N23" s="231">
        <f>'Impact of the crisis'!AB24</f>
        <v>2</v>
      </c>
      <c r="O23" s="230">
        <f>'Conditions of people affected'!R24</f>
        <v>2.65</v>
      </c>
      <c r="P23" s="231">
        <f>'Conditions of people affected'!K24</f>
        <v>2.2999999999999998</v>
      </c>
      <c r="Q23" s="231">
        <f>'Conditions of people affected'!Q24</f>
        <v>3</v>
      </c>
      <c r="R23" s="231">
        <f t="shared" si="4"/>
        <v>2.8</v>
      </c>
      <c r="S23" s="231">
        <f>'Complexity of the crisis'!X24</f>
        <v>3.1</v>
      </c>
      <c r="T23" s="231">
        <f>'Complexity of the crisis'!AN24</f>
        <v>2.5</v>
      </c>
      <c r="U23" s="122" t="str">
        <f>VLOOKUP(C23,Lists!$C$3:$E$160,3,FALSE)</f>
        <v>Africa</v>
      </c>
      <c r="V23" s="123">
        <v>44384</v>
      </c>
    </row>
    <row r="24" spans="1:22" ht="15.75" customHeight="1" x14ac:dyDescent="0.25">
      <c r="A24" s="45" t="str">
        <f>'Crisis Indicator Data'!A22</f>
        <v>Mixed migration in Djibouti</v>
      </c>
      <c r="B24" s="45" t="str">
        <f>Lists!G22</f>
        <v>Mixed Migration</v>
      </c>
      <c r="C24" s="45" t="str">
        <f>'Crisis Indicator Data'!C22</f>
        <v>DJI002</v>
      </c>
      <c r="D24" s="45" t="str">
        <f>'Crisis Indicator Data'!D22</f>
        <v>Djibouti</v>
      </c>
      <c r="E24" s="45" t="str">
        <f>'Crisis Indicator Data'!E22</f>
        <v>DJI</v>
      </c>
      <c r="F24" s="45" t="str">
        <f>'Crisis Indicator Data'!B22</f>
        <v>International displacement</v>
      </c>
      <c r="G24" s="228">
        <f t="shared" si="0"/>
        <v>1.8</v>
      </c>
      <c r="H24" s="44">
        <f t="shared" si="1"/>
        <v>2</v>
      </c>
      <c r="I24" s="115" t="str">
        <f t="shared" si="2"/>
        <v>Low</v>
      </c>
      <c r="J24" s="229" t="str">
        <f>INDEX(Trends!$D$3:$D$404,MATCH(C24,Trends!$C$3:$C$404,0))</f>
        <v>Stable</v>
      </c>
      <c r="K24" s="108" t="str">
        <f>IF(Reliability!B22="x","x",(IF(ROUNDUP(Reliability!B22,0)=1,"Very High",IF(ROUNDUP(Reliability!B22,0)=2,"High",IF(ROUNDUP(Reliability!B22,0)=3,"Medium",IF(ROUNDUP(Reliability!B22,0)=4,"Low","Very Low"))))))</f>
        <v>Very High</v>
      </c>
      <c r="L24" s="230">
        <f t="shared" si="3"/>
        <v>2</v>
      </c>
      <c r="M24" s="231">
        <f>'Impact of the crisis'!N25</f>
        <v>3.1</v>
      </c>
      <c r="N24" s="231">
        <f>'Impact of the crisis'!AB25</f>
        <v>1.3</v>
      </c>
      <c r="O24" s="230">
        <f>'Conditions of people affected'!R25</f>
        <v>0.95</v>
      </c>
      <c r="P24" s="231">
        <f>'Conditions of people affected'!K25</f>
        <v>0.9</v>
      </c>
      <c r="Q24" s="231">
        <f>'Conditions of people affected'!Q25</f>
        <v>1</v>
      </c>
      <c r="R24" s="231">
        <f t="shared" si="4"/>
        <v>2.8</v>
      </c>
      <c r="S24" s="231">
        <f>'Complexity of the crisis'!X25</f>
        <v>3.1</v>
      </c>
      <c r="T24" s="231">
        <f>'Complexity of the crisis'!AN25</f>
        <v>2.5</v>
      </c>
      <c r="U24" s="122" t="str">
        <f>VLOOKUP(C24,Lists!$C$3:$E$160,3,FALSE)</f>
        <v>Africa</v>
      </c>
      <c r="V24" s="123">
        <v>44384</v>
      </c>
    </row>
    <row r="25" spans="1:22" ht="15.75" customHeight="1" x14ac:dyDescent="0.25">
      <c r="A25" s="45" t="str">
        <f>'Crisis Indicator Data'!A23</f>
        <v>Drought in Djibouti</v>
      </c>
      <c r="B25" s="45" t="str">
        <f>Lists!G23</f>
        <v>Drought</v>
      </c>
      <c r="C25" s="45" t="str">
        <f>'Crisis Indicator Data'!C23</f>
        <v>DJI003</v>
      </c>
      <c r="D25" s="45" t="str">
        <f>'Crisis Indicator Data'!D23</f>
        <v>Djibouti</v>
      </c>
      <c r="E25" s="45" t="str">
        <f>'Crisis Indicator Data'!E23</f>
        <v>DJI</v>
      </c>
      <c r="F25" s="45" t="str">
        <f>'Crisis Indicator Data'!B23</f>
        <v>Drought</v>
      </c>
      <c r="G25" s="228">
        <f t="shared" si="0"/>
        <v>2.5</v>
      </c>
      <c r="H25" s="44">
        <f t="shared" si="1"/>
        <v>3</v>
      </c>
      <c r="I25" s="115" t="str">
        <f t="shared" si="2"/>
        <v>Medium</v>
      </c>
      <c r="J25" s="229" t="str">
        <f>INDEX(Trends!$D$3:$D$404,MATCH(C25,Trends!$C$3:$C$404,0))</f>
        <v>Decreasing</v>
      </c>
      <c r="K25" s="108" t="str">
        <f>IF(Reliability!B23="x","x",(IF(ROUNDUP(Reliability!B23,0)=1,"Very High",IF(ROUNDUP(Reliability!B23,0)=2,"High",IF(ROUNDUP(Reliability!B23,0)=3,"Medium",IF(ROUNDUP(Reliability!B23,0)=4,"Low","Very Low"))))))</f>
        <v>Very High</v>
      </c>
      <c r="L25" s="230">
        <f t="shared" si="3"/>
        <v>2</v>
      </c>
      <c r="M25" s="231">
        <f>'Impact of the crisis'!N26</f>
        <v>3.1</v>
      </c>
      <c r="N25" s="231">
        <f>'Impact of the crisis'!AB26</f>
        <v>1.4</v>
      </c>
      <c r="O25" s="230">
        <f>'Conditions of people affected'!R26</f>
        <v>2.5499999999999998</v>
      </c>
      <c r="P25" s="231">
        <f>'Conditions of people affected'!K26</f>
        <v>2.1</v>
      </c>
      <c r="Q25" s="231">
        <f>'Conditions of people affected'!Q26</f>
        <v>3</v>
      </c>
      <c r="R25" s="231">
        <f t="shared" si="4"/>
        <v>2.8</v>
      </c>
      <c r="S25" s="231">
        <f>'Complexity of the crisis'!X26</f>
        <v>3.1</v>
      </c>
      <c r="T25" s="231">
        <f>'Complexity of the crisis'!AN26</f>
        <v>2.5</v>
      </c>
      <c r="U25" s="122" t="str">
        <f>VLOOKUP(C25,Lists!$C$3:$E$160,3,FALSE)</f>
        <v>Africa</v>
      </c>
      <c r="V25" s="123">
        <v>44384</v>
      </c>
    </row>
    <row r="26" spans="1:22" ht="15.75" customHeight="1" x14ac:dyDescent="0.25">
      <c r="A26" s="45" t="str">
        <f>'Crisis Indicator Data'!A24</f>
        <v>Mixed migration flows in Algeria</v>
      </c>
      <c r="B26" s="45" t="str">
        <f>Lists!G24</f>
        <v>Mixed Migration</v>
      </c>
      <c r="C26" s="45" t="str">
        <f>'Crisis Indicator Data'!C24</f>
        <v>DZA002</v>
      </c>
      <c r="D26" s="45" t="str">
        <f>'Crisis Indicator Data'!D24</f>
        <v>Algeria</v>
      </c>
      <c r="E26" s="45" t="str">
        <f>'Crisis Indicator Data'!E24</f>
        <v>DZA</v>
      </c>
      <c r="F26" s="45" t="str">
        <f>'Crisis Indicator Data'!B24</f>
        <v>International displacement</v>
      </c>
      <c r="G26" s="228" t="str">
        <f t="shared" si="0"/>
        <v>x</v>
      </c>
      <c r="H26" s="44" t="str">
        <f t="shared" si="1"/>
        <v>x</v>
      </c>
      <c r="I26" s="115" t="str">
        <f t="shared" si="2"/>
        <v>x</v>
      </c>
      <c r="J26" s="229" t="str">
        <f>INDEX(Trends!$D$3:$D$404,MATCH(C26,Trends!$C$3:$C$404,0))</f>
        <v>-</v>
      </c>
      <c r="K26" s="108" t="str">
        <f>IF(Reliability!B24="x","x",(IF(ROUNDUP(Reliability!B24,0)=1,"Very High",IF(ROUNDUP(Reliability!B24,0)=2,"High",IF(ROUNDUP(Reliability!B24,0)=3,"Medium",IF(ROUNDUP(Reliability!B24,0)=4,"Low","Very Low"))))))</f>
        <v>Very Low</v>
      </c>
      <c r="L26" s="230">
        <f t="shared" si="3"/>
        <v>4.5</v>
      </c>
      <c r="M26" s="231">
        <f>'Impact of the crisis'!N27</f>
        <v>5</v>
      </c>
      <c r="N26" s="231">
        <f>'Impact of the crisis'!AB27</f>
        <v>4.2</v>
      </c>
      <c r="O26" s="230" t="str">
        <f>'Conditions of people affected'!R27</f>
        <v>x</v>
      </c>
      <c r="P26" s="231" t="str">
        <f>'Conditions of people affected'!K27</f>
        <v>x</v>
      </c>
      <c r="Q26" s="231" t="str">
        <f>'Conditions of people affected'!Q27</f>
        <v>x</v>
      </c>
      <c r="R26" s="231">
        <f t="shared" si="4"/>
        <v>2.7</v>
      </c>
      <c r="S26" s="231">
        <f>'Complexity of the crisis'!X27</f>
        <v>3.6</v>
      </c>
      <c r="T26" s="231">
        <f>'Complexity of the crisis'!AN27</f>
        <v>1.5</v>
      </c>
      <c r="U26" s="122" t="str">
        <f>VLOOKUP(C26,Lists!$C$3:$E$160,3,FALSE)</f>
        <v>Africa</v>
      </c>
      <c r="V26" s="123">
        <v>44411</v>
      </c>
    </row>
    <row r="27" spans="1:22" ht="15.75" customHeight="1" x14ac:dyDescent="0.25">
      <c r="A27" s="45" t="str">
        <f>'Crisis Indicator Data'!A25</f>
        <v>Sahrawi refugees in Algeria</v>
      </c>
      <c r="B27" s="45" t="str">
        <f>Lists!G25</f>
        <v>Sahrawi refugees</v>
      </c>
      <c r="C27" s="45" t="str">
        <f>'Crisis Indicator Data'!C25</f>
        <v>DZA003</v>
      </c>
      <c r="D27" s="45" t="str">
        <f>'Crisis Indicator Data'!D25</f>
        <v>Algeria</v>
      </c>
      <c r="E27" s="45" t="str">
        <f>'Crisis Indicator Data'!E25</f>
        <v>DZA</v>
      </c>
      <c r="F27" s="45" t="str">
        <f>'Crisis Indicator Data'!B25</f>
        <v>International displacement</v>
      </c>
      <c r="G27" s="228">
        <f t="shared" si="0"/>
        <v>2.2999999999999998</v>
      </c>
      <c r="H27" s="44">
        <f t="shared" si="1"/>
        <v>3</v>
      </c>
      <c r="I27" s="115" t="str">
        <f t="shared" si="2"/>
        <v>Medium</v>
      </c>
      <c r="J27" s="229" t="str">
        <f>INDEX(Trends!$D$3:$D$404,MATCH(C27,Trends!$C$3:$C$404,0))</f>
        <v>Stable</v>
      </c>
      <c r="K27" s="108" t="str">
        <f>IF(Reliability!B25="x","x",(IF(ROUNDUP(Reliability!B25,0)=1,"Very High",IF(ROUNDUP(Reliability!B25,0)=2,"High",IF(ROUNDUP(Reliability!B25,0)=3,"Medium",IF(ROUNDUP(Reliability!B25,0)=4,"Low","Very Low"))))))</f>
        <v>Medium</v>
      </c>
      <c r="L27" s="230">
        <f t="shared" si="3"/>
        <v>2.2000000000000002</v>
      </c>
      <c r="M27" s="231">
        <f>'Impact of the crisis'!N28</f>
        <v>1.1000000000000001</v>
      </c>
      <c r="N27" s="231">
        <f>'Impact of the crisis'!AB28</f>
        <v>2.6</v>
      </c>
      <c r="O27" s="230">
        <f>'Conditions of people affected'!R28</f>
        <v>2.2999999999999998</v>
      </c>
      <c r="P27" s="231">
        <f>'Conditions of people affected'!K28</f>
        <v>1.6</v>
      </c>
      <c r="Q27" s="231">
        <f>'Conditions of people affected'!Q28</f>
        <v>3</v>
      </c>
      <c r="R27" s="231">
        <f t="shared" si="4"/>
        <v>2.5</v>
      </c>
      <c r="S27" s="231">
        <f>'Complexity of the crisis'!X28</f>
        <v>3.6</v>
      </c>
      <c r="T27" s="231">
        <f>'Complexity of the crisis'!AN28</f>
        <v>1</v>
      </c>
      <c r="U27" s="122" t="str">
        <f>VLOOKUP(C27,Lists!$C$3:$E$160,3,FALSE)</f>
        <v>Africa</v>
      </c>
      <c r="V27" s="123">
        <v>44411</v>
      </c>
    </row>
    <row r="28" spans="1:22" ht="15.75" customHeight="1" x14ac:dyDescent="0.25">
      <c r="A28" s="45" t="str">
        <f>'Crisis Indicator Data'!A26</f>
        <v>Multiple crises in Algeria</v>
      </c>
      <c r="B28" s="45" t="str">
        <f>Lists!G26</f>
        <v>Country level</v>
      </c>
      <c r="C28" s="45" t="str">
        <f>'Crisis Indicator Data'!C26</f>
        <v>DZA004</v>
      </c>
      <c r="D28" s="45" t="str">
        <f>'Crisis Indicator Data'!D26</f>
        <v>Algeria</v>
      </c>
      <c r="E28" s="45" t="str">
        <f>'Crisis Indicator Data'!E26</f>
        <v>DZA</v>
      </c>
      <c r="F28" s="45" t="str">
        <f>'Crisis Indicator Data'!B26</f>
        <v>Multiple crises country</v>
      </c>
      <c r="G28" s="228" t="str">
        <f t="shared" si="0"/>
        <v>x</v>
      </c>
      <c r="H28" s="44" t="str">
        <f t="shared" si="1"/>
        <v>x</v>
      </c>
      <c r="I28" s="115" t="str">
        <f t="shared" si="2"/>
        <v>x</v>
      </c>
      <c r="J28" s="229" t="str">
        <f>INDEX(Trends!$D$3:$D$404,MATCH(C28,Trends!$C$3:$C$404,0))</f>
        <v>-</v>
      </c>
      <c r="K28" s="108" t="str">
        <f>IF(Reliability!B26="x","x",(IF(ROUNDUP(Reliability!B26,0)=1,"Very High",IF(ROUNDUP(Reliability!B26,0)=2,"High",IF(ROUNDUP(Reliability!B26,0)=3,"Medium",IF(ROUNDUP(Reliability!B26,0)=4,"Low","Very Low"))))))</f>
        <v>Very Low</v>
      </c>
      <c r="L28" s="230">
        <f t="shared" si="3"/>
        <v>4.4000000000000004</v>
      </c>
      <c r="M28" s="231">
        <f>'Impact of the crisis'!N29</f>
        <v>5</v>
      </c>
      <c r="N28" s="231">
        <f>'Impact of the crisis'!AB29</f>
        <v>4</v>
      </c>
      <c r="O28" s="230" t="str">
        <f>'Conditions of people affected'!R29</f>
        <v>x</v>
      </c>
      <c r="P28" s="231" t="str">
        <f>'Conditions of people affected'!K29</f>
        <v>x</v>
      </c>
      <c r="Q28" s="231" t="str">
        <f>'Conditions of people affected'!Q29</f>
        <v>x</v>
      </c>
      <c r="R28" s="231">
        <f t="shared" si="4"/>
        <v>2.7</v>
      </c>
      <c r="S28" s="231">
        <f>'Complexity of the crisis'!X29</f>
        <v>3.6</v>
      </c>
      <c r="T28" s="231">
        <f>'Complexity of the crisis'!AN29</f>
        <v>1.5</v>
      </c>
      <c r="U28" s="122" t="str">
        <f>VLOOKUP(C28,Lists!$C$3:$E$160,3,FALSE)</f>
        <v>Africa</v>
      </c>
      <c r="V28" s="123">
        <v>44357</v>
      </c>
    </row>
    <row r="29" spans="1:22" ht="15.75" customHeight="1" x14ac:dyDescent="0.25">
      <c r="A29" s="45" t="str">
        <f>'Crisis Indicator Data'!A27</f>
        <v>Venezuela displacement in Ecuador</v>
      </c>
      <c r="B29" s="45" t="str">
        <f>Lists!G27</f>
        <v xml:space="preserve">Venezuelan refugees </v>
      </c>
      <c r="C29" s="45" t="str">
        <f>'Crisis Indicator Data'!C27</f>
        <v>ECU002</v>
      </c>
      <c r="D29" s="45" t="str">
        <f>'Crisis Indicator Data'!D27</f>
        <v>Ecuador</v>
      </c>
      <c r="E29" s="45" t="str">
        <f>'Crisis Indicator Data'!E27</f>
        <v>ECU</v>
      </c>
      <c r="F29" s="45" t="str">
        <f>'Crisis Indicator Data'!B27</f>
        <v>International displacement</v>
      </c>
      <c r="G29" s="228">
        <f t="shared" si="0"/>
        <v>2.4</v>
      </c>
      <c r="H29" s="44">
        <f t="shared" si="1"/>
        <v>3</v>
      </c>
      <c r="I29" s="115" t="str">
        <f t="shared" si="2"/>
        <v>Medium</v>
      </c>
      <c r="J29" s="229" t="str">
        <f>INDEX(Trends!$D$3:$D$404,MATCH(C29,Trends!$C$3:$C$404,0))</f>
        <v>Increasing</v>
      </c>
      <c r="K29" s="108" t="str">
        <f>IF(Reliability!B27="x","x",(IF(ROUNDUP(Reliability!B27,0)=1,"Very High",IF(ROUNDUP(Reliability!B27,0)=2,"High",IF(ROUNDUP(Reliability!B27,0)=3,"Medium",IF(ROUNDUP(Reliability!B27,0)=4,"Low","Very Low"))))))</f>
        <v>Medium</v>
      </c>
      <c r="L29" s="230">
        <f t="shared" si="3"/>
        <v>1.9</v>
      </c>
      <c r="M29" s="231">
        <f>'Impact of the crisis'!N30</f>
        <v>1.4</v>
      </c>
      <c r="N29" s="231">
        <f>'Impact of the crisis'!AB30</f>
        <v>2.2000000000000002</v>
      </c>
      <c r="O29" s="230">
        <f>'Conditions of people affected'!R30</f>
        <v>2.85</v>
      </c>
      <c r="P29" s="231">
        <f>'Conditions of people affected'!K30</f>
        <v>2.7</v>
      </c>
      <c r="Q29" s="231">
        <f>'Conditions of people affected'!Q30</f>
        <v>3</v>
      </c>
      <c r="R29" s="231">
        <f t="shared" si="4"/>
        <v>2.1</v>
      </c>
      <c r="S29" s="231">
        <f>'Complexity of the crisis'!X30</f>
        <v>2.6</v>
      </c>
      <c r="T29" s="231">
        <f>'Complexity of the crisis'!AN30</f>
        <v>1.5</v>
      </c>
      <c r="U29" s="122" t="str">
        <f>VLOOKUP(C29,Lists!$C$3:$E$160,3,FALSE)</f>
        <v>Americas</v>
      </c>
      <c r="V29" s="123">
        <v>44348</v>
      </c>
    </row>
    <row r="30" spans="1:22" ht="15.75" customHeight="1" x14ac:dyDescent="0.25">
      <c r="A30" s="45" t="str">
        <f>'Crisis Indicator Data'!A28</f>
        <v>Syrian Refugee Crisis in Egypt</v>
      </c>
      <c r="B30" s="45" t="str">
        <f>Lists!G28</f>
        <v>Refugee crisis</v>
      </c>
      <c r="C30" s="45" t="str">
        <f>'Crisis Indicator Data'!C28</f>
        <v>EGY002</v>
      </c>
      <c r="D30" s="45" t="str">
        <f>'Crisis Indicator Data'!D28</f>
        <v>Egypt</v>
      </c>
      <c r="E30" s="45" t="str">
        <f>'Crisis Indicator Data'!E28</f>
        <v>EGY</v>
      </c>
      <c r="F30" s="45" t="str">
        <f>'Crisis Indicator Data'!B28</f>
        <v>International displacement</v>
      </c>
      <c r="G30" s="228">
        <f t="shared" si="0"/>
        <v>2.5</v>
      </c>
      <c r="H30" s="44">
        <f t="shared" si="1"/>
        <v>3</v>
      </c>
      <c r="I30" s="115" t="str">
        <f t="shared" si="2"/>
        <v>Medium</v>
      </c>
      <c r="J30" s="229" t="str">
        <f>INDEX(Trends!$D$3:$D$404,MATCH(C30,Trends!$C$3:$C$404,0))</f>
        <v>Decreasing</v>
      </c>
      <c r="K30" s="108" t="str">
        <f>IF(Reliability!B28="x","x",(IF(ROUNDUP(Reliability!B28,0)=1,"Very High",IF(ROUNDUP(Reliability!B28,0)=2,"High",IF(ROUNDUP(Reliability!B28,0)=3,"Medium",IF(ROUNDUP(Reliability!B28,0)=4,"Low","Very Low"))))))</f>
        <v>High</v>
      </c>
      <c r="L30" s="230">
        <f t="shared" si="3"/>
        <v>2.2999999999999998</v>
      </c>
      <c r="M30" s="231">
        <f>'Impact of the crisis'!N31</f>
        <v>2.4</v>
      </c>
      <c r="N30" s="231">
        <f>'Impact of the crisis'!AB31</f>
        <v>2.2999999999999998</v>
      </c>
      <c r="O30" s="230">
        <f>'Conditions of people affected'!R31</f>
        <v>2.4</v>
      </c>
      <c r="P30" s="231">
        <f>'Conditions of people affected'!K31</f>
        <v>2.8</v>
      </c>
      <c r="Q30" s="231">
        <f>'Conditions of people affected'!Q31</f>
        <v>2</v>
      </c>
      <c r="R30" s="231">
        <f t="shared" si="4"/>
        <v>2.8</v>
      </c>
      <c r="S30" s="231">
        <f>'Complexity of the crisis'!X31</f>
        <v>3.7</v>
      </c>
      <c r="T30" s="231">
        <f>'Complexity of the crisis'!AN31</f>
        <v>1.5</v>
      </c>
      <c r="U30" s="122" t="str">
        <f>VLOOKUP(C30,Lists!$C$3:$E$160,3,FALSE)</f>
        <v>Africa</v>
      </c>
      <c r="V30" s="123">
        <v>44411</v>
      </c>
    </row>
    <row r="31" spans="1:22" x14ac:dyDescent="0.25">
      <c r="A31" s="45" t="str">
        <f>'Crisis Indicator Data'!A29</f>
        <v>Complex crisis in Eritrea</v>
      </c>
      <c r="B31" s="45" t="str">
        <f>Lists!G29</f>
        <v>Complex crisis</v>
      </c>
      <c r="C31" s="45" t="str">
        <f>'Crisis Indicator Data'!C29</f>
        <v>ERI001</v>
      </c>
      <c r="D31" s="45" t="str">
        <f>'Crisis Indicator Data'!D29</f>
        <v>Eritrea</v>
      </c>
      <c r="E31" s="45" t="str">
        <f>'Crisis Indicator Data'!E29</f>
        <v>ERI</v>
      </c>
      <c r="F31" s="45" t="str">
        <f>'Crisis Indicator Data'!B29</f>
        <v>Complex crisis</v>
      </c>
      <c r="G31" s="228">
        <f t="shared" si="0"/>
        <v>3.8</v>
      </c>
      <c r="H31" s="44">
        <f t="shared" si="1"/>
        <v>4</v>
      </c>
      <c r="I31" s="115" t="str">
        <f t="shared" si="2"/>
        <v>High</v>
      </c>
      <c r="J31" s="229" t="str">
        <f>INDEX(Trends!$D$3:$D$404,MATCH(C31,Trends!$C$3:$C$404,0))</f>
        <v>Increasing</v>
      </c>
      <c r="K31" s="108" t="str">
        <f>IF(Reliability!B29="x","x",(IF(ROUNDUP(Reliability!B29,0)=1,"Very High",IF(ROUNDUP(Reliability!B29,0)=2,"High",IF(ROUNDUP(Reliability!B29,0)=3,"Medium",IF(ROUNDUP(Reliability!B29,0)=4,"Low","Very Low"))))))</f>
        <v>Medium</v>
      </c>
      <c r="L31" s="230">
        <f t="shared" si="3"/>
        <v>3.4</v>
      </c>
      <c r="M31" s="231">
        <f>'Impact of the crisis'!N32</f>
        <v>3.8</v>
      </c>
      <c r="N31" s="231">
        <f>'Impact of the crisis'!AB32</f>
        <v>3.1</v>
      </c>
      <c r="O31" s="230">
        <f>'Conditions of people affected'!R32</f>
        <v>3.5</v>
      </c>
      <c r="P31" s="231">
        <f>'Conditions of people affected'!K32</f>
        <v>4</v>
      </c>
      <c r="Q31" s="231">
        <f>'Conditions of people affected'!Q32</f>
        <v>3</v>
      </c>
      <c r="R31" s="231">
        <f t="shared" si="4"/>
        <v>4.5999999999999996</v>
      </c>
      <c r="S31" s="231">
        <f>'Complexity of the crisis'!X32</f>
        <v>4.0999999999999996</v>
      </c>
      <c r="T31" s="231">
        <f>'Complexity of the crisis'!AN32</f>
        <v>5</v>
      </c>
      <c r="U31" s="122" t="str">
        <f>VLOOKUP(C31,Lists!$C$3:$E$160,3,FALSE)</f>
        <v>Africa</v>
      </c>
      <c r="V31" s="123">
        <v>44350</v>
      </c>
    </row>
    <row r="32" spans="1:22" x14ac:dyDescent="0.25">
      <c r="A32" s="45" t="str">
        <f>'Crisis Indicator Data'!A30</f>
        <v>Mixed migration flows in spain</v>
      </c>
      <c r="B32" s="45" t="str">
        <f>Lists!G30</f>
        <v>Mixed Migration</v>
      </c>
      <c r="C32" s="45" t="str">
        <f>'Crisis Indicator Data'!C30</f>
        <v>ESP002</v>
      </c>
      <c r="D32" s="45" t="str">
        <f>'Crisis Indicator Data'!D30</f>
        <v>Spain</v>
      </c>
      <c r="E32" s="45" t="str">
        <f>'Crisis Indicator Data'!E30</f>
        <v>ESP</v>
      </c>
      <c r="F32" s="45" t="str">
        <f>'Crisis Indicator Data'!B30</f>
        <v>International displacement</v>
      </c>
      <c r="G32" s="228">
        <f t="shared" si="0"/>
        <v>1.8</v>
      </c>
      <c r="H32" s="44">
        <f t="shared" si="1"/>
        <v>2</v>
      </c>
      <c r="I32" s="115" t="str">
        <f t="shared" si="2"/>
        <v>Low</v>
      </c>
      <c r="J32" s="229" t="str">
        <f>INDEX(Trends!$D$3:$D$404,MATCH(C32,Trends!$C$3:$C$404,0))</f>
        <v>Increasing</v>
      </c>
      <c r="K32" s="108" t="str">
        <f>IF(Reliability!B30="x","x",(IF(ROUNDUP(Reliability!B30,0)=1,"Very High",IF(ROUNDUP(Reliability!B30,0)=2,"High",IF(ROUNDUP(Reliability!B30,0)=3,"Medium",IF(ROUNDUP(Reliability!B30,0)=4,"Low","Very Low"))))))</f>
        <v>High</v>
      </c>
      <c r="L32" s="230">
        <f t="shared" si="3"/>
        <v>2.5</v>
      </c>
      <c r="M32" s="231">
        <f>'Impact of the crisis'!N33</f>
        <v>2.2000000000000002</v>
      </c>
      <c r="N32" s="231">
        <f>'Impact of the crisis'!AB33</f>
        <v>2.6</v>
      </c>
      <c r="O32" s="230">
        <f>'Conditions of people affected'!R33</f>
        <v>1.4</v>
      </c>
      <c r="P32" s="231">
        <f>'Conditions of people affected'!K33</f>
        <v>1.8</v>
      </c>
      <c r="Q32" s="231">
        <f>'Conditions of people affected'!Q33</f>
        <v>1</v>
      </c>
      <c r="R32" s="231">
        <f t="shared" si="4"/>
        <v>1.8</v>
      </c>
      <c r="S32" s="231">
        <f>'Complexity of the crisis'!X33</f>
        <v>2.1</v>
      </c>
      <c r="T32" s="231">
        <f>'Complexity of the crisis'!AN33</f>
        <v>1.5</v>
      </c>
      <c r="U32" s="122" t="str">
        <f>VLOOKUP(C32,Lists!$C$3:$E$160,3,FALSE)</f>
        <v>Europe</v>
      </c>
      <c r="V32" s="123">
        <v>44376</v>
      </c>
    </row>
    <row r="33" spans="1:22" x14ac:dyDescent="0.25">
      <c r="A33" s="45" t="str">
        <f>'Crisis Indicator Data'!A31</f>
        <v>Complex crisis in Ethiopia</v>
      </c>
      <c r="B33" s="45" t="str">
        <f>Lists!G31</f>
        <v>Complex crisis</v>
      </c>
      <c r="C33" s="45" t="str">
        <f>'Crisis Indicator Data'!C31</f>
        <v>ETH001</v>
      </c>
      <c r="D33" s="45" t="str">
        <f>'Crisis Indicator Data'!D31</f>
        <v>Ethiopia</v>
      </c>
      <c r="E33" s="45" t="str">
        <f>'Crisis Indicator Data'!E31</f>
        <v>ETH</v>
      </c>
      <c r="F33" s="45" t="str">
        <f>'Crisis Indicator Data'!B31</f>
        <v>Complex crisis</v>
      </c>
      <c r="G33" s="228">
        <f t="shared" si="0"/>
        <v>4.8</v>
      </c>
      <c r="H33" s="44">
        <f t="shared" si="1"/>
        <v>5</v>
      </c>
      <c r="I33" s="115" t="str">
        <f t="shared" si="2"/>
        <v>Very High</v>
      </c>
      <c r="J33" s="229" t="str">
        <f>INDEX(Trends!$D$3:$D$404,MATCH(C33,Trends!$C$3:$C$404,0))</f>
        <v>Increasing</v>
      </c>
      <c r="K33" s="108" t="str">
        <f>IF(Reliability!B31="x","x",(IF(ROUNDUP(Reliability!B31,0)=1,"Very High",IF(ROUNDUP(Reliability!B31,0)=2,"High",IF(ROUNDUP(Reliability!B31,0)=3,"Medium",IF(ROUNDUP(Reliability!B31,0)=4,"Low","Very Low"))))))</f>
        <v>High</v>
      </c>
      <c r="L33" s="230">
        <f t="shared" si="3"/>
        <v>4.5999999999999996</v>
      </c>
      <c r="M33" s="231">
        <f>'Impact of the crisis'!N34</f>
        <v>5</v>
      </c>
      <c r="N33" s="231">
        <f>'Impact of the crisis'!AB34</f>
        <v>4.4000000000000004</v>
      </c>
      <c r="O33" s="230">
        <f>'Conditions of people affected'!R34</f>
        <v>5</v>
      </c>
      <c r="P33" s="231">
        <f>'Conditions of people affected'!K34</f>
        <v>5</v>
      </c>
      <c r="Q33" s="231">
        <f>'Conditions of people affected'!Q34</f>
        <v>5</v>
      </c>
      <c r="R33" s="231">
        <f t="shared" si="4"/>
        <v>4.5999999999999996</v>
      </c>
      <c r="S33" s="231">
        <f>'Complexity of the crisis'!X34</f>
        <v>4.5999999999999996</v>
      </c>
      <c r="T33" s="231">
        <f>'Complexity of the crisis'!AN34</f>
        <v>4.5</v>
      </c>
      <c r="U33" s="122" t="str">
        <f>VLOOKUP(C33,Lists!$C$3:$E$160,3,FALSE)</f>
        <v>Africa</v>
      </c>
      <c r="V33" s="123">
        <v>44403</v>
      </c>
    </row>
    <row r="34" spans="1:22" x14ac:dyDescent="0.25">
      <c r="A34" s="45" t="str">
        <f>'Crisis Indicator Data'!A32</f>
        <v>Flood Crisis in Ethiopia</v>
      </c>
      <c r="B34" s="45" t="str">
        <f>Lists!G32</f>
        <v>Floods</v>
      </c>
      <c r="C34" s="45" t="str">
        <f>'Crisis Indicator Data'!C32</f>
        <v>ETH002</v>
      </c>
      <c r="D34" s="45" t="str">
        <f>'Crisis Indicator Data'!D32</f>
        <v>Ethiopia</v>
      </c>
      <c r="E34" s="45" t="str">
        <f>'Crisis Indicator Data'!E32</f>
        <v>ETH</v>
      </c>
      <c r="F34" s="45" t="str">
        <f>'Crisis Indicator Data'!B32</f>
        <v>Flood</v>
      </c>
      <c r="G34" s="228">
        <f t="shared" si="0"/>
        <v>2.6</v>
      </c>
      <c r="H34" s="44">
        <f t="shared" si="1"/>
        <v>3</v>
      </c>
      <c r="I34" s="115" t="str">
        <f t="shared" si="2"/>
        <v>Medium</v>
      </c>
      <c r="J34" s="229" t="str">
        <f>INDEX(Trends!$D$3:$D$404,MATCH(C34,Trends!$C$3:$C$404,0))</f>
        <v>Decreasing</v>
      </c>
      <c r="K34" s="108" t="str">
        <f>IF(Reliability!B32="x","x",(IF(ROUNDUP(Reliability!B32,0)=1,"Very High",IF(ROUNDUP(Reliability!B32,0)=2,"High",IF(ROUNDUP(Reliability!B32,0)=3,"Medium",IF(ROUNDUP(Reliability!B32,0)=4,"Low","Very Low"))))))</f>
        <v>Very High</v>
      </c>
      <c r="L34" s="230">
        <f t="shared" si="3"/>
        <v>2.8</v>
      </c>
      <c r="M34" s="231">
        <f>'Impact of the crisis'!N35</f>
        <v>4.0999999999999996</v>
      </c>
      <c r="N34" s="231">
        <f>'Impact of the crisis'!AB35</f>
        <v>1.8</v>
      </c>
      <c r="O34" s="230">
        <f>'Conditions of people affected'!R35</f>
        <v>1.35</v>
      </c>
      <c r="P34" s="231">
        <f>'Conditions of people affected'!K35</f>
        <v>1.7</v>
      </c>
      <c r="Q34" s="231">
        <f>'Conditions of people affected'!Q35</f>
        <v>1</v>
      </c>
      <c r="R34" s="231">
        <f t="shared" si="4"/>
        <v>4.0999999999999996</v>
      </c>
      <c r="S34" s="231">
        <f>'Complexity of the crisis'!X35</f>
        <v>4.5999999999999996</v>
      </c>
      <c r="T34" s="231">
        <f>'Complexity of the crisis'!AN35</f>
        <v>3.5</v>
      </c>
      <c r="U34" s="122" t="str">
        <f>VLOOKUP(C34,Lists!$C$3:$E$160,3,FALSE)</f>
        <v>Africa</v>
      </c>
      <c r="V34" s="123">
        <v>44403</v>
      </c>
    </row>
    <row r="35" spans="1:22" x14ac:dyDescent="0.25">
      <c r="A35" s="45" t="str">
        <f>'Crisis Indicator Data'!A33</f>
        <v>International Displacement</v>
      </c>
      <c r="B35" s="45" t="str">
        <f>Lists!G33</f>
        <v>International Displacement</v>
      </c>
      <c r="C35" s="45" t="str">
        <f>'Crisis Indicator Data'!C33</f>
        <v>ETH003</v>
      </c>
      <c r="D35" s="45" t="str">
        <f>'Crisis Indicator Data'!D33</f>
        <v>Ethiopia</v>
      </c>
      <c r="E35" s="45" t="str">
        <f>'Crisis Indicator Data'!E33</f>
        <v>ETH</v>
      </c>
      <c r="F35" s="45" t="str">
        <f>'Crisis Indicator Data'!B33</f>
        <v>International displacement</v>
      </c>
      <c r="G35" s="228">
        <f t="shared" si="0"/>
        <v>3.2</v>
      </c>
      <c r="H35" s="44">
        <f t="shared" si="1"/>
        <v>4</v>
      </c>
      <c r="I35" s="115" t="str">
        <f t="shared" si="2"/>
        <v>High</v>
      </c>
      <c r="J35" s="229" t="str">
        <f>INDEX(Trends!$D$3:$D$404,MATCH(C35,Trends!$C$3:$C$404,0))</f>
        <v>Increasing</v>
      </c>
      <c r="K35" s="108" t="str">
        <f>IF(Reliability!B33="x","x",(IF(ROUNDUP(Reliability!B33,0)=1,"Very High",IF(ROUNDUP(Reliability!B33,0)=2,"High",IF(ROUNDUP(Reliability!B33,0)=3,"Medium",IF(ROUNDUP(Reliability!B33,0)=4,"Low","Very Low"))))))</f>
        <v>High</v>
      </c>
      <c r="L35" s="230">
        <f t="shared" si="3"/>
        <v>3.5</v>
      </c>
      <c r="M35" s="231">
        <f>'Impact of the crisis'!N36</f>
        <v>5</v>
      </c>
      <c r="N35" s="231">
        <f>'Impact of the crisis'!AB36</f>
        <v>2.2000000000000002</v>
      </c>
      <c r="O35" s="230">
        <f>'Conditions of people affected'!R36</f>
        <v>2.6</v>
      </c>
      <c r="P35" s="231">
        <f>'Conditions of people affected'!K36</f>
        <v>3.2</v>
      </c>
      <c r="Q35" s="231">
        <f>'Conditions of people affected'!Q36</f>
        <v>2</v>
      </c>
      <c r="R35" s="231">
        <f t="shared" si="4"/>
        <v>3.9</v>
      </c>
      <c r="S35" s="231">
        <f>'Complexity of the crisis'!X36</f>
        <v>4.5999999999999996</v>
      </c>
      <c r="T35" s="231">
        <f>'Complexity of the crisis'!AN36</f>
        <v>3</v>
      </c>
      <c r="U35" s="122" t="str">
        <f>VLOOKUP(C35,Lists!$C$3:$E$160,3,FALSE)</f>
        <v>Africa</v>
      </c>
      <c r="V35" s="123">
        <v>44403</v>
      </c>
    </row>
    <row r="36" spans="1:22" x14ac:dyDescent="0.25">
      <c r="A36" s="45" t="str">
        <f>'Crisis Indicator Data'!A34</f>
        <v>Crisis in Tigray</v>
      </c>
      <c r="B36" s="45" t="str">
        <f>Lists!G34</f>
        <v>Crisis in Tigray</v>
      </c>
      <c r="C36" s="45" t="str">
        <f>'Crisis Indicator Data'!C34</f>
        <v>ETH004</v>
      </c>
      <c r="D36" s="45" t="str">
        <f>'Crisis Indicator Data'!D34</f>
        <v>Ethiopia</v>
      </c>
      <c r="E36" s="45" t="str">
        <f>'Crisis Indicator Data'!E34</f>
        <v>ETH</v>
      </c>
      <c r="F36" s="45" t="str">
        <f>'Crisis Indicator Data'!B34</f>
        <v>Conflict</v>
      </c>
      <c r="G36" s="228">
        <f t="shared" si="0"/>
        <v>4.5999999999999996</v>
      </c>
      <c r="H36" s="44">
        <f t="shared" si="1"/>
        <v>5</v>
      </c>
      <c r="I36" s="115" t="str">
        <f t="shared" si="2"/>
        <v>Very High</v>
      </c>
      <c r="J36" s="229" t="str">
        <f>INDEX(Trends!$D$3:$D$404,MATCH(C36,Trends!$C$3:$C$404,0))</f>
        <v>Increasing</v>
      </c>
      <c r="K36" s="108" t="str">
        <f>IF(Reliability!B34="x","x",(IF(ROUNDUP(Reliability!B34,0)=1,"Very High",IF(ROUNDUP(Reliability!B34,0)=2,"High",IF(ROUNDUP(Reliability!B34,0)=3,"Medium",IF(ROUNDUP(Reliability!B34,0)=4,"Low","Very Low"))))))</f>
        <v>High</v>
      </c>
      <c r="L36" s="230">
        <f t="shared" si="3"/>
        <v>4</v>
      </c>
      <c r="M36" s="231">
        <f>'Impact of the crisis'!N37</f>
        <v>1.6</v>
      </c>
      <c r="N36" s="231">
        <f>'Impact of the crisis'!AB37</f>
        <v>4.7</v>
      </c>
      <c r="O36" s="230">
        <f>'Conditions of people affected'!R37</f>
        <v>4.75</v>
      </c>
      <c r="P36" s="231">
        <f>'Conditions of people affected'!K37</f>
        <v>4.5</v>
      </c>
      <c r="Q36" s="231">
        <f>'Conditions of people affected'!Q37</f>
        <v>5</v>
      </c>
      <c r="R36" s="231">
        <f t="shared" si="4"/>
        <v>4.5999999999999996</v>
      </c>
      <c r="S36" s="231">
        <f>'Complexity of the crisis'!X37</f>
        <v>4.5999999999999996</v>
      </c>
      <c r="T36" s="231">
        <f>'Complexity of the crisis'!AN37</f>
        <v>4.5</v>
      </c>
      <c r="U36" s="122" t="str">
        <f>VLOOKUP(C36,Lists!$C$3:$E$160,3,FALSE)</f>
        <v>Africa</v>
      </c>
      <c r="V36" s="123">
        <v>44403</v>
      </c>
    </row>
    <row r="37" spans="1:22" s="217" customFormat="1" x14ac:dyDescent="0.25">
      <c r="A37" s="211" t="str">
        <f>'Crisis Indicator Data'!A35</f>
        <v>Mixed migration flows in Greece</v>
      </c>
      <c r="B37" s="211" t="str">
        <f>Lists!G35</f>
        <v>Mixed Migration</v>
      </c>
      <c r="C37" s="211" t="str">
        <f>'Crisis Indicator Data'!C35</f>
        <v>GRC002</v>
      </c>
      <c r="D37" s="211" t="str">
        <f>'Crisis Indicator Data'!D35</f>
        <v>Greece</v>
      </c>
      <c r="E37" s="211" t="str">
        <f>'Crisis Indicator Data'!E35</f>
        <v>GRC</v>
      </c>
      <c r="F37" s="211" t="str">
        <f>'Crisis Indicator Data'!B35</f>
        <v>International displacement</v>
      </c>
      <c r="G37" s="232">
        <f t="shared" ref="G37:G68" si="5">IF(OR(O37="x",L37="x"),"x",ROUND((5-GEOMEAN(((5-L37)/5*4+1),((5-O37)/5*4+1),((5-O37)/5*4+1)))/4*3.5+R37*0.3,1))</f>
        <v>1.7</v>
      </c>
      <c r="H37" s="212">
        <f t="shared" ref="H37:H68" si="6">IF(G37="x","x",ROUNDUP(G37,0))</f>
        <v>2</v>
      </c>
      <c r="I37" s="213" t="str">
        <f t="shared" ref="I37:I68" si="7">IF(O37="x","x",IF(L37="x","x",(IF(H37=5,"Very High",IF(H37=4,"High",IF(H37=3,"Medium",IF(H37=2,"Low","Very Low")))))))</f>
        <v>Low</v>
      </c>
      <c r="J37" s="233" t="str">
        <f>INDEX(Trends!$D$3:$D$404,MATCH(C37,Trends!$C$3:$C$404,0))</f>
        <v>Increasing</v>
      </c>
      <c r="K37" s="214" t="str">
        <f>IF(Reliability!B35="x","x",(IF(ROUNDUP(Reliability!B35,0)=1,"Very High",IF(ROUNDUP(Reliability!B35,0)=2,"High",IF(ROUNDUP(Reliability!B35,0)=3,"Medium",IF(ROUNDUP(Reliability!B35,0)=4,"Low","Very Low"))))))</f>
        <v>High</v>
      </c>
      <c r="L37" s="234">
        <f t="shared" ref="L37:L68" si="8">IF(OR(N37="x",M37="x"),"x",ROUND((5-GEOMEAN(((5-M37)/5*4+1),((5-N37)/5*4+1),((5-N37)/5*4+1)))/4*5,1))</f>
        <v>2</v>
      </c>
      <c r="M37" s="235">
        <f>'Impact of the crisis'!N38</f>
        <v>0.3</v>
      </c>
      <c r="N37" s="235">
        <f>'Impact of the crisis'!AB38</f>
        <v>2.7</v>
      </c>
      <c r="O37" s="234">
        <f>'Conditions of people affected'!R38</f>
        <v>1.2</v>
      </c>
      <c r="P37" s="235">
        <f>'Conditions of people affected'!K38</f>
        <v>0.4</v>
      </c>
      <c r="Q37" s="235">
        <f>'Conditions of people affected'!Q38</f>
        <v>2</v>
      </c>
      <c r="R37" s="235">
        <f t="shared" ref="R37:R68" si="9">IF(OR(T37="x",S37="x"),S37,ROUND((5-GEOMEAN(((5-S37)/5*4+1),((5-T37)/5*4+1)))/4*5,1))</f>
        <v>2.2000000000000002</v>
      </c>
      <c r="S37" s="235">
        <f>'Complexity of the crisis'!X38</f>
        <v>2.2999999999999998</v>
      </c>
      <c r="T37" s="235">
        <f>'Complexity of the crisis'!AN38</f>
        <v>2</v>
      </c>
      <c r="U37" s="215" t="str">
        <f>VLOOKUP(C37,Lists!$C$3:$E$160,3,FALSE)</f>
        <v>Europe</v>
      </c>
      <c r="V37" s="216">
        <v>44377</v>
      </c>
    </row>
    <row r="38" spans="1:22" x14ac:dyDescent="0.25">
      <c r="A38" s="45" t="str">
        <f>'Crisis Indicator Data'!A36</f>
        <v>Complex crisis in Guatemala</v>
      </c>
      <c r="B38" s="45" t="str">
        <f>Lists!G36</f>
        <v>Complex crisis</v>
      </c>
      <c r="C38" s="45" t="str">
        <f>'Crisis Indicator Data'!C36</f>
        <v>GTM001</v>
      </c>
      <c r="D38" s="45" t="str">
        <f>'Crisis Indicator Data'!D36</f>
        <v>Guatemala</v>
      </c>
      <c r="E38" s="45" t="str">
        <f>'Crisis Indicator Data'!E36</f>
        <v>GTM</v>
      </c>
      <c r="F38" s="45" t="str">
        <f>'Crisis Indicator Data'!B36</f>
        <v>Complex crisis</v>
      </c>
      <c r="G38" s="228">
        <f t="shared" si="5"/>
        <v>3.5</v>
      </c>
      <c r="H38" s="44">
        <f t="shared" si="6"/>
        <v>4</v>
      </c>
      <c r="I38" s="115" t="str">
        <f t="shared" si="7"/>
        <v>High</v>
      </c>
      <c r="J38" s="229" t="str">
        <f>INDEX(Trends!$D$3:$D$404,MATCH(C38,Trends!$C$3:$C$404,0))</f>
        <v>Increasing</v>
      </c>
      <c r="K38" s="108" t="str">
        <f>IF(Reliability!B36="x","x",(IF(ROUNDUP(Reliability!B36,0)=1,"Very High",IF(ROUNDUP(Reliability!B36,0)=2,"High",IF(ROUNDUP(Reliability!B36,0)=3,"Medium",IF(ROUNDUP(Reliability!B36,0)=4,"Low","Very Low"))))))</f>
        <v>High</v>
      </c>
      <c r="L38" s="230">
        <f t="shared" si="8"/>
        <v>3.7</v>
      </c>
      <c r="M38" s="231">
        <f>'Impact of the crisis'!N39</f>
        <v>4.3</v>
      </c>
      <c r="N38" s="231">
        <f>'Impact of the crisis'!AB39</f>
        <v>3.4</v>
      </c>
      <c r="O38" s="230">
        <f>'Conditions of people affected'!R39</f>
        <v>3.6</v>
      </c>
      <c r="P38" s="231">
        <f>'Conditions of people affected'!K39</f>
        <v>4.2</v>
      </c>
      <c r="Q38" s="231">
        <f>'Conditions of people affected'!Q39</f>
        <v>3</v>
      </c>
      <c r="R38" s="231">
        <f t="shared" si="9"/>
        <v>3.2</v>
      </c>
      <c r="S38" s="231">
        <f>'Complexity of the crisis'!X39</f>
        <v>3.8</v>
      </c>
      <c r="T38" s="231">
        <f>'Complexity of the crisis'!AN39</f>
        <v>2.5</v>
      </c>
      <c r="U38" s="122" t="str">
        <f>VLOOKUP(C38,Lists!$C$3:$E$160,3,FALSE)</f>
        <v>Americas</v>
      </c>
      <c r="V38" s="123">
        <v>44351</v>
      </c>
    </row>
    <row r="39" spans="1:22" x14ac:dyDescent="0.25">
      <c r="A39" s="45" t="str">
        <f>'Crisis Indicator Data'!A37</f>
        <v>Hurricane Eta and Iota in Guatemala</v>
      </c>
      <c r="B39" s="45" t="str">
        <f>Lists!G37</f>
        <v>Hurricane Eta and Iota</v>
      </c>
      <c r="C39" s="45" t="str">
        <f>'Crisis Indicator Data'!C37</f>
        <v>GTM003</v>
      </c>
      <c r="D39" s="45" t="str">
        <f>'Crisis Indicator Data'!D37</f>
        <v>Guatemala</v>
      </c>
      <c r="E39" s="45" t="str">
        <f>'Crisis Indicator Data'!E37</f>
        <v>GTM</v>
      </c>
      <c r="F39" s="45" t="str">
        <f>'Crisis Indicator Data'!B37</f>
        <v>Tropical cyclone</v>
      </c>
      <c r="G39" s="228">
        <f t="shared" si="5"/>
        <v>3.2</v>
      </c>
      <c r="H39" s="44">
        <f t="shared" si="6"/>
        <v>4</v>
      </c>
      <c r="I39" s="115" t="str">
        <f t="shared" si="7"/>
        <v>High</v>
      </c>
      <c r="J39" s="229" t="str">
        <f>INDEX(Trends!$D$3:$D$404,MATCH(C39,Trends!$C$3:$C$404,0))</f>
        <v>Increasing</v>
      </c>
      <c r="K39" s="108" t="str">
        <f>IF(Reliability!B37="x","x",(IF(ROUNDUP(Reliability!B37,0)=1,"Very High",IF(ROUNDUP(Reliability!B37,0)=2,"High",IF(ROUNDUP(Reliability!B37,0)=3,"Medium",IF(ROUNDUP(Reliability!B37,0)=4,"Low","Very Low"))))))</f>
        <v>High</v>
      </c>
      <c r="L39" s="230">
        <f t="shared" si="8"/>
        <v>2.9</v>
      </c>
      <c r="M39" s="231">
        <f>'Impact of the crisis'!N40</f>
        <v>3.6</v>
      </c>
      <c r="N39" s="231">
        <f>'Impact of the crisis'!AB40</f>
        <v>2.4</v>
      </c>
      <c r="O39" s="230">
        <f>'Conditions of people affected'!R40</f>
        <v>3.4</v>
      </c>
      <c r="P39" s="231">
        <f>'Conditions of people affected'!K40</f>
        <v>3.8</v>
      </c>
      <c r="Q39" s="231">
        <f>'Conditions of people affected'!Q40</f>
        <v>3</v>
      </c>
      <c r="R39" s="231">
        <f t="shared" si="9"/>
        <v>3.2</v>
      </c>
      <c r="S39" s="231">
        <f>'Complexity of the crisis'!X40</f>
        <v>3.8</v>
      </c>
      <c r="T39" s="231">
        <f>'Complexity of the crisis'!AN40</f>
        <v>2.5</v>
      </c>
      <c r="U39" s="122" t="str">
        <f>VLOOKUP(C39,Lists!$C$3:$E$160,3,FALSE)</f>
        <v>Americas</v>
      </c>
      <c r="V39" s="123">
        <v>44361</v>
      </c>
    </row>
    <row r="40" spans="1:22" x14ac:dyDescent="0.25">
      <c r="A40" s="45" t="str">
        <f>'Crisis Indicator Data'!A38</f>
        <v>Complex crisis in Honduras</v>
      </c>
      <c r="B40" s="45" t="str">
        <f>Lists!G38</f>
        <v>Complex crisis</v>
      </c>
      <c r="C40" s="45" t="str">
        <f>'Crisis Indicator Data'!C38</f>
        <v>HND001</v>
      </c>
      <c r="D40" s="45" t="str">
        <f>'Crisis Indicator Data'!D38</f>
        <v>Honduras</v>
      </c>
      <c r="E40" s="45" t="str">
        <f>'Crisis Indicator Data'!E38</f>
        <v>HND</v>
      </c>
      <c r="F40" s="45" t="str">
        <f>'Crisis Indicator Data'!B38</f>
        <v>Complex crisis</v>
      </c>
      <c r="G40" s="228">
        <f t="shared" si="5"/>
        <v>3.4</v>
      </c>
      <c r="H40" s="44">
        <f t="shared" si="6"/>
        <v>4</v>
      </c>
      <c r="I40" s="115" t="str">
        <f t="shared" si="7"/>
        <v>High</v>
      </c>
      <c r="J40" s="229" t="str">
        <f>INDEX(Trends!$D$3:$D$404,MATCH(C40,Trends!$C$3:$C$404,0))</f>
        <v>Increasing</v>
      </c>
      <c r="K40" s="108" t="str">
        <f>IF(Reliability!B38="x","x",(IF(ROUNDUP(Reliability!B38,0)=1,"Very High",IF(ROUNDUP(Reliability!B38,0)=2,"High",IF(ROUNDUP(Reliability!B38,0)=3,"Medium",IF(ROUNDUP(Reliability!B38,0)=4,"Low","Very Low"))))))</f>
        <v>Medium</v>
      </c>
      <c r="L40" s="230">
        <f t="shared" si="8"/>
        <v>3.7</v>
      </c>
      <c r="M40" s="231">
        <f>'Impact of the crisis'!N41</f>
        <v>4.2</v>
      </c>
      <c r="N40" s="231">
        <f>'Impact of the crisis'!AB41</f>
        <v>3.4</v>
      </c>
      <c r="O40" s="230">
        <f>'Conditions of people affected'!R41</f>
        <v>3.25</v>
      </c>
      <c r="P40" s="231">
        <f>'Conditions of people affected'!K41</f>
        <v>3.5</v>
      </c>
      <c r="Q40" s="231">
        <f>'Conditions of people affected'!Q41</f>
        <v>3</v>
      </c>
      <c r="R40" s="231">
        <f t="shared" si="9"/>
        <v>3.3</v>
      </c>
      <c r="S40" s="231">
        <f>'Complexity of the crisis'!X41</f>
        <v>3.6</v>
      </c>
      <c r="T40" s="231">
        <f>'Complexity of the crisis'!AN41</f>
        <v>3</v>
      </c>
      <c r="U40" s="122" t="str">
        <f>VLOOKUP(C40,Lists!$C$3:$E$160,3,FALSE)</f>
        <v>Americas</v>
      </c>
      <c r="V40" s="123">
        <v>44353</v>
      </c>
    </row>
    <row r="41" spans="1:22" x14ac:dyDescent="0.25">
      <c r="A41" s="45" t="str">
        <f>'Crisis Indicator Data'!A39</f>
        <v>Hurricane Eta and Iota in Honduras</v>
      </c>
      <c r="B41" s="45" t="str">
        <f>Lists!G39</f>
        <v>Hurricane Eta and Iota</v>
      </c>
      <c r="C41" s="45" t="str">
        <f>'Crisis Indicator Data'!C39</f>
        <v>HND002</v>
      </c>
      <c r="D41" s="45" t="str">
        <f>'Crisis Indicator Data'!D39</f>
        <v>Honduras</v>
      </c>
      <c r="E41" s="45" t="str">
        <f>'Crisis Indicator Data'!E39</f>
        <v>HND</v>
      </c>
      <c r="F41" s="45" t="str">
        <f>'Crisis Indicator Data'!B39</f>
        <v>Tropical cyclone</v>
      </c>
      <c r="G41" s="228">
        <f t="shared" si="5"/>
        <v>3.4</v>
      </c>
      <c r="H41" s="44">
        <f t="shared" si="6"/>
        <v>4</v>
      </c>
      <c r="I41" s="115" t="str">
        <f t="shared" si="7"/>
        <v>High</v>
      </c>
      <c r="J41" s="229" t="str">
        <f>INDEX(Trends!$D$3:$D$404,MATCH(C41,Trends!$C$3:$C$404,0))</f>
        <v>Increasing</v>
      </c>
      <c r="K41" s="108" t="str">
        <f>IF(Reliability!B39="x","x",(IF(ROUNDUP(Reliability!B39,0)=1,"Very High",IF(ROUNDUP(Reliability!B39,0)=2,"High",IF(ROUNDUP(Reliability!B39,0)=3,"Medium",IF(ROUNDUP(Reliability!B39,0)=4,"Low","Very Low"))))))</f>
        <v>High</v>
      </c>
      <c r="L41" s="230">
        <f t="shared" si="8"/>
        <v>3.2</v>
      </c>
      <c r="M41" s="231">
        <f>'Impact of the crisis'!N42</f>
        <v>3.9</v>
      </c>
      <c r="N41" s="231">
        <f>'Impact of the crisis'!AB42</f>
        <v>2.7</v>
      </c>
      <c r="O41" s="230">
        <f>'Conditions of people affected'!R42</f>
        <v>3.55</v>
      </c>
      <c r="P41" s="231">
        <f>'Conditions of people affected'!K42</f>
        <v>4.0999999999999996</v>
      </c>
      <c r="Q41" s="231">
        <f>'Conditions of people affected'!Q42</f>
        <v>3</v>
      </c>
      <c r="R41" s="231">
        <f t="shared" si="9"/>
        <v>3.3</v>
      </c>
      <c r="S41" s="231">
        <f>'Complexity of the crisis'!X42</f>
        <v>3.6</v>
      </c>
      <c r="T41" s="231">
        <f>'Complexity of the crisis'!AN42</f>
        <v>3</v>
      </c>
      <c r="U41" s="122" t="str">
        <f>VLOOKUP(C41,Lists!$C$3:$E$160,3,FALSE)</f>
        <v>Americas</v>
      </c>
      <c r="V41" s="123">
        <v>44361</v>
      </c>
    </row>
    <row r="42" spans="1:22" x14ac:dyDescent="0.25">
      <c r="A42" s="45" t="str">
        <f>'Crisis Indicator Data'!A40</f>
        <v>Complex crisis in Haiti</v>
      </c>
      <c r="B42" s="45" t="str">
        <f>Lists!G40</f>
        <v>Complex crisis</v>
      </c>
      <c r="C42" s="45" t="str">
        <f>'Crisis Indicator Data'!C40</f>
        <v>HTI001</v>
      </c>
      <c r="D42" s="45" t="str">
        <f>'Crisis Indicator Data'!D40</f>
        <v>Haiti</v>
      </c>
      <c r="E42" s="45" t="str">
        <f>'Crisis Indicator Data'!E40</f>
        <v>HTI</v>
      </c>
      <c r="F42" s="45" t="str">
        <f>'Crisis Indicator Data'!B40</f>
        <v>Complex crisis</v>
      </c>
      <c r="G42" s="228">
        <f t="shared" si="5"/>
        <v>3.6</v>
      </c>
      <c r="H42" s="44">
        <f t="shared" si="6"/>
        <v>4</v>
      </c>
      <c r="I42" s="115" t="str">
        <f t="shared" si="7"/>
        <v>High</v>
      </c>
      <c r="J42" s="229" t="str">
        <f>INDEX(Trends!$D$3:$D$404,MATCH(C42,Trends!$C$3:$C$404,0))</f>
        <v>Stable</v>
      </c>
      <c r="K42" s="108" t="str">
        <f>IF(Reliability!B40="x","x",(IF(ROUNDUP(Reliability!B40,0)=1,"Very High",IF(ROUNDUP(Reliability!B40,0)=2,"High",IF(ROUNDUP(Reliability!B40,0)=3,"Medium",IF(ROUNDUP(Reliability!B40,0)=4,"Low","Very Low"))))))</f>
        <v>High</v>
      </c>
      <c r="L42" s="230">
        <f t="shared" si="8"/>
        <v>3.9</v>
      </c>
      <c r="M42" s="231">
        <f>'Impact of the crisis'!N43</f>
        <v>4</v>
      </c>
      <c r="N42" s="231">
        <f>'Impact of the crisis'!AB43</f>
        <v>3.8</v>
      </c>
      <c r="O42" s="230">
        <f>'Conditions of people affected'!R43</f>
        <v>3.7</v>
      </c>
      <c r="P42" s="231">
        <f>'Conditions of people affected'!K43</f>
        <v>4.4000000000000004</v>
      </c>
      <c r="Q42" s="231">
        <f>'Conditions of people affected'!Q43</f>
        <v>3</v>
      </c>
      <c r="R42" s="231">
        <f t="shared" si="9"/>
        <v>3.3</v>
      </c>
      <c r="S42" s="231">
        <f>'Complexity of the crisis'!X43</f>
        <v>3.6</v>
      </c>
      <c r="T42" s="231">
        <f>'Complexity of the crisis'!AN43</f>
        <v>3</v>
      </c>
      <c r="U42" s="122" t="str">
        <f>VLOOKUP(C42,Lists!$C$3:$E$160,3,FALSE)</f>
        <v>Americas</v>
      </c>
      <c r="V42" s="123">
        <v>44439</v>
      </c>
    </row>
    <row r="43" spans="1:22" x14ac:dyDescent="0.25">
      <c r="A43" s="45" t="str">
        <f>'Crisis Indicator Data'!A41</f>
        <v xml:space="preserve">Nippes Earthquake </v>
      </c>
      <c r="B43" s="45" t="str">
        <f>Lists!G41</f>
        <v>Earthquake</v>
      </c>
      <c r="C43" s="45" t="str">
        <f>'Crisis Indicator Data'!C41</f>
        <v>HTI002</v>
      </c>
      <c r="D43" s="45" t="str">
        <f>'Crisis Indicator Data'!D41</f>
        <v>Haiti</v>
      </c>
      <c r="E43" s="45" t="str">
        <f>'Crisis Indicator Data'!E41</f>
        <v>HTI</v>
      </c>
      <c r="F43" s="45" t="str">
        <f>'Crisis Indicator Data'!B41</f>
        <v>Earthquake</v>
      </c>
      <c r="G43" s="228">
        <f t="shared" si="5"/>
        <v>3.1</v>
      </c>
      <c r="H43" s="44">
        <f t="shared" si="6"/>
        <v>4</v>
      </c>
      <c r="I43" s="115" t="str">
        <f t="shared" si="7"/>
        <v>High</v>
      </c>
      <c r="J43" s="229" t="str">
        <f>INDEX(Trends!$D$3:$D$404,MATCH(C43,Trends!$C$3:$C$404,0))</f>
        <v>-</v>
      </c>
      <c r="K43" s="108" t="str">
        <f>IF(Reliability!B41="x","x",(IF(ROUNDUP(Reliability!B41,0)=1,"Very High",IF(ROUNDUP(Reliability!B41,0)=2,"High",IF(ROUNDUP(Reliability!B41,0)=3,"Medium",IF(ROUNDUP(Reliability!B41,0)=4,"Low","Very Low"))))))</f>
        <v>High</v>
      </c>
      <c r="L43" s="230">
        <f t="shared" si="8"/>
        <v>3.1</v>
      </c>
      <c r="M43" s="231">
        <f>'Impact of the crisis'!N44</f>
        <v>2.4</v>
      </c>
      <c r="N43" s="231">
        <f>'Impact of the crisis'!AB44</f>
        <v>3.4</v>
      </c>
      <c r="O43" s="230">
        <f>'Conditions of people affected'!R44</f>
        <v>3</v>
      </c>
      <c r="P43" s="231">
        <f>'Conditions of people affected'!K44</f>
        <v>3</v>
      </c>
      <c r="Q43" s="231">
        <f>'Conditions of people affected'!Q44</f>
        <v>3</v>
      </c>
      <c r="R43" s="231">
        <f t="shared" si="9"/>
        <v>3.1</v>
      </c>
      <c r="S43" s="231">
        <f>'Complexity of the crisis'!X44</f>
        <v>3.6</v>
      </c>
      <c r="T43" s="231">
        <f>'Complexity of the crisis'!AN44</f>
        <v>2.5</v>
      </c>
      <c r="U43" s="122" t="str">
        <f>VLOOKUP(C43,Lists!$C$3:$E$160,3,FALSE)</f>
        <v>Americas</v>
      </c>
      <c r="V43" s="123">
        <v>44439</v>
      </c>
    </row>
    <row r="44" spans="1:22" x14ac:dyDescent="0.25">
      <c r="A44" s="45" t="str">
        <f>'Crisis Indicator Data'!A42</f>
        <v>Papua Conflict</v>
      </c>
      <c r="B44" s="45" t="str">
        <f>Lists!G42</f>
        <v>Papua Conflict</v>
      </c>
      <c r="C44" s="45" t="str">
        <f>'Crisis Indicator Data'!C42</f>
        <v>IDN002</v>
      </c>
      <c r="D44" s="45" t="str">
        <f>'Crisis Indicator Data'!D42</f>
        <v>Indonesia</v>
      </c>
      <c r="E44" s="45" t="str">
        <f>'Crisis Indicator Data'!E42</f>
        <v>IDN</v>
      </c>
      <c r="F44" s="45" t="str">
        <f>'Crisis Indicator Data'!B42</f>
        <v>Conflict</v>
      </c>
      <c r="G44" s="228" t="str">
        <f t="shared" si="5"/>
        <v>x</v>
      </c>
      <c r="H44" s="44" t="str">
        <f t="shared" si="6"/>
        <v>x</v>
      </c>
      <c r="I44" s="115" t="str">
        <f t="shared" si="7"/>
        <v>x</v>
      </c>
      <c r="J44" s="229" t="str">
        <f>INDEX(Trends!$D$3:$D$404,MATCH(C44,Trends!$C$3:$C$404,0))</f>
        <v>-</v>
      </c>
      <c r="K44" s="108" t="str">
        <f>IF(Reliability!B42="x","x",(IF(ROUNDUP(Reliability!B42,0)=1,"Very High",IF(ROUNDUP(Reliability!B42,0)=2,"High",IF(ROUNDUP(Reliability!B42,0)=3,"Medium",IF(ROUNDUP(Reliability!B42,0)=4,"Low","Very Low"))))))</f>
        <v>Low</v>
      </c>
      <c r="L44" s="230">
        <f t="shared" si="8"/>
        <v>3</v>
      </c>
      <c r="M44" s="231">
        <f>'Impact of the crisis'!N45</f>
        <v>1.9</v>
      </c>
      <c r="N44" s="231">
        <f>'Impact of the crisis'!AB45</f>
        <v>3.4</v>
      </c>
      <c r="O44" s="230" t="str">
        <f>'Conditions of people affected'!R45</f>
        <v>x</v>
      </c>
      <c r="P44" s="231" t="str">
        <f>'Conditions of people affected'!K45</f>
        <v>x</v>
      </c>
      <c r="Q44" s="231" t="str">
        <f>'Conditions of people affected'!Q45</f>
        <v>x</v>
      </c>
      <c r="R44" s="231">
        <f t="shared" si="9"/>
        <v>3.1</v>
      </c>
      <c r="S44" s="231">
        <f>'Complexity of the crisis'!X45</f>
        <v>3.1</v>
      </c>
      <c r="T44" s="231">
        <f>'Complexity of the crisis'!AN45</f>
        <v>3</v>
      </c>
      <c r="U44" s="122" t="str">
        <f>VLOOKUP(C44,Lists!$C$3:$E$160,3,FALSE)</f>
        <v>Asia</v>
      </c>
      <c r="V44" s="123">
        <v>44439</v>
      </c>
    </row>
    <row r="45" spans="1:22" x14ac:dyDescent="0.25">
      <c r="A45" s="45" t="str">
        <f>'Crisis Indicator Data'!A43</f>
        <v>Conflict in Jammu and Kashmir</v>
      </c>
      <c r="B45" s="45" t="str">
        <f>Lists!G43</f>
        <v xml:space="preserve">Kashmir conflict </v>
      </c>
      <c r="C45" s="45" t="str">
        <f>'Crisis Indicator Data'!C43</f>
        <v>IND002</v>
      </c>
      <c r="D45" s="45" t="str">
        <f>'Crisis Indicator Data'!D43</f>
        <v>India</v>
      </c>
      <c r="E45" s="45" t="str">
        <f>'Crisis Indicator Data'!E43</f>
        <v>IND</v>
      </c>
      <c r="F45" s="45" t="str">
        <f>'Crisis Indicator Data'!B43</f>
        <v>Conflict</v>
      </c>
      <c r="G45" s="228" t="str">
        <f t="shared" si="5"/>
        <v>x</v>
      </c>
      <c r="H45" s="44" t="str">
        <f t="shared" si="6"/>
        <v>x</v>
      </c>
      <c r="I45" s="115" t="str">
        <f t="shared" si="7"/>
        <v>x</v>
      </c>
      <c r="J45" s="229" t="str">
        <f>INDEX(Trends!$D$3:$D$404,MATCH(C45,Trends!$C$3:$C$404,0))</f>
        <v>-</v>
      </c>
      <c r="K45" s="108" t="str">
        <f>IF(Reliability!B43="x","x",(IF(ROUNDUP(Reliability!B43,0)=1,"Very High",IF(ROUNDUP(Reliability!B43,0)=2,"High",IF(ROUNDUP(Reliability!B43,0)=3,"Medium",IF(ROUNDUP(Reliability!B43,0)=4,"Low","Very Low"))))))</f>
        <v>Low</v>
      </c>
      <c r="L45" s="230">
        <f t="shared" si="8"/>
        <v>4</v>
      </c>
      <c r="M45" s="231">
        <f>'Impact of the crisis'!N46</f>
        <v>2</v>
      </c>
      <c r="N45" s="231">
        <f>'Impact of the crisis'!AB46</f>
        <v>4.5999999999999996</v>
      </c>
      <c r="O45" s="230" t="str">
        <f>'Conditions of people affected'!R46</f>
        <v>x</v>
      </c>
      <c r="P45" s="231" t="str">
        <f>'Conditions of people affected'!K46</f>
        <v>x</v>
      </c>
      <c r="Q45" s="231" t="str">
        <f>'Conditions of people affected'!Q46</f>
        <v>x</v>
      </c>
      <c r="R45" s="231">
        <f t="shared" si="9"/>
        <v>2.6</v>
      </c>
      <c r="S45" s="231">
        <f>'Complexity of the crisis'!X46</f>
        <v>3.2</v>
      </c>
      <c r="T45" s="231">
        <f>'Complexity of the crisis'!AN46</f>
        <v>2</v>
      </c>
      <c r="U45" s="122" t="str">
        <f>VLOOKUP(C45,Lists!$C$3:$E$160,3,FALSE)</f>
        <v>Asia</v>
      </c>
      <c r="V45" s="123">
        <v>44406</v>
      </c>
    </row>
    <row r="46" spans="1:22" x14ac:dyDescent="0.25">
      <c r="A46" s="45" t="str">
        <f>'Crisis Indicator Data'!A44</f>
        <v>Afghan Refugees in Iran</v>
      </c>
      <c r="B46" s="45" t="str">
        <f>Lists!G44</f>
        <v>Afghan Refugees</v>
      </c>
      <c r="C46" s="45" t="str">
        <f>'Crisis Indicator Data'!C44</f>
        <v>IRN004</v>
      </c>
      <c r="D46" s="45" t="str">
        <f>'Crisis Indicator Data'!D44</f>
        <v>Iran</v>
      </c>
      <c r="E46" s="45" t="str">
        <f>'Crisis Indicator Data'!E44</f>
        <v>IRN</v>
      </c>
      <c r="F46" s="45" t="str">
        <f>'Crisis Indicator Data'!B44</f>
        <v>International displacement</v>
      </c>
      <c r="G46" s="228">
        <f t="shared" si="5"/>
        <v>3.4</v>
      </c>
      <c r="H46" s="44">
        <f t="shared" si="6"/>
        <v>4</v>
      </c>
      <c r="I46" s="115" t="str">
        <f t="shared" si="7"/>
        <v>High</v>
      </c>
      <c r="J46" s="229" t="str">
        <f>INDEX(Trends!$D$3:$D$404,MATCH(C46,Trends!$C$3:$C$404,0))</f>
        <v>Stable</v>
      </c>
      <c r="K46" s="108" t="str">
        <f>IF(Reliability!B44="x","x",(IF(ROUNDUP(Reliability!B44,0)=1,"Very High",IF(ROUNDUP(Reliability!B44,0)=2,"High",IF(ROUNDUP(Reliability!B44,0)=3,"Medium",IF(ROUNDUP(Reliability!B44,0)=4,"Low","Very Low"))))))</f>
        <v>High</v>
      </c>
      <c r="L46" s="230">
        <f t="shared" si="8"/>
        <v>2.8</v>
      </c>
      <c r="M46" s="231">
        <f>'Impact of the crisis'!N47</f>
        <v>2.7</v>
      </c>
      <c r="N46" s="231">
        <f>'Impact of the crisis'!AB47</f>
        <v>2.8</v>
      </c>
      <c r="O46" s="230">
        <f>'Conditions of people affected'!R47</f>
        <v>4.05</v>
      </c>
      <c r="P46" s="231">
        <f>'Conditions of people affected'!K47</f>
        <v>4.0999999999999996</v>
      </c>
      <c r="Q46" s="231">
        <f>'Conditions of people affected'!Q47</f>
        <v>4</v>
      </c>
      <c r="R46" s="231">
        <f t="shared" si="9"/>
        <v>2.7</v>
      </c>
      <c r="S46" s="231">
        <f>'Complexity of the crisis'!X47</f>
        <v>3.3</v>
      </c>
      <c r="T46" s="231">
        <f>'Complexity of the crisis'!AN47</f>
        <v>2</v>
      </c>
      <c r="U46" s="122" t="str">
        <f>VLOOKUP(C46,Lists!$C$3:$E$160,3,FALSE)</f>
        <v>Middle east</v>
      </c>
      <c r="V46" s="123">
        <v>44377</v>
      </c>
    </row>
    <row r="47" spans="1:22" x14ac:dyDescent="0.25">
      <c r="A47" s="45" t="str">
        <f>'Crisis Indicator Data'!A45</f>
        <v>Multiple crises in Iraq</v>
      </c>
      <c r="B47" s="45" t="str">
        <f>Lists!G45</f>
        <v>Country level</v>
      </c>
      <c r="C47" s="45" t="str">
        <f>'Crisis Indicator Data'!C45</f>
        <v>IRQ001</v>
      </c>
      <c r="D47" s="45" t="str">
        <f>'Crisis Indicator Data'!D45</f>
        <v>Iraq</v>
      </c>
      <c r="E47" s="45" t="str">
        <f>'Crisis Indicator Data'!E45</f>
        <v>IRQ</v>
      </c>
      <c r="F47" s="45" t="str">
        <f>'Crisis Indicator Data'!B45</f>
        <v>Multiple crises country</v>
      </c>
      <c r="G47" s="228">
        <f t="shared" si="5"/>
        <v>4.3</v>
      </c>
      <c r="H47" s="44">
        <f t="shared" si="6"/>
        <v>5</v>
      </c>
      <c r="I47" s="115" t="str">
        <f t="shared" si="7"/>
        <v>Very High</v>
      </c>
      <c r="J47" s="229" t="str">
        <f>INDEX(Trends!$D$3:$D$404,MATCH(C47,Trends!$C$3:$C$404,0))</f>
        <v>Increasing</v>
      </c>
      <c r="K47" s="108" t="str">
        <f>IF(Reliability!B45="x","x",(IF(ROUNDUP(Reliability!B45,0)=1,"Very High",IF(ROUNDUP(Reliability!B45,0)=2,"High",IF(ROUNDUP(Reliability!B45,0)=3,"Medium",IF(ROUNDUP(Reliability!B45,0)=4,"Low","Very Low"))))))</f>
        <v>High</v>
      </c>
      <c r="L47" s="230">
        <f t="shared" si="8"/>
        <v>4.3</v>
      </c>
      <c r="M47" s="231">
        <f>'Impact of the crisis'!N48</f>
        <v>4.9000000000000004</v>
      </c>
      <c r="N47" s="231">
        <f>'Impact of the crisis'!AB48</f>
        <v>3.9</v>
      </c>
      <c r="O47" s="230">
        <f>'Conditions of people affected'!R48</f>
        <v>4.2</v>
      </c>
      <c r="P47" s="231">
        <f>'Conditions of people affected'!K48</f>
        <v>4.4000000000000004</v>
      </c>
      <c r="Q47" s="231">
        <f>'Conditions of people affected'!Q48</f>
        <v>4</v>
      </c>
      <c r="R47" s="231">
        <f t="shared" si="9"/>
        <v>4.5</v>
      </c>
      <c r="S47" s="231">
        <f>'Complexity of the crisis'!X48</f>
        <v>4.4000000000000004</v>
      </c>
      <c r="T47" s="231">
        <f>'Complexity of the crisis'!AN48</f>
        <v>4.5</v>
      </c>
      <c r="U47" s="122" t="str">
        <f>VLOOKUP(C47,Lists!$C$3:$E$160,3,FALSE)</f>
        <v>Middle east</v>
      </c>
      <c r="V47" s="123">
        <v>44376</v>
      </c>
    </row>
    <row r="48" spans="1:22" x14ac:dyDescent="0.25">
      <c r="A48" s="45" t="str">
        <f>'Crisis Indicator Data'!A46</f>
        <v>Conflict  in Iraq</v>
      </c>
      <c r="B48" s="45" t="str">
        <f>Lists!G46</f>
        <v>Conflict</v>
      </c>
      <c r="C48" s="45" t="str">
        <f>'Crisis Indicator Data'!C46</f>
        <v>IRQ002</v>
      </c>
      <c r="D48" s="45" t="str">
        <f>'Crisis Indicator Data'!D46</f>
        <v>Iraq</v>
      </c>
      <c r="E48" s="45" t="str">
        <f>'Crisis Indicator Data'!E46</f>
        <v>IRQ</v>
      </c>
      <c r="F48" s="45" t="str">
        <f>'Crisis Indicator Data'!B46</f>
        <v>Conflict</v>
      </c>
      <c r="G48" s="228">
        <f t="shared" si="5"/>
        <v>4.5999999999999996</v>
      </c>
      <c r="H48" s="44">
        <f t="shared" si="6"/>
        <v>5</v>
      </c>
      <c r="I48" s="115" t="str">
        <f t="shared" si="7"/>
        <v>Very High</v>
      </c>
      <c r="J48" s="229" t="str">
        <f>INDEX(Trends!$D$3:$D$404,MATCH(C48,Trends!$C$3:$C$404,0))</f>
        <v>Increasing</v>
      </c>
      <c r="K48" s="108" t="str">
        <f>IF(Reliability!B46="x","x",(IF(ROUNDUP(Reliability!B46,0)=1,"Very High",IF(ROUNDUP(Reliability!B46,0)=2,"High",IF(ROUNDUP(Reliability!B46,0)=3,"Medium",IF(ROUNDUP(Reliability!B46,0)=4,"Low","Very Low"))))))</f>
        <v>High</v>
      </c>
      <c r="L48" s="230">
        <f t="shared" si="8"/>
        <v>4.3</v>
      </c>
      <c r="M48" s="231">
        <f>'Impact of the crisis'!N49</f>
        <v>3.6</v>
      </c>
      <c r="N48" s="231">
        <f>'Impact of the crisis'!AB49</f>
        <v>4.5999999999999996</v>
      </c>
      <c r="O48" s="230">
        <f>'Conditions of people affected'!R49</f>
        <v>4.7</v>
      </c>
      <c r="P48" s="231">
        <f>'Conditions of people affected'!K49</f>
        <v>4.4000000000000004</v>
      </c>
      <c r="Q48" s="231">
        <f>'Conditions of people affected'!Q49</f>
        <v>5</v>
      </c>
      <c r="R48" s="231">
        <f t="shared" si="9"/>
        <v>4.5</v>
      </c>
      <c r="S48" s="231">
        <f>'Complexity of the crisis'!X49</f>
        <v>4.4000000000000004</v>
      </c>
      <c r="T48" s="231">
        <f>'Complexity of the crisis'!AN49</f>
        <v>4.5</v>
      </c>
      <c r="U48" s="122" t="str">
        <f>VLOOKUP(C48,Lists!$C$3:$E$160,3,FALSE)</f>
        <v>Middle east</v>
      </c>
      <c r="V48" s="123">
        <v>44376</v>
      </c>
    </row>
    <row r="49" spans="1:22" x14ac:dyDescent="0.25">
      <c r="A49" s="45" t="str">
        <f>'Crisis Indicator Data'!A47</f>
        <v>Syrian and Palestinian refugees in iraq</v>
      </c>
      <c r="B49" s="45" t="str">
        <f>Lists!G47</f>
        <v>Syrian Refugees</v>
      </c>
      <c r="C49" s="45" t="str">
        <f>'Crisis Indicator Data'!C47</f>
        <v>IRQ003</v>
      </c>
      <c r="D49" s="45" t="str">
        <f>'Crisis Indicator Data'!D47</f>
        <v>Iraq</v>
      </c>
      <c r="E49" s="45" t="str">
        <f>'Crisis Indicator Data'!E47</f>
        <v>IRQ</v>
      </c>
      <c r="F49" s="45" t="str">
        <f>'Crisis Indicator Data'!B47</f>
        <v>International displacement</v>
      </c>
      <c r="G49" s="228">
        <f t="shared" si="5"/>
        <v>3</v>
      </c>
      <c r="H49" s="44">
        <f t="shared" si="6"/>
        <v>3</v>
      </c>
      <c r="I49" s="115" t="str">
        <f t="shared" si="7"/>
        <v>Medium</v>
      </c>
      <c r="J49" s="229" t="str">
        <f>INDEX(Trends!$D$3:$D$404,MATCH(C49,Trends!$C$3:$C$404,0))</f>
        <v>Increasing</v>
      </c>
      <c r="K49" s="108" t="str">
        <f>IF(Reliability!B47="x","x",(IF(ROUNDUP(Reliability!B47,0)=1,"Very High",IF(ROUNDUP(Reliability!B47,0)=2,"High",IF(ROUNDUP(Reliability!B47,0)=3,"Medium",IF(ROUNDUP(Reliability!B47,0)=4,"Low","Very Low"))))))</f>
        <v>High</v>
      </c>
      <c r="L49" s="230">
        <f t="shared" si="8"/>
        <v>1.8</v>
      </c>
      <c r="M49" s="231">
        <f>'Impact of the crisis'!N50</f>
        <v>1.5</v>
      </c>
      <c r="N49" s="231">
        <f>'Impact of the crisis'!AB50</f>
        <v>2</v>
      </c>
      <c r="O49" s="230">
        <f>'Conditions of people affected'!R50</f>
        <v>2.9</v>
      </c>
      <c r="P49" s="231">
        <f>'Conditions of people affected'!K50</f>
        <v>2.8</v>
      </c>
      <c r="Q49" s="231">
        <f>'Conditions of people affected'!Q50</f>
        <v>3</v>
      </c>
      <c r="R49" s="231">
        <f t="shared" si="9"/>
        <v>4</v>
      </c>
      <c r="S49" s="231">
        <f>'Complexity of the crisis'!X50</f>
        <v>4.4000000000000004</v>
      </c>
      <c r="T49" s="231">
        <f>'Complexity of the crisis'!AN50</f>
        <v>3.5</v>
      </c>
      <c r="U49" s="122" t="str">
        <f>VLOOKUP(C49,Lists!$C$3:$E$160,3,FALSE)</f>
        <v>Middle east</v>
      </c>
      <c r="V49" s="123">
        <v>44376</v>
      </c>
    </row>
    <row r="50" spans="1:22" x14ac:dyDescent="0.25">
      <c r="A50" s="45" t="str">
        <f>'Crisis Indicator Data'!A48</f>
        <v>Mixed migration flows in Italy</v>
      </c>
      <c r="B50" s="45" t="str">
        <f>Lists!G48</f>
        <v>Mixed Migration</v>
      </c>
      <c r="C50" s="45" t="str">
        <f>'Crisis Indicator Data'!C48</f>
        <v>ITA002</v>
      </c>
      <c r="D50" s="45" t="str">
        <f>'Crisis Indicator Data'!D48</f>
        <v>Italy</v>
      </c>
      <c r="E50" s="45" t="str">
        <f>'Crisis Indicator Data'!E48</f>
        <v>ITA</v>
      </c>
      <c r="F50" s="45" t="str">
        <f>'Crisis Indicator Data'!B48</f>
        <v>International displacement</v>
      </c>
      <c r="G50" s="228">
        <f t="shared" si="5"/>
        <v>1.9</v>
      </c>
      <c r="H50" s="44">
        <f t="shared" si="6"/>
        <v>2</v>
      </c>
      <c r="I50" s="115" t="str">
        <f t="shared" si="7"/>
        <v>Low</v>
      </c>
      <c r="J50" s="229" t="str">
        <f>INDEX(Trends!$D$3:$D$404,MATCH(C50,Trends!$C$3:$C$404,0))</f>
        <v>-</v>
      </c>
      <c r="K50" s="108" t="str">
        <f>IF(Reliability!B48="x","x",(IF(ROUNDUP(Reliability!B48,0)=1,"Very High",IF(ROUNDUP(Reliability!B48,0)=2,"High",IF(ROUNDUP(Reliability!B48,0)=3,"Medium",IF(ROUNDUP(Reliability!B48,0)=4,"Low","Very Low"))))))</f>
        <v>High</v>
      </c>
      <c r="L50" s="230">
        <f t="shared" si="8"/>
        <v>2.7</v>
      </c>
      <c r="M50" s="231">
        <f>'Impact of the crisis'!N51</f>
        <v>1.7</v>
      </c>
      <c r="N50" s="231">
        <f>'Impact of the crisis'!AB51</f>
        <v>3.1</v>
      </c>
      <c r="O50" s="230">
        <f>'Conditions of people affected'!R51</f>
        <v>1.6</v>
      </c>
      <c r="P50" s="231">
        <f>'Conditions of people affected'!K51</f>
        <v>2.2000000000000002</v>
      </c>
      <c r="Q50" s="231">
        <f>'Conditions of people affected'!Q51</f>
        <v>1</v>
      </c>
      <c r="R50" s="231">
        <f t="shared" si="9"/>
        <v>1.5</v>
      </c>
      <c r="S50" s="231">
        <f>'Complexity of the crisis'!X51</f>
        <v>1.5</v>
      </c>
      <c r="T50" s="231">
        <f>'Complexity of the crisis'!AN51</f>
        <v>1.5</v>
      </c>
      <c r="U50" s="122" t="str">
        <f>VLOOKUP(C50,Lists!$C$3:$E$160,3,FALSE)</f>
        <v>Europe</v>
      </c>
      <c r="V50" s="123">
        <v>44376</v>
      </c>
    </row>
    <row r="51" spans="1:22" ht="14.1" customHeight="1" x14ac:dyDescent="0.25">
      <c r="A51" s="45" t="str">
        <f>'Crisis Indicator Data'!A49</f>
        <v>Syrian refugees in Jordan</v>
      </c>
      <c r="B51" s="45" t="str">
        <f>Lists!G49</f>
        <v>Syrian refugees</v>
      </c>
      <c r="C51" s="45" t="str">
        <f>'Crisis Indicator Data'!C49</f>
        <v>JOR002</v>
      </c>
      <c r="D51" s="45" t="str">
        <f>'Crisis Indicator Data'!D49</f>
        <v>Jordan</v>
      </c>
      <c r="E51" s="45" t="str">
        <f>'Crisis Indicator Data'!E49</f>
        <v>JOR</v>
      </c>
      <c r="F51" s="45" t="str">
        <f>'Crisis Indicator Data'!B49</f>
        <v>International displacement</v>
      </c>
      <c r="G51" s="228">
        <f t="shared" si="5"/>
        <v>2.9</v>
      </c>
      <c r="H51" s="44">
        <f t="shared" si="6"/>
        <v>3</v>
      </c>
      <c r="I51" s="115" t="str">
        <f t="shared" si="7"/>
        <v>Medium</v>
      </c>
      <c r="J51" s="229" t="str">
        <f>INDEX(Trends!$D$3:$D$404,MATCH(C51,Trends!$C$3:$C$404,0))</f>
        <v>Decreasing</v>
      </c>
      <c r="K51" s="108" t="str">
        <f>IF(Reliability!B49="x","x",(IF(ROUNDUP(Reliability!B49,0)=1,"Very High",IF(ROUNDUP(Reliability!B49,0)=2,"High",IF(ROUNDUP(Reliability!B49,0)=3,"Medium",IF(ROUNDUP(Reliability!B49,0)=4,"Low","Very Low"))))))</f>
        <v>High</v>
      </c>
      <c r="L51" s="230">
        <f t="shared" si="8"/>
        <v>2.7</v>
      </c>
      <c r="M51" s="231">
        <f>'Impact of the crisis'!N52</f>
        <v>3</v>
      </c>
      <c r="N51" s="231">
        <f>'Impact of the crisis'!AB52</f>
        <v>2.6</v>
      </c>
      <c r="O51" s="230">
        <f>'Conditions of people affected'!R52</f>
        <v>3.3</v>
      </c>
      <c r="P51" s="231">
        <f>'Conditions of people affected'!K52</f>
        <v>3.6</v>
      </c>
      <c r="Q51" s="231">
        <f>'Conditions of people affected'!Q52</f>
        <v>3</v>
      </c>
      <c r="R51" s="231">
        <f t="shared" si="9"/>
        <v>2.5</v>
      </c>
      <c r="S51" s="231">
        <f>'Complexity of the crisis'!X52</f>
        <v>3</v>
      </c>
      <c r="T51" s="231">
        <f>'Complexity of the crisis'!AN52</f>
        <v>2</v>
      </c>
      <c r="U51" s="122" t="str">
        <f>VLOOKUP(C51,Lists!$C$3:$E$160,3,FALSE)</f>
        <v>Middle east</v>
      </c>
      <c r="V51" s="123">
        <v>44376</v>
      </c>
    </row>
    <row r="52" spans="1:22" ht="14.1" customHeight="1" x14ac:dyDescent="0.25">
      <c r="A52" s="45" t="str">
        <f>'Crisis Indicator Data'!A50</f>
        <v>Refugee situation in Kenya</v>
      </c>
      <c r="B52" s="45" t="str">
        <f>Lists!G50</f>
        <v>Refugee situation</v>
      </c>
      <c r="C52" s="45" t="str">
        <f>'Crisis Indicator Data'!C50</f>
        <v>KEN002</v>
      </c>
      <c r="D52" s="45" t="str">
        <f>'Crisis Indicator Data'!D50</f>
        <v>Kenya</v>
      </c>
      <c r="E52" s="45" t="str">
        <f>'Crisis Indicator Data'!E50</f>
        <v>KEN</v>
      </c>
      <c r="F52" s="45" t="str">
        <f>'Crisis Indicator Data'!B50</f>
        <v>International displacement</v>
      </c>
      <c r="G52" s="228">
        <f t="shared" si="5"/>
        <v>3</v>
      </c>
      <c r="H52" s="44">
        <f t="shared" si="6"/>
        <v>3</v>
      </c>
      <c r="I52" s="115" t="str">
        <f t="shared" si="7"/>
        <v>Medium</v>
      </c>
      <c r="J52" s="229" t="str">
        <f>INDEX(Trends!$D$3:$D$404,MATCH(C52,Trends!$C$3:$C$404,0))</f>
        <v>Increasing</v>
      </c>
      <c r="K52" s="108" t="str">
        <f>IF(Reliability!B50="x","x",(IF(ROUNDUP(Reliability!B50,0)=1,"Very High",IF(ROUNDUP(Reliability!B50,0)=2,"High",IF(ROUNDUP(Reliability!B50,0)=3,"Medium",IF(ROUNDUP(Reliability!B50,0)=4,"Low","Very Low"))))))</f>
        <v>Medium</v>
      </c>
      <c r="L52" s="230">
        <f t="shared" si="8"/>
        <v>2.9</v>
      </c>
      <c r="M52" s="231">
        <f>'Impact of the crisis'!N53</f>
        <v>1.9</v>
      </c>
      <c r="N52" s="231">
        <f>'Impact of the crisis'!AB53</f>
        <v>3.3</v>
      </c>
      <c r="O52" s="230">
        <f>'Conditions of people affected'!R53</f>
        <v>2.95</v>
      </c>
      <c r="P52" s="231">
        <f>'Conditions of people affected'!K53</f>
        <v>2.9</v>
      </c>
      <c r="Q52" s="231">
        <f>'Conditions of people affected'!Q53</f>
        <v>3</v>
      </c>
      <c r="R52" s="231">
        <f t="shared" si="9"/>
        <v>3.2</v>
      </c>
      <c r="S52" s="231">
        <f>'Complexity of the crisis'!X53</f>
        <v>4.0999999999999996</v>
      </c>
      <c r="T52" s="231">
        <f>'Complexity of the crisis'!AN53</f>
        <v>2</v>
      </c>
      <c r="U52" s="122" t="str">
        <f>VLOOKUP(C52,Lists!$C$3:$E$160,3,FALSE)</f>
        <v>Africa</v>
      </c>
      <c r="V52" s="123">
        <v>44356</v>
      </c>
    </row>
    <row r="53" spans="1:22" x14ac:dyDescent="0.25">
      <c r="A53" s="45" t="str">
        <f>'Crisis Indicator Data'!A51</f>
        <v>Syrian refugees in Lebanon</v>
      </c>
      <c r="B53" s="45" t="str">
        <f>Lists!G51</f>
        <v>Syrian refugees</v>
      </c>
      <c r="C53" s="45" t="str">
        <f>'Crisis Indicator Data'!C51</f>
        <v>LBN002</v>
      </c>
      <c r="D53" s="45" t="str">
        <f>'Crisis Indicator Data'!D51</f>
        <v>Lebanon</v>
      </c>
      <c r="E53" s="45" t="str">
        <f>'Crisis Indicator Data'!E51</f>
        <v>LBN</v>
      </c>
      <c r="F53" s="45" t="str">
        <f>'Crisis Indicator Data'!B51</f>
        <v>International displacement</v>
      </c>
      <c r="G53" s="228">
        <f t="shared" si="5"/>
        <v>3.4</v>
      </c>
      <c r="H53" s="44">
        <f t="shared" si="6"/>
        <v>4</v>
      </c>
      <c r="I53" s="115" t="str">
        <f t="shared" si="7"/>
        <v>High</v>
      </c>
      <c r="J53" s="229" t="str">
        <f>INDEX(Trends!$D$3:$D$404,MATCH(C53,Trends!$C$3:$C$404,0))</f>
        <v>Stable</v>
      </c>
      <c r="K53" s="108" t="str">
        <f>IF(Reliability!B51="x","x",(IF(ROUNDUP(Reliability!B51,0)=1,"Very High",IF(ROUNDUP(Reliability!B51,0)=2,"High",IF(ROUNDUP(Reliability!B51,0)=3,"Medium",IF(ROUNDUP(Reliability!B51,0)=4,"Low","Very Low"))))))</f>
        <v>High</v>
      </c>
      <c r="L53" s="230">
        <f t="shared" si="8"/>
        <v>3.3</v>
      </c>
      <c r="M53" s="231">
        <f>'Impact of the crisis'!N54</f>
        <v>3.6</v>
      </c>
      <c r="N53" s="231">
        <f>'Impact of the crisis'!AB54</f>
        <v>3.1</v>
      </c>
      <c r="O53" s="230">
        <f>'Conditions of people affected'!R54</f>
        <v>3.8</v>
      </c>
      <c r="P53" s="231">
        <f>'Conditions of people affected'!K54</f>
        <v>3.6</v>
      </c>
      <c r="Q53" s="231">
        <f>'Conditions of people affected'!Q54</f>
        <v>4</v>
      </c>
      <c r="R53" s="231">
        <f t="shared" si="9"/>
        <v>2.9</v>
      </c>
      <c r="S53" s="231">
        <f>'Complexity of the crisis'!X54</f>
        <v>3.3</v>
      </c>
      <c r="T53" s="231">
        <f>'Complexity of the crisis'!AN54</f>
        <v>2.5</v>
      </c>
      <c r="U53" s="122" t="str">
        <f>VLOOKUP(C53,Lists!$C$3:$E$160,3,FALSE)</f>
        <v>Middle east</v>
      </c>
      <c r="V53" s="123">
        <v>44419</v>
      </c>
    </row>
    <row r="54" spans="1:22" x14ac:dyDescent="0.25">
      <c r="A54" s="45" t="str">
        <f>'Crisis Indicator Data'!A52</f>
        <v>Socioeconomic crisis in Lebanon</v>
      </c>
      <c r="B54" s="45" t="str">
        <f>Lists!G52</f>
        <v>Socioeconomic crisis</v>
      </c>
      <c r="C54" s="45" t="str">
        <f>'Crisis Indicator Data'!C52</f>
        <v>LBN004</v>
      </c>
      <c r="D54" s="45" t="str">
        <f>'Crisis Indicator Data'!D52</f>
        <v>Lebanon</v>
      </c>
      <c r="E54" s="45" t="str">
        <f>'Crisis Indicator Data'!E52</f>
        <v>LBN</v>
      </c>
      <c r="F54" s="45" t="str">
        <f>'Crisis Indicator Data'!B52</f>
        <v>Political and economic crisis</v>
      </c>
      <c r="G54" s="228">
        <f t="shared" si="5"/>
        <v>3.6</v>
      </c>
      <c r="H54" s="44">
        <f t="shared" si="6"/>
        <v>4</v>
      </c>
      <c r="I54" s="115" t="str">
        <f t="shared" si="7"/>
        <v>High</v>
      </c>
      <c r="J54" s="229" t="str">
        <f>INDEX(Trends!$D$3:$D$404,MATCH(C54,Trends!$C$3:$C$404,0))</f>
        <v>Stable</v>
      </c>
      <c r="K54" s="108" t="str">
        <f>IF(Reliability!B52="x","x",(IF(ROUNDUP(Reliability!B52,0)=1,"Very High",IF(ROUNDUP(Reliability!B52,0)=2,"High",IF(ROUNDUP(Reliability!B52,0)=3,"Medium",IF(ROUNDUP(Reliability!B52,0)=4,"Low","Very Low"))))))</f>
        <v>Medium</v>
      </c>
      <c r="L54" s="230">
        <f t="shared" si="8"/>
        <v>2.7</v>
      </c>
      <c r="M54" s="231">
        <f>'Impact of the crisis'!N55</f>
        <v>3.6</v>
      </c>
      <c r="N54" s="231">
        <f>'Impact of the crisis'!AB55</f>
        <v>2.1</v>
      </c>
      <c r="O54" s="230">
        <f>'Conditions of people affected'!R55</f>
        <v>4.0999999999999996</v>
      </c>
      <c r="P54" s="231">
        <f>'Conditions of people affected'!K55</f>
        <v>4.2</v>
      </c>
      <c r="Q54" s="231">
        <f>'Conditions of people affected'!Q55</f>
        <v>4</v>
      </c>
      <c r="R54" s="231">
        <f t="shared" si="9"/>
        <v>3.2</v>
      </c>
      <c r="S54" s="231">
        <f>'Complexity of the crisis'!X55</f>
        <v>3.3</v>
      </c>
      <c r="T54" s="231">
        <f>'Complexity of the crisis'!AN55</f>
        <v>3</v>
      </c>
      <c r="U54" s="122" t="str">
        <f>VLOOKUP(C54,Lists!$C$3:$E$160,3,FALSE)</f>
        <v>Middle east</v>
      </c>
      <c r="V54" s="123">
        <v>44419</v>
      </c>
    </row>
    <row r="55" spans="1:22" x14ac:dyDescent="0.25">
      <c r="A55" s="45" t="str">
        <f>'Crisis Indicator Data'!A53</f>
        <v>Complex crisis in Libya</v>
      </c>
      <c r="B55" s="45" t="str">
        <f>Lists!G53</f>
        <v>Complex crisis</v>
      </c>
      <c r="C55" s="45" t="str">
        <f>'Crisis Indicator Data'!C53</f>
        <v>LBY001</v>
      </c>
      <c r="D55" s="45" t="str">
        <f>'Crisis Indicator Data'!D53</f>
        <v>Libya</v>
      </c>
      <c r="E55" s="45" t="str">
        <f>'Crisis Indicator Data'!E53</f>
        <v>LBY</v>
      </c>
      <c r="F55" s="45" t="str">
        <f>'Crisis Indicator Data'!B53</f>
        <v>Multiple crises country</v>
      </c>
      <c r="G55" s="228">
        <f t="shared" si="5"/>
        <v>3.9</v>
      </c>
      <c r="H55" s="44">
        <f t="shared" si="6"/>
        <v>4</v>
      </c>
      <c r="I55" s="115" t="str">
        <f t="shared" si="7"/>
        <v>High</v>
      </c>
      <c r="J55" s="229" t="str">
        <f>INDEX(Trends!$D$3:$D$404,MATCH(C55,Trends!$C$3:$C$404,0))</f>
        <v>Decreasing</v>
      </c>
      <c r="K55" s="108" t="str">
        <f>IF(Reliability!B53="x","x",(IF(ROUNDUP(Reliability!B53,0)=1,"Very High",IF(ROUNDUP(Reliability!B53,0)=2,"High",IF(ROUNDUP(Reliability!B53,0)=3,"Medium",IF(ROUNDUP(Reliability!B53,0)=4,"Low","Very Low"))))))</f>
        <v>High</v>
      </c>
      <c r="L55" s="230">
        <f t="shared" si="8"/>
        <v>4</v>
      </c>
      <c r="M55" s="231">
        <f>'Impact of the crisis'!N56</f>
        <v>4.5999999999999996</v>
      </c>
      <c r="N55" s="231">
        <f>'Impact of the crisis'!AB56</f>
        <v>3.7</v>
      </c>
      <c r="O55" s="230">
        <f>'Conditions of people affected'!R56</f>
        <v>3.75</v>
      </c>
      <c r="P55" s="231">
        <f>'Conditions of people affected'!K56</f>
        <v>3.5</v>
      </c>
      <c r="Q55" s="231">
        <f>'Conditions of people affected'!Q56</f>
        <v>4</v>
      </c>
      <c r="R55" s="231">
        <f t="shared" si="9"/>
        <v>4.2</v>
      </c>
      <c r="S55" s="231">
        <f>'Complexity of the crisis'!X56</f>
        <v>4.4000000000000004</v>
      </c>
      <c r="T55" s="231">
        <f>'Complexity of the crisis'!AN56</f>
        <v>4</v>
      </c>
      <c r="U55" s="122" t="str">
        <f>VLOOKUP(C55,Lists!$C$3:$E$160,3,FALSE)</f>
        <v>Africa</v>
      </c>
      <c r="V55" s="123">
        <v>44412</v>
      </c>
    </row>
    <row r="56" spans="1:22" x14ac:dyDescent="0.25">
      <c r="A56" s="45" t="str">
        <f>'Crisis Indicator Data'!A54</f>
        <v>Mixed migration flows in Libya</v>
      </c>
      <c r="B56" s="45" t="str">
        <f>Lists!G54</f>
        <v>Mixed Migration</v>
      </c>
      <c r="C56" s="45" t="str">
        <f>'Crisis Indicator Data'!C54</f>
        <v>LBY002</v>
      </c>
      <c r="D56" s="45" t="str">
        <f>'Crisis Indicator Data'!D54</f>
        <v>Libya</v>
      </c>
      <c r="E56" s="45" t="str">
        <f>'Crisis Indicator Data'!E54</f>
        <v>LBY</v>
      </c>
      <c r="F56" s="45" t="str">
        <f>'Crisis Indicator Data'!B54</f>
        <v>International displacement</v>
      </c>
      <c r="G56" s="228">
        <f t="shared" si="5"/>
        <v>3.1</v>
      </c>
      <c r="H56" s="44">
        <f t="shared" si="6"/>
        <v>4</v>
      </c>
      <c r="I56" s="115" t="str">
        <f t="shared" si="7"/>
        <v>High</v>
      </c>
      <c r="J56" s="229" t="str">
        <f>INDEX(Trends!$D$3:$D$404,MATCH(C56,Trends!$C$3:$C$404,0))</f>
        <v>Increasing</v>
      </c>
      <c r="K56" s="108" t="str">
        <f>IF(Reliability!B54="x","x",(IF(ROUNDUP(Reliability!B54,0)=1,"Very High",IF(ROUNDUP(Reliability!B54,0)=2,"High",IF(ROUNDUP(Reliability!B54,0)=3,"Medium",IF(ROUNDUP(Reliability!B54,0)=4,"Low","Very Low"))))))</f>
        <v>Very High</v>
      </c>
      <c r="L56" s="230">
        <f t="shared" si="8"/>
        <v>3.9</v>
      </c>
      <c r="M56" s="231">
        <f>'Impact of the crisis'!N57</f>
        <v>4.5999999999999996</v>
      </c>
      <c r="N56" s="231">
        <f>'Impact of the crisis'!AB57</f>
        <v>3.4</v>
      </c>
      <c r="O56" s="230">
        <f>'Conditions of people affected'!R57</f>
        <v>2.2999999999999998</v>
      </c>
      <c r="P56" s="231">
        <f>'Conditions of people affected'!K57</f>
        <v>2.6</v>
      </c>
      <c r="Q56" s="231">
        <f>'Conditions of people affected'!Q57</f>
        <v>2</v>
      </c>
      <c r="R56" s="231">
        <f t="shared" si="9"/>
        <v>3.6</v>
      </c>
      <c r="S56" s="231">
        <f>'Complexity of the crisis'!X57</f>
        <v>4.4000000000000004</v>
      </c>
      <c r="T56" s="231">
        <f>'Complexity of the crisis'!AN57</f>
        <v>2.5</v>
      </c>
      <c r="U56" s="122" t="str">
        <f>VLOOKUP(C56,Lists!$C$3:$E$160,3,FALSE)</f>
        <v>Africa</v>
      </c>
      <c r="V56" s="123">
        <v>44412</v>
      </c>
    </row>
    <row r="57" spans="1:22" x14ac:dyDescent="0.25">
      <c r="A57" s="45" t="str">
        <f>'Crisis Indicator Data'!A55</f>
        <v>Drought in Lesotho</v>
      </c>
      <c r="B57" s="45" t="str">
        <f>Lists!G55</f>
        <v>Drought</v>
      </c>
      <c r="C57" s="45" t="str">
        <f>'Crisis Indicator Data'!C55</f>
        <v>LSO002</v>
      </c>
      <c r="D57" s="45" t="str">
        <f>'Crisis Indicator Data'!D55</f>
        <v>Lesotho</v>
      </c>
      <c r="E57" s="45" t="str">
        <f>'Crisis Indicator Data'!E55</f>
        <v>LSO</v>
      </c>
      <c r="F57" s="45" t="str">
        <f>'Crisis Indicator Data'!B55</f>
        <v>Drought</v>
      </c>
      <c r="G57" s="228">
        <f t="shared" si="5"/>
        <v>2.5</v>
      </c>
      <c r="H57" s="44">
        <f t="shared" si="6"/>
        <v>3</v>
      </c>
      <c r="I57" s="115" t="str">
        <f t="shared" si="7"/>
        <v>Medium</v>
      </c>
      <c r="J57" s="229" t="str">
        <f>INDEX(Trends!$D$3:$D$404,MATCH(C57,Trends!$C$3:$C$404,0))</f>
        <v>Stable</v>
      </c>
      <c r="K57" s="108" t="str">
        <f>IF(Reliability!B55="x","x",(IF(ROUNDUP(Reliability!B55,0)=1,"Very High",IF(ROUNDUP(Reliability!B55,0)=2,"High",IF(ROUNDUP(Reliability!B55,0)=3,"Medium",IF(ROUNDUP(Reliability!B55,0)=4,"Low","Very Low"))))))</f>
        <v>Very High</v>
      </c>
      <c r="L57" s="230">
        <f t="shared" si="8"/>
        <v>2.2000000000000002</v>
      </c>
      <c r="M57" s="231">
        <f>'Impact of the crisis'!N58</f>
        <v>3</v>
      </c>
      <c r="N57" s="231">
        <f>'Impact of the crisis'!AB58</f>
        <v>1.8</v>
      </c>
      <c r="O57" s="230">
        <f>'Conditions of people affected'!R58</f>
        <v>3.45</v>
      </c>
      <c r="P57" s="231">
        <f>'Conditions of people affected'!K58</f>
        <v>2.9</v>
      </c>
      <c r="Q57" s="231">
        <f>'Conditions of people affected'!Q58</f>
        <v>4</v>
      </c>
      <c r="R57" s="231">
        <f t="shared" si="9"/>
        <v>1.3</v>
      </c>
      <c r="S57" s="231">
        <f>'Complexity of the crisis'!X58</f>
        <v>1.6</v>
      </c>
      <c r="T57" s="231">
        <f>'Complexity of the crisis'!AN58</f>
        <v>1</v>
      </c>
      <c r="U57" s="122" t="str">
        <f>VLOOKUP(C57,Lists!$C$3:$E$160,3,FALSE)</f>
        <v>Africa</v>
      </c>
      <c r="V57" s="123">
        <v>44388</v>
      </c>
    </row>
    <row r="58" spans="1:22" x14ac:dyDescent="0.25">
      <c r="A58" s="45" t="str">
        <f>'Crisis Indicator Data'!A56</f>
        <v>Mixed migration flows in Morocco</v>
      </c>
      <c r="B58" s="45" t="str">
        <f>Lists!G56</f>
        <v>Mixed Migration</v>
      </c>
      <c r="C58" s="45" t="str">
        <f>'Crisis Indicator Data'!C56</f>
        <v>MAR002</v>
      </c>
      <c r="D58" s="45" t="str">
        <f>'Crisis Indicator Data'!D56</f>
        <v>Morocco</v>
      </c>
      <c r="E58" s="45" t="str">
        <f>'Crisis Indicator Data'!E56</f>
        <v>MAR</v>
      </c>
      <c r="F58" s="45" t="str">
        <f>'Crisis Indicator Data'!B56</f>
        <v>International displacement</v>
      </c>
      <c r="G58" s="228" t="str">
        <f t="shared" si="5"/>
        <v>x</v>
      </c>
      <c r="H58" s="44" t="str">
        <f t="shared" si="6"/>
        <v>x</v>
      </c>
      <c r="I58" s="115" t="str">
        <f t="shared" si="7"/>
        <v>x</v>
      </c>
      <c r="J58" s="229" t="str">
        <f>INDEX(Trends!$D$3:$D$404,MATCH(C58,Trends!$C$3:$C$404,0))</f>
        <v>-</v>
      </c>
      <c r="K58" s="108" t="str">
        <f>IF(Reliability!B56="x","x",(IF(ROUNDUP(Reliability!B56,0)=1,"Very High",IF(ROUNDUP(Reliability!B56,0)=2,"High",IF(ROUNDUP(Reliability!B56,0)=3,"Medium",IF(ROUNDUP(Reliability!B56,0)=4,"Low","Very Low"))))))</f>
        <v>Very Low</v>
      </c>
      <c r="L58" s="230">
        <f t="shared" si="8"/>
        <v>3.9</v>
      </c>
      <c r="M58" s="231">
        <f>'Impact of the crisis'!N59</f>
        <v>4.8</v>
      </c>
      <c r="N58" s="231">
        <f>'Impact of the crisis'!AB59</f>
        <v>3.2</v>
      </c>
      <c r="O58" s="230" t="str">
        <f>'Conditions of people affected'!R59</f>
        <v>x</v>
      </c>
      <c r="P58" s="231" t="str">
        <f>'Conditions of people affected'!K59</f>
        <v>x</v>
      </c>
      <c r="Q58" s="231" t="str">
        <f>'Conditions of people affected'!Q59</f>
        <v>x</v>
      </c>
      <c r="R58" s="231">
        <f t="shared" si="9"/>
        <v>2.7</v>
      </c>
      <c r="S58" s="231">
        <f>'Complexity of the crisis'!X59</f>
        <v>3.6</v>
      </c>
      <c r="T58" s="231">
        <f>'Complexity of the crisis'!AN59</f>
        <v>1.5</v>
      </c>
      <c r="U58" s="122" t="str">
        <f>VLOOKUP(C58,Lists!$C$3:$E$160,3,FALSE)</f>
        <v>Africa</v>
      </c>
      <c r="V58" s="123">
        <v>44413</v>
      </c>
    </row>
    <row r="59" spans="1:22" x14ac:dyDescent="0.25">
      <c r="A59" s="45" t="str">
        <f>'Crisis Indicator Data'!A57</f>
        <v>Drought in Madagascar</v>
      </c>
      <c r="B59" s="45" t="str">
        <f>Lists!G57</f>
        <v>Drought</v>
      </c>
      <c r="C59" s="45" t="str">
        <f>'Crisis Indicator Data'!C57</f>
        <v>MDG002</v>
      </c>
      <c r="D59" s="45" t="str">
        <f>'Crisis Indicator Data'!D57</f>
        <v>Madagascar</v>
      </c>
      <c r="E59" s="45" t="str">
        <f>'Crisis Indicator Data'!E57</f>
        <v>MDG</v>
      </c>
      <c r="F59" s="45" t="str">
        <f>'Crisis Indicator Data'!B57</f>
        <v>Drought</v>
      </c>
      <c r="G59" s="228">
        <f t="shared" si="5"/>
        <v>2.8</v>
      </c>
      <c r="H59" s="44">
        <f t="shared" si="6"/>
        <v>3</v>
      </c>
      <c r="I59" s="115" t="str">
        <f t="shared" si="7"/>
        <v>Medium</v>
      </c>
      <c r="J59" s="229" t="str">
        <f>INDEX(Trends!$D$3:$D$404,MATCH(C59,Trends!$C$3:$C$404,0))</f>
        <v>Decreasing</v>
      </c>
      <c r="K59" s="108" t="str">
        <f>IF(Reliability!B57="x","x",(IF(ROUNDUP(Reliability!B57,0)=1,"Very High",IF(ROUNDUP(Reliability!B57,0)=2,"High",IF(ROUNDUP(Reliability!B57,0)=3,"Medium",IF(ROUNDUP(Reliability!B57,0)=4,"Low","Very Low"))))))</f>
        <v>Very High</v>
      </c>
      <c r="L59" s="230">
        <f t="shared" si="8"/>
        <v>1.8</v>
      </c>
      <c r="M59" s="231">
        <f>'Impact of the crisis'!N60</f>
        <v>1.8</v>
      </c>
      <c r="N59" s="231">
        <f>'Impact of the crisis'!AB60</f>
        <v>1.8</v>
      </c>
      <c r="O59" s="230">
        <f>'Conditions of people affected'!R60</f>
        <v>3.7</v>
      </c>
      <c r="P59" s="231">
        <f>'Conditions of people affected'!K60</f>
        <v>3.4</v>
      </c>
      <c r="Q59" s="231">
        <f>'Conditions of people affected'!Q60</f>
        <v>4</v>
      </c>
      <c r="R59" s="231">
        <f t="shared" si="9"/>
        <v>1.9</v>
      </c>
      <c r="S59" s="231">
        <f>'Complexity of the crisis'!X60</f>
        <v>2.2999999999999998</v>
      </c>
      <c r="T59" s="231">
        <f>'Complexity of the crisis'!AN60</f>
        <v>1.5</v>
      </c>
      <c r="U59" s="122" t="str">
        <f>VLOOKUP(C59,Lists!$C$3:$E$160,3,FALSE)</f>
        <v>Africa</v>
      </c>
      <c r="V59" s="123">
        <v>44384</v>
      </c>
    </row>
    <row r="60" spans="1:22" x14ac:dyDescent="0.25">
      <c r="A60" s="54" t="str">
        <f>'Crisis Indicator Data'!A58</f>
        <v>Multiple crisis in Mexico</v>
      </c>
      <c r="B60" s="45" t="str">
        <f>Lists!G58</f>
        <v>Country Level</v>
      </c>
      <c r="C60" s="54" t="str">
        <f>'Crisis Indicator Data'!C58</f>
        <v>MEX001</v>
      </c>
      <c r="D60" s="54" t="str">
        <f>'Crisis Indicator Data'!D58</f>
        <v>Mexico</v>
      </c>
      <c r="E60" s="54" t="str">
        <f>'Crisis Indicator Data'!E58</f>
        <v>MEX</v>
      </c>
      <c r="F60" s="54" t="str">
        <f>'Crisis Indicator Data'!B58</f>
        <v>Multiple crises country</v>
      </c>
      <c r="G60" s="228" t="str">
        <f t="shared" si="5"/>
        <v>x</v>
      </c>
      <c r="H60" s="55" t="str">
        <f t="shared" si="6"/>
        <v>x</v>
      </c>
      <c r="I60" s="116" t="str">
        <f t="shared" si="7"/>
        <v>x</v>
      </c>
      <c r="J60" s="229" t="str">
        <f>INDEX(Trends!$D$3:$D$404,MATCH(C60,Trends!$C$3:$C$404,0))</f>
        <v>-</v>
      </c>
      <c r="K60" s="108" t="str">
        <f>IF(Reliability!B58="x","x",(IF(ROUNDUP(Reliability!B58,0)=1,"Very High",IF(ROUNDUP(Reliability!B58,0)=2,"High",IF(ROUNDUP(Reliability!B58,0)=3,"Medium",IF(ROUNDUP(Reliability!B58,0)=4,"Low","Very Low"))))))</f>
        <v>Very Low</v>
      </c>
      <c r="L60" s="230">
        <f t="shared" si="8"/>
        <v>4.5999999999999996</v>
      </c>
      <c r="M60" s="236">
        <f>'Impact of the crisis'!N61</f>
        <v>4.5999999999999996</v>
      </c>
      <c r="N60" s="236">
        <f>'Impact of the crisis'!AB61</f>
        <v>4.5999999999999996</v>
      </c>
      <c r="O60" s="230" t="str">
        <f>'Conditions of people affected'!R61</f>
        <v>x</v>
      </c>
      <c r="P60" s="236" t="str">
        <f>'Conditions of people affected'!K61</f>
        <v>x</v>
      </c>
      <c r="Q60" s="236" t="str">
        <f>'Conditions of people affected'!Q61</f>
        <v>x</v>
      </c>
      <c r="R60" s="231">
        <f t="shared" si="9"/>
        <v>3.9</v>
      </c>
      <c r="S60" s="231">
        <f>'Complexity of the crisis'!X61</f>
        <v>3.7</v>
      </c>
      <c r="T60" s="231">
        <f>'Complexity of the crisis'!AN61</f>
        <v>4</v>
      </c>
      <c r="U60" s="122" t="str">
        <f>VLOOKUP(C60,Lists!$C$3:$E$160,3,FALSE)</f>
        <v>Americas</v>
      </c>
      <c r="V60" s="123">
        <v>44361</v>
      </c>
    </row>
    <row r="61" spans="1:22" x14ac:dyDescent="0.25">
      <c r="A61" s="54" t="str">
        <f>'Crisis Indicator Data'!A59</f>
        <v>Criminal Violence in Mexico</v>
      </c>
      <c r="B61" s="45" t="str">
        <f>Lists!G59</f>
        <v>Criminal Violence</v>
      </c>
      <c r="C61" s="54" t="str">
        <f>'Crisis Indicator Data'!C59</f>
        <v>MEX002</v>
      </c>
      <c r="D61" s="54" t="str">
        <f>'Crisis Indicator Data'!D59</f>
        <v>Mexico</v>
      </c>
      <c r="E61" s="54" t="str">
        <f>'Crisis Indicator Data'!E59</f>
        <v>MEX</v>
      </c>
      <c r="F61" s="54" t="str">
        <f>'Crisis Indicator Data'!B59</f>
        <v>Other type of violence</v>
      </c>
      <c r="G61" s="228" t="str">
        <f t="shared" si="5"/>
        <v>x</v>
      </c>
      <c r="H61" s="55" t="str">
        <f t="shared" si="6"/>
        <v>x</v>
      </c>
      <c r="I61" s="116" t="str">
        <f t="shared" si="7"/>
        <v>x</v>
      </c>
      <c r="J61" s="229" t="str">
        <f>INDEX(Trends!$D$3:$D$404,MATCH(C61,Trends!$C$3:$C$404,0))</f>
        <v>-</v>
      </c>
      <c r="K61" s="108" t="str">
        <f>IF(Reliability!B59="x","x",(IF(ROUNDUP(Reliability!B59,0)=1,"Very High",IF(ROUNDUP(Reliability!B59,0)=2,"High",IF(ROUNDUP(Reliability!B59,0)=3,"Medium",IF(ROUNDUP(Reliability!B59,0)=4,"Low","Very Low"))))))</f>
        <v>Very Low</v>
      </c>
      <c r="L61" s="230">
        <f t="shared" si="8"/>
        <v>4.2</v>
      </c>
      <c r="M61" s="236">
        <f>'Impact of the crisis'!N62</f>
        <v>3.9</v>
      </c>
      <c r="N61" s="236">
        <f>'Impact of the crisis'!AB62</f>
        <v>4.4000000000000004</v>
      </c>
      <c r="O61" s="230" t="str">
        <f>'Conditions of people affected'!R62</f>
        <v>x</v>
      </c>
      <c r="P61" s="236" t="str">
        <f>'Conditions of people affected'!K62</f>
        <v>x</v>
      </c>
      <c r="Q61" s="236" t="str">
        <f>'Conditions of people affected'!Q62</f>
        <v>x</v>
      </c>
      <c r="R61" s="231">
        <f t="shared" si="9"/>
        <v>3.4</v>
      </c>
      <c r="S61" s="231">
        <f>'Complexity of the crisis'!X62</f>
        <v>3.7</v>
      </c>
      <c r="T61" s="231">
        <f>'Complexity of the crisis'!AN62</f>
        <v>3</v>
      </c>
      <c r="U61" s="122" t="str">
        <f>VLOOKUP(C61,Lists!$C$3:$E$160,3,FALSE)</f>
        <v>Americas</v>
      </c>
      <c r="V61" s="123">
        <v>44361</v>
      </c>
    </row>
    <row r="62" spans="1:22" ht="13.35" customHeight="1" x14ac:dyDescent="0.25">
      <c r="A62" s="54" t="str">
        <f>'Crisis Indicator Data'!A60</f>
        <v>Mixed Migration in Mexico</v>
      </c>
      <c r="B62" s="45" t="str">
        <f>Lists!G60</f>
        <v>Mixed Migration</v>
      </c>
      <c r="C62" s="54" t="str">
        <f>'Crisis Indicator Data'!C60</f>
        <v>MEX003</v>
      </c>
      <c r="D62" s="54" t="str">
        <f>'Crisis Indicator Data'!D60</f>
        <v>Mexico</v>
      </c>
      <c r="E62" s="54" t="str">
        <f>'Crisis Indicator Data'!E60</f>
        <v>MEX</v>
      </c>
      <c r="F62" s="54" t="str">
        <f>'Crisis Indicator Data'!B60</f>
        <v>International displacement</v>
      </c>
      <c r="G62" s="228" t="str">
        <f t="shared" si="5"/>
        <v>x</v>
      </c>
      <c r="H62" s="55" t="str">
        <f t="shared" si="6"/>
        <v>x</v>
      </c>
      <c r="I62" s="116" t="str">
        <f t="shared" si="7"/>
        <v>x</v>
      </c>
      <c r="J62" s="229" t="str">
        <f>INDEX(Trends!$D$3:$D$404,MATCH(C62,Trends!$C$3:$C$404,0))</f>
        <v>-</v>
      </c>
      <c r="K62" s="108" t="str">
        <f>IF(Reliability!B60="x","x",(IF(ROUNDUP(Reliability!B60,0)=1,"Very High",IF(ROUNDUP(Reliability!B60,0)=2,"High",IF(ROUNDUP(Reliability!B60,0)=3,"Medium",IF(ROUNDUP(Reliability!B60,0)=4,"Low","Very Low"))))))</f>
        <v>Low</v>
      </c>
      <c r="L62" s="230">
        <f t="shared" si="8"/>
        <v>3.5</v>
      </c>
      <c r="M62" s="236">
        <f>'Impact of the crisis'!N63</f>
        <v>4.2</v>
      </c>
      <c r="N62" s="236">
        <f>'Impact of the crisis'!AB63</f>
        <v>3</v>
      </c>
      <c r="O62" s="230" t="str">
        <f>'Conditions of people affected'!R63</f>
        <v>x</v>
      </c>
      <c r="P62" s="236" t="str">
        <f>'Conditions of people affected'!K63</f>
        <v>x</v>
      </c>
      <c r="Q62" s="236" t="str">
        <f>'Conditions of people affected'!Q63</f>
        <v>x</v>
      </c>
      <c r="R62" s="231">
        <f t="shared" si="9"/>
        <v>3.2</v>
      </c>
      <c r="S62" s="231">
        <f>'Complexity of the crisis'!X63</f>
        <v>3.7</v>
      </c>
      <c r="T62" s="231">
        <f>'Complexity of the crisis'!AN63</f>
        <v>2.5</v>
      </c>
      <c r="U62" s="122" t="str">
        <f>VLOOKUP(C62,Lists!$C$3:$E$160,3,FALSE)</f>
        <v>Americas</v>
      </c>
      <c r="V62" s="123">
        <v>44361</v>
      </c>
    </row>
    <row r="63" spans="1:22" x14ac:dyDescent="0.25">
      <c r="A63" s="54" t="str">
        <f>'Crisis Indicator Data'!A61</f>
        <v>Complex crisis in Mali</v>
      </c>
      <c r="B63" s="45" t="str">
        <f>Lists!G61</f>
        <v>Complex crisis</v>
      </c>
      <c r="C63" s="54" t="str">
        <f>'Crisis Indicator Data'!C61</f>
        <v>MLI001</v>
      </c>
      <c r="D63" s="54" t="str">
        <f>'Crisis Indicator Data'!D61</f>
        <v>Mali</v>
      </c>
      <c r="E63" s="54" t="str">
        <f>'Crisis Indicator Data'!E61</f>
        <v>MLI</v>
      </c>
      <c r="F63" s="54" t="str">
        <f>'Crisis Indicator Data'!B61</f>
        <v>Complex crisis</v>
      </c>
      <c r="G63" s="228">
        <f t="shared" si="5"/>
        <v>4.4000000000000004</v>
      </c>
      <c r="H63" s="55">
        <f t="shared" si="6"/>
        <v>5</v>
      </c>
      <c r="I63" s="116" t="str">
        <f t="shared" si="7"/>
        <v>Very High</v>
      </c>
      <c r="J63" s="229" t="str">
        <f>INDEX(Trends!$D$3:$D$404,MATCH(C63,Trends!$C$3:$C$404,0))</f>
        <v>Increasing</v>
      </c>
      <c r="K63" s="108" t="str">
        <f>IF(Reliability!B61="x","x",(IF(ROUNDUP(Reliability!B61,0)=1,"Very High",IF(ROUNDUP(Reliability!B61,0)=2,"High",IF(ROUNDUP(Reliability!B61,0)=3,"Medium",IF(ROUNDUP(Reliability!B61,0)=4,"Low","Very Low"))))))</f>
        <v>High</v>
      </c>
      <c r="L63" s="230">
        <f t="shared" si="8"/>
        <v>4.2</v>
      </c>
      <c r="M63" s="236">
        <f>'Impact of the crisis'!N64</f>
        <v>4.9000000000000004</v>
      </c>
      <c r="N63" s="236">
        <f>'Impact of the crisis'!AB64</f>
        <v>3.7</v>
      </c>
      <c r="O63" s="230">
        <f>'Conditions of people affected'!R64</f>
        <v>4.3</v>
      </c>
      <c r="P63" s="236">
        <f>'Conditions of people affected'!K64</f>
        <v>4.5999999999999996</v>
      </c>
      <c r="Q63" s="236">
        <f>'Conditions of people affected'!Q64</f>
        <v>4</v>
      </c>
      <c r="R63" s="231">
        <f t="shared" si="9"/>
        <v>4.5999999999999996</v>
      </c>
      <c r="S63" s="231">
        <f>'Complexity of the crisis'!X64</f>
        <v>4</v>
      </c>
      <c r="T63" s="231">
        <f>'Complexity of the crisis'!AN64</f>
        <v>5</v>
      </c>
      <c r="U63" s="122" t="str">
        <f>VLOOKUP(C63,Lists!$C$3:$E$160,3,FALSE)</f>
        <v>Africa</v>
      </c>
      <c r="V63" s="123">
        <v>44404</v>
      </c>
    </row>
    <row r="64" spans="1:22" x14ac:dyDescent="0.25">
      <c r="A64" s="54" t="str">
        <f>'Crisis Indicator Data'!A62</f>
        <v>Multiple crises in Myanmar</v>
      </c>
      <c r="B64" s="45" t="str">
        <f>Lists!G62</f>
        <v>Country level</v>
      </c>
      <c r="C64" s="54" t="str">
        <f>'Crisis Indicator Data'!C62</f>
        <v>MMR001</v>
      </c>
      <c r="D64" s="54" t="str">
        <f>'Crisis Indicator Data'!D62</f>
        <v>Myanmar</v>
      </c>
      <c r="E64" s="54" t="str">
        <f>'Crisis Indicator Data'!E62</f>
        <v>MMR</v>
      </c>
      <c r="F64" s="54" t="str">
        <f>'Crisis Indicator Data'!B62</f>
        <v>Multiple crises country</v>
      </c>
      <c r="G64" s="228">
        <f t="shared" si="5"/>
        <v>4</v>
      </c>
      <c r="H64" s="55">
        <f t="shared" si="6"/>
        <v>4</v>
      </c>
      <c r="I64" s="116" t="str">
        <f t="shared" si="7"/>
        <v>High</v>
      </c>
      <c r="J64" s="229" t="str">
        <f>INDEX(Trends!$D$3:$D$404,MATCH(C64,Trends!$C$3:$C$404,0))</f>
        <v>Increasing</v>
      </c>
      <c r="K64" s="108" t="str">
        <f>IF(Reliability!B62="x","x",(IF(ROUNDUP(Reliability!B62,0)=1,"Very High",IF(ROUNDUP(Reliability!B62,0)=2,"High",IF(ROUNDUP(Reliability!B62,0)=3,"Medium",IF(ROUNDUP(Reliability!B62,0)=4,"Low","Very Low"))))))</f>
        <v>High</v>
      </c>
      <c r="L64" s="230">
        <f t="shared" si="8"/>
        <v>4.0999999999999996</v>
      </c>
      <c r="M64" s="236">
        <f>'Impact of the crisis'!N65</f>
        <v>4.5</v>
      </c>
      <c r="N64" s="236">
        <f>'Impact of the crisis'!AB65</f>
        <v>3.9</v>
      </c>
      <c r="O64" s="230">
        <f>'Conditions of people affected'!R65</f>
        <v>3.65</v>
      </c>
      <c r="P64" s="236">
        <f>'Conditions of people affected'!K65</f>
        <v>4.3</v>
      </c>
      <c r="Q64" s="236">
        <f>'Conditions of people affected'!Q65</f>
        <v>3</v>
      </c>
      <c r="R64" s="231">
        <f t="shared" si="9"/>
        <v>4.5</v>
      </c>
      <c r="S64" s="231">
        <f>'Complexity of the crisis'!X65</f>
        <v>4.4000000000000004</v>
      </c>
      <c r="T64" s="231">
        <f>'Complexity of the crisis'!AN65</f>
        <v>4.5</v>
      </c>
      <c r="U64" s="122" t="str">
        <f>VLOOKUP(C64,Lists!$C$3:$E$160,3,FALSE)</f>
        <v>Asia</v>
      </c>
      <c r="V64" s="123">
        <v>44439</v>
      </c>
    </row>
    <row r="65" spans="1:22" x14ac:dyDescent="0.25">
      <c r="A65" s="54" t="str">
        <f>'Crisis Indicator Data'!A63</f>
        <v>Rakhine Conflict</v>
      </c>
      <c r="B65" s="45" t="str">
        <f>Lists!G63</f>
        <v>Rakhine conflict</v>
      </c>
      <c r="C65" s="54" t="str">
        <f>'Crisis Indicator Data'!C63</f>
        <v>MMR002</v>
      </c>
      <c r="D65" s="54" t="str">
        <f>'Crisis Indicator Data'!D63</f>
        <v>Myanmar</v>
      </c>
      <c r="E65" s="54" t="str">
        <f>'Crisis Indicator Data'!E63</f>
        <v>MMR</v>
      </c>
      <c r="F65" s="54" t="str">
        <f>'Crisis Indicator Data'!B63</f>
        <v>Conflict</v>
      </c>
      <c r="G65" s="228">
        <f t="shared" si="5"/>
        <v>3.7</v>
      </c>
      <c r="H65" s="55">
        <f t="shared" si="6"/>
        <v>4</v>
      </c>
      <c r="I65" s="116" t="str">
        <f t="shared" si="7"/>
        <v>High</v>
      </c>
      <c r="J65" s="229" t="str">
        <f>INDEX(Trends!$D$3:$D$404,MATCH(C65,Trends!$C$3:$C$404,0))</f>
        <v>Increasing</v>
      </c>
      <c r="K65" s="108" t="str">
        <f>IF(Reliability!B63="x","x",(IF(ROUNDUP(Reliability!B63,0)=1,"Very High",IF(ROUNDUP(Reliability!B63,0)=2,"High",IF(ROUNDUP(Reliability!B63,0)=3,"Medium",IF(ROUNDUP(Reliability!B63,0)=4,"Low","Very Low"))))))</f>
        <v>High</v>
      </c>
      <c r="L65" s="230">
        <f t="shared" si="8"/>
        <v>2.8</v>
      </c>
      <c r="M65" s="236">
        <f>'Impact of the crisis'!N66</f>
        <v>1.3</v>
      </c>
      <c r="N65" s="236">
        <f>'Impact of the crisis'!AB66</f>
        <v>3.4</v>
      </c>
      <c r="O65" s="230">
        <f>'Conditions of people affected'!R66</f>
        <v>3.6</v>
      </c>
      <c r="P65" s="236">
        <f>'Conditions of people affected'!K66</f>
        <v>3.2</v>
      </c>
      <c r="Q65" s="236">
        <f>'Conditions of people affected'!Q66</f>
        <v>4</v>
      </c>
      <c r="R65" s="231">
        <f t="shared" si="9"/>
        <v>4.5</v>
      </c>
      <c r="S65" s="231">
        <f>'Complexity of the crisis'!X66</f>
        <v>4.4000000000000004</v>
      </c>
      <c r="T65" s="231">
        <f>'Complexity of the crisis'!AN66</f>
        <v>4.5</v>
      </c>
      <c r="U65" s="122" t="str">
        <f>VLOOKUP(C65,Lists!$C$3:$E$160,3,FALSE)</f>
        <v>Asia</v>
      </c>
      <c r="V65" s="123">
        <v>44439</v>
      </c>
    </row>
    <row r="66" spans="1:22" x14ac:dyDescent="0.25">
      <c r="A66" s="54" t="str">
        <f>'Crisis Indicator Data'!A64</f>
        <v>Kachin and Shan Conflict</v>
      </c>
      <c r="B66" s="45" t="str">
        <f>Lists!G64</f>
        <v>Kachin and Shan conflict</v>
      </c>
      <c r="C66" s="54" t="str">
        <f>'Crisis Indicator Data'!C64</f>
        <v>MMR003</v>
      </c>
      <c r="D66" s="54" t="str">
        <f>'Crisis Indicator Data'!D64</f>
        <v>Myanmar</v>
      </c>
      <c r="E66" s="54" t="str">
        <f>'Crisis Indicator Data'!E64</f>
        <v>MMR</v>
      </c>
      <c r="F66" s="54" t="str">
        <f>'Crisis Indicator Data'!B64</f>
        <v>Conflict</v>
      </c>
      <c r="G66" s="228">
        <f t="shared" si="5"/>
        <v>3.3</v>
      </c>
      <c r="H66" s="55">
        <f t="shared" si="6"/>
        <v>4</v>
      </c>
      <c r="I66" s="116" t="str">
        <f t="shared" si="7"/>
        <v>High</v>
      </c>
      <c r="J66" s="229" t="str">
        <f>INDEX(Trends!$D$3:$D$404,MATCH(C66,Trends!$C$3:$C$404,0))</f>
        <v>Increasing</v>
      </c>
      <c r="K66" s="108" t="str">
        <f>IF(Reliability!B64="x","x",(IF(ROUNDUP(Reliability!B64,0)=1,"Very High",IF(ROUNDUP(Reliability!B64,0)=2,"High",IF(ROUNDUP(Reliability!B64,0)=3,"Medium",IF(ROUNDUP(Reliability!B64,0)=4,"Low","Very Low"))))))</f>
        <v>High</v>
      </c>
      <c r="L66" s="230">
        <f t="shared" si="8"/>
        <v>2.5</v>
      </c>
      <c r="M66" s="236">
        <f>'Impact of the crisis'!N67</f>
        <v>2.2999999999999998</v>
      </c>
      <c r="N66" s="236">
        <f>'Impact of the crisis'!AB67</f>
        <v>2.6</v>
      </c>
      <c r="O66" s="230">
        <f>'Conditions of people affected'!R67</f>
        <v>3.1</v>
      </c>
      <c r="P66" s="236">
        <f>'Conditions of people affected'!K67</f>
        <v>3.2</v>
      </c>
      <c r="Q66" s="236">
        <f>'Conditions of people affected'!Q67</f>
        <v>3</v>
      </c>
      <c r="R66" s="231">
        <f t="shared" si="9"/>
        <v>4.2</v>
      </c>
      <c r="S66" s="231">
        <f>'Complexity of the crisis'!X67</f>
        <v>4.4000000000000004</v>
      </c>
      <c r="T66" s="231">
        <f>'Complexity of the crisis'!AN67</f>
        <v>4</v>
      </c>
      <c r="U66" s="122" t="str">
        <f>VLOOKUP(C66,Lists!$C$3:$E$160,3,FALSE)</f>
        <v>Asia</v>
      </c>
      <c r="V66" s="123">
        <v>44439</v>
      </c>
    </row>
    <row r="67" spans="1:22" x14ac:dyDescent="0.25">
      <c r="A67" s="54" t="str">
        <f>'Crisis Indicator Data'!A65</f>
        <v>Post-coup Violence in Myanmar</v>
      </c>
      <c r="B67" s="45" t="str">
        <f>Lists!G65</f>
        <v>Post-coup Violence</v>
      </c>
      <c r="C67" s="54" t="str">
        <f>'Crisis Indicator Data'!C65</f>
        <v>MMR004</v>
      </c>
      <c r="D67" s="54" t="str">
        <f>'Crisis Indicator Data'!D65</f>
        <v>Myanmar</v>
      </c>
      <c r="E67" s="54" t="str">
        <f>'Crisis Indicator Data'!E65</f>
        <v>MMR</v>
      </c>
      <c r="F67" s="54" t="str">
        <f>'Crisis Indicator Data'!B65</f>
        <v>Conflict</v>
      </c>
      <c r="G67" s="228">
        <f t="shared" si="5"/>
        <v>3.5</v>
      </c>
      <c r="H67" s="55">
        <f t="shared" si="6"/>
        <v>4</v>
      </c>
      <c r="I67" s="116" t="str">
        <f t="shared" si="7"/>
        <v>High</v>
      </c>
      <c r="J67" s="229" t="str">
        <f>INDEX(Trends!$D$3:$D$404,MATCH(C67,Trends!$C$3:$C$404,0))</f>
        <v>-</v>
      </c>
      <c r="K67" s="108" t="str">
        <f>IF(Reliability!B65="x","x",(IF(ROUNDUP(Reliability!B65,0)=1,"Very High",IF(ROUNDUP(Reliability!B65,0)=2,"High",IF(ROUNDUP(Reliability!B65,0)=3,"Medium",IF(ROUNDUP(Reliability!B65,0)=4,"Low","Very Low"))))))</f>
        <v>High</v>
      </c>
      <c r="L67" s="230">
        <f t="shared" si="8"/>
        <v>3.2</v>
      </c>
      <c r="M67" s="236">
        <f>'Impact of the crisis'!N68</f>
        <v>3.6</v>
      </c>
      <c r="N67" s="236">
        <f>'Impact of the crisis'!AB68</f>
        <v>3</v>
      </c>
      <c r="O67" s="230">
        <f>'Conditions of people affected'!R68</f>
        <v>3.4</v>
      </c>
      <c r="P67" s="236">
        <f>'Conditions of people affected'!K68</f>
        <v>3.8</v>
      </c>
      <c r="Q67" s="236">
        <f>'Conditions of people affected'!Q68</f>
        <v>3</v>
      </c>
      <c r="R67" s="231">
        <f t="shared" si="9"/>
        <v>3.8</v>
      </c>
      <c r="S67" s="231">
        <f>'Complexity of the crisis'!X68</f>
        <v>4.4000000000000004</v>
      </c>
      <c r="T67" s="231">
        <f>'Complexity of the crisis'!AN68</f>
        <v>3</v>
      </c>
      <c r="U67" s="122" t="str">
        <f>VLOOKUP(C67,Lists!$C$3:$E$160,3,FALSE)</f>
        <v>Asia</v>
      </c>
      <c r="V67" s="123">
        <v>44439</v>
      </c>
    </row>
    <row r="68" spans="1:22" x14ac:dyDescent="0.25">
      <c r="A68" s="54" t="str">
        <f>'Crisis Indicator Data'!A66</f>
        <v>Cabo Delgado Islamist Insurgency</v>
      </c>
      <c r="B68" s="45" t="str">
        <f>Lists!G66</f>
        <v>Violent Insurgency in Cabo Delgado</v>
      </c>
      <c r="C68" s="54" t="str">
        <f>'Crisis Indicator Data'!C66</f>
        <v>MOZ004</v>
      </c>
      <c r="D68" s="54" t="str">
        <f>'Crisis Indicator Data'!D66</f>
        <v>Mozambique</v>
      </c>
      <c r="E68" s="54" t="str">
        <f>'Crisis Indicator Data'!E66</f>
        <v>MOZ</v>
      </c>
      <c r="F68" s="54" t="str">
        <f>'Crisis Indicator Data'!B66</f>
        <v>Other type of violence</v>
      </c>
      <c r="G68" s="228">
        <f t="shared" si="5"/>
        <v>3.5</v>
      </c>
      <c r="H68" s="55">
        <f t="shared" si="6"/>
        <v>4</v>
      </c>
      <c r="I68" s="116" t="str">
        <f t="shared" si="7"/>
        <v>High</v>
      </c>
      <c r="J68" s="229" t="str">
        <f>INDEX(Trends!$D$3:$D$404,MATCH(C68,Trends!$C$3:$C$404,0))</f>
        <v>Stable</v>
      </c>
      <c r="K68" s="108" t="str">
        <f>IF(Reliability!B66="x","x",(IF(ROUNDUP(Reliability!B66,0)=1,"Very High",IF(ROUNDUP(Reliability!B66,0)=2,"High",IF(ROUNDUP(Reliability!B66,0)=3,"Medium",IF(ROUNDUP(Reliability!B66,0)=4,"Low","Very Low"))))))</f>
        <v>High</v>
      </c>
      <c r="L68" s="230">
        <f t="shared" si="8"/>
        <v>3.4</v>
      </c>
      <c r="M68" s="236">
        <f>'Impact of the crisis'!N69</f>
        <v>2.8</v>
      </c>
      <c r="N68" s="236">
        <f>'Impact of the crisis'!AB69</f>
        <v>3.6</v>
      </c>
      <c r="O68" s="230">
        <f>'Conditions of people affected'!R69</f>
        <v>3.25</v>
      </c>
      <c r="P68" s="236">
        <f>'Conditions of people affected'!K69</f>
        <v>3.5</v>
      </c>
      <c r="Q68" s="236">
        <f>'Conditions of people affected'!Q69</f>
        <v>3</v>
      </c>
      <c r="R68" s="231">
        <f t="shared" si="9"/>
        <v>4.0999999999999996</v>
      </c>
      <c r="S68" s="231">
        <f>'Complexity of the crisis'!X69</f>
        <v>4.5</v>
      </c>
      <c r="T68" s="231">
        <f>'Complexity of the crisis'!AN69</f>
        <v>3.5</v>
      </c>
      <c r="U68" s="122" t="str">
        <f>VLOOKUP(C68,Lists!$C$3:$E$160,3,FALSE)</f>
        <v>Africa</v>
      </c>
      <c r="V68" s="123">
        <v>44392</v>
      </c>
    </row>
    <row r="69" spans="1:22" x14ac:dyDescent="0.25">
      <c r="A69" s="54" t="str">
        <f>'Crisis Indicator Data'!A67</f>
        <v>Refugees from Mali in Mauritania</v>
      </c>
      <c r="B69" s="45" t="str">
        <f>Lists!G67</f>
        <v>Malian refugees</v>
      </c>
      <c r="C69" s="54" t="str">
        <f>'Crisis Indicator Data'!C67</f>
        <v>MRT002</v>
      </c>
      <c r="D69" s="54" t="str">
        <f>'Crisis Indicator Data'!D67</f>
        <v>Mauritania</v>
      </c>
      <c r="E69" s="54" t="str">
        <f>'Crisis Indicator Data'!E67</f>
        <v>MRT</v>
      </c>
      <c r="F69" s="54" t="str">
        <f>'Crisis Indicator Data'!B67</f>
        <v>International displacement</v>
      </c>
      <c r="G69" s="228">
        <f t="shared" ref="G69:G100" si="10">IF(OR(O69="x",L69="x"),"x",ROUND((5-GEOMEAN(((5-L69)/5*4+1),((5-O69)/5*4+1),((5-O69)/5*4+1)))/4*3.5+R69*0.3,1))</f>
        <v>2.1</v>
      </c>
      <c r="H69" s="55">
        <f t="shared" ref="H69:H100" si="11">IF(G69="x","x",ROUNDUP(G69,0))</f>
        <v>3</v>
      </c>
      <c r="I69" s="116" t="str">
        <f t="shared" ref="I69:I100" si="12">IF(O69="x","x",IF(L69="x","x",(IF(H69=5,"Very High",IF(H69=4,"High",IF(H69=3,"Medium",IF(H69=2,"Low","Very Low")))))))</f>
        <v>Medium</v>
      </c>
      <c r="J69" s="229" t="str">
        <f>INDEX(Trends!$D$3:$D$404,MATCH(C69,Trends!$C$3:$C$404,0))</f>
        <v>Stable</v>
      </c>
      <c r="K69" s="108" t="str">
        <f>IF(Reliability!B67="x","x",(IF(ROUNDUP(Reliability!B67,0)=1,"Very High",IF(ROUNDUP(Reliability!B67,0)=2,"High",IF(ROUNDUP(Reliability!B67,0)=3,"Medium",IF(ROUNDUP(Reliability!B67,0)=4,"Low","Very Low"))))))</f>
        <v>High</v>
      </c>
      <c r="L69" s="230">
        <f t="shared" ref="L69:L100" si="13">IF(OR(N69="x",M69="x"),"x",ROUND((5-GEOMEAN(((5-M69)/5*4+1),((5-N69)/5*4+1),((5-N69)/5*4+1)))/4*5,1))</f>
        <v>1.8</v>
      </c>
      <c r="M69" s="236">
        <f>'Impact of the crisis'!N70</f>
        <v>0</v>
      </c>
      <c r="N69" s="236">
        <f>'Impact of the crisis'!AB70</f>
        <v>2.5</v>
      </c>
      <c r="O69" s="230">
        <f>'Conditions of people affected'!R70</f>
        <v>2.25</v>
      </c>
      <c r="P69" s="236">
        <f>'Conditions of people affected'!K70</f>
        <v>1.5</v>
      </c>
      <c r="Q69" s="236">
        <f>'Conditions of people affected'!Q70</f>
        <v>3</v>
      </c>
      <c r="R69" s="231">
        <f t="shared" ref="R69:R100" si="14">IF(OR(T69="x",S69="x"),S69,ROUND((5-GEOMEAN(((5-S69)/5*4+1),((5-T69)/5*4+1)))/4*5,1))</f>
        <v>2.1</v>
      </c>
      <c r="S69" s="231">
        <f>'Complexity of the crisis'!X70</f>
        <v>2.7</v>
      </c>
      <c r="T69" s="231">
        <f>'Complexity of the crisis'!AN70</f>
        <v>1.5</v>
      </c>
      <c r="U69" s="122" t="str">
        <f>VLOOKUP(C69,Lists!$C$3:$E$160,3,FALSE)</f>
        <v>Africa</v>
      </c>
      <c r="V69" s="123">
        <v>44419</v>
      </c>
    </row>
    <row r="70" spans="1:22" x14ac:dyDescent="0.25">
      <c r="A70" s="54" t="str">
        <f>'Crisis Indicator Data'!A68</f>
        <v>Food Security in Mauritania</v>
      </c>
      <c r="B70" s="45" t="str">
        <f>Lists!G68</f>
        <v>Food security</v>
      </c>
      <c r="C70" s="54" t="str">
        <f>'Crisis Indicator Data'!C68</f>
        <v>MRT003</v>
      </c>
      <c r="D70" s="54" t="str">
        <f>'Crisis Indicator Data'!D68</f>
        <v>Mauritania</v>
      </c>
      <c r="E70" s="54" t="str">
        <f>'Crisis Indicator Data'!E68</f>
        <v>MRT</v>
      </c>
      <c r="F70" s="54" t="str">
        <f>'Crisis Indicator Data'!B68</f>
        <v>Drought</v>
      </c>
      <c r="G70" s="228">
        <f t="shared" si="10"/>
        <v>2.9</v>
      </c>
      <c r="H70" s="55">
        <f t="shared" si="11"/>
        <v>3</v>
      </c>
      <c r="I70" s="116" t="str">
        <f t="shared" si="12"/>
        <v>Medium</v>
      </c>
      <c r="J70" s="229" t="str">
        <f>INDEX(Trends!$D$3:$D$404,MATCH(C70,Trends!$C$3:$C$404,0))</f>
        <v>Increasing</v>
      </c>
      <c r="K70" s="108" t="str">
        <f>IF(Reliability!B68="x","x",(IF(ROUNDUP(Reliability!B68,0)=1,"Very High",IF(ROUNDUP(Reliability!B68,0)=2,"High",IF(ROUNDUP(Reliability!B68,0)=3,"Medium",IF(ROUNDUP(Reliability!B68,0)=4,"Low","Very Low"))))))</f>
        <v>Medium</v>
      </c>
      <c r="L70" s="230">
        <f t="shared" si="13"/>
        <v>3.4</v>
      </c>
      <c r="M70" s="236">
        <f>'Impact of the crisis'!N71</f>
        <v>4.4000000000000004</v>
      </c>
      <c r="N70" s="236">
        <f>'Impact of the crisis'!AB71</f>
        <v>2.8</v>
      </c>
      <c r="O70" s="230">
        <f>'Conditions of people affected'!R71</f>
        <v>2.9</v>
      </c>
      <c r="P70" s="236">
        <f>'Conditions of people affected'!K71</f>
        <v>2.8</v>
      </c>
      <c r="Q70" s="236">
        <f>'Conditions of people affected'!Q71</f>
        <v>3</v>
      </c>
      <c r="R70" s="231">
        <f t="shared" si="14"/>
        <v>2.4</v>
      </c>
      <c r="S70" s="231">
        <f>'Complexity of the crisis'!X71</f>
        <v>2.7</v>
      </c>
      <c r="T70" s="231">
        <f>'Complexity of the crisis'!AN71</f>
        <v>2</v>
      </c>
      <c r="U70" s="122" t="str">
        <f>VLOOKUP(C70,Lists!$C$3:$E$160,3,FALSE)</f>
        <v>Africa</v>
      </c>
      <c r="V70" s="123">
        <v>44419</v>
      </c>
    </row>
    <row r="71" spans="1:22" x14ac:dyDescent="0.25">
      <c r="A71" s="54" t="str">
        <f>'Crisis Indicator Data'!A69</f>
        <v>Complex crisis in Malawi</v>
      </c>
      <c r="B71" s="45" t="str">
        <f>Lists!G69</f>
        <v>Complex</v>
      </c>
      <c r="C71" s="54" t="str">
        <f>'Crisis Indicator Data'!C69</f>
        <v>MWI002</v>
      </c>
      <c r="D71" s="54" t="str">
        <f>'Crisis Indicator Data'!D69</f>
        <v>Malawi</v>
      </c>
      <c r="E71" s="54" t="str">
        <f>'Crisis Indicator Data'!E69</f>
        <v>MWI</v>
      </c>
      <c r="F71" s="54" t="str">
        <f>'Crisis Indicator Data'!B69</f>
        <v>Complex crisis</v>
      </c>
      <c r="G71" s="228">
        <f t="shared" si="10"/>
        <v>3</v>
      </c>
      <c r="H71" s="55">
        <f t="shared" si="11"/>
        <v>3</v>
      </c>
      <c r="I71" s="116" t="str">
        <f t="shared" si="12"/>
        <v>Medium</v>
      </c>
      <c r="J71" s="229" t="str">
        <f>INDEX(Trends!$D$3:$D$404,MATCH(C71,Trends!$C$3:$C$404,0))</f>
        <v>Increasing</v>
      </c>
      <c r="K71" s="108" t="str">
        <f>IF(Reliability!B69="x","x",(IF(ROUNDUP(Reliability!B69,0)=1,"Very High",IF(ROUNDUP(Reliability!B69,0)=2,"High",IF(ROUNDUP(Reliability!B69,0)=3,"Medium",IF(ROUNDUP(Reliability!B69,0)=4,"Low","Very Low"))))))</f>
        <v>Very High</v>
      </c>
      <c r="L71" s="230">
        <f t="shared" si="13"/>
        <v>3.1</v>
      </c>
      <c r="M71" s="236">
        <f>'Impact of the crisis'!N72</f>
        <v>4.4000000000000004</v>
      </c>
      <c r="N71" s="236">
        <f>'Impact of the crisis'!AB72</f>
        <v>2.1</v>
      </c>
      <c r="O71" s="230">
        <f>'Conditions of people affected'!R72</f>
        <v>3.5</v>
      </c>
      <c r="P71" s="236">
        <f>'Conditions of people affected'!K72</f>
        <v>4</v>
      </c>
      <c r="Q71" s="236">
        <f>'Conditions of people affected'!Q72</f>
        <v>3</v>
      </c>
      <c r="R71" s="231">
        <f t="shared" si="14"/>
        <v>2</v>
      </c>
      <c r="S71" s="231">
        <f>'Complexity of the crisis'!X72</f>
        <v>1.9</v>
      </c>
      <c r="T71" s="231">
        <f>'Complexity of the crisis'!AN72</f>
        <v>2</v>
      </c>
      <c r="U71" s="122" t="str">
        <f>VLOOKUP(C71,Lists!$C$3:$E$160,3,FALSE)</f>
        <v>Africa</v>
      </c>
      <c r="V71" s="123">
        <v>44388</v>
      </c>
    </row>
    <row r="72" spans="1:22" x14ac:dyDescent="0.25">
      <c r="A72" s="54" t="str">
        <f>'Crisis Indicator Data'!A70</f>
        <v>International Refugees in Malaysia</v>
      </c>
      <c r="B72" s="45" t="str">
        <f>Lists!G70</f>
        <v>International Refugees</v>
      </c>
      <c r="C72" s="54" t="str">
        <f>'Crisis Indicator Data'!C70</f>
        <v>MYS001</v>
      </c>
      <c r="D72" s="54" t="str">
        <f>'Crisis Indicator Data'!D70</f>
        <v>Malaysia</v>
      </c>
      <c r="E72" s="54" t="str">
        <f>'Crisis Indicator Data'!E70</f>
        <v>MYS</v>
      </c>
      <c r="F72" s="54" t="str">
        <f>'Crisis Indicator Data'!B70</f>
        <v>International displacement</v>
      </c>
      <c r="G72" s="228">
        <f t="shared" si="10"/>
        <v>1.8</v>
      </c>
      <c r="H72" s="55">
        <f t="shared" si="11"/>
        <v>2</v>
      </c>
      <c r="I72" s="116" t="str">
        <f t="shared" si="12"/>
        <v>Low</v>
      </c>
      <c r="J72" s="229" t="str">
        <f>INDEX(Trends!$D$3:$D$404,MATCH(C72,Trends!$C$3:$C$404,0))</f>
        <v>Increasing</v>
      </c>
      <c r="K72" s="108" t="str">
        <f>IF(Reliability!B70="x","x",(IF(ROUNDUP(Reliability!B70,0)=1,"Very High",IF(ROUNDUP(Reliability!B70,0)=2,"High",IF(ROUNDUP(Reliability!B70,0)=3,"Medium",IF(ROUNDUP(Reliability!B70,0)=4,"Low","Very Low"))))))</f>
        <v>High</v>
      </c>
      <c r="L72" s="230">
        <f t="shared" si="13"/>
        <v>1.5</v>
      </c>
      <c r="M72" s="236">
        <f>'Impact of the crisis'!N73</f>
        <v>1</v>
      </c>
      <c r="N72" s="236">
        <f>'Impact of the crisis'!AB73</f>
        <v>1.8</v>
      </c>
      <c r="O72" s="230">
        <f>'Conditions of people affected'!R73</f>
        <v>1.55</v>
      </c>
      <c r="P72" s="236">
        <f>'Conditions of people affected'!K73</f>
        <v>2.1</v>
      </c>
      <c r="Q72" s="236">
        <f>'Conditions of people affected'!Q73</f>
        <v>1</v>
      </c>
      <c r="R72" s="231">
        <f t="shared" si="14"/>
        <v>2.2999999999999998</v>
      </c>
      <c r="S72" s="231">
        <f>'Complexity of the crisis'!X73</f>
        <v>2</v>
      </c>
      <c r="T72" s="231">
        <f>'Complexity of the crisis'!AN73</f>
        <v>2.5</v>
      </c>
      <c r="U72" s="122" t="str">
        <f>VLOOKUP(C72,Lists!$C$3:$E$160,3,FALSE)</f>
        <v>Asia</v>
      </c>
      <c r="V72" s="123">
        <v>44439</v>
      </c>
    </row>
    <row r="73" spans="1:22" x14ac:dyDescent="0.25">
      <c r="A73" s="54" t="str">
        <f>'Crisis Indicator Data'!A71</f>
        <v>Food Security Crisis in Namibia</v>
      </c>
      <c r="B73" s="45" t="str">
        <f>Lists!G71</f>
        <v>Food Security Crisis</v>
      </c>
      <c r="C73" s="54" t="str">
        <f>'Crisis Indicator Data'!C71</f>
        <v>NAM002</v>
      </c>
      <c r="D73" s="54" t="str">
        <f>'Crisis Indicator Data'!D71</f>
        <v>Namibia</v>
      </c>
      <c r="E73" s="54" t="str">
        <f>'Crisis Indicator Data'!E71</f>
        <v>NAM</v>
      </c>
      <c r="F73" s="54" t="str">
        <f>'Crisis Indicator Data'!B71</f>
        <v>Food Security</v>
      </c>
      <c r="G73" s="228">
        <f t="shared" si="10"/>
        <v>2.2999999999999998</v>
      </c>
      <c r="H73" s="55">
        <f t="shared" si="11"/>
        <v>3</v>
      </c>
      <c r="I73" s="116" t="str">
        <f t="shared" si="12"/>
        <v>Medium</v>
      </c>
      <c r="J73" s="229" t="str">
        <f>INDEX(Trends!$D$3:$D$404,MATCH(C73,Trends!$C$3:$C$404,0))</f>
        <v>Increasing</v>
      </c>
      <c r="K73" s="108" t="str">
        <f>IF(Reliability!B71="x","x",(IF(ROUNDUP(Reliability!B71,0)=1,"Very High",IF(ROUNDUP(Reliability!B71,0)=2,"High",IF(ROUNDUP(Reliability!B71,0)=3,"Medium",IF(ROUNDUP(Reliability!B71,0)=4,"Low","Very Low"))))))</f>
        <v>High</v>
      </c>
      <c r="L73" s="230">
        <f t="shared" si="13"/>
        <v>2.6</v>
      </c>
      <c r="M73" s="236">
        <f>'Impact of the crisis'!N74</f>
        <v>4.0999999999999996</v>
      </c>
      <c r="N73" s="236">
        <f>'Impact of the crisis'!AB74</f>
        <v>1.4</v>
      </c>
      <c r="O73" s="230">
        <f>'Conditions of people affected'!R74</f>
        <v>2.85</v>
      </c>
      <c r="P73" s="236">
        <f>'Conditions of people affected'!K74</f>
        <v>2.7</v>
      </c>
      <c r="Q73" s="236">
        <f>'Conditions of people affected'!Q74</f>
        <v>3</v>
      </c>
      <c r="R73" s="231">
        <f t="shared" si="14"/>
        <v>1.3</v>
      </c>
      <c r="S73" s="231">
        <f>'Complexity of the crisis'!X74</f>
        <v>1.5</v>
      </c>
      <c r="T73" s="231">
        <f>'Complexity of the crisis'!AN74</f>
        <v>1</v>
      </c>
      <c r="U73" s="122" t="str">
        <f>VLOOKUP(C73,Lists!$C$3:$E$160,3,FALSE)</f>
        <v>Africa</v>
      </c>
      <c r="V73" s="123">
        <v>44388</v>
      </c>
    </row>
    <row r="74" spans="1:22" x14ac:dyDescent="0.25">
      <c r="A74" s="54" t="str">
        <f>'Crisis Indicator Data'!A72</f>
        <v>Multiple crises in Niger</v>
      </c>
      <c r="B74" s="45" t="str">
        <f>Lists!G72</f>
        <v>Country level</v>
      </c>
      <c r="C74" s="54" t="str">
        <f>'Crisis Indicator Data'!C72</f>
        <v>NER001</v>
      </c>
      <c r="D74" s="54" t="str">
        <f>'Crisis Indicator Data'!D72</f>
        <v>Niger</v>
      </c>
      <c r="E74" s="54" t="str">
        <f>'Crisis Indicator Data'!E72</f>
        <v>NER</v>
      </c>
      <c r="F74" s="54" t="str">
        <f>'Crisis Indicator Data'!B72</f>
        <v>Multiple crises country</v>
      </c>
      <c r="G74" s="228">
        <f t="shared" si="10"/>
        <v>3.9</v>
      </c>
      <c r="H74" s="55">
        <f t="shared" si="11"/>
        <v>4</v>
      </c>
      <c r="I74" s="116" t="str">
        <f t="shared" si="12"/>
        <v>High</v>
      </c>
      <c r="J74" s="229" t="str">
        <f>INDEX(Trends!$D$3:$D$404,MATCH(C74,Trends!$C$3:$C$404,0))</f>
        <v>Increasing</v>
      </c>
      <c r="K74" s="108" t="str">
        <f>IF(Reliability!B72="x","x",(IF(ROUNDUP(Reliability!B72,0)=1,"Very High",IF(ROUNDUP(Reliability!B72,0)=2,"High",IF(ROUNDUP(Reliability!B72,0)=3,"Medium",IF(ROUNDUP(Reliability!B72,0)=4,"Low","Very Low"))))))</f>
        <v>High</v>
      </c>
      <c r="L74" s="230">
        <f t="shared" si="13"/>
        <v>4.0999999999999996</v>
      </c>
      <c r="M74" s="236">
        <f>'Impact of the crisis'!N75</f>
        <v>4.9000000000000004</v>
      </c>
      <c r="N74" s="236">
        <f>'Impact of the crisis'!AB75</f>
        <v>3.6</v>
      </c>
      <c r="O74" s="230">
        <f>'Conditions of people affected'!R75</f>
        <v>3.65</v>
      </c>
      <c r="P74" s="236">
        <f>'Conditions of people affected'!K75</f>
        <v>4.3</v>
      </c>
      <c r="Q74" s="236">
        <f>'Conditions of people affected'!Q75</f>
        <v>3</v>
      </c>
      <c r="R74" s="231">
        <f t="shared" si="14"/>
        <v>4</v>
      </c>
      <c r="S74" s="231">
        <f>'Complexity of the crisis'!X75</f>
        <v>3.3</v>
      </c>
      <c r="T74" s="231">
        <f>'Complexity of the crisis'!AN75</f>
        <v>4.5</v>
      </c>
      <c r="U74" s="122" t="str">
        <f>VLOOKUP(C74,Lists!$C$3:$E$160,3,FALSE)</f>
        <v>Africa</v>
      </c>
      <c r="V74" s="123">
        <v>44356</v>
      </c>
    </row>
    <row r="75" spans="1:22" x14ac:dyDescent="0.25">
      <c r="A75" s="54" t="str">
        <f>'Crisis Indicator Data'!A73</f>
        <v>Boko Haram in Niger</v>
      </c>
      <c r="B75" s="45" t="str">
        <f>Lists!G73</f>
        <v>Boko Haram</v>
      </c>
      <c r="C75" s="54" t="str">
        <f>'Crisis Indicator Data'!C73</f>
        <v>NER002</v>
      </c>
      <c r="D75" s="54" t="str">
        <f>'Crisis Indicator Data'!D73</f>
        <v>Niger</v>
      </c>
      <c r="E75" s="54" t="str">
        <f>'Crisis Indicator Data'!E73</f>
        <v>NER</v>
      </c>
      <c r="F75" s="54" t="str">
        <f>'Crisis Indicator Data'!B73</f>
        <v>Conflict</v>
      </c>
      <c r="G75" s="228">
        <f t="shared" si="10"/>
        <v>3.1</v>
      </c>
      <c r="H75" s="55">
        <f t="shared" si="11"/>
        <v>4</v>
      </c>
      <c r="I75" s="116" t="str">
        <f t="shared" si="12"/>
        <v>High</v>
      </c>
      <c r="J75" s="229" t="str">
        <f>INDEX(Trends!$D$3:$D$404,MATCH(C75,Trends!$C$3:$C$404,0))</f>
        <v>Increasing</v>
      </c>
      <c r="K75" s="108" t="str">
        <f>IF(Reliability!B73="x","x",(IF(ROUNDUP(Reliability!B73,0)=1,"Very High",IF(ROUNDUP(Reliability!B73,0)=2,"High",IF(ROUNDUP(Reliability!B73,0)=3,"Medium",IF(ROUNDUP(Reliability!B73,0)=4,"Low","Very Low"))))))</f>
        <v>Medium</v>
      </c>
      <c r="L75" s="230">
        <f t="shared" si="13"/>
        <v>2.6</v>
      </c>
      <c r="M75" s="236">
        <f>'Impact of the crisis'!N76</f>
        <v>1.2</v>
      </c>
      <c r="N75" s="236">
        <f>'Impact of the crisis'!AB76</f>
        <v>3.1</v>
      </c>
      <c r="O75" s="230">
        <f>'Conditions of people affected'!R76</f>
        <v>2.7</v>
      </c>
      <c r="P75" s="236">
        <f>'Conditions of people affected'!K76</f>
        <v>2.4</v>
      </c>
      <c r="Q75" s="236">
        <f>'Conditions of people affected'!Q76</f>
        <v>3</v>
      </c>
      <c r="R75" s="231">
        <f t="shared" si="14"/>
        <v>4</v>
      </c>
      <c r="S75" s="231">
        <f>'Complexity of the crisis'!X76</f>
        <v>3.3</v>
      </c>
      <c r="T75" s="231">
        <f>'Complexity of the crisis'!AN76</f>
        <v>4.5</v>
      </c>
      <c r="U75" s="122" t="str">
        <f>VLOOKUP(C75,Lists!$C$3:$E$160,3,FALSE)</f>
        <v>Africa</v>
      </c>
      <c r="V75" s="123">
        <v>44356</v>
      </c>
    </row>
    <row r="76" spans="1:22" x14ac:dyDescent="0.25">
      <c r="A76" s="54" t="str">
        <f>'Crisis Indicator Data'!A74</f>
        <v>Mali/Burkina Faso conflict</v>
      </c>
      <c r="B76" s="45" t="str">
        <f>Lists!G74</f>
        <v xml:space="preserve">Cross-border violence </v>
      </c>
      <c r="C76" s="54" t="str">
        <f>'Crisis Indicator Data'!C74</f>
        <v>NER003</v>
      </c>
      <c r="D76" s="54" t="str">
        <f>'Crisis Indicator Data'!D74</f>
        <v>Niger</v>
      </c>
      <c r="E76" s="54" t="str">
        <f>'Crisis Indicator Data'!E74</f>
        <v>NER</v>
      </c>
      <c r="F76" s="54" t="str">
        <f>'Crisis Indicator Data'!B74</f>
        <v>Conflict</v>
      </c>
      <c r="G76" s="228">
        <f t="shared" si="10"/>
        <v>3.4</v>
      </c>
      <c r="H76" s="55">
        <f t="shared" si="11"/>
        <v>4</v>
      </c>
      <c r="I76" s="116" t="str">
        <f t="shared" si="12"/>
        <v>High</v>
      </c>
      <c r="J76" s="229" t="str">
        <f>INDEX(Trends!$D$3:$D$404,MATCH(C76,Trends!$C$3:$C$404,0))</f>
        <v>Increasing</v>
      </c>
      <c r="K76" s="108" t="str">
        <f>IF(Reliability!B74="x","x",(IF(ROUNDUP(Reliability!B74,0)=1,"Very High",IF(ROUNDUP(Reliability!B74,0)=2,"High",IF(ROUNDUP(Reliability!B74,0)=3,"Medium",IF(ROUNDUP(Reliability!B74,0)=4,"Low","Very Low"))))))</f>
        <v>Medium</v>
      </c>
      <c r="L76" s="230">
        <f t="shared" si="13"/>
        <v>3</v>
      </c>
      <c r="M76" s="236">
        <f>'Impact of the crisis'!N77</f>
        <v>2.4</v>
      </c>
      <c r="N76" s="236">
        <f>'Impact of the crisis'!AB77</f>
        <v>3.2</v>
      </c>
      <c r="O76" s="230">
        <f>'Conditions of people affected'!R77</f>
        <v>3.25</v>
      </c>
      <c r="P76" s="236">
        <f>'Conditions of people affected'!K77</f>
        <v>3.5</v>
      </c>
      <c r="Q76" s="236">
        <f>'Conditions of people affected'!Q77</f>
        <v>3</v>
      </c>
      <c r="R76" s="231">
        <f t="shared" si="14"/>
        <v>4</v>
      </c>
      <c r="S76" s="231">
        <f>'Complexity of the crisis'!X77</f>
        <v>3.3</v>
      </c>
      <c r="T76" s="231">
        <f>'Complexity of the crisis'!AN77</f>
        <v>4.5</v>
      </c>
      <c r="U76" s="122" t="str">
        <f>VLOOKUP(C76,Lists!$C$3:$E$160,3,FALSE)</f>
        <v>Africa</v>
      </c>
      <c r="V76" s="123">
        <v>44356</v>
      </c>
    </row>
    <row r="77" spans="1:22" x14ac:dyDescent="0.25">
      <c r="A77" s="54" t="str">
        <f>'Crisis Indicator Data'!A75</f>
        <v>Nigerian Refugees</v>
      </c>
      <c r="B77" s="45" t="str">
        <f>Lists!G75</f>
        <v>Nigerian Refugees</v>
      </c>
      <c r="C77" s="54" t="str">
        <f>'Crisis Indicator Data'!C75</f>
        <v>NER004</v>
      </c>
      <c r="D77" s="54" t="str">
        <f>'Crisis Indicator Data'!D75</f>
        <v>Niger</v>
      </c>
      <c r="E77" s="54" t="str">
        <f>'Crisis Indicator Data'!E75</f>
        <v>NER</v>
      </c>
      <c r="F77" s="54" t="str">
        <f>'Crisis Indicator Data'!B75</f>
        <v>International displacement</v>
      </c>
      <c r="G77" s="228">
        <f t="shared" si="10"/>
        <v>2.8</v>
      </c>
      <c r="H77" s="55">
        <f t="shared" si="11"/>
        <v>3</v>
      </c>
      <c r="I77" s="116" t="str">
        <f t="shared" si="12"/>
        <v>Medium</v>
      </c>
      <c r="J77" s="229" t="str">
        <f>INDEX(Trends!$D$3:$D$404,MATCH(C77,Trends!$C$3:$C$404,0))</f>
        <v>Increasing</v>
      </c>
      <c r="K77" s="108" t="str">
        <f>IF(Reliability!B75="x","x",(IF(ROUNDUP(Reliability!B75,0)=1,"Very High",IF(ROUNDUP(Reliability!B75,0)=2,"High",IF(ROUNDUP(Reliability!B75,0)=3,"Medium",IF(ROUNDUP(Reliability!B75,0)=4,"Low","Very Low"))))))</f>
        <v>Medium</v>
      </c>
      <c r="L77" s="230">
        <f t="shared" si="13"/>
        <v>2</v>
      </c>
      <c r="M77" s="236">
        <f>'Impact of the crisis'!N78</f>
        <v>0.6</v>
      </c>
      <c r="N77" s="236">
        <f>'Impact of the crisis'!AB78</f>
        <v>2.6</v>
      </c>
      <c r="O77" s="230">
        <f>'Conditions of people affected'!R78</f>
        <v>3.05</v>
      </c>
      <c r="P77" s="236">
        <f>'Conditions of people affected'!K78</f>
        <v>3.1</v>
      </c>
      <c r="Q77" s="236">
        <f>'Conditions of people affected'!Q78</f>
        <v>3</v>
      </c>
      <c r="R77" s="231">
        <f t="shared" si="14"/>
        <v>2.9</v>
      </c>
      <c r="S77" s="231">
        <f>'Complexity of the crisis'!X78</f>
        <v>3.3</v>
      </c>
      <c r="T77" s="231">
        <f>'Complexity of the crisis'!AN78</f>
        <v>2.5</v>
      </c>
      <c r="U77" s="122" t="str">
        <f>VLOOKUP(C77,Lists!$C$3:$E$160,3,FALSE)</f>
        <v>Africa</v>
      </c>
      <c r="V77" s="123">
        <v>44356</v>
      </c>
    </row>
    <row r="78" spans="1:22" x14ac:dyDescent="0.25">
      <c r="A78" s="54" t="str">
        <f>'Crisis Indicator Data'!A76</f>
        <v>Complex crisis in Nigeria</v>
      </c>
      <c r="B78" s="45" t="str">
        <f>Lists!G76</f>
        <v>Complex crisis</v>
      </c>
      <c r="C78" s="54" t="str">
        <f>'Crisis Indicator Data'!C76</f>
        <v>NGA001</v>
      </c>
      <c r="D78" s="54" t="str">
        <f>'Crisis Indicator Data'!D76</f>
        <v>Nigeria</v>
      </c>
      <c r="E78" s="54" t="str">
        <f>'Crisis Indicator Data'!E76</f>
        <v>NGA</v>
      </c>
      <c r="F78" s="54" t="str">
        <f>'Crisis Indicator Data'!B76</f>
        <v>Complex crisis</v>
      </c>
      <c r="G78" s="228">
        <f t="shared" si="10"/>
        <v>4.3</v>
      </c>
      <c r="H78" s="55">
        <f t="shared" si="11"/>
        <v>5</v>
      </c>
      <c r="I78" s="116" t="str">
        <f t="shared" si="12"/>
        <v>Very High</v>
      </c>
      <c r="J78" s="229" t="str">
        <f>INDEX(Trends!$D$3:$D$404,MATCH(C78,Trends!$C$3:$C$404,0))</f>
        <v>Increasing</v>
      </c>
      <c r="K78" s="108" t="str">
        <f>IF(Reliability!B76="x","x",(IF(ROUNDUP(Reliability!B76,0)=1,"Very High",IF(ROUNDUP(Reliability!B76,0)=2,"High",IF(ROUNDUP(Reliability!B76,0)=3,"Medium",IF(ROUNDUP(Reliability!B76,0)=4,"Low","Very Low"))))))</f>
        <v>High</v>
      </c>
      <c r="L78" s="230">
        <f t="shared" si="13"/>
        <v>4.2</v>
      </c>
      <c r="M78" s="236">
        <f>'Impact of the crisis'!N79</f>
        <v>4.3</v>
      </c>
      <c r="N78" s="236">
        <f>'Impact of the crisis'!AB79</f>
        <v>4.2</v>
      </c>
      <c r="O78" s="230">
        <f>'Conditions of people affected'!R79</f>
        <v>4</v>
      </c>
      <c r="P78" s="236">
        <f>'Conditions of people affected'!K79</f>
        <v>5</v>
      </c>
      <c r="Q78" s="236">
        <f>'Conditions of people affected'!Q79</f>
        <v>3</v>
      </c>
      <c r="R78" s="231">
        <f t="shared" si="14"/>
        <v>4.7</v>
      </c>
      <c r="S78" s="231">
        <f>'Complexity of the crisis'!X79</f>
        <v>4.3</v>
      </c>
      <c r="T78" s="231">
        <f>'Complexity of the crisis'!AN79</f>
        <v>5</v>
      </c>
      <c r="U78" s="122" t="str">
        <f>VLOOKUP(C78,Lists!$C$3:$E$160,3,FALSE)</f>
        <v>Africa</v>
      </c>
      <c r="V78" s="123">
        <v>44418</v>
      </c>
    </row>
    <row r="79" spans="1:22" x14ac:dyDescent="0.25">
      <c r="A79" s="54" t="str">
        <f>'Crisis Indicator Data'!A77</f>
        <v>Middle belt conflict</v>
      </c>
      <c r="B79" s="45" t="str">
        <f>Lists!G77</f>
        <v>Middle Belt</v>
      </c>
      <c r="C79" s="54" t="str">
        <f>'Crisis Indicator Data'!C77</f>
        <v>NGA003</v>
      </c>
      <c r="D79" s="54" t="str">
        <f>'Crisis Indicator Data'!D77</f>
        <v>Nigeria</v>
      </c>
      <c r="E79" s="54" t="str">
        <f>'Crisis Indicator Data'!E77</f>
        <v>NGA</v>
      </c>
      <c r="F79" s="54" t="str">
        <f>'Crisis Indicator Data'!B77</f>
        <v>Conflict</v>
      </c>
      <c r="G79" s="228">
        <f t="shared" si="10"/>
        <v>3.5</v>
      </c>
      <c r="H79" s="55">
        <f t="shared" si="11"/>
        <v>4</v>
      </c>
      <c r="I79" s="116" t="str">
        <f t="shared" si="12"/>
        <v>High</v>
      </c>
      <c r="J79" s="229" t="str">
        <f>INDEX(Trends!$D$3:$D$404,MATCH(C79,Trends!$C$3:$C$404,0))</f>
        <v>Increasing</v>
      </c>
      <c r="K79" s="108" t="str">
        <f>IF(Reliability!B77="x","x",(IF(ROUNDUP(Reliability!B77,0)=1,"Very High",IF(ROUNDUP(Reliability!B77,0)=2,"High",IF(ROUNDUP(Reliability!B77,0)=3,"Medium",IF(ROUNDUP(Reliability!B77,0)=4,"Low","Very Low"))))))</f>
        <v>High</v>
      </c>
      <c r="L79" s="230">
        <f t="shared" si="13"/>
        <v>3.1</v>
      </c>
      <c r="M79" s="236">
        <f>'Impact of the crisis'!N80</f>
        <v>2.2999999999999998</v>
      </c>
      <c r="N79" s="236">
        <f>'Impact of the crisis'!AB80</f>
        <v>3.5</v>
      </c>
      <c r="O79" s="230">
        <f>'Conditions of people affected'!R80</f>
        <v>3.4</v>
      </c>
      <c r="P79" s="236">
        <f>'Conditions of people affected'!K80</f>
        <v>3.8</v>
      </c>
      <c r="Q79" s="236">
        <f>'Conditions of people affected'!Q80</f>
        <v>3</v>
      </c>
      <c r="R79" s="231">
        <f t="shared" si="14"/>
        <v>3.9</v>
      </c>
      <c r="S79" s="231">
        <f>'Complexity of the crisis'!X80</f>
        <v>4.3</v>
      </c>
      <c r="T79" s="231">
        <f>'Complexity of the crisis'!AN80</f>
        <v>3.5</v>
      </c>
      <c r="U79" s="122" t="str">
        <f>VLOOKUP(C79,Lists!$C$3:$E$160,3,FALSE)</f>
        <v>Africa</v>
      </c>
      <c r="V79" s="123">
        <v>44418</v>
      </c>
    </row>
    <row r="80" spans="1:22" x14ac:dyDescent="0.25">
      <c r="A80" s="54" t="str">
        <f>'Crisis Indicator Data'!A78</f>
        <v>Boko Haram crisis in Nigeria</v>
      </c>
      <c r="B80" s="45" t="str">
        <f>Lists!G78</f>
        <v xml:space="preserve">Boko Haram </v>
      </c>
      <c r="C80" s="54" t="str">
        <f>'Crisis Indicator Data'!C78</f>
        <v>NGA004</v>
      </c>
      <c r="D80" s="54" t="str">
        <f>'Crisis Indicator Data'!D78</f>
        <v>Nigeria</v>
      </c>
      <c r="E80" s="54" t="str">
        <f>'Crisis Indicator Data'!E78</f>
        <v>NGA</v>
      </c>
      <c r="F80" s="54" t="str">
        <f>'Crisis Indicator Data'!B78</f>
        <v>Conflict</v>
      </c>
      <c r="G80" s="228">
        <f t="shared" si="10"/>
        <v>4.3</v>
      </c>
      <c r="H80" s="55">
        <f t="shared" si="11"/>
        <v>5</v>
      </c>
      <c r="I80" s="116" t="str">
        <f t="shared" si="12"/>
        <v>Very High</v>
      </c>
      <c r="J80" s="229" t="str">
        <f>INDEX(Trends!$D$3:$D$404,MATCH(C80,Trends!$C$3:$C$404,0))</f>
        <v>Increasing</v>
      </c>
      <c r="K80" s="108" t="str">
        <f>IF(Reliability!B78="x","x",(IF(ROUNDUP(Reliability!B78,0)=1,"Very High",IF(ROUNDUP(Reliability!B78,0)=2,"High",IF(ROUNDUP(Reliability!B78,0)=3,"Medium",IF(ROUNDUP(Reliability!B78,0)=4,"Low","Very Low"))))))</f>
        <v>Medium</v>
      </c>
      <c r="L80" s="230">
        <f t="shared" si="13"/>
        <v>4.2</v>
      </c>
      <c r="M80" s="236">
        <f>'Impact of the crisis'!N81</f>
        <v>2.1</v>
      </c>
      <c r="N80" s="236">
        <f>'Impact of the crisis'!AB81</f>
        <v>4.8</v>
      </c>
      <c r="O80" s="230">
        <f>'Conditions of people affected'!R81</f>
        <v>4.45</v>
      </c>
      <c r="P80" s="236">
        <f>'Conditions of people affected'!K81</f>
        <v>4.9000000000000004</v>
      </c>
      <c r="Q80" s="236">
        <f>'Conditions of people affected'!Q81</f>
        <v>4</v>
      </c>
      <c r="R80" s="231">
        <f t="shared" si="14"/>
        <v>4.2</v>
      </c>
      <c r="S80" s="231">
        <f>'Complexity of the crisis'!X81</f>
        <v>4.3</v>
      </c>
      <c r="T80" s="231">
        <f>'Complexity of the crisis'!AN81</f>
        <v>4</v>
      </c>
      <c r="U80" s="122" t="str">
        <f>VLOOKUP(C80,Lists!$C$3:$E$160,3,FALSE)</f>
        <v>Africa</v>
      </c>
      <c r="V80" s="123">
        <v>44418</v>
      </c>
    </row>
    <row r="81" spans="1:22" x14ac:dyDescent="0.25">
      <c r="A81" s="54" t="str">
        <f>'Crisis Indicator Data'!A79</f>
        <v>Northwest Banditry</v>
      </c>
      <c r="B81" s="45" t="str">
        <f>Lists!G79</f>
        <v>Northwest Banditry</v>
      </c>
      <c r="C81" s="54" t="str">
        <f>'Crisis Indicator Data'!C79</f>
        <v>NGA007</v>
      </c>
      <c r="D81" s="54" t="str">
        <f>'Crisis Indicator Data'!D79</f>
        <v>Nigeria</v>
      </c>
      <c r="E81" s="54" t="str">
        <f>'Crisis Indicator Data'!E79</f>
        <v>NGA</v>
      </c>
      <c r="F81" s="54" t="str">
        <f>'Crisis Indicator Data'!B79</f>
        <v>Other type of violence</v>
      </c>
      <c r="G81" s="228">
        <f t="shared" si="10"/>
        <v>3.9</v>
      </c>
      <c r="H81" s="55">
        <f t="shared" si="11"/>
        <v>4</v>
      </c>
      <c r="I81" s="116" t="str">
        <f t="shared" si="12"/>
        <v>High</v>
      </c>
      <c r="J81" s="229" t="str">
        <f>INDEX(Trends!$D$3:$D$404,MATCH(C81,Trends!$C$3:$C$404,0))</f>
        <v>Increasing</v>
      </c>
      <c r="K81" s="108" t="str">
        <f>IF(Reliability!B79="x","x",(IF(ROUNDUP(Reliability!B79,0)=1,"Very High",IF(ROUNDUP(Reliability!B79,0)=2,"High",IF(ROUNDUP(Reliability!B79,0)=3,"Medium",IF(ROUNDUP(Reliability!B79,0)=4,"Low","Very Low"))))))</f>
        <v>High</v>
      </c>
      <c r="L81" s="230">
        <f t="shared" si="13"/>
        <v>3.2</v>
      </c>
      <c r="M81" s="236">
        <f>'Impact of the crisis'!N82</f>
        <v>2.8</v>
      </c>
      <c r="N81" s="236">
        <f>'Impact of the crisis'!AB82</f>
        <v>3.4</v>
      </c>
      <c r="O81" s="230">
        <f>'Conditions of people affected'!R82</f>
        <v>3.8</v>
      </c>
      <c r="P81" s="236">
        <f>'Conditions of people affected'!K82</f>
        <v>4.5999999999999996</v>
      </c>
      <c r="Q81" s="236">
        <f>'Conditions of people affected'!Q82</f>
        <v>3</v>
      </c>
      <c r="R81" s="231">
        <f t="shared" si="14"/>
        <v>4.4000000000000004</v>
      </c>
      <c r="S81" s="231">
        <f>'Complexity of the crisis'!X82</f>
        <v>4.3</v>
      </c>
      <c r="T81" s="231">
        <f>'Complexity of the crisis'!AN82</f>
        <v>4.5</v>
      </c>
      <c r="U81" s="122" t="str">
        <f>VLOOKUP(C81,Lists!$C$3:$E$160,3,FALSE)</f>
        <v>Africa</v>
      </c>
      <c r="V81" s="123">
        <v>44418</v>
      </c>
    </row>
    <row r="82" spans="1:22" x14ac:dyDescent="0.25">
      <c r="A82" s="54" t="str">
        <f>'Crisis Indicator Data'!A80</f>
        <v>Cameroonian Refugees in Nigeria</v>
      </c>
      <c r="B82" s="45" t="str">
        <f>Lists!G80</f>
        <v>Cameroonian Refugees</v>
      </c>
      <c r="C82" s="54" t="str">
        <f>'Crisis Indicator Data'!C80</f>
        <v>NGA008</v>
      </c>
      <c r="D82" s="54" t="str">
        <f>'Crisis Indicator Data'!D80</f>
        <v>Nigeria</v>
      </c>
      <c r="E82" s="54" t="str">
        <f>'Crisis Indicator Data'!E80</f>
        <v>NGA</v>
      </c>
      <c r="F82" s="54" t="str">
        <f>'Crisis Indicator Data'!B80</f>
        <v>International displacement</v>
      </c>
      <c r="G82" s="228">
        <f t="shared" si="10"/>
        <v>2.1</v>
      </c>
      <c r="H82" s="55">
        <f t="shared" si="11"/>
        <v>3</v>
      </c>
      <c r="I82" s="116" t="str">
        <f t="shared" si="12"/>
        <v>Medium</v>
      </c>
      <c r="J82" s="229" t="str">
        <f>INDEX(Trends!$D$3:$D$404,MATCH(C82,Trends!$C$3:$C$404,0))</f>
        <v>Stable</v>
      </c>
      <c r="K82" s="108" t="str">
        <f>IF(Reliability!B80="x","x",(IF(ROUNDUP(Reliability!B80,0)=1,"Very High",IF(ROUNDUP(Reliability!B80,0)=2,"High",IF(ROUNDUP(Reliability!B80,0)=3,"Medium",IF(ROUNDUP(Reliability!B80,0)=4,"Low","Very Low"))))))</f>
        <v>Medium</v>
      </c>
      <c r="L82" s="230">
        <f t="shared" si="13"/>
        <v>1.6</v>
      </c>
      <c r="M82" s="236">
        <f>'Impact of the crisis'!N83</f>
        <v>2</v>
      </c>
      <c r="N82" s="236">
        <f>'Impact of the crisis'!AB83</f>
        <v>1.4</v>
      </c>
      <c r="O82" s="230">
        <f>'Conditions of people affected'!R83</f>
        <v>1.2</v>
      </c>
      <c r="P82" s="236">
        <f>'Conditions of people affected'!K83</f>
        <v>1.4</v>
      </c>
      <c r="Q82" s="236">
        <f>'Conditions of people affected'!Q83</f>
        <v>1</v>
      </c>
      <c r="R82" s="231">
        <f t="shared" si="14"/>
        <v>3.9</v>
      </c>
      <c r="S82" s="231">
        <f>'Complexity of the crisis'!X83</f>
        <v>4.3</v>
      </c>
      <c r="T82" s="231">
        <f>'Complexity of the crisis'!AN83</f>
        <v>3.5</v>
      </c>
      <c r="U82" s="122" t="str">
        <f>VLOOKUP(C82,Lists!$C$3:$E$160,3,FALSE)</f>
        <v>Africa</v>
      </c>
      <c r="V82" s="123">
        <v>44376</v>
      </c>
    </row>
    <row r="83" spans="1:22" x14ac:dyDescent="0.25">
      <c r="A83" s="54" t="str">
        <f>'Crisis Indicator Data'!A81</f>
        <v>Socioeconomic crisis in Nicaragua</v>
      </c>
      <c r="B83" s="45" t="str">
        <f>Lists!G81</f>
        <v>Socioeconomic crisis</v>
      </c>
      <c r="C83" s="54" t="str">
        <f>'Crisis Indicator Data'!C81</f>
        <v>NIC001</v>
      </c>
      <c r="D83" s="54" t="str">
        <f>'Crisis Indicator Data'!D81</f>
        <v>Nicaragua</v>
      </c>
      <c r="E83" s="54" t="str">
        <f>'Crisis Indicator Data'!E81</f>
        <v>NIC</v>
      </c>
      <c r="F83" s="54" t="str">
        <f>'Crisis Indicator Data'!B81</f>
        <v>Political and economic crisis</v>
      </c>
      <c r="G83" s="228" t="str">
        <f t="shared" si="10"/>
        <v>x</v>
      </c>
      <c r="H83" s="55" t="str">
        <f t="shared" si="11"/>
        <v>x</v>
      </c>
      <c r="I83" s="116" t="str">
        <f t="shared" si="12"/>
        <v>x</v>
      </c>
      <c r="J83" s="229" t="str">
        <f>INDEX(Trends!$D$3:$D$404,MATCH(C83,Trends!$C$3:$C$404,0))</f>
        <v>-</v>
      </c>
      <c r="K83" s="108" t="str">
        <f>IF(Reliability!B81="x","x",(IF(ROUNDUP(Reliability!B81,0)=1,"Very High",IF(ROUNDUP(Reliability!B81,0)=2,"High",IF(ROUNDUP(Reliability!B81,0)=3,"Medium",IF(ROUNDUP(Reliability!B81,0)=4,"Low","Very Low"))))))</f>
        <v>Low</v>
      </c>
      <c r="L83" s="230">
        <f t="shared" si="13"/>
        <v>2.9</v>
      </c>
      <c r="M83" s="236">
        <f>'Impact of the crisis'!N84</f>
        <v>4.0999999999999996</v>
      </c>
      <c r="N83" s="236">
        <f>'Impact of the crisis'!AB84</f>
        <v>2</v>
      </c>
      <c r="O83" s="230" t="str">
        <f>'Conditions of people affected'!R84</f>
        <v>x</v>
      </c>
      <c r="P83" s="236" t="str">
        <f>'Conditions of people affected'!K84</f>
        <v>x</v>
      </c>
      <c r="Q83" s="236" t="str">
        <f>'Conditions of people affected'!Q84</f>
        <v>x</v>
      </c>
      <c r="R83" s="231">
        <f t="shared" si="14"/>
        <v>2.8</v>
      </c>
      <c r="S83" s="231">
        <f>'Complexity of the crisis'!X84</f>
        <v>3.4</v>
      </c>
      <c r="T83" s="231">
        <f>'Complexity of the crisis'!AN84</f>
        <v>2</v>
      </c>
      <c r="U83" s="122" t="str">
        <f>VLOOKUP(C83,Lists!$C$3:$E$160,3,FALSE)</f>
        <v>Americas</v>
      </c>
      <c r="V83" s="123">
        <v>44361</v>
      </c>
    </row>
    <row r="84" spans="1:22" x14ac:dyDescent="0.25">
      <c r="A84" s="54" t="str">
        <f>'Crisis Indicator Data'!A82</f>
        <v>Hurricane Eta and Iota in Nicaragua</v>
      </c>
      <c r="B84" s="45" t="str">
        <f>Lists!G82</f>
        <v>Hurricane Eta and Iota</v>
      </c>
      <c r="C84" s="54" t="str">
        <f>'Crisis Indicator Data'!C82</f>
        <v>NIC002</v>
      </c>
      <c r="D84" s="54" t="str">
        <f>'Crisis Indicator Data'!D82</f>
        <v>Nicaragua</v>
      </c>
      <c r="E84" s="54" t="str">
        <f>'Crisis Indicator Data'!E82</f>
        <v>NIC</v>
      </c>
      <c r="F84" s="54" t="str">
        <f>'Crisis Indicator Data'!B82</f>
        <v>Tropical cyclone</v>
      </c>
      <c r="G84" s="228">
        <f t="shared" si="10"/>
        <v>2.4</v>
      </c>
      <c r="H84" s="55">
        <f t="shared" si="11"/>
        <v>3</v>
      </c>
      <c r="I84" s="116" t="str">
        <f t="shared" si="12"/>
        <v>Medium</v>
      </c>
      <c r="J84" s="229" t="str">
        <f>INDEX(Trends!$D$3:$D$404,MATCH(C84,Trends!$C$3:$C$404,0))</f>
        <v>Increasing</v>
      </c>
      <c r="K84" s="108" t="str">
        <f>IF(Reliability!B82="x","x",(IF(ROUNDUP(Reliability!B82,0)=1,"Very High",IF(ROUNDUP(Reliability!B82,0)=2,"High",IF(ROUNDUP(Reliability!B82,0)=3,"Medium",IF(ROUNDUP(Reliability!B82,0)=4,"Low","Very Low"))))))</f>
        <v>High</v>
      </c>
      <c r="L84" s="230">
        <f t="shared" si="13"/>
        <v>2.6</v>
      </c>
      <c r="M84" s="236">
        <f>'Impact of the crisis'!N85</f>
        <v>2.7</v>
      </c>
      <c r="N84" s="236">
        <f>'Impact of the crisis'!AB85</f>
        <v>2.5</v>
      </c>
      <c r="O84" s="230">
        <f>'Conditions of people affected'!R85</f>
        <v>1.7</v>
      </c>
      <c r="P84" s="236">
        <f>'Conditions of people affected'!K85</f>
        <v>1.4</v>
      </c>
      <c r="Q84" s="236">
        <f>'Conditions of people affected'!Q85</f>
        <v>2</v>
      </c>
      <c r="R84" s="231">
        <f t="shared" si="14"/>
        <v>3.2</v>
      </c>
      <c r="S84" s="231">
        <f>'Complexity of the crisis'!X85</f>
        <v>3.4</v>
      </c>
      <c r="T84" s="231">
        <f>'Complexity of the crisis'!AN85</f>
        <v>3</v>
      </c>
      <c r="U84" s="122" t="str">
        <f>VLOOKUP(C84,Lists!$C$3:$E$160,3,FALSE)</f>
        <v>Americas</v>
      </c>
      <c r="V84" s="123">
        <v>44361</v>
      </c>
    </row>
    <row r="85" spans="1:22" x14ac:dyDescent="0.25">
      <c r="A85" s="54" t="str">
        <f>'Crisis Indicator Data'!A83</f>
        <v>Complex crisis in Pakistan</v>
      </c>
      <c r="B85" s="45" t="str">
        <f>Lists!G83</f>
        <v>Complex crisis</v>
      </c>
      <c r="C85" s="54" t="str">
        <f>'Crisis Indicator Data'!C83</f>
        <v>PAK001</v>
      </c>
      <c r="D85" s="54" t="str">
        <f>'Crisis Indicator Data'!D83</f>
        <v>Pakistan</v>
      </c>
      <c r="E85" s="54" t="str">
        <f>'Crisis Indicator Data'!E83</f>
        <v>PAK</v>
      </c>
      <c r="F85" s="54" t="str">
        <f>'Crisis Indicator Data'!B83</f>
        <v>Complex crisis</v>
      </c>
      <c r="G85" s="228">
        <f t="shared" si="10"/>
        <v>3.9</v>
      </c>
      <c r="H85" s="55">
        <f t="shared" si="11"/>
        <v>4</v>
      </c>
      <c r="I85" s="116" t="str">
        <f t="shared" si="12"/>
        <v>High</v>
      </c>
      <c r="J85" s="229" t="str">
        <f>INDEX(Trends!$D$3:$D$404,MATCH(C85,Trends!$C$3:$C$404,0))</f>
        <v>Increasing</v>
      </c>
      <c r="K85" s="108" t="str">
        <f>IF(Reliability!B83="x","x",(IF(ROUNDUP(Reliability!B83,0)=1,"Very High",IF(ROUNDUP(Reliability!B83,0)=2,"High",IF(ROUNDUP(Reliability!B83,0)=3,"Medium",IF(ROUNDUP(Reliability!B83,0)=4,"Low","Very Low"))))))</f>
        <v>High</v>
      </c>
      <c r="L85" s="230">
        <f t="shared" si="13"/>
        <v>4.4000000000000004</v>
      </c>
      <c r="M85" s="236">
        <f>'Impact of the crisis'!N86</f>
        <v>5</v>
      </c>
      <c r="N85" s="236">
        <f>'Impact of the crisis'!AB86</f>
        <v>4</v>
      </c>
      <c r="O85" s="230">
        <f>'Conditions of people affected'!R86</f>
        <v>3.5</v>
      </c>
      <c r="P85" s="236">
        <f>'Conditions of people affected'!K86</f>
        <v>5</v>
      </c>
      <c r="Q85" s="236">
        <f>'Conditions of people affected'!Q86</f>
        <v>2</v>
      </c>
      <c r="R85" s="231">
        <f t="shared" si="14"/>
        <v>3.9</v>
      </c>
      <c r="S85" s="231">
        <f>'Complexity of the crisis'!X86</f>
        <v>3.7</v>
      </c>
      <c r="T85" s="231">
        <f>'Complexity of the crisis'!AN86</f>
        <v>4</v>
      </c>
      <c r="U85" s="122" t="str">
        <f>VLOOKUP(C85,Lists!$C$3:$E$160,3,FALSE)</f>
        <v>Asia</v>
      </c>
      <c r="V85" s="123">
        <v>44377</v>
      </c>
    </row>
    <row r="86" spans="1:22" x14ac:dyDescent="0.25">
      <c r="A86" s="54" t="str">
        <f>'Crisis Indicator Data'!A84</f>
        <v>Kashmir conflict in Pakistan</v>
      </c>
      <c r="B86" s="45" t="str">
        <f>Lists!G84</f>
        <v>Kashmir conflict</v>
      </c>
      <c r="C86" s="54" t="str">
        <f>'Crisis Indicator Data'!C84</f>
        <v>PAK004</v>
      </c>
      <c r="D86" s="54" t="str">
        <f>'Crisis Indicator Data'!D84</f>
        <v>Pakistan</v>
      </c>
      <c r="E86" s="54" t="str">
        <f>'Crisis Indicator Data'!E84</f>
        <v>PAK</v>
      </c>
      <c r="F86" s="54" t="str">
        <f>'Crisis Indicator Data'!B84</f>
        <v>Conflict</v>
      </c>
      <c r="G86" s="228" t="str">
        <f t="shared" si="10"/>
        <v>x</v>
      </c>
      <c r="H86" s="55" t="str">
        <f t="shared" si="11"/>
        <v>x</v>
      </c>
      <c r="I86" s="116" t="str">
        <f t="shared" si="12"/>
        <v>x</v>
      </c>
      <c r="J86" s="229" t="str">
        <f>INDEX(Trends!$D$3:$D$404,MATCH(C86,Trends!$C$3:$C$404,0))</f>
        <v>-</v>
      </c>
      <c r="K86" s="108" t="str">
        <f>IF(Reliability!B84="x","x",(IF(ROUNDUP(Reliability!B84,0)=1,"Very High",IF(ROUNDUP(Reliability!B84,0)=2,"High",IF(ROUNDUP(Reliability!B84,0)=3,"Medium",IF(ROUNDUP(Reliability!B84,0)=4,"Low","Very Low"))))))</f>
        <v>Low</v>
      </c>
      <c r="L86" s="230">
        <f t="shared" si="13"/>
        <v>1.4</v>
      </c>
      <c r="M86" s="236">
        <f>'Impact of the crisis'!N87</f>
        <v>1</v>
      </c>
      <c r="N86" s="236">
        <f>'Impact of the crisis'!AB87</f>
        <v>1.6</v>
      </c>
      <c r="O86" s="230" t="str">
        <f>'Conditions of people affected'!R87</f>
        <v>x</v>
      </c>
      <c r="P86" s="236" t="str">
        <f>'Conditions of people affected'!K87</f>
        <v>x</v>
      </c>
      <c r="Q86" s="236" t="str">
        <f>'Conditions of people affected'!Q87</f>
        <v>x</v>
      </c>
      <c r="R86" s="231">
        <f t="shared" si="14"/>
        <v>3.2</v>
      </c>
      <c r="S86" s="231">
        <f>'Complexity of the crisis'!X87</f>
        <v>3.7</v>
      </c>
      <c r="T86" s="231">
        <f>'Complexity of the crisis'!AN87</f>
        <v>2.5</v>
      </c>
      <c r="U86" s="122" t="str">
        <f>VLOOKUP(C86,Lists!$C$3:$E$160,3,FALSE)</f>
        <v>Asia</v>
      </c>
      <c r="V86" s="123">
        <v>44377</v>
      </c>
    </row>
    <row r="87" spans="1:22" x14ac:dyDescent="0.25">
      <c r="A87" s="54" t="str">
        <f>'Crisis Indicator Data'!A85</f>
        <v>Venezuela displacement in Peru</v>
      </c>
      <c r="B87" s="45" t="str">
        <f>Lists!G85</f>
        <v>Venezuelan refugees</v>
      </c>
      <c r="C87" s="54" t="str">
        <f>'Crisis Indicator Data'!C85</f>
        <v>PER002</v>
      </c>
      <c r="D87" s="54" t="str">
        <f>'Crisis Indicator Data'!D85</f>
        <v>Peru</v>
      </c>
      <c r="E87" s="54" t="str">
        <f>'Crisis Indicator Data'!E85</f>
        <v>PER</v>
      </c>
      <c r="F87" s="54" t="str">
        <f>'Crisis Indicator Data'!B85</f>
        <v>International displacement</v>
      </c>
      <c r="G87" s="228">
        <f t="shared" si="10"/>
        <v>2.9</v>
      </c>
      <c r="H87" s="55">
        <f t="shared" si="11"/>
        <v>3</v>
      </c>
      <c r="I87" s="116" t="str">
        <f t="shared" si="12"/>
        <v>Medium</v>
      </c>
      <c r="J87" s="229" t="str">
        <f>INDEX(Trends!$D$3:$D$404,MATCH(C87,Trends!$C$3:$C$404,0))</f>
        <v>Increasing</v>
      </c>
      <c r="K87" s="108" t="str">
        <f>IF(Reliability!B85="x","x",(IF(ROUNDUP(Reliability!B85,0)=1,"Very High",IF(ROUNDUP(Reliability!B85,0)=2,"High",IF(ROUNDUP(Reliability!B85,0)=3,"Medium",IF(ROUNDUP(Reliability!B85,0)=4,"Low","Very Low"))))))</f>
        <v>Medium</v>
      </c>
      <c r="L87" s="230">
        <f t="shared" si="13"/>
        <v>2.6</v>
      </c>
      <c r="M87" s="236">
        <f>'Impact of the crisis'!N88</f>
        <v>2.8</v>
      </c>
      <c r="N87" s="236">
        <f>'Impact of the crisis'!AB88</f>
        <v>2.5</v>
      </c>
      <c r="O87" s="230">
        <f>'Conditions of people affected'!R88</f>
        <v>3.25</v>
      </c>
      <c r="P87" s="236">
        <f>'Conditions of people affected'!K88</f>
        <v>3.5</v>
      </c>
      <c r="Q87" s="236">
        <f>'Conditions of people affected'!Q88</f>
        <v>3</v>
      </c>
      <c r="R87" s="231">
        <f t="shared" si="14"/>
        <v>2.4</v>
      </c>
      <c r="S87" s="231">
        <f>'Complexity of the crisis'!X88</f>
        <v>2.8</v>
      </c>
      <c r="T87" s="231">
        <f>'Complexity of the crisis'!AN88</f>
        <v>2</v>
      </c>
      <c r="U87" s="122" t="str">
        <f>VLOOKUP(C87,Lists!$C$3:$E$160,3,FALSE)</f>
        <v>Americas</v>
      </c>
      <c r="V87" s="123">
        <v>44348</v>
      </c>
    </row>
    <row r="88" spans="1:22" x14ac:dyDescent="0.25">
      <c r="A88" s="54" t="str">
        <f>'Crisis Indicator Data'!A86</f>
        <v>Mindanao conflict</v>
      </c>
      <c r="B88" s="45" t="str">
        <f>Lists!G86</f>
        <v>Mindanao Conflict</v>
      </c>
      <c r="C88" s="54" t="str">
        <f>'Crisis Indicator Data'!C86</f>
        <v>PHL003</v>
      </c>
      <c r="D88" s="54" t="str">
        <f>'Crisis Indicator Data'!D86</f>
        <v>Philippines</v>
      </c>
      <c r="E88" s="54" t="str">
        <f>'Crisis Indicator Data'!E86</f>
        <v>PHL</v>
      </c>
      <c r="F88" s="54" t="str">
        <f>'Crisis Indicator Data'!B86</f>
        <v>Conflict</v>
      </c>
      <c r="G88" s="228">
        <f t="shared" si="10"/>
        <v>2.5</v>
      </c>
      <c r="H88" s="55">
        <f t="shared" si="11"/>
        <v>3</v>
      </c>
      <c r="I88" s="116" t="str">
        <f t="shared" si="12"/>
        <v>Medium</v>
      </c>
      <c r="J88" s="229" t="str">
        <f>INDEX(Trends!$D$3:$D$404,MATCH(C88,Trends!$C$3:$C$404,0))</f>
        <v>Increasing</v>
      </c>
      <c r="K88" s="108" t="str">
        <f>IF(Reliability!B86="x","x",(IF(ROUNDUP(Reliability!B86,0)=1,"Very High",IF(ROUNDUP(Reliability!B86,0)=2,"High",IF(ROUNDUP(Reliability!B86,0)=3,"Medium",IF(ROUNDUP(Reliability!B86,0)=4,"Low","Very Low"))))))</f>
        <v>High</v>
      </c>
      <c r="L88" s="230">
        <f t="shared" si="13"/>
        <v>3.1</v>
      </c>
      <c r="M88" s="236">
        <f>'Impact of the crisis'!N89</f>
        <v>3</v>
      </c>
      <c r="N88" s="236">
        <f>'Impact of the crisis'!AB89</f>
        <v>3.1</v>
      </c>
      <c r="O88" s="230">
        <f>'Conditions of people affected'!R89</f>
        <v>1.45</v>
      </c>
      <c r="P88" s="236">
        <f>'Conditions of people affected'!K89</f>
        <v>1.9</v>
      </c>
      <c r="Q88" s="236">
        <f>'Conditions of people affected'!Q89</f>
        <v>1</v>
      </c>
      <c r="R88" s="231">
        <f t="shared" si="14"/>
        <v>3.4</v>
      </c>
      <c r="S88" s="231">
        <f>'Complexity of the crisis'!X89</f>
        <v>3.7</v>
      </c>
      <c r="T88" s="231">
        <f>'Complexity of the crisis'!AN89</f>
        <v>3</v>
      </c>
      <c r="U88" s="122" t="str">
        <f>VLOOKUP(C88,Lists!$C$3:$E$160,3,FALSE)</f>
        <v>Asia</v>
      </c>
      <c r="V88" s="123">
        <v>44403</v>
      </c>
    </row>
    <row r="89" spans="1:22" x14ac:dyDescent="0.25">
      <c r="A89" s="54" t="str">
        <f>'Crisis Indicator Data'!A87</f>
        <v>Complex crisis in DPRK</v>
      </c>
      <c r="B89" s="45" t="str">
        <f>Lists!G87</f>
        <v>Complex crisis</v>
      </c>
      <c r="C89" s="54" t="str">
        <f>'Crisis Indicator Data'!C87</f>
        <v>PRK001</v>
      </c>
      <c r="D89" s="54" t="str">
        <f>'Crisis Indicator Data'!D87</f>
        <v>DPRK</v>
      </c>
      <c r="E89" s="54" t="str">
        <f>'Crisis Indicator Data'!E87</f>
        <v>PRK</v>
      </c>
      <c r="F89" s="54" t="str">
        <f>'Crisis Indicator Data'!B87</f>
        <v>Complex crisis</v>
      </c>
      <c r="G89" s="228">
        <f t="shared" si="10"/>
        <v>3.8</v>
      </c>
      <c r="H89" s="55">
        <f t="shared" si="11"/>
        <v>4</v>
      </c>
      <c r="I89" s="116" t="str">
        <f t="shared" si="12"/>
        <v>High</v>
      </c>
      <c r="J89" s="229" t="str">
        <f>INDEX(Trends!$D$3:$D$404,MATCH(C89,Trends!$C$3:$C$404,0))</f>
        <v>Stable</v>
      </c>
      <c r="K89" s="108" t="str">
        <f>IF(Reliability!B87="x","x",(IF(ROUNDUP(Reliability!B87,0)=1,"Very High",IF(ROUNDUP(Reliability!B87,0)=2,"High",IF(ROUNDUP(Reliability!B87,0)=3,"Medium",IF(ROUNDUP(Reliability!B87,0)=4,"Low","Very Low"))))))</f>
        <v>Medium</v>
      </c>
      <c r="L89" s="230">
        <f t="shared" si="13"/>
        <v>4</v>
      </c>
      <c r="M89" s="236">
        <f>'Impact of the crisis'!N90</f>
        <v>4.5999999999999996</v>
      </c>
      <c r="N89" s="236">
        <f>'Impact of the crisis'!AB90</f>
        <v>3.6</v>
      </c>
      <c r="O89" s="230">
        <f>'Conditions of people affected'!R90</f>
        <v>4.5</v>
      </c>
      <c r="P89" s="236">
        <f>'Conditions of people affected'!K90</f>
        <v>5</v>
      </c>
      <c r="Q89" s="236">
        <f>'Conditions of people affected'!Q90</f>
        <v>4</v>
      </c>
      <c r="R89" s="231">
        <f t="shared" si="14"/>
        <v>2.6</v>
      </c>
      <c r="S89" s="231">
        <f>'Complexity of the crisis'!X90</f>
        <v>3.1</v>
      </c>
      <c r="T89" s="231">
        <f>'Complexity of the crisis'!AN90</f>
        <v>2</v>
      </c>
      <c r="U89" s="122" t="str">
        <f>VLOOKUP(C89,Lists!$C$3:$E$160,3,FALSE)</f>
        <v>Asia</v>
      </c>
      <c r="V89" s="123">
        <v>44439</v>
      </c>
    </row>
    <row r="90" spans="1:22" x14ac:dyDescent="0.25">
      <c r="A90" s="54" t="str">
        <f>'Crisis Indicator Data'!A88</f>
        <v>Conflict in Palestine</v>
      </c>
      <c r="B90" s="45" t="str">
        <f>Lists!G88</f>
        <v>Conflict</v>
      </c>
      <c r="C90" s="54" t="str">
        <f>'Crisis Indicator Data'!C88</f>
        <v>PSE002</v>
      </c>
      <c r="D90" s="54" t="str">
        <f>'Crisis Indicator Data'!D88</f>
        <v>Palestine</v>
      </c>
      <c r="E90" s="54" t="str">
        <f>'Crisis Indicator Data'!E88</f>
        <v>PSE</v>
      </c>
      <c r="F90" s="54" t="str">
        <f>'Crisis Indicator Data'!B88</f>
        <v>Conflict</v>
      </c>
      <c r="G90" s="228">
        <f t="shared" si="10"/>
        <v>4.3</v>
      </c>
      <c r="H90" s="55">
        <f t="shared" si="11"/>
        <v>5</v>
      </c>
      <c r="I90" s="116" t="str">
        <f t="shared" si="12"/>
        <v>Very High</v>
      </c>
      <c r="J90" s="229" t="str">
        <f>INDEX(Trends!$D$3:$D$404,MATCH(C90,Trends!$C$3:$C$404,0))</f>
        <v>Increasing</v>
      </c>
      <c r="K90" s="108" t="str">
        <f>IF(Reliability!B88="x","x",(IF(ROUNDUP(Reliability!B88,0)=1,"Very High",IF(ROUNDUP(Reliability!B88,0)=2,"High",IF(ROUNDUP(Reliability!B88,0)=3,"Medium",IF(ROUNDUP(Reliability!B88,0)=4,"Low","Very Low"))))))</f>
        <v>High</v>
      </c>
      <c r="L90" s="230">
        <f t="shared" si="13"/>
        <v>4</v>
      </c>
      <c r="M90" s="236">
        <f>'Impact of the crisis'!N91</f>
        <v>3.4</v>
      </c>
      <c r="N90" s="236">
        <f>'Impact of the crisis'!AB91</f>
        <v>4.3</v>
      </c>
      <c r="O90" s="230">
        <f>'Conditions of people affected'!R91</f>
        <v>4.6500000000000004</v>
      </c>
      <c r="P90" s="236">
        <f>'Conditions of people affected'!K91</f>
        <v>4.3</v>
      </c>
      <c r="Q90" s="236">
        <f>'Conditions of people affected'!Q91</f>
        <v>5</v>
      </c>
      <c r="R90" s="231">
        <f t="shared" si="14"/>
        <v>3.9</v>
      </c>
      <c r="S90" s="231">
        <f>'Complexity of the crisis'!X91</f>
        <v>3.1</v>
      </c>
      <c r="T90" s="231">
        <f>'Complexity of the crisis'!AN91</f>
        <v>4.5</v>
      </c>
      <c r="U90" s="122" t="str">
        <f>VLOOKUP(C90,Lists!$C$3:$E$160,3,FALSE)</f>
        <v>Middle east</v>
      </c>
      <c r="V90" s="123">
        <v>44377</v>
      </c>
    </row>
    <row r="91" spans="1:22" x14ac:dyDescent="0.25">
      <c r="A91" s="54" t="str">
        <f>'Crisis Indicator Data'!A89</f>
        <v>Regional Boko Haram Crisis</v>
      </c>
      <c r="B91" s="45" t="str">
        <f>Lists!G89</f>
        <v>Regional Boko Haram</v>
      </c>
      <c r="C91" s="54" t="str">
        <f>'Crisis Indicator Data'!C89</f>
        <v>REG001</v>
      </c>
      <c r="D91" s="54" t="str">
        <f>'Crisis Indicator Data'!D89</f>
        <v>Nigeria,Niger,Chad,Cameroon</v>
      </c>
      <c r="E91" s="54" t="str">
        <f>'Crisis Indicator Data'!E89</f>
        <v>NGA,NER,TCD,CMR</v>
      </c>
      <c r="F91" s="54" t="str">
        <f>'Crisis Indicator Data'!B89</f>
        <v>Regional crisis</v>
      </c>
      <c r="G91" s="228">
        <f t="shared" si="10"/>
        <v>4.4000000000000004</v>
      </c>
      <c r="H91" s="55">
        <f t="shared" si="11"/>
        <v>5</v>
      </c>
      <c r="I91" s="116" t="str">
        <f t="shared" si="12"/>
        <v>Very High</v>
      </c>
      <c r="J91" s="229" t="str">
        <f>INDEX(Trends!$D$3:$D$404,MATCH(C91,Trends!$C$3:$C$404,0))</f>
        <v>Increasing</v>
      </c>
      <c r="K91" s="108" t="str">
        <f>IF(Reliability!B89="x","x",(IF(ROUNDUP(Reliability!B89,0)=1,"Very High",IF(ROUNDUP(Reliability!B89,0)=2,"High",IF(ROUNDUP(Reliability!B89,0)=3,"Medium",IF(ROUNDUP(Reliability!B89,0)=4,"Low","Very Low"))))))</f>
        <v>High</v>
      </c>
      <c r="L91" s="230">
        <f t="shared" si="13"/>
        <v>4</v>
      </c>
      <c r="M91" s="236">
        <f>'Impact of the crisis'!N92</f>
        <v>2.2999999999999998</v>
      </c>
      <c r="N91" s="236">
        <f>'Impact of the crisis'!AB92</f>
        <v>4.5</v>
      </c>
      <c r="O91" s="230">
        <f>'Conditions of people affected'!R92</f>
        <v>4.45</v>
      </c>
      <c r="P91" s="236">
        <f>'Conditions of people affected'!K92</f>
        <v>4.9000000000000004</v>
      </c>
      <c r="Q91" s="236">
        <f>'Conditions of people affected'!Q92</f>
        <v>4</v>
      </c>
      <c r="R91" s="231">
        <f t="shared" si="14"/>
        <v>4.7</v>
      </c>
      <c r="S91" s="231">
        <f>'Complexity of the crisis'!X92</f>
        <v>4.3</v>
      </c>
      <c r="T91" s="231">
        <f>'Complexity of the crisis'!AN92</f>
        <v>5</v>
      </c>
      <c r="U91" s="122" t="str">
        <f>VLOOKUP(C91,Lists!$C$3:$E$160,3,FALSE)</f>
        <v>Africa,Africa,Africa,Africa</v>
      </c>
      <c r="V91" s="123">
        <v>44358</v>
      </c>
    </row>
    <row r="92" spans="1:22" x14ac:dyDescent="0.25">
      <c r="A92" s="54" t="str">
        <f>'Crisis Indicator Data'!A90</f>
        <v>Venezuela Regional Crisis</v>
      </c>
      <c r="B92" s="45" t="str">
        <f>Lists!G90</f>
        <v>Venezuela Regional Crisis</v>
      </c>
      <c r="C92" s="54" t="str">
        <f>'Crisis Indicator Data'!C90</f>
        <v>REG002</v>
      </c>
      <c r="D92" s="54" t="str">
        <f>'Crisis Indicator Data'!D90</f>
        <v>Venezuela,Brazil,Colombia,Ecuador,Peru,Trinidad and Tobago</v>
      </c>
      <c r="E92" s="54" t="str">
        <f>'Crisis Indicator Data'!E90</f>
        <v>VEN,BRA,COL,ECU,PER,TTO</v>
      </c>
      <c r="F92" s="54" t="str">
        <f>'Crisis Indicator Data'!B90</f>
        <v>Regional crisis</v>
      </c>
      <c r="G92" s="228">
        <f t="shared" si="10"/>
        <v>3.9</v>
      </c>
      <c r="H92" s="55">
        <f t="shared" si="11"/>
        <v>4</v>
      </c>
      <c r="I92" s="116" t="str">
        <f t="shared" si="12"/>
        <v>High</v>
      </c>
      <c r="J92" s="229" t="str">
        <f>INDEX(Trends!$D$3:$D$404,MATCH(C92,Trends!$C$3:$C$404,0))</f>
        <v>Increasing</v>
      </c>
      <c r="K92" s="108" t="str">
        <f>IF(Reliability!B90="x","x",(IF(ROUNDUP(Reliability!B90,0)=1,"Very High",IF(ROUNDUP(Reliability!B90,0)=2,"High",IF(ROUNDUP(Reliability!B90,0)=3,"Medium",IF(ROUNDUP(Reliability!B90,0)=4,"Low","Very Low"))))))</f>
        <v>Low</v>
      </c>
      <c r="L92" s="230">
        <f t="shared" si="13"/>
        <v>4.0999999999999996</v>
      </c>
      <c r="M92" s="236">
        <f>'Impact of the crisis'!N93</f>
        <v>2.9</v>
      </c>
      <c r="N92" s="236">
        <f>'Impact of the crisis'!AB93</f>
        <v>4.5</v>
      </c>
      <c r="O92" s="230">
        <f>'Conditions of people affected'!R93</f>
        <v>4</v>
      </c>
      <c r="P92" s="236">
        <f>'Conditions of people affected'!K93</f>
        <v>5</v>
      </c>
      <c r="Q92" s="236">
        <f>'Conditions of people affected'!Q93</f>
        <v>3</v>
      </c>
      <c r="R92" s="231">
        <f t="shared" si="14"/>
        <v>3.6</v>
      </c>
      <c r="S92" s="231">
        <f>'Complexity of the crisis'!X93</f>
        <v>3.6</v>
      </c>
      <c r="T92" s="231">
        <f>'Complexity of the crisis'!AN93</f>
        <v>3.5</v>
      </c>
      <c r="U92" s="122" t="str">
        <f>VLOOKUP(C92,Lists!$C$3:$E$160,3,FALSE)</f>
        <v>Americas,Americas,Americas,Americas,Americas,Americas</v>
      </c>
      <c r="V92" s="123">
        <v>44362</v>
      </c>
    </row>
    <row r="93" spans="1:22" x14ac:dyDescent="0.25">
      <c r="A93" s="54" t="str">
        <f>'Crisis Indicator Data'!A91</f>
        <v>Regional Kashmir conflict</v>
      </c>
      <c r="B93" s="45" t="str">
        <f>Lists!G91</f>
        <v>Regional Kashmir conflict</v>
      </c>
      <c r="C93" s="54" t="str">
        <f>'Crisis Indicator Data'!C91</f>
        <v>REG003</v>
      </c>
      <c r="D93" s="54" t="str">
        <f>'Crisis Indicator Data'!D91</f>
        <v>India,Pakistan</v>
      </c>
      <c r="E93" s="54" t="str">
        <f>'Crisis Indicator Data'!E91</f>
        <v>IND,PAK</v>
      </c>
      <c r="F93" s="54" t="str">
        <f>'Crisis Indicator Data'!B91</f>
        <v>Regional crisis</v>
      </c>
      <c r="G93" s="228" t="str">
        <f t="shared" si="10"/>
        <v>x</v>
      </c>
      <c r="H93" s="55" t="str">
        <f t="shared" si="11"/>
        <v>x</v>
      </c>
      <c r="I93" s="116" t="str">
        <f t="shared" si="12"/>
        <v>x</v>
      </c>
      <c r="J93" s="229" t="str">
        <f>INDEX(Trends!$D$3:$D$404,MATCH(C93,Trends!$C$3:$C$404,0))</f>
        <v>-</v>
      </c>
      <c r="K93" s="108" t="str">
        <f>IF(Reliability!B91="x","x",(IF(ROUNDUP(Reliability!B91,0)=1,"Very High",IF(ROUNDUP(Reliability!B91,0)=2,"High",IF(ROUNDUP(Reliability!B91,0)=3,"Medium",IF(ROUNDUP(Reliability!B91,0)=4,"Low","Very Low"))))))</f>
        <v>Very Low</v>
      </c>
      <c r="L93" s="230">
        <f t="shared" si="13"/>
        <v>3.5</v>
      </c>
      <c r="M93" s="236">
        <f>'Impact of the crisis'!N94</f>
        <v>2.1</v>
      </c>
      <c r="N93" s="236">
        <f>'Impact of the crisis'!AB94</f>
        <v>4</v>
      </c>
      <c r="O93" s="230" t="str">
        <f>'Conditions of people affected'!R94</f>
        <v>x</v>
      </c>
      <c r="P93" s="236" t="str">
        <f>'Conditions of people affected'!K94</f>
        <v>x</v>
      </c>
      <c r="Q93" s="236" t="str">
        <f>'Conditions of people affected'!Q94</f>
        <v>x</v>
      </c>
      <c r="R93" s="231">
        <f t="shared" si="14"/>
        <v>3.1</v>
      </c>
      <c r="S93" s="231">
        <f>'Complexity of the crisis'!X94</f>
        <v>3.2</v>
      </c>
      <c r="T93" s="231">
        <f>'Complexity of the crisis'!AN94</f>
        <v>3</v>
      </c>
      <c r="U93" s="122" t="str">
        <f>VLOOKUP(C93,Lists!$C$3:$E$160,3,FALSE)</f>
        <v>Asia,Asia</v>
      </c>
      <c r="V93" s="123">
        <v>44358</v>
      </c>
    </row>
    <row r="94" spans="1:22" x14ac:dyDescent="0.25">
      <c r="A94" s="54" t="str">
        <f>'Crisis Indicator Data'!A92</f>
        <v>Syrian Regional Crisis</v>
      </c>
      <c r="B94" s="45" t="str">
        <f>Lists!G92</f>
        <v>Syrian Regional Crisis</v>
      </c>
      <c r="C94" s="54" t="str">
        <f>'Crisis Indicator Data'!C92</f>
        <v>REG004</v>
      </c>
      <c r="D94" s="54" t="str">
        <f>'Crisis Indicator Data'!D92</f>
        <v>Syria,Turkey,Iraq,Egypt,Jordan,Lebanon</v>
      </c>
      <c r="E94" s="54" t="str">
        <f>'Crisis Indicator Data'!E92</f>
        <v>SYR,TUR,IRQ,EGY,JOR,LBN</v>
      </c>
      <c r="F94" s="54" t="str">
        <f>'Crisis Indicator Data'!B92</f>
        <v>Regional crisis</v>
      </c>
      <c r="G94" s="228">
        <f t="shared" si="10"/>
        <v>4.7</v>
      </c>
      <c r="H94" s="55">
        <f t="shared" si="11"/>
        <v>5</v>
      </c>
      <c r="I94" s="116" t="str">
        <f t="shared" si="12"/>
        <v>Very High</v>
      </c>
      <c r="J94" s="229" t="str">
        <f>INDEX(Trends!$D$3:$D$404,MATCH(C94,Trends!$C$3:$C$404,0))</f>
        <v>Increasing</v>
      </c>
      <c r="K94" s="108" t="str">
        <f>IF(Reliability!B92="x","x",(IF(ROUNDUP(Reliability!B92,0)=1,"Very High",IF(ROUNDUP(Reliability!B92,0)=2,"High",IF(ROUNDUP(Reliability!B92,0)=3,"Medium",IF(ROUNDUP(Reliability!B92,0)=4,"Low","Very Low"))))))</f>
        <v>Medium</v>
      </c>
      <c r="L94" s="230">
        <f t="shared" si="13"/>
        <v>4</v>
      </c>
      <c r="M94" s="236">
        <f>'Impact of the crisis'!N95</f>
        <v>3.1</v>
      </c>
      <c r="N94" s="236">
        <f>'Impact of the crisis'!AB95</f>
        <v>4.3</v>
      </c>
      <c r="O94" s="230">
        <f>'Conditions of people affected'!R95</f>
        <v>5</v>
      </c>
      <c r="P94" s="236">
        <f>'Conditions of people affected'!K95</f>
        <v>5</v>
      </c>
      <c r="Q94" s="236">
        <f>'Conditions of people affected'!Q95</f>
        <v>5</v>
      </c>
      <c r="R94" s="231">
        <f t="shared" si="14"/>
        <v>4.7</v>
      </c>
      <c r="S94" s="231">
        <f>'Complexity of the crisis'!X95</f>
        <v>4.3</v>
      </c>
      <c r="T94" s="231">
        <f>'Complexity of the crisis'!AN95</f>
        <v>5</v>
      </c>
      <c r="U94" s="122" t="str">
        <f>VLOOKUP(C94,Lists!$C$3:$E$160,3,FALSE)</f>
        <v>Middle east,Middle east,Middle east,Africa,Middle east,Middle east</v>
      </c>
      <c r="V94" s="123">
        <v>44377</v>
      </c>
    </row>
    <row r="95" spans="1:22" x14ac:dyDescent="0.25">
      <c r="A95" s="54" t="str">
        <f>'Crisis Indicator Data'!A93</f>
        <v xml:space="preserve">Eastern Mediterranean Route </v>
      </c>
      <c r="B95" s="45" t="str">
        <f>Lists!G93</f>
        <v xml:space="preserve">Eastern Mediterranean Route </v>
      </c>
      <c r="C95" s="54" t="str">
        <f>'Crisis Indicator Data'!C93</f>
        <v>REG006</v>
      </c>
      <c r="D95" s="54" t="str">
        <f>'Crisis Indicator Data'!D93</f>
        <v>Turkey,Greece</v>
      </c>
      <c r="E95" s="54" t="str">
        <f>'Crisis Indicator Data'!E93</f>
        <v>TUR,GRC</v>
      </c>
      <c r="F95" s="54" t="str">
        <f>'Crisis Indicator Data'!B93</f>
        <v>Regional crisis</v>
      </c>
      <c r="G95" s="228" t="str">
        <f t="shared" si="10"/>
        <v>x</v>
      </c>
      <c r="H95" s="55" t="str">
        <f t="shared" si="11"/>
        <v>x</v>
      </c>
      <c r="I95" s="116" t="str">
        <f t="shared" si="12"/>
        <v>x</v>
      </c>
      <c r="J95" s="229" t="str">
        <f>INDEX(Trends!$D$3:$D$404,MATCH(C95,Trends!$C$3:$C$404,0))</f>
        <v>-</v>
      </c>
      <c r="K95" s="108" t="str">
        <f>IF(Reliability!B93="x","x",(IF(ROUNDUP(Reliability!B93,0)=1,"Very High",IF(ROUNDUP(Reliability!B93,0)=2,"High",IF(ROUNDUP(Reliability!B93,0)=3,"Medium",IF(ROUNDUP(Reliability!B93,0)=4,"Low","Very Low"))))))</f>
        <v>Very Low</v>
      </c>
      <c r="L95" s="230" t="str">
        <f t="shared" si="13"/>
        <v>x</v>
      </c>
      <c r="M95" s="236" t="str">
        <f>'Impact of the crisis'!N96</f>
        <v>x</v>
      </c>
      <c r="N95" s="236">
        <f>'Impact of the crisis'!AB96</f>
        <v>2.5</v>
      </c>
      <c r="O95" s="230" t="str">
        <f>'Conditions of people affected'!R96</f>
        <v>x</v>
      </c>
      <c r="P95" s="236" t="str">
        <f>'Conditions of people affected'!K96</f>
        <v>x</v>
      </c>
      <c r="Q95" s="236" t="str">
        <f>'Conditions of people affected'!Q96</f>
        <v>x</v>
      </c>
      <c r="R95" s="231">
        <f t="shared" si="14"/>
        <v>2.9</v>
      </c>
      <c r="S95" s="231">
        <f>'Complexity of the crisis'!X96</f>
        <v>3.2</v>
      </c>
      <c r="T95" s="231">
        <f>'Complexity of the crisis'!AN96</f>
        <v>2.5</v>
      </c>
      <c r="U95" s="122" t="str">
        <f>VLOOKUP(C95,Lists!$C$3:$E$160,3,FALSE)</f>
        <v>Middle east,Europe</v>
      </c>
      <c r="V95" s="123">
        <v>44377</v>
      </c>
    </row>
    <row r="96" spans="1:22" x14ac:dyDescent="0.25">
      <c r="A96" s="54" t="str">
        <f>'Crisis Indicator Data'!A94</f>
        <v>Central Mediterranean Route</v>
      </c>
      <c r="B96" s="45" t="str">
        <f>Lists!G94</f>
        <v>Central Mediterranean Route</v>
      </c>
      <c r="C96" s="54" t="str">
        <f>'Crisis Indicator Data'!C94</f>
        <v>REG007</v>
      </c>
      <c r="D96" s="54" t="str">
        <f>'Crisis Indicator Data'!D94</f>
        <v>Algeria,Tunisia,Libya,Italy</v>
      </c>
      <c r="E96" s="54" t="str">
        <f>'Crisis Indicator Data'!E94</f>
        <v>DZA,TUN,LBY,ITA</v>
      </c>
      <c r="F96" s="54" t="str">
        <f>'Crisis Indicator Data'!B94</f>
        <v>Regional crisis</v>
      </c>
      <c r="G96" s="228" t="str">
        <f t="shared" si="10"/>
        <v>x</v>
      </c>
      <c r="H96" s="55" t="str">
        <f t="shared" si="11"/>
        <v>x</v>
      </c>
      <c r="I96" s="116" t="str">
        <f t="shared" si="12"/>
        <v>x</v>
      </c>
      <c r="J96" s="229" t="str">
        <f>INDEX(Trends!$D$3:$D$404,MATCH(C96,Trends!$C$3:$C$404,0))</f>
        <v>-</v>
      </c>
      <c r="K96" s="108" t="str">
        <f>IF(Reliability!B94="x","x",(IF(ROUNDUP(Reliability!B94,0)=1,"Very High",IF(ROUNDUP(Reliability!B94,0)=2,"High",IF(ROUNDUP(Reliability!B94,0)=3,"Medium",IF(ROUNDUP(Reliability!B94,0)=4,"Low","Very Low"))))))</f>
        <v>Very Low</v>
      </c>
      <c r="L96" s="230" t="str">
        <f t="shared" si="13"/>
        <v>x</v>
      </c>
      <c r="M96" s="236" t="str">
        <f>'Impact of the crisis'!N97</f>
        <v>x</v>
      </c>
      <c r="N96" s="236">
        <f>'Impact of the crisis'!AB97</f>
        <v>4</v>
      </c>
      <c r="O96" s="230" t="str">
        <f>'Conditions of people affected'!R97</f>
        <v>x</v>
      </c>
      <c r="P96" s="236" t="str">
        <f>'Conditions of people affected'!K97</f>
        <v>x</v>
      </c>
      <c r="Q96" s="236" t="str">
        <f>'Conditions of people affected'!Q97</f>
        <v>x</v>
      </c>
      <c r="R96" s="231">
        <f t="shared" si="14"/>
        <v>3.1</v>
      </c>
      <c r="S96" s="231">
        <f>'Complexity of the crisis'!X97</f>
        <v>3.1</v>
      </c>
      <c r="T96" s="231">
        <f>'Complexity of the crisis'!AN97</f>
        <v>3</v>
      </c>
      <c r="U96" s="122" t="str">
        <f>VLOOKUP(C96,Lists!$C$3:$E$160,3,FALSE)</f>
        <v>Africa,Africa,Africa,Europe</v>
      </c>
      <c r="V96" s="123">
        <v>44357</v>
      </c>
    </row>
    <row r="97" spans="1:22" x14ac:dyDescent="0.25">
      <c r="A97" s="54" t="str">
        <f>'Crisis Indicator Data'!A95</f>
        <v>Western Mediterranean Route</v>
      </c>
      <c r="B97" s="45" t="str">
        <f>Lists!G95</f>
        <v>Western Mediterranean Route</v>
      </c>
      <c r="C97" s="54" t="str">
        <f>'Crisis Indicator Data'!C95</f>
        <v>REG008</v>
      </c>
      <c r="D97" s="54" t="str">
        <f>'Crisis Indicator Data'!D95</f>
        <v>Algeria,Morocco,Spain</v>
      </c>
      <c r="E97" s="54" t="str">
        <f>'Crisis Indicator Data'!E95</f>
        <v>DZA,MAR,ESP</v>
      </c>
      <c r="F97" s="54" t="str">
        <f>'Crisis Indicator Data'!B95</f>
        <v>Regional crisis</v>
      </c>
      <c r="G97" s="228" t="str">
        <f t="shared" si="10"/>
        <v>x</v>
      </c>
      <c r="H97" s="55" t="str">
        <f t="shared" si="11"/>
        <v>x</v>
      </c>
      <c r="I97" s="116" t="str">
        <f t="shared" si="12"/>
        <v>x</v>
      </c>
      <c r="J97" s="229" t="str">
        <f>INDEX(Trends!$D$3:$D$404,MATCH(C97,Trends!$C$3:$C$404,0))</f>
        <v>-</v>
      </c>
      <c r="K97" s="108" t="str">
        <f>IF(Reliability!B95="x","x",(IF(ROUNDUP(Reliability!B95,0)=1,"Very High",IF(ROUNDUP(Reliability!B95,0)=2,"High",IF(ROUNDUP(Reliability!B95,0)=3,"Medium",IF(ROUNDUP(Reliability!B95,0)=4,"Low","Very Low"))))))</f>
        <v>Very Low</v>
      </c>
      <c r="L97" s="230" t="str">
        <f t="shared" si="13"/>
        <v>x</v>
      </c>
      <c r="M97" s="236" t="str">
        <f>'Impact of the crisis'!N98</f>
        <v>x</v>
      </c>
      <c r="N97" s="236">
        <f>'Impact of the crisis'!AB98</f>
        <v>3.2</v>
      </c>
      <c r="O97" s="230" t="str">
        <f>'Conditions of people affected'!R98</f>
        <v>x</v>
      </c>
      <c r="P97" s="236" t="str">
        <f>'Conditions of people affected'!K98</f>
        <v>x</v>
      </c>
      <c r="Q97" s="236" t="str">
        <f>'Conditions of people affected'!Q98</f>
        <v>x</v>
      </c>
      <c r="R97" s="231">
        <f t="shared" si="14"/>
        <v>2.6</v>
      </c>
      <c r="S97" s="231">
        <f>'Complexity of the crisis'!X98</f>
        <v>3.1</v>
      </c>
      <c r="T97" s="231">
        <f>'Complexity of the crisis'!AN98</f>
        <v>2</v>
      </c>
      <c r="U97" s="122" t="str">
        <f>VLOOKUP(C97,Lists!$C$3:$E$160,3,FALSE)</f>
        <v>Africa,Africa,Europe</v>
      </c>
      <c r="V97" s="123">
        <v>44357</v>
      </c>
    </row>
    <row r="98" spans="1:22" x14ac:dyDescent="0.25">
      <c r="A98" s="54" t="str">
        <f>'Crisis Indicator Data'!A96</f>
        <v>Rohingya Regional Crisis</v>
      </c>
      <c r="B98" s="45" t="str">
        <f>Lists!G96</f>
        <v>Rohingya Regional Crisis</v>
      </c>
      <c r="C98" s="54" t="str">
        <f>'Crisis Indicator Data'!C96</f>
        <v>REG011</v>
      </c>
      <c r="D98" s="54" t="str">
        <f>'Crisis Indicator Data'!D96</f>
        <v>Bangladesh,Myanmar</v>
      </c>
      <c r="E98" s="54" t="str">
        <f>'Crisis Indicator Data'!E96</f>
        <v>BGD,MMR</v>
      </c>
      <c r="F98" s="54" t="str">
        <f>'Crisis Indicator Data'!B96</f>
        <v>Regional crisis</v>
      </c>
      <c r="G98" s="228">
        <f t="shared" si="10"/>
        <v>3.8</v>
      </c>
      <c r="H98" s="55">
        <f t="shared" si="11"/>
        <v>4</v>
      </c>
      <c r="I98" s="116" t="str">
        <f t="shared" si="12"/>
        <v>High</v>
      </c>
      <c r="J98" s="229" t="str">
        <f>INDEX(Trends!$D$3:$D$404,MATCH(C98,Trends!$C$3:$C$404,0))</f>
        <v>Increasing</v>
      </c>
      <c r="K98" s="108" t="str">
        <f>IF(Reliability!B96="x","x",(IF(ROUNDUP(Reliability!B96,0)=1,"Very High",IF(ROUNDUP(Reliability!B96,0)=2,"High",IF(ROUNDUP(Reliability!B96,0)=3,"Medium",IF(ROUNDUP(Reliability!B96,0)=4,"Low","Very Low"))))))</f>
        <v>High</v>
      </c>
      <c r="L98" s="230">
        <f t="shared" si="13"/>
        <v>3.1</v>
      </c>
      <c r="M98" s="236">
        <f>'Impact of the crisis'!N99</f>
        <v>1.4</v>
      </c>
      <c r="N98" s="236">
        <f>'Impact of the crisis'!AB99</f>
        <v>3.7</v>
      </c>
      <c r="O98" s="230">
        <f>'Conditions of people affected'!R99</f>
        <v>3.85</v>
      </c>
      <c r="P98" s="236">
        <f>'Conditions of people affected'!K99</f>
        <v>3.7</v>
      </c>
      <c r="Q98" s="236">
        <f>'Conditions of people affected'!Q99</f>
        <v>4</v>
      </c>
      <c r="R98" s="231">
        <f t="shared" si="14"/>
        <v>4.0999999999999996</v>
      </c>
      <c r="S98" s="231">
        <f>'Complexity of the crisis'!X99</f>
        <v>3.6</v>
      </c>
      <c r="T98" s="231">
        <f>'Complexity of the crisis'!AN99</f>
        <v>4.5</v>
      </c>
      <c r="U98" s="122" t="str">
        <f>VLOOKUP(C98,Lists!$C$3:$E$160,3,FALSE)</f>
        <v>Asia,Asia</v>
      </c>
      <c r="V98" s="123">
        <v>44357</v>
      </c>
    </row>
    <row r="99" spans="1:22" x14ac:dyDescent="0.25">
      <c r="A99" s="54" t="str">
        <f>'Crisis Indicator Data'!A97</f>
        <v>Southern Africa Regional Food Security Crisis</v>
      </c>
      <c r="B99" s="45" t="str">
        <f>Lists!G97</f>
        <v>Southern Africa Regional Food Security Crisis</v>
      </c>
      <c r="C99" s="54" t="str">
        <f>'Crisis Indicator Data'!C97</f>
        <v>REG012</v>
      </c>
      <c r="D99" s="54" t="str">
        <f>'Crisis Indicator Data'!D97</f>
        <v>Lesotho,Madagascar,Malawi,Namibia,Eswatini,Zambia,Zimbabwe</v>
      </c>
      <c r="E99" s="54" t="str">
        <f>'Crisis Indicator Data'!E97</f>
        <v>LSO,MDG,MWI,NAM,SWZ,ZMB,ZWE</v>
      </c>
      <c r="F99" s="54" t="str">
        <f>'Crisis Indicator Data'!B97</f>
        <v>Regional crisis</v>
      </c>
      <c r="G99" s="228">
        <f t="shared" si="10"/>
        <v>3.7</v>
      </c>
      <c r="H99" s="55">
        <f t="shared" si="11"/>
        <v>4</v>
      </c>
      <c r="I99" s="116" t="str">
        <f t="shared" si="12"/>
        <v>High</v>
      </c>
      <c r="J99" s="229" t="str">
        <f>INDEX(Trends!$D$3:$D$404,MATCH(C99,Trends!$C$3:$C$404,0))</f>
        <v>Increasing</v>
      </c>
      <c r="K99" s="108" t="str">
        <f>IF(Reliability!B97="x","x",(IF(ROUNDUP(Reliability!B97,0)=1,"Very High",IF(ROUNDUP(Reliability!B97,0)=2,"High",IF(ROUNDUP(Reliability!B97,0)=3,"Medium",IF(ROUNDUP(Reliability!B97,0)=4,"Low","Very Low"))))))</f>
        <v>Very High</v>
      </c>
      <c r="L99" s="230">
        <f t="shared" si="13"/>
        <v>3.4</v>
      </c>
      <c r="M99" s="236">
        <f>'Impact of the crisis'!N100</f>
        <v>4.5</v>
      </c>
      <c r="N99" s="236">
        <f>'Impact of the crisis'!AB100</f>
        <v>2.7</v>
      </c>
      <c r="O99" s="230">
        <f>'Conditions of people affected'!R100</f>
        <v>4</v>
      </c>
      <c r="P99" s="236">
        <f>'Conditions of people affected'!K100</f>
        <v>5</v>
      </c>
      <c r="Q99" s="236">
        <f>'Conditions of people affected'!Q100</f>
        <v>3</v>
      </c>
      <c r="R99" s="231">
        <f t="shared" si="14"/>
        <v>3.4</v>
      </c>
      <c r="S99" s="231">
        <f>'Complexity of the crisis'!X100</f>
        <v>2.6</v>
      </c>
      <c r="T99" s="231">
        <f>'Complexity of the crisis'!AN100</f>
        <v>4</v>
      </c>
      <c r="U99" s="122" t="str">
        <f>VLOOKUP(C99,Lists!$C$3:$E$160,3,FALSE)</f>
        <v>Africa,Africa,Africa,Africa,Africa,Africa,Africa</v>
      </c>
      <c r="V99" s="123">
        <v>44388</v>
      </c>
    </row>
    <row r="100" spans="1:22" x14ac:dyDescent="0.25">
      <c r="A100" s="54" t="str">
        <f>'Crisis Indicator Data'!A98</f>
        <v>Nagorno-Karabakh Conflict</v>
      </c>
      <c r="B100" s="45" t="str">
        <f>Lists!G98</f>
        <v>Regional Nagorno-Karabakh Conflict</v>
      </c>
      <c r="C100" s="54" t="str">
        <f>'Crisis Indicator Data'!C98</f>
        <v>REG013</v>
      </c>
      <c r="D100" s="54" t="str">
        <f>'Crisis Indicator Data'!D98</f>
        <v>Armenia,Azerbaijan</v>
      </c>
      <c r="E100" s="54" t="str">
        <f>'Crisis Indicator Data'!E98</f>
        <v>ARM,AZE</v>
      </c>
      <c r="F100" s="54" t="str">
        <f>'Crisis Indicator Data'!B98</f>
        <v>Regional crisis</v>
      </c>
      <c r="G100" s="228" t="str">
        <f t="shared" si="10"/>
        <v>x</v>
      </c>
      <c r="H100" s="55" t="str">
        <f t="shared" si="11"/>
        <v>x</v>
      </c>
      <c r="I100" s="116" t="str">
        <f t="shared" si="12"/>
        <v>x</v>
      </c>
      <c r="J100" s="229" t="str">
        <f>INDEX(Trends!$D$3:$D$404,MATCH(C100,Trends!$C$3:$C$404,0))</f>
        <v>-</v>
      </c>
      <c r="K100" s="108" t="str">
        <f>IF(Reliability!B98="x","x",(IF(ROUNDUP(Reliability!B98,0)=1,"Very High",IF(ROUNDUP(Reliability!B98,0)=2,"High",IF(ROUNDUP(Reliability!B98,0)=3,"Medium",IF(ROUNDUP(Reliability!B98,0)=4,"Low","Very Low"))))))</f>
        <v>Low</v>
      </c>
      <c r="L100" s="230">
        <f t="shared" si="13"/>
        <v>2.7</v>
      </c>
      <c r="M100" s="236">
        <f>'Impact of the crisis'!N101</f>
        <v>2.6</v>
      </c>
      <c r="N100" s="236">
        <f>'Impact of the crisis'!AB101</f>
        <v>2.7</v>
      </c>
      <c r="O100" s="230" t="str">
        <f>'Conditions of people affected'!R101</f>
        <v>x</v>
      </c>
      <c r="P100" s="236" t="str">
        <f>'Conditions of people affected'!K101</f>
        <v>x</v>
      </c>
      <c r="Q100" s="236" t="str">
        <f>'Conditions of people affected'!Q101</f>
        <v>x</v>
      </c>
      <c r="R100" s="231">
        <f t="shared" si="14"/>
        <v>3</v>
      </c>
      <c r="S100" s="231">
        <f>'Complexity of the crisis'!X101</f>
        <v>3.4</v>
      </c>
      <c r="T100" s="231">
        <f>'Complexity of the crisis'!AN101</f>
        <v>2.5</v>
      </c>
      <c r="U100" s="122" t="str">
        <f>VLOOKUP(C100,Lists!$C$3:$E$160,3,FALSE)</f>
        <v>Middle east,Middle east</v>
      </c>
      <c r="V100" s="123">
        <v>44356</v>
      </c>
    </row>
    <row r="101" spans="1:22" x14ac:dyDescent="0.25">
      <c r="A101" s="54" t="str">
        <f>'Crisis Indicator Data'!A99</f>
        <v>Burundi and DRC refugees in Rwanda</v>
      </c>
      <c r="B101" s="45" t="str">
        <f>Lists!G99</f>
        <v>Refugees</v>
      </c>
      <c r="C101" s="54" t="str">
        <f>'Crisis Indicator Data'!C99</f>
        <v>RWA002</v>
      </c>
      <c r="D101" s="54" t="str">
        <f>'Crisis Indicator Data'!D99</f>
        <v>Rwanda</v>
      </c>
      <c r="E101" s="54" t="str">
        <f>'Crisis Indicator Data'!E99</f>
        <v>RWA</v>
      </c>
      <c r="F101" s="54" t="str">
        <f>'Crisis Indicator Data'!B99</f>
        <v>International displacement</v>
      </c>
      <c r="G101" s="228">
        <f t="shared" ref="G101:G132" si="15">IF(OR(O101="x",L101="x"),"x",ROUND((5-GEOMEAN(((5-L101)/5*4+1),((5-O101)/5*4+1),((5-O101)/5*4+1)))/4*3.5+R101*0.3,1))</f>
        <v>2.2000000000000002</v>
      </c>
      <c r="H101" s="55">
        <f t="shared" ref="H101:H132" si="16">IF(G101="x","x",ROUNDUP(G101,0))</f>
        <v>3</v>
      </c>
      <c r="I101" s="116" t="str">
        <f t="shared" ref="I101:I132" si="17">IF(O101="x","x",IF(L101="x","x",(IF(H101=5,"Very High",IF(H101=4,"High",IF(H101=3,"Medium",IF(H101=2,"Low","Very Low")))))))</f>
        <v>Medium</v>
      </c>
      <c r="J101" s="229" t="str">
        <f>INDEX(Trends!$D$3:$D$404,MATCH(C101,Trends!$C$3:$C$404,0))</f>
        <v>Increasing</v>
      </c>
      <c r="K101" s="108" t="str">
        <f>IF(Reliability!B99="x","x",(IF(ROUNDUP(Reliability!B99,0)=1,"Very High",IF(ROUNDUP(Reliability!B99,0)=2,"High",IF(ROUNDUP(Reliability!B99,0)=3,"Medium",IF(ROUNDUP(Reliability!B99,0)=4,"Low","Very Low"))))))</f>
        <v>Medium</v>
      </c>
      <c r="L101" s="230">
        <f t="shared" ref="L101:L132" si="18">IF(OR(N101="x",M101="x"),"x",ROUND((5-GEOMEAN(((5-M101)/5*4+1),((5-N101)/5*4+1),((5-N101)/5*4+1)))/4*5,1))</f>
        <v>2.6</v>
      </c>
      <c r="M101" s="236">
        <f>'Impact of the crisis'!N102</f>
        <v>2.1</v>
      </c>
      <c r="N101" s="236">
        <f>'Impact of the crisis'!AB102</f>
        <v>2.8</v>
      </c>
      <c r="O101" s="230">
        <f>'Conditions of people affected'!R102</f>
        <v>1.45</v>
      </c>
      <c r="P101" s="236">
        <f>'Conditions of people affected'!K102</f>
        <v>1.9</v>
      </c>
      <c r="Q101" s="236">
        <f>'Conditions of people affected'!Q102</f>
        <v>1</v>
      </c>
      <c r="R101" s="231">
        <f t="shared" ref="R101:R132" si="19">IF(OR(T101="x",S101="x"),S101,ROUND((5-GEOMEAN(((5-S101)/5*4+1),((5-T101)/5*4+1)))/4*5,1))</f>
        <v>3</v>
      </c>
      <c r="S101" s="231">
        <f>'Complexity of the crisis'!X102</f>
        <v>4</v>
      </c>
      <c r="T101" s="231">
        <f>'Complexity of the crisis'!AN102</f>
        <v>1.5</v>
      </c>
      <c r="U101" s="122" t="str">
        <f>VLOOKUP(C101,Lists!$C$3:$E$160,3,FALSE)</f>
        <v>Africa</v>
      </c>
      <c r="V101" s="123">
        <v>44358</v>
      </c>
    </row>
    <row r="102" spans="1:22" x14ac:dyDescent="0.25">
      <c r="A102" s="54" t="str">
        <f>'Crisis Indicator Data'!A100</f>
        <v>Complex crisis in Sudan</v>
      </c>
      <c r="B102" s="45" t="str">
        <f>Lists!G100</f>
        <v>Complex crisis</v>
      </c>
      <c r="C102" s="54" t="str">
        <f>'Crisis Indicator Data'!C100</f>
        <v>SDN001</v>
      </c>
      <c r="D102" s="54" t="str">
        <f>'Crisis Indicator Data'!D100</f>
        <v>Sudan</v>
      </c>
      <c r="E102" s="54" t="str">
        <f>'Crisis Indicator Data'!E100</f>
        <v>SDN</v>
      </c>
      <c r="F102" s="54" t="str">
        <f>'Crisis Indicator Data'!B100</f>
        <v>Multiple crises country</v>
      </c>
      <c r="G102" s="228">
        <f t="shared" si="15"/>
        <v>4.5</v>
      </c>
      <c r="H102" s="55">
        <f t="shared" si="16"/>
        <v>5</v>
      </c>
      <c r="I102" s="116" t="str">
        <f t="shared" si="17"/>
        <v>Very High</v>
      </c>
      <c r="J102" s="229" t="str">
        <f>INDEX(Trends!$D$3:$D$404,MATCH(C102,Trends!$C$3:$C$404,0))</f>
        <v>Increasing</v>
      </c>
      <c r="K102" s="108" t="str">
        <f>IF(Reliability!B100="x","x",(IF(ROUNDUP(Reliability!B100,0)=1,"Very High",IF(ROUNDUP(Reliability!B100,0)=2,"High",IF(ROUNDUP(Reliability!B100,0)=3,"Medium",IF(ROUNDUP(Reliability!B100,0)=4,"Low","Very Low"))))))</f>
        <v>Very High</v>
      </c>
      <c r="L102" s="230">
        <f t="shared" si="18"/>
        <v>4.4000000000000004</v>
      </c>
      <c r="M102" s="236">
        <f>'Impact of the crisis'!N103</f>
        <v>4.8</v>
      </c>
      <c r="N102" s="236">
        <f>'Impact of the crisis'!AB103</f>
        <v>4.2</v>
      </c>
      <c r="O102" s="230">
        <f>'Conditions of people affected'!R103</f>
        <v>4.5</v>
      </c>
      <c r="P102" s="236">
        <f>'Conditions of people affected'!K103</f>
        <v>5</v>
      </c>
      <c r="Q102" s="236">
        <f>'Conditions of people affected'!Q103</f>
        <v>4</v>
      </c>
      <c r="R102" s="231">
        <f t="shared" si="19"/>
        <v>4.5999999999999996</v>
      </c>
      <c r="S102" s="231">
        <f>'Complexity of the crisis'!X103</f>
        <v>4.7</v>
      </c>
      <c r="T102" s="231">
        <f>'Complexity of the crisis'!AN103</f>
        <v>4.5</v>
      </c>
      <c r="U102" s="122" t="str">
        <f>VLOOKUP(C102,Lists!$C$3:$E$160,3,FALSE)</f>
        <v>Africa</v>
      </c>
      <c r="V102" s="123">
        <v>44403</v>
      </c>
    </row>
    <row r="103" spans="1:22" x14ac:dyDescent="0.25">
      <c r="A103" s="54" t="str">
        <f>'Crisis Indicator Data'!A101</f>
        <v>Refugees in Sudan</v>
      </c>
      <c r="B103" s="45" t="str">
        <f>Lists!G101</f>
        <v>Refugees</v>
      </c>
      <c r="C103" s="54" t="str">
        <f>'Crisis Indicator Data'!C101</f>
        <v>SDN005</v>
      </c>
      <c r="D103" s="54" t="str">
        <f>'Crisis Indicator Data'!D101</f>
        <v>Sudan</v>
      </c>
      <c r="E103" s="54" t="str">
        <f>'Crisis Indicator Data'!E101</f>
        <v>SDN</v>
      </c>
      <c r="F103" s="54" t="str">
        <f>'Crisis Indicator Data'!B101</f>
        <v>International displacement</v>
      </c>
      <c r="G103" s="228">
        <f t="shared" si="15"/>
        <v>3.4</v>
      </c>
      <c r="H103" s="55">
        <f t="shared" si="16"/>
        <v>4</v>
      </c>
      <c r="I103" s="116" t="str">
        <f t="shared" si="17"/>
        <v>High</v>
      </c>
      <c r="J103" s="229" t="str">
        <f>INDEX(Trends!$D$3:$D$404,MATCH(C103,Trends!$C$3:$C$404,0))</f>
        <v>Decreasing</v>
      </c>
      <c r="K103" s="108" t="str">
        <f>IF(Reliability!B101="x","x",(IF(ROUNDUP(Reliability!B101,0)=1,"Very High",IF(ROUNDUP(Reliability!B101,0)=2,"High",IF(ROUNDUP(Reliability!B101,0)=3,"Medium",IF(ROUNDUP(Reliability!B101,0)=4,"Low","Very Low"))))))</f>
        <v>Very High</v>
      </c>
      <c r="L103" s="230">
        <f t="shared" si="18"/>
        <v>3.3</v>
      </c>
      <c r="M103" s="236">
        <f>'Impact of the crisis'!N104</f>
        <v>2.1</v>
      </c>
      <c r="N103" s="236">
        <f>'Impact of the crisis'!AB104</f>
        <v>3.8</v>
      </c>
      <c r="O103" s="230">
        <f>'Conditions of people affected'!R104</f>
        <v>3.2</v>
      </c>
      <c r="P103" s="236">
        <f>'Conditions of people affected'!K104</f>
        <v>3.4</v>
      </c>
      <c r="Q103" s="236">
        <f>'Conditions of people affected'!Q104</f>
        <v>3</v>
      </c>
      <c r="R103" s="231">
        <f t="shared" si="19"/>
        <v>3.7</v>
      </c>
      <c r="S103" s="231">
        <f>'Complexity of the crisis'!X104</f>
        <v>4.7</v>
      </c>
      <c r="T103" s="231">
        <f>'Complexity of the crisis'!AN104</f>
        <v>2</v>
      </c>
      <c r="U103" s="122" t="str">
        <f>VLOOKUP(C103,Lists!$C$3:$E$160,3,FALSE)</f>
        <v>Africa</v>
      </c>
      <c r="V103" s="123">
        <v>44403</v>
      </c>
    </row>
    <row r="104" spans="1:22" x14ac:dyDescent="0.25">
      <c r="A104" s="54" t="str">
        <f>'Crisis Indicator Data'!A102</f>
        <v xml:space="preserve">Floods in Sudan </v>
      </c>
      <c r="B104" s="45" t="str">
        <f>Lists!G102</f>
        <v>Floods</v>
      </c>
      <c r="C104" s="54" t="str">
        <f>'Crisis Indicator Data'!C102</f>
        <v>SDN006</v>
      </c>
      <c r="D104" s="54" t="str">
        <f>'Crisis Indicator Data'!D102</f>
        <v>Sudan</v>
      </c>
      <c r="E104" s="54" t="str">
        <f>'Crisis Indicator Data'!E102</f>
        <v>SDN</v>
      </c>
      <c r="F104" s="54" t="str">
        <f>'Crisis Indicator Data'!B102</f>
        <v>Flood</v>
      </c>
      <c r="G104" s="228">
        <f t="shared" si="15"/>
        <v>2.6</v>
      </c>
      <c r="H104" s="55">
        <f t="shared" si="16"/>
        <v>3</v>
      </c>
      <c r="I104" s="116" t="str">
        <f t="shared" si="17"/>
        <v>Medium</v>
      </c>
      <c r="J104" s="229" t="str">
        <f>INDEX(Trends!$D$3:$D$404,MATCH(C104,Trends!$C$3:$C$404,0))</f>
        <v>Increasing</v>
      </c>
      <c r="K104" s="108" t="str">
        <f>IF(Reliability!B102="x","x",(IF(ROUNDUP(Reliability!B102,0)=1,"Very High",IF(ROUNDUP(Reliability!B102,0)=2,"High",IF(ROUNDUP(Reliability!B102,0)=3,"Medium",IF(ROUNDUP(Reliability!B102,0)=4,"Low","Very Low"))))))</f>
        <v>Low</v>
      </c>
      <c r="L104" s="230">
        <f t="shared" si="18"/>
        <v>3.7</v>
      </c>
      <c r="M104" s="236">
        <f>'Impact of the crisis'!N105</f>
        <v>4.5999999999999996</v>
      </c>
      <c r="N104" s="236">
        <f>'Impact of the crisis'!AB105</f>
        <v>3.1</v>
      </c>
      <c r="O104" s="230">
        <f>'Conditions of people affected'!R105</f>
        <v>1.1000000000000001</v>
      </c>
      <c r="P104" s="236">
        <f>'Conditions of people affected'!K105</f>
        <v>1.2</v>
      </c>
      <c r="Q104" s="236">
        <f>'Conditions of people affected'!Q105</f>
        <v>1</v>
      </c>
      <c r="R104" s="231">
        <f t="shared" si="19"/>
        <v>3.7</v>
      </c>
      <c r="S104" s="231">
        <f>'Complexity of the crisis'!X105</f>
        <v>4.7</v>
      </c>
      <c r="T104" s="231">
        <f>'Complexity of the crisis'!AN105</f>
        <v>2</v>
      </c>
      <c r="U104" s="122" t="str">
        <f>VLOOKUP(C104,Lists!$C$3:$E$160,3,FALSE)</f>
        <v>Africa</v>
      </c>
      <c r="V104" s="123">
        <v>44403</v>
      </c>
    </row>
    <row r="105" spans="1:22" x14ac:dyDescent="0.25">
      <c r="A105" s="54" t="str">
        <f>'Crisis Indicator Data'!A103</f>
        <v>Refugees from Ethiopia</v>
      </c>
      <c r="B105" s="45" t="str">
        <f>Lists!G103</f>
        <v>Refugee influx from Tigray</v>
      </c>
      <c r="C105" s="54" t="str">
        <f>'Crisis Indicator Data'!C103</f>
        <v>SDN007</v>
      </c>
      <c r="D105" s="54" t="str">
        <f>'Crisis Indicator Data'!D103</f>
        <v>Sudan</v>
      </c>
      <c r="E105" s="54" t="str">
        <f>'Crisis Indicator Data'!E103</f>
        <v>SDN</v>
      </c>
      <c r="F105" s="54" t="str">
        <f>'Crisis Indicator Data'!B103</f>
        <v>International displacement</v>
      </c>
      <c r="G105" s="228">
        <f t="shared" si="15"/>
        <v>2.6</v>
      </c>
      <c r="H105" s="55">
        <f t="shared" si="16"/>
        <v>3</v>
      </c>
      <c r="I105" s="116" t="str">
        <f t="shared" si="17"/>
        <v>Medium</v>
      </c>
      <c r="J105" s="229" t="str">
        <f>INDEX(Trends!$D$3:$D$404,MATCH(C105,Trends!$C$3:$C$404,0))</f>
        <v>Increasing</v>
      </c>
      <c r="K105" s="108" t="str">
        <f>IF(Reliability!B103="x","x",(IF(ROUNDUP(Reliability!B103,0)=1,"Very High",IF(ROUNDUP(Reliability!B103,0)=2,"High",IF(ROUNDUP(Reliability!B103,0)=3,"Medium",IF(ROUNDUP(Reliability!B103,0)=4,"Low","Very Low"))))))</f>
        <v>Very High</v>
      </c>
      <c r="L105" s="230">
        <f t="shared" si="18"/>
        <v>3</v>
      </c>
      <c r="M105" s="236">
        <f>'Impact of the crisis'!N106</f>
        <v>2.4</v>
      </c>
      <c r="N105" s="236">
        <f>'Impact of the crisis'!AB106</f>
        <v>3.3</v>
      </c>
      <c r="O105" s="230">
        <f>'Conditions of people affected'!R106</f>
        <v>1.7</v>
      </c>
      <c r="P105" s="236">
        <f>'Conditions of people affected'!K106</f>
        <v>1.4</v>
      </c>
      <c r="Q105" s="236">
        <f>'Conditions of people affected'!Q106</f>
        <v>2</v>
      </c>
      <c r="R105" s="231">
        <f t="shared" si="19"/>
        <v>3.7</v>
      </c>
      <c r="S105" s="231">
        <f>'Complexity of the crisis'!X106</f>
        <v>4.7</v>
      </c>
      <c r="T105" s="231">
        <f>'Complexity of the crisis'!AN106</f>
        <v>2</v>
      </c>
      <c r="U105" s="122" t="str">
        <f>VLOOKUP(C105,Lists!$C$3:$E$160,3,FALSE)</f>
        <v>Africa</v>
      </c>
      <c r="V105" s="123">
        <v>44403</v>
      </c>
    </row>
    <row r="106" spans="1:22" x14ac:dyDescent="0.25">
      <c r="A106" s="54" t="str">
        <f>'Crisis Indicator Data'!A104</f>
        <v>Violence West-Darfur</v>
      </c>
      <c r="B106" s="45" t="str">
        <f>Lists!G104</f>
        <v>West-Darfur Violence</v>
      </c>
      <c r="C106" s="54" t="str">
        <f>'Crisis Indicator Data'!C104</f>
        <v>SDN008</v>
      </c>
      <c r="D106" s="54" t="str">
        <f>'Crisis Indicator Data'!D104</f>
        <v>Sudan</v>
      </c>
      <c r="E106" s="54" t="str">
        <f>'Crisis Indicator Data'!E104</f>
        <v>SDN</v>
      </c>
      <c r="F106" s="54" t="str">
        <f>'Crisis Indicator Data'!B104</f>
        <v>Other type of violence</v>
      </c>
      <c r="G106" s="228">
        <f t="shared" si="15"/>
        <v>3.3</v>
      </c>
      <c r="H106" s="55">
        <f t="shared" si="16"/>
        <v>4</v>
      </c>
      <c r="I106" s="116" t="str">
        <f t="shared" si="17"/>
        <v>High</v>
      </c>
      <c r="J106" s="229" t="str">
        <f>INDEX(Trends!$D$3:$D$404,MATCH(C106,Trends!$C$3:$C$404,0))</f>
        <v>Increasing</v>
      </c>
      <c r="K106" s="108" t="str">
        <f>IF(Reliability!B104="x","x",(IF(ROUNDUP(Reliability!B104,0)=1,"Very High",IF(ROUNDUP(Reliability!B104,0)=2,"High",IF(ROUNDUP(Reliability!B104,0)=3,"Medium",IF(ROUNDUP(Reliability!B104,0)=4,"Low","Very Low"))))))</f>
        <v>Very High</v>
      </c>
      <c r="L106" s="230">
        <f t="shared" si="18"/>
        <v>3.3</v>
      </c>
      <c r="M106" s="236">
        <f>'Impact of the crisis'!N107</f>
        <v>1.1000000000000001</v>
      </c>
      <c r="N106" s="236">
        <f>'Impact of the crisis'!AB107</f>
        <v>4</v>
      </c>
      <c r="O106" s="230">
        <f>'Conditions of people affected'!R107</f>
        <v>3</v>
      </c>
      <c r="P106" s="236">
        <f>'Conditions of people affected'!K107</f>
        <v>3</v>
      </c>
      <c r="Q106" s="236">
        <f>'Conditions of people affected'!Q107</f>
        <v>3</v>
      </c>
      <c r="R106" s="231">
        <f t="shared" si="19"/>
        <v>3.8</v>
      </c>
      <c r="S106" s="231">
        <f>'Complexity of the crisis'!X107</f>
        <v>4.7</v>
      </c>
      <c r="T106" s="231">
        <f>'Complexity of the crisis'!AN107</f>
        <v>2.5</v>
      </c>
      <c r="U106" s="122" t="str">
        <f>VLOOKUP(C106,Lists!$C$3:$E$160,3,FALSE)</f>
        <v>Africa</v>
      </c>
      <c r="V106" s="123">
        <v>44403</v>
      </c>
    </row>
    <row r="107" spans="1:22" x14ac:dyDescent="0.25">
      <c r="A107" s="54" t="str">
        <f>'Crisis Indicator Data'!A105</f>
        <v>Drought in Senegal</v>
      </c>
      <c r="B107" s="45" t="str">
        <f>Lists!G105</f>
        <v>Drought</v>
      </c>
      <c r="C107" s="54" t="str">
        <f>'Crisis Indicator Data'!C105</f>
        <v>SEN002</v>
      </c>
      <c r="D107" s="54" t="str">
        <f>'Crisis Indicator Data'!D105</f>
        <v>Senegal</v>
      </c>
      <c r="E107" s="54" t="str">
        <f>'Crisis Indicator Data'!E105</f>
        <v>SEN</v>
      </c>
      <c r="F107" s="54" t="str">
        <f>'Crisis Indicator Data'!B105</f>
        <v>Drought</v>
      </c>
      <c r="G107" s="228">
        <f t="shared" si="15"/>
        <v>2.4</v>
      </c>
      <c r="H107" s="55">
        <f t="shared" si="16"/>
        <v>3</v>
      </c>
      <c r="I107" s="116" t="str">
        <f t="shared" si="17"/>
        <v>Medium</v>
      </c>
      <c r="J107" s="229" t="str">
        <f>INDEX(Trends!$D$3:$D$404,MATCH(C107,Trends!$C$3:$C$404,0))</f>
        <v>Stable</v>
      </c>
      <c r="K107" s="108" t="str">
        <f>IF(Reliability!B105="x","x",(IF(ROUNDUP(Reliability!B105,0)=1,"Very High",IF(ROUNDUP(Reliability!B105,0)=2,"High",IF(ROUNDUP(Reliability!B105,0)=3,"Medium",IF(ROUNDUP(Reliability!B105,0)=4,"Low","Very Low"))))))</f>
        <v>Medium</v>
      </c>
      <c r="L107" s="230">
        <f t="shared" si="18"/>
        <v>2.7</v>
      </c>
      <c r="M107" s="236">
        <f>'Impact of the crisis'!N108</f>
        <v>4.5</v>
      </c>
      <c r="N107" s="236">
        <f>'Impact of the crisis'!AB108</f>
        <v>1.2</v>
      </c>
      <c r="O107" s="230">
        <f>'Conditions of people affected'!R108</f>
        <v>2.4</v>
      </c>
      <c r="P107" s="236">
        <f>'Conditions of people affected'!K108</f>
        <v>2.8</v>
      </c>
      <c r="Q107" s="236">
        <f>'Conditions of people affected'!Q108</f>
        <v>2</v>
      </c>
      <c r="R107" s="231">
        <f t="shared" si="19"/>
        <v>2.2999999999999998</v>
      </c>
      <c r="S107" s="231">
        <f>'Complexity of the crisis'!X108</f>
        <v>2.1</v>
      </c>
      <c r="T107" s="231">
        <f>'Complexity of the crisis'!AN108</f>
        <v>2.5</v>
      </c>
      <c r="U107" s="122" t="str">
        <f>VLOOKUP(C107,Lists!$C$3:$E$160,3,FALSE)</f>
        <v>Africa</v>
      </c>
      <c r="V107" s="123">
        <v>44356</v>
      </c>
    </row>
    <row r="108" spans="1:22" x14ac:dyDescent="0.25">
      <c r="A108" s="54" t="str">
        <f>'Crisis Indicator Data'!A106</f>
        <v>Complex crisis in El Salvador</v>
      </c>
      <c r="B108" s="45" t="str">
        <f>Lists!G106</f>
        <v>Complex crisis</v>
      </c>
      <c r="C108" s="54" t="str">
        <f>'Crisis Indicator Data'!C106</f>
        <v>SLV001</v>
      </c>
      <c r="D108" s="54" t="str">
        <f>'Crisis Indicator Data'!D106</f>
        <v>El Salvador</v>
      </c>
      <c r="E108" s="54" t="str">
        <f>'Crisis Indicator Data'!E106</f>
        <v>SLV</v>
      </c>
      <c r="F108" s="54" t="str">
        <f>'Crisis Indicator Data'!B106</f>
        <v>Complex crisis</v>
      </c>
      <c r="G108" s="228">
        <f t="shared" si="15"/>
        <v>3.1</v>
      </c>
      <c r="H108" s="55">
        <f t="shared" si="16"/>
        <v>4</v>
      </c>
      <c r="I108" s="116" t="str">
        <f t="shared" si="17"/>
        <v>High</v>
      </c>
      <c r="J108" s="229" t="str">
        <f>INDEX(Trends!$D$3:$D$404,MATCH(C108,Trends!$C$3:$C$404,0))</f>
        <v>Increasing</v>
      </c>
      <c r="K108" s="108" t="str">
        <f>IF(Reliability!B106="x","x",(IF(ROUNDUP(Reliability!B106,0)=1,"Very High",IF(ROUNDUP(Reliability!B106,0)=2,"High",IF(ROUNDUP(Reliability!B106,0)=3,"Medium",IF(ROUNDUP(Reliability!B106,0)=4,"Low","Very Low"))))))</f>
        <v>Medium</v>
      </c>
      <c r="L108" s="230">
        <f t="shared" si="18"/>
        <v>3.6</v>
      </c>
      <c r="M108" s="236">
        <f>'Impact of the crisis'!N109</f>
        <v>3.8</v>
      </c>
      <c r="N108" s="236">
        <f>'Impact of the crisis'!AB109</f>
        <v>3.5</v>
      </c>
      <c r="O108" s="230">
        <f>'Conditions of people affected'!R109</f>
        <v>3</v>
      </c>
      <c r="P108" s="236">
        <f>'Conditions of people affected'!K109</f>
        <v>3</v>
      </c>
      <c r="Q108" s="236">
        <f>'Conditions of people affected'!Q109</f>
        <v>3</v>
      </c>
      <c r="R108" s="231">
        <f t="shared" si="19"/>
        <v>2.7</v>
      </c>
      <c r="S108" s="231">
        <f>'Complexity of the crisis'!X109</f>
        <v>2.9</v>
      </c>
      <c r="T108" s="231">
        <f>'Complexity of the crisis'!AN109</f>
        <v>2.5</v>
      </c>
      <c r="U108" s="122" t="str">
        <f>VLOOKUP(C108,Lists!$C$3:$E$160,3,FALSE)</f>
        <v>Americas</v>
      </c>
      <c r="V108" s="123">
        <v>44350</v>
      </c>
    </row>
    <row r="109" spans="1:22" x14ac:dyDescent="0.25">
      <c r="A109" s="54" t="str">
        <f>'Crisis Indicator Data'!A107</f>
        <v>Complex crisis in Somalia</v>
      </c>
      <c r="B109" s="45" t="str">
        <f>Lists!G107</f>
        <v>Complex crisis</v>
      </c>
      <c r="C109" s="54" t="str">
        <f>'Crisis Indicator Data'!C107</f>
        <v>SOM001</v>
      </c>
      <c r="D109" s="54" t="str">
        <f>'Crisis Indicator Data'!D107</f>
        <v>Somalia</v>
      </c>
      <c r="E109" s="54" t="str">
        <f>'Crisis Indicator Data'!E107</f>
        <v>SOM</v>
      </c>
      <c r="F109" s="54" t="str">
        <f>'Crisis Indicator Data'!B107</f>
        <v>Complex crisis</v>
      </c>
      <c r="G109" s="228">
        <f t="shared" si="15"/>
        <v>4.5999999999999996</v>
      </c>
      <c r="H109" s="55">
        <f t="shared" si="16"/>
        <v>5</v>
      </c>
      <c r="I109" s="116" t="str">
        <f t="shared" si="17"/>
        <v>Very High</v>
      </c>
      <c r="J109" s="229" t="str">
        <f>INDEX(Trends!$D$3:$D$404,MATCH(C109,Trends!$C$3:$C$404,0))</f>
        <v>Increasing</v>
      </c>
      <c r="K109" s="108" t="str">
        <f>IF(Reliability!B107="x","x",(IF(ROUNDUP(Reliability!B107,0)=1,"Very High",IF(ROUNDUP(Reliability!B107,0)=2,"High",IF(ROUNDUP(Reliability!B107,0)=3,"Medium",IF(ROUNDUP(Reliability!B107,0)=4,"Low","Very Low"))))))</f>
        <v>High</v>
      </c>
      <c r="L109" s="230">
        <f t="shared" si="18"/>
        <v>4.7</v>
      </c>
      <c r="M109" s="236">
        <f>'Impact of the crisis'!N110</f>
        <v>4.5999999999999996</v>
      </c>
      <c r="N109" s="236">
        <f>'Impact of the crisis'!AB110</f>
        <v>4.8</v>
      </c>
      <c r="O109" s="230">
        <f>'Conditions of people affected'!R110</f>
        <v>4.3</v>
      </c>
      <c r="P109" s="236">
        <f>'Conditions of people affected'!K110</f>
        <v>4.5999999999999996</v>
      </c>
      <c r="Q109" s="236">
        <f>'Conditions of people affected'!Q110</f>
        <v>4</v>
      </c>
      <c r="R109" s="231">
        <f t="shared" si="19"/>
        <v>4.8</v>
      </c>
      <c r="S109" s="231">
        <f>'Complexity of the crisis'!X110</f>
        <v>4.5999999999999996</v>
      </c>
      <c r="T109" s="231">
        <f>'Complexity of the crisis'!AN110</f>
        <v>5</v>
      </c>
      <c r="U109" s="122" t="str">
        <f>VLOOKUP(C109,Lists!$C$3:$E$160,3,FALSE)</f>
        <v>Africa</v>
      </c>
      <c r="V109" s="123">
        <v>44349</v>
      </c>
    </row>
    <row r="110" spans="1:22" x14ac:dyDescent="0.25">
      <c r="A110" s="54" t="str">
        <f>'Crisis Indicator Data'!A108</f>
        <v>Mixed Migration Flows in Somalia</v>
      </c>
      <c r="B110" s="45" t="str">
        <f>Lists!G108</f>
        <v>Mixed Migration</v>
      </c>
      <c r="C110" s="54" t="str">
        <f>'Crisis Indicator Data'!C108</f>
        <v>SOM002</v>
      </c>
      <c r="D110" s="54" t="str">
        <f>'Crisis Indicator Data'!D108</f>
        <v>Somalia</v>
      </c>
      <c r="E110" s="54" t="str">
        <f>'Crisis Indicator Data'!E108</f>
        <v>SOM</v>
      </c>
      <c r="F110" s="54" t="str">
        <f>'Crisis Indicator Data'!B108</f>
        <v>International displacement</v>
      </c>
      <c r="G110" s="228">
        <f t="shared" si="15"/>
        <v>2</v>
      </c>
      <c r="H110" s="55">
        <f t="shared" si="16"/>
        <v>2</v>
      </c>
      <c r="I110" s="116" t="str">
        <f t="shared" si="17"/>
        <v>Low</v>
      </c>
      <c r="J110" s="229" t="str">
        <f>INDEX(Trends!$D$3:$D$404,MATCH(C110,Trends!$C$3:$C$404,0))</f>
        <v>Increasing</v>
      </c>
      <c r="K110" s="108" t="str">
        <f>IF(Reliability!B108="x","x",(IF(ROUNDUP(Reliability!B108,0)=1,"Very High",IF(ROUNDUP(Reliability!B108,0)=2,"High",IF(ROUNDUP(Reliability!B108,0)=3,"Medium",IF(ROUNDUP(Reliability!B108,0)=4,"Low","Very Low"))))))</f>
        <v>High</v>
      </c>
      <c r="L110" s="230">
        <f t="shared" si="18"/>
        <v>1.9</v>
      </c>
      <c r="M110" s="236">
        <f>'Impact of the crisis'!N111</f>
        <v>0.9</v>
      </c>
      <c r="N110" s="236">
        <f>'Impact of the crisis'!AB111</f>
        <v>2.2999999999999998</v>
      </c>
      <c r="O110" s="230">
        <f>'Conditions of people affected'!R111</f>
        <v>0.85</v>
      </c>
      <c r="P110" s="236">
        <f>'Conditions of people affected'!K111</f>
        <v>0.7</v>
      </c>
      <c r="Q110" s="236">
        <f>'Conditions of people affected'!Q111</f>
        <v>1</v>
      </c>
      <c r="R110" s="231">
        <f t="shared" si="19"/>
        <v>3.9</v>
      </c>
      <c r="S110" s="231">
        <f>'Complexity of the crisis'!X111</f>
        <v>4.5999999999999996</v>
      </c>
      <c r="T110" s="231">
        <f>'Complexity of the crisis'!AN111</f>
        <v>3</v>
      </c>
      <c r="U110" s="122" t="str">
        <f>VLOOKUP(C110,Lists!$C$3:$E$160,3,FALSE)</f>
        <v>Africa</v>
      </c>
      <c r="V110" s="123">
        <v>44350</v>
      </c>
    </row>
    <row r="111" spans="1:22" x14ac:dyDescent="0.25">
      <c r="A111" s="54" t="str">
        <f>'Crisis Indicator Data'!A109</f>
        <v>Floods in Somalia</v>
      </c>
      <c r="B111" s="45" t="str">
        <f>Lists!G109</f>
        <v>Floods</v>
      </c>
      <c r="C111" s="54" t="str">
        <f>'Crisis Indicator Data'!C109</f>
        <v>SOM004</v>
      </c>
      <c r="D111" s="54" t="str">
        <f>'Crisis Indicator Data'!D109</f>
        <v>Somalia</v>
      </c>
      <c r="E111" s="54" t="str">
        <f>'Crisis Indicator Data'!E109</f>
        <v>SOM</v>
      </c>
      <c r="F111" s="54" t="str">
        <f>'Crisis Indicator Data'!B109</f>
        <v>Flood</v>
      </c>
      <c r="G111" s="228">
        <f t="shared" si="15"/>
        <v>3.1</v>
      </c>
      <c r="H111" s="55">
        <f t="shared" si="16"/>
        <v>4</v>
      </c>
      <c r="I111" s="116" t="str">
        <f t="shared" si="17"/>
        <v>High</v>
      </c>
      <c r="J111" s="229" t="str">
        <f>INDEX(Trends!$D$3:$D$404,MATCH(C111,Trends!$C$3:$C$404,0))</f>
        <v>Stable</v>
      </c>
      <c r="K111" s="108" t="str">
        <f>IF(Reliability!B109="x","x",(IF(ROUNDUP(Reliability!B109,0)=1,"Very High",IF(ROUNDUP(Reliability!B109,0)=2,"High",IF(ROUNDUP(Reliability!B109,0)=3,"Medium",IF(ROUNDUP(Reliability!B109,0)=4,"Low","Very Low"))))))</f>
        <v>High</v>
      </c>
      <c r="L111" s="230">
        <f t="shared" si="18"/>
        <v>2.5</v>
      </c>
      <c r="M111" s="236">
        <f>'Impact of the crisis'!N112</f>
        <v>2</v>
      </c>
      <c r="N111" s="236">
        <f>'Impact of the crisis'!AB112</f>
        <v>2.7</v>
      </c>
      <c r="O111" s="230">
        <f>'Conditions of people affected'!R112</f>
        <v>2.85</v>
      </c>
      <c r="P111" s="236">
        <f>'Conditions of people affected'!K112</f>
        <v>2.7</v>
      </c>
      <c r="Q111" s="236">
        <f>'Conditions of people affected'!Q112</f>
        <v>3</v>
      </c>
      <c r="R111" s="231">
        <f t="shared" si="19"/>
        <v>3.9</v>
      </c>
      <c r="S111" s="231">
        <f>'Complexity of the crisis'!X112</f>
        <v>4.5999999999999996</v>
      </c>
      <c r="T111" s="231">
        <f>'Complexity of the crisis'!AN112</f>
        <v>3</v>
      </c>
      <c r="U111" s="122" t="str">
        <f>VLOOKUP(C111,Lists!$C$3:$E$160,3,FALSE)</f>
        <v>Africa</v>
      </c>
      <c r="V111" s="123">
        <v>44362</v>
      </c>
    </row>
    <row r="112" spans="1:22" x14ac:dyDescent="0.25">
      <c r="A112" s="54" t="str">
        <f>'Crisis Indicator Data'!A110</f>
        <v>Complex crisis in South Sudan</v>
      </c>
      <c r="B112" s="45" t="str">
        <f>Lists!G110</f>
        <v>Complex crisis</v>
      </c>
      <c r="C112" s="54" t="str">
        <f>'Crisis Indicator Data'!C110</f>
        <v>SSD001</v>
      </c>
      <c r="D112" s="54" t="str">
        <f>'Crisis Indicator Data'!D110</f>
        <v>South Sudan</v>
      </c>
      <c r="E112" s="54" t="str">
        <f>'Crisis Indicator Data'!E110</f>
        <v>SSD</v>
      </c>
      <c r="F112" s="54" t="str">
        <f>'Crisis Indicator Data'!B110</f>
        <v>Complex crisis</v>
      </c>
      <c r="G112" s="228">
        <f t="shared" si="15"/>
        <v>4.5999999999999996</v>
      </c>
      <c r="H112" s="55">
        <f t="shared" si="16"/>
        <v>5</v>
      </c>
      <c r="I112" s="116" t="str">
        <f t="shared" si="17"/>
        <v>Very High</v>
      </c>
      <c r="J112" s="229" t="str">
        <f>INDEX(Trends!$D$3:$D$404,MATCH(C112,Trends!$C$3:$C$404,0))</f>
        <v>Increasing</v>
      </c>
      <c r="K112" s="108" t="str">
        <f>IF(Reliability!B110="x","x",(IF(ROUNDUP(Reliability!B110,0)=1,"Very High",IF(ROUNDUP(Reliability!B110,0)=2,"High",IF(ROUNDUP(Reliability!B110,0)=3,"Medium",IF(ROUNDUP(Reliability!B110,0)=4,"Low","Very Low"))))))</f>
        <v>High</v>
      </c>
      <c r="L112" s="230">
        <f t="shared" si="18"/>
        <v>4.7</v>
      </c>
      <c r="M112" s="236">
        <f>'Impact of the crisis'!N113</f>
        <v>4.5999999999999996</v>
      </c>
      <c r="N112" s="236">
        <f>'Impact of the crisis'!AB113</f>
        <v>4.7</v>
      </c>
      <c r="O112" s="230">
        <f>'Conditions of people affected'!R113</f>
        <v>4.45</v>
      </c>
      <c r="P112" s="236">
        <f>'Conditions of people affected'!K113</f>
        <v>4.9000000000000004</v>
      </c>
      <c r="Q112" s="236">
        <f>'Conditions of people affected'!Q113</f>
        <v>4</v>
      </c>
      <c r="R112" s="231">
        <f t="shared" si="19"/>
        <v>4.5999999999999996</v>
      </c>
      <c r="S112" s="231">
        <f>'Complexity of the crisis'!X113</f>
        <v>4.7</v>
      </c>
      <c r="T112" s="231">
        <f>'Complexity of the crisis'!AN113</f>
        <v>4.5</v>
      </c>
      <c r="U112" s="122" t="str">
        <f>VLOOKUP(C112,Lists!$C$3:$E$160,3,FALSE)</f>
        <v>Africa</v>
      </c>
      <c r="V112" s="123">
        <v>44350</v>
      </c>
    </row>
    <row r="113" spans="1:22" x14ac:dyDescent="0.25">
      <c r="A113" s="54" t="str">
        <f>'Crisis Indicator Data'!A111</f>
        <v>Food Security Crisis in Eswatini</v>
      </c>
      <c r="B113" s="45" t="str">
        <f>Lists!G111</f>
        <v>Food Security Crisis</v>
      </c>
      <c r="C113" s="54" t="str">
        <f>'Crisis Indicator Data'!C111</f>
        <v>SWZ001</v>
      </c>
      <c r="D113" s="54" t="str">
        <f>'Crisis Indicator Data'!D111</f>
        <v>Eswatini</v>
      </c>
      <c r="E113" s="54" t="str">
        <f>'Crisis Indicator Data'!E111</f>
        <v>SWZ</v>
      </c>
      <c r="F113" s="54" t="str">
        <f>'Crisis Indicator Data'!B111</f>
        <v>Food Security</v>
      </c>
      <c r="G113" s="228">
        <f t="shared" si="15"/>
        <v>2.2999999999999998</v>
      </c>
      <c r="H113" s="55">
        <f t="shared" si="16"/>
        <v>3</v>
      </c>
      <c r="I113" s="116" t="str">
        <f t="shared" si="17"/>
        <v>Medium</v>
      </c>
      <c r="J113" s="229" t="str">
        <f>INDEX(Trends!$D$3:$D$404,MATCH(C113,Trends!$C$3:$C$404,0))</f>
        <v>Decreasing</v>
      </c>
      <c r="K113" s="108" t="str">
        <f>IF(Reliability!B111="x","x",(IF(ROUNDUP(Reliability!B111,0)=1,"Very High",IF(ROUNDUP(Reliability!B111,0)=2,"High",IF(ROUNDUP(Reliability!B111,0)=3,"Medium",IF(ROUNDUP(Reliability!B111,0)=4,"Low","Very Low"))))))</f>
        <v>High</v>
      </c>
      <c r="L113" s="230">
        <f t="shared" si="18"/>
        <v>2.1</v>
      </c>
      <c r="M113" s="236">
        <f>'Impact of the crisis'!N114</f>
        <v>3.1</v>
      </c>
      <c r="N113" s="236">
        <f>'Impact of the crisis'!AB114</f>
        <v>1.5</v>
      </c>
      <c r="O113" s="230">
        <f>'Conditions of people affected'!R114</f>
        <v>2.5499999999999998</v>
      </c>
      <c r="P113" s="236">
        <f>'Conditions of people affected'!K114</f>
        <v>2.1</v>
      </c>
      <c r="Q113" s="236">
        <f>'Conditions of people affected'!Q114</f>
        <v>3</v>
      </c>
      <c r="R113" s="231">
        <f t="shared" si="19"/>
        <v>2.2000000000000002</v>
      </c>
      <c r="S113" s="231">
        <f>'Complexity of the crisis'!X114</f>
        <v>3.2</v>
      </c>
      <c r="T113" s="231">
        <f>'Complexity of the crisis'!AN114</f>
        <v>1</v>
      </c>
      <c r="U113" s="122" t="str">
        <f>VLOOKUP(C113,Lists!$C$3:$E$160,3,FALSE)</f>
        <v>Africa</v>
      </c>
      <c r="V113" s="123">
        <v>44388</v>
      </c>
    </row>
    <row r="114" spans="1:22" x14ac:dyDescent="0.25">
      <c r="A114" s="54" t="str">
        <f>'Crisis Indicator Data'!A112</f>
        <v>Syrian conflict</v>
      </c>
      <c r="B114" s="45" t="str">
        <f>Lists!G112</f>
        <v>Conflict</v>
      </c>
      <c r="C114" s="54" t="str">
        <f>'Crisis Indicator Data'!C112</f>
        <v>SYR001</v>
      </c>
      <c r="D114" s="54" t="str">
        <f>'Crisis Indicator Data'!D112</f>
        <v>Syria</v>
      </c>
      <c r="E114" s="54" t="str">
        <f>'Crisis Indicator Data'!E112</f>
        <v>SYR</v>
      </c>
      <c r="F114" s="54" t="str">
        <f>'Crisis Indicator Data'!B112</f>
        <v>Complex crisis</v>
      </c>
      <c r="G114" s="228">
        <f t="shared" si="15"/>
        <v>5</v>
      </c>
      <c r="H114" s="55">
        <f t="shared" si="16"/>
        <v>5</v>
      </c>
      <c r="I114" s="116" t="str">
        <f t="shared" si="17"/>
        <v>Very High</v>
      </c>
      <c r="J114" s="229" t="str">
        <f>INDEX(Trends!$D$3:$D$404,MATCH(C114,Trends!$C$3:$C$404,0))</f>
        <v>Increasing</v>
      </c>
      <c r="K114" s="108" t="str">
        <f>IF(Reliability!B112="x","x",(IF(ROUNDUP(Reliability!B112,0)=1,"Very High",IF(ROUNDUP(Reliability!B112,0)=2,"High",IF(ROUNDUP(Reliability!B112,0)=3,"Medium",IF(ROUNDUP(Reliability!B112,0)=4,"Low","Very Low"))))))</f>
        <v>High</v>
      </c>
      <c r="L114" s="230">
        <f t="shared" si="18"/>
        <v>4.8</v>
      </c>
      <c r="M114" s="236">
        <f>'Impact of the crisis'!N115</f>
        <v>4.5</v>
      </c>
      <c r="N114" s="236">
        <f>'Impact of the crisis'!AB115</f>
        <v>4.9000000000000004</v>
      </c>
      <c r="O114" s="230">
        <f>'Conditions of people affected'!R115</f>
        <v>5</v>
      </c>
      <c r="P114" s="236">
        <f>'Conditions of people affected'!K115</f>
        <v>5</v>
      </c>
      <c r="Q114" s="236">
        <f>'Conditions of people affected'!Q115</f>
        <v>5</v>
      </c>
      <c r="R114" s="231">
        <f t="shared" si="19"/>
        <v>5.0999999999999996</v>
      </c>
      <c r="S114" s="231">
        <f>'Complexity of the crisis'!X115</f>
        <v>5.2</v>
      </c>
      <c r="T114" s="231">
        <f>'Complexity of the crisis'!AN115</f>
        <v>5</v>
      </c>
      <c r="U114" s="122" t="str">
        <f>VLOOKUP(C114,Lists!$C$3:$E$160,3,FALSE)</f>
        <v>Middle east</v>
      </c>
      <c r="V114" s="123">
        <v>44377</v>
      </c>
    </row>
    <row r="115" spans="1:22" x14ac:dyDescent="0.25">
      <c r="A115" s="54" t="str">
        <f>'Crisis Indicator Data'!A113</f>
        <v>Complex crisis in Chad</v>
      </c>
      <c r="B115" s="45" t="str">
        <f>Lists!G113</f>
        <v>Complex crisis</v>
      </c>
      <c r="C115" s="54" t="str">
        <f>'Crisis Indicator Data'!C113</f>
        <v>TCD001</v>
      </c>
      <c r="D115" s="54" t="str">
        <f>'Crisis Indicator Data'!D113</f>
        <v>Chad</v>
      </c>
      <c r="E115" s="54" t="str">
        <f>'Crisis Indicator Data'!E113</f>
        <v>TCD</v>
      </c>
      <c r="F115" s="54" t="str">
        <f>'Crisis Indicator Data'!B113</f>
        <v>Multiple crises country</v>
      </c>
      <c r="G115" s="228">
        <f t="shared" si="15"/>
        <v>4.2</v>
      </c>
      <c r="H115" s="55">
        <f t="shared" si="16"/>
        <v>5</v>
      </c>
      <c r="I115" s="116" t="str">
        <f t="shared" si="17"/>
        <v>Very High</v>
      </c>
      <c r="J115" s="229" t="str">
        <f>INDEX(Trends!$D$3:$D$404,MATCH(C115,Trends!$C$3:$C$404,0))</f>
        <v>Increasing</v>
      </c>
      <c r="K115" s="108" t="str">
        <f>IF(Reliability!B113="x","x",(IF(ROUNDUP(Reliability!B113,0)=1,"Very High",IF(ROUNDUP(Reliability!B113,0)=2,"High",IF(ROUNDUP(Reliability!B113,0)=3,"Medium",IF(ROUNDUP(Reliability!B113,0)=4,"Low","Very Low"))))))</f>
        <v>Medium</v>
      </c>
      <c r="L115" s="230">
        <f t="shared" si="18"/>
        <v>3.9</v>
      </c>
      <c r="M115" s="236">
        <f>'Impact of the crisis'!N116</f>
        <v>4.8</v>
      </c>
      <c r="N115" s="236">
        <f>'Impact of the crisis'!AB116</f>
        <v>3.3</v>
      </c>
      <c r="O115" s="230">
        <f>'Conditions of people affected'!R116</f>
        <v>4.3499999999999996</v>
      </c>
      <c r="P115" s="236">
        <f>'Conditions of people affected'!K116</f>
        <v>4.7</v>
      </c>
      <c r="Q115" s="236">
        <f>'Conditions of people affected'!Q116</f>
        <v>4</v>
      </c>
      <c r="R115" s="231">
        <f t="shared" si="19"/>
        <v>4.3</v>
      </c>
      <c r="S115" s="231">
        <f>'Complexity of the crisis'!X116</f>
        <v>4.5999999999999996</v>
      </c>
      <c r="T115" s="231">
        <f>'Complexity of the crisis'!AN116</f>
        <v>4</v>
      </c>
      <c r="U115" s="122" t="str">
        <f>VLOOKUP(C115,Lists!$C$3:$E$160,3,FALSE)</f>
        <v>Africa</v>
      </c>
      <c r="V115" s="123">
        <v>44357</v>
      </c>
    </row>
    <row r="116" spans="1:22" x14ac:dyDescent="0.25">
      <c r="A116" s="54" t="str">
        <f>'Crisis Indicator Data'!A114</f>
        <v>Boko Haram in Chad</v>
      </c>
      <c r="B116" s="45" t="str">
        <f>Lists!G114</f>
        <v xml:space="preserve">Boko Haram </v>
      </c>
      <c r="C116" s="54" t="str">
        <f>'Crisis Indicator Data'!C114</f>
        <v>TCD003</v>
      </c>
      <c r="D116" s="54" t="str">
        <f>'Crisis Indicator Data'!D114</f>
        <v>Chad</v>
      </c>
      <c r="E116" s="54" t="str">
        <f>'Crisis Indicator Data'!E114</f>
        <v>TCD</v>
      </c>
      <c r="F116" s="54" t="str">
        <f>'Crisis Indicator Data'!B114</f>
        <v>Conflict</v>
      </c>
      <c r="G116" s="228">
        <f t="shared" si="15"/>
        <v>3.8</v>
      </c>
      <c r="H116" s="55">
        <f t="shared" si="16"/>
        <v>4</v>
      </c>
      <c r="I116" s="116" t="str">
        <f t="shared" si="17"/>
        <v>High</v>
      </c>
      <c r="J116" s="229" t="str">
        <f>INDEX(Trends!$D$3:$D$404,MATCH(C116,Trends!$C$3:$C$404,0))</f>
        <v>Increasing</v>
      </c>
      <c r="K116" s="108" t="str">
        <f>IF(Reliability!B114="x","x",(IF(ROUNDUP(Reliability!B114,0)=1,"Very High",IF(ROUNDUP(Reliability!B114,0)=2,"High",IF(ROUNDUP(Reliability!B114,0)=3,"Medium",IF(ROUNDUP(Reliability!B114,0)=4,"Low","Very Low"))))))</f>
        <v>Medium</v>
      </c>
      <c r="L116" s="230">
        <f t="shared" si="18"/>
        <v>3.1</v>
      </c>
      <c r="M116" s="236">
        <f>'Impact of the crisis'!N117</f>
        <v>0.6</v>
      </c>
      <c r="N116" s="236">
        <f>'Impact of the crisis'!AB117</f>
        <v>3.9</v>
      </c>
      <c r="O116" s="230">
        <f>'Conditions of people affected'!R117</f>
        <v>3.8</v>
      </c>
      <c r="P116" s="236">
        <f>'Conditions of people affected'!K117</f>
        <v>2.6</v>
      </c>
      <c r="Q116" s="236">
        <f>'Conditions of people affected'!Q117</f>
        <v>5</v>
      </c>
      <c r="R116" s="231">
        <f t="shared" si="19"/>
        <v>4.3</v>
      </c>
      <c r="S116" s="231">
        <f>'Complexity of the crisis'!X117</f>
        <v>4.5999999999999996</v>
      </c>
      <c r="T116" s="231">
        <f>'Complexity of the crisis'!AN117</f>
        <v>4</v>
      </c>
      <c r="U116" s="122" t="str">
        <f>VLOOKUP(C116,Lists!$C$3:$E$160,3,FALSE)</f>
        <v>Africa</v>
      </c>
      <c r="V116" s="123">
        <v>44357</v>
      </c>
    </row>
    <row r="117" spans="1:22" x14ac:dyDescent="0.25">
      <c r="A117" s="54" t="str">
        <f>'Crisis Indicator Data'!A115</f>
        <v>CAR refugees in Chad</v>
      </c>
      <c r="B117" s="45" t="str">
        <f>Lists!G115</f>
        <v>CAR refugees</v>
      </c>
      <c r="C117" s="54" t="str">
        <f>'Crisis Indicator Data'!C115</f>
        <v>TCD004</v>
      </c>
      <c r="D117" s="54" t="str">
        <f>'Crisis Indicator Data'!D115</f>
        <v>Chad</v>
      </c>
      <c r="E117" s="54" t="str">
        <f>'Crisis Indicator Data'!E115</f>
        <v>TCD</v>
      </c>
      <c r="F117" s="54" t="str">
        <f>'Crisis Indicator Data'!B115</f>
        <v>International displacement</v>
      </c>
      <c r="G117" s="228">
        <f t="shared" si="15"/>
        <v>3.5</v>
      </c>
      <c r="H117" s="55">
        <f t="shared" si="16"/>
        <v>4</v>
      </c>
      <c r="I117" s="116" t="str">
        <f t="shared" si="17"/>
        <v>High</v>
      </c>
      <c r="J117" s="229" t="str">
        <f>INDEX(Trends!$D$3:$D$404,MATCH(C117,Trends!$C$3:$C$404,0))</f>
        <v>Increasing</v>
      </c>
      <c r="K117" s="108" t="str">
        <f>IF(Reliability!B115="x","x",(IF(ROUNDUP(Reliability!B115,0)=1,"Very High",IF(ROUNDUP(Reliability!B115,0)=2,"High",IF(ROUNDUP(Reliability!B115,0)=3,"Medium",IF(ROUNDUP(Reliability!B115,0)=4,"Low","Very Low"))))))</f>
        <v>Medium</v>
      </c>
      <c r="L117" s="230">
        <f t="shared" si="18"/>
        <v>2.8</v>
      </c>
      <c r="M117" s="236">
        <f>'Impact of the crisis'!N118</f>
        <v>1.9</v>
      </c>
      <c r="N117" s="236">
        <f>'Impact of the crisis'!AB118</f>
        <v>3.2</v>
      </c>
      <c r="O117" s="230">
        <f>'Conditions of people affected'!R118</f>
        <v>3.65</v>
      </c>
      <c r="P117" s="236">
        <f>'Conditions of people affected'!K118</f>
        <v>3.3</v>
      </c>
      <c r="Q117" s="236">
        <f>'Conditions of people affected'!Q118</f>
        <v>4</v>
      </c>
      <c r="R117" s="231">
        <f t="shared" si="19"/>
        <v>3.9</v>
      </c>
      <c r="S117" s="231">
        <f>'Complexity of the crisis'!X118</f>
        <v>4.5999999999999996</v>
      </c>
      <c r="T117" s="231">
        <f>'Complexity of the crisis'!AN118</f>
        <v>3</v>
      </c>
      <c r="U117" s="122" t="str">
        <f>VLOOKUP(C117,Lists!$C$3:$E$160,3,FALSE)</f>
        <v>Africa</v>
      </c>
      <c r="V117" s="123">
        <v>44357</v>
      </c>
    </row>
    <row r="118" spans="1:22" x14ac:dyDescent="0.25">
      <c r="A118" s="54" t="str">
        <f>'Crisis Indicator Data'!A116</f>
        <v>Darfur refugees in Chad</v>
      </c>
      <c r="B118" s="45" t="str">
        <f>Lists!G116</f>
        <v>Darfur refugees</v>
      </c>
      <c r="C118" s="54" t="str">
        <f>'Crisis Indicator Data'!C116</f>
        <v>TCD005</v>
      </c>
      <c r="D118" s="54" t="str">
        <f>'Crisis Indicator Data'!D116</f>
        <v>Chad</v>
      </c>
      <c r="E118" s="54" t="str">
        <f>'Crisis Indicator Data'!E116</f>
        <v>TCD</v>
      </c>
      <c r="F118" s="54" t="str">
        <f>'Crisis Indicator Data'!B116</f>
        <v>International displacement</v>
      </c>
      <c r="G118" s="228">
        <f t="shared" si="15"/>
        <v>3.5</v>
      </c>
      <c r="H118" s="55">
        <f t="shared" si="16"/>
        <v>4</v>
      </c>
      <c r="I118" s="116" t="str">
        <f t="shared" si="17"/>
        <v>High</v>
      </c>
      <c r="J118" s="229" t="str">
        <f>INDEX(Trends!$D$3:$D$404,MATCH(C118,Trends!$C$3:$C$404,0))</f>
        <v>Increasing</v>
      </c>
      <c r="K118" s="108" t="str">
        <f>IF(Reliability!B116="x","x",(IF(ROUNDUP(Reliability!B116,0)=1,"Very High",IF(ROUNDUP(Reliability!B116,0)=2,"High",IF(ROUNDUP(Reliability!B116,0)=3,"Medium",IF(ROUNDUP(Reliability!B116,0)=4,"Low","Very Low"))))))</f>
        <v>Medium</v>
      </c>
      <c r="L118" s="230">
        <f t="shared" si="18"/>
        <v>2.5</v>
      </c>
      <c r="M118" s="236">
        <f>'Impact of the crisis'!N119</f>
        <v>1.7</v>
      </c>
      <c r="N118" s="236">
        <f>'Impact of the crisis'!AB119</f>
        <v>2.9</v>
      </c>
      <c r="O118" s="230">
        <f>'Conditions of people affected'!R119</f>
        <v>3.7</v>
      </c>
      <c r="P118" s="236">
        <f>'Conditions of people affected'!K119</f>
        <v>3.4</v>
      </c>
      <c r="Q118" s="236">
        <f>'Conditions of people affected'!Q119</f>
        <v>4</v>
      </c>
      <c r="R118" s="231">
        <f t="shared" si="19"/>
        <v>3.8</v>
      </c>
      <c r="S118" s="231">
        <f>'Complexity of the crisis'!X119</f>
        <v>4.5999999999999996</v>
      </c>
      <c r="T118" s="231">
        <f>'Complexity of the crisis'!AN119</f>
        <v>2.5</v>
      </c>
      <c r="U118" s="122" t="str">
        <f>VLOOKUP(C118,Lists!$C$3:$E$160,3,FALSE)</f>
        <v>Africa</v>
      </c>
      <c r="V118" s="123">
        <v>44358</v>
      </c>
    </row>
    <row r="119" spans="1:22" ht="13.5" customHeight="1" x14ac:dyDescent="0.25">
      <c r="A119" s="54" t="str">
        <f>'Crisis Indicator Data'!A117</f>
        <v>Tibesti Conflict in Chad</v>
      </c>
      <c r="B119" s="45" t="str">
        <f>Lists!G117</f>
        <v>Tibesti conflict</v>
      </c>
      <c r="C119" s="54" t="str">
        <f>'Crisis Indicator Data'!C117</f>
        <v>TCD006</v>
      </c>
      <c r="D119" s="54" t="str">
        <f>'Crisis Indicator Data'!D117</f>
        <v>Chad</v>
      </c>
      <c r="E119" s="54" t="str">
        <f>'Crisis Indicator Data'!E117</f>
        <v>TCD</v>
      </c>
      <c r="F119" s="54" t="str">
        <f>'Crisis Indicator Data'!B117</f>
        <v>Conflict</v>
      </c>
      <c r="G119" s="228">
        <f t="shared" si="15"/>
        <v>2.8</v>
      </c>
      <c r="H119" s="55">
        <f t="shared" si="16"/>
        <v>3</v>
      </c>
      <c r="I119" s="116" t="str">
        <f t="shared" si="17"/>
        <v>Medium</v>
      </c>
      <c r="J119" s="229" t="str">
        <f>INDEX(Trends!$D$3:$D$404,MATCH(C119,Trends!$C$3:$C$404,0))</f>
        <v>Increasing</v>
      </c>
      <c r="K119" s="108" t="str">
        <f>IF(Reliability!B117="x","x",(IF(ROUNDUP(Reliability!B117,0)=1,"Very High",IF(ROUNDUP(Reliability!B117,0)=2,"High",IF(ROUNDUP(Reliability!B117,0)=3,"Medium",IF(ROUNDUP(Reliability!B117,0)=4,"Low","Very Low"))))))</f>
        <v>Medium</v>
      </c>
      <c r="L119" s="230">
        <f t="shared" si="18"/>
        <v>2.4</v>
      </c>
      <c r="M119" s="236">
        <f>'Impact of the crisis'!N120</f>
        <v>1.3</v>
      </c>
      <c r="N119" s="236">
        <f>'Impact of the crisis'!AB120</f>
        <v>2.8</v>
      </c>
      <c r="O119" s="230">
        <f>'Conditions of people affected'!R120</f>
        <v>2.2000000000000002</v>
      </c>
      <c r="P119" s="236">
        <f>'Conditions of people affected'!K120</f>
        <v>0.4</v>
      </c>
      <c r="Q119" s="236">
        <f>'Conditions of people affected'!Q120</f>
        <v>4</v>
      </c>
      <c r="R119" s="231">
        <f t="shared" si="19"/>
        <v>3.9</v>
      </c>
      <c r="S119" s="231">
        <f>'Complexity of the crisis'!X120</f>
        <v>4.5999999999999996</v>
      </c>
      <c r="T119" s="231">
        <f>'Complexity of the crisis'!AN120</f>
        <v>3</v>
      </c>
      <c r="U119" s="122" t="str">
        <f>VLOOKUP(C119,Lists!$C$3:$E$160,3,FALSE)</f>
        <v>Africa</v>
      </c>
      <c r="V119" s="123">
        <v>44358</v>
      </c>
    </row>
    <row r="120" spans="1:22" x14ac:dyDescent="0.25">
      <c r="A120" s="54" t="str">
        <f>'Crisis Indicator Data'!A118</f>
        <v>Multiple situations in Thailand</v>
      </c>
      <c r="B120" s="45" t="str">
        <f>Lists!G118</f>
        <v>Country level</v>
      </c>
      <c r="C120" s="54" t="str">
        <f>'Crisis Indicator Data'!C118</f>
        <v>THA001</v>
      </c>
      <c r="D120" s="54" t="str">
        <f>'Crisis Indicator Data'!D118</f>
        <v>Thailand</v>
      </c>
      <c r="E120" s="54" t="str">
        <f>'Crisis Indicator Data'!E118</f>
        <v>THA</v>
      </c>
      <c r="F120" s="54" t="str">
        <f>'Crisis Indicator Data'!B118</f>
        <v>Multiple crises country</v>
      </c>
      <c r="G120" s="228">
        <f t="shared" si="15"/>
        <v>2.1</v>
      </c>
      <c r="H120" s="55">
        <f t="shared" si="16"/>
        <v>3</v>
      </c>
      <c r="I120" s="116" t="str">
        <f t="shared" si="17"/>
        <v>Medium</v>
      </c>
      <c r="J120" s="229" t="str">
        <f>INDEX(Trends!$D$3:$D$404,MATCH(C120,Trends!$C$3:$C$404,0))</f>
        <v>Increasing</v>
      </c>
      <c r="K120" s="108" t="str">
        <f>IF(Reliability!B118="x","x",(IF(ROUNDUP(Reliability!B118,0)=1,"Very High",IF(ROUNDUP(Reliability!B118,0)=2,"High",IF(ROUNDUP(Reliability!B118,0)=3,"Medium",IF(ROUNDUP(Reliability!B118,0)=4,"Low","Very Low"))))))</f>
        <v>High</v>
      </c>
      <c r="L120" s="230">
        <f t="shared" si="18"/>
        <v>2.7</v>
      </c>
      <c r="M120" s="236">
        <f>'Impact of the crisis'!N121</f>
        <v>1.2</v>
      </c>
      <c r="N120" s="236">
        <f>'Impact of the crisis'!AB121</f>
        <v>3.3</v>
      </c>
      <c r="O120" s="230">
        <f>'Conditions of people affected'!R121</f>
        <v>1.3</v>
      </c>
      <c r="P120" s="236">
        <f>'Conditions of people affected'!K121</f>
        <v>1.6</v>
      </c>
      <c r="Q120" s="236">
        <f>'Conditions of people affected'!Q121</f>
        <v>1</v>
      </c>
      <c r="R120" s="231">
        <f t="shared" si="19"/>
        <v>2.8</v>
      </c>
      <c r="S120" s="231">
        <f>'Complexity of the crisis'!X121</f>
        <v>3</v>
      </c>
      <c r="T120" s="231">
        <f>'Complexity of the crisis'!AN121</f>
        <v>2.5</v>
      </c>
      <c r="U120" s="122" t="str">
        <f>VLOOKUP(C120,Lists!$C$3:$E$160,3,FALSE)</f>
        <v>Asia</v>
      </c>
      <c r="V120" s="123">
        <v>44439</v>
      </c>
    </row>
    <row r="121" spans="1:22" x14ac:dyDescent="0.25">
      <c r="A121" s="54" t="str">
        <f>'Crisis Indicator Data'!A119</f>
        <v xml:space="preserve">Conflict in southern Thailand </v>
      </c>
      <c r="B121" s="45" t="str">
        <f>Lists!G119</f>
        <v>Conflict</v>
      </c>
      <c r="C121" s="54" t="str">
        <f>'Crisis Indicator Data'!C119</f>
        <v>THA002</v>
      </c>
      <c r="D121" s="54" t="str">
        <f>'Crisis Indicator Data'!D119</f>
        <v>Thailand</v>
      </c>
      <c r="E121" s="54" t="str">
        <f>'Crisis Indicator Data'!E119</f>
        <v>THA</v>
      </c>
      <c r="F121" s="54" t="str">
        <f>'Crisis Indicator Data'!B119</f>
        <v>Conflict</v>
      </c>
      <c r="G121" s="228" t="str">
        <f t="shared" si="15"/>
        <v>x</v>
      </c>
      <c r="H121" s="55" t="str">
        <f t="shared" si="16"/>
        <v>x</v>
      </c>
      <c r="I121" s="116" t="str">
        <f t="shared" si="17"/>
        <v>x</v>
      </c>
      <c r="J121" s="229" t="str">
        <f>INDEX(Trends!$D$3:$D$404,MATCH(C121,Trends!$C$3:$C$404,0))</f>
        <v>-</v>
      </c>
      <c r="K121" s="108" t="str">
        <f>IF(Reliability!B119="x","x",(IF(ROUNDUP(Reliability!B119,0)=1,"Very High",IF(ROUNDUP(Reliability!B119,0)=2,"High",IF(ROUNDUP(Reliability!B119,0)=3,"Medium",IF(ROUNDUP(Reliability!B119,0)=4,"Low","Very Low"))))))</f>
        <v>Very Low</v>
      </c>
      <c r="L121" s="230">
        <f t="shared" si="18"/>
        <v>2.6</v>
      </c>
      <c r="M121" s="236">
        <f>'Impact of the crisis'!N122</f>
        <v>1.1000000000000001</v>
      </c>
      <c r="N121" s="236">
        <f>'Impact of the crisis'!AB122</f>
        <v>3.2</v>
      </c>
      <c r="O121" s="230" t="str">
        <f>'Conditions of people affected'!R122</f>
        <v>x</v>
      </c>
      <c r="P121" s="236" t="str">
        <f>'Conditions of people affected'!K122</f>
        <v>x</v>
      </c>
      <c r="Q121" s="236" t="str">
        <f>'Conditions of people affected'!Q122</f>
        <v>x</v>
      </c>
      <c r="R121" s="231">
        <f t="shared" si="19"/>
        <v>2.5</v>
      </c>
      <c r="S121" s="231">
        <f>'Complexity of the crisis'!X122</f>
        <v>3</v>
      </c>
      <c r="T121" s="231">
        <f>'Complexity of the crisis'!AN122</f>
        <v>2</v>
      </c>
      <c r="U121" s="122" t="str">
        <f>VLOOKUP(C121,Lists!$C$3:$E$160,3,FALSE)</f>
        <v>Asia</v>
      </c>
      <c r="V121" s="123">
        <v>44439</v>
      </c>
    </row>
    <row r="122" spans="1:22" x14ac:dyDescent="0.25">
      <c r="A122" s="54" t="str">
        <f>'Crisis Indicator Data'!A120</f>
        <v>Myanmar refugees in Thailand</v>
      </c>
      <c r="B122" s="45" t="str">
        <f>Lists!G120</f>
        <v>Refugees</v>
      </c>
      <c r="C122" s="54" t="str">
        <f>'Crisis Indicator Data'!C120</f>
        <v>THA003</v>
      </c>
      <c r="D122" s="54" t="str">
        <f>'Crisis Indicator Data'!D120</f>
        <v>Thailand</v>
      </c>
      <c r="E122" s="54" t="str">
        <f>'Crisis Indicator Data'!E120</f>
        <v>THA</v>
      </c>
      <c r="F122" s="54" t="str">
        <f>'Crisis Indicator Data'!B120</f>
        <v>International displacement</v>
      </c>
      <c r="G122" s="228">
        <f t="shared" si="15"/>
        <v>2.2999999999999998</v>
      </c>
      <c r="H122" s="55">
        <f t="shared" si="16"/>
        <v>3</v>
      </c>
      <c r="I122" s="116" t="str">
        <f t="shared" si="17"/>
        <v>Medium</v>
      </c>
      <c r="J122" s="229" t="str">
        <f>INDEX(Trends!$D$3:$D$404,MATCH(C122,Trends!$C$3:$C$404,0))</f>
        <v>Stable</v>
      </c>
      <c r="K122" s="108" t="str">
        <f>IF(Reliability!B120="x","x",(IF(ROUNDUP(Reliability!B120,0)=1,"Very High",IF(ROUNDUP(Reliability!B120,0)=2,"High",IF(ROUNDUP(Reliability!B120,0)=3,"Medium",IF(ROUNDUP(Reliability!B120,0)=4,"Low","Very Low"))))))</f>
        <v>Medium</v>
      </c>
      <c r="L122" s="230">
        <f t="shared" si="18"/>
        <v>2.5</v>
      </c>
      <c r="M122" s="236">
        <f>'Impact of the crisis'!N123</f>
        <v>0</v>
      </c>
      <c r="N122" s="236">
        <f>'Impact of the crisis'!AB123</f>
        <v>3.4</v>
      </c>
      <c r="O122" s="230">
        <f>'Conditions of people affected'!R123</f>
        <v>2.2999999999999998</v>
      </c>
      <c r="P122" s="236">
        <f>'Conditions of people affected'!K123</f>
        <v>1.6</v>
      </c>
      <c r="Q122" s="236">
        <f>'Conditions of people affected'!Q123</f>
        <v>3</v>
      </c>
      <c r="R122" s="231">
        <f t="shared" si="19"/>
        <v>2.2999999999999998</v>
      </c>
      <c r="S122" s="231">
        <f>'Complexity of the crisis'!X123</f>
        <v>3</v>
      </c>
      <c r="T122" s="231">
        <f>'Complexity of the crisis'!AN123</f>
        <v>1.5</v>
      </c>
      <c r="U122" s="122" t="str">
        <f>VLOOKUP(C122,Lists!$C$3:$E$160,3,FALSE)</f>
        <v>Asia</v>
      </c>
      <c r="V122" s="123">
        <v>44439</v>
      </c>
    </row>
    <row r="123" spans="1:22" x14ac:dyDescent="0.25">
      <c r="A123" s="54" t="str">
        <f>'Crisis Indicator Data'!A121</f>
        <v>Tropical Cyclone Seroja</v>
      </c>
      <c r="B123" s="45" t="str">
        <f>Lists!G121</f>
        <v>Tropical Cyclone Seroja</v>
      </c>
      <c r="C123" s="54" t="str">
        <f>'Crisis Indicator Data'!C121</f>
        <v>TLS002</v>
      </c>
      <c r="D123" s="54" t="str">
        <f>'Crisis Indicator Data'!D121</f>
        <v>Timor Leste</v>
      </c>
      <c r="E123" s="54" t="str">
        <f>'Crisis Indicator Data'!E121</f>
        <v>TLS</v>
      </c>
      <c r="F123" s="54" t="str">
        <f>'Crisis Indicator Data'!B121</f>
        <v>Tropical cyclone</v>
      </c>
      <c r="G123" s="228">
        <f t="shared" si="15"/>
        <v>1.3</v>
      </c>
      <c r="H123" s="55">
        <f t="shared" si="16"/>
        <v>2</v>
      </c>
      <c r="I123" s="116" t="str">
        <f t="shared" si="17"/>
        <v>Low</v>
      </c>
      <c r="J123" s="229" t="str">
        <f>INDEX(Trends!$D$3:$D$404,MATCH(C123,Trends!$C$3:$C$404,0))</f>
        <v>Decreasing</v>
      </c>
      <c r="K123" s="108" t="str">
        <f>IF(Reliability!B121="x","x",(IF(ROUNDUP(Reliability!B121,0)=1,"Very High",IF(ROUNDUP(Reliability!B121,0)=2,"High",IF(ROUNDUP(Reliability!B121,0)=3,"Medium",IF(ROUNDUP(Reliability!B121,0)=4,"Low","Very Low"))))))</f>
        <v>High</v>
      </c>
      <c r="L123" s="230">
        <f t="shared" si="18"/>
        <v>2.2000000000000002</v>
      </c>
      <c r="M123" s="236">
        <f>'Impact of the crisis'!N124</f>
        <v>3.1</v>
      </c>
      <c r="N123" s="236">
        <f>'Impact of the crisis'!AB124</f>
        <v>1.6</v>
      </c>
      <c r="O123" s="230">
        <f>'Conditions of people affected'!R124</f>
        <v>0.5</v>
      </c>
      <c r="P123" s="236">
        <f>'Conditions of people affected'!K124</f>
        <v>0</v>
      </c>
      <c r="Q123" s="236">
        <f>'Conditions of people affected'!Q124</f>
        <v>1</v>
      </c>
      <c r="R123" s="231">
        <f t="shared" si="19"/>
        <v>1.7</v>
      </c>
      <c r="S123" s="231">
        <f>'Complexity of the crisis'!X124</f>
        <v>1.3</v>
      </c>
      <c r="T123" s="231">
        <f>'Complexity of the crisis'!AN124</f>
        <v>2</v>
      </c>
      <c r="U123" s="122" t="str">
        <f>VLOOKUP(C123,Lists!$C$3:$E$160,3,FALSE)</f>
        <v>Asia</v>
      </c>
      <c r="V123" s="123">
        <v>44346</v>
      </c>
    </row>
    <row r="124" spans="1:22" x14ac:dyDescent="0.25">
      <c r="A124" s="54" t="str">
        <f>'Crisis Indicator Data'!A122</f>
        <v>Venezuelan refugees in Trinidad and Tobago</v>
      </c>
      <c r="B124" s="45" t="str">
        <f>Lists!G122</f>
        <v>Venezuelan refugees</v>
      </c>
      <c r="C124" s="54" t="str">
        <f>'Crisis Indicator Data'!C122</f>
        <v>TTO002</v>
      </c>
      <c r="D124" s="54" t="str">
        <f>'Crisis Indicator Data'!D122</f>
        <v>Trinidad and Tobago</v>
      </c>
      <c r="E124" s="54" t="str">
        <f>'Crisis Indicator Data'!E122</f>
        <v>TTO</v>
      </c>
      <c r="F124" s="54" t="str">
        <f>'Crisis Indicator Data'!B122</f>
        <v>International displacement</v>
      </c>
      <c r="G124" s="228">
        <f t="shared" si="15"/>
        <v>1.7</v>
      </c>
      <c r="H124" s="55">
        <f t="shared" si="16"/>
        <v>2</v>
      </c>
      <c r="I124" s="116" t="str">
        <f t="shared" si="17"/>
        <v>Low</v>
      </c>
      <c r="J124" s="229" t="str">
        <f>INDEX(Trends!$D$3:$D$404,MATCH(C124,Trends!$C$3:$C$404,0))</f>
        <v>Stable</v>
      </c>
      <c r="K124" s="108" t="str">
        <f>IF(Reliability!B122="x","x",(IF(ROUNDUP(Reliability!B122,0)=1,"Very High",IF(ROUNDUP(Reliability!B122,0)=2,"High",IF(ROUNDUP(Reliability!B122,0)=3,"Medium",IF(ROUNDUP(Reliability!B122,0)=4,"Low","Very Low"))))))</f>
        <v>Medium</v>
      </c>
      <c r="L124" s="230">
        <f t="shared" si="18"/>
        <v>2.6</v>
      </c>
      <c r="M124" s="236">
        <f>'Impact of the crisis'!N125</f>
        <v>2.9</v>
      </c>
      <c r="N124" s="236">
        <f>'Impact of the crisis'!AB125</f>
        <v>2.4</v>
      </c>
      <c r="O124" s="230">
        <f>'Conditions of people affected'!R125</f>
        <v>1.1499999999999999</v>
      </c>
      <c r="P124" s="236">
        <f>'Conditions of people affected'!K125</f>
        <v>1.3</v>
      </c>
      <c r="Q124" s="236">
        <f>'Conditions of people affected'!Q125</f>
        <v>1</v>
      </c>
      <c r="R124" s="231">
        <f t="shared" si="19"/>
        <v>1.7</v>
      </c>
      <c r="S124" s="231">
        <f>'Complexity of the crisis'!X125</f>
        <v>1.8</v>
      </c>
      <c r="T124" s="231">
        <f>'Complexity of the crisis'!AN125</f>
        <v>1.5</v>
      </c>
      <c r="U124" s="122" t="str">
        <f>VLOOKUP(C124,Lists!$C$3:$E$160,3,FALSE)</f>
        <v>Americas</v>
      </c>
      <c r="V124" s="123">
        <v>44354</v>
      </c>
    </row>
    <row r="125" spans="1:22" x14ac:dyDescent="0.25">
      <c r="A125" s="54" t="str">
        <f>'Crisis Indicator Data'!A123</f>
        <v>Mixed migration flows in Tunisia</v>
      </c>
      <c r="B125" s="45" t="str">
        <f>Lists!G123</f>
        <v>Mixed Migration</v>
      </c>
      <c r="C125" s="54" t="str">
        <f>'Crisis Indicator Data'!C123</f>
        <v>TUN002</v>
      </c>
      <c r="D125" s="54" t="str">
        <f>'Crisis Indicator Data'!D123</f>
        <v>Tunisia</v>
      </c>
      <c r="E125" s="54" t="str">
        <f>'Crisis Indicator Data'!E123</f>
        <v>TUN</v>
      </c>
      <c r="F125" s="54" t="str">
        <f>'Crisis Indicator Data'!B123</f>
        <v>International displacement</v>
      </c>
      <c r="G125" s="228" t="str">
        <f t="shared" si="15"/>
        <v>x</v>
      </c>
      <c r="H125" s="55" t="str">
        <f t="shared" si="16"/>
        <v>x</v>
      </c>
      <c r="I125" s="116" t="str">
        <f t="shared" si="17"/>
        <v>x</v>
      </c>
      <c r="J125" s="229" t="str">
        <f>INDEX(Trends!$D$3:$D$404,MATCH(C125,Trends!$C$3:$C$404,0))</f>
        <v>-</v>
      </c>
      <c r="K125" s="108" t="str">
        <f>IF(Reliability!B123="x","x",(IF(ROUNDUP(Reliability!B123,0)=1,"Very High",IF(ROUNDUP(Reliability!B123,0)=2,"High",IF(ROUNDUP(Reliability!B123,0)=3,"Medium",IF(ROUNDUP(Reliability!B123,0)=4,"Low","Very Low"))))))</f>
        <v>Low</v>
      </c>
      <c r="L125" s="230">
        <f t="shared" si="18"/>
        <v>4.2</v>
      </c>
      <c r="M125" s="236">
        <f>'Impact of the crisis'!N126</f>
        <v>4.3</v>
      </c>
      <c r="N125" s="236">
        <f>'Impact of the crisis'!AB126</f>
        <v>4.2</v>
      </c>
      <c r="O125" s="230" t="str">
        <f>'Conditions of people affected'!R126</f>
        <v>x</v>
      </c>
      <c r="P125" s="236" t="str">
        <f>'Conditions of people affected'!K126</f>
        <v>x</v>
      </c>
      <c r="Q125" s="236" t="str">
        <f>'Conditions of people affected'!Q126</f>
        <v>x</v>
      </c>
      <c r="R125" s="231">
        <f t="shared" si="19"/>
        <v>2.1</v>
      </c>
      <c r="S125" s="231">
        <f>'Complexity of the crisis'!X126</f>
        <v>2.9</v>
      </c>
      <c r="T125" s="231">
        <f>'Complexity of the crisis'!AN126</f>
        <v>1</v>
      </c>
      <c r="U125" s="122" t="str">
        <f>VLOOKUP(C125,Lists!$C$3:$E$160,3,FALSE)</f>
        <v>Africa</v>
      </c>
      <c r="V125" s="123">
        <v>44413</v>
      </c>
    </row>
    <row r="126" spans="1:22" x14ac:dyDescent="0.25">
      <c r="A126" s="54" t="str">
        <f>'Crisis Indicator Data'!A124</f>
        <v>Complex situation in Turkey</v>
      </c>
      <c r="B126" s="45" t="str">
        <f>Lists!G124</f>
        <v>Country level</v>
      </c>
      <c r="C126" s="54" t="str">
        <f>'Crisis Indicator Data'!C124</f>
        <v>TUR001</v>
      </c>
      <c r="D126" s="54" t="str">
        <f>'Crisis Indicator Data'!D124</f>
        <v>Turkey</v>
      </c>
      <c r="E126" s="54" t="str">
        <f>'Crisis Indicator Data'!E124</f>
        <v>TUR</v>
      </c>
      <c r="F126" s="54" t="str">
        <f>'Crisis Indicator Data'!B124</f>
        <v>Multiple crises country</v>
      </c>
      <c r="G126" s="228">
        <f t="shared" si="15"/>
        <v>3.3</v>
      </c>
      <c r="H126" s="55">
        <f t="shared" si="16"/>
        <v>4</v>
      </c>
      <c r="I126" s="116" t="str">
        <f t="shared" si="17"/>
        <v>High</v>
      </c>
      <c r="J126" s="229" t="str">
        <f>INDEX(Trends!$D$3:$D$404,MATCH(C126,Trends!$C$3:$C$404,0))</f>
        <v>Increasing</v>
      </c>
      <c r="K126" s="108" t="str">
        <f>IF(Reliability!B124="x","x",(IF(ROUNDUP(Reliability!B124,0)=1,"Very High",IF(ROUNDUP(Reliability!B124,0)=2,"High",IF(ROUNDUP(Reliability!B124,0)=3,"Medium",IF(ROUNDUP(Reliability!B124,0)=4,"Low","Very Low"))))))</f>
        <v>High</v>
      </c>
      <c r="L126" s="230">
        <f t="shared" si="18"/>
        <v>3.4</v>
      </c>
      <c r="M126" s="236">
        <f>'Impact of the crisis'!N127</f>
        <v>3.8</v>
      </c>
      <c r="N126" s="236">
        <f>'Impact of the crisis'!AB127</f>
        <v>3.2</v>
      </c>
      <c r="O126" s="230">
        <f>'Conditions of people affected'!R127</f>
        <v>3</v>
      </c>
      <c r="P126" s="236">
        <f>'Conditions of people affected'!K127</f>
        <v>4</v>
      </c>
      <c r="Q126" s="236">
        <f>'Conditions of people affected'!Q127</f>
        <v>2</v>
      </c>
      <c r="R126" s="231">
        <f t="shared" si="19"/>
        <v>3.8</v>
      </c>
      <c r="S126" s="231">
        <f>'Complexity of the crisis'!X127</f>
        <v>4</v>
      </c>
      <c r="T126" s="231">
        <f>'Complexity of the crisis'!AN127</f>
        <v>3.5</v>
      </c>
      <c r="U126" s="122" t="str">
        <f>VLOOKUP(C126,Lists!$C$3:$E$160,3,FALSE)</f>
        <v>Middle east</v>
      </c>
      <c r="V126" s="123">
        <v>44377</v>
      </c>
    </row>
    <row r="127" spans="1:22" x14ac:dyDescent="0.25">
      <c r="A127" s="54" t="str">
        <f>'Crisis Indicator Data'!A125</f>
        <v>Syrian Refugees in Turkey</v>
      </c>
      <c r="B127" s="45" t="str">
        <f>Lists!G125</f>
        <v>Syrian refugees</v>
      </c>
      <c r="C127" s="54" t="str">
        <f>'Crisis Indicator Data'!C125</f>
        <v>TUR002</v>
      </c>
      <c r="D127" s="54" t="str">
        <f>'Crisis Indicator Data'!D125</f>
        <v>Turkey</v>
      </c>
      <c r="E127" s="54" t="str">
        <f>'Crisis Indicator Data'!E125</f>
        <v>TUR</v>
      </c>
      <c r="F127" s="54" t="str">
        <f>'Crisis Indicator Data'!B125</f>
        <v>International displacement</v>
      </c>
      <c r="G127" s="228">
        <f t="shared" si="15"/>
        <v>3.5</v>
      </c>
      <c r="H127" s="55">
        <f t="shared" si="16"/>
        <v>4</v>
      </c>
      <c r="I127" s="116" t="str">
        <f t="shared" si="17"/>
        <v>High</v>
      </c>
      <c r="J127" s="229" t="str">
        <f>INDEX(Trends!$D$3:$D$404,MATCH(C127,Trends!$C$3:$C$404,0))</f>
        <v>Increasing</v>
      </c>
      <c r="K127" s="108" t="str">
        <f>IF(Reliability!B125="x","x",(IF(ROUNDUP(Reliability!B125,0)=1,"Very High",IF(ROUNDUP(Reliability!B125,0)=2,"High",IF(ROUNDUP(Reliability!B125,0)=3,"Medium",IF(ROUNDUP(Reliability!B125,0)=4,"Low","Very Low"))))))</f>
        <v>High</v>
      </c>
      <c r="L127" s="230">
        <f t="shared" si="18"/>
        <v>3.7</v>
      </c>
      <c r="M127" s="236">
        <f>'Impact of the crisis'!N128</f>
        <v>2.9</v>
      </c>
      <c r="N127" s="236">
        <f>'Impact of the crisis'!AB128</f>
        <v>4</v>
      </c>
      <c r="O127" s="230">
        <f>'Conditions of people affected'!R128</f>
        <v>3.45</v>
      </c>
      <c r="P127" s="236">
        <f>'Conditions of people affected'!K128</f>
        <v>3.9</v>
      </c>
      <c r="Q127" s="236">
        <f>'Conditions of people affected'!Q128</f>
        <v>3</v>
      </c>
      <c r="R127" s="231">
        <f t="shared" si="19"/>
        <v>3.3</v>
      </c>
      <c r="S127" s="231">
        <f>'Complexity of the crisis'!X128</f>
        <v>4</v>
      </c>
      <c r="T127" s="231">
        <f>'Complexity of the crisis'!AN128</f>
        <v>2.5</v>
      </c>
      <c r="U127" s="122" t="str">
        <f>VLOOKUP(C127,Lists!$C$3:$E$160,3,FALSE)</f>
        <v>Middle east</v>
      </c>
      <c r="V127" s="123">
        <v>44377</v>
      </c>
    </row>
    <row r="128" spans="1:22" x14ac:dyDescent="0.25">
      <c r="A128" s="54" t="str">
        <f>'Crisis Indicator Data'!A126</f>
        <v>Mixed Migration Flows in Turkey</v>
      </c>
      <c r="B128" s="45" t="str">
        <f>Lists!G126</f>
        <v>Mixed Migration</v>
      </c>
      <c r="C128" s="54" t="str">
        <f>'Crisis Indicator Data'!C126</f>
        <v>TUR003</v>
      </c>
      <c r="D128" s="54" t="str">
        <f>'Crisis Indicator Data'!D126</f>
        <v>Turkey</v>
      </c>
      <c r="E128" s="54" t="str">
        <f>'Crisis Indicator Data'!E126</f>
        <v>TUR</v>
      </c>
      <c r="F128" s="54" t="str">
        <f>'Crisis Indicator Data'!B126</f>
        <v>International displacement</v>
      </c>
      <c r="G128" s="228">
        <f t="shared" si="15"/>
        <v>3.4</v>
      </c>
      <c r="H128" s="55">
        <f t="shared" si="16"/>
        <v>4</v>
      </c>
      <c r="I128" s="116" t="str">
        <f t="shared" si="17"/>
        <v>High</v>
      </c>
      <c r="J128" s="229" t="str">
        <f>INDEX(Trends!$D$3:$D$404,MATCH(C128,Trends!$C$3:$C$404,0))</f>
        <v>Increasing</v>
      </c>
      <c r="K128" s="108" t="str">
        <f>IF(Reliability!B126="x","x",(IF(ROUNDUP(Reliability!B126,0)=1,"Very High",IF(ROUNDUP(Reliability!B126,0)=2,"High",IF(ROUNDUP(Reliability!B126,0)=3,"Medium",IF(ROUNDUP(Reliability!B126,0)=4,"Low","Very Low"))))))</f>
        <v>High</v>
      </c>
      <c r="L128" s="230">
        <f t="shared" si="18"/>
        <v>3.1</v>
      </c>
      <c r="M128" s="236">
        <f>'Impact of the crisis'!N129</f>
        <v>3.1</v>
      </c>
      <c r="N128" s="236">
        <f>'Impact of the crisis'!AB129</f>
        <v>3.1</v>
      </c>
      <c r="O128" s="230">
        <f>'Conditions of people affected'!R129</f>
        <v>3.5</v>
      </c>
      <c r="P128" s="236">
        <f>'Conditions of people affected'!K129</f>
        <v>4</v>
      </c>
      <c r="Q128" s="236">
        <f>'Conditions of people affected'!Q129</f>
        <v>3</v>
      </c>
      <c r="R128" s="231">
        <f t="shared" si="19"/>
        <v>3.3</v>
      </c>
      <c r="S128" s="231">
        <f>'Complexity of the crisis'!X129</f>
        <v>4</v>
      </c>
      <c r="T128" s="231">
        <f>'Complexity of the crisis'!AN129</f>
        <v>2.5</v>
      </c>
      <c r="U128" s="122" t="str">
        <f>VLOOKUP(C128,Lists!$C$3:$E$160,3,FALSE)</f>
        <v>Middle east</v>
      </c>
      <c r="V128" s="123">
        <v>44377</v>
      </c>
    </row>
    <row r="129" spans="1:22" x14ac:dyDescent="0.25">
      <c r="A129" s="54" t="str">
        <f>'Crisis Indicator Data'!A127</f>
        <v>Kurdish Conflict</v>
      </c>
      <c r="B129" s="45" t="str">
        <f>Lists!G127</f>
        <v>Kurdish conflict</v>
      </c>
      <c r="C129" s="54" t="str">
        <f>'Crisis Indicator Data'!C127</f>
        <v>TUR004</v>
      </c>
      <c r="D129" s="54" t="str">
        <f>'Crisis Indicator Data'!D127</f>
        <v>Turkey</v>
      </c>
      <c r="E129" s="54" t="str">
        <f>'Crisis Indicator Data'!E127</f>
        <v>TUR</v>
      </c>
      <c r="F129" s="54" t="str">
        <f>'Crisis Indicator Data'!B127</f>
        <v>Conflict</v>
      </c>
      <c r="G129" s="228" t="str">
        <f t="shared" si="15"/>
        <v>x</v>
      </c>
      <c r="H129" s="55" t="str">
        <f t="shared" si="16"/>
        <v>x</v>
      </c>
      <c r="I129" s="116" t="str">
        <f t="shared" si="17"/>
        <v>x</v>
      </c>
      <c r="J129" s="229" t="str">
        <f>INDEX(Trends!$D$3:$D$404,MATCH(C129,Trends!$C$3:$C$404,0))</f>
        <v>-</v>
      </c>
      <c r="K129" s="108" t="str">
        <f>IF(Reliability!B127="x","x",(IF(ROUNDUP(Reliability!B127,0)=1,"Very High",IF(ROUNDUP(Reliability!B127,0)=2,"High",IF(ROUNDUP(Reliability!B127,0)=3,"Medium",IF(ROUNDUP(Reliability!B127,0)=4,"Low","Very Low"))))))</f>
        <v>Medium</v>
      </c>
      <c r="L129" s="230">
        <f t="shared" si="18"/>
        <v>2.7</v>
      </c>
      <c r="M129" s="236">
        <f>'Impact of the crisis'!N130</f>
        <v>2.4</v>
      </c>
      <c r="N129" s="236">
        <f>'Impact of the crisis'!AB130</f>
        <v>2.8</v>
      </c>
      <c r="O129" s="230" t="str">
        <f>'Conditions of people affected'!R130</f>
        <v>x</v>
      </c>
      <c r="P129" s="236" t="str">
        <f>'Conditions of people affected'!K130</f>
        <v>x</v>
      </c>
      <c r="Q129" s="236" t="str">
        <f>'Conditions of people affected'!Q130</f>
        <v>x</v>
      </c>
      <c r="R129" s="231">
        <f t="shared" si="19"/>
        <v>3.3</v>
      </c>
      <c r="S129" s="231">
        <f>'Complexity of the crisis'!X130</f>
        <v>4</v>
      </c>
      <c r="T129" s="231">
        <f>'Complexity of the crisis'!AN130</f>
        <v>2.5</v>
      </c>
      <c r="U129" s="122" t="str">
        <f>VLOOKUP(C129,Lists!$C$3:$E$160,3,FALSE)</f>
        <v>Middle east</v>
      </c>
      <c r="V129" s="123">
        <v>44377</v>
      </c>
    </row>
    <row r="130" spans="1:22" x14ac:dyDescent="0.25">
      <c r="A130" s="54" t="str">
        <f>'Crisis Indicator Data'!A128</f>
        <v>International Displacement in Tanzania</v>
      </c>
      <c r="B130" s="45" t="str">
        <f>Lists!G128</f>
        <v>Refugees</v>
      </c>
      <c r="C130" s="54" t="str">
        <f>'Crisis Indicator Data'!C128</f>
        <v>TZA002</v>
      </c>
      <c r="D130" s="54" t="str">
        <f>'Crisis Indicator Data'!D128</f>
        <v>Tanzania</v>
      </c>
      <c r="E130" s="54" t="str">
        <f>'Crisis Indicator Data'!E128</f>
        <v>TZA</v>
      </c>
      <c r="F130" s="54" t="str">
        <f>'Crisis Indicator Data'!B128</f>
        <v>International displacement</v>
      </c>
      <c r="G130" s="228">
        <f t="shared" si="15"/>
        <v>2.5</v>
      </c>
      <c r="H130" s="55">
        <f t="shared" si="16"/>
        <v>3</v>
      </c>
      <c r="I130" s="116" t="str">
        <f t="shared" si="17"/>
        <v>Medium</v>
      </c>
      <c r="J130" s="229" t="str">
        <f>INDEX(Trends!$D$3:$D$404,MATCH(C130,Trends!$C$3:$C$404,0))</f>
        <v>Increasing</v>
      </c>
      <c r="K130" s="108" t="str">
        <f>IF(Reliability!B128="x","x",(IF(ROUNDUP(Reliability!B128,0)=1,"Very High",IF(ROUNDUP(Reliability!B128,0)=2,"High",IF(ROUNDUP(Reliability!B128,0)=3,"Medium",IF(ROUNDUP(Reliability!B128,0)=4,"Low","Very Low"))))))</f>
        <v>Very High</v>
      </c>
      <c r="L130" s="230">
        <f t="shared" si="18"/>
        <v>3.1</v>
      </c>
      <c r="M130" s="236">
        <f>'Impact of the crisis'!N131</f>
        <v>2.2999999999999998</v>
      </c>
      <c r="N130" s="236">
        <f>'Impact of the crisis'!AB131</f>
        <v>3.4</v>
      </c>
      <c r="O130" s="230">
        <f>'Conditions of people affected'!R131</f>
        <v>2.2000000000000002</v>
      </c>
      <c r="P130" s="236">
        <f>'Conditions of people affected'!K131</f>
        <v>2.4</v>
      </c>
      <c r="Q130" s="236">
        <f>'Conditions of people affected'!Q131</f>
        <v>2</v>
      </c>
      <c r="R130" s="231">
        <f t="shared" si="19"/>
        <v>2.2999999999999998</v>
      </c>
      <c r="S130" s="231">
        <f>'Complexity of the crisis'!X131</f>
        <v>3</v>
      </c>
      <c r="T130" s="231">
        <f>'Complexity of the crisis'!AN131</f>
        <v>1.5</v>
      </c>
      <c r="U130" s="122" t="str">
        <f>VLOOKUP(C130,Lists!$C$3:$E$160,3,FALSE)</f>
        <v>Africa</v>
      </c>
      <c r="V130" s="123">
        <v>44388</v>
      </c>
    </row>
    <row r="131" spans="1:22" x14ac:dyDescent="0.25">
      <c r="A131" s="54" t="str">
        <f>'Crisis Indicator Data'!A129</f>
        <v>International Displacement in Uganda</v>
      </c>
      <c r="B131" s="45" t="str">
        <f>Lists!G129</f>
        <v>Refugees</v>
      </c>
      <c r="C131" s="54" t="str">
        <f>'Crisis Indicator Data'!C129</f>
        <v>UGA005</v>
      </c>
      <c r="D131" s="54" t="str">
        <f>'Crisis Indicator Data'!D129</f>
        <v>Uganda</v>
      </c>
      <c r="E131" s="54" t="str">
        <f>'Crisis Indicator Data'!E129</f>
        <v>UGA</v>
      </c>
      <c r="F131" s="54" t="str">
        <f>'Crisis Indicator Data'!B129</f>
        <v>International displacement</v>
      </c>
      <c r="G131" s="228">
        <f t="shared" si="15"/>
        <v>3.2</v>
      </c>
      <c r="H131" s="55">
        <f t="shared" si="16"/>
        <v>4</v>
      </c>
      <c r="I131" s="116" t="str">
        <f t="shared" si="17"/>
        <v>High</v>
      </c>
      <c r="J131" s="229" t="str">
        <f>INDEX(Trends!$D$3:$D$404,MATCH(C131,Trends!$C$3:$C$404,0))</f>
        <v>Increasing</v>
      </c>
      <c r="K131" s="108" t="str">
        <f>IF(Reliability!B129="x","x",(IF(ROUNDUP(Reliability!B129,0)=1,"Very High",IF(ROUNDUP(Reliability!B129,0)=2,"High",IF(ROUNDUP(Reliability!B129,0)=3,"Medium",IF(ROUNDUP(Reliability!B129,0)=4,"Low","Very Low"))))))</f>
        <v>Medium</v>
      </c>
      <c r="L131" s="230">
        <f t="shared" si="18"/>
        <v>3.3</v>
      </c>
      <c r="M131" s="236">
        <f>'Impact of the crisis'!N132</f>
        <v>2.1</v>
      </c>
      <c r="N131" s="236">
        <f>'Impact of the crisis'!AB132</f>
        <v>3.7</v>
      </c>
      <c r="O131" s="230">
        <f>'Conditions of people affected'!R132</f>
        <v>3.3</v>
      </c>
      <c r="P131" s="236">
        <f>'Conditions of people affected'!K132</f>
        <v>3.6</v>
      </c>
      <c r="Q131" s="236">
        <f>'Conditions of people affected'!Q132</f>
        <v>3</v>
      </c>
      <c r="R131" s="231">
        <f t="shared" si="19"/>
        <v>2.8</v>
      </c>
      <c r="S131" s="231">
        <f>'Complexity of the crisis'!X132</f>
        <v>3.5</v>
      </c>
      <c r="T131" s="231">
        <f>'Complexity of the crisis'!AN132</f>
        <v>2</v>
      </c>
      <c r="U131" s="122" t="str">
        <f>VLOOKUP(C131,Lists!$C$3:$E$160,3,FALSE)</f>
        <v>Africa</v>
      </c>
      <c r="V131" s="123">
        <v>44358</v>
      </c>
    </row>
    <row r="132" spans="1:22" x14ac:dyDescent="0.25">
      <c r="A132" s="54" t="str">
        <f>'Crisis Indicator Data'!A130</f>
        <v>Conflict in Ukraine</v>
      </c>
      <c r="B132" s="45" t="str">
        <f>Lists!G130</f>
        <v>Conflict</v>
      </c>
      <c r="C132" s="54" t="str">
        <f>'Crisis Indicator Data'!C130</f>
        <v>UKR002</v>
      </c>
      <c r="D132" s="54" t="str">
        <f>'Crisis Indicator Data'!D130</f>
        <v>Ukraine</v>
      </c>
      <c r="E132" s="54" t="str">
        <f>'Crisis Indicator Data'!E130</f>
        <v>UKR</v>
      </c>
      <c r="F132" s="54" t="str">
        <f>'Crisis Indicator Data'!B130</f>
        <v>Conflict</v>
      </c>
      <c r="G132" s="228">
        <f t="shared" si="15"/>
        <v>3.6</v>
      </c>
      <c r="H132" s="55">
        <f t="shared" si="16"/>
        <v>4</v>
      </c>
      <c r="I132" s="116" t="str">
        <f t="shared" si="17"/>
        <v>High</v>
      </c>
      <c r="J132" s="229" t="str">
        <f>INDEX(Trends!$D$3:$D$404,MATCH(C132,Trends!$C$3:$C$404,0))</f>
        <v>Increasing</v>
      </c>
      <c r="K132" s="108" t="str">
        <f>IF(Reliability!B130="x","x",(IF(ROUNDUP(Reliability!B130,0)=1,"Very High",IF(ROUNDUP(Reliability!B130,0)=2,"High",IF(ROUNDUP(Reliability!B130,0)=3,"Medium",IF(ROUNDUP(Reliability!B130,0)=4,"Low","Very Low"))))))</f>
        <v>High</v>
      </c>
      <c r="L132" s="230">
        <f t="shared" si="18"/>
        <v>3.2</v>
      </c>
      <c r="M132" s="236">
        <f>'Impact of the crisis'!N133</f>
        <v>1.7</v>
      </c>
      <c r="N132" s="236">
        <f>'Impact of the crisis'!AB133</f>
        <v>3.7</v>
      </c>
      <c r="O132" s="230">
        <f>'Conditions of people affected'!R133</f>
        <v>4.0999999999999996</v>
      </c>
      <c r="P132" s="236">
        <f>'Conditions of people affected'!K133</f>
        <v>4.2</v>
      </c>
      <c r="Q132" s="236">
        <f>'Conditions of people affected'!Q133</f>
        <v>4</v>
      </c>
      <c r="R132" s="231">
        <f t="shared" si="19"/>
        <v>3</v>
      </c>
      <c r="S132" s="231">
        <f>'Complexity of the crisis'!X133</f>
        <v>3</v>
      </c>
      <c r="T132" s="231">
        <f>'Complexity of the crisis'!AN133</f>
        <v>3</v>
      </c>
      <c r="U132" s="122" t="str">
        <f>VLOOKUP(C132,Lists!$C$3:$E$160,3,FALSE)</f>
        <v>Europe</v>
      </c>
      <c r="V132" s="123">
        <v>44346</v>
      </c>
    </row>
    <row r="133" spans="1:22" x14ac:dyDescent="0.25">
      <c r="A133" s="54" t="str">
        <f>'Crisis Indicator Data'!A131</f>
        <v>La Soufrière Volcano Eruption</v>
      </c>
      <c r="B133" s="45" t="str">
        <f>Lists!G131</f>
        <v>La Soufrière Volcano Eruption</v>
      </c>
      <c r="C133" s="54" t="str">
        <f>'Crisis Indicator Data'!C131</f>
        <v>VCT002</v>
      </c>
      <c r="D133" s="54" t="str">
        <f>'Crisis Indicator Data'!D131</f>
        <v>St. Vincent and the Grenadines</v>
      </c>
      <c r="E133" s="54" t="str">
        <f>'Crisis Indicator Data'!E131</f>
        <v>VCT</v>
      </c>
      <c r="F133" s="54" t="str">
        <f>'Crisis Indicator Data'!B131</f>
        <v>Volcano</v>
      </c>
      <c r="G133" s="228">
        <f t="shared" ref="G133:G138" si="20">IF(OR(O133="x",L133="x"),"x",ROUND((5-GEOMEAN(((5-L133)/5*4+1),((5-O133)/5*4+1),((5-O133)/5*4+1)))/4*3.5+R133*0.3,1))</f>
        <v>1.6</v>
      </c>
      <c r="H133" s="55">
        <f t="shared" ref="H133:H138" si="21">IF(G133="x","x",ROUNDUP(G133,0))</f>
        <v>2</v>
      </c>
      <c r="I133" s="116" t="str">
        <f t="shared" ref="I133:I138" si="22">IF(O133="x","x",IF(L133="x","x",(IF(H133=5,"Very High",IF(H133=4,"High",IF(H133=3,"Medium",IF(H133=2,"Low","Very Low")))))))</f>
        <v>Low</v>
      </c>
      <c r="J133" s="229" t="str">
        <f>INDEX(Trends!$D$3:$D$404,MATCH(C133,Trends!$C$3:$C$404,0))</f>
        <v>Increasing</v>
      </c>
      <c r="K133" s="108" t="str">
        <f>IF(Reliability!B131="x","x",(IF(ROUNDUP(Reliability!B131,0)=1,"Very High",IF(ROUNDUP(Reliability!B131,0)=2,"High",IF(ROUNDUP(Reliability!B131,0)=3,"Medium",IF(ROUNDUP(Reliability!B131,0)=4,"Low","Very Low"))))))</f>
        <v>High</v>
      </c>
      <c r="L133" s="230">
        <f t="shared" ref="L133:L138" si="23">IF(OR(N133="x",M133="x"),"x",ROUND((5-GEOMEAN(((5-M133)/5*4+1),((5-N133)/5*4+1),((5-N133)/5*4+1)))/4*5,1))</f>
        <v>1.5</v>
      </c>
      <c r="M133" s="236">
        <f>'Impact of the crisis'!N134</f>
        <v>1.1000000000000001</v>
      </c>
      <c r="N133" s="236">
        <f>'Impact of the crisis'!AB134</f>
        <v>1.7</v>
      </c>
      <c r="O133" s="230">
        <f>'Conditions of people affected'!R134</f>
        <v>1.6</v>
      </c>
      <c r="P133" s="236">
        <f>'Conditions of people affected'!K134</f>
        <v>0.2</v>
      </c>
      <c r="Q133" s="236">
        <f>'Conditions of people affected'!Q134</f>
        <v>3</v>
      </c>
      <c r="R133" s="231">
        <f t="shared" ref="R133:R138" si="24">IF(OR(T133="x",S133="x"),S133,ROUND((5-GEOMEAN(((5-S133)/5*4+1),((5-T133)/5*4+1)))/4*5,1))</f>
        <v>1.7</v>
      </c>
      <c r="S133" s="231">
        <f>'Complexity of the crisis'!X134</f>
        <v>0.7</v>
      </c>
      <c r="T133" s="231">
        <f>'Complexity of the crisis'!AN134</f>
        <v>2.5</v>
      </c>
      <c r="U133" s="122" t="str">
        <f>VLOOKUP(C133,Lists!$C$3:$E$160,3,FALSE)</f>
        <v>Americas</v>
      </c>
      <c r="V133" s="123">
        <v>44357</v>
      </c>
    </row>
    <row r="134" spans="1:22" x14ac:dyDescent="0.25">
      <c r="A134" s="54" t="str">
        <f>'Crisis Indicator Data'!A132</f>
        <v>Complex crisis in Venezuela</v>
      </c>
      <c r="B134" s="45" t="str">
        <f>Lists!G132</f>
        <v>Complex crisis</v>
      </c>
      <c r="C134" s="54" t="str">
        <f>'Crisis Indicator Data'!C132</f>
        <v>VEN001</v>
      </c>
      <c r="D134" s="54" t="str">
        <f>'Crisis Indicator Data'!D132</f>
        <v>Venezuela</v>
      </c>
      <c r="E134" s="54" t="str">
        <f>'Crisis Indicator Data'!E132</f>
        <v>VEN</v>
      </c>
      <c r="F134" s="54" t="str">
        <f>'Crisis Indicator Data'!B132</f>
        <v>Complex crisis</v>
      </c>
      <c r="G134" s="228">
        <f t="shared" si="20"/>
        <v>4.2</v>
      </c>
      <c r="H134" s="55">
        <f t="shared" si="21"/>
        <v>5</v>
      </c>
      <c r="I134" s="116" t="str">
        <f t="shared" si="22"/>
        <v>Very High</v>
      </c>
      <c r="J134" s="229" t="str">
        <f>INDEX(Trends!$D$3:$D$404,MATCH(C134,Trends!$C$3:$C$404,0))</f>
        <v>Increasing</v>
      </c>
      <c r="K134" s="108" t="str">
        <f>IF(Reliability!B132="x","x",(IF(ROUNDUP(Reliability!B132,0)=1,"Very High",IF(ROUNDUP(Reliability!B132,0)=2,"High",IF(ROUNDUP(Reliability!B132,0)=3,"Medium",IF(ROUNDUP(Reliability!B132,0)=4,"Low","Very Low"))))))</f>
        <v>Medium</v>
      </c>
      <c r="L134" s="230">
        <f t="shared" si="23"/>
        <v>5</v>
      </c>
      <c r="M134" s="236">
        <f>'Impact of the crisis'!N135</f>
        <v>4.9000000000000004</v>
      </c>
      <c r="N134" s="236">
        <f>'Impact of the crisis'!AB135</f>
        <v>5</v>
      </c>
      <c r="O134" s="230">
        <f>'Conditions of people affected'!R135</f>
        <v>4</v>
      </c>
      <c r="P134" s="236">
        <f>'Conditions of people affected'!K135</f>
        <v>5</v>
      </c>
      <c r="Q134" s="236">
        <f>'Conditions of people affected'!Q135</f>
        <v>3</v>
      </c>
      <c r="R134" s="231">
        <f t="shared" si="24"/>
        <v>3.6</v>
      </c>
      <c r="S134" s="231">
        <f>'Complexity of the crisis'!X135</f>
        <v>4.0999999999999996</v>
      </c>
      <c r="T134" s="231">
        <f>'Complexity of the crisis'!AN135</f>
        <v>3</v>
      </c>
      <c r="U134" s="122" t="str">
        <f>VLOOKUP(C134,Lists!$C$3:$E$160,3,FALSE)</f>
        <v>Americas</v>
      </c>
      <c r="V134" s="123">
        <v>44356</v>
      </c>
    </row>
    <row r="135" spans="1:22" x14ac:dyDescent="0.25">
      <c r="A135" s="54" t="str">
        <f>'Crisis Indicator Data'!A133</f>
        <v>Conflict in Yemen</v>
      </c>
      <c r="B135" s="45" t="str">
        <f>Lists!G133</f>
        <v>Complex crisis</v>
      </c>
      <c r="C135" s="54" t="str">
        <f>'Crisis Indicator Data'!C133</f>
        <v>YEM001</v>
      </c>
      <c r="D135" s="54" t="str">
        <f>'Crisis Indicator Data'!D133</f>
        <v>Yemen</v>
      </c>
      <c r="E135" s="54" t="str">
        <f>'Crisis Indicator Data'!E133</f>
        <v>YEM</v>
      </c>
      <c r="F135" s="54" t="str">
        <f>'Crisis Indicator Data'!B133</f>
        <v>Complex crisis</v>
      </c>
      <c r="G135" s="228">
        <f t="shared" si="20"/>
        <v>5</v>
      </c>
      <c r="H135" s="55">
        <f t="shared" si="21"/>
        <v>5</v>
      </c>
      <c r="I135" s="116" t="str">
        <f t="shared" si="22"/>
        <v>Very High</v>
      </c>
      <c r="J135" s="229" t="str">
        <f>INDEX(Trends!$D$3:$D$404,MATCH(C135,Trends!$C$3:$C$404,0))</f>
        <v>Increasing</v>
      </c>
      <c r="K135" s="108" t="str">
        <f>IF(Reliability!B133="x","x",(IF(ROUNDUP(Reliability!B133,0)=1,"Very High",IF(ROUNDUP(Reliability!B133,0)=2,"High",IF(ROUNDUP(Reliability!B133,0)=3,"Medium",IF(ROUNDUP(Reliability!B133,0)=4,"Low","Very Low"))))))</f>
        <v>High</v>
      </c>
      <c r="L135" s="230">
        <f t="shared" si="23"/>
        <v>5</v>
      </c>
      <c r="M135" s="236">
        <f>'Impact of the crisis'!N136</f>
        <v>4.9000000000000004</v>
      </c>
      <c r="N135" s="236">
        <f>'Impact of the crisis'!AB136</f>
        <v>5</v>
      </c>
      <c r="O135" s="230">
        <f>'Conditions of people affected'!R136</f>
        <v>5</v>
      </c>
      <c r="P135" s="236">
        <f>'Conditions of people affected'!K136</f>
        <v>5</v>
      </c>
      <c r="Q135" s="236">
        <f>'Conditions of people affected'!Q136</f>
        <v>5</v>
      </c>
      <c r="R135" s="231">
        <f t="shared" si="24"/>
        <v>5</v>
      </c>
      <c r="S135" s="231">
        <f>'Complexity of the crisis'!X136</f>
        <v>5</v>
      </c>
      <c r="T135" s="231">
        <f>'Complexity of the crisis'!AN136</f>
        <v>5</v>
      </c>
      <c r="U135" s="122" t="str">
        <f>VLOOKUP(C135,Lists!$C$3:$E$160,3,FALSE)</f>
        <v>Middle east</v>
      </c>
      <c r="V135" s="123">
        <v>44363</v>
      </c>
    </row>
    <row r="136" spans="1:22" x14ac:dyDescent="0.25">
      <c r="A136" s="54" t="str">
        <f>'Crisis Indicator Data'!A134</f>
        <v>Mixed migration flows in Yemen</v>
      </c>
      <c r="B136" s="45" t="str">
        <f>Lists!G134</f>
        <v>Mixed Migration</v>
      </c>
      <c r="C136" s="54" t="str">
        <f>'Crisis Indicator Data'!C134</f>
        <v>YEM002</v>
      </c>
      <c r="D136" s="54" t="str">
        <f>'Crisis Indicator Data'!D134</f>
        <v>Yemen</v>
      </c>
      <c r="E136" s="54" t="str">
        <f>'Crisis Indicator Data'!E134</f>
        <v>YEM</v>
      </c>
      <c r="F136" s="54" t="str">
        <f>'Crisis Indicator Data'!B134</f>
        <v>International displacement</v>
      </c>
      <c r="G136" s="228">
        <f t="shared" si="20"/>
        <v>2.7</v>
      </c>
      <c r="H136" s="55">
        <f t="shared" si="21"/>
        <v>3</v>
      </c>
      <c r="I136" s="116" t="str">
        <f t="shared" si="22"/>
        <v>Medium</v>
      </c>
      <c r="J136" s="229" t="str">
        <f>INDEX(Trends!$D$3:$D$404,MATCH(C136,Trends!$C$3:$C$404,0))</f>
        <v>Decreasing</v>
      </c>
      <c r="K136" s="108" t="str">
        <f>IF(Reliability!B134="x","x",(IF(ROUNDUP(Reliability!B134,0)=1,"Very High",IF(ROUNDUP(Reliability!B134,0)=2,"High",IF(ROUNDUP(Reliability!B134,0)=3,"Medium",IF(ROUNDUP(Reliability!B134,0)=4,"Low","Very Low"))))))</f>
        <v>High</v>
      </c>
      <c r="L136" s="230">
        <f t="shared" si="23"/>
        <v>3</v>
      </c>
      <c r="M136" s="236">
        <f>'Impact of the crisis'!N137</f>
        <v>3.5</v>
      </c>
      <c r="N136" s="236">
        <f>'Impact of the crisis'!AB137</f>
        <v>2.7</v>
      </c>
      <c r="O136" s="230">
        <f>'Conditions of people affected'!R137</f>
        <v>1.45</v>
      </c>
      <c r="P136" s="236">
        <f>'Conditions of people affected'!K137</f>
        <v>1.9</v>
      </c>
      <c r="Q136" s="236">
        <f>'Conditions of people affected'!Q137</f>
        <v>1</v>
      </c>
      <c r="R136" s="231">
        <f t="shared" si="24"/>
        <v>4.2</v>
      </c>
      <c r="S136" s="231">
        <f>'Complexity of the crisis'!X137</f>
        <v>5</v>
      </c>
      <c r="T136" s="231">
        <f>'Complexity of the crisis'!AN137</f>
        <v>3</v>
      </c>
      <c r="U136" s="122" t="str">
        <f>VLOOKUP(C136,Lists!$C$3:$E$160,3,FALSE)</f>
        <v>Middle east</v>
      </c>
      <c r="V136" s="123">
        <v>44363</v>
      </c>
    </row>
    <row r="137" spans="1:22" x14ac:dyDescent="0.25">
      <c r="A137" s="54" t="str">
        <f>'Crisis Indicator Data'!A135</f>
        <v>Drought in Zambia</v>
      </c>
      <c r="B137" s="45" t="str">
        <f>Lists!G135</f>
        <v>Drought</v>
      </c>
      <c r="C137" s="54" t="str">
        <f>'Crisis Indicator Data'!C135</f>
        <v>ZMB002</v>
      </c>
      <c r="D137" s="54" t="str">
        <f>'Crisis Indicator Data'!D135</f>
        <v>Zambia</v>
      </c>
      <c r="E137" s="54" t="str">
        <f>'Crisis Indicator Data'!E135</f>
        <v>ZMB</v>
      </c>
      <c r="F137" s="54" t="str">
        <f>'Crisis Indicator Data'!B135</f>
        <v>Drought</v>
      </c>
      <c r="G137" s="228">
        <f t="shared" si="20"/>
        <v>2.9</v>
      </c>
      <c r="H137" s="55">
        <f t="shared" si="21"/>
        <v>3</v>
      </c>
      <c r="I137" s="116" t="str">
        <f t="shared" si="22"/>
        <v>Medium</v>
      </c>
      <c r="J137" s="229" t="str">
        <f>INDEX(Trends!$D$3:$D$404,MATCH(C137,Trends!$C$3:$C$404,0))</f>
        <v>Increasing</v>
      </c>
      <c r="K137" s="108" t="str">
        <f>IF(Reliability!B135="x","x",(IF(ROUNDUP(Reliability!B135,0)=1,"Very High",IF(ROUNDUP(Reliability!B135,0)=2,"High",IF(ROUNDUP(Reliability!B135,0)=3,"Medium",IF(ROUNDUP(Reliability!B135,0)=4,"Low","Very Low"))))))</f>
        <v>Very High</v>
      </c>
      <c r="L137" s="230">
        <f t="shared" si="23"/>
        <v>2.8</v>
      </c>
      <c r="M137" s="236">
        <f>'Impact of the crisis'!N138</f>
        <v>4</v>
      </c>
      <c r="N137" s="236">
        <f>'Impact of the crisis'!AB138</f>
        <v>1.9</v>
      </c>
      <c r="O137" s="230">
        <f>'Conditions of people affected'!R138</f>
        <v>3.35</v>
      </c>
      <c r="P137" s="236">
        <f>'Conditions of people affected'!K138</f>
        <v>3.7</v>
      </c>
      <c r="Q137" s="236">
        <f>'Conditions of people affected'!Q138</f>
        <v>3</v>
      </c>
      <c r="R137" s="231">
        <f t="shared" si="24"/>
        <v>2.2999999999999998</v>
      </c>
      <c r="S137" s="231">
        <f>'Complexity of the crisis'!X138</f>
        <v>2.1</v>
      </c>
      <c r="T137" s="231">
        <f>'Complexity of the crisis'!AN138</f>
        <v>2.5</v>
      </c>
      <c r="U137" s="122" t="str">
        <f>VLOOKUP(C137,Lists!$C$3:$E$160,3,FALSE)</f>
        <v>Africa</v>
      </c>
      <c r="V137" s="123">
        <v>44388</v>
      </c>
    </row>
    <row r="138" spans="1:22" x14ac:dyDescent="0.25">
      <c r="A138" s="54" t="str">
        <f>'Crisis Indicator Data'!A136</f>
        <v>Complex crisis in Zimbabwe</v>
      </c>
      <c r="B138" s="45" t="str">
        <f>Lists!G136</f>
        <v>Complex crisis</v>
      </c>
      <c r="C138" s="54" t="str">
        <f>'Crisis Indicator Data'!C136</f>
        <v>ZWE001</v>
      </c>
      <c r="D138" s="54" t="str">
        <f>'Crisis Indicator Data'!D136</f>
        <v>Zimbabwe</v>
      </c>
      <c r="E138" s="54" t="str">
        <f>'Crisis Indicator Data'!E136</f>
        <v>ZWE</v>
      </c>
      <c r="F138" s="54" t="str">
        <f>'Crisis Indicator Data'!B136</f>
        <v>Complex crisis</v>
      </c>
      <c r="G138" s="228">
        <f t="shared" si="20"/>
        <v>3.5</v>
      </c>
      <c r="H138" s="55">
        <f t="shared" si="21"/>
        <v>4</v>
      </c>
      <c r="I138" s="116" t="str">
        <f t="shared" si="22"/>
        <v>High</v>
      </c>
      <c r="J138" s="229" t="str">
        <f>INDEX(Trends!$D$3:$D$404,MATCH(C138,Trends!$C$3:$C$404,0))</f>
        <v>Stable</v>
      </c>
      <c r="K138" s="108" t="str">
        <f>IF(Reliability!B136="x","x",(IF(ROUNDUP(Reliability!B136,0)=1,"Very High",IF(ROUNDUP(Reliability!B136,0)=2,"High",IF(ROUNDUP(Reliability!B136,0)=3,"Medium",IF(ROUNDUP(Reliability!B136,0)=4,"Low","Very Low"))))))</f>
        <v>High</v>
      </c>
      <c r="L138" s="230">
        <f t="shared" si="23"/>
        <v>3.5</v>
      </c>
      <c r="M138" s="236">
        <f>'Impact of the crisis'!N139</f>
        <v>4.5999999999999996</v>
      </c>
      <c r="N138" s="236">
        <f>'Impact of the crisis'!AB139</f>
        <v>2.7</v>
      </c>
      <c r="O138" s="230">
        <f>'Conditions of people affected'!R139</f>
        <v>3.85</v>
      </c>
      <c r="P138" s="236">
        <f>'Conditions of people affected'!K139</f>
        <v>4.7</v>
      </c>
      <c r="Q138" s="236">
        <f>'Conditions of people affected'!Q139</f>
        <v>3</v>
      </c>
      <c r="R138" s="231">
        <f t="shared" si="24"/>
        <v>3</v>
      </c>
      <c r="S138" s="231">
        <f>'Complexity of the crisis'!X139</f>
        <v>3.4</v>
      </c>
      <c r="T138" s="231">
        <f>'Complexity of the crisis'!AN139</f>
        <v>2.5</v>
      </c>
      <c r="U138" s="122" t="str">
        <f>VLOOKUP(C138,Lists!$C$3:$E$160,3,FALSE)</f>
        <v>Africa</v>
      </c>
      <c r="V138" s="123">
        <v>44384</v>
      </c>
    </row>
  </sheetData>
  <autoFilter ref="A4:T155" xr:uid="{00000000-0009-0000-0000-000002000000}"/>
  <mergeCells count="1">
    <mergeCell ref="A1:T1"/>
  </mergeCells>
  <conditionalFormatting sqref="L5:L155">
    <cfRule type="cellIs" dxfId="570" priority="81" stopIfTrue="1" operator="between">
      <formula>4</formula>
      <formula>5</formula>
    </cfRule>
    <cfRule type="cellIs" dxfId="569" priority="92" stopIfTrue="1" operator="between">
      <formula>3</formula>
      <formula>4</formula>
    </cfRule>
    <cfRule type="cellIs" dxfId="568" priority="93" stopIfTrue="1" operator="between">
      <formula>2</formula>
      <formula>3</formula>
    </cfRule>
    <cfRule type="cellIs" dxfId="567" priority="94" stopIfTrue="1" operator="between">
      <formula>1</formula>
      <formula>2</formula>
    </cfRule>
    <cfRule type="cellIs" dxfId="566" priority="95" stopIfTrue="1" operator="between">
      <formula>0</formula>
      <formula>1</formula>
    </cfRule>
  </conditionalFormatting>
  <conditionalFormatting sqref="M5:N155">
    <cfRule type="cellIs" dxfId="565" priority="82" stopIfTrue="1" operator="between">
      <formula>4</formula>
      <formula>5</formula>
    </cfRule>
    <cfRule type="cellIs" dxfId="564" priority="88" stopIfTrue="1" operator="between">
      <formula>3</formula>
      <formula>4</formula>
    </cfRule>
    <cfRule type="cellIs" dxfId="563" priority="89" stopIfTrue="1" operator="between">
      <formula>2</formula>
      <formula>3</formula>
    </cfRule>
    <cfRule type="cellIs" dxfId="562" priority="90" stopIfTrue="1" operator="between">
      <formula>1</formula>
      <formula>2</formula>
    </cfRule>
    <cfRule type="cellIs" dxfId="561" priority="91" stopIfTrue="1" operator="between">
      <formula>0</formula>
      <formula>1</formula>
    </cfRule>
  </conditionalFormatting>
  <conditionalFormatting sqref="H5:H155">
    <cfRule type="cellIs" dxfId="560" priority="76" stopIfTrue="1" operator="equal">
      <formula>5</formula>
    </cfRule>
    <cfRule type="cellIs" dxfId="559" priority="77" stopIfTrue="1" operator="equal">
      <formula>4</formula>
    </cfRule>
    <cfRule type="cellIs" dxfId="558" priority="78" stopIfTrue="1" operator="equal">
      <formula>3</formula>
    </cfRule>
    <cfRule type="cellIs" dxfId="557" priority="79" stopIfTrue="1" operator="equal">
      <formula>2</formula>
    </cfRule>
    <cfRule type="cellIs" dxfId="556" priority="80" stopIfTrue="1" operator="equal">
      <formula>1</formula>
    </cfRule>
  </conditionalFormatting>
  <conditionalFormatting sqref="P5:Q155">
    <cfRule type="cellIs" dxfId="555" priority="71" stopIfTrue="1" operator="between">
      <formula>7.1</formula>
      <formula>10</formula>
    </cfRule>
    <cfRule type="cellIs" dxfId="554" priority="72" stopIfTrue="1" operator="between">
      <formula>5.4</formula>
      <formula>7</formula>
    </cfRule>
    <cfRule type="cellIs" dxfId="553" priority="73" stopIfTrue="1" operator="between">
      <formula>3.5</formula>
      <formula>5.3</formula>
    </cfRule>
    <cfRule type="cellIs" dxfId="552" priority="74" stopIfTrue="1" operator="between">
      <formula>1.8</formula>
      <formula>3.4</formula>
    </cfRule>
    <cfRule type="cellIs" dxfId="551" priority="75" stopIfTrue="1" operator="between">
      <formula>0</formula>
      <formula>1.7</formula>
    </cfRule>
  </conditionalFormatting>
  <conditionalFormatting sqref="T5:T155">
    <cfRule type="cellIs" dxfId="550" priority="61" stopIfTrue="1" operator="between">
      <formula>4</formula>
      <formula>5</formula>
    </cfRule>
    <cfRule type="cellIs" dxfId="549" priority="62" stopIfTrue="1" operator="between">
      <formula>3</formula>
      <formula>4</formula>
    </cfRule>
    <cfRule type="cellIs" dxfId="548" priority="63" stopIfTrue="1" operator="between">
      <formula>2</formula>
      <formula>3</formula>
    </cfRule>
    <cfRule type="cellIs" dxfId="547" priority="64" stopIfTrue="1" operator="between">
      <formula>1</formula>
      <formula>2</formula>
    </cfRule>
    <cfRule type="cellIs" dxfId="546" priority="65" stopIfTrue="1" operator="between">
      <formula>0</formula>
      <formula>1</formula>
    </cfRule>
  </conditionalFormatting>
  <conditionalFormatting sqref="R5:R155">
    <cfRule type="cellIs" dxfId="545" priority="31" stopIfTrue="1" operator="between">
      <formula>4</formula>
      <formula>5</formula>
    </cfRule>
    <cfRule type="cellIs" dxfId="544" priority="32" stopIfTrue="1" operator="between">
      <formula>3</formula>
      <formula>4</formula>
    </cfRule>
    <cfRule type="cellIs" dxfId="543" priority="33" stopIfTrue="1" operator="between">
      <formula>2</formula>
      <formula>3</formula>
    </cfRule>
    <cfRule type="cellIs" dxfId="542" priority="34" stopIfTrue="1" operator="between">
      <formula>1</formula>
      <formula>2</formula>
    </cfRule>
    <cfRule type="cellIs" dxfId="541" priority="35" stopIfTrue="1" operator="between">
      <formula>0</formula>
      <formula>1</formula>
    </cfRule>
  </conditionalFormatting>
  <conditionalFormatting sqref="J5:J155">
    <cfRule type="cellIs" dxfId="540" priority="11" operator="equal">
      <formula>"Increasing"</formula>
    </cfRule>
    <cfRule type="cellIs" dxfId="539" priority="12" operator="equal">
      <formula>"Stable"</formula>
    </cfRule>
    <cfRule type="cellIs" dxfId="538" priority="13" operator="equal">
      <formula>"Decreasing"</formula>
    </cfRule>
  </conditionalFormatting>
  <conditionalFormatting sqref="I5:I155">
    <cfRule type="cellIs" dxfId="537" priority="41" stopIfTrue="1" operator="equal">
      <formula>"Very High"</formula>
    </cfRule>
    <cfRule type="cellIs" dxfId="536" priority="42" stopIfTrue="1" operator="equal">
      <formula>"High"</formula>
    </cfRule>
    <cfRule type="cellIs" dxfId="535" priority="43" stopIfTrue="1" operator="equal">
      <formula>"Medium"</formula>
    </cfRule>
    <cfRule type="cellIs" dxfId="534" priority="44" stopIfTrue="1" operator="equal">
      <formula>"Low"</formula>
    </cfRule>
    <cfRule type="cellIs" dxfId="533" priority="45" stopIfTrue="1" operator="equal">
      <formula>"Very Low"</formula>
    </cfRule>
  </conditionalFormatting>
  <conditionalFormatting sqref="O5:O155">
    <cfRule type="cellIs" dxfId="532" priority="6" stopIfTrue="1" operator="between">
      <formula>5</formula>
      <formula>5.9</formula>
    </cfRule>
    <cfRule type="cellIs" dxfId="531" priority="7" stopIfTrue="1" operator="between">
      <formula>4</formula>
      <formula>4.9</formula>
    </cfRule>
    <cfRule type="cellIs" dxfId="530" priority="8" stopIfTrue="1" operator="between">
      <formula>3</formula>
      <formula>3.9</formula>
    </cfRule>
    <cfRule type="cellIs" dxfId="529" priority="9" stopIfTrue="1" operator="between">
      <formula>2</formula>
      <formula>2.9</formula>
    </cfRule>
    <cfRule type="cellIs" dxfId="528" priority="10" stopIfTrue="1" operator="between">
      <formula>0</formula>
      <formula>1.9</formula>
    </cfRule>
  </conditionalFormatting>
  <conditionalFormatting sqref="S5:T155">
    <cfRule type="cellIs" dxfId="527" priority="51" stopIfTrue="1" operator="between">
      <formula>4</formula>
      <formula>5</formula>
    </cfRule>
    <cfRule type="cellIs" dxfId="526" priority="52" stopIfTrue="1" operator="between">
      <formula>3</formula>
      <formula>4</formula>
    </cfRule>
    <cfRule type="cellIs" dxfId="525" priority="53" stopIfTrue="1" operator="between">
      <formula>2</formula>
      <formula>3</formula>
    </cfRule>
    <cfRule type="cellIs" dxfId="524" priority="54" stopIfTrue="1" operator="between">
      <formula>1</formula>
      <formula>2</formula>
    </cfRule>
    <cfRule type="cellIs" dxfId="523" priority="55" stopIfTrue="1" operator="between">
      <formula>0</formula>
      <formula>1</formula>
    </cfRule>
  </conditionalFormatting>
  <conditionalFormatting sqref="K5:K155">
    <cfRule type="cellIs" dxfId="522" priority="1" stopIfTrue="1" operator="equal">
      <formula>"Very Low"</formula>
    </cfRule>
    <cfRule type="cellIs" dxfId="521" priority="2" stopIfTrue="1" operator="equal">
      <formula>"Low"</formula>
    </cfRule>
    <cfRule type="cellIs" dxfId="520" priority="3" stopIfTrue="1" operator="equal">
      <formula>"Medium"</formula>
    </cfRule>
    <cfRule type="cellIs" dxfId="519" priority="4" stopIfTrue="1" operator="equal">
      <formula>"High"</formula>
    </cfRule>
    <cfRule type="cellIs" dxfId="518"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2578125" defaultRowHeight="15" x14ac:dyDescent="0.25"/>
  <cols>
    <col min="2" max="52" width="5" style="209" bestFit="1" customWidth="1"/>
  </cols>
  <sheetData>
    <row r="1" spans="1:57" ht="296.25" customHeight="1" x14ac:dyDescent="0.25">
      <c r="A1" t="s">
        <v>6950</v>
      </c>
      <c r="B1" s="204" t="s">
        <v>7917</v>
      </c>
      <c r="C1" s="204" t="s">
        <v>7918</v>
      </c>
      <c r="D1" s="204" t="s">
        <v>7919</v>
      </c>
      <c r="E1" s="204" t="s">
        <v>7920</v>
      </c>
      <c r="F1" s="204" t="s">
        <v>7921</v>
      </c>
      <c r="G1" s="204" t="s">
        <v>7922</v>
      </c>
      <c r="H1" s="204" t="s">
        <v>7923</v>
      </c>
      <c r="I1" s="204" t="s">
        <v>7924</v>
      </c>
      <c r="J1" s="204" t="s">
        <v>7925</v>
      </c>
      <c r="K1" s="204" t="s">
        <v>7926</v>
      </c>
      <c r="L1" s="204" t="s">
        <v>7927</v>
      </c>
      <c r="M1" s="204" t="s">
        <v>7928</v>
      </c>
      <c r="N1" s="204" t="s">
        <v>7929</v>
      </c>
      <c r="O1" s="204" t="s">
        <v>7930</v>
      </c>
      <c r="P1" s="204" t="s">
        <v>7931</v>
      </c>
      <c r="Q1" s="204" t="s">
        <v>7932</v>
      </c>
      <c r="R1" s="204" t="s">
        <v>7933</v>
      </c>
      <c r="S1" s="204" t="s">
        <v>7934</v>
      </c>
      <c r="T1" s="204" t="s">
        <v>7934</v>
      </c>
      <c r="U1" s="204" t="s">
        <v>7935</v>
      </c>
      <c r="V1" s="204" t="s">
        <v>7936</v>
      </c>
      <c r="W1" s="204" t="s">
        <v>7937</v>
      </c>
      <c r="X1" s="204" t="s">
        <v>7938</v>
      </c>
      <c r="Y1" s="204" t="s">
        <v>7939</v>
      </c>
      <c r="Z1" s="204" t="s">
        <v>7940</v>
      </c>
      <c r="AA1" s="204" t="s">
        <v>7941</v>
      </c>
      <c r="AB1" s="204" t="s">
        <v>7942</v>
      </c>
      <c r="AC1" s="204" t="s">
        <v>7943</v>
      </c>
      <c r="AD1" s="204" t="s">
        <v>7944</v>
      </c>
      <c r="AE1" s="204" t="s">
        <v>7097</v>
      </c>
      <c r="AF1" s="204" t="s">
        <v>7012</v>
      </c>
      <c r="AG1" s="204" t="s">
        <v>7945</v>
      </c>
      <c r="AH1" s="204" t="s">
        <v>7945</v>
      </c>
      <c r="AI1" s="204" t="s">
        <v>7945</v>
      </c>
      <c r="AJ1" s="204" t="s">
        <v>7946</v>
      </c>
      <c r="AK1" s="204" t="s">
        <v>7947</v>
      </c>
      <c r="AL1" s="204" t="s">
        <v>7948</v>
      </c>
      <c r="AM1" s="204" t="s">
        <v>7949</v>
      </c>
      <c r="AN1" s="204" t="s">
        <v>7950</v>
      </c>
      <c r="AO1" s="204" t="s">
        <v>7951</v>
      </c>
      <c r="AP1" s="204" t="s">
        <v>7952</v>
      </c>
      <c r="AQ1" s="204" t="s">
        <v>7953</v>
      </c>
      <c r="AR1" s="204" t="s">
        <v>7954</v>
      </c>
      <c r="AS1" s="204" t="s">
        <v>7955</v>
      </c>
      <c r="AT1" s="204" t="s">
        <v>7956</v>
      </c>
      <c r="AU1" s="204" t="s">
        <v>7957</v>
      </c>
      <c r="AV1" s="204" t="s">
        <v>7958</v>
      </c>
      <c r="AW1" s="204" t="s">
        <v>7959</v>
      </c>
      <c r="AX1" s="204" t="s">
        <v>7960</v>
      </c>
      <c r="AY1" s="204" t="s">
        <v>7961</v>
      </c>
      <c r="AZ1" s="204" t="s">
        <v>7962</v>
      </c>
    </row>
    <row r="2" spans="1:57" x14ac:dyDescent="0.25">
      <c r="A2" t="s">
        <v>7965</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7982</v>
      </c>
      <c r="BB2" t="s">
        <v>7983</v>
      </c>
      <c r="BC2" t="s">
        <v>7984</v>
      </c>
      <c r="BD2" t="s">
        <v>7985</v>
      </c>
      <c r="BE2" t="s">
        <v>7986</v>
      </c>
    </row>
    <row r="3" spans="1:57" x14ac:dyDescent="0.25">
      <c r="A3" t="s">
        <v>7115</v>
      </c>
      <c r="B3" s="206">
        <f>IF('Indicator Date hidden'!C4="x","x",$B$2-'Indicator Date hidden'!C4)</f>
        <v>0</v>
      </c>
      <c r="C3" s="206">
        <f>IF('Indicator Date hidden'!D4="x","x",$C$2-'Indicator Date hidden'!D4)</f>
        <v>0</v>
      </c>
      <c r="D3" s="206">
        <f>IF('Indicator Date hidden'!E4="x","x",$D$2-'Indicator Date hidden'!E4)</f>
        <v>0</v>
      </c>
      <c r="E3" s="206">
        <f>IF('Indicator Date hidden'!F4="x","x",$E$2-'Indicator Date hidden'!F4)</f>
        <v>0</v>
      </c>
      <c r="F3" s="206">
        <f>IF('Indicator Date hidden'!G4="x","x",$F$2-'Indicator Date hidden'!G4)</f>
        <v>0</v>
      </c>
      <c r="G3" s="206">
        <f>IF('Indicator Date hidden'!H4="x","x",$G$2-'Indicator Date hidden'!H4)</f>
        <v>0</v>
      </c>
      <c r="H3" s="206">
        <f>IF('Indicator Date hidden'!I4="x","x",$H$2-'Indicator Date hidden'!I4)</f>
        <v>0</v>
      </c>
      <c r="I3" s="206">
        <f>IF('Indicator Date hidden'!J4="x","x",$I$2-'Indicator Date hidden'!J4)</f>
        <v>0</v>
      </c>
      <c r="J3" s="206">
        <f>IF('Indicator Date hidden'!K4="x","x",$J$2-'Indicator Date hidden'!K4)</f>
        <v>0</v>
      </c>
      <c r="K3" s="206">
        <f>IF('Indicator Date hidden'!L4="x","x",$K$2-'Indicator Date hidden'!L4)</f>
        <v>0</v>
      </c>
      <c r="L3" s="206">
        <f>IF('Indicator Date hidden'!M4="x","x",$L$2-'Indicator Date hidden'!M4)</f>
        <v>0</v>
      </c>
      <c r="M3" s="206">
        <f>IF('Indicator Date hidden'!N4="x","x",$M$2-'Indicator Date hidden'!N4)</f>
        <v>0</v>
      </c>
      <c r="N3" s="206">
        <f>IF('Indicator Date hidden'!O4="x","x",$N$2-'Indicator Date hidden'!O4)</f>
        <v>0</v>
      </c>
      <c r="O3" s="206">
        <f>IF('Indicator Date hidden'!P4="x","x",$O$2-'Indicator Date hidden'!P4)</f>
        <v>0</v>
      </c>
      <c r="P3" s="206">
        <f>IF('Indicator Date hidden'!Q4="x","x",$P$2-'Indicator Date hidden'!Q4)</f>
        <v>0</v>
      </c>
      <c r="Q3" s="206">
        <f>IF('Indicator Date hidden'!R4="x","x",$Q$2-'Indicator Date hidden'!R4)</f>
        <v>3</v>
      </c>
      <c r="R3" s="206">
        <f>IF('Indicator Date hidden'!S4="x","x",$R$2-'Indicator Date hidden'!S4)</f>
        <v>0</v>
      </c>
      <c r="S3" s="206">
        <f>IF('Indicator Date hidden'!T4="x","x",$S$2-'Indicator Date hidden'!T4)</f>
        <v>0</v>
      </c>
      <c r="T3" s="206">
        <f>IF('Indicator Date hidden'!U4="x","x",$T$2-'Indicator Date hidden'!U4)</f>
        <v>0</v>
      </c>
      <c r="U3" s="206">
        <f>IF('Indicator Date hidden'!V4="x","x",$U$2-'Indicator Date hidden'!V4)</f>
        <v>0</v>
      </c>
      <c r="V3" s="206">
        <f>IF('Indicator Date hidden'!W4="x","x",$V$2-'Indicator Date hidden'!W4)</f>
        <v>0</v>
      </c>
      <c r="W3" s="206">
        <f>IF('Indicator Date hidden'!X4="x","x",$W$2-'Indicator Date hidden'!X4)</f>
        <v>10</v>
      </c>
      <c r="X3" s="206">
        <f>IF('Indicator Date hidden'!Y4="x","x",$X$2-'Indicator Date hidden'!Y4)</f>
        <v>1</v>
      </c>
      <c r="Y3" s="206">
        <f>IF('Indicator Date hidden'!Z4="x","x",$Y$2-'Indicator Date hidden'!Z4)</f>
        <v>0</v>
      </c>
      <c r="Z3" s="206">
        <f>IF('Indicator Date hidden'!AA4="x","x",$Z$2-'Indicator Date hidden'!AA4)</f>
        <v>0</v>
      </c>
      <c r="AA3" s="206">
        <f>IF('Indicator Date hidden'!AB4="x","x",$AA$2-'Indicator Date hidden'!AB4)</f>
        <v>0</v>
      </c>
      <c r="AB3" s="206">
        <f>IF('Indicator Date hidden'!AC4="x","x",$AB$2-'Indicator Date hidden'!AC4)</f>
        <v>0</v>
      </c>
      <c r="AC3" s="206">
        <f>IF('Indicator Date hidden'!AD4="x","x",$AC$2-'Indicator Date hidden'!AD4)</f>
        <v>0</v>
      </c>
      <c r="AD3" s="206">
        <f>IF('Indicator Date hidden'!AE4="x","x",$AD$2-'Indicator Date hidden'!AE4)</f>
        <v>0</v>
      </c>
      <c r="AE3" s="206">
        <f>IF('Indicator Date hidden'!AF4="x","x",$AE$2-'Indicator Date hidden'!AF4)</f>
        <v>0</v>
      </c>
      <c r="AF3" s="206">
        <f>IF('Indicator Date hidden'!AG4="x","x",$AF$2-'Indicator Date hidden'!AG4)</f>
        <v>6</v>
      </c>
      <c r="AG3" s="206">
        <f>IF('Indicator Date hidden'!AH4="x","x",$AG$2-'Indicator Date hidden'!AH4)</f>
        <v>0</v>
      </c>
      <c r="AH3" s="206">
        <f>IF('Indicator Date hidden'!AI4="x","x",$AH$2-'Indicator Date hidden'!AI4)</f>
        <v>0</v>
      </c>
      <c r="AI3" s="206">
        <f>IF('Indicator Date hidden'!AJ4="x","x",$AI$2-'Indicator Date hidden'!AJ4)</f>
        <v>0</v>
      </c>
      <c r="AJ3" s="206">
        <f>IF('Indicator Date hidden'!AK4="x","x",$AJ$2-'Indicator Date hidden'!AK4)</f>
        <v>1</v>
      </c>
      <c r="AK3" s="206">
        <f>IF('Indicator Date hidden'!AL4="x","x",$AK$2-'Indicator Date hidden'!AL4)</f>
        <v>1</v>
      </c>
      <c r="AL3" s="206">
        <f>IF('Indicator Date hidden'!AM4="x","x",$AL$2-'Indicator Date hidden'!AM4)</f>
        <v>0</v>
      </c>
      <c r="AM3" s="206">
        <f>IF('Indicator Date hidden'!AN4="x","x",$AM$2-'Indicator Date hidden'!AN4)</f>
        <v>0</v>
      </c>
      <c r="AN3" s="206">
        <f>IF('Indicator Date hidden'!AO4="x","x",$AN$2-'Indicator Date hidden'!AO4)</f>
        <v>0</v>
      </c>
      <c r="AO3" s="206" t="str">
        <f>IF('Indicator Date hidden'!AP4="x","x",$AO$2-'Indicator Date hidden'!AP4)</f>
        <v>x</v>
      </c>
      <c r="AP3" s="206" t="str">
        <f>IF('Indicator Date hidden'!AQ4="x","x",$AP$2-'Indicator Date hidden'!AQ4)</f>
        <v>x</v>
      </c>
      <c r="AQ3" s="206">
        <f>IF('Indicator Date hidden'!AR4="x","x",$AQ$2-'Indicator Date hidden'!AR4)</f>
        <v>0</v>
      </c>
      <c r="AR3" s="206">
        <f>IF('Indicator Date hidden'!AS4="x","x",$AR$2-'Indicator Date hidden'!AS4)</f>
        <v>0</v>
      </c>
      <c r="AS3" s="206">
        <f>IF('Indicator Date hidden'!AT4="x","x",$AS$2-'Indicator Date hidden'!AT4)</f>
        <v>0</v>
      </c>
      <c r="AT3" s="206">
        <f>IF('Indicator Date hidden'!AU4="x","x",$AT$2-'Indicator Date hidden'!AU4)</f>
        <v>0</v>
      </c>
      <c r="AU3" s="206">
        <f>IF('Indicator Date hidden'!AV4="x","x",$AU$2-'Indicator Date hidden'!AV4)</f>
        <v>3</v>
      </c>
      <c r="AV3" s="206">
        <f>IF('Indicator Date hidden'!AW4="x","x",$AV$2-'Indicator Date hidden'!AW4)</f>
        <v>0</v>
      </c>
      <c r="AW3" s="206">
        <f>IF('Indicator Date hidden'!AX4="x","x",$AW$2-'Indicator Date hidden'!AX4)</f>
        <v>0</v>
      </c>
      <c r="AX3" s="206">
        <f>IF('Indicator Date hidden'!AY4="x","x",$AX$2-'Indicator Date hidden'!AY4)</f>
        <v>0</v>
      </c>
      <c r="AY3" s="206">
        <f>IF('Indicator Date hidden'!AZ4="x","x",$AY$2-'Indicator Date hidden'!AZ4)</f>
        <v>0</v>
      </c>
      <c r="AZ3" s="206">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82">
        <f t="shared" ref="BE3:BE34" si="4">MEDIAN(B3:AZ3)</f>
        <v>0</v>
      </c>
    </row>
    <row r="4" spans="1:57" x14ac:dyDescent="0.25">
      <c r="A4" t="s">
        <v>7119</v>
      </c>
      <c r="B4" s="206">
        <f>IF('Indicator Date hidden'!C5="x","x",$B$2-'Indicator Date hidden'!C5)</f>
        <v>0</v>
      </c>
      <c r="C4" s="206">
        <f>IF('Indicator Date hidden'!D5="x","x",$C$2-'Indicator Date hidden'!D5)</f>
        <v>0</v>
      </c>
      <c r="D4" s="206">
        <f>IF('Indicator Date hidden'!E5="x","x",$D$2-'Indicator Date hidden'!E5)</f>
        <v>0</v>
      </c>
      <c r="E4" s="206">
        <f>IF('Indicator Date hidden'!F5="x","x",$E$2-'Indicator Date hidden'!F5)</f>
        <v>0</v>
      </c>
      <c r="F4" s="206">
        <f>IF('Indicator Date hidden'!G5="x","x",$F$2-'Indicator Date hidden'!G5)</f>
        <v>0</v>
      </c>
      <c r="G4" s="206">
        <f>IF('Indicator Date hidden'!H5="x","x",$G$2-'Indicator Date hidden'!H5)</f>
        <v>0</v>
      </c>
      <c r="H4" s="206">
        <f>IF('Indicator Date hidden'!I5="x","x",$H$2-'Indicator Date hidden'!I5)</f>
        <v>0</v>
      </c>
      <c r="I4" s="206">
        <f>IF('Indicator Date hidden'!J5="x","x",$I$2-'Indicator Date hidden'!J5)</f>
        <v>0</v>
      </c>
      <c r="J4" s="206">
        <f>IF('Indicator Date hidden'!K5="x","x",$J$2-'Indicator Date hidden'!K5)</f>
        <v>0</v>
      </c>
      <c r="K4" s="206">
        <f>IF('Indicator Date hidden'!L5="x","x",$K$2-'Indicator Date hidden'!L5)</f>
        <v>0</v>
      </c>
      <c r="L4" s="206">
        <f>IF('Indicator Date hidden'!M5="x","x",$L$2-'Indicator Date hidden'!M5)</f>
        <v>0</v>
      </c>
      <c r="M4" s="206">
        <f>IF('Indicator Date hidden'!N5="x","x",$M$2-'Indicator Date hidden'!N5)</f>
        <v>0</v>
      </c>
      <c r="N4" s="206">
        <f>IF('Indicator Date hidden'!O5="x","x",$N$2-'Indicator Date hidden'!O5)</f>
        <v>0</v>
      </c>
      <c r="O4" s="206">
        <f>IF('Indicator Date hidden'!P5="x","x",$O$2-'Indicator Date hidden'!P5)</f>
        <v>0</v>
      </c>
      <c r="P4" s="206">
        <f>IF('Indicator Date hidden'!Q5="x","x",$P$2-'Indicator Date hidden'!Q5)</f>
        <v>0</v>
      </c>
      <c r="Q4" s="206">
        <f>IF('Indicator Date hidden'!R5="x","x",$Q$2-'Indicator Date hidden'!R5)</f>
        <v>5</v>
      </c>
      <c r="R4" s="206">
        <f>IF('Indicator Date hidden'!S5="x","x",$R$2-'Indicator Date hidden'!S5)</f>
        <v>0</v>
      </c>
      <c r="S4" s="206">
        <f>IF('Indicator Date hidden'!T5="x","x",$S$2-'Indicator Date hidden'!T5)</f>
        <v>0</v>
      </c>
      <c r="T4" s="206">
        <f>IF('Indicator Date hidden'!U5="x","x",$T$2-'Indicator Date hidden'!U5)</f>
        <v>0</v>
      </c>
      <c r="U4" s="206">
        <f>IF('Indicator Date hidden'!V5="x","x",$U$2-'Indicator Date hidden'!V5)</f>
        <v>0</v>
      </c>
      <c r="V4" s="206">
        <f>IF('Indicator Date hidden'!W5="x","x",$V$2-'Indicator Date hidden'!W5)</f>
        <v>0</v>
      </c>
      <c r="W4" s="206">
        <f>IF('Indicator Date hidden'!X5="x","x",$W$2-'Indicator Date hidden'!X5)</f>
        <v>5</v>
      </c>
      <c r="X4" s="206">
        <f>IF('Indicator Date hidden'!Y5="x","x",$X$2-'Indicator Date hidden'!Y5)</f>
        <v>1</v>
      </c>
      <c r="Y4" s="206">
        <f>IF('Indicator Date hidden'!Z5="x","x",$Y$2-'Indicator Date hidden'!Z5)</f>
        <v>0</v>
      </c>
      <c r="Z4" s="206">
        <f>IF('Indicator Date hidden'!AA5="x","x",$Z$2-'Indicator Date hidden'!AA5)</f>
        <v>0</v>
      </c>
      <c r="AA4" s="206">
        <f>IF('Indicator Date hidden'!AB5="x","x",$AA$2-'Indicator Date hidden'!AB5)</f>
        <v>1</v>
      </c>
      <c r="AB4" s="206">
        <f>IF('Indicator Date hidden'!AC5="x","x",$AB$2-'Indicator Date hidden'!AC5)</f>
        <v>0</v>
      </c>
      <c r="AC4" s="206">
        <f>IF('Indicator Date hidden'!AD5="x","x",$AC$2-'Indicator Date hidden'!AD5)</f>
        <v>0</v>
      </c>
      <c r="AD4" s="206" t="str">
        <f>IF('Indicator Date hidden'!AE5="x","x",$AD$2-'Indicator Date hidden'!AE5)</f>
        <v>x</v>
      </c>
      <c r="AE4" s="206">
        <f>IF('Indicator Date hidden'!AF5="x","x",$AE$2-'Indicator Date hidden'!AF5)</f>
        <v>0</v>
      </c>
      <c r="AF4" s="206">
        <f>IF('Indicator Date hidden'!AG5="x","x",$AF$2-'Indicator Date hidden'!AG5)</f>
        <v>1</v>
      </c>
      <c r="AG4" s="206">
        <f>IF('Indicator Date hidden'!AH5="x","x",$AG$2-'Indicator Date hidden'!AH5)</f>
        <v>0</v>
      </c>
      <c r="AH4" s="206">
        <f>IF('Indicator Date hidden'!AI5="x","x",$AH$2-'Indicator Date hidden'!AI5)</f>
        <v>0</v>
      </c>
      <c r="AI4" s="206">
        <f>IF('Indicator Date hidden'!AJ5="x","x",$AI$2-'Indicator Date hidden'!AJ5)</f>
        <v>0</v>
      </c>
      <c r="AJ4" s="206" t="str">
        <f>IF('Indicator Date hidden'!AK5="x","x",$AJ$2-'Indicator Date hidden'!AK5)</f>
        <v>x</v>
      </c>
      <c r="AK4" s="206">
        <f>IF('Indicator Date hidden'!AL5="x","x",$AK$2-'Indicator Date hidden'!AL5)</f>
        <v>1</v>
      </c>
      <c r="AL4" s="206">
        <f>IF('Indicator Date hidden'!AM5="x","x",$AL$2-'Indicator Date hidden'!AM5)</f>
        <v>0</v>
      </c>
      <c r="AM4" s="206">
        <f>IF('Indicator Date hidden'!AN5="x","x",$AM$2-'Indicator Date hidden'!AN5)</f>
        <v>0</v>
      </c>
      <c r="AN4" s="206">
        <f>IF('Indicator Date hidden'!AO5="x","x",$AN$2-'Indicator Date hidden'!AO5)</f>
        <v>0</v>
      </c>
      <c r="AO4" s="206">
        <f>IF('Indicator Date hidden'!AP5="x","x",$AO$2-'Indicator Date hidden'!AP5)</f>
        <v>0</v>
      </c>
      <c r="AP4" s="206">
        <f>IF('Indicator Date hidden'!AQ5="x","x",$AP$2-'Indicator Date hidden'!AQ5)</f>
        <v>0</v>
      </c>
      <c r="AQ4" s="206" t="str">
        <f>IF('Indicator Date hidden'!AR5="x","x",$AQ$2-'Indicator Date hidden'!AR5)</f>
        <v>x</v>
      </c>
      <c r="AR4" s="206">
        <f>IF('Indicator Date hidden'!AS5="x","x",$AR$2-'Indicator Date hidden'!AS5)</f>
        <v>0</v>
      </c>
      <c r="AS4" s="206">
        <f>IF('Indicator Date hidden'!AT5="x","x",$AS$2-'Indicator Date hidden'!AT5)</f>
        <v>0</v>
      </c>
      <c r="AT4" s="206">
        <f>IF('Indicator Date hidden'!AU5="x","x",$AT$2-'Indicator Date hidden'!AU5)</f>
        <v>0</v>
      </c>
      <c r="AU4" s="206">
        <f>IF('Indicator Date hidden'!AV5="x","x",$AU$2-'Indicator Date hidden'!AV5)</f>
        <v>2</v>
      </c>
      <c r="AV4" s="206">
        <f>IF('Indicator Date hidden'!AW5="x","x",$AV$2-'Indicator Date hidden'!AW5)</f>
        <v>0</v>
      </c>
      <c r="AW4" s="206">
        <f>IF('Indicator Date hidden'!AX5="x","x",$AW$2-'Indicator Date hidden'!AX5)</f>
        <v>0</v>
      </c>
      <c r="AX4" s="206">
        <f>IF('Indicator Date hidden'!AY5="x","x",$AX$2-'Indicator Date hidden'!AY5)</f>
        <v>0</v>
      </c>
      <c r="AY4" s="206">
        <f>IF('Indicator Date hidden'!AZ5="x","x",$AY$2-'Indicator Date hidden'!AZ5)</f>
        <v>0</v>
      </c>
      <c r="AZ4" s="206">
        <f>IF('Indicator Date hidden'!BA5="x","x",$AZ$2-'Indicator Date hidden'!BA5)</f>
        <v>0</v>
      </c>
      <c r="BA4">
        <f t="shared" si="0"/>
        <v>16</v>
      </c>
      <c r="BB4" s="21">
        <f t="shared" si="1"/>
        <v>0.33333333333333331</v>
      </c>
      <c r="BC4">
        <f t="shared" si="2"/>
        <v>7</v>
      </c>
      <c r="BD4" s="21">
        <f t="shared" si="3"/>
        <v>1.0474837574980447</v>
      </c>
      <c r="BE4" s="282">
        <f t="shared" si="4"/>
        <v>0</v>
      </c>
    </row>
    <row r="5" spans="1:57" x14ac:dyDescent="0.25">
      <c r="A5" t="s">
        <v>7196</v>
      </c>
      <c r="B5" s="206">
        <f>IF('Indicator Date hidden'!C6="x","x",$B$2-'Indicator Date hidden'!C6)</f>
        <v>0</v>
      </c>
      <c r="C5" s="206">
        <f>IF('Indicator Date hidden'!D6="x","x",$C$2-'Indicator Date hidden'!D6)</f>
        <v>0</v>
      </c>
      <c r="D5" s="206">
        <f>IF('Indicator Date hidden'!E6="x","x",$D$2-'Indicator Date hidden'!E6)</f>
        <v>0</v>
      </c>
      <c r="E5" s="206">
        <f>IF('Indicator Date hidden'!F6="x","x",$E$2-'Indicator Date hidden'!F6)</f>
        <v>0</v>
      </c>
      <c r="F5" s="206">
        <f>IF('Indicator Date hidden'!G6="x","x",$F$2-'Indicator Date hidden'!G6)</f>
        <v>0</v>
      </c>
      <c r="G5" s="206">
        <f>IF('Indicator Date hidden'!H6="x","x",$G$2-'Indicator Date hidden'!H6)</f>
        <v>0</v>
      </c>
      <c r="H5" s="206">
        <f>IF('Indicator Date hidden'!I6="x","x",$H$2-'Indicator Date hidden'!I6)</f>
        <v>0</v>
      </c>
      <c r="I5" s="206">
        <f>IF('Indicator Date hidden'!J6="x","x",$I$2-'Indicator Date hidden'!J6)</f>
        <v>0</v>
      </c>
      <c r="J5" s="206">
        <f>IF('Indicator Date hidden'!K6="x","x",$J$2-'Indicator Date hidden'!K6)</f>
        <v>0</v>
      </c>
      <c r="K5" s="206">
        <f>IF('Indicator Date hidden'!L6="x","x",$K$2-'Indicator Date hidden'!L6)</f>
        <v>0</v>
      </c>
      <c r="L5" s="206">
        <f>IF('Indicator Date hidden'!M6="x","x",$L$2-'Indicator Date hidden'!M6)</f>
        <v>0</v>
      </c>
      <c r="M5" s="206">
        <f>IF('Indicator Date hidden'!N6="x","x",$M$2-'Indicator Date hidden'!N6)</f>
        <v>0</v>
      </c>
      <c r="N5" s="206">
        <f>IF('Indicator Date hidden'!O6="x","x",$N$2-'Indicator Date hidden'!O6)</f>
        <v>0</v>
      </c>
      <c r="O5" s="206">
        <f>IF('Indicator Date hidden'!P6="x","x",$O$2-'Indicator Date hidden'!P6)</f>
        <v>0</v>
      </c>
      <c r="P5" s="206">
        <f>IF('Indicator Date hidden'!Q6="x","x",$P$2-'Indicator Date hidden'!Q6)</f>
        <v>0</v>
      </c>
      <c r="Q5" s="206" t="str">
        <f>IF('Indicator Date hidden'!R6="x","x",$Q$2-'Indicator Date hidden'!R6)</f>
        <v>x</v>
      </c>
      <c r="R5" s="206">
        <f>IF('Indicator Date hidden'!S6="x","x",$R$2-'Indicator Date hidden'!S6)</f>
        <v>0</v>
      </c>
      <c r="S5" s="206">
        <f>IF('Indicator Date hidden'!T6="x","x",$S$2-'Indicator Date hidden'!T6)</f>
        <v>0</v>
      </c>
      <c r="T5" s="206">
        <f>IF('Indicator Date hidden'!U6="x","x",$T$2-'Indicator Date hidden'!U6)</f>
        <v>0</v>
      </c>
      <c r="U5" s="206">
        <f>IF('Indicator Date hidden'!V6="x","x",$U$2-'Indicator Date hidden'!V6)</f>
        <v>0</v>
      </c>
      <c r="V5" s="206">
        <f>IF('Indicator Date hidden'!W6="x","x",$V$2-'Indicator Date hidden'!W6)</f>
        <v>0</v>
      </c>
      <c r="W5" s="206">
        <f>IF('Indicator Date hidden'!X6="x","x",$W$2-'Indicator Date hidden'!X6)</f>
        <v>2</v>
      </c>
      <c r="X5" s="206">
        <f>IF('Indicator Date hidden'!Y6="x","x",$X$2-'Indicator Date hidden'!Y6)</f>
        <v>4</v>
      </c>
      <c r="Y5" s="206">
        <f>IF('Indicator Date hidden'!Z6="x","x",$Y$2-'Indicator Date hidden'!Z6)</f>
        <v>0</v>
      </c>
      <c r="Z5" s="206">
        <f>IF('Indicator Date hidden'!AA6="x","x",$Z$2-'Indicator Date hidden'!AA6)</f>
        <v>0</v>
      </c>
      <c r="AA5" s="206">
        <f>IF('Indicator Date hidden'!AB6="x","x",$AA$2-'Indicator Date hidden'!AB6)</f>
        <v>0</v>
      </c>
      <c r="AB5" s="206">
        <f>IF('Indicator Date hidden'!AC6="x","x",$AB$2-'Indicator Date hidden'!AC6)</f>
        <v>0</v>
      </c>
      <c r="AC5" s="206">
        <f>IF('Indicator Date hidden'!AD6="x","x",$AC$2-'Indicator Date hidden'!AD6)</f>
        <v>0</v>
      </c>
      <c r="AD5" s="206">
        <f>IF('Indicator Date hidden'!AE6="x","x",$AD$2-'Indicator Date hidden'!AE6)</f>
        <v>0</v>
      </c>
      <c r="AE5" s="206">
        <f>IF('Indicator Date hidden'!AF6="x","x",$AE$2-'Indicator Date hidden'!AF6)</f>
        <v>0</v>
      </c>
      <c r="AF5" s="206" t="str">
        <f>IF('Indicator Date hidden'!AG6="x","x",$AF$2-'Indicator Date hidden'!AG6)</f>
        <v>x</v>
      </c>
      <c r="AG5" s="206">
        <f>IF('Indicator Date hidden'!AH6="x","x",$AG$2-'Indicator Date hidden'!AH6)</f>
        <v>0</v>
      </c>
      <c r="AH5" s="206">
        <f>IF('Indicator Date hidden'!AI6="x","x",$AH$2-'Indicator Date hidden'!AI6)</f>
        <v>0</v>
      </c>
      <c r="AI5" s="206">
        <f>IF('Indicator Date hidden'!AJ6="x","x",$AI$2-'Indicator Date hidden'!AJ6)</f>
        <v>0</v>
      </c>
      <c r="AJ5" s="206">
        <f>IF('Indicator Date hidden'!AK6="x","x",$AJ$2-'Indicator Date hidden'!AK6)</f>
        <v>1</v>
      </c>
      <c r="AK5" s="206">
        <f>IF('Indicator Date hidden'!AL6="x","x",$AK$2-'Indicator Date hidden'!AL6)</f>
        <v>1</v>
      </c>
      <c r="AL5" s="206">
        <f>IF('Indicator Date hidden'!AM6="x","x",$AL$2-'Indicator Date hidden'!AM6)</f>
        <v>0</v>
      </c>
      <c r="AM5" s="206">
        <f>IF('Indicator Date hidden'!AN6="x","x",$AM$2-'Indicator Date hidden'!AN6)</f>
        <v>0</v>
      </c>
      <c r="AN5" s="206">
        <f>IF('Indicator Date hidden'!AO6="x","x",$AN$2-'Indicator Date hidden'!AO6)</f>
        <v>0</v>
      </c>
      <c r="AO5" s="206">
        <f>IF('Indicator Date hidden'!AP6="x","x",$AO$2-'Indicator Date hidden'!AP6)</f>
        <v>0</v>
      </c>
      <c r="AP5" s="206">
        <f>IF('Indicator Date hidden'!AQ6="x","x",$AP$2-'Indicator Date hidden'!AQ6)</f>
        <v>0</v>
      </c>
      <c r="AQ5" s="206">
        <f>IF('Indicator Date hidden'!AR6="x","x",$AQ$2-'Indicator Date hidden'!AR6)</f>
        <v>4</v>
      </c>
      <c r="AR5" s="206">
        <f>IF('Indicator Date hidden'!AS6="x","x",$AR$2-'Indicator Date hidden'!AS6)</f>
        <v>0</v>
      </c>
      <c r="AS5" s="206">
        <f>IF('Indicator Date hidden'!AT6="x","x",$AS$2-'Indicator Date hidden'!AT6)</f>
        <v>0</v>
      </c>
      <c r="AT5" s="206">
        <f>IF('Indicator Date hidden'!AU6="x","x",$AT$2-'Indicator Date hidden'!AU6)</f>
        <v>0</v>
      </c>
      <c r="AU5" s="206">
        <f>IF('Indicator Date hidden'!AV6="x","x",$AU$2-'Indicator Date hidden'!AV6)</f>
        <v>8</v>
      </c>
      <c r="AV5" s="206">
        <f>IF('Indicator Date hidden'!AW6="x","x",$AV$2-'Indicator Date hidden'!AW6)</f>
        <v>0</v>
      </c>
      <c r="AW5" s="206">
        <f>IF('Indicator Date hidden'!AX6="x","x",$AW$2-'Indicator Date hidden'!AX6)</f>
        <v>0</v>
      </c>
      <c r="AX5" s="206">
        <f>IF('Indicator Date hidden'!AY6="x","x",$AX$2-'Indicator Date hidden'!AY6)</f>
        <v>0</v>
      </c>
      <c r="AY5" s="206">
        <f>IF('Indicator Date hidden'!AZ6="x","x",$AY$2-'Indicator Date hidden'!AZ6)</f>
        <v>0</v>
      </c>
      <c r="AZ5" s="206">
        <f>IF('Indicator Date hidden'!BA6="x","x",$AZ$2-'Indicator Date hidden'!BA6)</f>
        <v>0</v>
      </c>
      <c r="BA5">
        <f t="shared" si="0"/>
        <v>20</v>
      </c>
      <c r="BB5" s="21">
        <f t="shared" si="1"/>
        <v>0.40816326530612246</v>
      </c>
      <c r="BC5">
        <f t="shared" si="2"/>
        <v>6</v>
      </c>
      <c r="BD5" s="21">
        <f t="shared" si="3"/>
        <v>1.3838480414828314</v>
      </c>
      <c r="BE5" s="282">
        <f t="shared" si="4"/>
        <v>0</v>
      </c>
    </row>
    <row r="6" spans="1:57" x14ac:dyDescent="0.25">
      <c r="A6" t="s">
        <v>7117</v>
      </c>
      <c r="B6" s="206">
        <f>IF('Indicator Date hidden'!C7="x","x",$B$2-'Indicator Date hidden'!C7)</f>
        <v>0</v>
      </c>
      <c r="C6" s="206">
        <f>IF('Indicator Date hidden'!D7="x","x",$C$2-'Indicator Date hidden'!D7)</f>
        <v>0</v>
      </c>
      <c r="D6" s="206">
        <f>IF('Indicator Date hidden'!E7="x","x",$D$2-'Indicator Date hidden'!E7)</f>
        <v>0</v>
      </c>
      <c r="E6" s="206">
        <f>IF('Indicator Date hidden'!F7="x","x",$E$2-'Indicator Date hidden'!F7)</f>
        <v>0</v>
      </c>
      <c r="F6" s="206">
        <f>IF('Indicator Date hidden'!G7="x","x",$F$2-'Indicator Date hidden'!G7)</f>
        <v>0</v>
      </c>
      <c r="G6" s="206">
        <f>IF('Indicator Date hidden'!H7="x","x",$G$2-'Indicator Date hidden'!H7)</f>
        <v>0</v>
      </c>
      <c r="H6" s="206">
        <f>IF('Indicator Date hidden'!I7="x","x",$H$2-'Indicator Date hidden'!I7)</f>
        <v>0</v>
      </c>
      <c r="I6" s="206">
        <f>IF('Indicator Date hidden'!J7="x","x",$I$2-'Indicator Date hidden'!J7)</f>
        <v>0</v>
      </c>
      <c r="J6" s="206">
        <f>IF('Indicator Date hidden'!K7="x","x",$J$2-'Indicator Date hidden'!K7)</f>
        <v>0</v>
      </c>
      <c r="K6" s="206">
        <f>IF('Indicator Date hidden'!L7="x","x",$K$2-'Indicator Date hidden'!L7)</f>
        <v>0</v>
      </c>
      <c r="L6" s="206">
        <f>IF('Indicator Date hidden'!M7="x","x",$L$2-'Indicator Date hidden'!M7)</f>
        <v>0</v>
      </c>
      <c r="M6" s="206">
        <f>IF('Indicator Date hidden'!N7="x","x",$M$2-'Indicator Date hidden'!N7)</f>
        <v>0</v>
      </c>
      <c r="N6" s="206">
        <f>IF('Indicator Date hidden'!O7="x","x",$N$2-'Indicator Date hidden'!O7)</f>
        <v>0</v>
      </c>
      <c r="O6" s="206">
        <f>IF('Indicator Date hidden'!P7="x","x",$O$2-'Indicator Date hidden'!P7)</f>
        <v>0</v>
      </c>
      <c r="P6" s="206">
        <f>IF('Indicator Date hidden'!Q7="x","x",$P$2-'Indicator Date hidden'!Q7)</f>
        <v>0</v>
      </c>
      <c r="Q6" s="206" t="str">
        <f>IF('Indicator Date hidden'!R7="x","x",$Q$2-'Indicator Date hidden'!R7)</f>
        <v>x</v>
      </c>
      <c r="R6" s="206">
        <f>IF('Indicator Date hidden'!S7="x","x",$R$2-'Indicator Date hidden'!S7)</f>
        <v>0</v>
      </c>
      <c r="S6" s="206">
        <f>IF('Indicator Date hidden'!T7="x","x",$S$2-'Indicator Date hidden'!T7)</f>
        <v>0</v>
      </c>
      <c r="T6" s="206">
        <f>IF('Indicator Date hidden'!U7="x","x",$T$2-'Indicator Date hidden'!U7)</f>
        <v>0</v>
      </c>
      <c r="U6" s="206">
        <f>IF('Indicator Date hidden'!V7="x","x",$U$2-'Indicator Date hidden'!V7)</f>
        <v>0</v>
      </c>
      <c r="V6" s="206">
        <f>IF('Indicator Date hidden'!W7="x","x",$V$2-'Indicator Date hidden'!W7)</f>
        <v>0</v>
      </c>
      <c r="W6" s="206">
        <f>IF('Indicator Date hidden'!X7="x","x",$W$2-'Indicator Date hidden'!X7)</f>
        <v>7</v>
      </c>
      <c r="X6" s="206">
        <f>IF('Indicator Date hidden'!Y7="x","x",$X$2-'Indicator Date hidden'!Y7)</f>
        <v>5</v>
      </c>
      <c r="Y6" s="206">
        <f>IF('Indicator Date hidden'!Z7="x","x",$Y$2-'Indicator Date hidden'!Z7)</f>
        <v>0</v>
      </c>
      <c r="Z6" s="206">
        <f>IF('Indicator Date hidden'!AA7="x","x",$Z$2-'Indicator Date hidden'!AA7)</f>
        <v>0</v>
      </c>
      <c r="AA6" s="206">
        <f>IF('Indicator Date hidden'!AB7="x","x",$AA$2-'Indicator Date hidden'!AB7)</f>
        <v>0</v>
      </c>
      <c r="AB6" s="206">
        <f>IF('Indicator Date hidden'!AC7="x","x",$AB$2-'Indicator Date hidden'!AC7)</f>
        <v>0</v>
      </c>
      <c r="AC6" s="206">
        <f>IF('Indicator Date hidden'!AD7="x","x",$AC$2-'Indicator Date hidden'!AD7)</f>
        <v>0</v>
      </c>
      <c r="AD6" s="206">
        <f>IF('Indicator Date hidden'!AE7="x","x",$AD$2-'Indicator Date hidden'!AE7)</f>
        <v>0</v>
      </c>
      <c r="AE6" s="206" t="str">
        <f>IF('Indicator Date hidden'!AF7="x","x",$AE$2-'Indicator Date hidden'!AF7)</f>
        <v>x</v>
      </c>
      <c r="AF6" s="206">
        <f>IF('Indicator Date hidden'!AG7="x","x",$AF$2-'Indicator Date hidden'!AG7)</f>
        <v>5</v>
      </c>
      <c r="AG6" s="206">
        <f>IF('Indicator Date hidden'!AH7="x","x",$AG$2-'Indicator Date hidden'!AH7)</f>
        <v>0</v>
      </c>
      <c r="AH6" s="206">
        <f>IF('Indicator Date hidden'!AI7="x","x",$AH$2-'Indicator Date hidden'!AI7)</f>
        <v>0</v>
      </c>
      <c r="AI6" s="206">
        <f>IF('Indicator Date hidden'!AJ7="x","x",$AI$2-'Indicator Date hidden'!AJ7)</f>
        <v>0</v>
      </c>
      <c r="AJ6" s="206" t="str">
        <f>IF('Indicator Date hidden'!AK7="x","x",$AJ$2-'Indicator Date hidden'!AK7)</f>
        <v>x</v>
      </c>
      <c r="AK6" s="206">
        <f>IF('Indicator Date hidden'!AL7="x","x",$AK$2-'Indicator Date hidden'!AL7)</f>
        <v>1</v>
      </c>
      <c r="AL6" s="206">
        <f>IF('Indicator Date hidden'!AM7="x","x",$AL$2-'Indicator Date hidden'!AM7)</f>
        <v>0</v>
      </c>
      <c r="AM6" s="206">
        <f>IF('Indicator Date hidden'!AN7="x","x",$AM$2-'Indicator Date hidden'!AN7)</f>
        <v>0</v>
      </c>
      <c r="AN6" s="206">
        <f>IF('Indicator Date hidden'!AO7="x","x",$AN$2-'Indicator Date hidden'!AO7)</f>
        <v>0</v>
      </c>
      <c r="AO6" s="206">
        <f>IF('Indicator Date hidden'!AP7="x","x",$AO$2-'Indicator Date hidden'!AP7)</f>
        <v>1</v>
      </c>
      <c r="AP6" s="206">
        <f>IF('Indicator Date hidden'!AQ7="x","x",$AP$2-'Indicator Date hidden'!AQ7)</f>
        <v>1</v>
      </c>
      <c r="AQ6" s="206">
        <f>IF('Indicator Date hidden'!AR7="x","x",$AQ$2-'Indicator Date hidden'!AR7)</f>
        <v>8</v>
      </c>
      <c r="AR6" s="206">
        <f>IF('Indicator Date hidden'!AS7="x","x",$AR$2-'Indicator Date hidden'!AS7)</f>
        <v>0</v>
      </c>
      <c r="AS6" s="206">
        <f>IF('Indicator Date hidden'!AT7="x","x",$AS$2-'Indicator Date hidden'!AT7)</f>
        <v>0</v>
      </c>
      <c r="AT6" s="206">
        <f>IF('Indicator Date hidden'!AU7="x","x",$AT$2-'Indicator Date hidden'!AU7)</f>
        <v>0</v>
      </c>
      <c r="AU6" s="206">
        <f>IF('Indicator Date hidden'!AV7="x","x",$AU$2-'Indicator Date hidden'!AV7)</f>
        <v>1</v>
      </c>
      <c r="AV6" s="206">
        <f>IF('Indicator Date hidden'!AW7="x","x",$AV$2-'Indicator Date hidden'!AW7)</f>
        <v>0</v>
      </c>
      <c r="AW6" s="206">
        <f>IF('Indicator Date hidden'!AX7="x","x",$AW$2-'Indicator Date hidden'!AX7)</f>
        <v>0</v>
      </c>
      <c r="AX6" s="206">
        <f>IF('Indicator Date hidden'!AY7="x","x",$AX$2-'Indicator Date hidden'!AY7)</f>
        <v>0</v>
      </c>
      <c r="AY6" s="206">
        <f>IF('Indicator Date hidden'!AZ7="x","x",$AY$2-'Indicator Date hidden'!AZ7)</f>
        <v>0</v>
      </c>
      <c r="AZ6" s="206">
        <f>IF('Indicator Date hidden'!BA7="x","x",$AZ$2-'Indicator Date hidden'!BA7)</f>
        <v>0</v>
      </c>
      <c r="BA6">
        <f t="shared" si="0"/>
        <v>29</v>
      </c>
      <c r="BB6" s="21">
        <f t="shared" si="1"/>
        <v>0.60416666666666663</v>
      </c>
      <c r="BC6">
        <f t="shared" si="2"/>
        <v>8</v>
      </c>
      <c r="BD6" s="21">
        <f t="shared" si="3"/>
        <v>1.7646952443851476</v>
      </c>
      <c r="BE6" s="282">
        <f t="shared" si="4"/>
        <v>0</v>
      </c>
    </row>
    <row r="7" spans="1:57" x14ac:dyDescent="0.25">
      <c r="A7" t="s">
        <v>7126</v>
      </c>
      <c r="B7" s="206">
        <f>IF('Indicator Date hidden'!C8="x","x",$B$2-'Indicator Date hidden'!C8)</f>
        <v>0</v>
      </c>
      <c r="C7" s="206">
        <f>IF('Indicator Date hidden'!D8="x","x",$C$2-'Indicator Date hidden'!D8)</f>
        <v>0</v>
      </c>
      <c r="D7" s="206">
        <f>IF('Indicator Date hidden'!E8="x","x",$D$2-'Indicator Date hidden'!E8)</f>
        <v>0</v>
      </c>
      <c r="E7" s="206">
        <f>IF('Indicator Date hidden'!F8="x","x",$E$2-'Indicator Date hidden'!F8)</f>
        <v>0</v>
      </c>
      <c r="F7" s="206">
        <f>IF('Indicator Date hidden'!G8="x","x",$F$2-'Indicator Date hidden'!G8)</f>
        <v>0</v>
      </c>
      <c r="G7" s="206">
        <f>IF('Indicator Date hidden'!H8="x","x",$G$2-'Indicator Date hidden'!H8)</f>
        <v>0</v>
      </c>
      <c r="H7" s="206">
        <f>IF('Indicator Date hidden'!I8="x","x",$H$2-'Indicator Date hidden'!I8)</f>
        <v>0</v>
      </c>
      <c r="I7" s="206">
        <f>IF('Indicator Date hidden'!J8="x","x",$I$2-'Indicator Date hidden'!J8)</f>
        <v>0</v>
      </c>
      <c r="J7" s="206">
        <f>IF('Indicator Date hidden'!K8="x","x",$J$2-'Indicator Date hidden'!K8)</f>
        <v>0</v>
      </c>
      <c r="K7" s="206">
        <f>IF('Indicator Date hidden'!L8="x","x",$K$2-'Indicator Date hidden'!L8)</f>
        <v>0</v>
      </c>
      <c r="L7" s="206">
        <f>IF('Indicator Date hidden'!M8="x","x",$L$2-'Indicator Date hidden'!M8)</f>
        <v>0</v>
      </c>
      <c r="M7" s="206">
        <f>IF('Indicator Date hidden'!N8="x","x",$M$2-'Indicator Date hidden'!N8)</f>
        <v>0</v>
      </c>
      <c r="N7" s="206">
        <f>IF('Indicator Date hidden'!O8="x","x",$N$2-'Indicator Date hidden'!O8)</f>
        <v>0</v>
      </c>
      <c r="O7" s="206">
        <f>IF('Indicator Date hidden'!P8="x","x",$O$2-'Indicator Date hidden'!P8)</f>
        <v>0</v>
      </c>
      <c r="P7" s="206">
        <f>IF('Indicator Date hidden'!Q8="x","x",$P$2-'Indicator Date hidden'!Q8)</f>
        <v>0</v>
      </c>
      <c r="Q7" s="206" t="str">
        <f>IF('Indicator Date hidden'!R8="x","x",$Q$2-'Indicator Date hidden'!R8)</f>
        <v>x</v>
      </c>
      <c r="R7" s="206">
        <f>IF('Indicator Date hidden'!S8="x","x",$R$2-'Indicator Date hidden'!S8)</f>
        <v>0</v>
      </c>
      <c r="S7" s="206">
        <f>IF('Indicator Date hidden'!T8="x","x",$S$2-'Indicator Date hidden'!T8)</f>
        <v>0</v>
      </c>
      <c r="T7" s="206">
        <f>IF('Indicator Date hidden'!U8="x","x",$T$2-'Indicator Date hidden'!U8)</f>
        <v>0</v>
      </c>
      <c r="U7" s="206">
        <f>IF('Indicator Date hidden'!V8="x","x",$U$2-'Indicator Date hidden'!V8)</f>
        <v>0</v>
      </c>
      <c r="V7" s="206">
        <f>IF('Indicator Date hidden'!W8="x","x",$V$2-'Indicator Date hidden'!W8)</f>
        <v>0</v>
      </c>
      <c r="W7" s="206" t="str">
        <f>IF('Indicator Date hidden'!X8="x","x",$W$2-'Indicator Date hidden'!X8)</f>
        <v>x</v>
      </c>
      <c r="X7" s="206" t="str">
        <f>IF('Indicator Date hidden'!Y8="x","x",$X$2-'Indicator Date hidden'!Y8)</f>
        <v>x</v>
      </c>
      <c r="Y7" s="206">
        <f>IF('Indicator Date hidden'!Z8="x","x",$Y$2-'Indicator Date hidden'!Z8)</f>
        <v>0</v>
      </c>
      <c r="Z7" s="206">
        <f>IF('Indicator Date hidden'!AA8="x","x",$Z$2-'Indicator Date hidden'!AA8)</f>
        <v>0</v>
      </c>
      <c r="AA7" s="206" t="str">
        <f>IF('Indicator Date hidden'!AB8="x","x",$AA$2-'Indicator Date hidden'!AB8)</f>
        <v>x</v>
      </c>
      <c r="AB7" s="206">
        <f>IF('Indicator Date hidden'!AC8="x","x",$AB$2-'Indicator Date hidden'!AC8)</f>
        <v>0</v>
      </c>
      <c r="AC7" s="206">
        <f>IF('Indicator Date hidden'!AD8="x","x",$AC$2-'Indicator Date hidden'!AD8)</f>
        <v>0</v>
      </c>
      <c r="AD7" s="206" t="str">
        <f>IF('Indicator Date hidden'!AE8="x","x",$AD$2-'Indicator Date hidden'!AE8)</f>
        <v>x</v>
      </c>
      <c r="AE7" s="206" t="str">
        <f>IF('Indicator Date hidden'!AF8="x","x",$AE$2-'Indicator Date hidden'!AF8)</f>
        <v>x</v>
      </c>
      <c r="AF7" s="206" t="str">
        <f>IF('Indicator Date hidden'!AG8="x","x",$AF$2-'Indicator Date hidden'!AG8)</f>
        <v>x</v>
      </c>
      <c r="AG7" s="206">
        <f>IF('Indicator Date hidden'!AH8="x","x",$AG$2-'Indicator Date hidden'!AH8)</f>
        <v>0</v>
      </c>
      <c r="AH7" s="206">
        <f>IF('Indicator Date hidden'!AI8="x","x",$AH$2-'Indicator Date hidden'!AI8)</f>
        <v>0</v>
      </c>
      <c r="AI7" s="206">
        <f>IF('Indicator Date hidden'!AJ8="x","x",$AI$2-'Indicator Date hidden'!AJ8)</f>
        <v>0</v>
      </c>
      <c r="AJ7" s="206" t="str">
        <f>IF('Indicator Date hidden'!AK8="x","x",$AJ$2-'Indicator Date hidden'!AK8)</f>
        <v>x</v>
      </c>
      <c r="AK7" s="206">
        <f>IF('Indicator Date hidden'!AL8="x","x",$AK$2-'Indicator Date hidden'!AL8)</f>
        <v>1</v>
      </c>
      <c r="AL7" s="206">
        <f>IF('Indicator Date hidden'!AM8="x","x",$AL$2-'Indicator Date hidden'!AM8)</f>
        <v>0</v>
      </c>
      <c r="AM7" s="206">
        <f>IF('Indicator Date hidden'!AN8="x","x",$AM$2-'Indicator Date hidden'!AN8)</f>
        <v>0</v>
      </c>
      <c r="AN7" s="206">
        <f>IF('Indicator Date hidden'!AO8="x","x",$AN$2-'Indicator Date hidden'!AO8)</f>
        <v>0</v>
      </c>
      <c r="AO7" s="206">
        <f>IF('Indicator Date hidden'!AP8="x","x",$AO$2-'Indicator Date hidden'!AP8)</f>
        <v>0</v>
      </c>
      <c r="AP7" s="206" t="str">
        <f>IF('Indicator Date hidden'!AQ8="x","x",$AP$2-'Indicator Date hidden'!AQ8)</f>
        <v>x</v>
      </c>
      <c r="AQ7" s="206">
        <f>IF('Indicator Date hidden'!AR8="x","x",$AQ$2-'Indicator Date hidden'!AR8)</f>
        <v>6</v>
      </c>
      <c r="AR7" s="206">
        <f>IF('Indicator Date hidden'!AS8="x","x",$AR$2-'Indicator Date hidden'!AS8)</f>
        <v>0</v>
      </c>
      <c r="AS7" s="206" t="str">
        <f>IF('Indicator Date hidden'!AT8="x","x",$AS$2-'Indicator Date hidden'!AT8)</f>
        <v>x</v>
      </c>
      <c r="AT7" s="206">
        <f>IF('Indicator Date hidden'!AU8="x","x",$AT$2-'Indicator Date hidden'!AU8)</f>
        <v>0</v>
      </c>
      <c r="AU7" s="206">
        <f>IF('Indicator Date hidden'!AV8="x","x",$AU$2-'Indicator Date hidden'!AV8)</f>
        <v>1</v>
      </c>
      <c r="AV7" s="206">
        <f>IF('Indicator Date hidden'!AW8="x","x",$AV$2-'Indicator Date hidden'!AW8)</f>
        <v>0</v>
      </c>
      <c r="AW7" s="206">
        <f>IF('Indicator Date hidden'!AX8="x","x",$AW$2-'Indicator Date hidden'!AX8)</f>
        <v>0</v>
      </c>
      <c r="AX7" s="206">
        <f>IF('Indicator Date hidden'!AY8="x","x",$AX$2-'Indicator Date hidden'!AY8)</f>
        <v>0</v>
      </c>
      <c r="AY7" s="206">
        <f>IF('Indicator Date hidden'!AZ8="x","x",$AY$2-'Indicator Date hidden'!AZ8)</f>
        <v>4</v>
      </c>
      <c r="AZ7" s="206">
        <f>IF('Indicator Date hidden'!BA8="x","x",$AZ$2-'Indicator Date hidden'!BA8)</f>
        <v>0</v>
      </c>
      <c r="BA7">
        <f t="shared" si="0"/>
        <v>12</v>
      </c>
      <c r="BB7" s="21">
        <f t="shared" si="1"/>
        <v>0.29268292682926828</v>
      </c>
      <c r="BC7">
        <f t="shared" si="2"/>
        <v>4</v>
      </c>
      <c r="BD7" s="21">
        <f t="shared" si="3"/>
        <v>1.1096890893733977</v>
      </c>
      <c r="BE7" s="282">
        <f t="shared" si="4"/>
        <v>0</v>
      </c>
    </row>
    <row r="8" spans="1:57" x14ac:dyDescent="0.25">
      <c r="A8" t="s">
        <v>7123</v>
      </c>
      <c r="B8" s="206">
        <f>IF('Indicator Date hidden'!C9="x","x",$B$2-'Indicator Date hidden'!C9)</f>
        <v>0</v>
      </c>
      <c r="C8" s="206">
        <f>IF('Indicator Date hidden'!D9="x","x",$C$2-'Indicator Date hidden'!D9)</f>
        <v>0</v>
      </c>
      <c r="D8" s="206">
        <f>IF('Indicator Date hidden'!E9="x","x",$D$2-'Indicator Date hidden'!E9)</f>
        <v>0</v>
      </c>
      <c r="E8" s="206">
        <f>IF('Indicator Date hidden'!F9="x","x",$E$2-'Indicator Date hidden'!F9)</f>
        <v>0</v>
      </c>
      <c r="F8" s="206">
        <f>IF('Indicator Date hidden'!G9="x","x",$F$2-'Indicator Date hidden'!G9)</f>
        <v>0</v>
      </c>
      <c r="G8" s="206">
        <f>IF('Indicator Date hidden'!H9="x","x",$G$2-'Indicator Date hidden'!H9)</f>
        <v>0</v>
      </c>
      <c r="H8" s="206">
        <f>IF('Indicator Date hidden'!I9="x","x",$H$2-'Indicator Date hidden'!I9)</f>
        <v>0</v>
      </c>
      <c r="I8" s="206">
        <f>IF('Indicator Date hidden'!J9="x","x",$I$2-'Indicator Date hidden'!J9)</f>
        <v>0</v>
      </c>
      <c r="J8" s="206">
        <f>IF('Indicator Date hidden'!K9="x","x",$J$2-'Indicator Date hidden'!K9)</f>
        <v>0</v>
      </c>
      <c r="K8" s="206">
        <f>IF('Indicator Date hidden'!L9="x","x",$K$2-'Indicator Date hidden'!L9)</f>
        <v>0</v>
      </c>
      <c r="L8" s="206">
        <f>IF('Indicator Date hidden'!M9="x","x",$L$2-'Indicator Date hidden'!M9)</f>
        <v>0</v>
      </c>
      <c r="M8" s="206">
        <f>IF('Indicator Date hidden'!N9="x","x",$M$2-'Indicator Date hidden'!N9)</f>
        <v>0</v>
      </c>
      <c r="N8" s="206">
        <f>IF('Indicator Date hidden'!O9="x","x",$N$2-'Indicator Date hidden'!O9)</f>
        <v>0</v>
      </c>
      <c r="O8" s="206">
        <f>IF('Indicator Date hidden'!P9="x","x",$O$2-'Indicator Date hidden'!P9)</f>
        <v>0</v>
      </c>
      <c r="P8" s="206">
        <f>IF('Indicator Date hidden'!Q9="x","x",$P$2-'Indicator Date hidden'!Q9)</f>
        <v>0</v>
      </c>
      <c r="Q8" s="206">
        <f>IF('Indicator Date hidden'!R9="x","x",$Q$2-'Indicator Date hidden'!R9)</f>
        <v>9</v>
      </c>
      <c r="R8" s="206">
        <f>IF('Indicator Date hidden'!S9="x","x",$R$2-'Indicator Date hidden'!S9)</f>
        <v>0</v>
      </c>
      <c r="S8" s="206">
        <f>IF('Indicator Date hidden'!T9="x","x",$S$2-'Indicator Date hidden'!T9)</f>
        <v>0</v>
      </c>
      <c r="T8" s="206">
        <f>IF('Indicator Date hidden'!U9="x","x",$T$2-'Indicator Date hidden'!U9)</f>
        <v>0</v>
      </c>
      <c r="U8" s="206">
        <f>IF('Indicator Date hidden'!V9="x","x",$U$2-'Indicator Date hidden'!V9)</f>
        <v>0</v>
      </c>
      <c r="V8" s="206">
        <f>IF('Indicator Date hidden'!W9="x","x",$V$2-'Indicator Date hidden'!W9)</f>
        <v>0</v>
      </c>
      <c r="W8" s="206">
        <f>IF('Indicator Date hidden'!X9="x","x",$W$2-'Indicator Date hidden'!X9)</f>
        <v>9</v>
      </c>
      <c r="X8" s="206">
        <f>IF('Indicator Date hidden'!Y9="x","x",$X$2-'Indicator Date hidden'!Y9)</f>
        <v>1</v>
      </c>
      <c r="Y8" s="206">
        <f>IF('Indicator Date hidden'!Z9="x","x",$Y$2-'Indicator Date hidden'!Z9)</f>
        <v>0</v>
      </c>
      <c r="Z8" s="206">
        <f>IF('Indicator Date hidden'!AA9="x","x",$Z$2-'Indicator Date hidden'!AA9)</f>
        <v>0</v>
      </c>
      <c r="AA8" s="206">
        <f>IF('Indicator Date hidden'!AB9="x","x",$AA$2-'Indicator Date hidden'!AB9)</f>
        <v>0</v>
      </c>
      <c r="AB8" s="206">
        <f>IF('Indicator Date hidden'!AC9="x","x",$AB$2-'Indicator Date hidden'!AC9)</f>
        <v>0</v>
      </c>
      <c r="AC8" s="206">
        <f>IF('Indicator Date hidden'!AD9="x","x",$AC$2-'Indicator Date hidden'!AD9)</f>
        <v>0</v>
      </c>
      <c r="AD8" s="206" t="str">
        <f>IF('Indicator Date hidden'!AE9="x","x",$AD$2-'Indicator Date hidden'!AE9)</f>
        <v>x</v>
      </c>
      <c r="AE8" s="206">
        <f>IF('Indicator Date hidden'!AF9="x","x",$AE$2-'Indicator Date hidden'!AF9)</f>
        <v>0</v>
      </c>
      <c r="AF8" s="206">
        <f>IF('Indicator Date hidden'!AG9="x","x",$AF$2-'Indicator Date hidden'!AG9)</f>
        <v>0</v>
      </c>
      <c r="AG8" s="206">
        <f>IF('Indicator Date hidden'!AH9="x","x",$AG$2-'Indicator Date hidden'!AH9)</f>
        <v>0</v>
      </c>
      <c r="AH8" s="206">
        <f>IF('Indicator Date hidden'!AI9="x","x",$AH$2-'Indicator Date hidden'!AI9)</f>
        <v>0</v>
      </c>
      <c r="AI8" s="206">
        <f>IF('Indicator Date hidden'!AJ9="x","x",$AI$2-'Indicator Date hidden'!AJ9)</f>
        <v>0</v>
      </c>
      <c r="AJ8" s="206" t="str">
        <f>IF('Indicator Date hidden'!AK9="x","x",$AJ$2-'Indicator Date hidden'!AK9)</f>
        <v>x</v>
      </c>
      <c r="AK8" s="206">
        <f>IF('Indicator Date hidden'!AL9="x","x",$AK$2-'Indicator Date hidden'!AL9)</f>
        <v>1</v>
      </c>
      <c r="AL8" s="206">
        <f>IF('Indicator Date hidden'!AM9="x","x",$AL$2-'Indicator Date hidden'!AM9)</f>
        <v>0</v>
      </c>
      <c r="AM8" s="206">
        <f>IF('Indicator Date hidden'!AN9="x","x",$AM$2-'Indicator Date hidden'!AN9)</f>
        <v>0</v>
      </c>
      <c r="AN8" s="206">
        <f>IF('Indicator Date hidden'!AO9="x","x",$AN$2-'Indicator Date hidden'!AO9)</f>
        <v>0</v>
      </c>
      <c r="AO8" s="206" t="str">
        <f>IF('Indicator Date hidden'!AP9="x","x",$AO$2-'Indicator Date hidden'!AP9)</f>
        <v>x</v>
      </c>
      <c r="AP8" s="206" t="str">
        <f>IF('Indicator Date hidden'!AQ9="x","x",$AP$2-'Indicator Date hidden'!AQ9)</f>
        <v>x</v>
      </c>
      <c r="AQ8" s="206">
        <f>IF('Indicator Date hidden'!AR9="x","x",$AQ$2-'Indicator Date hidden'!AR9)</f>
        <v>0</v>
      </c>
      <c r="AR8" s="206">
        <f>IF('Indicator Date hidden'!AS9="x","x",$AR$2-'Indicator Date hidden'!AS9)</f>
        <v>0</v>
      </c>
      <c r="AS8" s="206">
        <f>IF('Indicator Date hidden'!AT9="x","x",$AS$2-'Indicator Date hidden'!AT9)</f>
        <v>0</v>
      </c>
      <c r="AT8" s="206">
        <f>IF('Indicator Date hidden'!AU9="x","x",$AT$2-'Indicator Date hidden'!AU9)</f>
        <v>0</v>
      </c>
      <c r="AU8" s="206">
        <f>IF('Indicator Date hidden'!AV9="x","x",$AU$2-'Indicator Date hidden'!AV9)</f>
        <v>1</v>
      </c>
      <c r="AV8" s="206">
        <f>IF('Indicator Date hidden'!AW9="x","x",$AV$2-'Indicator Date hidden'!AW9)</f>
        <v>0</v>
      </c>
      <c r="AW8" s="206">
        <f>IF('Indicator Date hidden'!AX9="x","x",$AW$2-'Indicator Date hidden'!AX9)</f>
        <v>0</v>
      </c>
      <c r="AX8" s="206">
        <f>IF('Indicator Date hidden'!AY9="x","x",$AX$2-'Indicator Date hidden'!AY9)</f>
        <v>0</v>
      </c>
      <c r="AY8" s="206">
        <f>IF('Indicator Date hidden'!AZ9="x","x",$AY$2-'Indicator Date hidden'!AZ9)</f>
        <v>0</v>
      </c>
      <c r="AZ8" s="206">
        <f>IF('Indicator Date hidden'!BA9="x","x",$AZ$2-'Indicator Date hidden'!BA9)</f>
        <v>0</v>
      </c>
      <c r="BA8">
        <f t="shared" si="0"/>
        <v>21</v>
      </c>
      <c r="BB8" s="21">
        <f t="shared" si="1"/>
        <v>0.44680851063829785</v>
      </c>
      <c r="BC8">
        <f t="shared" si="2"/>
        <v>5</v>
      </c>
      <c r="BD8" s="21">
        <f t="shared" si="3"/>
        <v>1.8196154683596</v>
      </c>
      <c r="BE8" s="282">
        <f t="shared" si="4"/>
        <v>0</v>
      </c>
    </row>
    <row r="9" spans="1:57" x14ac:dyDescent="0.25">
      <c r="A9" t="s">
        <v>7124</v>
      </c>
      <c r="B9" s="206">
        <f>IF('Indicator Date hidden'!C10="x","x",$B$2-'Indicator Date hidden'!C10)</f>
        <v>0</v>
      </c>
      <c r="C9" s="206">
        <f>IF('Indicator Date hidden'!D10="x","x",$C$2-'Indicator Date hidden'!D10)</f>
        <v>0</v>
      </c>
      <c r="D9" s="206">
        <f>IF('Indicator Date hidden'!E10="x","x",$D$2-'Indicator Date hidden'!E10)</f>
        <v>0</v>
      </c>
      <c r="E9" s="206">
        <f>IF('Indicator Date hidden'!F10="x","x",$E$2-'Indicator Date hidden'!F10)</f>
        <v>0</v>
      </c>
      <c r="F9" s="206">
        <f>IF('Indicator Date hidden'!G10="x","x",$F$2-'Indicator Date hidden'!G10)</f>
        <v>0</v>
      </c>
      <c r="G9" s="206">
        <f>IF('Indicator Date hidden'!H10="x","x",$G$2-'Indicator Date hidden'!H10)</f>
        <v>0</v>
      </c>
      <c r="H9" s="206">
        <f>IF('Indicator Date hidden'!I10="x","x",$H$2-'Indicator Date hidden'!I10)</f>
        <v>0</v>
      </c>
      <c r="I9" s="206">
        <f>IF('Indicator Date hidden'!J10="x","x",$I$2-'Indicator Date hidden'!J10)</f>
        <v>0</v>
      </c>
      <c r="J9" s="206">
        <f>IF('Indicator Date hidden'!K10="x","x",$J$2-'Indicator Date hidden'!K10)</f>
        <v>0</v>
      </c>
      <c r="K9" s="206">
        <f>IF('Indicator Date hidden'!L10="x","x",$K$2-'Indicator Date hidden'!L10)</f>
        <v>0</v>
      </c>
      <c r="L9" s="206">
        <f>IF('Indicator Date hidden'!M10="x","x",$L$2-'Indicator Date hidden'!M10)</f>
        <v>0</v>
      </c>
      <c r="M9" s="206">
        <f>IF('Indicator Date hidden'!N10="x","x",$M$2-'Indicator Date hidden'!N10)</f>
        <v>0</v>
      </c>
      <c r="N9" s="206">
        <f>IF('Indicator Date hidden'!O10="x","x",$N$2-'Indicator Date hidden'!O10)</f>
        <v>0</v>
      </c>
      <c r="O9" s="206">
        <f>IF('Indicator Date hidden'!P10="x","x",$O$2-'Indicator Date hidden'!P10)</f>
        <v>0</v>
      </c>
      <c r="P9" s="206">
        <f>IF('Indicator Date hidden'!Q10="x","x",$P$2-'Indicator Date hidden'!Q10)</f>
        <v>0</v>
      </c>
      <c r="Q9" s="206">
        <f>IF('Indicator Date hidden'!R10="x","x",$Q$2-'Indicator Date hidden'!R10)</f>
        <v>4</v>
      </c>
      <c r="R9" s="206">
        <f>IF('Indicator Date hidden'!S10="x","x",$R$2-'Indicator Date hidden'!S10)</f>
        <v>0</v>
      </c>
      <c r="S9" s="206">
        <f>IF('Indicator Date hidden'!T10="x","x",$S$2-'Indicator Date hidden'!T10)</f>
        <v>0</v>
      </c>
      <c r="T9" s="206">
        <f>IF('Indicator Date hidden'!U10="x","x",$T$2-'Indicator Date hidden'!U10)</f>
        <v>0</v>
      </c>
      <c r="U9" s="206">
        <f>IF('Indicator Date hidden'!V10="x","x",$U$2-'Indicator Date hidden'!V10)</f>
        <v>0</v>
      </c>
      <c r="V9" s="206">
        <f>IF('Indicator Date hidden'!W10="x","x",$V$2-'Indicator Date hidden'!W10)</f>
        <v>0</v>
      </c>
      <c r="W9" s="206">
        <f>IF('Indicator Date hidden'!X10="x","x",$W$2-'Indicator Date hidden'!X10)</f>
        <v>4</v>
      </c>
      <c r="X9" s="206">
        <f>IF('Indicator Date hidden'!Y10="x","x",$X$2-'Indicator Date hidden'!Y10)</f>
        <v>1</v>
      </c>
      <c r="Y9" s="206">
        <f>IF('Indicator Date hidden'!Z10="x","x",$Y$2-'Indicator Date hidden'!Z10)</f>
        <v>0</v>
      </c>
      <c r="Z9" s="206">
        <f>IF('Indicator Date hidden'!AA10="x","x",$Z$2-'Indicator Date hidden'!AA10)</f>
        <v>0</v>
      </c>
      <c r="AA9" s="206">
        <f>IF('Indicator Date hidden'!AB10="x","x",$AA$2-'Indicator Date hidden'!AB10)</f>
        <v>0</v>
      </c>
      <c r="AB9" s="206">
        <f>IF('Indicator Date hidden'!AC10="x","x",$AB$2-'Indicator Date hidden'!AC10)</f>
        <v>0</v>
      </c>
      <c r="AC9" s="206">
        <f>IF('Indicator Date hidden'!AD10="x","x",$AC$2-'Indicator Date hidden'!AD10)</f>
        <v>0</v>
      </c>
      <c r="AD9" s="206" t="str">
        <f>IF('Indicator Date hidden'!AE10="x","x",$AD$2-'Indicator Date hidden'!AE10)</f>
        <v>x</v>
      </c>
      <c r="AE9" s="206">
        <f>IF('Indicator Date hidden'!AF10="x","x",$AE$2-'Indicator Date hidden'!AF10)</f>
        <v>0</v>
      </c>
      <c r="AF9" s="206">
        <f>IF('Indicator Date hidden'!AG10="x","x",$AF$2-'Indicator Date hidden'!AG10)</f>
        <v>0</v>
      </c>
      <c r="AG9" s="206">
        <f>IF('Indicator Date hidden'!AH10="x","x",$AG$2-'Indicator Date hidden'!AH10)</f>
        <v>0</v>
      </c>
      <c r="AH9" s="206">
        <f>IF('Indicator Date hidden'!AI10="x","x",$AH$2-'Indicator Date hidden'!AI10)</f>
        <v>0</v>
      </c>
      <c r="AI9" s="206">
        <f>IF('Indicator Date hidden'!AJ10="x","x",$AI$2-'Indicator Date hidden'!AJ10)</f>
        <v>0</v>
      </c>
      <c r="AJ9" s="206">
        <f>IF('Indicator Date hidden'!AK10="x","x",$AJ$2-'Indicator Date hidden'!AK10)</f>
        <v>1</v>
      </c>
      <c r="AK9" s="206">
        <f>IF('Indicator Date hidden'!AL10="x","x",$AK$2-'Indicator Date hidden'!AL10)</f>
        <v>1</v>
      </c>
      <c r="AL9" s="206">
        <f>IF('Indicator Date hidden'!AM10="x","x",$AL$2-'Indicator Date hidden'!AM10)</f>
        <v>0</v>
      </c>
      <c r="AM9" s="206">
        <f>IF('Indicator Date hidden'!AN10="x","x",$AM$2-'Indicator Date hidden'!AN10)</f>
        <v>0</v>
      </c>
      <c r="AN9" s="206">
        <f>IF('Indicator Date hidden'!AO10="x","x",$AN$2-'Indicator Date hidden'!AO10)</f>
        <v>0</v>
      </c>
      <c r="AO9" s="206">
        <f>IF('Indicator Date hidden'!AP10="x","x",$AO$2-'Indicator Date hidden'!AP10)</f>
        <v>0</v>
      </c>
      <c r="AP9" s="206">
        <f>IF('Indicator Date hidden'!AQ10="x","x",$AP$2-'Indicator Date hidden'!AQ10)</f>
        <v>0</v>
      </c>
      <c r="AQ9" s="206">
        <f>IF('Indicator Date hidden'!AR10="x","x",$AQ$2-'Indicator Date hidden'!AR10)</f>
        <v>4</v>
      </c>
      <c r="AR9" s="206">
        <f>IF('Indicator Date hidden'!AS10="x","x",$AR$2-'Indicator Date hidden'!AS10)</f>
        <v>0</v>
      </c>
      <c r="AS9" s="206">
        <f>IF('Indicator Date hidden'!AT10="x","x",$AS$2-'Indicator Date hidden'!AT10)</f>
        <v>0</v>
      </c>
      <c r="AT9" s="206">
        <f>IF('Indicator Date hidden'!AU10="x","x",$AT$2-'Indicator Date hidden'!AU10)</f>
        <v>0</v>
      </c>
      <c r="AU9" s="206">
        <f>IF('Indicator Date hidden'!AV10="x","x",$AU$2-'Indicator Date hidden'!AV10)</f>
        <v>3</v>
      </c>
      <c r="AV9" s="206">
        <f>IF('Indicator Date hidden'!AW10="x","x",$AV$2-'Indicator Date hidden'!AW10)</f>
        <v>0</v>
      </c>
      <c r="AW9" s="206">
        <f>IF('Indicator Date hidden'!AX10="x","x",$AW$2-'Indicator Date hidden'!AX10)</f>
        <v>0</v>
      </c>
      <c r="AX9" s="206">
        <f>IF('Indicator Date hidden'!AY10="x","x",$AX$2-'Indicator Date hidden'!AY10)</f>
        <v>0</v>
      </c>
      <c r="AY9" s="206">
        <f>IF('Indicator Date hidden'!AZ10="x","x",$AY$2-'Indicator Date hidden'!AZ10)</f>
        <v>0</v>
      </c>
      <c r="AZ9" s="206">
        <f>IF('Indicator Date hidden'!BA10="x","x",$AZ$2-'Indicator Date hidden'!BA10)</f>
        <v>0</v>
      </c>
      <c r="BA9">
        <f t="shared" si="0"/>
        <v>18</v>
      </c>
      <c r="BB9" s="21">
        <f t="shared" si="1"/>
        <v>0.36</v>
      </c>
      <c r="BC9">
        <f t="shared" si="2"/>
        <v>7</v>
      </c>
      <c r="BD9" s="21">
        <f t="shared" si="3"/>
        <v>1.034601372510205</v>
      </c>
      <c r="BE9" s="282">
        <f t="shared" si="4"/>
        <v>0</v>
      </c>
    </row>
    <row r="10" spans="1:57" x14ac:dyDescent="0.25">
      <c r="A10" t="s">
        <v>7128</v>
      </c>
      <c r="B10" s="206">
        <f>IF('Indicator Date hidden'!C11="x","x",$B$2-'Indicator Date hidden'!C11)</f>
        <v>0</v>
      </c>
      <c r="C10" s="206">
        <f>IF('Indicator Date hidden'!D11="x","x",$C$2-'Indicator Date hidden'!D11)</f>
        <v>0</v>
      </c>
      <c r="D10" s="206">
        <f>IF('Indicator Date hidden'!E11="x","x",$D$2-'Indicator Date hidden'!E11)</f>
        <v>0</v>
      </c>
      <c r="E10" s="206">
        <f>IF('Indicator Date hidden'!F11="x","x",$E$2-'Indicator Date hidden'!F11)</f>
        <v>0</v>
      </c>
      <c r="F10" s="206">
        <f>IF('Indicator Date hidden'!G11="x","x",$F$2-'Indicator Date hidden'!G11)</f>
        <v>0</v>
      </c>
      <c r="G10" s="206">
        <f>IF('Indicator Date hidden'!H11="x","x",$G$2-'Indicator Date hidden'!H11)</f>
        <v>0</v>
      </c>
      <c r="H10" s="206">
        <f>IF('Indicator Date hidden'!I11="x","x",$H$2-'Indicator Date hidden'!I11)</f>
        <v>0</v>
      </c>
      <c r="I10" s="206">
        <f>IF('Indicator Date hidden'!J11="x","x",$I$2-'Indicator Date hidden'!J11)</f>
        <v>0</v>
      </c>
      <c r="J10" s="206">
        <f>IF('Indicator Date hidden'!K11="x","x",$J$2-'Indicator Date hidden'!K11)</f>
        <v>0</v>
      </c>
      <c r="K10" s="206">
        <f>IF('Indicator Date hidden'!L11="x","x",$K$2-'Indicator Date hidden'!L11)</f>
        <v>0</v>
      </c>
      <c r="L10" s="206">
        <f>IF('Indicator Date hidden'!M11="x","x",$L$2-'Indicator Date hidden'!M11)</f>
        <v>0</v>
      </c>
      <c r="M10" s="206">
        <f>IF('Indicator Date hidden'!N11="x","x",$M$2-'Indicator Date hidden'!N11)</f>
        <v>0</v>
      </c>
      <c r="N10" s="206">
        <f>IF('Indicator Date hidden'!O11="x","x",$N$2-'Indicator Date hidden'!O11)</f>
        <v>0</v>
      </c>
      <c r="O10" s="206">
        <f>IF('Indicator Date hidden'!P11="x","x",$O$2-'Indicator Date hidden'!P11)</f>
        <v>0</v>
      </c>
      <c r="P10" s="206">
        <f>IF('Indicator Date hidden'!Q11="x","x",$P$2-'Indicator Date hidden'!Q11)</f>
        <v>0</v>
      </c>
      <c r="Q10" s="206" t="str">
        <f>IF('Indicator Date hidden'!R11="x","x",$Q$2-'Indicator Date hidden'!R11)</f>
        <v>x</v>
      </c>
      <c r="R10" s="206">
        <f>IF('Indicator Date hidden'!S11="x","x",$R$2-'Indicator Date hidden'!S11)</f>
        <v>0</v>
      </c>
      <c r="S10" s="206">
        <f>IF('Indicator Date hidden'!T11="x","x",$S$2-'Indicator Date hidden'!T11)</f>
        <v>0</v>
      </c>
      <c r="T10" s="206">
        <f>IF('Indicator Date hidden'!U11="x","x",$T$2-'Indicator Date hidden'!U11)</f>
        <v>0</v>
      </c>
      <c r="U10" s="206" t="str">
        <f>IF('Indicator Date hidden'!V11="x","x",$U$2-'Indicator Date hidden'!V11)</f>
        <v>x</v>
      </c>
      <c r="V10" s="206">
        <f>IF('Indicator Date hidden'!W11="x","x",$V$2-'Indicator Date hidden'!W11)</f>
        <v>0</v>
      </c>
      <c r="W10" s="206">
        <f>IF('Indicator Date hidden'!X11="x","x",$W$2-'Indicator Date hidden'!X11)</f>
        <v>7</v>
      </c>
      <c r="X10" s="206">
        <f>IF('Indicator Date hidden'!Y11="x","x",$X$2-'Indicator Date hidden'!Y11)</f>
        <v>3</v>
      </c>
      <c r="Y10" s="206">
        <f>IF('Indicator Date hidden'!Z11="x","x",$Y$2-'Indicator Date hidden'!Z11)</f>
        <v>0</v>
      </c>
      <c r="Z10" s="206">
        <f>IF('Indicator Date hidden'!AA11="x","x",$Z$2-'Indicator Date hidden'!AA11)</f>
        <v>0</v>
      </c>
      <c r="AA10" s="206">
        <f>IF('Indicator Date hidden'!AB11="x","x",$AA$2-'Indicator Date hidden'!AB11)</f>
        <v>1</v>
      </c>
      <c r="AB10" s="206">
        <f>IF('Indicator Date hidden'!AC11="x","x",$AB$2-'Indicator Date hidden'!AC11)</f>
        <v>0</v>
      </c>
      <c r="AC10" s="206">
        <f>IF('Indicator Date hidden'!AD11="x","x",$AC$2-'Indicator Date hidden'!AD11)</f>
        <v>0</v>
      </c>
      <c r="AD10" s="206" t="str">
        <f>IF('Indicator Date hidden'!AE11="x","x",$AD$2-'Indicator Date hidden'!AE11)</f>
        <v>x</v>
      </c>
      <c r="AE10" s="206">
        <f>IF('Indicator Date hidden'!AF11="x","x",$AE$2-'Indicator Date hidden'!AF11)</f>
        <v>0</v>
      </c>
      <c r="AF10" s="206">
        <f>IF('Indicator Date hidden'!AG11="x","x",$AF$2-'Indicator Date hidden'!AG11)</f>
        <v>3</v>
      </c>
      <c r="AG10" s="206">
        <f>IF('Indicator Date hidden'!AH11="x","x",$AG$2-'Indicator Date hidden'!AH11)</f>
        <v>0</v>
      </c>
      <c r="AH10" s="206">
        <f>IF('Indicator Date hidden'!AI11="x","x",$AH$2-'Indicator Date hidden'!AI11)</f>
        <v>0</v>
      </c>
      <c r="AI10" s="206">
        <f>IF('Indicator Date hidden'!AJ11="x","x",$AI$2-'Indicator Date hidden'!AJ11)</f>
        <v>0</v>
      </c>
      <c r="AJ10" s="206" t="str">
        <f>IF('Indicator Date hidden'!AK11="x","x",$AJ$2-'Indicator Date hidden'!AK11)</f>
        <v>x</v>
      </c>
      <c r="AK10" s="206">
        <f>IF('Indicator Date hidden'!AL11="x","x",$AK$2-'Indicator Date hidden'!AL11)</f>
        <v>1</v>
      </c>
      <c r="AL10" s="206">
        <f>IF('Indicator Date hidden'!AM11="x","x",$AL$2-'Indicator Date hidden'!AM11)</f>
        <v>0</v>
      </c>
      <c r="AM10" s="206">
        <f>IF('Indicator Date hidden'!AN11="x","x",$AM$2-'Indicator Date hidden'!AN11)</f>
        <v>0</v>
      </c>
      <c r="AN10" s="206">
        <f>IF('Indicator Date hidden'!AO11="x","x",$AN$2-'Indicator Date hidden'!AO11)</f>
        <v>0</v>
      </c>
      <c r="AO10" s="206">
        <f>IF('Indicator Date hidden'!AP11="x","x",$AO$2-'Indicator Date hidden'!AP11)</f>
        <v>0</v>
      </c>
      <c r="AP10" s="206" t="str">
        <f>IF('Indicator Date hidden'!AQ11="x","x",$AP$2-'Indicator Date hidden'!AQ11)</f>
        <v>x</v>
      </c>
      <c r="AQ10" s="206">
        <f>IF('Indicator Date hidden'!AR11="x","x",$AQ$2-'Indicator Date hidden'!AR11)</f>
        <v>0</v>
      </c>
      <c r="AR10" s="206">
        <f>IF('Indicator Date hidden'!AS11="x","x",$AR$2-'Indicator Date hidden'!AS11)</f>
        <v>0</v>
      </c>
      <c r="AS10" s="206">
        <f>IF('Indicator Date hidden'!AT11="x","x",$AS$2-'Indicator Date hidden'!AT11)</f>
        <v>0</v>
      </c>
      <c r="AT10" s="206">
        <f>IF('Indicator Date hidden'!AU11="x","x",$AT$2-'Indicator Date hidden'!AU11)</f>
        <v>0</v>
      </c>
      <c r="AU10" s="206" t="str">
        <f>IF('Indicator Date hidden'!AV11="x","x",$AU$2-'Indicator Date hidden'!AV11)</f>
        <v>x</v>
      </c>
      <c r="AV10" s="206">
        <f>IF('Indicator Date hidden'!AW11="x","x",$AV$2-'Indicator Date hidden'!AW11)</f>
        <v>0</v>
      </c>
      <c r="AW10" s="206">
        <f>IF('Indicator Date hidden'!AX11="x","x",$AW$2-'Indicator Date hidden'!AX11)</f>
        <v>0</v>
      </c>
      <c r="AX10" s="206">
        <f>IF('Indicator Date hidden'!AY11="x","x",$AX$2-'Indicator Date hidden'!AY11)</f>
        <v>0</v>
      </c>
      <c r="AY10" s="206">
        <f>IF('Indicator Date hidden'!AZ11="x","x",$AY$2-'Indicator Date hidden'!AZ11)</f>
        <v>0</v>
      </c>
      <c r="AZ10" s="206">
        <f>IF('Indicator Date hidden'!BA11="x","x",$AZ$2-'Indicator Date hidden'!BA11)</f>
        <v>0</v>
      </c>
      <c r="BA10">
        <f t="shared" si="0"/>
        <v>15</v>
      </c>
      <c r="BB10" s="21">
        <f t="shared" si="1"/>
        <v>0.33333333333333331</v>
      </c>
      <c r="BC10">
        <f t="shared" si="2"/>
        <v>5</v>
      </c>
      <c r="BD10" s="21">
        <f t="shared" si="3"/>
        <v>1.1925695879998879</v>
      </c>
      <c r="BE10" s="282">
        <f t="shared" si="4"/>
        <v>0</v>
      </c>
    </row>
    <row r="11" spans="1:57" x14ac:dyDescent="0.25">
      <c r="A11" t="s">
        <v>7130</v>
      </c>
      <c r="B11" s="206">
        <f>IF('Indicator Date hidden'!C12="x","x",$B$2-'Indicator Date hidden'!C12)</f>
        <v>0</v>
      </c>
      <c r="C11" s="206">
        <f>IF('Indicator Date hidden'!D12="x","x",$C$2-'Indicator Date hidden'!D12)</f>
        <v>0</v>
      </c>
      <c r="D11" s="206">
        <f>IF('Indicator Date hidden'!E12="x","x",$D$2-'Indicator Date hidden'!E12)</f>
        <v>0</v>
      </c>
      <c r="E11" s="206">
        <f>IF('Indicator Date hidden'!F12="x","x",$E$2-'Indicator Date hidden'!F12)</f>
        <v>0</v>
      </c>
      <c r="F11" s="206">
        <f>IF('Indicator Date hidden'!G12="x","x",$F$2-'Indicator Date hidden'!G12)</f>
        <v>0</v>
      </c>
      <c r="G11" s="206">
        <f>IF('Indicator Date hidden'!H12="x","x",$G$2-'Indicator Date hidden'!H12)</f>
        <v>0</v>
      </c>
      <c r="H11" s="206">
        <f>IF('Indicator Date hidden'!I12="x","x",$H$2-'Indicator Date hidden'!I12)</f>
        <v>0</v>
      </c>
      <c r="I11" s="206">
        <f>IF('Indicator Date hidden'!J12="x","x",$I$2-'Indicator Date hidden'!J12)</f>
        <v>0</v>
      </c>
      <c r="J11" s="206">
        <f>IF('Indicator Date hidden'!K12="x","x",$J$2-'Indicator Date hidden'!K12)</f>
        <v>0</v>
      </c>
      <c r="K11" s="206">
        <f>IF('Indicator Date hidden'!L12="x","x",$K$2-'Indicator Date hidden'!L12)</f>
        <v>0</v>
      </c>
      <c r="L11" s="206">
        <f>IF('Indicator Date hidden'!M12="x","x",$L$2-'Indicator Date hidden'!M12)</f>
        <v>0</v>
      </c>
      <c r="M11" s="206">
        <f>IF('Indicator Date hidden'!N12="x","x",$M$2-'Indicator Date hidden'!N12)</f>
        <v>0</v>
      </c>
      <c r="N11" s="206">
        <f>IF('Indicator Date hidden'!O12="x","x",$N$2-'Indicator Date hidden'!O12)</f>
        <v>0</v>
      </c>
      <c r="O11" s="206">
        <f>IF('Indicator Date hidden'!P12="x","x",$O$2-'Indicator Date hidden'!P12)</f>
        <v>0</v>
      </c>
      <c r="P11" s="206">
        <f>IF('Indicator Date hidden'!Q12="x","x",$P$2-'Indicator Date hidden'!Q12)</f>
        <v>0</v>
      </c>
      <c r="Q11" s="206" t="str">
        <f>IF('Indicator Date hidden'!R12="x","x",$Q$2-'Indicator Date hidden'!R12)</f>
        <v>x</v>
      </c>
      <c r="R11" s="206">
        <f>IF('Indicator Date hidden'!S12="x","x",$R$2-'Indicator Date hidden'!S12)</f>
        <v>0</v>
      </c>
      <c r="S11" s="206">
        <f>IF('Indicator Date hidden'!T12="x","x",$S$2-'Indicator Date hidden'!T12)</f>
        <v>0</v>
      </c>
      <c r="T11" s="206">
        <f>IF('Indicator Date hidden'!U12="x","x",$T$2-'Indicator Date hidden'!U12)</f>
        <v>0</v>
      </c>
      <c r="U11" s="206" t="str">
        <f>IF('Indicator Date hidden'!V12="x","x",$U$2-'Indicator Date hidden'!V12)</f>
        <v>x</v>
      </c>
      <c r="V11" s="206">
        <f>IF('Indicator Date hidden'!W12="x","x",$V$2-'Indicator Date hidden'!W12)</f>
        <v>0</v>
      </c>
      <c r="W11" s="206" t="str">
        <f>IF('Indicator Date hidden'!X12="x","x",$W$2-'Indicator Date hidden'!X12)</f>
        <v>x</v>
      </c>
      <c r="X11" s="206">
        <f>IF('Indicator Date hidden'!Y12="x","x",$X$2-'Indicator Date hidden'!Y12)</f>
        <v>3</v>
      </c>
      <c r="Y11" s="206">
        <f>IF('Indicator Date hidden'!Z12="x","x",$Y$2-'Indicator Date hidden'!Z12)</f>
        <v>0</v>
      </c>
      <c r="Z11" s="206">
        <f>IF('Indicator Date hidden'!AA12="x","x",$Z$2-'Indicator Date hidden'!AA12)</f>
        <v>0</v>
      </c>
      <c r="AA11" s="206" t="str">
        <f>IF('Indicator Date hidden'!AB12="x","x",$AA$2-'Indicator Date hidden'!AB12)</f>
        <v>x</v>
      </c>
      <c r="AB11" s="206">
        <f>IF('Indicator Date hidden'!AC12="x","x",$AB$2-'Indicator Date hidden'!AC12)</f>
        <v>0</v>
      </c>
      <c r="AC11" s="206">
        <f>IF('Indicator Date hidden'!AD12="x","x",$AC$2-'Indicator Date hidden'!AD12)</f>
        <v>0</v>
      </c>
      <c r="AD11" s="206" t="str">
        <f>IF('Indicator Date hidden'!AE12="x","x",$AD$2-'Indicator Date hidden'!AE12)</f>
        <v>x</v>
      </c>
      <c r="AE11" s="206">
        <f>IF('Indicator Date hidden'!AF12="x","x",$AE$2-'Indicator Date hidden'!AF12)</f>
        <v>0</v>
      </c>
      <c r="AF11" s="206">
        <f>IF('Indicator Date hidden'!AG12="x","x",$AF$2-'Indicator Date hidden'!AG12)</f>
        <v>1</v>
      </c>
      <c r="AG11" s="206">
        <f>IF('Indicator Date hidden'!AH12="x","x",$AG$2-'Indicator Date hidden'!AH12)</f>
        <v>0</v>
      </c>
      <c r="AH11" s="206">
        <f>IF('Indicator Date hidden'!AI12="x","x",$AH$2-'Indicator Date hidden'!AI12)</f>
        <v>0</v>
      </c>
      <c r="AI11" s="206">
        <f>IF('Indicator Date hidden'!AJ12="x","x",$AI$2-'Indicator Date hidden'!AJ12)</f>
        <v>0</v>
      </c>
      <c r="AJ11" s="206" t="str">
        <f>IF('Indicator Date hidden'!AK12="x","x",$AJ$2-'Indicator Date hidden'!AK12)</f>
        <v>x</v>
      </c>
      <c r="AK11" s="206">
        <f>IF('Indicator Date hidden'!AL12="x","x",$AK$2-'Indicator Date hidden'!AL12)</f>
        <v>1</v>
      </c>
      <c r="AL11" s="206">
        <f>IF('Indicator Date hidden'!AM12="x","x",$AL$2-'Indicator Date hidden'!AM12)</f>
        <v>0</v>
      </c>
      <c r="AM11" s="206">
        <f>IF('Indicator Date hidden'!AN12="x","x",$AM$2-'Indicator Date hidden'!AN12)</f>
        <v>0</v>
      </c>
      <c r="AN11" s="206">
        <f>IF('Indicator Date hidden'!AO12="x","x",$AN$2-'Indicator Date hidden'!AO12)</f>
        <v>0</v>
      </c>
      <c r="AO11" s="206">
        <f>IF('Indicator Date hidden'!AP12="x","x",$AO$2-'Indicator Date hidden'!AP12)</f>
        <v>0</v>
      </c>
      <c r="AP11" s="206">
        <f>IF('Indicator Date hidden'!AQ12="x","x",$AP$2-'Indicator Date hidden'!AQ12)</f>
        <v>0</v>
      </c>
      <c r="AQ11" s="206">
        <f>IF('Indicator Date hidden'!AR12="x","x",$AQ$2-'Indicator Date hidden'!AR12)</f>
        <v>0</v>
      </c>
      <c r="AR11" s="206">
        <f>IF('Indicator Date hidden'!AS12="x","x",$AR$2-'Indicator Date hidden'!AS12)</f>
        <v>0</v>
      </c>
      <c r="AS11" s="206">
        <f>IF('Indicator Date hidden'!AT12="x","x",$AS$2-'Indicator Date hidden'!AT12)</f>
        <v>0</v>
      </c>
      <c r="AT11" s="206">
        <f>IF('Indicator Date hidden'!AU12="x","x",$AT$2-'Indicator Date hidden'!AU12)</f>
        <v>0</v>
      </c>
      <c r="AU11" s="206" t="str">
        <f>IF('Indicator Date hidden'!AV12="x","x",$AU$2-'Indicator Date hidden'!AV12)</f>
        <v>x</v>
      </c>
      <c r="AV11" s="206">
        <f>IF('Indicator Date hidden'!AW12="x","x",$AV$2-'Indicator Date hidden'!AW12)</f>
        <v>0</v>
      </c>
      <c r="AW11" s="206">
        <f>IF('Indicator Date hidden'!AX12="x","x",$AW$2-'Indicator Date hidden'!AX12)</f>
        <v>0</v>
      </c>
      <c r="AX11" s="206">
        <f>IF('Indicator Date hidden'!AY12="x","x",$AX$2-'Indicator Date hidden'!AY12)</f>
        <v>0</v>
      </c>
      <c r="AY11" s="206">
        <f>IF('Indicator Date hidden'!AZ12="x","x",$AY$2-'Indicator Date hidden'!AZ12)</f>
        <v>0</v>
      </c>
      <c r="AZ11" s="206">
        <f>IF('Indicator Date hidden'!BA12="x","x",$AZ$2-'Indicator Date hidden'!BA12)</f>
        <v>0</v>
      </c>
      <c r="BA11">
        <f t="shared" si="0"/>
        <v>5</v>
      </c>
      <c r="BB11" s="21">
        <f t="shared" si="1"/>
        <v>0.11363636363636363</v>
      </c>
      <c r="BC11">
        <f t="shared" si="2"/>
        <v>3</v>
      </c>
      <c r="BD11" s="21">
        <f t="shared" si="3"/>
        <v>0.48691557467337615</v>
      </c>
      <c r="BE11" s="282">
        <f t="shared" si="4"/>
        <v>0</v>
      </c>
    </row>
    <row r="12" spans="1:57" x14ac:dyDescent="0.25">
      <c r="A12" t="s">
        <v>7131</v>
      </c>
      <c r="B12" s="206">
        <f>IF('Indicator Date hidden'!C13="x","x",$B$2-'Indicator Date hidden'!C13)</f>
        <v>0</v>
      </c>
      <c r="C12" s="206">
        <f>IF('Indicator Date hidden'!D13="x","x",$C$2-'Indicator Date hidden'!D13)</f>
        <v>0</v>
      </c>
      <c r="D12" s="206">
        <f>IF('Indicator Date hidden'!E13="x","x",$D$2-'Indicator Date hidden'!E13)</f>
        <v>0</v>
      </c>
      <c r="E12" s="206">
        <f>IF('Indicator Date hidden'!F13="x","x",$E$2-'Indicator Date hidden'!F13)</f>
        <v>0</v>
      </c>
      <c r="F12" s="206">
        <f>IF('Indicator Date hidden'!G13="x","x",$F$2-'Indicator Date hidden'!G13)</f>
        <v>0</v>
      </c>
      <c r="G12" s="206">
        <f>IF('Indicator Date hidden'!H13="x","x",$G$2-'Indicator Date hidden'!H13)</f>
        <v>0</v>
      </c>
      <c r="H12" s="206">
        <f>IF('Indicator Date hidden'!I13="x","x",$H$2-'Indicator Date hidden'!I13)</f>
        <v>0</v>
      </c>
      <c r="I12" s="206">
        <f>IF('Indicator Date hidden'!J13="x","x",$I$2-'Indicator Date hidden'!J13)</f>
        <v>0</v>
      </c>
      <c r="J12" s="206">
        <f>IF('Indicator Date hidden'!K13="x","x",$J$2-'Indicator Date hidden'!K13)</f>
        <v>0</v>
      </c>
      <c r="K12" s="206">
        <f>IF('Indicator Date hidden'!L13="x","x",$K$2-'Indicator Date hidden'!L13)</f>
        <v>0</v>
      </c>
      <c r="L12" s="206">
        <f>IF('Indicator Date hidden'!M13="x","x",$L$2-'Indicator Date hidden'!M13)</f>
        <v>0</v>
      </c>
      <c r="M12" s="206">
        <f>IF('Indicator Date hidden'!N13="x","x",$M$2-'Indicator Date hidden'!N13)</f>
        <v>0</v>
      </c>
      <c r="N12" s="206">
        <f>IF('Indicator Date hidden'!O13="x","x",$N$2-'Indicator Date hidden'!O13)</f>
        <v>0</v>
      </c>
      <c r="O12" s="206">
        <f>IF('Indicator Date hidden'!P13="x","x",$O$2-'Indicator Date hidden'!P13)</f>
        <v>0</v>
      </c>
      <c r="P12" s="206">
        <f>IF('Indicator Date hidden'!Q13="x","x",$P$2-'Indicator Date hidden'!Q13)</f>
        <v>0</v>
      </c>
      <c r="Q12" s="206">
        <f>IF('Indicator Date hidden'!R13="x","x",$Q$2-'Indicator Date hidden'!R13)</f>
        <v>8</v>
      </c>
      <c r="R12" s="206">
        <f>IF('Indicator Date hidden'!S13="x","x",$R$2-'Indicator Date hidden'!S13)</f>
        <v>0</v>
      </c>
      <c r="S12" s="206">
        <f>IF('Indicator Date hidden'!T13="x","x",$S$2-'Indicator Date hidden'!T13)</f>
        <v>0</v>
      </c>
      <c r="T12" s="206">
        <f>IF('Indicator Date hidden'!U13="x","x",$T$2-'Indicator Date hidden'!U13)</f>
        <v>0</v>
      </c>
      <c r="U12" s="206">
        <f>IF('Indicator Date hidden'!V13="x","x",$U$2-'Indicator Date hidden'!V13)</f>
        <v>0</v>
      </c>
      <c r="V12" s="206">
        <f>IF('Indicator Date hidden'!W13="x","x",$V$2-'Indicator Date hidden'!W13)</f>
        <v>0</v>
      </c>
      <c r="W12" s="206">
        <f>IF('Indicator Date hidden'!X13="x","x",$W$2-'Indicator Date hidden'!X13)</f>
        <v>1</v>
      </c>
      <c r="X12" s="206">
        <f>IF('Indicator Date hidden'!Y13="x","x",$X$2-'Indicator Date hidden'!Y13)</f>
        <v>1</v>
      </c>
      <c r="Y12" s="206">
        <f>IF('Indicator Date hidden'!Z13="x","x",$Y$2-'Indicator Date hidden'!Z13)</f>
        <v>0</v>
      </c>
      <c r="Z12" s="206">
        <f>IF('Indicator Date hidden'!AA13="x","x",$Z$2-'Indicator Date hidden'!AA13)</f>
        <v>0</v>
      </c>
      <c r="AA12" s="206">
        <f>IF('Indicator Date hidden'!AB13="x","x",$AA$2-'Indicator Date hidden'!AB13)</f>
        <v>0</v>
      </c>
      <c r="AB12" s="206">
        <f>IF('Indicator Date hidden'!AC13="x","x",$AB$2-'Indicator Date hidden'!AC13)</f>
        <v>0</v>
      </c>
      <c r="AC12" s="206">
        <f>IF('Indicator Date hidden'!AD13="x","x",$AC$2-'Indicator Date hidden'!AD13)</f>
        <v>0</v>
      </c>
      <c r="AD12" s="206">
        <f>IF('Indicator Date hidden'!AE13="x","x",$AD$2-'Indicator Date hidden'!AE13)</f>
        <v>0</v>
      </c>
      <c r="AE12" s="206">
        <f>IF('Indicator Date hidden'!AF13="x","x",$AE$2-'Indicator Date hidden'!AF13)</f>
        <v>0</v>
      </c>
      <c r="AF12" s="206">
        <f>IF('Indicator Date hidden'!AG13="x","x",$AF$2-'Indicator Date hidden'!AG13)</f>
        <v>5</v>
      </c>
      <c r="AG12" s="206">
        <f>IF('Indicator Date hidden'!AH13="x","x",$AG$2-'Indicator Date hidden'!AH13)</f>
        <v>0</v>
      </c>
      <c r="AH12" s="206">
        <f>IF('Indicator Date hidden'!AI13="x","x",$AH$2-'Indicator Date hidden'!AI13)</f>
        <v>0</v>
      </c>
      <c r="AI12" s="206">
        <f>IF('Indicator Date hidden'!AJ13="x","x",$AI$2-'Indicator Date hidden'!AJ13)</f>
        <v>0</v>
      </c>
      <c r="AJ12" s="206">
        <f>IF('Indicator Date hidden'!AK13="x","x",$AJ$2-'Indicator Date hidden'!AK13)</f>
        <v>1</v>
      </c>
      <c r="AK12" s="206">
        <f>IF('Indicator Date hidden'!AL13="x","x",$AK$2-'Indicator Date hidden'!AL13)</f>
        <v>1</v>
      </c>
      <c r="AL12" s="206">
        <f>IF('Indicator Date hidden'!AM13="x","x",$AL$2-'Indicator Date hidden'!AM13)</f>
        <v>0</v>
      </c>
      <c r="AM12" s="206">
        <f>IF('Indicator Date hidden'!AN13="x","x",$AM$2-'Indicator Date hidden'!AN13)</f>
        <v>0</v>
      </c>
      <c r="AN12" s="206">
        <f>IF('Indicator Date hidden'!AO13="x","x",$AN$2-'Indicator Date hidden'!AO13)</f>
        <v>0</v>
      </c>
      <c r="AO12" s="206" t="str">
        <f>IF('Indicator Date hidden'!AP13="x","x",$AO$2-'Indicator Date hidden'!AP13)</f>
        <v>x</v>
      </c>
      <c r="AP12" s="206" t="str">
        <f>IF('Indicator Date hidden'!AQ13="x","x",$AP$2-'Indicator Date hidden'!AQ13)</f>
        <v>x</v>
      </c>
      <c r="AQ12" s="206" t="str">
        <f>IF('Indicator Date hidden'!AR13="x","x",$AQ$2-'Indicator Date hidden'!AR13)</f>
        <v>x</v>
      </c>
      <c r="AR12" s="206">
        <f>IF('Indicator Date hidden'!AS13="x","x",$AR$2-'Indicator Date hidden'!AS13)</f>
        <v>0</v>
      </c>
      <c r="AS12" s="206">
        <f>IF('Indicator Date hidden'!AT13="x","x",$AS$2-'Indicator Date hidden'!AT13)</f>
        <v>0</v>
      </c>
      <c r="AT12" s="206">
        <f>IF('Indicator Date hidden'!AU13="x","x",$AT$2-'Indicator Date hidden'!AU13)</f>
        <v>0</v>
      </c>
      <c r="AU12" s="206">
        <f>IF('Indicator Date hidden'!AV13="x","x",$AU$2-'Indicator Date hidden'!AV13)</f>
        <v>0</v>
      </c>
      <c r="AV12" s="206">
        <f>IF('Indicator Date hidden'!AW13="x","x",$AV$2-'Indicator Date hidden'!AW13)</f>
        <v>0</v>
      </c>
      <c r="AW12" s="206">
        <f>IF('Indicator Date hidden'!AX13="x","x",$AW$2-'Indicator Date hidden'!AX13)</f>
        <v>0</v>
      </c>
      <c r="AX12" s="206">
        <f>IF('Indicator Date hidden'!AY13="x","x",$AX$2-'Indicator Date hidden'!AY13)</f>
        <v>0</v>
      </c>
      <c r="AY12" s="206">
        <f>IF('Indicator Date hidden'!AZ13="x","x",$AY$2-'Indicator Date hidden'!AZ13)</f>
        <v>0</v>
      </c>
      <c r="AZ12" s="206">
        <f>IF('Indicator Date hidden'!BA13="x","x",$AZ$2-'Indicator Date hidden'!BA13)</f>
        <v>0</v>
      </c>
      <c r="BA12">
        <f t="shared" si="0"/>
        <v>17</v>
      </c>
      <c r="BB12" s="21">
        <f t="shared" si="1"/>
        <v>0.35416666666666669</v>
      </c>
      <c r="BC12">
        <f t="shared" si="2"/>
        <v>6</v>
      </c>
      <c r="BD12" s="21">
        <f t="shared" si="3"/>
        <v>1.346129998262509</v>
      </c>
      <c r="BE12" s="282">
        <f t="shared" si="4"/>
        <v>0</v>
      </c>
    </row>
    <row r="13" spans="1:57" x14ac:dyDescent="0.25">
      <c r="A13" t="s">
        <v>7144</v>
      </c>
      <c r="B13" s="206">
        <f>IF('Indicator Date hidden'!C14="x","x",$B$2-'Indicator Date hidden'!C14)</f>
        <v>0</v>
      </c>
      <c r="C13" s="206">
        <f>IF('Indicator Date hidden'!D14="x","x",$C$2-'Indicator Date hidden'!D14)</f>
        <v>0</v>
      </c>
      <c r="D13" s="206">
        <f>IF('Indicator Date hidden'!E14="x","x",$D$2-'Indicator Date hidden'!E14)</f>
        <v>0</v>
      </c>
      <c r="E13" s="206">
        <f>IF('Indicator Date hidden'!F14="x","x",$E$2-'Indicator Date hidden'!F14)</f>
        <v>0</v>
      </c>
      <c r="F13" s="206">
        <f>IF('Indicator Date hidden'!G14="x","x",$F$2-'Indicator Date hidden'!G14)</f>
        <v>0</v>
      </c>
      <c r="G13" s="206">
        <f>IF('Indicator Date hidden'!H14="x","x",$G$2-'Indicator Date hidden'!H14)</f>
        <v>0</v>
      </c>
      <c r="H13" s="206">
        <f>IF('Indicator Date hidden'!I14="x","x",$H$2-'Indicator Date hidden'!I14)</f>
        <v>0</v>
      </c>
      <c r="I13" s="206">
        <f>IF('Indicator Date hidden'!J14="x","x",$I$2-'Indicator Date hidden'!J14)</f>
        <v>0</v>
      </c>
      <c r="J13" s="206">
        <f>IF('Indicator Date hidden'!K14="x","x",$J$2-'Indicator Date hidden'!K14)</f>
        <v>0</v>
      </c>
      <c r="K13" s="206">
        <f>IF('Indicator Date hidden'!L14="x","x",$K$2-'Indicator Date hidden'!L14)</f>
        <v>0</v>
      </c>
      <c r="L13" s="206">
        <f>IF('Indicator Date hidden'!M14="x","x",$L$2-'Indicator Date hidden'!M14)</f>
        <v>0</v>
      </c>
      <c r="M13" s="206">
        <f>IF('Indicator Date hidden'!N14="x","x",$M$2-'Indicator Date hidden'!N14)</f>
        <v>0</v>
      </c>
      <c r="N13" s="206">
        <f>IF('Indicator Date hidden'!O14="x","x",$N$2-'Indicator Date hidden'!O14)</f>
        <v>0</v>
      </c>
      <c r="O13" s="206">
        <f>IF('Indicator Date hidden'!P14="x","x",$O$2-'Indicator Date hidden'!P14)</f>
        <v>0</v>
      </c>
      <c r="P13" s="206">
        <f>IF('Indicator Date hidden'!Q14="x","x",$P$2-'Indicator Date hidden'!Q14)</f>
        <v>0</v>
      </c>
      <c r="Q13" s="206" t="str">
        <f>IF('Indicator Date hidden'!R14="x","x",$Q$2-'Indicator Date hidden'!R14)</f>
        <v>x</v>
      </c>
      <c r="R13" s="206">
        <f>IF('Indicator Date hidden'!S14="x","x",$R$2-'Indicator Date hidden'!S14)</f>
        <v>0</v>
      </c>
      <c r="S13" s="206">
        <f>IF('Indicator Date hidden'!T14="x","x",$S$2-'Indicator Date hidden'!T14)</f>
        <v>0</v>
      </c>
      <c r="T13" s="206">
        <f>IF('Indicator Date hidden'!U14="x","x",$T$2-'Indicator Date hidden'!U14)</f>
        <v>0</v>
      </c>
      <c r="U13" s="206" t="str">
        <f>IF('Indicator Date hidden'!V14="x","x",$U$2-'Indicator Date hidden'!V14)</f>
        <v>x</v>
      </c>
      <c r="V13" s="206">
        <f>IF('Indicator Date hidden'!W14="x","x",$V$2-'Indicator Date hidden'!W14)</f>
        <v>0</v>
      </c>
      <c r="W13" s="206" t="str">
        <f>IF('Indicator Date hidden'!X14="x","x",$W$2-'Indicator Date hidden'!X14)</f>
        <v>x</v>
      </c>
      <c r="X13" s="206">
        <f>IF('Indicator Date hidden'!Y14="x","x",$X$2-'Indicator Date hidden'!Y14)</f>
        <v>6</v>
      </c>
      <c r="Y13" s="206">
        <f>IF('Indicator Date hidden'!Z14="x","x",$Y$2-'Indicator Date hidden'!Z14)</f>
        <v>0</v>
      </c>
      <c r="Z13" s="206">
        <f>IF('Indicator Date hidden'!AA14="x","x",$Z$2-'Indicator Date hidden'!AA14)</f>
        <v>0</v>
      </c>
      <c r="AA13" s="206">
        <f>IF('Indicator Date hidden'!AB14="x","x",$AA$2-'Indicator Date hidden'!AB14)</f>
        <v>1</v>
      </c>
      <c r="AB13" s="206">
        <f>IF('Indicator Date hidden'!AC14="x","x",$AB$2-'Indicator Date hidden'!AC14)</f>
        <v>0</v>
      </c>
      <c r="AC13" s="206">
        <f>IF('Indicator Date hidden'!AD14="x","x",$AC$2-'Indicator Date hidden'!AD14)</f>
        <v>0</v>
      </c>
      <c r="AD13" s="206" t="str">
        <f>IF('Indicator Date hidden'!AE14="x","x",$AD$2-'Indicator Date hidden'!AE14)</f>
        <v>x</v>
      </c>
      <c r="AE13" s="206">
        <f>IF('Indicator Date hidden'!AF14="x","x",$AE$2-'Indicator Date hidden'!AF14)</f>
        <v>0</v>
      </c>
      <c r="AF13" s="206" t="str">
        <f>IF('Indicator Date hidden'!AG14="x","x",$AF$2-'Indicator Date hidden'!AG14)</f>
        <v>x</v>
      </c>
      <c r="AG13" s="206">
        <f>IF('Indicator Date hidden'!AH14="x","x",$AG$2-'Indicator Date hidden'!AH14)</f>
        <v>0</v>
      </c>
      <c r="AH13" s="206">
        <f>IF('Indicator Date hidden'!AI14="x","x",$AH$2-'Indicator Date hidden'!AI14)</f>
        <v>0</v>
      </c>
      <c r="AI13" s="206">
        <f>IF('Indicator Date hidden'!AJ14="x","x",$AI$2-'Indicator Date hidden'!AJ14)</f>
        <v>0</v>
      </c>
      <c r="AJ13" s="206" t="str">
        <f>IF('Indicator Date hidden'!AK14="x","x",$AJ$2-'Indicator Date hidden'!AK14)</f>
        <v>x</v>
      </c>
      <c r="AK13" s="206">
        <f>IF('Indicator Date hidden'!AL14="x","x",$AK$2-'Indicator Date hidden'!AL14)</f>
        <v>1</v>
      </c>
      <c r="AL13" s="206">
        <f>IF('Indicator Date hidden'!AM14="x","x",$AL$2-'Indicator Date hidden'!AM14)</f>
        <v>0</v>
      </c>
      <c r="AM13" s="206">
        <f>IF('Indicator Date hidden'!AN14="x","x",$AM$2-'Indicator Date hidden'!AN14)</f>
        <v>0</v>
      </c>
      <c r="AN13" s="206">
        <f>IF('Indicator Date hidden'!AO14="x","x",$AN$2-'Indicator Date hidden'!AO14)</f>
        <v>0</v>
      </c>
      <c r="AO13" s="206">
        <f>IF('Indicator Date hidden'!AP14="x","x",$AO$2-'Indicator Date hidden'!AP14)</f>
        <v>0</v>
      </c>
      <c r="AP13" s="206">
        <f>IF('Indicator Date hidden'!AQ14="x","x",$AP$2-'Indicator Date hidden'!AQ14)</f>
        <v>0</v>
      </c>
      <c r="AQ13" s="206" t="str">
        <f>IF('Indicator Date hidden'!AR14="x","x",$AQ$2-'Indicator Date hidden'!AR14)</f>
        <v>x</v>
      </c>
      <c r="AR13" s="206">
        <f>IF('Indicator Date hidden'!AS14="x","x",$AR$2-'Indicator Date hidden'!AS14)</f>
        <v>0</v>
      </c>
      <c r="AS13" s="206">
        <f>IF('Indicator Date hidden'!AT14="x","x",$AS$2-'Indicator Date hidden'!AT14)</f>
        <v>0</v>
      </c>
      <c r="AT13" s="206">
        <f>IF('Indicator Date hidden'!AU14="x","x",$AT$2-'Indicator Date hidden'!AU14)</f>
        <v>0</v>
      </c>
      <c r="AU13" s="206" t="str">
        <f>IF('Indicator Date hidden'!AV14="x","x",$AU$2-'Indicator Date hidden'!AV14)</f>
        <v>x</v>
      </c>
      <c r="AV13" s="206">
        <f>IF('Indicator Date hidden'!AW14="x","x",$AV$2-'Indicator Date hidden'!AW14)</f>
        <v>0</v>
      </c>
      <c r="AW13" s="206">
        <f>IF('Indicator Date hidden'!AX14="x","x",$AW$2-'Indicator Date hidden'!AX14)</f>
        <v>0</v>
      </c>
      <c r="AX13" s="206">
        <f>IF('Indicator Date hidden'!AY14="x","x",$AX$2-'Indicator Date hidden'!AY14)</f>
        <v>0</v>
      </c>
      <c r="AY13" s="206">
        <f>IF('Indicator Date hidden'!AZ14="x","x",$AY$2-'Indicator Date hidden'!AZ14)</f>
        <v>0</v>
      </c>
      <c r="AZ13" s="206">
        <f>IF('Indicator Date hidden'!BA14="x","x",$AZ$2-'Indicator Date hidden'!BA14)</f>
        <v>0</v>
      </c>
      <c r="BA13">
        <f t="shared" si="0"/>
        <v>8</v>
      </c>
      <c r="BB13" s="21">
        <f t="shared" si="1"/>
        <v>0.18604651162790697</v>
      </c>
      <c r="BC13">
        <f t="shared" si="2"/>
        <v>3</v>
      </c>
      <c r="BD13" s="21">
        <f t="shared" si="3"/>
        <v>0.92147036075157907</v>
      </c>
      <c r="BE13" s="282">
        <f t="shared" si="4"/>
        <v>0</v>
      </c>
    </row>
    <row r="14" spans="1:57" x14ac:dyDescent="0.25">
      <c r="A14" t="s">
        <v>7142</v>
      </c>
      <c r="B14" s="206">
        <f>IF('Indicator Date hidden'!C15="x","x",$B$2-'Indicator Date hidden'!C15)</f>
        <v>0</v>
      </c>
      <c r="C14" s="206">
        <f>IF('Indicator Date hidden'!D15="x","x",$C$2-'Indicator Date hidden'!D15)</f>
        <v>0</v>
      </c>
      <c r="D14" s="206">
        <f>IF('Indicator Date hidden'!E15="x","x",$D$2-'Indicator Date hidden'!E15)</f>
        <v>0</v>
      </c>
      <c r="E14" s="206">
        <f>IF('Indicator Date hidden'!F15="x","x",$E$2-'Indicator Date hidden'!F15)</f>
        <v>0</v>
      </c>
      <c r="F14" s="206">
        <f>IF('Indicator Date hidden'!G15="x","x",$F$2-'Indicator Date hidden'!G15)</f>
        <v>0</v>
      </c>
      <c r="G14" s="206">
        <f>IF('Indicator Date hidden'!H15="x","x",$G$2-'Indicator Date hidden'!H15)</f>
        <v>0</v>
      </c>
      <c r="H14" s="206">
        <f>IF('Indicator Date hidden'!I15="x","x",$H$2-'Indicator Date hidden'!I15)</f>
        <v>0</v>
      </c>
      <c r="I14" s="206">
        <f>IF('Indicator Date hidden'!J15="x","x",$I$2-'Indicator Date hidden'!J15)</f>
        <v>0</v>
      </c>
      <c r="J14" s="206">
        <f>IF('Indicator Date hidden'!K15="x","x",$J$2-'Indicator Date hidden'!K15)</f>
        <v>0</v>
      </c>
      <c r="K14" s="206">
        <f>IF('Indicator Date hidden'!L15="x","x",$K$2-'Indicator Date hidden'!L15)</f>
        <v>0</v>
      </c>
      <c r="L14" s="206">
        <f>IF('Indicator Date hidden'!M15="x","x",$L$2-'Indicator Date hidden'!M15)</f>
        <v>0</v>
      </c>
      <c r="M14" s="206">
        <f>IF('Indicator Date hidden'!N15="x","x",$M$2-'Indicator Date hidden'!N15)</f>
        <v>0</v>
      </c>
      <c r="N14" s="206">
        <f>IF('Indicator Date hidden'!O15="x","x",$N$2-'Indicator Date hidden'!O15)</f>
        <v>0</v>
      </c>
      <c r="O14" s="206">
        <f>IF('Indicator Date hidden'!P15="x","x",$O$2-'Indicator Date hidden'!P15)</f>
        <v>0</v>
      </c>
      <c r="P14" s="206">
        <f>IF('Indicator Date hidden'!Q15="x","x",$P$2-'Indicator Date hidden'!Q15)</f>
        <v>0</v>
      </c>
      <c r="Q14" s="206" t="str">
        <f>IF('Indicator Date hidden'!R15="x","x",$Q$2-'Indicator Date hidden'!R15)</f>
        <v>x</v>
      </c>
      <c r="R14" s="206">
        <f>IF('Indicator Date hidden'!S15="x","x",$R$2-'Indicator Date hidden'!S15)</f>
        <v>0</v>
      </c>
      <c r="S14" s="206">
        <f>IF('Indicator Date hidden'!T15="x","x",$S$2-'Indicator Date hidden'!T15)</f>
        <v>0</v>
      </c>
      <c r="T14" s="206">
        <f>IF('Indicator Date hidden'!U15="x","x",$T$2-'Indicator Date hidden'!U15)</f>
        <v>0</v>
      </c>
      <c r="U14" s="206" t="str">
        <f>IF('Indicator Date hidden'!V15="x","x",$U$2-'Indicator Date hidden'!V15)</f>
        <v>x</v>
      </c>
      <c r="V14" s="206">
        <f>IF('Indicator Date hidden'!W15="x","x",$V$2-'Indicator Date hidden'!W15)</f>
        <v>0</v>
      </c>
      <c r="W14" s="206" t="str">
        <f>IF('Indicator Date hidden'!X15="x","x",$W$2-'Indicator Date hidden'!X15)</f>
        <v>x</v>
      </c>
      <c r="X14" s="206">
        <f>IF('Indicator Date hidden'!Y15="x","x",$X$2-'Indicator Date hidden'!Y15)</f>
        <v>2</v>
      </c>
      <c r="Y14" s="206">
        <f>IF('Indicator Date hidden'!Z15="x","x",$Y$2-'Indicator Date hidden'!Z15)</f>
        <v>0</v>
      </c>
      <c r="Z14" s="206">
        <f>IF('Indicator Date hidden'!AA15="x","x",$Z$2-'Indicator Date hidden'!AA15)</f>
        <v>0</v>
      </c>
      <c r="AA14" s="206" t="str">
        <f>IF('Indicator Date hidden'!AB15="x","x",$AA$2-'Indicator Date hidden'!AB15)</f>
        <v>x</v>
      </c>
      <c r="AB14" s="206">
        <f>IF('Indicator Date hidden'!AC15="x","x",$AB$2-'Indicator Date hidden'!AC15)</f>
        <v>0</v>
      </c>
      <c r="AC14" s="206">
        <f>IF('Indicator Date hidden'!AD15="x","x",$AC$2-'Indicator Date hidden'!AD15)</f>
        <v>0</v>
      </c>
      <c r="AD14" s="206" t="str">
        <f>IF('Indicator Date hidden'!AE15="x","x",$AD$2-'Indicator Date hidden'!AE15)</f>
        <v>x</v>
      </c>
      <c r="AE14" s="206">
        <f>IF('Indicator Date hidden'!AF15="x","x",$AE$2-'Indicator Date hidden'!AF15)</f>
        <v>0</v>
      </c>
      <c r="AF14" s="206" t="str">
        <f>IF('Indicator Date hidden'!AG15="x","x",$AF$2-'Indicator Date hidden'!AG15)</f>
        <v>x</v>
      </c>
      <c r="AG14" s="206">
        <f>IF('Indicator Date hidden'!AH15="x","x",$AG$2-'Indicator Date hidden'!AH15)</f>
        <v>0</v>
      </c>
      <c r="AH14" s="206">
        <f>IF('Indicator Date hidden'!AI15="x","x",$AH$2-'Indicator Date hidden'!AI15)</f>
        <v>0</v>
      </c>
      <c r="AI14" s="206">
        <f>IF('Indicator Date hidden'!AJ15="x","x",$AI$2-'Indicator Date hidden'!AJ15)</f>
        <v>0</v>
      </c>
      <c r="AJ14" s="206" t="str">
        <f>IF('Indicator Date hidden'!AK15="x","x",$AJ$2-'Indicator Date hidden'!AK15)</f>
        <v>x</v>
      </c>
      <c r="AK14" s="206">
        <f>IF('Indicator Date hidden'!AL15="x","x",$AK$2-'Indicator Date hidden'!AL15)</f>
        <v>1</v>
      </c>
      <c r="AL14" s="206">
        <f>IF('Indicator Date hidden'!AM15="x","x",$AL$2-'Indicator Date hidden'!AM15)</f>
        <v>0</v>
      </c>
      <c r="AM14" s="206">
        <f>IF('Indicator Date hidden'!AN15="x","x",$AM$2-'Indicator Date hidden'!AN15)</f>
        <v>0</v>
      </c>
      <c r="AN14" s="206">
        <f>IF('Indicator Date hidden'!AO15="x","x",$AN$2-'Indicator Date hidden'!AO15)</f>
        <v>0</v>
      </c>
      <c r="AO14" s="206">
        <f>IF('Indicator Date hidden'!AP15="x","x",$AO$2-'Indicator Date hidden'!AP15)</f>
        <v>0</v>
      </c>
      <c r="AP14" s="206">
        <f>IF('Indicator Date hidden'!AQ15="x","x",$AP$2-'Indicator Date hidden'!AQ15)</f>
        <v>0</v>
      </c>
      <c r="AQ14" s="206">
        <f>IF('Indicator Date hidden'!AR15="x","x",$AQ$2-'Indicator Date hidden'!AR15)</f>
        <v>4</v>
      </c>
      <c r="AR14" s="206">
        <f>IF('Indicator Date hidden'!AS15="x","x",$AR$2-'Indicator Date hidden'!AS15)</f>
        <v>0</v>
      </c>
      <c r="AS14" s="206">
        <f>IF('Indicator Date hidden'!AT15="x","x",$AS$2-'Indicator Date hidden'!AT15)</f>
        <v>0</v>
      </c>
      <c r="AT14" s="206">
        <f>IF('Indicator Date hidden'!AU15="x","x",$AT$2-'Indicator Date hidden'!AU15)</f>
        <v>0</v>
      </c>
      <c r="AU14" s="206">
        <f>IF('Indicator Date hidden'!AV15="x","x",$AU$2-'Indicator Date hidden'!AV15)</f>
        <v>4</v>
      </c>
      <c r="AV14" s="206">
        <f>IF('Indicator Date hidden'!AW15="x","x",$AV$2-'Indicator Date hidden'!AW15)</f>
        <v>0</v>
      </c>
      <c r="AW14" s="206">
        <f>IF('Indicator Date hidden'!AX15="x","x",$AW$2-'Indicator Date hidden'!AX15)</f>
        <v>0</v>
      </c>
      <c r="AX14" s="206">
        <f>IF('Indicator Date hidden'!AY15="x","x",$AX$2-'Indicator Date hidden'!AY15)</f>
        <v>0</v>
      </c>
      <c r="AY14" s="206">
        <f>IF('Indicator Date hidden'!AZ15="x","x",$AY$2-'Indicator Date hidden'!AZ15)</f>
        <v>0</v>
      </c>
      <c r="AZ14" s="206">
        <f>IF('Indicator Date hidden'!BA15="x","x",$AZ$2-'Indicator Date hidden'!BA15)</f>
        <v>0</v>
      </c>
      <c r="BA14">
        <f t="shared" si="0"/>
        <v>11</v>
      </c>
      <c r="BB14" s="21">
        <f t="shared" si="1"/>
        <v>0.25</v>
      </c>
      <c r="BC14">
        <f t="shared" si="2"/>
        <v>4</v>
      </c>
      <c r="BD14" s="21">
        <f t="shared" si="3"/>
        <v>0.882274951990076</v>
      </c>
      <c r="BE14" s="282">
        <f t="shared" si="4"/>
        <v>0</v>
      </c>
    </row>
    <row r="15" spans="1:57" x14ac:dyDescent="0.25">
      <c r="A15" t="s">
        <v>7138</v>
      </c>
      <c r="B15" s="206">
        <f>IF('Indicator Date hidden'!C16="x","x",$B$2-'Indicator Date hidden'!C16)</f>
        <v>0</v>
      </c>
      <c r="C15" s="206">
        <f>IF('Indicator Date hidden'!D16="x","x",$C$2-'Indicator Date hidden'!D16)</f>
        <v>0</v>
      </c>
      <c r="D15" s="206">
        <f>IF('Indicator Date hidden'!E16="x","x",$D$2-'Indicator Date hidden'!E16)</f>
        <v>0</v>
      </c>
      <c r="E15" s="206">
        <f>IF('Indicator Date hidden'!F16="x","x",$E$2-'Indicator Date hidden'!F16)</f>
        <v>0</v>
      </c>
      <c r="F15" s="206">
        <f>IF('Indicator Date hidden'!G16="x","x",$F$2-'Indicator Date hidden'!G16)</f>
        <v>0</v>
      </c>
      <c r="G15" s="206">
        <f>IF('Indicator Date hidden'!H16="x","x",$G$2-'Indicator Date hidden'!H16)</f>
        <v>0</v>
      </c>
      <c r="H15" s="206">
        <f>IF('Indicator Date hidden'!I16="x","x",$H$2-'Indicator Date hidden'!I16)</f>
        <v>0</v>
      </c>
      <c r="I15" s="206">
        <f>IF('Indicator Date hidden'!J16="x","x",$I$2-'Indicator Date hidden'!J16)</f>
        <v>0</v>
      </c>
      <c r="J15" s="206">
        <f>IF('Indicator Date hidden'!K16="x","x",$J$2-'Indicator Date hidden'!K16)</f>
        <v>0</v>
      </c>
      <c r="K15" s="206">
        <f>IF('Indicator Date hidden'!L16="x","x",$K$2-'Indicator Date hidden'!L16)</f>
        <v>0</v>
      </c>
      <c r="L15" s="206">
        <f>IF('Indicator Date hidden'!M16="x","x",$L$2-'Indicator Date hidden'!M16)</f>
        <v>0</v>
      </c>
      <c r="M15" s="206">
        <f>IF('Indicator Date hidden'!N16="x","x",$M$2-'Indicator Date hidden'!N16)</f>
        <v>0</v>
      </c>
      <c r="N15" s="206">
        <f>IF('Indicator Date hidden'!O16="x","x",$N$2-'Indicator Date hidden'!O16)</f>
        <v>0</v>
      </c>
      <c r="O15" s="206">
        <f>IF('Indicator Date hidden'!P16="x","x",$O$2-'Indicator Date hidden'!P16)</f>
        <v>0</v>
      </c>
      <c r="P15" s="206">
        <f>IF('Indicator Date hidden'!Q16="x","x",$P$2-'Indicator Date hidden'!Q16)</f>
        <v>0</v>
      </c>
      <c r="Q15" s="206">
        <f>IF('Indicator Date hidden'!R16="x","x",$Q$2-'Indicator Date hidden'!R16)</f>
        <v>3</v>
      </c>
      <c r="R15" s="206">
        <f>IF('Indicator Date hidden'!S16="x","x",$R$2-'Indicator Date hidden'!S16)</f>
        <v>0</v>
      </c>
      <c r="S15" s="206">
        <f>IF('Indicator Date hidden'!T16="x","x",$S$2-'Indicator Date hidden'!T16)</f>
        <v>0</v>
      </c>
      <c r="T15" s="206">
        <f>IF('Indicator Date hidden'!U16="x","x",$T$2-'Indicator Date hidden'!U16)</f>
        <v>0</v>
      </c>
      <c r="U15" s="206">
        <f>IF('Indicator Date hidden'!V16="x","x",$U$2-'Indicator Date hidden'!V16)</f>
        <v>0</v>
      </c>
      <c r="V15" s="206">
        <f>IF('Indicator Date hidden'!W16="x","x",$V$2-'Indicator Date hidden'!W16)</f>
        <v>0</v>
      </c>
      <c r="W15" s="206">
        <f>IF('Indicator Date hidden'!X16="x","x",$W$2-'Indicator Date hidden'!X16)</f>
        <v>0</v>
      </c>
      <c r="X15" s="206">
        <f>IF('Indicator Date hidden'!Y16="x","x",$X$2-'Indicator Date hidden'!Y16)</f>
        <v>3</v>
      </c>
      <c r="Y15" s="206">
        <f>IF('Indicator Date hidden'!Z16="x","x",$Y$2-'Indicator Date hidden'!Z16)</f>
        <v>0</v>
      </c>
      <c r="Z15" s="206">
        <f>IF('Indicator Date hidden'!AA16="x","x",$Z$2-'Indicator Date hidden'!AA16)</f>
        <v>0</v>
      </c>
      <c r="AA15" s="206">
        <f>IF('Indicator Date hidden'!AB16="x","x",$AA$2-'Indicator Date hidden'!AB16)</f>
        <v>0</v>
      </c>
      <c r="AB15" s="206">
        <f>IF('Indicator Date hidden'!AC16="x","x",$AB$2-'Indicator Date hidden'!AC16)</f>
        <v>0</v>
      </c>
      <c r="AC15" s="206">
        <f>IF('Indicator Date hidden'!AD16="x","x",$AC$2-'Indicator Date hidden'!AD16)</f>
        <v>0</v>
      </c>
      <c r="AD15" s="206">
        <f>IF('Indicator Date hidden'!AE16="x","x",$AD$2-'Indicator Date hidden'!AE16)</f>
        <v>0</v>
      </c>
      <c r="AE15" s="206">
        <f>IF('Indicator Date hidden'!AF16="x","x",$AE$2-'Indicator Date hidden'!AF16)</f>
        <v>0</v>
      </c>
      <c r="AF15" s="206">
        <f>IF('Indicator Date hidden'!AG16="x","x",$AF$2-'Indicator Date hidden'!AG16)</f>
        <v>3</v>
      </c>
      <c r="AG15" s="206">
        <f>IF('Indicator Date hidden'!AH16="x","x",$AG$2-'Indicator Date hidden'!AH16)</f>
        <v>0</v>
      </c>
      <c r="AH15" s="206">
        <f>IF('Indicator Date hidden'!AI16="x","x",$AH$2-'Indicator Date hidden'!AI16)</f>
        <v>0</v>
      </c>
      <c r="AI15" s="206">
        <f>IF('Indicator Date hidden'!AJ16="x","x",$AI$2-'Indicator Date hidden'!AJ16)</f>
        <v>0</v>
      </c>
      <c r="AJ15" s="206">
        <f>IF('Indicator Date hidden'!AK16="x","x",$AJ$2-'Indicator Date hidden'!AK16)</f>
        <v>1</v>
      </c>
      <c r="AK15" s="206">
        <f>IF('Indicator Date hidden'!AL16="x","x",$AK$2-'Indicator Date hidden'!AL16)</f>
        <v>1</v>
      </c>
      <c r="AL15" s="206">
        <f>IF('Indicator Date hidden'!AM16="x","x",$AL$2-'Indicator Date hidden'!AM16)</f>
        <v>0</v>
      </c>
      <c r="AM15" s="206">
        <f>IF('Indicator Date hidden'!AN16="x","x",$AM$2-'Indicator Date hidden'!AN16)</f>
        <v>0</v>
      </c>
      <c r="AN15" s="206">
        <f>IF('Indicator Date hidden'!AO16="x","x",$AN$2-'Indicator Date hidden'!AO16)</f>
        <v>0</v>
      </c>
      <c r="AO15" s="206">
        <f>IF('Indicator Date hidden'!AP16="x","x",$AO$2-'Indicator Date hidden'!AP16)</f>
        <v>0</v>
      </c>
      <c r="AP15" s="206">
        <f>IF('Indicator Date hidden'!AQ16="x","x",$AP$2-'Indicator Date hidden'!AQ16)</f>
        <v>0</v>
      </c>
      <c r="AQ15" s="206">
        <f>IF('Indicator Date hidden'!AR16="x","x",$AQ$2-'Indicator Date hidden'!AR16)</f>
        <v>0</v>
      </c>
      <c r="AR15" s="206">
        <f>IF('Indicator Date hidden'!AS16="x","x",$AR$2-'Indicator Date hidden'!AS16)</f>
        <v>0</v>
      </c>
      <c r="AS15" s="206">
        <f>IF('Indicator Date hidden'!AT16="x","x",$AS$2-'Indicator Date hidden'!AT16)</f>
        <v>0</v>
      </c>
      <c r="AT15" s="206">
        <f>IF('Indicator Date hidden'!AU16="x","x",$AT$2-'Indicator Date hidden'!AU16)</f>
        <v>0</v>
      </c>
      <c r="AU15" s="206">
        <f>IF('Indicator Date hidden'!AV16="x","x",$AU$2-'Indicator Date hidden'!AV16)</f>
        <v>1</v>
      </c>
      <c r="AV15" s="206">
        <f>IF('Indicator Date hidden'!AW16="x","x",$AV$2-'Indicator Date hidden'!AW16)</f>
        <v>0</v>
      </c>
      <c r="AW15" s="206">
        <f>IF('Indicator Date hidden'!AX16="x","x",$AW$2-'Indicator Date hidden'!AX16)</f>
        <v>0</v>
      </c>
      <c r="AX15" s="206">
        <f>IF('Indicator Date hidden'!AY16="x","x",$AX$2-'Indicator Date hidden'!AY16)</f>
        <v>0</v>
      </c>
      <c r="AY15" s="206">
        <f>IF('Indicator Date hidden'!AZ16="x","x",$AY$2-'Indicator Date hidden'!AZ16)</f>
        <v>0</v>
      </c>
      <c r="AZ15" s="206">
        <f>IF('Indicator Date hidden'!BA16="x","x",$AZ$2-'Indicator Date hidden'!BA16)</f>
        <v>0</v>
      </c>
      <c r="BA15">
        <f t="shared" si="0"/>
        <v>12</v>
      </c>
      <c r="BB15" s="21">
        <f t="shared" si="1"/>
        <v>0.23529411764705882</v>
      </c>
      <c r="BC15">
        <f t="shared" si="2"/>
        <v>6</v>
      </c>
      <c r="BD15" s="21">
        <f t="shared" si="3"/>
        <v>0.72998080270534449</v>
      </c>
      <c r="BE15" s="282">
        <f t="shared" si="4"/>
        <v>0</v>
      </c>
    </row>
    <row r="16" spans="1:57" x14ac:dyDescent="0.25">
      <c r="A16" t="s">
        <v>7155</v>
      </c>
      <c r="B16" s="206">
        <f>IF('Indicator Date hidden'!C17="x","x",$B$2-'Indicator Date hidden'!C17)</f>
        <v>0</v>
      </c>
      <c r="C16" s="206">
        <f>IF('Indicator Date hidden'!D17="x","x",$C$2-'Indicator Date hidden'!D17)</f>
        <v>0</v>
      </c>
      <c r="D16" s="206">
        <f>IF('Indicator Date hidden'!E17="x","x",$D$2-'Indicator Date hidden'!E17)</f>
        <v>0</v>
      </c>
      <c r="E16" s="206">
        <f>IF('Indicator Date hidden'!F17="x","x",$E$2-'Indicator Date hidden'!F17)</f>
        <v>0</v>
      </c>
      <c r="F16" s="206">
        <f>IF('Indicator Date hidden'!G17="x","x",$F$2-'Indicator Date hidden'!G17)</f>
        <v>0</v>
      </c>
      <c r="G16" s="206">
        <f>IF('Indicator Date hidden'!H17="x","x",$G$2-'Indicator Date hidden'!H17)</f>
        <v>0</v>
      </c>
      <c r="H16" s="206">
        <f>IF('Indicator Date hidden'!I17="x","x",$H$2-'Indicator Date hidden'!I17)</f>
        <v>0</v>
      </c>
      <c r="I16" s="206">
        <f>IF('Indicator Date hidden'!J17="x","x",$I$2-'Indicator Date hidden'!J17)</f>
        <v>0</v>
      </c>
      <c r="J16" s="206">
        <f>IF('Indicator Date hidden'!K17="x","x",$J$2-'Indicator Date hidden'!K17)</f>
        <v>0</v>
      </c>
      <c r="K16" s="206">
        <f>IF('Indicator Date hidden'!L17="x","x",$K$2-'Indicator Date hidden'!L17)</f>
        <v>0</v>
      </c>
      <c r="L16" s="206">
        <f>IF('Indicator Date hidden'!M17="x","x",$L$2-'Indicator Date hidden'!M17)</f>
        <v>0</v>
      </c>
      <c r="M16" s="206">
        <f>IF('Indicator Date hidden'!N17="x","x",$M$2-'Indicator Date hidden'!N17)</f>
        <v>0</v>
      </c>
      <c r="N16" s="206">
        <f>IF('Indicator Date hidden'!O17="x","x",$N$2-'Indicator Date hidden'!O17)</f>
        <v>0</v>
      </c>
      <c r="O16" s="206">
        <f>IF('Indicator Date hidden'!P17="x","x",$O$2-'Indicator Date hidden'!P17)</f>
        <v>0</v>
      </c>
      <c r="P16" s="206">
        <f>IF('Indicator Date hidden'!Q17="x","x",$P$2-'Indicator Date hidden'!Q17)</f>
        <v>0</v>
      </c>
      <c r="Q16" s="206">
        <f>IF('Indicator Date hidden'!R17="x","x",$Q$2-'Indicator Date hidden'!R17)</f>
        <v>2</v>
      </c>
      <c r="R16" s="206">
        <f>IF('Indicator Date hidden'!S17="x","x",$R$2-'Indicator Date hidden'!S17)</f>
        <v>0</v>
      </c>
      <c r="S16" s="206">
        <f>IF('Indicator Date hidden'!T17="x","x",$S$2-'Indicator Date hidden'!T17)</f>
        <v>0</v>
      </c>
      <c r="T16" s="206">
        <f>IF('Indicator Date hidden'!U17="x","x",$T$2-'Indicator Date hidden'!U17)</f>
        <v>0</v>
      </c>
      <c r="U16" s="206" t="str">
        <f>IF('Indicator Date hidden'!V17="x","x",$U$2-'Indicator Date hidden'!V17)</f>
        <v>x</v>
      </c>
      <c r="V16" s="206">
        <f>IF('Indicator Date hidden'!W17="x","x",$V$2-'Indicator Date hidden'!W17)</f>
        <v>0</v>
      </c>
      <c r="W16" s="206">
        <f>IF('Indicator Date hidden'!X17="x","x",$W$2-'Indicator Date hidden'!X17)</f>
        <v>1</v>
      </c>
      <c r="X16" s="206">
        <f>IF('Indicator Date hidden'!Y17="x","x",$X$2-'Indicator Date hidden'!Y17)</f>
        <v>4</v>
      </c>
      <c r="Y16" s="206">
        <f>IF('Indicator Date hidden'!Z17="x","x",$Y$2-'Indicator Date hidden'!Z17)</f>
        <v>0</v>
      </c>
      <c r="Z16" s="206">
        <f>IF('Indicator Date hidden'!AA17="x","x",$Z$2-'Indicator Date hidden'!AA17)</f>
        <v>0</v>
      </c>
      <c r="AA16" s="206">
        <f>IF('Indicator Date hidden'!AB17="x","x",$AA$2-'Indicator Date hidden'!AB17)</f>
        <v>1</v>
      </c>
      <c r="AB16" s="206">
        <f>IF('Indicator Date hidden'!AC17="x","x",$AB$2-'Indicator Date hidden'!AC17)</f>
        <v>0</v>
      </c>
      <c r="AC16" s="206">
        <f>IF('Indicator Date hidden'!AD17="x","x",$AC$2-'Indicator Date hidden'!AD17)</f>
        <v>0</v>
      </c>
      <c r="AD16" s="206" t="str">
        <f>IF('Indicator Date hidden'!AE17="x","x",$AD$2-'Indicator Date hidden'!AE17)</f>
        <v>x</v>
      </c>
      <c r="AE16" s="206">
        <f>IF('Indicator Date hidden'!AF17="x","x",$AE$2-'Indicator Date hidden'!AF17)</f>
        <v>0</v>
      </c>
      <c r="AF16" s="206" t="str">
        <f>IF('Indicator Date hidden'!AG17="x","x",$AF$2-'Indicator Date hidden'!AG17)</f>
        <v>x</v>
      </c>
      <c r="AG16" s="206">
        <f>IF('Indicator Date hidden'!AH17="x","x",$AG$2-'Indicator Date hidden'!AH17)</f>
        <v>0</v>
      </c>
      <c r="AH16" s="206">
        <f>IF('Indicator Date hidden'!AI17="x","x",$AH$2-'Indicator Date hidden'!AI17)</f>
        <v>0</v>
      </c>
      <c r="AI16" s="206">
        <f>IF('Indicator Date hidden'!AJ17="x","x",$AI$2-'Indicator Date hidden'!AJ17)</f>
        <v>0</v>
      </c>
      <c r="AJ16" s="206" t="str">
        <f>IF('Indicator Date hidden'!AK17="x","x",$AJ$2-'Indicator Date hidden'!AK17)</f>
        <v>x</v>
      </c>
      <c r="AK16" s="206">
        <f>IF('Indicator Date hidden'!AL17="x","x",$AK$2-'Indicator Date hidden'!AL17)</f>
        <v>1</v>
      </c>
      <c r="AL16" s="206">
        <f>IF('Indicator Date hidden'!AM17="x","x",$AL$2-'Indicator Date hidden'!AM17)</f>
        <v>0</v>
      </c>
      <c r="AM16" s="206">
        <f>IF('Indicator Date hidden'!AN17="x","x",$AM$2-'Indicator Date hidden'!AN17)</f>
        <v>0</v>
      </c>
      <c r="AN16" s="206">
        <f>IF('Indicator Date hidden'!AO17="x","x",$AN$2-'Indicator Date hidden'!AO17)</f>
        <v>0</v>
      </c>
      <c r="AO16" s="206">
        <f>IF('Indicator Date hidden'!AP17="x","x",$AO$2-'Indicator Date hidden'!AP17)</f>
        <v>0</v>
      </c>
      <c r="AP16" s="206">
        <f>IF('Indicator Date hidden'!AQ17="x","x",$AP$2-'Indicator Date hidden'!AQ17)</f>
        <v>0</v>
      </c>
      <c r="AQ16" s="206">
        <f>IF('Indicator Date hidden'!AR17="x","x",$AQ$2-'Indicator Date hidden'!AR17)</f>
        <v>4</v>
      </c>
      <c r="AR16" s="206">
        <f>IF('Indicator Date hidden'!AS17="x","x",$AR$2-'Indicator Date hidden'!AS17)</f>
        <v>0</v>
      </c>
      <c r="AS16" s="206">
        <f>IF('Indicator Date hidden'!AT17="x","x",$AS$2-'Indicator Date hidden'!AT17)</f>
        <v>0</v>
      </c>
      <c r="AT16" s="206">
        <f>IF('Indicator Date hidden'!AU17="x","x",$AT$2-'Indicator Date hidden'!AU17)</f>
        <v>0</v>
      </c>
      <c r="AU16" s="206" t="str">
        <f>IF('Indicator Date hidden'!AV17="x","x",$AU$2-'Indicator Date hidden'!AV17)</f>
        <v>x</v>
      </c>
      <c r="AV16" s="206">
        <f>IF('Indicator Date hidden'!AW17="x","x",$AV$2-'Indicator Date hidden'!AW17)</f>
        <v>0</v>
      </c>
      <c r="AW16" s="206">
        <f>IF('Indicator Date hidden'!AX17="x","x",$AW$2-'Indicator Date hidden'!AX17)</f>
        <v>0</v>
      </c>
      <c r="AX16" s="206">
        <f>IF('Indicator Date hidden'!AY17="x","x",$AX$2-'Indicator Date hidden'!AY17)</f>
        <v>0</v>
      </c>
      <c r="AY16" s="206">
        <f>IF('Indicator Date hidden'!AZ17="x","x",$AY$2-'Indicator Date hidden'!AZ17)</f>
        <v>0</v>
      </c>
      <c r="AZ16" s="206">
        <f>IF('Indicator Date hidden'!BA17="x","x",$AZ$2-'Indicator Date hidden'!BA17)</f>
        <v>0</v>
      </c>
      <c r="BA16">
        <f t="shared" si="0"/>
        <v>13</v>
      </c>
      <c r="BB16" s="21">
        <f t="shared" si="1"/>
        <v>0.28260869565217389</v>
      </c>
      <c r="BC16">
        <f t="shared" si="2"/>
        <v>6</v>
      </c>
      <c r="BD16" s="21">
        <f t="shared" si="3"/>
        <v>0.87633236394549452</v>
      </c>
      <c r="BE16" s="282">
        <f t="shared" si="4"/>
        <v>0</v>
      </c>
    </row>
    <row r="17" spans="1:57" x14ac:dyDescent="0.25">
      <c r="A17" t="s">
        <v>7148</v>
      </c>
      <c r="B17" s="206">
        <f>IF('Indicator Date hidden'!C18="x","x",$B$2-'Indicator Date hidden'!C18)</f>
        <v>0</v>
      </c>
      <c r="C17" s="206">
        <f>IF('Indicator Date hidden'!D18="x","x",$C$2-'Indicator Date hidden'!D18)</f>
        <v>0</v>
      </c>
      <c r="D17" s="206">
        <f>IF('Indicator Date hidden'!E18="x","x",$D$2-'Indicator Date hidden'!E18)</f>
        <v>0</v>
      </c>
      <c r="E17" s="206">
        <f>IF('Indicator Date hidden'!F18="x","x",$E$2-'Indicator Date hidden'!F18)</f>
        <v>0</v>
      </c>
      <c r="F17" s="206">
        <f>IF('Indicator Date hidden'!G18="x","x",$F$2-'Indicator Date hidden'!G18)</f>
        <v>0</v>
      </c>
      <c r="G17" s="206">
        <f>IF('Indicator Date hidden'!H18="x","x",$G$2-'Indicator Date hidden'!H18)</f>
        <v>0</v>
      </c>
      <c r="H17" s="206">
        <f>IF('Indicator Date hidden'!I18="x","x",$H$2-'Indicator Date hidden'!I18)</f>
        <v>0</v>
      </c>
      <c r="I17" s="206">
        <f>IF('Indicator Date hidden'!J18="x","x",$I$2-'Indicator Date hidden'!J18)</f>
        <v>0</v>
      </c>
      <c r="J17" s="206">
        <f>IF('Indicator Date hidden'!K18="x","x",$J$2-'Indicator Date hidden'!K18)</f>
        <v>0</v>
      </c>
      <c r="K17" s="206">
        <f>IF('Indicator Date hidden'!L18="x","x",$K$2-'Indicator Date hidden'!L18)</f>
        <v>0</v>
      </c>
      <c r="L17" s="206">
        <f>IF('Indicator Date hidden'!M18="x","x",$L$2-'Indicator Date hidden'!M18)</f>
        <v>0</v>
      </c>
      <c r="M17" s="206">
        <f>IF('Indicator Date hidden'!N18="x","x",$M$2-'Indicator Date hidden'!N18)</f>
        <v>0</v>
      </c>
      <c r="N17" s="206">
        <f>IF('Indicator Date hidden'!O18="x","x",$N$2-'Indicator Date hidden'!O18)</f>
        <v>0</v>
      </c>
      <c r="O17" s="206">
        <f>IF('Indicator Date hidden'!P18="x","x",$O$2-'Indicator Date hidden'!P18)</f>
        <v>0</v>
      </c>
      <c r="P17" s="206">
        <f>IF('Indicator Date hidden'!Q18="x","x",$P$2-'Indicator Date hidden'!Q18)</f>
        <v>0</v>
      </c>
      <c r="Q17" s="206">
        <f>IF('Indicator Date hidden'!R18="x","x",$Q$2-'Indicator Date hidden'!R18)</f>
        <v>9</v>
      </c>
      <c r="R17" s="206">
        <f>IF('Indicator Date hidden'!S18="x","x",$R$2-'Indicator Date hidden'!S18)</f>
        <v>0</v>
      </c>
      <c r="S17" s="206">
        <f>IF('Indicator Date hidden'!T18="x","x",$S$2-'Indicator Date hidden'!T18)</f>
        <v>0</v>
      </c>
      <c r="T17" s="206">
        <f>IF('Indicator Date hidden'!U18="x","x",$T$2-'Indicator Date hidden'!U18)</f>
        <v>0</v>
      </c>
      <c r="U17" s="206">
        <f>IF('Indicator Date hidden'!V18="x","x",$U$2-'Indicator Date hidden'!V18)</f>
        <v>0</v>
      </c>
      <c r="V17" s="206">
        <f>IF('Indicator Date hidden'!W18="x","x",$V$2-'Indicator Date hidden'!W18)</f>
        <v>0</v>
      </c>
      <c r="W17" s="206">
        <f>IF('Indicator Date hidden'!X18="x","x",$W$2-'Indicator Date hidden'!X18)</f>
        <v>9</v>
      </c>
      <c r="X17" s="206">
        <f>IF('Indicator Date hidden'!Y18="x","x",$X$2-'Indicator Date hidden'!Y18)</f>
        <v>1</v>
      </c>
      <c r="Y17" s="206">
        <f>IF('Indicator Date hidden'!Z18="x","x",$Y$2-'Indicator Date hidden'!Z18)</f>
        <v>0</v>
      </c>
      <c r="Z17" s="206">
        <f>IF('Indicator Date hidden'!AA18="x","x",$Z$2-'Indicator Date hidden'!AA18)</f>
        <v>0</v>
      </c>
      <c r="AA17" s="206">
        <f>IF('Indicator Date hidden'!AB18="x","x",$AA$2-'Indicator Date hidden'!AB18)</f>
        <v>0</v>
      </c>
      <c r="AB17" s="206">
        <f>IF('Indicator Date hidden'!AC18="x","x",$AB$2-'Indicator Date hidden'!AC18)</f>
        <v>0</v>
      </c>
      <c r="AC17" s="206">
        <f>IF('Indicator Date hidden'!AD18="x","x",$AC$2-'Indicator Date hidden'!AD18)</f>
        <v>0</v>
      </c>
      <c r="AD17" s="206" t="str">
        <f>IF('Indicator Date hidden'!AE18="x","x",$AD$2-'Indicator Date hidden'!AE18)</f>
        <v>x</v>
      </c>
      <c r="AE17" s="206">
        <f>IF('Indicator Date hidden'!AF18="x","x",$AE$2-'Indicator Date hidden'!AF18)</f>
        <v>0</v>
      </c>
      <c r="AF17" s="206">
        <f>IF('Indicator Date hidden'!AG18="x","x",$AF$2-'Indicator Date hidden'!AG18)</f>
        <v>1</v>
      </c>
      <c r="AG17" s="206">
        <f>IF('Indicator Date hidden'!AH18="x","x",$AG$2-'Indicator Date hidden'!AH18)</f>
        <v>0</v>
      </c>
      <c r="AH17" s="206">
        <f>IF('Indicator Date hidden'!AI18="x","x",$AH$2-'Indicator Date hidden'!AI18)</f>
        <v>0</v>
      </c>
      <c r="AI17" s="206">
        <f>IF('Indicator Date hidden'!AJ18="x","x",$AI$2-'Indicator Date hidden'!AJ18)</f>
        <v>0</v>
      </c>
      <c r="AJ17" s="206" t="str">
        <f>IF('Indicator Date hidden'!AK18="x","x",$AJ$2-'Indicator Date hidden'!AK18)</f>
        <v>x</v>
      </c>
      <c r="AK17" s="206">
        <f>IF('Indicator Date hidden'!AL18="x","x",$AK$2-'Indicator Date hidden'!AL18)</f>
        <v>1</v>
      </c>
      <c r="AL17" s="206">
        <f>IF('Indicator Date hidden'!AM18="x","x",$AL$2-'Indicator Date hidden'!AM18)</f>
        <v>0</v>
      </c>
      <c r="AM17" s="206">
        <f>IF('Indicator Date hidden'!AN18="x","x",$AM$2-'Indicator Date hidden'!AN18)</f>
        <v>0</v>
      </c>
      <c r="AN17" s="206">
        <f>IF('Indicator Date hidden'!AO18="x","x",$AN$2-'Indicator Date hidden'!AO18)</f>
        <v>0</v>
      </c>
      <c r="AO17" s="206" t="str">
        <f>IF('Indicator Date hidden'!AP18="x","x",$AO$2-'Indicator Date hidden'!AP18)</f>
        <v>x</v>
      </c>
      <c r="AP17" s="206" t="str">
        <f>IF('Indicator Date hidden'!AQ18="x","x",$AP$2-'Indicator Date hidden'!AQ18)</f>
        <v>x</v>
      </c>
      <c r="AQ17" s="206">
        <f>IF('Indicator Date hidden'!AR18="x","x",$AQ$2-'Indicator Date hidden'!AR18)</f>
        <v>0</v>
      </c>
      <c r="AR17" s="206">
        <f>IF('Indicator Date hidden'!AS18="x","x",$AR$2-'Indicator Date hidden'!AS18)</f>
        <v>0</v>
      </c>
      <c r="AS17" s="206">
        <f>IF('Indicator Date hidden'!AT18="x","x",$AS$2-'Indicator Date hidden'!AT18)</f>
        <v>0</v>
      </c>
      <c r="AT17" s="206">
        <f>IF('Indicator Date hidden'!AU18="x","x",$AT$2-'Indicator Date hidden'!AU18)</f>
        <v>0</v>
      </c>
      <c r="AU17" s="206">
        <f>IF('Indicator Date hidden'!AV18="x","x",$AU$2-'Indicator Date hidden'!AV18)</f>
        <v>5</v>
      </c>
      <c r="AV17" s="206">
        <f>IF('Indicator Date hidden'!AW18="x","x",$AV$2-'Indicator Date hidden'!AW18)</f>
        <v>0</v>
      </c>
      <c r="AW17" s="206">
        <f>IF('Indicator Date hidden'!AX18="x","x",$AW$2-'Indicator Date hidden'!AX18)</f>
        <v>0</v>
      </c>
      <c r="AX17" s="206">
        <f>IF('Indicator Date hidden'!AY18="x","x",$AX$2-'Indicator Date hidden'!AY18)</f>
        <v>0</v>
      </c>
      <c r="AY17" s="206">
        <f>IF('Indicator Date hidden'!AZ18="x","x",$AY$2-'Indicator Date hidden'!AZ18)</f>
        <v>0</v>
      </c>
      <c r="AZ17" s="206">
        <f>IF('Indicator Date hidden'!BA18="x","x",$AZ$2-'Indicator Date hidden'!BA18)</f>
        <v>0</v>
      </c>
      <c r="BA17">
        <f t="shared" si="0"/>
        <v>26</v>
      </c>
      <c r="BB17" s="21">
        <f t="shared" si="1"/>
        <v>0.55319148936170215</v>
      </c>
      <c r="BC17">
        <f t="shared" si="2"/>
        <v>6</v>
      </c>
      <c r="BD17" s="21">
        <f t="shared" si="3"/>
        <v>1.9330112176568308</v>
      </c>
      <c r="BE17" s="282">
        <f t="shared" si="4"/>
        <v>0</v>
      </c>
    </row>
    <row r="18" spans="1:57" x14ac:dyDescent="0.25">
      <c r="A18" t="s">
        <v>7134</v>
      </c>
      <c r="B18" s="206">
        <f>IF('Indicator Date hidden'!C19="x","x",$B$2-'Indicator Date hidden'!C19)</f>
        <v>0</v>
      </c>
      <c r="C18" s="206">
        <f>IF('Indicator Date hidden'!D19="x","x",$C$2-'Indicator Date hidden'!D19)</f>
        <v>0</v>
      </c>
      <c r="D18" s="206">
        <f>IF('Indicator Date hidden'!E19="x","x",$D$2-'Indicator Date hidden'!E19)</f>
        <v>0</v>
      </c>
      <c r="E18" s="206">
        <f>IF('Indicator Date hidden'!F19="x","x",$E$2-'Indicator Date hidden'!F19)</f>
        <v>0</v>
      </c>
      <c r="F18" s="206">
        <f>IF('Indicator Date hidden'!G19="x","x",$F$2-'Indicator Date hidden'!G19)</f>
        <v>0</v>
      </c>
      <c r="G18" s="206">
        <f>IF('Indicator Date hidden'!H19="x","x",$G$2-'Indicator Date hidden'!H19)</f>
        <v>0</v>
      </c>
      <c r="H18" s="206">
        <f>IF('Indicator Date hidden'!I19="x","x",$H$2-'Indicator Date hidden'!I19)</f>
        <v>0</v>
      </c>
      <c r="I18" s="206">
        <f>IF('Indicator Date hidden'!J19="x","x",$I$2-'Indicator Date hidden'!J19)</f>
        <v>0</v>
      </c>
      <c r="J18" s="206">
        <f>IF('Indicator Date hidden'!K19="x","x",$J$2-'Indicator Date hidden'!K19)</f>
        <v>0</v>
      </c>
      <c r="K18" s="206">
        <f>IF('Indicator Date hidden'!L19="x","x",$K$2-'Indicator Date hidden'!L19)</f>
        <v>0</v>
      </c>
      <c r="L18" s="206">
        <f>IF('Indicator Date hidden'!M19="x","x",$L$2-'Indicator Date hidden'!M19)</f>
        <v>0</v>
      </c>
      <c r="M18" s="206">
        <f>IF('Indicator Date hidden'!N19="x","x",$M$2-'Indicator Date hidden'!N19)</f>
        <v>0</v>
      </c>
      <c r="N18" s="206">
        <f>IF('Indicator Date hidden'!O19="x","x",$N$2-'Indicator Date hidden'!O19)</f>
        <v>0</v>
      </c>
      <c r="O18" s="206">
        <f>IF('Indicator Date hidden'!P19="x","x",$O$2-'Indicator Date hidden'!P19)</f>
        <v>0</v>
      </c>
      <c r="P18" s="206">
        <f>IF('Indicator Date hidden'!Q19="x","x",$P$2-'Indicator Date hidden'!Q19)</f>
        <v>0</v>
      </c>
      <c r="Q18" s="206" t="str">
        <f>IF('Indicator Date hidden'!R19="x","x",$Q$2-'Indicator Date hidden'!R19)</f>
        <v>x</v>
      </c>
      <c r="R18" s="206">
        <f>IF('Indicator Date hidden'!S19="x","x",$R$2-'Indicator Date hidden'!S19)</f>
        <v>0</v>
      </c>
      <c r="S18" s="206">
        <f>IF('Indicator Date hidden'!T19="x","x",$S$2-'Indicator Date hidden'!T19)</f>
        <v>0</v>
      </c>
      <c r="T18" s="206">
        <f>IF('Indicator Date hidden'!U19="x","x",$T$2-'Indicator Date hidden'!U19)</f>
        <v>0</v>
      </c>
      <c r="U18" s="206" t="str">
        <f>IF('Indicator Date hidden'!V19="x","x",$U$2-'Indicator Date hidden'!V19)</f>
        <v>x</v>
      </c>
      <c r="V18" s="206">
        <f>IF('Indicator Date hidden'!W19="x","x",$V$2-'Indicator Date hidden'!W19)</f>
        <v>0</v>
      </c>
      <c r="W18" s="206" t="str">
        <f>IF('Indicator Date hidden'!X19="x","x",$W$2-'Indicator Date hidden'!X19)</f>
        <v>x</v>
      </c>
      <c r="X18" s="206">
        <f>IF('Indicator Date hidden'!Y19="x","x",$X$2-'Indicator Date hidden'!Y19)</f>
        <v>1</v>
      </c>
      <c r="Y18" s="206">
        <f>IF('Indicator Date hidden'!Z19="x","x",$Y$2-'Indicator Date hidden'!Z19)</f>
        <v>0</v>
      </c>
      <c r="Z18" s="206">
        <f>IF('Indicator Date hidden'!AA19="x","x",$Z$2-'Indicator Date hidden'!AA19)</f>
        <v>0</v>
      </c>
      <c r="AA18" s="206" t="str">
        <f>IF('Indicator Date hidden'!AB19="x","x",$AA$2-'Indicator Date hidden'!AB19)</f>
        <v>x</v>
      </c>
      <c r="AB18" s="206">
        <f>IF('Indicator Date hidden'!AC19="x","x",$AB$2-'Indicator Date hidden'!AC19)</f>
        <v>0</v>
      </c>
      <c r="AC18" s="206">
        <f>IF('Indicator Date hidden'!AD19="x","x",$AC$2-'Indicator Date hidden'!AD19)</f>
        <v>0</v>
      </c>
      <c r="AD18" s="206" t="str">
        <f>IF('Indicator Date hidden'!AE19="x","x",$AD$2-'Indicator Date hidden'!AE19)</f>
        <v>x</v>
      </c>
      <c r="AE18" s="206">
        <f>IF('Indicator Date hidden'!AF19="x","x",$AE$2-'Indicator Date hidden'!AF19)</f>
        <v>0</v>
      </c>
      <c r="AF18" s="206">
        <f>IF('Indicator Date hidden'!AG19="x","x",$AF$2-'Indicator Date hidden'!AG19)</f>
        <v>1</v>
      </c>
      <c r="AG18" s="206">
        <f>IF('Indicator Date hidden'!AH19="x","x",$AG$2-'Indicator Date hidden'!AH19)</f>
        <v>0</v>
      </c>
      <c r="AH18" s="206">
        <f>IF('Indicator Date hidden'!AI19="x","x",$AH$2-'Indicator Date hidden'!AI19)</f>
        <v>0</v>
      </c>
      <c r="AI18" s="206">
        <f>IF('Indicator Date hidden'!AJ19="x","x",$AI$2-'Indicator Date hidden'!AJ19)</f>
        <v>0</v>
      </c>
      <c r="AJ18" s="206" t="str">
        <f>IF('Indicator Date hidden'!AK19="x","x",$AJ$2-'Indicator Date hidden'!AK19)</f>
        <v>x</v>
      </c>
      <c r="AK18" s="206">
        <f>IF('Indicator Date hidden'!AL19="x","x",$AK$2-'Indicator Date hidden'!AL19)</f>
        <v>1</v>
      </c>
      <c r="AL18" s="206">
        <f>IF('Indicator Date hidden'!AM19="x","x",$AL$2-'Indicator Date hidden'!AM19)</f>
        <v>0</v>
      </c>
      <c r="AM18" s="206">
        <f>IF('Indicator Date hidden'!AN19="x","x",$AM$2-'Indicator Date hidden'!AN19)</f>
        <v>0</v>
      </c>
      <c r="AN18" s="206">
        <f>IF('Indicator Date hidden'!AO19="x","x",$AN$2-'Indicator Date hidden'!AO19)</f>
        <v>0</v>
      </c>
      <c r="AO18" s="206">
        <f>IF('Indicator Date hidden'!AP19="x","x",$AO$2-'Indicator Date hidden'!AP19)</f>
        <v>0</v>
      </c>
      <c r="AP18" s="206">
        <f>IF('Indicator Date hidden'!AQ19="x","x",$AP$2-'Indicator Date hidden'!AQ19)</f>
        <v>0</v>
      </c>
      <c r="AQ18" s="206" t="str">
        <f>IF('Indicator Date hidden'!AR19="x","x",$AQ$2-'Indicator Date hidden'!AR19)</f>
        <v>x</v>
      </c>
      <c r="AR18" s="206">
        <f>IF('Indicator Date hidden'!AS19="x","x",$AR$2-'Indicator Date hidden'!AS19)</f>
        <v>0</v>
      </c>
      <c r="AS18" s="206">
        <f>IF('Indicator Date hidden'!AT19="x","x",$AS$2-'Indicator Date hidden'!AT19)</f>
        <v>0</v>
      </c>
      <c r="AT18" s="206">
        <f>IF('Indicator Date hidden'!AU19="x","x",$AT$2-'Indicator Date hidden'!AU19)</f>
        <v>0</v>
      </c>
      <c r="AU18" s="206" t="str">
        <f>IF('Indicator Date hidden'!AV19="x","x",$AU$2-'Indicator Date hidden'!AV19)</f>
        <v>x</v>
      </c>
      <c r="AV18" s="206">
        <f>IF('Indicator Date hidden'!AW19="x","x",$AV$2-'Indicator Date hidden'!AW19)</f>
        <v>0</v>
      </c>
      <c r="AW18" s="206">
        <f>IF('Indicator Date hidden'!AX19="x","x",$AW$2-'Indicator Date hidden'!AX19)</f>
        <v>0</v>
      </c>
      <c r="AX18" s="206">
        <f>IF('Indicator Date hidden'!AY19="x","x",$AX$2-'Indicator Date hidden'!AY19)</f>
        <v>0</v>
      </c>
      <c r="AY18" s="206">
        <f>IF('Indicator Date hidden'!AZ19="x","x",$AY$2-'Indicator Date hidden'!AZ19)</f>
        <v>0</v>
      </c>
      <c r="AZ18" s="206">
        <f>IF('Indicator Date hidden'!BA19="x","x",$AZ$2-'Indicator Date hidden'!BA19)</f>
        <v>0</v>
      </c>
      <c r="BA18">
        <f t="shared" si="0"/>
        <v>3</v>
      </c>
      <c r="BB18" s="21">
        <f t="shared" si="1"/>
        <v>6.9767441860465115E-2</v>
      </c>
      <c r="BC18">
        <f t="shared" si="2"/>
        <v>3</v>
      </c>
      <c r="BD18" s="21">
        <f t="shared" si="3"/>
        <v>0.25475467790937961</v>
      </c>
      <c r="BE18" s="282">
        <f t="shared" si="4"/>
        <v>0</v>
      </c>
    </row>
    <row r="19" spans="1:57" x14ac:dyDescent="0.25">
      <c r="A19" t="s">
        <v>7150</v>
      </c>
      <c r="B19" s="206">
        <f>IF('Indicator Date hidden'!C20="x","x",$B$2-'Indicator Date hidden'!C20)</f>
        <v>0</v>
      </c>
      <c r="C19" s="206">
        <f>IF('Indicator Date hidden'!D20="x","x",$C$2-'Indicator Date hidden'!D20)</f>
        <v>0</v>
      </c>
      <c r="D19" s="206">
        <f>IF('Indicator Date hidden'!E20="x","x",$D$2-'Indicator Date hidden'!E20)</f>
        <v>0</v>
      </c>
      <c r="E19" s="206">
        <f>IF('Indicator Date hidden'!F20="x","x",$E$2-'Indicator Date hidden'!F20)</f>
        <v>0</v>
      </c>
      <c r="F19" s="206">
        <f>IF('Indicator Date hidden'!G20="x","x",$F$2-'Indicator Date hidden'!G20)</f>
        <v>0</v>
      </c>
      <c r="G19" s="206">
        <f>IF('Indicator Date hidden'!H20="x","x",$G$2-'Indicator Date hidden'!H20)</f>
        <v>0</v>
      </c>
      <c r="H19" s="206">
        <f>IF('Indicator Date hidden'!I20="x","x",$H$2-'Indicator Date hidden'!I20)</f>
        <v>0</v>
      </c>
      <c r="I19" s="206">
        <f>IF('Indicator Date hidden'!J20="x","x",$I$2-'Indicator Date hidden'!J20)</f>
        <v>0</v>
      </c>
      <c r="J19" s="206">
        <f>IF('Indicator Date hidden'!K20="x","x",$J$2-'Indicator Date hidden'!K20)</f>
        <v>0</v>
      </c>
      <c r="K19" s="206">
        <f>IF('Indicator Date hidden'!L20="x","x",$K$2-'Indicator Date hidden'!L20)</f>
        <v>0</v>
      </c>
      <c r="L19" s="206">
        <f>IF('Indicator Date hidden'!M20="x","x",$L$2-'Indicator Date hidden'!M20)</f>
        <v>0</v>
      </c>
      <c r="M19" s="206">
        <f>IF('Indicator Date hidden'!N20="x","x",$M$2-'Indicator Date hidden'!N20)</f>
        <v>0</v>
      </c>
      <c r="N19" s="206">
        <f>IF('Indicator Date hidden'!O20="x","x",$N$2-'Indicator Date hidden'!O20)</f>
        <v>0</v>
      </c>
      <c r="O19" s="206">
        <f>IF('Indicator Date hidden'!P20="x","x",$O$2-'Indicator Date hidden'!P20)</f>
        <v>0</v>
      </c>
      <c r="P19" s="206">
        <f>IF('Indicator Date hidden'!Q20="x","x",$P$2-'Indicator Date hidden'!Q20)</f>
        <v>0</v>
      </c>
      <c r="Q19" s="206">
        <f>IF('Indicator Date hidden'!R20="x","x",$Q$2-'Indicator Date hidden'!R20)</f>
        <v>3</v>
      </c>
      <c r="R19" s="206">
        <f>IF('Indicator Date hidden'!S20="x","x",$R$2-'Indicator Date hidden'!S20)</f>
        <v>0</v>
      </c>
      <c r="S19" s="206">
        <f>IF('Indicator Date hidden'!T20="x","x",$S$2-'Indicator Date hidden'!T20)</f>
        <v>0</v>
      </c>
      <c r="T19" s="206">
        <f>IF('Indicator Date hidden'!U20="x","x",$T$2-'Indicator Date hidden'!U20)</f>
        <v>0</v>
      </c>
      <c r="U19" s="206">
        <f>IF('Indicator Date hidden'!V20="x","x",$U$2-'Indicator Date hidden'!V20)</f>
        <v>0</v>
      </c>
      <c r="V19" s="206">
        <f>IF('Indicator Date hidden'!W20="x","x",$V$2-'Indicator Date hidden'!W20)</f>
        <v>0</v>
      </c>
      <c r="W19" s="206">
        <f>IF('Indicator Date hidden'!X20="x","x",$W$2-'Indicator Date hidden'!X20)</f>
        <v>3</v>
      </c>
      <c r="X19" s="206">
        <f>IF('Indicator Date hidden'!Y20="x","x",$X$2-'Indicator Date hidden'!Y20)</f>
        <v>4</v>
      </c>
      <c r="Y19" s="206">
        <f>IF('Indicator Date hidden'!Z20="x","x",$Y$2-'Indicator Date hidden'!Z20)</f>
        <v>0</v>
      </c>
      <c r="Z19" s="206">
        <f>IF('Indicator Date hidden'!AA20="x","x",$Z$2-'Indicator Date hidden'!AA20)</f>
        <v>0</v>
      </c>
      <c r="AA19" s="206">
        <f>IF('Indicator Date hidden'!AB20="x","x",$AA$2-'Indicator Date hidden'!AB20)</f>
        <v>0</v>
      </c>
      <c r="AB19" s="206">
        <f>IF('Indicator Date hidden'!AC20="x","x",$AB$2-'Indicator Date hidden'!AC20)</f>
        <v>0</v>
      </c>
      <c r="AC19" s="206">
        <f>IF('Indicator Date hidden'!AD20="x","x",$AC$2-'Indicator Date hidden'!AD20)</f>
        <v>0</v>
      </c>
      <c r="AD19" s="206">
        <f>IF('Indicator Date hidden'!AE20="x","x",$AD$2-'Indicator Date hidden'!AE20)</f>
        <v>0</v>
      </c>
      <c r="AE19" s="206">
        <f>IF('Indicator Date hidden'!AF20="x","x",$AE$2-'Indicator Date hidden'!AF20)</f>
        <v>0</v>
      </c>
      <c r="AF19" s="206" t="str">
        <f>IF('Indicator Date hidden'!AG20="x","x",$AF$2-'Indicator Date hidden'!AG20)</f>
        <v>x</v>
      </c>
      <c r="AG19" s="206">
        <f>IF('Indicator Date hidden'!AH20="x","x",$AG$2-'Indicator Date hidden'!AH20)</f>
        <v>0</v>
      </c>
      <c r="AH19" s="206">
        <f>IF('Indicator Date hidden'!AI20="x","x",$AH$2-'Indicator Date hidden'!AI20)</f>
        <v>0</v>
      </c>
      <c r="AI19" s="206">
        <f>IF('Indicator Date hidden'!AJ20="x","x",$AI$2-'Indicator Date hidden'!AJ20)</f>
        <v>0</v>
      </c>
      <c r="AJ19" s="206" t="str">
        <f>IF('Indicator Date hidden'!AK20="x","x",$AJ$2-'Indicator Date hidden'!AK20)</f>
        <v>x</v>
      </c>
      <c r="AK19" s="206">
        <f>IF('Indicator Date hidden'!AL20="x","x",$AK$2-'Indicator Date hidden'!AL20)</f>
        <v>1</v>
      </c>
      <c r="AL19" s="206">
        <f>IF('Indicator Date hidden'!AM20="x","x",$AL$2-'Indicator Date hidden'!AM20)</f>
        <v>0</v>
      </c>
      <c r="AM19" s="206">
        <f>IF('Indicator Date hidden'!AN20="x","x",$AM$2-'Indicator Date hidden'!AN20)</f>
        <v>0</v>
      </c>
      <c r="AN19" s="206">
        <f>IF('Indicator Date hidden'!AO20="x","x",$AN$2-'Indicator Date hidden'!AO20)</f>
        <v>0</v>
      </c>
      <c r="AO19" s="206" t="str">
        <f>IF('Indicator Date hidden'!AP20="x","x",$AO$2-'Indicator Date hidden'!AP20)</f>
        <v>x</v>
      </c>
      <c r="AP19" s="206">
        <f>IF('Indicator Date hidden'!AQ20="x","x",$AP$2-'Indicator Date hidden'!AQ20)</f>
        <v>2</v>
      </c>
      <c r="AQ19" s="206" t="str">
        <f>IF('Indicator Date hidden'!AR20="x","x",$AQ$2-'Indicator Date hidden'!AR20)</f>
        <v>x</v>
      </c>
      <c r="AR19" s="206">
        <f>IF('Indicator Date hidden'!AS20="x","x",$AR$2-'Indicator Date hidden'!AS20)</f>
        <v>0</v>
      </c>
      <c r="AS19" s="206" t="str">
        <f>IF('Indicator Date hidden'!AT20="x","x",$AS$2-'Indicator Date hidden'!AT20)</f>
        <v>x</v>
      </c>
      <c r="AT19" s="206">
        <f>IF('Indicator Date hidden'!AU20="x","x",$AT$2-'Indicator Date hidden'!AU20)</f>
        <v>0</v>
      </c>
      <c r="AU19" s="206" t="str">
        <f>IF('Indicator Date hidden'!AV20="x","x",$AU$2-'Indicator Date hidden'!AV20)</f>
        <v>x</v>
      </c>
      <c r="AV19" s="206">
        <f>IF('Indicator Date hidden'!AW20="x","x",$AV$2-'Indicator Date hidden'!AW20)</f>
        <v>0</v>
      </c>
      <c r="AW19" s="206">
        <f>IF('Indicator Date hidden'!AX20="x","x",$AW$2-'Indicator Date hidden'!AX20)</f>
        <v>0</v>
      </c>
      <c r="AX19" s="206">
        <f>IF('Indicator Date hidden'!AY20="x","x",$AX$2-'Indicator Date hidden'!AY20)</f>
        <v>0</v>
      </c>
      <c r="AY19" s="206">
        <f>IF('Indicator Date hidden'!AZ20="x","x",$AY$2-'Indicator Date hidden'!AZ20)</f>
        <v>0</v>
      </c>
      <c r="AZ19" s="206">
        <f>IF('Indicator Date hidden'!BA20="x","x",$AZ$2-'Indicator Date hidden'!BA20)</f>
        <v>0</v>
      </c>
      <c r="BA19">
        <f t="shared" si="0"/>
        <v>13</v>
      </c>
      <c r="BB19" s="21">
        <f t="shared" si="1"/>
        <v>0.28888888888888886</v>
      </c>
      <c r="BC19">
        <f t="shared" si="2"/>
        <v>5</v>
      </c>
      <c r="BD19" s="21">
        <f t="shared" si="3"/>
        <v>0.88499145563288339</v>
      </c>
      <c r="BE19" s="282">
        <f t="shared" si="4"/>
        <v>0</v>
      </c>
    </row>
    <row r="20" spans="1:57" x14ac:dyDescent="0.25">
      <c r="A20" t="s">
        <v>7136</v>
      </c>
      <c r="B20" s="206">
        <f>IF('Indicator Date hidden'!C21="x","x",$B$2-'Indicator Date hidden'!C21)</f>
        <v>0</v>
      </c>
      <c r="C20" s="206">
        <f>IF('Indicator Date hidden'!D21="x","x",$C$2-'Indicator Date hidden'!D21)</f>
        <v>0</v>
      </c>
      <c r="D20" s="206">
        <f>IF('Indicator Date hidden'!E21="x","x",$D$2-'Indicator Date hidden'!E21)</f>
        <v>0</v>
      </c>
      <c r="E20" s="206">
        <f>IF('Indicator Date hidden'!F21="x","x",$E$2-'Indicator Date hidden'!F21)</f>
        <v>0</v>
      </c>
      <c r="F20" s="206">
        <f>IF('Indicator Date hidden'!G21="x","x",$F$2-'Indicator Date hidden'!G21)</f>
        <v>0</v>
      </c>
      <c r="G20" s="206">
        <f>IF('Indicator Date hidden'!H21="x","x",$G$2-'Indicator Date hidden'!H21)</f>
        <v>0</v>
      </c>
      <c r="H20" s="206">
        <f>IF('Indicator Date hidden'!I21="x","x",$H$2-'Indicator Date hidden'!I21)</f>
        <v>0</v>
      </c>
      <c r="I20" s="206">
        <f>IF('Indicator Date hidden'!J21="x","x",$I$2-'Indicator Date hidden'!J21)</f>
        <v>0</v>
      </c>
      <c r="J20" s="206">
        <f>IF('Indicator Date hidden'!K21="x","x",$J$2-'Indicator Date hidden'!K21)</f>
        <v>0</v>
      </c>
      <c r="K20" s="206">
        <f>IF('Indicator Date hidden'!L21="x","x",$K$2-'Indicator Date hidden'!L21)</f>
        <v>0</v>
      </c>
      <c r="L20" s="206">
        <f>IF('Indicator Date hidden'!M21="x","x",$L$2-'Indicator Date hidden'!M21)</f>
        <v>0</v>
      </c>
      <c r="M20" s="206">
        <f>IF('Indicator Date hidden'!N21="x","x",$M$2-'Indicator Date hidden'!N21)</f>
        <v>0</v>
      </c>
      <c r="N20" s="206">
        <f>IF('Indicator Date hidden'!O21="x","x",$N$2-'Indicator Date hidden'!O21)</f>
        <v>0</v>
      </c>
      <c r="O20" s="206">
        <f>IF('Indicator Date hidden'!P21="x","x",$O$2-'Indicator Date hidden'!P21)</f>
        <v>0</v>
      </c>
      <c r="P20" s="206">
        <f>IF('Indicator Date hidden'!Q21="x","x",$P$2-'Indicator Date hidden'!Q21)</f>
        <v>0</v>
      </c>
      <c r="Q20" s="206">
        <f>IF('Indicator Date hidden'!R21="x","x",$Q$2-'Indicator Date hidden'!R21)</f>
        <v>2</v>
      </c>
      <c r="R20" s="206">
        <f>IF('Indicator Date hidden'!S21="x","x",$R$2-'Indicator Date hidden'!S21)</f>
        <v>0</v>
      </c>
      <c r="S20" s="206">
        <f>IF('Indicator Date hidden'!T21="x","x",$S$2-'Indicator Date hidden'!T21)</f>
        <v>0</v>
      </c>
      <c r="T20" s="206">
        <f>IF('Indicator Date hidden'!U21="x","x",$T$2-'Indicator Date hidden'!U21)</f>
        <v>0</v>
      </c>
      <c r="U20" s="206">
        <f>IF('Indicator Date hidden'!V21="x","x",$U$2-'Indicator Date hidden'!V21)</f>
        <v>0</v>
      </c>
      <c r="V20" s="206">
        <f>IF('Indicator Date hidden'!W21="x","x",$V$2-'Indicator Date hidden'!W21)</f>
        <v>0</v>
      </c>
      <c r="W20" s="206">
        <f>IF('Indicator Date hidden'!X21="x","x",$W$2-'Indicator Date hidden'!X21)</f>
        <v>0</v>
      </c>
      <c r="X20" s="206">
        <f>IF('Indicator Date hidden'!Y21="x","x",$X$2-'Indicator Date hidden'!Y21)</f>
        <v>4</v>
      </c>
      <c r="Y20" s="206">
        <f>IF('Indicator Date hidden'!Z21="x","x",$Y$2-'Indicator Date hidden'!Z21)</f>
        <v>0</v>
      </c>
      <c r="Z20" s="206">
        <f>IF('Indicator Date hidden'!AA21="x","x",$Z$2-'Indicator Date hidden'!AA21)</f>
        <v>0</v>
      </c>
      <c r="AA20" s="206">
        <f>IF('Indicator Date hidden'!AB21="x","x",$AA$2-'Indicator Date hidden'!AB21)</f>
        <v>0</v>
      </c>
      <c r="AB20" s="206">
        <f>IF('Indicator Date hidden'!AC21="x","x",$AB$2-'Indicator Date hidden'!AC21)</f>
        <v>0</v>
      </c>
      <c r="AC20" s="206">
        <f>IF('Indicator Date hidden'!AD21="x","x",$AC$2-'Indicator Date hidden'!AD21)</f>
        <v>0</v>
      </c>
      <c r="AD20" s="206">
        <f>IF('Indicator Date hidden'!AE21="x","x",$AD$2-'Indicator Date hidden'!AE21)</f>
        <v>0</v>
      </c>
      <c r="AE20" s="206">
        <f>IF('Indicator Date hidden'!AF21="x","x",$AE$2-'Indicator Date hidden'!AF21)</f>
        <v>0</v>
      </c>
      <c r="AF20" s="206">
        <f>IF('Indicator Date hidden'!AG21="x","x",$AF$2-'Indicator Date hidden'!AG21)</f>
        <v>2</v>
      </c>
      <c r="AG20" s="206">
        <f>IF('Indicator Date hidden'!AH21="x","x",$AG$2-'Indicator Date hidden'!AH21)</f>
        <v>0</v>
      </c>
      <c r="AH20" s="206">
        <f>IF('Indicator Date hidden'!AI21="x","x",$AH$2-'Indicator Date hidden'!AI21)</f>
        <v>0</v>
      </c>
      <c r="AI20" s="206">
        <f>IF('Indicator Date hidden'!AJ21="x","x",$AI$2-'Indicator Date hidden'!AJ21)</f>
        <v>0</v>
      </c>
      <c r="AJ20" s="206" t="str">
        <f>IF('Indicator Date hidden'!AK21="x","x",$AJ$2-'Indicator Date hidden'!AK21)</f>
        <v>x</v>
      </c>
      <c r="AK20" s="206">
        <f>IF('Indicator Date hidden'!AL21="x","x",$AK$2-'Indicator Date hidden'!AL21)</f>
        <v>1</v>
      </c>
      <c r="AL20" s="206">
        <f>IF('Indicator Date hidden'!AM21="x","x",$AL$2-'Indicator Date hidden'!AM21)</f>
        <v>0</v>
      </c>
      <c r="AM20" s="206">
        <f>IF('Indicator Date hidden'!AN21="x","x",$AM$2-'Indicator Date hidden'!AN21)</f>
        <v>0</v>
      </c>
      <c r="AN20" s="206">
        <f>IF('Indicator Date hidden'!AO21="x","x",$AN$2-'Indicator Date hidden'!AO21)</f>
        <v>0</v>
      </c>
      <c r="AO20" s="206">
        <f>IF('Indicator Date hidden'!AP21="x","x",$AO$2-'Indicator Date hidden'!AP21)</f>
        <v>0</v>
      </c>
      <c r="AP20" s="206">
        <f>IF('Indicator Date hidden'!AQ21="x","x",$AP$2-'Indicator Date hidden'!AQ21)</f>
        <v>0</v>
      </c>
      <c r="AQ20" s="206">
        <f>IF('Indicator Date hidden'!AR21="x","x",$AQ$2-'Indicator Date hidden'!AR21)</f>
        <v>0</v>
      </c>
      <c r="AR20" s="206">
        <f>IF('Indicator Date hidden'!AS21="x","x",$AR$2-'Indicator Date hidden'!AS21)</f>
        <v>0</v>
      </c>
      <c r="AS20" s="206">
        <f>IF('Indicator Date hidden'!AT21="x","x",$AS$2-'Indicator Date hidden'!AT21)</f>
        <v>0</v>
      </c>
      <c r="AT20" s="206">
        <f>IF('Indicator Date hidden'!AU21="x","x",$AT$2-'Indicator Date hidden'!AU21)</f>
        <v>0</v>
      </c>
      <c r="AU20" s="206">
        <f>IF('Indicator Date hidden'!AV21="x","x",$AU$2-'Indicator Date hidden'!AV21)</f>
        <v>8</v>
      </c>
      <c r="AV20" s="206">
        <f>IF('Indicator Date hidden'!AW21="x","x",$AV$2-'Indicator Date hidden'!AW21)</f>
        <v>0</v>
      </c>
      <c r="AW20" s="206">
        <f>IF('Indicator Date hidden'!AX21="x","x",$AW$2-'Indicator Date hidden'!AX21)</f>
        <v>0</v>
      </c>
      <c r="AX20" s="206">
        <f>IF('Indicator Date hidden'!AY21="x","x",$AX$2-'Indicator Date hidden'!AY21)</f>
        <v>0</v>
      </c>
      <c r="AY20" s="206">
        <f>IF('Indicator Date hidden'!AZ21="x","x",$AY$2-'Indicator Date hidden'!AZ21)</f>
        <v>0</v>
      </c>
      <c r="AZ20" s="206">
        <f>IF('Indicator Date hidden'!BA21="x","x",$AZ$2-'Indicator Date hidden'!BA21)</f>
        <v>0</v>
      </c>
      <c r="BA20">
        <f t="shared" si="0"/>
        <v>17</v>
      </c>
      <c r="BB20" s="21">
        <f t="shared" si="1"/>
        <v>0.34</v>
      </c>
      <c r="BC20">
        <f t="shared" si="2"/>
        <v>5</v>
      </c>
      <c r="BD20" s="21">
        <f t="shared" si="3"/>
        <v>1.290116273829611</v>
      </c>
      <c r="BE20" s="282">
        <f t="shared" si="4"/>
        <v>0</v>
      </c>
    </row>
    <row r="21" spans="1:57" x14ac:dyDescent="0.25">
      <c r="A21" t="s">
        <v>7159</v>
      </c>
      <c r="B21" s="206">
        <f>IF('Indicator Date hidden'!C22="x","x",$B$2-'Indicator Date hidden'!C22)</f>
        <v>0</v>
      </c>
      <c r="C21" s="206">
        <f>IF('Indicator Date hidden'!D22="x","x",$C$2-'Indicator Date hidden'!D22)</f>
        <v>0</v>
      </c>
      <c r="D21" s="206">
        <f>IF('Indicator Date hidden'!E22="x","x",$D$2-'Indicator Date hidden'!E22)</f>
        <v>0</v>
      </c>
      <c r="E21" s="206">
        <f>IF('Indicator Date hidden'!F22="x","x",$E$2-'Indicator Date hidden'!F22)</f>
        <v>0</v>
      </c>
      <c r="F21" s="206">
        <f>IF('Indicator Date hidden'!G22="x","x",$F$2-'Indicator Date hidden'!G22)</f>
        <v>0</v>
      </c>
      <c r="G21" s="206">
        <f>IF('Indicator Date hidden'!H22="x","x",$G$2-'Indicator Date hidden'!H22)</f>
        <v>0</v>
      </c>
      <c r="H21" s="206">
        <f>IF('Indicator Date hidden'!I22="x","x",$H$2-'Indicator Date hidden'!I22)</f>
        <v>0</v>
      </c>
      <c r="I21" s="206">
        <f>IF('Indicator Date hidden'!J22="x","x",$I$2-'Indicator Date hidden'!J22)</f>
        <v>0</v>
      </c>
      <c r="J21" s="206">
        <f>IF('Indicator Date hidden'!K22="x","x",$J$2-'Indicator Date hidden'!K22)</f>
        <v>0</v>
      </c>
      <c r="K21" s="206">
        <f>IF('Indicator Date hidden'!L22="x","x",$K$2-'Indicator Date hidden'!L22)</f>
        <v>0</v>
      </c>
      <c r="L21" s="206">
        <f>IF('Indicator Date hidden'!M22="x","x",$L$2-'Indicator Date hidden'!M22)</f>
        <v>0</v>
      </c>
      <c r="M21" s="206">
        <f>IF('Indicator Date hidden'!N22="x","x",$M$2-'Indicator Date hidden'!N22)</f>
        <v>0</v>
      </c>
      <c r="N21" s="206">
        <f>IF('Indicator Date hidden'!O22="x","x",$N$2-'Indicator Date hidden'!O22)</f>
        <v>0</v>
      </c>
      <c r="O21" s="206">
        <f>IF('Indicator Date hidden'!P22="x","x",$O$2-'Indicator Date hidden'!P22)</f>
        <v>0</v>
      </c>
      <c r="P21" s="206">
        <f>IF('Indicator Date hidden'!Q22="x","x",$P$2-'Indicator Date hidden'!Q22)</f>
        <v>0</v>
      </c>
      <c r="Q21" s="206">
        <f>IF('Indicator Date hidden'!R22="x","x",$Q$2-'Indicator Date hidden'!R22)</f>
        <v>4</v>
      </c>
      <c r="R21" s="206">
        <f>IF('Indicator Date hidden'!S22="x","x",$R$2-'Indicator Date hidden'!S22)</f>
        <v>0</v>
      </c>
      <c r="S21" s="206">
        <f>IF('Indicator Date hidden'!T22="x","x",$S$2-'Indicator Date hidden'!T22)</f>
        <v>0</v>
      </c>
      <c r="T21" s="206">
        <f>IF('Indicator Date hidden'!U22="x","x",$T$2-'Indicator Date hidden'!U22)</f>
        <v>0</v>
      </c>
      <c r="U21" s="206">
        <f>IF('Indicator Date hidden'!V22="x","x",$U$2-'Indicator Date hidden'!V22)</f>
        <v>0</v>
      </c>
      <c r="V21" s="206">
        <f>IF('Indicator Date hidden'!W22="x","x",$V$2-'Indicator Date hidden'!W22)</f>
        <v>0</v>
      </c>
      <c r="W21" s="206">
        <f>IF('Indicator Date hidden'!X22="x","x",$W$2-'Indicator Date hidden'!X22)</f>
        <v>4</v>
      </c>
      <c r="X21" s="206">
        <f>IF('Indicator Date hidden'!Y22="x","x",$X$2-'Indicator Date hidden'!Y22)</f>
        <v>2</v>
      </c>
      <c r="Y21" s="206">
        <f>IF('Indicator Date hidden'!Z22="x","x",$Y$2-'Indicator Date hidden'!Z22)</f>
        <v>0</v>
      </c>
      <c r="Z21" s="206">
        <f>IF('Indicator Date hidden'!AA22="x","x",$Z$2-'Indicator Date hidden'!AA22)</f>
        <v>0</v>
      </c>
      <c r="AA21" s="206">
        <f>IF('Indicator Date hidden'!AB22="x","x",$AA$2-'Indicator Date hidden'!AB22)</f>
        <v>1</v>
      </c>
      <c r="AB21" s="206">
        <f>IF('Indicator Date hidden'!AC22="x","x",$AB$2-'Indicator Date hidden'!AC22)</f>
        <v>0</v>
      </c>
      <c r="AC21" s="206">
        <f>IF('Indicator Date hidden'!AD22="x","x",$AC$2-'Indicator Date hidden'!AD22)</f>
        <v>0</v>
      </c>
      <c r="AD21" s="206">
        <f>IF('Indicator Date hidden'!AE22="x","x",$AD$2-'Indicator Date hidden'!AE22)</f>
        <v>0</v>
      </c>
      <c r="AE21" s="206">
        <f>IF('Indicator Date hidden'!AF22="x","x",$AE$2-'Indicator Date hidden'!AF22)</f>
        <v>0</v>
      </c>
      <c r="AF21" s="206">
        <f>IF('Indicator Date hidden'!AG22="x","x",$AF$2-'Indicator Date hidden'!AG22)</f>
        <v>1</v>
      </c>
      <c r="AG21" s="206">
        <f>IF('Indicator Date hidden'!AH22="x","x",$AG$2-'Indicator Date hidden'!AH22)</f>
        <v>0</v>
      </c>
      <c r="AH21" s="206">
        <f>IF('Indicator Date hidden'!AI22="x","x",$AH$2-'Indicator Date hidden'!AI22)</f>
        <v>0</v>
      </c>
      <c r="AI21" s="206">
        <f>IF('Indicator Date hidden'!AJ22="x","x",$AI$2-'Indicator Date hidden'!AJ22)</f>
        <v>0</v>
      </c>
      <c r="AJ21" s="206" t="str">
        <f>IF('Indicator Date hidden'!AK22="x","x",$AJ$2-'Indicator Date hidden'!AK22)</f>
        <v>x</v>
      </c>
      <c r="AK21" s="206" t="str">
        <f>IF('Indicator Date hidden'!AL22="x","x",$AK$2-'Indicator Date hidden'!AL22)</f>
        <v>x</v>
      </c>
      <c r="AL21" s="206">
        <f>IF('Indicator Date hidden'!AM22="x","x",$AL$2-'Indicator Date hidden'!AM22)</f>
        <v>0</v>
      </c>
      <c r="AM21" s="206">
        <f>IF('Indicator Date hidden'!AN22="x","x",$AM$2-'Indicator Date hidden'!AN22)</f>
        <v>0</v>
      </c>
      <c r="AN21" s="206">
        <f>IF('Indicator Date hidden'!AO22="x","x",$AN$2-'Indicator Date hidden'!AO22)</f>
        <v>0</v>
      </c>
      <c r="AO21" s="206">
        <f>IF('Indicator Date hidden'!AP22="x","x",$AO$2-'Indicator Date hidden'!AP22)</f>
        <v>0</v>
      </c>
      <c r="AP21" s="206">
        <f>IF('Indicator Date hidden'!AQ22="x","x",$AP$2-'Indicator Date hidden'!AQ22)</f>
        <v>0</v>
      </c>
      <c r="AQ21" s="206">
        <f>IF('Indicator Date hidden'!AR22="x","x",$AQ$2-'Indicator Date hidden'!AR22)</f>
        <v>0</v>
      </c>
      <c r="AR21" s="206">
        <f>IF('Indicator Date hidden'!AS22="x","x",$AR$2-'Indicator Date hidden'!AS22)</f>
        <v>0</v>
      </c>
      <c r="AS21" s="206">
        <f>IF('Indicator Date hidden'!AT22="x","x",$AS$2-'Indicator Date hidden'!AT22)</f>
        <v>0</v>
      </c>
      <c r="AT21" s="206">
        <f>IF('Indicator Date hidden'!AU22="x","x",$AT$2-'Indicator Date hidden'!AU22)</f>
        <v>0</v>
      </c>
      <c r="AU21" s="206" t="str">
        <f>IF('Indicator Date hidden'!AV22="x","x",$AU$2-'Indicator Date hidden'!AV22)</f>
        <v>x</v>
      </c>
      <c r="AV21" s="206">
        <f>IF('Indicator Date hidden'!AW22="x","x",$AV$2-'Indicator Date hidden'!AW22)</f>
        <v>0</v>
      </c>
      <c r="AW21" s="206">
        <f>IF('Indicator Date hidden'!AX22="x","x",$AW$2-'Indicator Date hidden'!AX22)</f>
        <v>0</v>
      </c>
      <c r="AX21" s="206">
        <f>IF('Indicator Date hidden'!AY22="x","x",$AX$2-'Indicator Date hidden'!AY22)</f>
        <v>0</v>
      </c>
      <c r="AY21" s="206">
        <f>IF('Indicator Date hidden'!AZ22="x","x",$AY$2-'Indicator Date hidden'!AZ22)</f>
        <v>0</v>
      </c>
      <c r="AZ21" s="206">
        <f>IF('Indicator Date hidden'!BA22="x","x",$AZ$2-'Indicator Date hidden'!BA22)</f>
        <v>0</v>
      </c>
      <c r="BA21">
        <f t="shared" si="0"/>
        <v>12</v>
      </c>
      <c r="BB21" s="21">
        <f t="shared" si="1"/>
        <v>0.25</v>
      </c>
      <c r="BC21">
        <f t="shared" si="2"/>
        <v>5</v>
      </c>
      <c r="BD21" s="21">
        <f t="shared" si="3"/>
        <v>0.8539125638299665</v>
      </c>
      <c r="BE21" s="282">
        <f t="shared" si="4"/>
        <v>0</v>
      </c>
    </row>
    <row r="22" spans="1:57" x14ac:dyDescent="0.25">
      <c r="A22" t="s">
        <v>7152</v>
      </c>
      <c r="B22" s="206">
        <f>IF('Indicator Date hidden'!C23="x","x",$B$2-'Indicator Date hidden'!C23)</f>
        <v>0</v>
      </c>
      <c r="C22" s="206">
        <f>IF('Indicator Date hidden'!D23="x","x",$C$2-'Indicator Date hidden'!D23)</f>
        <v>0</v>
      </c>
      <c r="D22" s="206">
        <f>IF('Indicator Date hidden'!E23="x","x",$D$2-'Indicator Date hidden'!E23)</f>
        <v>0</v>
      </c>
      <c r="E22" s="206">
        <f>IF('Indicator Date hidden'!F23="x","x",$E$2-'Indicator Date hidden'!F23)</f>
        <v>0</v>
      </c>
      <c r="F22" s="206">
        <f>IF('Indicator Date hidden'!G23="x","x",$F$2-'Indicator Date hidden'!G23)</f>
        <v>0</v>
      </c>
      <c r="G22" s="206">
        <f>IF('Indicator Date hidden'!H23="x","x",$G$2-'Indicator Date hidden'!H23)</f>
        <v>0</v>
      </c>
      <c r="H22" s="206">
        <f>IF('Indicator Date hidden'!I23="x","x",$H$2-'Indicator Date hidden'!I23)</f>
        <v>0</v>
      </c>
      <c r="I22" s="206">
        <f>IF('Indicator Date hidden'!J23="x","x",$I$2-'Indicator Date hidden'!J23)</f>
        <v>0</v>
      </c>
      <c r="J22" s="206">
        <f>IF('Indicator Date hidden'!K23="x","x",$J$2-'Indicator Date hidden'!K23)</f>
        <v>0</v>
      </c>
      <c r="K22" s="206">
        <f>IF('Indicator Date hidden'!L23="x","x",$K$2-'Indicator Date hidden'!L23)</f>
        <v>0</v>
      </c>
      <c r="L22" s="206">
        <f>IF('Indicator Date hidden'!M23="x","x",$L$2-'Indicator Date hidden'!M23)</f>
        <v>0</v>
      </c>
      <c r="M22" s="206">
        <f>IF('Indicator Date hidden'!N23="x","x",$M$2-'Indicator Date hidden'!N23)</f>
        <v>0</v>
      </c>
      <c r="N22" s="206">
        <f>IF('Indicator Date hidden'!O23="x","x",$N$2-'Indicator Date hidden'!O23)</f>
        <v>0</v>
      </c>
      <c r="O22" s="206">
        <f>IF('Indicator Date hidden'!P23="x","x",$O$2-'Indicator Date hidden'!P23)</f>
        <v>0</v>
      </c>
      <c r="P22" s="206">
        <f>IF('Indicator Date hidden'!Q23="x","x",$P$2-'Indicator Date hidden'!Q23)</f>
        <v>0</v>
      </c>
      <c r="Q22" s="206">
        <f>IF('Indicator Date hidden'!R23="x","x",$Q$2-'Indicator Date hidden'!R23)</f>
        <v>6</v>
      </c>
      <c r="R22" s="206">
        <f>IF('Indicator Date hidden'!S23="x","x",$R$2-'Indicator Date hidden'!S23)</f>
        <v>0</v>
      </c>
      <c r="S22" s="206">
        <f>IF('Indicator Date hidden'!T23="x","x",$S$2-'Indicator Date hidden'!T23)</f>
        <v>0</v>
      </c>
      <c r="T22" s="206">
        <f>IF('Indicator Date hidden'!U23="x","x",$T$2-'Indicator Date hidden'!U23)</f>
        <v>0</v>
      </c>
      <c r="U22" s="206">
        <f>IF('Indicator Date hidden'!V23="x","x",$U$2-'Indicator Date hidden'!V23)</f>
        <v>0</v>
      </c>
      <c r="V22" s="206">
        <f>IF('Indicator Date hidden'!W23="x","x",$V$2-'Indicator Date hidden'!W23)</f>
        <v>0</v>
      </c>
      <c r="W22" s="206">
        <f>IF('Indicator Date hidden'!X23="x","x",$W$2-'Indicator Date hidden'!X23)</f>
        <v>6</v>
      </c>
      <c r="X22" s="206">
        <f>IF('Indicator Date hidden'!Y23="x","x",$X$2-'Indicator Date hidden'!Y23)</f>
        <v>2</v>
      </c>
      <c r="Y22" s="206">
        <f>IF('Indicator Date hidden'!Z23="x","x",$Y$2-'Indicator Date hidden'!Z23)</f>
        <v>0</v>
      </c>
      <c r="Z22" s="206">
        <f>IF('Indicator Date hidden'!AA23="x","x",$Z$2-'Indicator Date hidden'!AA23)</f>
        <v>0</v>
      </c>
      <c r="AA22" s="206">
        <f>IF('Indicator Date hidden'!AB23="x","x",$AA$2-'Indicator Date hidden'!AB23)</f>
        <v>0</v>
      </c>
      <c r="AB22" s="206">
        <f>IF('Indicator Date hidden'!AC23="x","x",$AB$2-'Indicator Date hidden'!AC23)</f>
        <v>0</v>
      </c>
      <c r="AC22" s="206">
        <f>IF('Indicator Date hidden'!AD23="x","x",$AC$2-'Indicator Date hidden'!AD23)</f>
        <v>0</v>
      </c>
      <c r="AD22" s="206">
        <f>IF('Indicator Date hidden'!AE23="x","x",$AD$2-'Indicator Date hidden'!AE23)</f>
        <v>0</v>
      </c>
      <c r="AE22" s="206">
        <f>IF('Indicator Date hidden'!AF23="x","x",$AE$2-'Indicator Date hidden'!AF23)</f>
        <v>0</v>
      </c>
      <c r="AF22" s="206">
        <f>IF('Indicator Date hidden'!AG23="x","x",$AF$2-'Indicator Date hidden'!AG23)</f>
        <v>0</v>
      </c>
      <c r="AG22" s="206">
        <f>IF('Indicator Date hidden'!AH23="x","x",$AG$2-'Indicator Date hidden'!AH23)</f>
        <v>0</v>
      </c>
      <c r="AH22" s="206">
        <f>IF('Indicator Date hidden'!AI23="x","x",$AH$2-'Indicator Date hidden'!AI23)</f>
        <v>0</v>
      </c>
      <c r="AI22" s="206">
        <f>IF('Indicator Date hidden'!AJ23="x","x",$AI$2-'Indicator Date hidden'!AJ23)</f>
        <v>0</v>
      </c>
      <c r="AJ22" s="206" t="str">
        <f>IF('Indicator Date hidden'!AK23="x","x",$AJ$2-'Indicator Date hidden'!AK23)</f>
        <v>x</v>
      </c>
      <c r="AK22" s="206">
        <f>IF('Indicator Date hidden'!AL23="x","x",$AK$2-'Indicator Date hidden'!AL23)</f>
        <v>1</v>
      </c>
      <c r="AL22" s="206">
        <f>IF('Indicator Date hidden'!AM23="x","x",$AL$2-'Indicator Date hidden'!AM23)</f>
        <v>0</v>
      </c>
      <c r="AM22" s="206">
        <f>IF('Indicator Date hidden'!AN23="x","x",$AM$2-'Indicator Date hidden'!AN23)</f>
        <v>0</v>
      </c>
      <c r="AN22" s="206">
        <f>IF('Indicator Date hidden'!AO23="x","x",$AN$2-'Indicator Date hidden'!AO23)</f>
        <v>0</v>
      </c>
      <c r="AO22" s="206">
        <f>IF('Indicator Date hidden'!AP23="x","x",$AO$2-'Indicator Date hidden'!AP23)</f>
        <v>0</v>
      </c>
      <c r="AP22" s="206">
        <f>IF('Indicator Date hidden'!AQ23="x","x",$AP$2-'Indicator Date hidden'!AQ23)</f>
        <v>0</v>
      </c>
      <c r="AQ22" s="206">
        <f>IF('Indicator Date hidden'!AR23="x","x",$AQ$2-'Indicator Date hidden'!AR23)</f>
        <v>4</v>
      </c>
      <c r="AR22" s="206">
        <f>IF('Indicator Date hidden'!AS23="x","x",$AR$2-'Indicator Date hidden'!AS23)</f>
        <v>0</v>
      </c>
      <c r="AS22" s="206">
        <f>IF('Indicator Date hidden'!AT23="x","x",$AS$2-'Indicator Date hidden'!AT23)</f>
        <v>0</v>
      </c>
      <c r="AT22" s="206">
        <f>IF('Indicator Date hidden'!AU23="x","x",$AT$2-'Indicator Date hidden'!AU23)</f>
        <v>0</v>
      </c>
      <c r="AU22" s="206">
        <f>IF('Indicator Date hidden'!AV23="x","x",$AU$2-'Indicator Date hidden'!AV23)</f>
        <v>2</v>
      </c>
      <c r="AV22" s="206">
        <f>IF('Indicator Date hidden'!AW23="x","x",$AV$2-'Indicator Date hidden'!AW23)</f>
        <v>0</v>
      </c>
      <c r="AW22" s="206">
        <f>IF('Indicator Date hidden'!AX23="x","x",$AW$2-'Indicator Date hidden'!AX23)</f>
        <v>0</v>
      </c>
      <c r="AX22" s="206">
        <f>IF('Indicator Date hidden'!AY23="x","x",$AX$2-'Indicator Date hidden'!AY23)</f>
        <v>0</v>
      </c>
      <c r="AY22" s="206">
        <f>IF('Indicator Date hidden'!AZ23="x","x",$AY$2-'Indicator Date hidden'!AZ23)</f>
        <v>0</v>
      </c>
      <c r="AZ22" s="206">
        <f>IF('Indicator Date hidden'!BA23="x","x",$AZ$2-'Indicator Date hidden'!BA23)</f>
        <v>0</v>
      </c>
      <c r="BA22">
        <f t="shared" si="0"/>
        <v>21</v>
      </c>
      <c r="BB22" s="21">
        <f t="shared" si="1"/>
        <v>0.42</v>
      </c>
      <c r="BC22">
        <f t="shared" si="2"/>
        <v>6</v>
      </c>
      <c r="BD22" s="21">
        <f t="shared" si="3"/>
        <v>1.3280060240827223</v>
      </c>
      <c r="BE22" s="282">
        <f t="shared" si="4"/>
        <v>0</v>
      </c>
    </row>
    <row r="23" spans="1:57" x14ac:dyDescent="0.25">
      <c r="A23" t="s">
        <v>7146</v>
      </c>
      <c r="B23" s="206">
        <f>IF('Indicator Date hidden'!C24="x","x",$B$2-'Indicator Date hidden'!C24)</f>
        <v>0</v>
      </c>
      <c r="C23" s="206">
        <f>IF('Indicator Date hidden'!D24="x","x",$C$2-'Indicator Date hidden'!D24)</f>
        <v>0</v>
      </c>
      <c r="D23" s="206">
        <f>IF('Indicator Date hidden'!E24="x","x",$D$2-'Indicator Date hidden'!E24)</f>
        <v>0</v>
      </c>
      <c r="E23" s="206">
        <f>IF('Indicator Date hidden'!F24="x","x",$E$2-'Indicator Date hidden'!F24)</f>
        <v>0</v>
      </c>
      <c r="F23" s="206">
        <f>IF('Indicator Date hidden'!G24="x","x",$F$2-'Indicator Date hidden'!G24)</f>
        <v>0</v>
      </c>
      <c r="G23" s="206">
        <f>IF('Indicator Date hidden'!H24="x","x",$G$2-'Indicator Date hidden'!H24)</f>
        <v>0</v>
      </c>
      <c r="H23" s="206">
        <f>IF('Indicator Date hidden'!I24="x","x",$H$2-'Indicator Date hidden'!I24)</f>
        <v>0</v>
      </c>
      <c r="I23" s="206">
        <f>IF('Indicator Date hidden'!J24="x","x",$I$2-'Indicator Date hidden'!J24)</f>
        <v>0</v>
      </c>
      <c r="J23" s="206">
        <f>IF('Indicator Date hidden'!K24="x","x",$J$2-'Indicator Date hidden'!K24)</f>
        <v>0</v>
      </c>
      <c r="K23" s="206">
        <f>IF('Indicator Date hidden'!L24="x","x",$K$2-'Indicator Date hidden'!L24)</f>
        <v>0</v>
      </c>
      <c r="L23" s="206">
        <f>IF('Indicator Date hidden'!M24="x","x",$L$2-'Indicator Date hidden'!M24)</f>
        <v>0</v>
      </c>
      <c r="M23" s="206">
        <f>IF('Indicator Date hidden'!N24="x","x",$M$2-'Indicator Date hidden'!N24)</f>
        <v>0</v>
      </c>
      <c r="N23" s="206">
        <f>IF('Indicator Date hidden'!O24="x","x",$N$2-'Indicator Date hidden'!O24)</f>
        <v>0</v>
      </c>
      <c r="O23" s="206">
        <f>IF('Indicator Date hidden'!P24="x","x",$O$2-'Indicator Date hidden'!P24)</f>
        <v>0</v>
      </c>
      <c r="P23" s="206">
        <f>IF('Indicator Date hidden'!Q24="x","x",$P$2-'Indicator Date hidden'!Q24)</f>
        <v>0</v>
      </c>
      <c r="Q23" s="206">
        <f>IF('Indicator Date hidden'!R24="x","x",$Q$2-'Indicator Date hidden'!R24)</f>
        <v>2</v>
      </c>
      <c r="R23" s="206">
        <f>IF('Indicator Date hidden'!S24="x","x",$R$2-'Indicator Date hidden'!S24)</f>
        <v>0</v>
      </c>
      <c r="S23" s="206">
        <f>IF('Indicator Date hidden'!T24="x","x",$S$2-'Indicator Date hidden'!T24)</f>
        <v>0</v>
      </c>
      <c r="T23" s="206">
        <f>IF('Indicator Date hidden'!U24="x","x",$T$2-'Indicator Date hidden'!U24)</f>
        <v>0</v>
      </c>
      <c r="U23" s="206">
        <f>IF('Indicator Date hidden'!V24="x","x",$U$2-'Indicator Date hidden'!V24)</f>
        <v>0</v>
      </c>
      <c r="V23" s="206">
        <f>IF('Indicator Date hidden'!W24="x","x",$V$2-'Indicator Date hidden'!W24)</f>
        <v>0</v>
      </c>
      <c r="W23" s="206">
        <f>IF('Indicator Date hidden'!X24="x","x",$W$2-'Indicator Date hidden'!X24)</f>
        <v>2</v>
      </c>
      <c r="X23" s="206">
        <f>IF('Indicator Date hidden'!Y24="x","x",$X$2-'Indicator Date hidden'!Y24)</f>
        <v>1</v>
      </c>
      <c r="Y23" s="206">
        <f>IF('Indicator Date hidden'!Z24="x","x",$Y$2-'Indicator Date hidden'!Z24)</f>
        <v>0</v>
      </c>
      <c r="Z23" s="206">
        <f>IF('Indicator Date hidden'!AA24="x","x",$Z$2-'Indicator Date hidden'!AA24)</f>
        <v>0</v>
      </c>
      <c r="AA23" s="206" t="str">
        <f>IF('Indicator Date hidden'!AB24="x","x",$AA$2-'Indicator Date hidden'!AB24)</f>
        <v>x</v>
      </c>
      <c r="AB23" s="206">
        <f>IF('Indicator Date hidden'!AC24="x","x",$AB$2-'Indicator Date hidden'!AC24)</f>
        <v>0</v>
      </c>
      <c r="AC23" s="206">
        <f>IF('Indicator Date hidden'!AD24="x","x",$AC$2-'Indicator Date hidden'!AD24)</f>
        <v>0</v>
      </c>
      <c r="AD23" s="206" t="str">
        <f>IF('Indicator Date hidden'!AE24="x","x",$AD$2-'Indicator Date hidden'!AE24)</f>
        <v>x</v>
      </c>
      <c r="AE23" s="206">
        <f>IF('Indicator Date hidden'!AF24="x","x",$AE$2-'Indicator Date hidden'!AF24)</f>
        <v>0</v>
      </c>
      <c r="AF23" s="206">
        <f>IF('Indicator Date hidden'!AG24="x","x",$AF$2-'Indicator Date hidden'!AG24)</f>
        <v>6</v>
      </c>
      <c r="AG23" s="206">
        <f>IF('Indicator Date hidden'!AH24="x","x",$AG$2-'Indicator Date hidden'!AH24)</f>
        <v>0</v>
      </c>
      <c r="AH23" s="206">
        <f>IF('Indicator Date hidden'!AI24="x","x",$AH$2-'Indicator Date hidden'!AI24)</f>
        <v>0</v>
      </c>
      <c r="AI23" s="206">
        <f>IF('Indicator Date hidden'!AJ24="x","x",$AI$2-'Indicator Date hidden'!AJ24)</f>
        <v>0</v>
      </c>
      <c r="AJ23" s="206">
        <f>IF('Indicator Date hidden'!AK24="x","x",$AJ$2-'Indicator Date hidden'!AK24)</f>
        <v>1</v>
      </c>
      <c r="AK23" s="206">
        <f>IF('Indicator Date hidden'!AL24="x","x",$AK$2-'Indicator Date hidden'!AL24)</f>
        <v>1</v>
      </c>
      <c r="AL23" s="206">
        <f>IF('Indicator Date hidden'!AM24="x","x",$AL$2-'Indicator Date hidden'!AM24)</f>
        <v>0</v>
      </c>
      <c r="AM23" s="206">
        <f>IF('Indicator Date hidden'!AN24="x","x",$AM$2-'Indicator Date hidden'!AN24)</f>
        <v>0</v>
      </c>
      <c r="AN23" s="206">
        <f>IF('Indicator Date hidden'!AO24="x","x",$AN$2-'Indicator Date hidden'!AO24)</f>
        <v>0</v>
      </c>
      <c r="AO23" s="206" t="str">
        <f>IF('Indicator Date hidden'!AP24="x","x",$AO$2-'Indicator Date hidden'!AP24)</f>
        <v>x</v>
      </c>
      <c r="AP23" s="206">
        <f>IF('Indicator Date hidden'!AQ24="x","x",$AP$2-'Indicator Date hidden'!AQ24)</f>
        <v>2</v>
      </c>
      <c r="AQ23" s="206" t="str">
        <f>IF('Indicator Date hidden'!AR24="x","x",$AQ$2-'Indicator Date hidden'!AR24)</f>
        <v>x</v>
      </c>
      <c r="AR23" s="206">
        <f>IF('Indicator Date hidden'!AS24="x","x",$AR$2-'Indicator Date hidden'!AS24)</f>
        <v>0</v>
      </c>
      <c r="AS23" s="206">
        <f>IF('Indicator Date hidden'!AT24="x","x",$AS$2-'Indicator Date hidden'!AT24)</f>
        <v>0</v>
      </c>
      <c r="AT23" s="206">
        <f>IF('Indicator Date hidden'!AU24="x","x",$AT$2-'Indicator Date hidden'!AU24)</f>
        <v>0</v>
      </c>
      <c r="AU23" s="206">
        <f>IF('Indicator Date hidden'!AV24="x","x",$AU$2-'Indicator Date hidden'!AV24)</f>
        <v>1</v>
      </c>
      <c r="AV23" s="206">
        <f>IF('Indicator Date hidden'!AW24="x","x",$AV$2-'Indicator Date hidden'!AW24)</f>
        <v>0</v>
      </c>
      <c r="AW23" s="206">
        <f>IF('Indicator Date hidden'!AX24="x","x",$AW$2-'Indicator Date hidden'!AX24)</f>
        <v>0</v>
      </c>
      <c r="AX23" s="206">
        <f>IF('Indicator Date hidden'!AY24="x","x",$AX$2-'Indicator Date hidden'!AY24)</f>
        <v>0</v>
      </c>
      <c r="AY23" s="206">
        <f>IF('Indicator Date hidden'!AZ24="x","x",$AY$2-'Indicator Date hidden'!AZ24)</f>
        <v>0</v>
      </c>
      <c r="AZ23" s="206">
        <f>IF('Indicator Date hidden'!BA24="x","x",$AZ$2-'Indicator Date hidden'!BA24)</f>
        <v>0</v>
      </c>
      <c r="BA23">
        <f t="shared" si="0"/>
        <v>16</v>
      </c>
      <c r="BB23" s="21">
        <f t="shared" si="1"/>
        <v>0.34042553191489361</v>
      </c>
      <c r="BC23">
        <f t="shared" si="2"/>
        <v>8</v>
      </c>
      <c r="BD23" s="21">
        <f t="shared" si="3"/>
        <v>0.99523536710863825</v>
      </c>
      <c r="BE23" s="282">
        <f t="shared" si="4"/>
        <v>0</v>
      </c>
    </row>
    <row r="24" spans="1:57" x14ac:dyDescent="0.25">
      <c r="A24" t="s">
        <v>7161</v>
      </c>
      <c r="B24" s="206">
        <f>IF('Indicator Date hidden'!C25="x","x",$B$2-'Indicator Date hidden'!C25)</f>
        <v>0</v>
      </c>
      <c r="C24" s="206">
        <f>IF('Indicator Date hidden'!D25="x","x",$C$2-'Indicator Date hidden'!D25)</f>
        <v>0</v>
      </c>
      <c r="D24" s="206">
        <f>IF('Indicator Date hidden'!E25="x","x",$D$2-'Indicator Date hidden'!E25)</f>
        <v>0</v>
      </c>
      <c r="E24" s="206">
        <f>IF('Indicator Date hidden'!F25="x","x",$E$2-'Indicator Date hidden'!F25)</f>
        <v>0</v>
      </c>
      <c r="F24" s="206">
        <f>IF('Indicator Date hidden'!G25="x","x",$F$2-'Indicator Date hidden'!G25)</f>
        <v>0</v>
      </c>
      <c r="G24" s="206">
        <f>IF('Indicator Date hidden'!H25="x","x",$G$2-'Indicator Date hidden'!H25)</f>
        <v>0</v>
      </c>
      <c r="H24" s="206">
        <f>IF('Indicator Date hidden'!I25="x","x",$H$2-'Indicator Date hidden'!I25)</f>
        <v>0</v>
      </c>
      <c r="I24" s="206">
        <f>IF('Indicator Date hidden'!J25="x","x",$I$2-'Indicator Date hidden'!J25)</f>
        <v>0</v>
      </c>
      <c r="J24" s="206">
        <f>IF('Indicator Date hidden'!K25="x","x",$J$2-'Indicator Date hidden'!K25)</f>
        <v>0</v>
      </c>
      <c r="K24" s="206">
        <f>IF('Indicator Date hidden'!L25="x","x",$K$2-'Indicator Date hidden'!L25)</f>
        <v>0</v>
      </c>
      <c r="L24" s="206">
        <f>IF('Indicator Date hidden'!M25="x","x",$L$2-'Indicator Date hidden'!M25)</f>
        <v>0</v>
      </c>
      <c r="M24" s="206">
        <f>IF('Indicator Date hidden'!N25="x","x",$M$2-'Indicator Date hidden'!N25)</f>
        <v>0</v>
      </c>
      <c r="N24" s="206">
        <f>IF('Indicator Date hidden'!O25="x","x",$N$2-'Indicator Date hidden'!O25)</f>
        <v>0</v>
      </c>
      <c r="O24" s="206">
        <f>IF('Indicator Date hidden'!P25="x","x",$O$2-'Indicator Date hidden'!P25)</f>
        <v>0</v>
      </c>
      <c r="P24" s="206">
        <f>IF('Indicator Date hidden'!Q25="x","x",$P$2-'Indicator Date hidden'!Q25)</f>
        <v>0</v>
      </c>
      <c r="Q24" s="206" t="str">
        <f>IF('Indicator Date hidden'!R25="x","x",$Q$2-'Indicator Date hidden'!R25)</f>
        <v>x</v>
      </c>
      <c r="R24" s="206">
        <f>IF('Indicator Date hidden'!S25="x","x",$R$2-'Indicator Date hidden'!S25)</f>
        <v>0</v>
      </c>
      <c r="S24" s="206">
        <f>IF('Indicator Date hidden'!T25="x","x",$S$2-'Indicator Date hidden'!T25)</f>
        <v>0</v>
      </c>
      <c r="T24" s="206">
        <f>IF('Indicator Date hidden'!U25="x","x",$T$2-'Indicator Date hidden'!U25)</f>
        <v>0</v>
      </c>
      <c r="U24" s="206">
        <f>IF('Indicator Date hidden'!V25="x","x",$U$2-'Indicator Date hidden'!V25)</f>
        <v>0</v>
      </c>
      <c r="V24" s="206">
        <f>IF('Indicator Date hidden'!W25="x","x",$V$2-'Indicator Date hidden'!W25)</f>
        <v>0</v>
      </c>
      <c r="W24" s="206">
        <f>IF('Indicator Date hidden'!X25="x","x",$W$2-'Indicator Date hidden'!X25)</f>
        <v>7</v>
      </c>
      <c r="X24" s="206">
        <f>IF('Indicator Date hidden'!Y25="x","x",$X$2-'Indicator Date hidden'!Y25)</f>
        <v>4</v>
      </c>
      <c r="Y24" s="206">
        <f>IF('Indicator Date hidden'!Z25="x","x",$Y$2-'Indicator Date hidden'!Z25)</f>
        <v>0</v>
      </c>
      <c r="Z24" s="206">
        <f>IF('Indicator Date hidden'!AA25="x","x",$Z$2-'Indicator Date hidden'!AA25)</f>
        <v>0</v>
      </c>
      <c r="AA24" s="206">
        <f>IF('Indicator Date hidden'!AB25="x","x",$AA$2-'Indicator Date hidden'!AB25)</f>
        <v>0</v>
      </c>
      <c r="AB24" s="206">
        <f>IF('Indicator Date hidden'!AC25="x","x",$AB$2-'Indicator Date hidden'!AC25)</f>
        <v>0</v>
      </c>
      <c r="AC24" s="206">
        <f>IF('Indicator Date hidden'!AD25="x","x",$AC$2-'Indicator Date hidden'!AD25)</f>
        <v>0</v>
      </c>
      <c r="AD24" s="206">
        <f>IF('Indicator Date hidden'!AE25="x","x",$AD$2-'Indicator Date hidden'!AE25)</f>
        <v>0</v>
      </c>
      <c r="AE24" s="206">
        <f>IF('Indicator Date hidden'!AF25="x","x",$AE$2-'Indicator Date hidden'!AF25)</f>
        <v>0</v>
      </c>
      <c r="AF24" s="206">
        <f>IF('Indicator Date hidden'!AG25="x","x",$AF$2-'Indicator Date hidden'!AG25)</f>
        <v>4</v>
      </c>
      <c r="AG24" s="206">
        <f>IF('Indicator Date hidden'!AH25="x","x",$AG$2-'Indicator Date hidden'!AH25)</f>
        <v>0</v>
      </c>
      <c r="AH24" s="206">
        <f>IF('Indicator Date hidden'!AI25="x","x",$AH$2-'Indicator Date hidden'!AI25)</f>
        <v>0</v>
      </c>
      <c r="AI24" s="206">
        <f>IF('Indicator Date hidden'!AJ25="x","x",$AI$2-'Indicator Date hidden'!AJ25)</f>
        <v>0</v>
      </c>
      <c r="AJ24" s="206" t="str">
        <f>IF('Indicator Date hidden'!AK25="x","x",$AJ$2-'Indicator Date hidden'!AK25)</f>
        <v>x</v>
      </c>
      <c r="AK24" s="206">
        <f>IF('Indicator Date hidden'!AL25="x","x",$AK$2-'Indicator Date hidden'!AL25)</f>
        <v>1</v>
      </c>
      <c r="AL24" s="206">
        <f>IF('Indicator Date hidden'!AM25="x","x",$AL$2-'Indicator Date hidden'!AM25)</f>
        <v>0</v>
      </c>
      <c r="AM24" s="206">
        <f>IF('Indicator Date hidden'!AN25="x","x",$AM$2-'Indicator Date hidden'!AN25)</f>
        <v>0</v>
      </c>
      <c r="AN24" s="206">
        <f>IF('Indicator Date hidden'!AO25="x","x",$AN$2-'Indicator Date hidden'!AO25)</f>
        <v>0</v>
      </c>
      <c r="AO24" s="206">
        <f>IF('Indicator Date hidden'!AP25="x","x",$AO$2-'Indicator Date hidden'!AP25)</f>
        <v>0</v>
      </c>
      <c r="AP24" s="206">
        <f>IF('Indicator Date hidden'!AQ25="x","x",$AP$2-'Indicator Date hidden'!AQ25)</f>
        <v>0</v>
      </c>
      <c r="AQ24" s="206">
        <f>IF('Indicator Date hidden'!AR25="x","x",$AQ$2-'Indicator Date hidden'!AR25)</f>
        <v>0</v>
      </c>
      <c r="AR24" s="206">
        <f>IF('Indicator Date hidden'!AS25="x","x",$AR$2-'Indicator Date hidden'!AS25)</f>
        <v>0</v>
      </c>
      <c r="AS24" s="206">
        <f>IF('Indicator Date hidden'!AT25="x","x",$AS$2-'Indicator Date hidden'!AT25)</f>
        <v>0</v>
      </c>
      <c r="AT24" s="206">
        <f>IF('Indicator Date hidden'!AU25="x","x",$AT$2-'Indicator Date hidden'!AU25)</f>
        <v>0</v>
      </c>
      <c r="AU24" s="206">
        <f>IF('Indicator Date hidden'!AV25="x","x",$AU$2-'Indicator Date hidden'!AV25)</f>
        <v>1</v>
      </c>
      <c r="AV24" s="206">
        <f>IF('Indicator Date hidden'!AW25="x","x",$AV$2-'Indicator Date hidden'!AW25)</f>
        <v>0</v>
      </c>
      <c r="AW24" s="206">
        <f>IF('Indicator Date hidden'!AX25="x","x",$AW$2-'Indicator Date hidden'!AX25)</f>
        <v>0</v>
      </c>
      <c r="AX24" s="206">
        <f>IF('Indicator Date hidden'!AY25="x","x",$AX$2-'Indicator Date hidden'!AY25)</f>
        <v>0</v>
      </c>
      <c r="AY24" s="206">
        <f>IF('Indicator Date hidden'!AZ25="x","x",$AY$2-'Indicator Date hidden'!AZ25)</f>
        <v>0</v>
      </c>
      <c r="AZ24" s="206">
        <f>IF('Indicator Date hidden'!BA25="x","x",$AZ$2-'Indicator Date hidden'!BA25)</f>
        <v>0</v>
      </c>
      <c r="BA24">
        <f t="shared" si="0"/>
        <v>17</v>
      </c>
      <c r="BB24" s="21">
        <f t="shared" si="1"/>
        <v>0.34693877551020408</v>
      </c>
      <c r="BC24">
        <f t="shared" si="2"/>
        <v>5</v>
      </c>
      <c r="BD24" s="21">
        <f t="shared" si="3"/>
        <v>1.2543966825003519</v>
      </c>
      <c r="BE24" s="282">
        <f t="shared" si="4"/>
        <v>0</v>
      </c>
    </row>
    <row r="25" spans="1:57" x14ac:dyDescent="0.25">
      <c r="A25" t="s">
        <v>7153</v>
      </c>
      <c r="B25" s="206">
        <f>IF('Indicator Date hidden'!C26="x","x",$B$2-'Indicator Date hidden'!C26)</f>
        <v>0</v>
      </c>
      <c r="C25" s="206">
        <f>IF('Indicator Date hidden'!D26="x","x",$C$2-'Indicator Date hidden'!D26)</f>
        <v>0</v>
      </c>
      <c r="D25" s="206">
        <f>IF('Indicator Date hidden'!E26="x","x",$D$2-'Indicator Date hidden'!E26)</f>
        <v>0</v>
      </c>
      <c r="E25" s="206">
        <f>IF('Indicator Date hidden'!F26="x","x",$E$2-'Indicator Date hidden'!F26)</f>
        <v>0</v>
      </c>
      <c r="F25" s="206">
        <f>IF('Indicator Date hidden'!G26="x","x",$F$2-'Indicator Date hidden'!G26)</f>
        <v>0</v>
      </c>
      <c r="G25" s="206">
        <f>IF('Indicator Date hidden'!H26="x","x",$G$2-'Indicator Date hidden'!H26)</f>
        <v>0</v>
      </c>
      <c r="H25" s="206">
        <f>IF('Indicator Date hidden'!I26="x","x",$H$2-'Indicator Date hidden'!I26)</f>
        <v>0</v>
      </c>
      <c r="I25" s="206">
        <f>IF('Indicator Date hidden'!J26="x","x",$I$2-'Indicator Date hidden'!J26)</f>
        <v>0</v>
      </c>
      <c r="J25" s="206">
        <f>IF('Indicator Date hidden'!K26="x","x",$J$2-'Indicator Date hidden'!K26)</f>
        <v>0</v>
      </c>
      <c r="K25" s="206">
        <f>IF('Indicator Date hidden'!L26="x","x",$K$2-'Indicator Date hidden'!L26)</f>
        <v>0</v>
      </c>
      <c r="L25" s="206">
        <f>IF('Indicator Date hidden'!M26="x","x",$L$2-'Indicator Date hidden'!M26)</f>
        <v>0</v>
      </c>
      <c r="M25" s="206">
        <f>IF('Indicator Date hidden'!N26="x","x",$M$2-'Indicator Date hidden'!N26)</f>
        <v>0</v>
      </c>
      <c r="N25" s="206">
        <f>IF('Indicator Date hidden'!O26="x","x",$N$2-'Indicator Date hidden'!O26)</f>
        <v>0</v>
      </c>
      <c r="O25" s="206">
        <f>IF('Indicator Date hidden'!P26="x","x",$O$2-'Indicator Date hidden'!P26)</f>
        <v>0</v>
      </c>
      <c r="P25" s="206">
        <f>IF('Indicator Date hidden'!Q26="x","x",$P$2-'Indicator Date hidden'!Q26)</f>
        <v>0</v>
      </c>
      <c r="Q25" s="206">
        <f>IF('Indicator Date hidden'!R26="x","x",$Q$2-'Indicator Date hidden'!R26)</f>
        <v>1</v>
      </c>
      <c r="R25" s="206">
        <f>IF('Indicator Date hidden'!S26="x","x",$R$2-'Indicator Date hidden'!S26)</f>
        <v>0</v>
      </c>
      <c r="S25" s="206">
        <f>IF('Indicator Date hidden'!T26="x","x",$S$2-'Indicator Date hidden'!T26)</f>
        <v>0</v>
      </c>
      <c r="T25" s="206">
        <f>IF('Indicator Date hidden'!U26="x","x",$T$2-'Indicator Date hidden'!U26)</f>
        <v>0</v>
      </c>
      <c r="U25" s="206">
        <f>IF('Indicator Date hidden'!V26="x","x",$U$2-'Indicator Date hidden'!V26)</f>
        <v>0</v>
      </c>
      <c r="V25" s="206">
        <f>IF('Indicator Date hidden'!W26="x","x",$V$2-'Indicator Date hidden'!W26)</f>
        <v>0</v>
      </c>
      <c r="W25" s="206">
        <f>IF('Indicator Date hidden'!X26="x","x",$W$2-'Indicator Date hidden'!X26)</f>
        <v>7</v>
      </c>
      <c r="X25" s="206">
        <f>IF('Indicator Date hidden'!Y26="x","x",$X$2-'Indicator Date hidden'!Y26)</f>
        <v>1</v>
      </c>
      <c r="Y25" s="206">
        <f>IF('Indicator Date hidden'!Z26="x","x",$Y$2-'Indicator Date hidden'!Z26)</f>
        <v>0</v>
      </c>
      <c r="Z25" s="206">
        <f>IF('Indicator Date hidden'!AA26="x","x",$Z$2-'Indicator Date hidden'!AA26)</f>
        <v>0</v>
      </c>
      <c r="AA25" s="206">
        <f>IF('Indicator Date hidden'!AB26="x","x",$AA$2-'Indicator Date hidden'!AB26)</f>
        <v>1</v>
      </c>
      <c r="AB25" s="206">
        <f>IF('Indicator Date hidden'!AC26="x","x",$AB$2-'Indicator Date hidden'!AC26)</f>
        <v>0</v>
      </c>
      <c r="AC25" s="206">
        <f>IF('Indicator Date hidden'!AD26="x","x",$AC$2-'Indicator Date hidden'!AD26)</f>
        <v>0</v>
      </c>
      <c r="AD25" s="206">
        <f>IF('Indicator Date hidden'!AE26="x","x",$AD$2-'Indicator Date hidden'!AE26)</f>
        <v>0</v>
      </c>
      <c r="AE25" s="206">
        <f>IF('Indicator Date hidden'!AF26="x","x",$AE$2-'Indicator Date hidden'!AF26)</f>
        <v>0</v>
      </c>
      <c r="AF25" s="206">
        <f>IF('Indicator Date hidden'!AG26="x","x",$AF$2-'Indicator Date hidden'!AG26)</f>
        <v>0</v>
      </c>
      <c r="AG25" s="206">
        <f>IF('Indicator Date hidden'!AH26="x","x",$AG$2-'Indicator Date hidden'!AH26)</f>
        <v>0</v>
      </c>
      <c r="AH25" s="206">
        <f>IF('Indicator Date hidden'!AI26="x","x",$AH$2-'Indicator Date hidden'!AI26)</f>
        <v>0</v>
      </c>
      <c r="AI25" s="206">
        <f>IF('Indicator Date hidden'!AJ26="x","x",$AI$2-'Indicator Date hidden'!AJ26)</f>
        <v>0</v>
      </c>
      <c r="AJ25" s="206" t="str">
        <f>IF('Indicator Date hidden'!AK26="x","x",$AJ$2-'Indicator Date hidden'!AK26)</f>
        <v>x</v>
      </c>
      <c r="AK25" s="206">
        <f>IF('Indicator Date hidden'!AL26="x","x",$AK$2-'Indicator Date hidden'!AL26)</f>
        <v>1</v>
      </c>
      <c r="AL25" s="206">
        <f>IF('Indicator Date hidden'!AM26="x","x",$AL$2-'Indicator Date hidden'!AM26)</f>
        <v>0</v>
      </c>
      <c r="AM25" s="206">
        <f>IF('Indicator Date hidden'!AN26="x","x",$AM$2-'Indicator Date hidden'!AN26)</f>
        <v>0</v>
      </c>
      <c r="AN25" s="206">
        <f>IF('Indicator Date hidden'!AO26="x","x",$AN$2-'Indicator Date hidden'!AO26)</f>
        <v>0</v>
      </c>
      <c r="AO25" s="206">
        <f>IF('Indicator Date hidden'!AP26="x","x",$AO$2-'Indicator Date hidden'!AP26)</f>
        <v>0</v>
      </c>
      <c r="AP25" s="206">
        <f>IF('Indicator Date hidden'!AQ26="x","x",$AP$2-'Indicator Date hidden'!AQ26)</f>
        <v>0</v>
      </c>
      <c r="AQ25" s="206">
        <f>IF('Indicator Date hidden'!AR26="x","x",$AQ$2-'Indicator Date hidden'!AR26)</f>
        <v>4</v>
      </c>
      <c r="AR25" s="206">
        <f>IF('Indicator Date hidden'!AS26="x","x",$AR$2-'Indicator Date hidden'!AS26)</f>
        <v>0</v>
      </c>
      <c r="AS25" s="206">
        <f>IF('Indicator Date hidden'!AT26="x","x",$AS$2-'Indicator Date hidden'!AT26)</f>
        <v>0</v>
      </c>
      <c r="AT25" s="206">
        <f>IF('Indicator Date hidden'!AU26="x","x",$AT$2-'Indicator Date hidden'!AU26)</f>
        <v>0</v>
      </c>
      <c r="AU25" s="206">
        <f>IF('Indicator Date hidden'!AV26="x","x",$AU$2-'Indicator Date hidden'!AV26)</f>
        <v>1</v>
      </c>
      <c r="AV25" s="206">
        <f>IF('Indicator Date hidden'!AW26="x","x",$AV$2-'Indicator Date hidden'!AW26)</f>
        <v>0</v>
      </c>
      <c r="AW25" s="206">
        <f>IF('Indicator Date hidden'!AX26="x","x",$AW$2-'Indicator Date hidden'!AX26)</f>
        <v>0</v>
      </c>
      <c r="AX25" s="206">
        <f>IF('Indicator Date hidden'!AY26="x","x",$AX$2-'Indicator Date hidden'!AY26)</f>
        <v>0</v>
      </c>
      <c r="AY25" s="206">
        <f>IF('Indicator Date hidden'!AZ26="x","x",$AY$2-'Indicator Date hidden'!AZ26)</f>
        <v>0</v>
      </c>
      <c r="AZ25" s="206">
        <f>IF('Indicator Date hidden'!BA26="x","x",$AZ$2-'Indicator Date hidden'!BA26)</f>
        <v>0</v>
      </c>
      <c r="BA25">
        <f t="shared" si="0"/>
        <v>16</v>
      </c>
      <c r="BB25" s="21">
        <f t="shared" si="1"/>
        <v>0.32</v>
      </c>
      <c r="BC25">
        <f t="shared" si="2"/>
        <v>7</v>
      </c>
      <c r="BD25" s="21">
        <f t="shared" si="3"/>
        <v>1.1391224692718513</v>
      </c>
      <c r="BE25" s="282">
        <f t="shared" si="4"/>
        <v>0</v>
      </c>
    </row>
    <row r="26" spans="1:57" x14ac:dyDescent="0.25">
      <c r="A26" t="s">
        <v>7157</v>
      </c>
      <c r="B26" s="206">
        <f>IF('Indicator Date hidden'!C27="x","x",$B$2-'Indicator Date hidden'!C27)</f>
        <v>0</v>
      </c>
      <c r="C26" s="206">
        <f>IF('Indicator Date hidden'!D27="x","x",$C$2-'Indicator Date hidden'!D27)</f>
        <v>0</v>
      </c>
      <c r="D26" s="206">
        <f>IF('Indicator Date hidden'!E27="x","x",$D$2-'Indicator Date hidden'!E27)</f>
        <v>0</v>
      </c>
      <c r="E26" s="206">
        <f>IF('Indicator Date hidden'!F27="x","x",$E$2-'Indicator Date hidden'!F27)</f>
        <v>0</v>
      </c>
      <c r="F26" s="206">
        <f>IF('Indicator Date hidden'!G27="x","x",$F$2-'Indicator Date hidden'!G27)</f>
        <v>0</v>
      </c>
      <c r="G26" s="206">
        <f>IF('Indicator Date hidden'!H27="x","x",$G$2-'Indicator Date hidden'!H27)</f>
        <v>0</v>
      </c>
      <c r="H26" s="206">
        <f>IF('Indicator Date hidden'!I27="x","x",$H$2-'Indicator Date hidden'!I27)</f>
        <v>0</v>
      </c>
      <c r="I26" s="206">
        <f>IF('Indicator Date hidden'!J27="x","x",$I$2-'Indicator Date hidden'!J27)</f>
        <v>0</v>
      </c>
      <c r="J26" s="206">
        <f>IF('Indicator Date hidden'!K27="x","x",$J$2-'Indicator Date hidden'!K27)</f>
        <v>0</v>
      </c>
      <c r="K26" s="206">
        <f>IF('Indicator Date hidden'!L27="x","x",$K$2-'Indicator Date hidden'!L27)</f>
        <v>0</v>
      </c>
      <c r="L26" s="206">
        <f>IF('Indicator Date hidden'!M27="x","x",$L$2-'Indicator Date hidden'!M27)</f>
        <v>0</v>
      </c>
      <c r="M26" s="206">
        <f>IF('Indicator Date hidden'!N27="x","x",$M$2-'Indicator Date hidden'!N27)</f>
        <v>0</v>
      </c>
      <c r="N26" s="206">
        <f>IF('Indicator Date hidden'!O27="x","x",$N$2-'Indicator Date hidden'!O27)</f>
        <v>0</v>
      </c>
      <c r="O26" s="206">
        <f>IF('Indicator Date hidden'!P27="x","x",$O$2-'Indicator Date hidden'!P27)</f>
        <v>0</v>
      </c>
      <c r="P26" s="206">
        <f>IF('Indicator Date hidden'!Q27="x","x",$P$2-'Indicator Date hidden'!Q27)</f>
        <v>0</v>
      </c>
      <c r="Q26" s="206" t="str">
        <f>IF('Indicator Date hidden'!R27="x","x",$Q$2-'Indicator Date hidden'!R27)</f>
        <v>x</v>
      </c>
      <c r="R26" s="206">
        <f>IF('Indicator Date hidden'!S27="x","x",$R$2-'Indicator Date hidden'!S27)</f>
        <v>0</v>
      </c>
      <c r="S26" s="206">
        <f>IF('Indicator Date hidden'!T27="x","x",$S$2-'Indicator Date hidden'!T27)</f>
        <v>0</v>
      </c>
      <c r="T26" s="206">
        <f>IF('Indicator Date hidden'!U27="x","x",$T$2-'Indicator Date hidden'!U27)</f>
        <v>0</v>
      </c>
      <c r="U26" s="206" t="str">
        <f>IF('Indicator Date hidden'!V27="x","x",$U$2-'Indicator Date hidden'!V27)</f>
        <v>x</v>
      </c>
      <c r="V26" s="206">
        <f>IF('Indicator Date hidden'!W27="x","x",$V$2-'Indicator Date hidden'!W27)</f>
        <v>0</v>
      </c>
      <c r="W26" s="206">
        <f>IF('Indicator Date hidden'!X27="x","x",$W$2-'Indicator Date hidden'!X27)</f>
        <v>5</v>
      </c>
      <c r="X26" s="206">
        <f>IF('Indicator Date hidden'!Y27="x","x",$X$2-'Indicator Date hidden'!Y27)</f>
        <v>2</v>
      </c>
      <c r="Y26" s="206">
        <f>IF('Indicator Date hidden'!Z27="x","x",$Y$2-'Indicator Date hidden'!Z27)</f>
        <v>0</v>
      </c>
      <c r="Z26" s="206">
        <f>IF('Indicator Date hidden'!AA27="x","x",$Z$2-'Indicator Date hidden'!AA27)</f>
        <v>0</v>
      </c>
      <c r="AA26" s="206" t="str">
        <f>IF('Indicator Date hidden'!AB27="x","x",$AA$2-'Indicator Date hidden'!AB27)</f>
        <v>x</v>
      </c>
      <c r="AB26" s="206">
        <f>IF('Indicator Date hidden'!AC27="x","x",$AB$2-'Indicator Date hidden'!AC27)</f>
        <v>0</v>
      </c>
      <c r="AC26" s="206">
        <f>IF('Indicator Date hidden'!AD27="x","x",$AC$2-'Indicator Date hidden'!AD27)</f>
        <v>0</v>
      </c>
      <c r="AD26" s="206" t="str">
        <f>IF('Indicator Date hidden'!AE27="x","x",$AD$2-'Indicator Date hidden'!AE27)</f>
        <v>x</v>
      </c>
      <c r="AE26" s="206" t="str">
        <f>IF('Indicator Date hidden'!AF27="x","x",$AE$2-'Indicator Date hidden'!AF27)</f>
        <v>x</v>
      </c>
      <c r="AF26" s="206" t="str">
        <f>IF('Indicator Date hidden'!AG27="x","x",$AF$2-'Indicator Date hidden'!AG27)</f>
        <v>x</v>
      </c>
      <c r="AG26" s="206">
        <f>IF('Indicator Date hidden'!AH27="x","x",$AG$2-'Indicator Date hidden'!AH27)</f>
        <v>0</v>
      </c>
      <c r="AH26" s="206">
        <f>IF('Indicator Date hidden'!AI27="x","x",$AH$2-'Indicator Date hidden'!AI27)</f>
        <v>0</v>
      </c>
      <c r="AI26" s="206">
        <f>IF('Indicator Date hidden'!AJ27="x","x",$AI$2-'Indicator Date hidden'!AJ27)</f>
        <v>0</v>
      </c>
      <c r="AJ26" s="206" t="str">
        <f>IF('Indicator Date hidden'!AK27="x","x",$AJ$2-'Indicator Date hidden'!AK27)</f>
        <v>x</v>
      </c>
      <c r="AK26" s="206">
        <f>IF('Indicator Date hidden'!AL27="x","x",$AK$2-'Indicator Date hidden'!AL27)</f>
        <v>1</v>
      </c>
      <c r="AL26" s="206">
        <f>IF('Indicator Date hidden'!AM27="x","x",$AL$2-'Indicator Date hidden'!AM27)</f>
        <v>0</v>
      </c>
      <c r="AM26" s="206">
        <f>IF('Indicator Date hidden'!AN27="x","x",$AM$2-'Indicator Date hidden'!AN27)</f>
        <v>0</v>
      </c>
      <c r="AN26" s="206">
        <f>IF('Indicator Date hidden'!AO27="x","x",$AN$2-'Indicator Date hidden'!AO27)</f>
        <v>0</v>
      </c>
      <c r="AO26" s="206">
        <f>IF('Indicator Date hidden'!AP27="x","x",$AO$2-'Indicator Date hidden'!AP27)</f>
        <v>0</v>
      </c>
      <c r="AP26" s="206">
        <f>IF('Indicator Date hidden'!AQ27="x","x",$AP$2-'Indicator Date hidden'!AQ27)</f>
        <v>0</v>
      </c>
      <c r="AQ26" s="206">
        <f>IF('Indicator Date hidden'!AR27="x","x",$AQ$2-'Indicator Date hidden'!AR27)</f>
        <v>6</v>
      </c>
      <c r="AR26" s="206">
        <f>IF('Indicator Date hidden'!AS27="x","x",$AR$2-'Indicator Date hidden'!AS27)</f>
        <v>0</v>
      </c>
      <c r="AS26" s="206">
        <f>IF('Indicator Date hidden'!AT27="x","x",$AS$2-'Indicator Date hidden'!AT27)</f>
        <v>2</v>
      </c>
      <c r="AT26" s="206">
        <f>IF('Indicator Date hidden'!AU27="x","x",$AT$2-'Indicator Date hidden'!AU27)</f>
        <v>0</v>
      </c>
      <c r="AU26" s="206">
        <f>IF('Indicator Date hidden'!AV27="x","x",$AU$2-'Indicator Date hidden'!AV27)</f>
        <v>3</v>
      </c>
      <c r="AV26" s="206">
        <f>IF('Indicator Date hidden'!AW27="x","x",$AV$2-'Indicator Date hidden'!AW27)</f>
        <v>0</v>
      </c>
      <c r="AW26" s="206">
        <f>IF('Indicator Date hidden'!AX27="x","x",$AW$2-'Indicator Date hidden'!AX27)</f>
        <v>0</v>
      </c>
      <c r="AX26" s="206">
        <f>IF('Indicator Date hidden'!AY27="x","x",$AX$2-'Indicator Date hidden'!AY27)</f>
        <v>0</v>
      </c>
      <c r="AY26" s="206" t="str">
        <f>IF('Indicator Date hidden'!AZ27="x","x",$AY$2-'Indicator Date hidden'!AZ27)</f>
        <v>x</v>
      </c>
      <c r="AZ26" s="206" t="str">
        <f>IF('Indicator Date hidden'!BA27="x","x",$AZ$2-'Indicator Date hidden'!BA27)</f>
        <v>x</v>
      </c>
      <c r="BA26">
        <f t="shared" si="0"/>
        <v>19</v>
      </c>
      <c r="BB26" s="21">
        <f t="shared" si="1"/>
        <v>0.45238095238095238</v>
      </c>
      <c r="BC26">
        <f t="shared" si="2"/>
        <v>6</v>
      </c>
      <c r="BD26" s="21">
        <f t="shared" si="3"/>
        <v>1.2947215356497641</v>
      </c>
      <c r="BE26" s="282">
        <f t="shared" si="4"/>
        <v>0</v>
      </c>
    </row>
    <row r="27" spans="1:57" x14ac:dyDescent="0.25">
      <c r="A27" t="s">
        <v>7140</v>
      </c>
      <c r="B27" s="206">
        <f>IF('Indicator Date hidden'!C28="x","x",$B$2-'Indicator Date hidden'!C28)</f>
        <v>0</v>
      </c>
      <c r="C27" s="206">
        <f>IF('Indicator Date hidden'!D28="x","x",$C$2-'Indicator Date hidden'!D28)</f>
        <v>0</v>
      </c>
      <c r="D27" s="206">
        <f>IF('Indicator Date hidden'!E28="x","x",$D$2-'Indicator Date hidden'!E28)</f>
        <v>0</v>
      </c>
      <c r="E27" s="206">
        <f>IF('Indicator Date hidden'!F28="x","x",$E$2-'Indicator Date hidden'!F28)</f>
        <v>0</v>
      </c>
      <c r="F27" s="206">
        <f>IF('Indicator Date hidden'!G28="x","x",$F$2-'Indicator Date hidden'!G28)</f>
        <v>0</v>
      </c>
      <c r="G27" s="206">
        <f>IF('Indicator Date hidden'!H28="x","x",$G$2-'Indicator Date hidden'!H28)</f>
        <v>0</v>
      </c>
      <c r="H27" s="206">
        <f>IF('Indicator Date hidden'!I28="x","x",$H$2-'Indicator Date hidden'!I28)</f>
        <v>0</v>
      </c>
      <c r="I27" s="206">
        <f>IF('Indicator Date hidden'!J28="x","x",$I$2-'Indicator Date hidden'!J28)</f>
        <v>0</v>
      </c>
      <c r="J27" s="206">
        <f>IF('Indicator Date hidden'!K28="x","x",$J$2-'Indicator Date hidden'!K28)</f>
        <v>0</v>
      </c>
      <c r="K27" s="206">
        <f>IF('Indicator Date hidden'!L28="x","x",$K$2-'Indicator Date hidden'!L28)</f>
        <v>0</v>
      </c>
      <c r="L27" s="206">
        <f>IF('Indicator Date hidden'!M28="x","x",$L$2-'Indicator Date hidden'!M28)</f>
        <v>0</v>
      </c>
      <c r="M27" s="206">
        <f>IF('Indicator Date hidden'!N28="x","x",$M$2-'Indicator Date hidden'!N28)</f>
        <v>0</v>
      </c>
      <c r="N27" s="206">
        <f>IF('Indicator Date hidden'!O28="x","x",$N$2-'Indicator Date hidden'!O28)</f>
        <v>0</v>
      </c>
      <c r="O27" s="206">
        <f>IF('Indicator Date hidden'!P28="x","x",$O$2-'Indicator Date hidden'!P28)</f>
        <v>0</v>
      </c>
      <c r="P27" s="206">
        <f>IF('Indicator Date hidden'!Q28="x","x",$P$2-'Indicator Date hidden'!Q28)</f>
        <v>0</v>
      </c>
      <c r="Q27" s="206" t="str">
        <f>IF('Indicator Date hidden'!R28="x","x",$Q$2-'Indicator Date hidden'!R28)</f>
        <v>x</v>
      </c>
      <c r="R27" s="206">
        <f>IF('Indicator Date hidden'!S28="x","x",$R$2-'Indicator Date hidden'!S28)</f>
        <v>0</v>
      </c>
      <c r="S27" s="206">
        <f>IF('Indicator Date hidden'!T28="x","x",$S$2-'Indicator Date hidden'!T28)</f>
        <v>0</v>
      </c>
      <c r="T27" s="206">
        <f>IF('Indicator Date hidden'!U28="x","x",$T$2-'Indicator Date hidden'!U28)</f>
        <v>0</v>
      </c>
      <c r="U27" s="206" t="str">
        <f>IF('Indicator Date hidden'!V28="x","x",$U$2-'Indicator Date hidden'!V28)</f>
        <v>x</v>
      </c>
      <c r="V27" s="206">
        <f>IF('Indicator Date hidden'!W28="x","x",$V$2-'Indicator Date hidden'!W28)</f>
        <v>0</v>
      </c>
      <c r="W27" s="206">
        <f>IF('Indicator Date hidden'!X28="x","x",$W$2-'Indicator Date hidden'!X28)</f>
        <v>10</v>
      </c>
      <c r="X27" s="206">
        <f>IF('Indicator Date hidden'!Y28="x","x",$X$2-'Indicator Date hidden'!Y28)</f>
        <v>2</v>
      </c>
      <c r="Y27" s="206">
        <f>IF('Indicator Date hidden'!Z28="x","x",$Y$2-'Indicator Date hidden'!Z28)</f>
        <v>0</v>
      </c>
      <c r="Z27" s="206">
        <f>IF('Indicator Date hidden'!AA28="x","x",$Z$2-'Indicator Date hidden'!AA28)</f>
        <v>0</v>
      </c>
      <c r="AA27" s="206" t="str">
        <f>IF('Indicator Date hidden'!AB28="x","x",$AA$2-'Indicator Date hidden'!AB28)</f>
        <v>x</v>
      </c>
      <c r="AB27" s="206">
        <f>IF('Indicator Date hidden'!AC28="x","x",$AB$2-'Indicator Date hidden'!AC28)</f>
        <v>0</v>
      </c>
      <c r="AC27" s="206">
        <f>IF('Indicator Date hidden'!AD28="x","x",$AC$2-'Indicator Date hidden'!AD28)</f>
        <v>0</v>
      </c>
      <c r="AD27" s="206" t="str">
        <f>IF('Indicator Date hidden'!AE28="x","x",$AD$2-'Indicator Date hidden'!AE28)</f>
        <v>x</v>
      </c>
      <c r="AE27" s="206">
        <f>IF('Indicator Date hidden'!AF28="x","x",$AE$2-'Indicator Date hidden'!AF28)</f>
        <v>0</v>
      </c>
      <c r="AF27" s="206">
        <f>IF('Indicator Date hidden'!AG28="x","x",$AF$2-'Indicator Date hidden'!AG28)</f>
        <v>1</v>
      </c>
      <c r="AG27" s="206">
        <f>IF('Indicator Date hidden'!AH28="x","x",$AG$2-'Indicator Date hidden'!AH28)</f>
        <v>0</v>
      </c>
      <c r="AH27" s="206">
        <f>IF('Indicator Date hidden'!AI28="x","x",$AH$2-'Indicator Date hidden'!AI28)</f>
        <v>0</v>
      </c>
      <c r="AI27" s="206">
        <f>IF('Indicator Date hidden'!AJ28="x","x",$AI$2-'Indicator Date hidden'!AJ28)</f>
        <v>0</v>
      </c>
      <c r="AJ27" s="206" t="str">
        <f>IF('Indicator Date hidden'!AK28="x","x",$AJ$2-'Indicator Date hidden'!AK28)</f>
        <v>x</v>
      </c>
      <c r="AK27" s="206">
        <f>IF('Indicator Date hidden'!AL28="x","x",$AK$2-'Indicator Date hidden'!AL28)</f>
        <v>1</v>
      </c>
      <c r="AL27" s="206">
        <f>IF('Indicator Date hidden'!AM28="x","x",$AL$2-'Indicator Date hidden'!AM28)</f>
        <v>0</v>
      </c>
      <c r="AM27" s="206">
        <f>IF('Indicator Date hidden'!AN28="x","x",$AM$2-'Indicator Date hidden'!AN28)</f>
        <v>0</v>
      </c>
      <c r="AN27" s="206">
        <f>IF('Indicator Date hidden'!AO28="x","x",$AN$2-'Indicator Date hidden'!AO28)</f>
        <v>0</v>
      </c>
      <c r="AO27" s="206">
        <f>IF('Indicator Date hidden'!AP28="x","x",$AO$2-'Indicator Date hidden'!AP28)</f>
        <v>0</v>
      </c>
      <c r="AP27" s="206">
        <f>IF('Indicator Date hidden'!AQ28="x","x",$AP$2-'Indicator Date hidden'!AQ28)</f>
        <v>0</v>
      </c>
      <c r="AQ27" s="206">
        <f>IF('Indicator Date hidden'!AR28="x","x",$AQ$2-'Indicator Date hidden'!AR28)</f>
        <v>0</v>
      </c>
      <c r="AR27" s="206">
        <f>IF('Indicator Date hidden'!AS28="x","x",$AR$2-'Indicator Date hidden'!AS28)</f>
        <v>0</v>
      </c>
      <c r="AS27" s="206">
        <f>IF('Indicator Date hidden'!AT28="x","x",$AS$2-'Indicator Date hidden'!AT28)</f>
        <v>0</v>
      </c>
      <c r="AT27" s="206">
        <f>IF('Indicator Date hidden'!AU28="x","x",$AT$2-'Indicator Date hidden'!AU28)</f>
        <v>0</v>
      </c>
      <c r="AU27" s="206">
        <f>IF('Indicator Date hidden'!AV28="x","x",$AU$2-'Indicator Date hidden'!AV28)</f>
        <v>3</v>
      </c>
      <c r="AV27" s="206">
        <f>IF('Indicator Date hidden'!AW28="x","x",$AV$2-'Indicator Date hidden'!AW28)</f>
        <v>0</v>
      </c>
      <c r="AW27" s="206">
        <f>IF('Indicator Date hidden'!AX28="x","x",$AW$2-'Indicator Date hidden'!AX28)</f>
        <v>0</v>
      </c>
      <c r="AX27" s="206">
        <f>IF('Indicator Date hidden'!AY28="x","x",$AX$2-'Indicator Date hidden'!AY28)</f>
        <v>0</v>
      </c>
      <c r="AY27" s="206">
        <f>IF('Indicator Date hidden'!AZ28="x","x",$AY$2-'Indicator Date hidden'!AZ28)</f>
        <v>0</v>
      </c>
      <c r="AZ27" s="206">
        <f>IF('Indicator Date hidden'!BA28="x","x",$AZ$2-'Indicator Date hidden'!BA28)</f>
        <v>0</v>
      </c>
      <c r="BA27">
        <f t="shared" si="0"/>
        <v>17</v>
      </c>
      <c r="BB27" s="21">
        <f t="shared" si="1"/>
        <v>0.36956521739130432</v>
      </c>
      <c r="BC27">
        <f t="shared" si="2"/>
        <v>5</v>
      </c>
      <c r="BD27" s="21">
        <f t="shared" si="3"/>
        <v>1.5373423659336649</v>
      </c>
      <c r="BE27" s="282">
        <f t="shared" si="4"/>
        <v>0</v>
      </c>
    </row>
    <row r="28" spans="1:57" x14ac:dyDescent="0.25">
      <c r="A28" t="s">
        <v>7137</v>
      </c>
      <c r="B28" s="206">
        <f>IF('Indicator Date hidden'!C29="x","x",$B$2-'Indicator Date hidden'!C29)</f>
        <v>0</v>
      </c>
      <c r="C28" s="206">
        <f>IF('Indicator Date hidden'!D29="x","x",$C$2-'Indicator Date hidden'!D29)</f>
        <v>0</v>
      </c>
      <c r="D28" s="206">
        <f>IF('Indicator Date hidden'!E29="x","x",$D$2-'Indicator Date hidden'!E29)</f>
        <v>0</v>
      </c>
      <c r="E28" s="206">
        <f>IF('Indicator Date hidden'!F29="x","x",$E$2-'Indicator Date hidden'!F29)</f>
        <v>0</v>
      </c>
      <c r="F28" s="206">
        <f>IF('Indicator Date hidden'!G29="x","x",$F$2-'Indicator Date hidden'!G29)</f>
        <v>0</v>
      </c>
      <c r="G28" s="206">
        <f>IF('Indicator Date hidden'!H29="x","x",$G$2-'Indicator Date hidden'!H29)</f>
        <v>0</v>
      </c>
      <c r="H28" s="206">
        <f>IF('Indicator Date hidden'!I29="x","x",$H$2-'Indicator Date hidden'!I29)</f>
        <v>0</v>
      </c>
      <c r="I28" s="206">
        <f>IF('Indicator Date hidden'!J29="x","x",$I$2-'Indicator Date hidden'!J29)</f>
        <v>0</v>
      </c>
      <c r="J28" s="206">
        <f>IF('Indicator Date hidden'!K29="x","x",$J$2-'Indicator Date hidden'!K29)</f>
        <v>0</v>
      </c>
      <c r="K28" s="206">
        <f>IF('Indicator Date hidden'!L29="x","x",$K$2-'Indicator Date hidden'!L29)</f>
        <v>0</v>
      </c>
      <c r="L28" s="206">
        <f>IF('Indicator Date hidden'!M29="x","x",$L$2-'Indicator Date hidden'!M29)</f>
        <v>0</v>
      </c>
      <c r="M28" s="206">
        <f>IF('Indicator Date hidden'!N29="x","x",$M$2-'Indicator Date hidden'!N29)</f>
        <v>0</v>
      </c>
      <c r="N28" s="206">
        <f>IF('Indicator Date hidden'!O29="x","x",$N$2-'Indicator Date hidden'!O29)</f>
        <v>0</v>
      </c>
      <c r="O28" s="206">
        <f>IF('Indicator Date hidden'!P29="x","x",$O$2-'Indicator Date hidden'!P29)</f>
        <v>0</v>
      </c>
      <c r="P28" s="206">
        <f>IF('Indicator Date hidden'!Q29="x","x",$P$2-'Indicator Date hidden'!Q29)</f>
        <v>0</v>
      </c>
      <c r="Q28" s="206">
        <f>IF('Indicator Date hidden'!R29="x","x",$Q$2-'Indicator Date hidden'!R29)</f>
        <v>4</v>
      </c>
      <c r="R28" s="206">
        <f>IF('Indicator Date hidden'!S29="x","x",$R$2-'Indicator Date hidden'!S29)</f>
        <v>0</v>
      </c>
      <c r="S28" s="206">
        <f>IF('Indicator Date hidden'!T29="x","x",$S$2-'Indicator Date hidden'!T29)</f>
        <v>0</v>
      </c>
      <c r="T28" s="206">
        <f>IF('Indicator Date hidden'!U29="x","x",$T$2-'Indicator Date hidden'!U29)</f>
        <v>0</v>
      </c>
      <c r="U28" s="206">
        <f>IF('Indicator Date hidden'!V29="x","x",$U$2-'Indicator Date hidden'!V29)</f>
        <v>0</v>
      </c>
      <c r="V28" s="206">
        <f>IF('Indicator Date hidden'!W29="x","x",$V$2-'Indicator Date hidden'!W29)</f>
        <v>0</v>
      </c>
      <c r="W28" s="206">
        <f>IF('Indicator Date hidden'!X29="x","x",$W$2-'Indicator Date hidden'!X29)</f>
        <v>4</v>
      </c>
      <c r="X28" s="206">
        <f>IF('Indicator Date hidden'!Y29="x","x",$X$2-'Indicator Date hidden'!Y29)</f>
        <v>4</v>
      </c>
      <c r="Y28" s="206">
        <f>IF('Indicator Date hidden'!Z29="x","x",$Y$2-'Indicator Date hidden'!Z29)</f>
        <v>0</v>
      </c>
      <c r="Z28" s="206">
        <f>IF('Indicator Date hidden'!AA29="x","x",$Z$2-'Indicator Date hidden'!AA29)</f>
        <v>0</v>
      </c>
      <c r="AA28" s="206">
        <f>IF('Indicator Date hidden'!AB29="x","x",$AA$2-'Indicator Date hidden'!AB29)</f>
        <v>0</v>
      </c>
      <c r="AB28" s="206">
        <f>IF('Indicator Date hidden'!AC29="x","x",$AB$2-'Indicator Date hidden'!AC29)</f>
        <v>0</v>
      </c>
      <c r="AC28" s="206">
        <f>IF('Indicator Date hidden'!AD29="x","x",$AC$2-'Indicator Date hidden'!AD29)</f>
        <v>0</v>
      </c>
      <c r="AD28" s="206">
        <f>IF('Indicator Date hidden'!AE29="x","x",$AD$2-'Indicator Date hidden'!AE29)</f>
        <v>0</v>
      </c>
      <c r="AE28" s="206">
        <f>IF('Indicator Date hidden'!AF29="x","x",$AE$2-'Indicator Date hidden'!AF29)</f>
        <v>0</v>
      </c>
      <c r="AF28" s="206">
        <f>IF('Indicator Date hidden'!AG29="x","x",$AF$2-'Indicator Date hidden'!AG29)</f>
        <v>4</v>
      </c>
      <c r="AG28" s="206">
        <f>IF('Indicator Date hidden'!AH29="x","x",$AG$2-'Indicator Date hidden'!AH29)</f>
        <v>0</v>
      </c>
      <c r="AH28" s="206">
        <f>IF('Indicator Date hidden'!AI29="x","x",$AH$2-'Indicator Date hidden'!AI29)</f>
        <v>0</v>
      </c>
      <c r="AI28" s="206">
        <f>IF('Indicator Date hidden'!AJ29="x","x",$AI$2-'Indicator Date hidden'!AJ29)</f>
        <v>0</v>
      </c>
      <c r="AJ28" s="206" t="str">
        <f>IF('Indicator Date hidden'!AK29="x","x",$AJ$2-'Indicator Date hidden'!AK29)</f>
        <v>x</v>
      </c>
      <c r="AK28" s="206">
        <f>IF('Indicator Date hidden'!AL29="x","x",$AK$2-'Indicator Date hidden'!AL29)</f>
        <v>0</v>
      </c>
      <c r="AL28" s="206">
        <f>IF('Indicator Date hidden'!AM29="x","x",$AL$2-'Indicator Date hidden'!AM29)</f>
        <v>0</v>
      </c>
      <c r="AM28" s="206">
        <f>IF('Indicator Date hidden'!AN29="x","x",$AM$2-'Indicator Date hidden'!AN29)</f>
        <v>0</v>
      </c>
      <c r="AN28" s="206">
        <f>IF('Indicator Date hidden'!AO29="x","x",$AN$2-'Indicator Date hidden'!AO29)</f>
        <v>0</v>
      </c>
      <c r="AO28" s="206">
        <f>IF('Indicator Date hidden'!AP29="x","x",$AO$2-'Indicator Date hidden'!AP29)</f>
        <v>0</v>
      </c>
      <c r="AP28" s="206">
        <f>IF('Indicator Date hidden'!AQ29="x","x",$AP$2-'Indicator Date hidden'!AQ29)</f>
        <v>0</v>
      </c>
      <c r="AQ28" s="206">
        <f>IF('Indicator Date hidden'!AR29="x","x",$AQ$2-'Indicator Date hidden'!AR29)</f>
        <v>0</v>
      </c>
      <c r="AR28" s="206">
        <f>IF('Indicator Date hidden'!AS29="x","x",$AR$2-'Indicator Date hidden'!AS29)</f>
        <v>0</v>
      </c>
      <c r="AS28" s="206">
        <f>IF('Indicator Date hidden'!AT29="x","x",$AS$2-'Indicator Date hidden'!AT29)</f>
        <v>0</v>
      </c>
      <c r="AT28" s="206">
        <f>IF('Indicator Date hidden'!AU29="x","x",$AT$2-'Indicator Date hidden'!AU29)</f>
        <v>0</v>
      </c>
      <c r="AU28" s="206">
        <f>IF('Indicator Date hidden'!AV29="x","x",$AU$2-'Indicator Date hidden'!AV29)</f>
        <v>7</v>
      </c>
      <c r="AV28" s="206">
        <f>IF('Indicator Date hidden'!AW29="x","x",$AV$2-'Indicator Date hidden'!AW29)</f>
        <v>0</v>
      </c>
      <c r="AW28" s="206">
        <f>IF('Indicator Date hidden'!AX29="x","x",$AW$2-'Indicator Date hidden'!AX29)</f>
        <v>0</v>
      </c>
      <c r="AX28" s="206">
        <f>IF('Indicator Date hidden'!AY29="x","x",$AX$2-'Indicator Date hidden'!AY29)</f>
        <v>0</v>
      </c>
      <c r="AY28" s="206">
        <f>IF('Indicator Date hidden'!AZ29="x","x",$AY$2-'Indicator Date hidden'!AZ29)</f>
        <v>0</v>
      </c>
      <c r="AZ28" s="206">
        <f>IF('Indicator Date hidden'!BA29="x","x",$AZ$2-'Indicator Date hidden'!BA29)</f>
        <v>0</v>
      </c>
      <c r="BA28">
        <f t="shared" si="0"/>
        <v>23</v>
      </c>
      <c r="BB28" s="21">
        <f t="shared" si="1"/>
        <v>0.46</v>
      </c>
      <c r="BC28">
        <f t="shared" si="2"/>
        <v>5</v>
      </c>
      <c r="BD28" s="21">
        <f t="shared" si="3"/>
        <v>1.4312232530251876</v>
      </c>
      <c r="BE28" s="282">
        <f t="shared" si="4"/>
        <v>0</v>
      </c>
    </row>
    <row r="29" spans="1:57" x14ac:dyDescent="0.25">
      <c r="A29" t="s">
        <v>7132</v>
      </c>
      <c r="B29" s="206">
        <f>IF('Indicator Date hidden'!C30="x","x",$B$2-'Indicator Date hidden'!C30)</f>
        <v>0</v>
      </c>
      <c r="C29" s="206">
        <f>IF('Indicator Date hidden'!D30="x","x",$C$2-'Indicator Date hidden'!D30)</f>
        <v>0</v>
      </c>
      <c r="D29" s="206">
        <f>IF('Indicator Date hidden'!E30="x","x",$D$2-'Indicator Date hidden'!E30)</f>
        <v>0</v>
      </c>
      <c r="E29" s="206">
        <f>IF('Indicator Date hidden'!F30="x","x",$E$2-'Indicator Date hidden'!F30)</f>
        <v>0</v>
      </c>
      <c r="F29" s="206">
        <f>IF('Indicator Date hidden'!G30="x","x",$F$2-'Indicator Date hidden'!G30)</f>
        <v>0</v>
      </c>
      <c r="G29" s="206">
        <f>IF('Indicator Date hidden'!H30="x","x",$G$2-'Indicator Date hidden'!H30)</f>
        <v>0</v>
      </c>
      <c r="H29" s="206">
        <f>IF('Indicator Date hidden'!I30="x","x",$H$2-'Indicator Date hidden'!I30)</f>
        <v>0</v>
      </c>
      <c r="I29" s="206">
        <f>IF('Indicator Date hidden'!J30="x","x",$I$2-'Indicator Date hidden'!J30)</f>
        <v>0</v>
      </c>
      <c r="J29" s="206">
        <f>IF('Indicator Date hidden'!K30="x","x",$J$2-'Indicator Date hidden'!K30)</f>
        <v>0</v>
      </c>
      <c r="K29" s="206">
        <f>IF('Indicator Date hidden'!L30="x","x",$K$2-'Indicator Date hidden'!L30)</f>
        <v>0</v>
      </c>
      <c r="L29" s="206">
        <f>IF('Indicator Date hidden'!M30="x","x",$L$2-'Indicator Date hidden'!M30)</f>
        <v>0</v>
      </c>
      <c r="M29" s="206">
        <f>IF('Indicator Date hidden'!N30="x","x",$M$2-'Indicator Date hidden'!N30)</f>
        <v>0</v>
      </c>
      <c r="N29" s="206">
        <f>IF('Indicator Date hidden'!O30="x","x",$N$2-'Indicator Date hidden'!O30)</f>
        <v>0</v>
      </c>
      <c r="O29" s="206">
        <f>IF('Indicator Date hidden'!P30="x","x",$O$2-'Indicator Date hidden'!P30)</f>
        <v>0</v>
      </c>
      <c r="P29" s="206">
        <f>IF('Indicator Date hidden'!Q30="x","x",$P$2-'Indicator Date hidden'!Q30)</f>
        <v>0</v>
      </c>
      <c r="Q29" s="206">
        <f>IF('Indicator Date hidden'!R30="x","x",$Q$2-'Indicator Date hidden'!R30)</f>
        <v>4</v>
      </c>
      <c r="R29" s="206">
        <f>IF('Indicator Date hidden'!S30="x","x",$R$2-'Indicator Date hidden'!S30)</f>
        <v>0</v>
      </c>
      <c r="S29" s="206">
        <f>IF('Indicator Date hidden'!T30="x","x",$S$2-'Indicator Date hidden'!T30)</f>
        <v>0</v>
      </c>
      <c r="T29" s="206">
        <f>IF('Indicator Date hidden'!U30="x","x",$T$2-'Indicator Date hidden'!U30)</f>
        <v>0</v>
      </c>
      <c r="U29" s="206">
        <f>IF('Indicator Date hidden'!V30="x","x",$U$2-'Indicator Date hidden'!V30)</f>
        <v>0</v>
      </c>
      <c r="V29" s="206">
        <f>IF('Indicator Date hidden'!W30="x","x",$V$2-'Indicator Date hidden'!W30)</f>
        <v>0</v>
      </c>
      <c r="W29" s="206">
        <f>IF('Indicator Date hidden'!X30="x","x",$W$2-'Indicator Date hidden'!X30)</f>
        <v>4</v>
      </c>
      <c r="X29" s="206" t="str">
        <f>IF('Indicator Date hidden'!Y30="x","x",$X$2-'Indicator Date hidden'!Y30)</f>
        <v>x</v>
      </c>
      <c r="Y29" s="206">
        <f>IF('Indicator Date hidden'!Z30="x","x",$Y$2-'Indicator Date hidden'!Z30)</f>
        <v>0</v>
      </c>
      <c r="Z29" s="206">
        <f>IF('Indicator Date hidden'!AA30="x","x",$Z$2-'Indicator Date hidden'!AA30)</f>
        <v>0</v>
      </c>
      <c r="AA29" s="206">
        <f>IF('Indicator Date hidden'!AB30="x","x",$AA$2-'Indicator Date hidden'!AB30)</f>
        <v>0</v>
      </c>
      <c r="AB29" s="206">
        <f>IF('Indicator Date hidden'!AC30="x","x",$AB$2-'Indicator Date hidden'!AC30)</f>
        <v>0</v>
      </c>
      <c r="AC29" s="206">
        <f>IF('Indicator Date hidden'!AD30="x","x",$AC$2-'Indicator Date hidden'!AD30)</f>
        <v>0</v>
      </c>
      <c r="AD29" s="206">
        <f>IF('Indicator Date hidden'!AE30="x","x",$AD$2-'Indicator Date hidden'!AE30)</f>
        <v>0</v>
      </c>
      <c r="AE29" s="206">
        <f>IF('Indicator Date hidden'!AF30="x","x",$AE$2-'Indicator Date hidden'!AF30)</f>
        <v>0</v>
      </c>
      <c r="AF29" s="206">
        <f>IF('Indicator Date hidden'!AG30="x","x",$AF$2-'Indicator Date hidden'!AG30)</f>
        <v>7</v>
      </c>
      <c r="AG29" s="206">
        <f>IF('Indicator Date hidden'!AH30="x","x",$AG$2-'Indicator Date hidden'!AH30)</f>
        <v>0</v>
      </c>
      <c r="AH29" s="206">
        <f>IF('Indicator Date hidden'!AI30="x","x",$AH$2-'Indicator Date hidden'!AI30)</f>
        <v>0</v>
      </c>
      <c r="AI29" s="206">
        <f>IF('Indicator Date hidden'!AJ30="x","x",$AI$2-'Indicator Date hidden'!AJ30)</f>
        <v>0</v>
      </c>
      <c r="AJ29" s="206">
        <f>IF('Indicator Date hidden'!AK30="x","x",$AJ$2-'Indicator Date hidden'!AK30)</f>
        <v>1</v>
      </c>
      <c r="AK29" s="206">
        <f>IF('Indicator Date hidden'!AL30="x","x",$AK$2-'Indicator Date hidden'!AL30)</f>
        <v>0</v>
      </c>
      <c r="AL29" s="206">
        <f>IF('Indicator Date hidden'!AM30="x","x",$AL$2-'Indicator Date hidden'!AM30)</f>
        <v>0</v>
      </c>
      <c r="AM29" s="206">
        <f>IF('Indicator Date hidden'!AN30="x","x",$AM$2-'Indicator Date hidden'!AN30)</f>
        <v>0</v>
      </c>
      <c r="AN29" s="206">
        <f>IF('Indicator Date hidden'!AO30="x","x",$AN$2-'Indicator Date hidden'!AO30)</f>
        <v>0</v>
      </c>
      <c r="AO29" s="206">
        <f>IF('Indicator Date hidden'!AP30="x","x",$AO$2-'Indicator Date hidden'!AP30)</f>
        <v>0</v>
      </c>
      <c r="AP29" s="206">
        <f>IF('Indicator Date hidden'!AQ30="x","x",$AP$2-'Indicator Date hidden'!AQ30)</f>
        <v>0</v>
      </c>
      <c r="AQ29" s="206">
        <f>IF('Indicator Date hidden'!AR30="x","x",$AQ$2-'Indicator Date hidden'!AR30)</f>
        <v>0</v>
      </c>
      <c r="AR29" s="206">
        <f>IF('Indicator Date hidden'!AS30="x","x",$AR$2-'Indicator Date hidden'!AS30)</f>
        <v>0</v>
      </c>
      <c r="AS29" s="206">
        <f>IF('Indicator Date hidden'!AT30="x","x",$AS$2-'Indicator Date hidden'!AT30)</f>
        <v>0</v>
      </c>
      <c r="AT29" s="206">
        <f>IF('Indicator Date hidden'!AU30="x","x",$AT$2-'Indicator Date hidden'!AU30)</f>
        <v>0</v>
      </c>
      <c r="AU29" s="206">
        <f>IF('Indicator Date hidden'!AV30="x","x",$AU$2-'Indicator Date hidden'!AV30)</f>
        <v>6</v>
      </c>
      <c r="AV29" s="206">
        <f>IF('Indicator Date hidden'!AW30="x","x",$AV$2-'Indicator Date hidden'!AW30)</f>
        <v>0</v>
      </c>
      <c r="AW29" s="206">
        <f>IF('Indicator Date hidden'!AX30="x","x",$AW$2-'Indicator Date hidden'!AX30)</f>
        <v>0</v>
      </c>
      <c r="AX29" s="206">
        <f>IF('Indicator Date hidden'!AY30="x","x",$AX$2-'Indicator Date hidden'!AY30)</f>
        <v>0</v>
      </c>
      <c r="AY29" s="206">
        <f>IF('Indicator Date hidden'!AZ30="x","x",$AY$2-'Indicator Date hidden'!AZ30)</f>
        <v>0</v>
      </c>
      <c r="AZ29" s="206">
        <f>IF('Indicator Date hidden'!BA30="x","x",$AZ$2-'Indicator Date hidden'!BA30)</f>
        <v>0</v>
      </c>
      <c r="BA29">
        <f t="shared" si="0"/>
        <v>22</v>
      </c>
      <c r="BB29" s="21">
        <f t="shared" si="1"/>
        <v>0.44</v>
      </c>
      <c r="BC29">
        <f t="shared" si="2"/>
        <v>5</v>
      </c>
      <c r="BD29" s="21">
        <f t="shared" si="3"/>
        <v>1.4718695594379279</v>
      </c>
      <c r="BE29" s="282">
        <f t="shared" si="4"/>
        <v>0</v>
      </c>
    </row>
    <row r="30" spans="1:57" x14ac:dyDescent="0.25">
      <c r="A30" t="s">
        <v>7179</v>
      </c>
      <c r="B30" s="206">
        <f>IF('Indicator Date hidden'!C31="x","x",$B$2-'Indicator Date hidden'!C31)</f>
        <v>0</v>
      </c>
      <c r="C30" s="206">
        <f>IF('Indicator Date hidden'!D31="x","x",$C$2-'Indicator Date hidden'!D31)</f>
        <v>0</v>
      </c>
      <c r="D30" s="206">
        <f>IF('Indicator Date hidden'!E31="x","x",$D$2-'Indicator Date hidden'!E31)</f>
        <v>0</v>
      </c>
      <c r="E30" s="206">
        <f>IF('Indicator Date hidden'!F31="x","x",$E$2-'Indicator Date hidden'!F31)</f>
        <v>0</v>
      </c>
      <c r="F30" s="206">
        <f>IF('Indicator Date hidden'!G31="x","x",$F$2-'Indicator Date hidden'!G31)</f>
        <v>0</v>
      </c>
      <c r="G30" s="206">
        <f>IF('Indicator Date hidden'!H31="x","x",$G$2-'Indicator Date hidden'!H31)</f>
        <v>0</v>
      </c>
      <c r="H30" s="206">
        <f>IF('Indicator Date hidden'!I31="x","x",$H$2-'Indicator Date hidden'!I31)</f>
        <v>0</v>
      </c>
      <c r="I30" s="206">
        <f>IF('Indicator Date hidden'!J31="x","x",$I$2-'Indicator Date hidden'!J31)</f>
        <v>0</v>
      </c>
      <c r="J30" s="206">
        <f>IF('Indicator Date hidden'!K31="x","x",$J$2-'Indicator Date hidden'!K31)</f>
        <v>0</v>
      </c>
      <c r="K30" s="206">
        <f>IF('Indicator Date hidden'!L31="x","x",$K$2-'Indicator Date hidden'!L31)</f>
        <v>0</v>
      </c>
      <c r="L30" s="206">
        <f>IF('Indicator Date hidden'!M31="x","x",$L$2-'Indicator Date hidden'!M31)</f>
        <v>0</v>
      </c>
      <c r="M30" s="206">
        <f>IF('Indicator Date hidden'!N31="x","x",$M$2-'Indicator Date hidden'!N31)</f>
        <v>0</v>
      </c>
      <c r="N30" s="206">
        <f>IF('Indicator Date hidden'!O31="x","x",$N$2-'Indicator Date hidden'!O31)</f>
        <v>0</v>
      </c>
      <c r="O30" s="206">
        <f>IF('Indicator Date hidden'!P31="x","x",$O$2-'Indicator Date hidden'!P31)</f>
        <v>0</v>
      </c>
      <c r="P30" s="206">
        <f>IF('Indicator Date hidden'!Q31="x","x",$P$2-'Indicator Date hidden'!Q31)</f>
        <v>0</v>
      </c>
      <c r="Q30" s="206" t="str">
        <f>IF('Indicator Date hidden'!R31="x","x",$Q$2-'Indicator Date hidden'!R31)</f>
        <v>x</v>
      </c>
      <c r="R30" s="206">
        <f>IF('Indicator Date hidden'!S31="x","x",$R$2-'Indicator Date hidden'!S31)</f>
        <v>0</v>
      </c>
      <c r="S30" s="206">
        <f>IF('Indicator Date hidden'!T31="x","x",$S$2-'Indicator Date hidden'!T31)</f>
        <v>0</v>
      </c>
      <c r="T30" s="206">
        <f>IF('Indicator Date hidden'!U31="x","x",$T$2-'Indicator Date hidden'!U31)</f>
        <v>0</v>
      </c>
      <c r="U30" s="206">
        <f>IF('Indicator Date hidden'!V31="x","x",$U$2-'Indicator Date hidden'!V31)</f>
        <v>0</v>
      </c>
      <c r="V30" s="206">
        <f>IF('Indicator Date hidden'!W31="x","x",$V$2-'Indicator Date hidden'!W31)</f>
        <v>0</v>
      </c>
      <c r="W30" s="206" t="str">
        <f>IF('Indicator Date hidden'!X31="x","x",$W$2-'Indicator Date hidden'!X31)</f>
        <v>x</v>
      </c>
      <c r="X30" s="206">
        <f>IF('Indicator Date hidden'!Y31="x","x",$X$2-'Indicator Date hidden'!Y31)</f>
        <v>3</v>
      </c>
      <c r="Y30" s="206">
        <f>IF('Indicator Date hidden'!Z31="x","x",$Y$2-'Indicator Date hidden'!Z31)</f>
        <v>0</v>
      </c>
      <c r="Z30" s="206">
        <f>IF('Indicator Date hidden'!AA31="x","x",$Z$2-'Indicator Date hidden'!AA31)</f>
        <v>0</v>
      </c>
      <c r="AA30" s="206">
        <f>IF('Indicator Date hidden'!AB31="x","x",$AA$2-'Indicator Date hidden'!AB31)</f>
        <v>0</v>
      </c>
      <c r="AB30" s="206">
        <f>IF('Indicator Date hidden'!AC31="x","x",$AB$2-'Indicator Date hidden'!AC31)</f>
        <v>0</v>
      </c>
      <c r="AC30" s="206">
        <f>IF('Indicator Date hidden'!AD31="x","x",$AC$2-'Indicator Date hidden'!AD31)</f>
        <v>0</v>
      </c>
      <c r="AD30" s="206">
        <f>IF('Indicator Date hidden'!AE31="x","x",$AD$2-'Indicator Date hidden'!AE31)</f>
        <v>0</v>
      </c>
      <c r="AE30" s="206" t="str">
        <f>IF('Indicator Date hidden'!AF31="x","x",$AE$2-'Indicator Date hidden'!AF31)</f>
        <v>x</v>
      </c>
      <c r="AF30" s="206">
        <f>IF('Indicator Date hidden'!AG31="x","x",$AF$2-'Indicator Date hidden'!AG31)</f>
        <v>6</v>
      </c>
      <c r="AG30" s="206">
        <f>IF('Indicator Date hidden'!AH31="x","x",$AG$2-'Indicator Date hidden'!AH31)</f>
        <v>0</v>
      </c>
      <c r="AH30" s="206">
        <f>IF('Indicator Date hidden'!AI31="x","x",$AH$2-'Indicator Date hidden'!AI31)</f>
        <v>0</v>
      </c>
      <c r="AI30" s="206">
        <f>IF('Indicator Date hidden'!AJ31="x","x",$AI$2-'Indicator Date hidden'!AJ31)</f>
        <v>0</v>
      </c>
      <c r="AJ30" s="206" t="str">
        <f>IF('Indicator Date hidden'!AK31="x","x",$AJ$2-'Indicator Date hidden'!AK31)</f>
        <v>x</v>
      </c>
      <c r="AK30" s="206" t="str">
        <f>IF('Indicator Date hidden'!AL31="x","x",$AK$2-'Indicator Date hidden'!AL31)</f>
        <v>x</v>
      </c>
      <c r="AL30" s="206">
        <f>IF('Indicator Date hidden'!AM31="x","x",$AL$2-'Indicator Date hidden'!AM31)</f>
        <v>0</v>
      </c>
      <c r="AM30" s="206">
        <f>IF('Indicator Date hidden'!AN31="x","x",$AM$2-'Indicator Date hidden'!AN31)</f>
        <v>0</v>
      </c>
      <c r="AN30" s="206">
        <f>IF('Indicator Date hidden'!AO31="x","x",$AN$2-'Indicator Date hidden'!AO31)</f>
        <v>0</v>
      </c>
      <c r="AO30" s="206">
        <f>IF('Indicator Date hidden'!AP31="x","x",$AO$2-'Indicator Date hidden'!AP31)</f>
        <v>0</v>
      </c>
      <c r="AP30" s="206">
        <f>IF('Indicator Date hidden'!AQ31="x","x",$AP$2-'Indicator Date hidden'!AQ31)</f>
        <v>0</v>
      </c>
      <c r="AQ30" s="206">
        <f>IF('Indicator Date hidden'!AR31="x","x",$AQ$2-'Indicator Date hidden'!AR31)</f>
        <v>0</v>
      </c>
      <c r="AR30" s="206">
        <f>IF('Indicator Date hidden'!AS31="x","x",$AR$2-'Indicator Date hidden'!AS31)</f>
        <v>0</v>
      </c>
      <c r="AS30" s="206">
        <f>IF('Indicator Date hidden'!AT31="x","x",$AS$2-'Indicator Date hidden'!AT31)</f>
        <v>0</v>
      </c>
      <c r="AT30" s="206">
        <f>IF('Indicator Date hidden'!AU31="x","x",$AT$2-'Indicator Date hidden'!AU31)</f>
        <v>0</v>
      </c>
      <c r="AU30" s="206">
        <f>IF('Indicator Date hidden'!AV31="x","x",$AU$2-'Indicator Date hidden'!AV31)</f>
        <v>2</v>
      </c>
      <c r="AV30" s="206">
        <f>IF('Indicator Date hidden'!AW31="x","x",$AV$2-'Indicator Date hidden'!AW31)</f>
        <v>0</v>
      </c>
      <c r="AW30" s="206">
        <f>IF('Indicator Date hidden'!AX31="x","x",$AW$2-'Indicator Date hidden'!AX31)</f>
        <v>0</v>
      </c>
      <c r="AX30" s="206">
        <f>IF('Indicator Date hidden'!AY31="x","x",$AX$2-'Indicator Date hidden'!AY31)</f>
        <v>0</v>
      </c>
      <c r="AY30" s="206">
        <f>IF('Indicator Date hidden'!AZ31="x","x",$AY$2-'Indicator Date hidden'!AZ31)</f>
        <v>0</v>
      </c>
      <c r="AZ30" s="206">
        <f>IF('Indicator Date hidden'!BA31="x","x",$AZ$2-'Indicator Date hidden'!BA31)</f>
        <v>0</v>
      </c>
      <c r="BA30">
        <f t="shared" si="0"/>
        <v>11</v>
      </c>
      <c r="BB30" s="21">
        <f t="shared" si="1"/>
        <v>0.2391304347826087</v>
      </c>
      <c r="BC30">
        <f t="shared" si="2"/>
        <v>3</v>
      </c>
      <c r="BD30" s="21">
        <f t="shared" si="3"/>
        <v>1.004008977283086</v>
      </c>
      <c r="BE30" s="282">
        <f t="shared" si="4"/>
        <v>0</v>
      </c>
    </row>
    <row r="31" spans="1:57" x14ac:dyDescent="0.25">
      <c r="A31" t="s">
        <v>7262</v>
      </c>
      <c r="B31" s="206">
        <f>IF('Indicator Date hidden'!C32="x","x",$B$2-'Indicator Date hidden'!C32)</f>
        <v>0</v>
      </c>
      <c r="C31" s="206">
        <f>IF('Indicator Date hidden'!D32="x","x",$C$2-'Indicator Date hidden'!D32)</f>
        <v>0</v>
      </c>
      <c r="D31" s="206">
        <f>IF('Indicator Date hidden'!E32="x","x",$D$2-'Indicator Date hidden'!E32)</f>
        <v>0</v>
      </c>
      <c r="E31" s="206">
        <f>IF('Indicator Date hidden'!F32="x","x",$E$2-'Indicator Date hidden'!F32)</f>
        <v>0</v>
      </c>
      <c r="F31" s="206">
        <f>IF('Indicator Date hidden'!G32="x","x",$F$2-'Indicator Date hidden'!G32)</f>
        <v>0</v>
      </c>
      <c r="G31" s="206">
        <f>IF('Indicator Date hidden'!H32="x","x",$G$2-'Indicator Date hidden'!H32)</f>
        <v>0</v>
      </c>
      <c r="H31" s="206">
        <f>IF('Indicator Date hidden'!I32="x","x",$H$2-'Indicator Date hidden'!I32)</f>
        <v>0</v>
      </c>
      <c r="I31" s="206">
        <f>IF('Indicator Date hidden'!J32="x","x",$I$2-'Indicator Date hidden'!J32)</f>
        <v>0</v>
      </c>
      <c r="J31" s="206">
        <f>IF('Indicator Date hidden'!K32="x","x",$J$2-'Indicator Date hidden'!K32)</f>
        <v>0</v>
      </c>
      <c r="K31" s="206">
        <f>IF('Indicator Date hidden'!L32="x","x",$K$2-'Indicator Date hidden'!L32)</f>
        <v>0</v>
      </c>
      <c r="L31" s="206">
        <f>IF('Indicator Date hidden'!M32="x","x",$L$2-'Indicator Date hidden'!M32)</f>
        <v>0</v>
      </c>
      <c r="M31" s="206">
        <f>IF('Indicator Date hidden'!N32="x","x",$M$2-'Indicator Date hidden'!N32)</f>
        <v>0</v>
      </c>
      <c r="N31" s="206">
        <f>IF('Indicator Date hidden'!O32="x","x",$N$2-'Indicator Date hidden'!O32)</f>
        <v>0</v>
      </c>
      <c r="O31" s="206">
        <f>IF('Indicator Date hidden'!P32="x","x",$O$2-'Indicator Date hidden'!P32)</f>
        <v>0</v>
      </c>
      <c r="P31" s="206">
        <f>IF('Indicator Date hidden'!Q32="x","x",$P$2-'Indicator Date hidden'!Q32)</f>
        <v>0</v>
      </c>
      <c r="Q31" s="206">
        <f>IF('Indicator Date hidden'!R32="x","x",$Q$2-'Indicator Date hidden'!R32)</f>
        <v>4</v>
      </c>
      <c r="R31" s="206">
        <f>IF('Indicator Date hidden'!S32="x","x",$R$2-'Indicator Date hidden'!S32)</f>
        <v>0</v>
      </c>
      <c r="S31" s="206">
        <f>IF('Indicator Date hidden'!T32="x","x",$S$2-'Indicator Date hidden'!T32)</f>
        <v>0</v>
      </c>
      <c r="T31" s="206">
        <f>IF('Indicator Date hidden'!U32="x","x",$T$2-'Indicator Date hidden'!U32)</f>
        <v>0</v>
      </c>
      <c r="U31" s="206">
        <f>IF('Indicator Date hidden'!V32="x","x",$U$2-'Indicator Date hidden'!V32)</f>
        <v>0</v>
      </c>
      <c r="V31" s="206">
        <f>IF('Indicator Date hidden'!W32="x","x",$V$2-'Indicator Date hidden'!W32)</f>
        <v>0</v>
      </c>
      <c r="W31" s="206">
        <f>IF('Indicator Date hidden'!X32="x","x",$W$2-'Indicator Date hidden'!X32)</f>
        <v>0</v>
      </c>
      <c r="X31" s="206">
        <f>IF('Indicator Date hidden'!Y32="x","x",$X$2-'Indicator Date hidden'!Y32)</f>
        <v>2</v>
      </c>
      <c r="Y31" s="206">
        <f>IF('Indicator Date hidden'!Z32="x","x",$Y$2-'Indicator Date hidden'!Z32)</f>
        <v>0</v>
      </c>
      <c r="Z31" s="206">
        <f>IF('Indicator Date hidden'!AA32="x","x",$Z$2-'Indicator Date hidden'!AA32)</f>
        <v>0</v>
      </c>
      <c r="AA31" s="206">
        <f>IF('Indicator Date hidden'!AB32="x","x",$AA$2-'Indicator Date hidden'!AB32)</f>
        <v>0</v>
      </c>
      <c r="AB31" s="206">
        <f>IF('Indicator Date hidden'!AC32="x","x",$AB$2-'Indicator Date hidden'!AC32)</f>
        <v>0</v>
      </c>
      <c r="AC31" s="206">
        <f>IF('Indicator Date hidden'!AD32="x","x",$AC$2-'Indicator Date hidden'!AD32)</f>
        <v>0</v>
      </c>
      <c r="AD31" s="206">
        <f>IF('Indicator Date hidden'!AE32="x","x",$AD$2-'Indicator Date hidden'!AE32)</f>
        <v>0</v>
      </c>
      <c r="AE31" s="206">
        <f>IF('Indicator Date hidden'!AF32="x","x",$AE$2-'Indicator Date hidden'!AF32)</f>
        <v>0</v>
      </c>
      <c r="AF31" s="206">
        <f>IF('Indicator Date hidden'!AG32="x","x",$AF$2-'Indicator Date hidden'!AG32)</f>
        <v>1</v>
      </c>
      <c r="AG31" s="206">
        <f>IF('Indicator Date hidden'!AH32="x","x",$AG$2-'Indicator Date hidden'!AH32)</f>
        <v>0</v>
      </c>
      <c r="AH31" s="206">
        <f>IF('Indicator Date hidden'!AI32="x","x",$AH$2-'Indicator Date hidden'!AI32)</f>
        <v>0</v>
      </c>
      <c r="AI31" s="206">
        <f>IF('Indicator Date hidden'!AJ32="x","x",$AI$2-'Indicator Date hidden'!AJ32)</f>
        <v>0</v>
      </c>
      <c r="AJ31" s="206" t="str">
        <f>IF('Indicator Date hidden'!AK32="x","x",$AJ$2-'Indicator Date hidden'!AK32)</f>
        <v>x</v>
      </c>
      <c r="AK31" s="206">
        <f>IF('Indicator Date hidden'!AL32="x","x",$AK$2-'Indicator Date hidden'!AL32)</f>
        <v>1</v>
      </c>
      <c r="AL31" s="206">
        <f>IF('Indicator Date hidden'!AM32="x","x",$AL$2-'Indicator Date hidden'!AM32)</f>
        <v>0</v>
      </c>
      <c r="AM31" s="206">
        <f>IF('Indicator Date hidden'!AN32="x","x",$AM$2-'Indicator Date hidden'!AN32)</f>
        <v>0</v>
      </c>
      <c r="AN31" s="206">
        <f>IF('Indicator Date hidden'!AO32="x","x",$AN$2-'Indicator Date hidden'!AO32)</f>
        <v>0</v>
      </c>
      <c r="AO31" s="206">
        <f>IF('Indicator Date hidden'!AP32="x","x",$AO$2-'Indicator Date hidden'!AP32)</f>
        <v>0</v>
      </c>
      <c r="AP31" s="206">
        <f>IF('Indicator Date hidden'!AQ32="x","x",$AP$2-'Indicator Date hidden'!AQ32)</f>
        <v>0</v>
      </c>
      <c r="AQ31" s="206">
        <f>IF('Indicator Date hidden'!AR32="x","x",$AQ$2-'Indicator Date hidden'!AR32)</f>
        <v>8</v>
      </c>
      <c r="AR31" s="206">
        <f>IF('Indicator Date hidden'!AS32="x","x",$AR$2-'Indicator Date hidden'!AS32)</f>
        <v>0</v>
      </c>
      <c r="AS31" s="206">
        <f>IF('Indicator Date hidden'!AT32="x","x",$AS$2-'Indicator Date hidden'!AT32)</f>
        <v>0</v>
      </c>
      <c r="AT31" s="206">
        <f>IF('Indicator Date hidden'!AU32="x","x",$AT$2-'Indicator Date hidden'!AU32)</f>
        <v>0</v>
      </c>
      <c r="AU31" s="206">
        <f>IF('Indicator Date hidden'!AV32="x","x",$AU$2-'Indicator Date hidden'!AV32)</f>
        <v>5</v>
      </c>
      <c r="AV31" s="206">
        <f>IF('Indicator Date hidden'!AW32="x","x",$AV$2-'Indicator Date hidden'!AW32)</f>
        <v>0</v>
      </c>
      <c r="AW31" s="206">
        <f>IF('Indicator Date hidden'!AX32="x","x",$AW$2-'Indicator Date hidden'!AX32)</f>
        <v>0</v>
      </c>
      <c r="AX31" s="206">
        <f>IF('Indicator Date hidden'!AY32="x","x",$AX$2-'Indicator Date hidden'!AY32)</f>
        <v>0</v>
      </c>
      <c r="AY31" s="206">
        <f>IF('Indicator Date hidden'!AZ32="x","x",$AY$2-'Indicator Date hidden'!AZ32)</f>
        <v>0</v>
      </c>
      <c r="AZ31" s="206">
        <f>IF('Indicator Date hidden'!BA32="x","x",$AZ$2-'Indicator Date hidden'!BA32)</f>
        <v>0</v>
      </c>
      <c r="BA31">
        <f t="shared" si="0"/>
        <v>21</v>
      </c>
      <c r="BB31" s="21">
        <f t="shared" si="1"/>
        <v>0.42</v>
      </c>
      <c r="BC31">
        <f t="shared" si="2"/>
        <v>6</v>
      </c>
      <c r="BD31" s="21">
        <f t="shared" si="3"/>
        <v>1.4295453822806745</v>
      </c>
      <c r="BE31" s="282">
        <f t="shared" si="4"/>
        <v>0</v>
      </c>
    </row>
    <row r="32" spans="1:57" x14ac:dyDescent="0.25">
      <c r="A32" t="s">
        <v>7172</v>
      </c>
      <c r="B32" s="206">
        <f>IF('Indicator Date hidden'!C33="x","x",$B$2-'Indicator Date hidden'!C33)</f>
        <v>0</v>
      </c>
      <c r="C32" s="206">
        <f>IF('Indicator Date hidden'!D33="x","x",$C$2-'Indicator Date hidden'!D33)</f>
        <v>0</v>
      </c>
      <c r="D32" s="206">
        <f>IF('Indicator Date hidden'!E33="x","x",$D$2-'Indicator Date hidden'!E33)</f>
        <v>0</v>
      </c>
      <c r="E32" s="206">
        <f>IF('Indicator Date hidden'!F33="x","x",$E$2-'Indicator Date hidden'!F33)</f>
        <v>0</v>
      </c>
      <c r="F32" s="206">
        <f>IF('Indicator Date hidden'!G33="x","x",$F$2-'Indicator Date hidden'!G33)</f>
        <v>0</v>
      </c>
      <c r="G32" s="206">
        <f>IF('Indicator Date hidden'!H33="x","x",$G$2-'Indicator Date hidden'!H33)</f>
        <v>0</v>
      </c>
      <c r="H32" s="206">
        <f>IF('Indicator Date hidden'!I33="x","x",$H$2-'Indicator Date hidden'!I33)</f>
        <v>0</v>
      </c>
      <c r="I32" s="206">
        <f>IF('Indicator Date hidden'!J33="x","x",$I$2-'Indicator Date hidden'!J33)</f>
        <v>0</v>
      </c>
      <c r="J32" s="206">
        <f>IF('Indicator Date hidden'!K33="x","x",$J$2-'Indicator Date hidden'!K33)</f>
        <v>0</v>
      </c>
      <c r="K32" s="206">
        <f>IF('Indicator Date hidden'!L33="x","x",$K$2-'Indicator Date hidden'!L33)</f>
        <v>0</v>
      </c>
      <c r="L32" s="206">
        <f>IF('Indicator Date hidden'!M33="x","x",$L$2-'Indicator Date hidden'!M33)</f>
        <v>0</v>
      </c>
      <c r="M32" s="206">
        <f>IF('Indicator Date hidden'!N33="x","x",$M$2-'Indicator Date hidden'!N33)</f>
        <v>0</v>
      </c>
      <c r="N32" s="206">
        <f>IF('Indicator Date hidden'!O33="x","x",$N$2-'Indicator Date hidden'!O33)</f>
        <v>0</v>
      </c>
      <c r="O32" s="206">
        <f>IF('Indicator Date hidden'!P33="x","x",$O$2-'Indicator Date hidden'!P33)</f>
        <v>0</v>
      </c>
      <c r="P32" s="206">
        <f>IF('Indicator Date hidden'!Q33="x","x",$P$2-'Indicator Date hidden'!Q33)</f>
        <v>0</v>
      </c>
      <c r="Q32" s="206">
        <f>IF('Indicator Date hidden'!R33="x","x",$Q$2-'Indicator Date hidden'!R33)</f>
        <v>3</v>
      </c>
      <c r="R32" s="206">
        <f>IF('Indicator Date hidden'!S33="x","x",$R$2-'Indicator Date hidden'!S33)</f>
        <v>0</v>
      </c>
      <c r="S32" s="206">
        <f>IF('Indicator Date hidden'!T33="x","x",$S$2-'Indicator Date hidden'!T33)</f>
        <v>0</v>
      </c>
      <c r="T32" s="206">
        <f>IF('Indicator Date hidden'!U33="x","x",$T$2-'Indicator Date hidden'!U33)</f>
        <v>0</v>
      </c>
      <c r="U32" s="206">
        <f>IF('Indicator Date hidden'!V33="x","x",$U$2-'Indicator Date hidden'!V33)</f>
        <v>0</v>
      </c>
      <c r="V32" s="206">
        <f>IF('Indicator Date hidden'!W33="x","x",$V$2-'Indicator Date hidden'!W33)</f>
        <v>0</v>
      </c>
      <c r="W32" s="206">
        <f>IF('Indicator Date hidden'!X33="x","x",$W$2-'Indicator Date hidden'!X33)</f>
        <v>3</v>
      </c>
      <c r="X32" s="206">
        <f>IF('Indicator Date hidden'!Y33="x","x",$X$2-'Indicator Date hidden'!Y33)</f>
        <v>5</v>
      </c>
      <c r="Y32" s="206">
        <f>IF('Indicator Date hidden'!Z33="x","x",$Y$2-'Indicator Date hidden'!Z33)</f>
        <v>0</v>
      </c>
      <c r="Z32" s="206">
        <f>IF('Indicator Date hidden'!AA33="x","x",$Z$2-'Indicator Date hidden'!AA33)</f>
        <v>0</v>
      </c>
      <c r="AA32" s="206">
        <f>IF('Indicator Date hidden'!AB33="x","x",$AA$2-'Indicator Date hidden'!AB33)</f>
        <v>0</v>
      </c>
      <c r="AB32" s="206">
        <f>IF('Indicator Date hidden'!AC33="x","x",$AB$2-'Indicator Date hidden'!AC33)</f>
        <v>0</v>
      </c>
      <c r="AC32" s="206">
        <f>IF('Indicator Date hidden'!AD33="x","x",$AC$2-'Indicator Date hidden'!AD33)</f>
        <v>0</v>
      </c>
      <c r="AD32" s="206">
        <f>IF('Indicator Date hidden'!AE33="x","x",$AD$2-'Indicator Date hidden'!AE33)</f>
        <v>0</v>
      </c>
      <c r="AE32" s="206">
        <f>IF('Indicator Date hidden'!AF33="x","x",$AE$2-'Indicator Date hidden'!AF33)</f>
        <v>0</v>
      </c>
      <c r="AF32" s="206">
        <f>IF('Indicator Date hidden'!AG33="x","x",$AF$2-'Indicator Date hidden'!AG33)</f>
        <v>6</v>
      </c>
      <c r="AG32" s="206">
        <f>IF('Indicator Date hidden'!AH33="x","x",$AG$2-'Indicator Date hidden'!AH33)</f>
        <v>0</v>
      </c>
      <c r="AH32" s="206">
        <f>IF('Indicator Date hidden'!AI33="x","x",$AH$2-'Indicator Date hidden'!AI33)</f>
        <v>0</v>
      </c>
      <c r="AI32" s="206">
        <f>IF('Indicator Date hidden'!AJ33="x","x",$AI$2-'Indicator Date hidden'!AJ33)</f>
        <v>0</v>
      </c>
      <c r="AJ32" s="206">
        <f>IF('Indicator Date hidden'!AK33="x","x",$AJ$2-'Indicator Date hidden'!AK33)</f>
        <v>0</v>
      </c>
      <c r="AK32" s="206">
        <f>IF('Indicator Date hidden'!AL33="x","x",$AK$2-'Indicator Date hidden'!AL33)</f>
        <v>0</v>
      </c>
      <c r="AL32" s="206">
        <f>IF('Indicator Date hidden'!AM33="x","x",$AL$2-'Indicator Date hidden'!AM33)</f>
        <v>0</v>
      </c>
      <c r="AM32" s="206">
        <f>IF('Indicator Date hidden'!AN33="x","x",$AM$2-'Indicator Date hidden'!AN33)</f>
        <v>0</v>
      </c>
      <c r="AN32" s="206">
        <f>IF('Indicator Date hidden'!AO33="x","x",$AN$2-'Indicator Date hidden'!AO33)</f>
        <v>0</v>
      </c>
      <c r="AO32" s="206">
        <f>IF('Indicator Date hidden'!AP33="x","x",$AO$2-'Indicator Date hidden'!AP33)</f>
        <v>0</v>
      </c>
      <c r="AP32" s="206">
        <f>IF('Indicator Date hidden'!AQ33="x","x",$AP$2-'Indicator Date hidden'!AQ33)</f>
        <v>0</v>
      </c>
      <c r="AQ32" s="206">
        <f>IF('Indicator Date hidden'!AR33="x","x",$AQ$2-'Indicator Date hidden'!AR33)</f>
        <v>0</v>
      </c>
      <c r="AR32" s="206">
        <f>IF('Indicator Date hidden'!AS33="x","x",$AR$2-'Indicator Date hidden'!AS33)</f>
        <v>0</v>
      </c>
      <c r="AS32" s="206">
        <f>IF('Indicator Date hidden'!AT33="x","x",$AS$2-'Indicator Date hidden'!AT33)</f>
        <v>0</v>
      </c>
      <c r="AT32" s="206">
        <f>IF('Indicator Date hidden'!AU33="x","x",$AT$2-'Indicator Date hidden'!AU33)</f>
        <v>0</v>
      </c>
      <c r="AU32" s="206">
        <f>IF('Indicator Date hidden'!AV33="x","x",$AU$2-'Indicator Date hidden'!AV33)</f>
        <v>4</v>
      </c>
      <c r="AV32" s="206">
        <f>IF('Indicator Date hidden'!AW33="x","x",$AV$2-'Indicator Date hidden'!AW33)</f>
        <v>0</v>
      </c>
      <c r="AW32" s="206">
        <f>IF('Indicator Date hidden'!AX33="x","x",$AW$2-'Indicator Date hidden'!AX33)</f>
        <v>0</v>
      </c>
      <c r="AX32" s="206">
        <f>IF('Indicator Date hidden'!AY33="x","x",$AX$2-'Indicator Date hidden'!AY33)</f>
        <v>0</v>
      </c>
      <c r="AY32" s="206">
        <f>IF('Indicator Date hidden'!AZ33="x","x",$AY$2-'Indicator Date hidden'!AZ33)</f>
        <v>0</v>
      </c>
      <c r="AZ32" s="206">
        <f>IF('Indicator Date hidden'!BA33="x","x",$AZ$2-'Indicator Date hidden'!BA33)</f>
        <v>0</v>
      </c>
      <c r="BA32">
        <f t="shared" si="0"/>
        <v>21</v>
      </c>
      <c r="BB32" s="21">
        <f t="shared" si="1"/>
        <v>0.41176470588235292</v>
      </c>
      <c r="BC32">
        <f t="shared" si="2"/>
        <v>5</v>
      </c>
      <c r="BD32" s="21">
        <f t="shared" si="3"/>
        <v>1.3012282371009458</v>
      </c>
      <c r="BE32" s="282">
        <f t="shared" si="4"/>
        <v>0</v>
      </c>
    </row>
    <row r="33" spans="1:57" x14ac:dyDescent="0.25">
      <c r="A33" t="s">
        <v>7164</v>
      </c>
      <c r="B33" s="206">
        <f>IF('Indicator Date hidden'!C34="x","x",$B$2-'Indicator Date hidden'!C34)</f>
        <v>0</v>
      </c>
      <c r="C33" s="206">
        <f>IF('Indicator Date hidden'!D34="x","x",$C$2-'Indicator Date hidden'!D34)</f>
        <v>0</v>
      </c>
      <c r="D33" s="206">
        <f>IF('Indicator Date hidden'!E34="x","x",$D$2-'Indicator Date hidden'!E34)</f>
        <v>0</v>
      </c>
      <c r="E33" s="206">
        <f>IF('Indicator Date hidden'!F34="x","x",$E$2-'Indicator Date hidden'!F34)</f>
        <v>0</v>
      </c>
      <c r="F33" s="206">
        <f>IF('Indicator Date hidden'!G34="x","x",$F$2-'Indicator Date hidden'!G34)</f>
        <v>0</v>
      </c>
      <c r="G33" s="206">
        <f>IF('Indicator Date hidden'!H34="x","x",$G$2-'Indicator Date hidden'!H34)</f>
        <v>0</v>
      </c>
      <c r="H33" s="206">
        <f>IF('Indicator Date hidden'!I34="x","x",$H$2-'Indicator Date hidden'!I34)</f>
        <v>0</v>
      </c>
      <c r="I33" s="206">
        <f>IF('Indicator Date hidden'!J34="x","x",$I$2-'Indicator Date hidden'!J34)</f>
        <v>0</v>
      </c>
      <c r="J33" s="206">
        <f>IF('Indicator Date hidden'!K34="x","x",$J$2-'Indicator Date hidden'!K34)</f>
        <v>0</v>
      </c>
      <c r="K33" s="206">
        <f>IF('Indicator Date hidden'!L34="x","x",$K$2-'Indicator Date hidden'!L34)</f>
        <v>0</v>
      </c>
      <c r="L33" s="206">
        <f>IF('Indicator Date hidden'!M34="x","x",$L$2-'Indicator Date hidden'!M34)</f>
        <v>0</v>
      </c>
      <c r="M33" s="206">
        <f>IF('Indicator Date hidden'!N34="x","x",$M$2-'Indicator Date hidden'!N34)</f>
        <v>0</v>
      </c>
      <c r="N33" s="206">
        <f>IF('Indicator Date hidden'!O34="x","x",$N$2-'Indicator Date hidden'!O34)</f>
        <v>0</v>
      </c>
      <c r="O33" s="206">
        <f>IF('Indicator Date hidden'!P34="x","x",$O$2-'Indicator Date hidden'!P34)</f>
        <v>0</v>
      </c>
      <c r="P33" s="206">
        <f>IF('Indicator Date hidden'!Q34="x","x",$P$2-'Indicator Date hidden'!Q34)</f>
        <v>0</v>
      </c>
      <c r="Q33" s="206" t="str">
        <f>IF('Indicator Date hidden'!R34="x","x",$Q$2-'Indicator Date hidden'!R34)</f>
        <v>x</v>
      </c>
      <c r="R33" s="206">
        <f>IF('Indicator Date hidden'!S34="x","x",$R$2-'Indicator Date hidden'!S34)</f>
        <v>0</v>
      </c>
      <c r="S33" s="206">
        <f>IF('Indicator Date hidden'!T34="x","x",$S$2-'Indicator Date hidden'!T34)</f>
        <v>0</v>
      </c>
      <c r="T33" s="206">
        <f>IF('Indicator Date hidden'!U34="x","x",$T$2-'Indicator Date hidden'!U34)</f>
        <v>0</v>
      </c>
      <c r="U33" s="206" t="str">
        <f>IF('Indicator Date hidden'!V34="x","x",$U$2-'Indicator Date hidden'!V34)</f>
        <v>x</v>
      </c>
      <c r="V33" s="206">
        <f>IF('Indicator Date hidden'!W34="x","x",$V$2-'Indicator Date hidden'!W34)</f>
        <v>0</v>
      </c>
      <c r="W33" s="206" t="str">
        <f>IF('Indicator Date hidden'!X34="x","x",$W$2-'Indicator Date hidden'!X34)</f>
        <v>x</v>
      </c>
      <c r="X33" s="206">
        <f>IF('Indicator Date hidden'!Y34="x","x",$X$2-'Indicator Date hidden'!Y34)</f>
        <v>4</v>
      </c>
      <c r="Y33" s="206">
        <f>IF('Indicator Date hidden'!Z34="x","x",$Y$2-'Indicator Date hidden'!Z34)</f>
        <v>0</v>
      </c>
      <c r="Z33" s="206">
        <f>IF('Indicator Date hidden'!AA34="x","x",$Z$2-'Indicator Date hidden'!AA34)</f>
        <v>0</v>
      </c>
      <c r="AA33" s="206" t="str">
        <f>IF('Indicator Date hidden'!AB34="x","x",$AA$2-'Indicator Date hidden'!AB34)</f>
        <v>x</v>
      </c>
      <c r="AB33" s="206">
        <f>IF('Indicator Date hidden'!AC34="x","x",$AB$2-'Indicator Date hidden'!AC34)</f>
        <v>0</v>
      </c>
      <c r="AC33" s="206">
        <f>IF('Indicator Date hidden'!AD34="x","x",$AC$2-'Indicator Date hidden'!AD34)</f>
        <v>0</v>
      </c>
      <c r="AD33" s="206" t="str">
        <f>IF('Indicator Date hidden'!AE34="x","x",$AD$2-'Indicator Date hidden'!AE34)</f>
        <v>x</v>
      </c>
      <c r="AE33" s="206">
        <f>IF('Indicator Date hidden'!AF34="x","x",$AE$2-'Indicator Date hidden'!AF34)</f>
        <v>0</v>
      </c>
      <c r="AF33" s="206">
        <f>IF('Indicator Date hidden'!AG34="x","x",$AF$2-'Indicator Date hidden'!AG34)</f>
        <v>3</v>
      </c>
      <c r="AG33" s="206">
        <f>IF('Indicator Date hidden'!AH34="x","x",$AG$2-'Indicator Date hidden'!AH34)</f>
        <v>0</v>
      </c>
      <c r="AH33" s="206">
        <f>IF('Indicator Date hidden'!AI34="x","x",$AH$2-'Indicator Date hidden'!AI34)</f>
        <v>0</v>
      </c>
      <c r="AI33" s="206">
        <f>IF('Indicator Date hidden'!AJ34="x","x",$AI$2-'Indicator Date hidden'!AJ34)</f>
        <v>0</v>
      </c>
      <c r="AJ33" s="206" t="str">
        <f>IF('Indicator Date hidden'!AK34="x","x",$AJ$2-'Indicator Date hidden'!AK34)</f>
        <v>x</v>
      </c>
      <c r="AK33" s="206">
        <f>IF('Indicator Date hidden'!AL34="x","x",$AK$2-'Indicator Date hidden'!AL34)</f>
        <v>1</v>
      </c>
      <c r="AL33" s="206">
        <f>IF('Indicator Date hidden'!AM34="x","x",$AL$2-'Indicator Date hidden'!AM34)</f>
        <v>0</v>
      </c>
      <c r="AM33" s="206">
        <f>IF('Indicator Date hidden'!AN34="x","x",$AM$2-'Indicator Date hidden'!AN34)</f>
        <v>0</v>
      </c>
      <c r="AN33" s="206">
        <f>IF('Indicator Date hidden'!AO34="x","x",$AN$2-'Indicator Date hidden'!AO34)</f>
        <v>0</v>
      </c>
      <c r="AO33" s="206">
        <f>IF('Indicator Date hidden'!AP34="x","x",$AO$2-'Indicator Date hidden'!AP34)</f>
        <v>0</v>
      </c>
      <c r="AP33" s="206">
        <f>IF('Indicator Date hidden'!AQ34="x","x",$AP$2-'Indicator Date hidden'!AQ34)</f>
        <v>0</v>
      </c>
      <c r="AQ33" s="206">
        <f>IF('Indicator Date hidden'!AR34="x","x",$AQ$2-'Indicator Date hidden'!AR34)</f>
        <v>4</v>
      </c>
      <c r="AR33" s="206">
        <f>IF('Indicator Date hidden'!AS34="x","x",$AR$2-'Indicator Date hidden'!AS34)</f>
        <v>0</v>
      </c>
      <c r="AS33" s="206">
        <f>IF('Indicator Date hidden'!AT34="x","x",$AS$2-'Indicator Date hidden'!AT34)</f>
        <v>0</v>
      </c>
      <c r="AT33" s="206">
        <f>IF('Indicator Date hidden'!AU34="x","x",$AT$2-'Indicator Date hidden'!AU34)</f>
        <v>0</v>
      </c>
      <c r="AU33" s="206" t="str">
        <f>IF('Indicator Date hidden'!AV34="x","x",$AU$2-'Indicator Date hidden'!AV34)</f>
        <v>x</v>
      </c>
      <c r="AV33" s="206">
        <f>IF('Indicator Date hidden'!AW34="x","x",$AV$2-'Indicator Date hidden'!AW34)</f>
        <v>0</v>
      </c>
      <c r="AW33" s="206">
        <f>IF('Indicator Date hidden'!AX34="x","x",$AW$2-'Indicator Date hidden'!AX34)</f>
        <v>0</v>
      </c>
      <c r="AX33" s="206">
        <f>IF('Indicator Date hidden'!AY34="x","x",$AX$2-'Indicator Date hidden'!AY34)</f>
        <v>0</v>
      </c>
      <c r="AY33" s="206">
        <f>IF('Indicator Date hidden'!AZ34="x","x",$AY$2-'Indicator Date hidden'!AZ34)</f>
        <v>0</v>
      </c>
      <c r="AZ33" s="206">
        <f>IF('Indicator Date hidden'!BA34="x","x",$AZ$2-'Indicator Date hidden'!BA34)</f>
        <v>0</v>
      </c>
      <c r="BA33">
        <f t="shared" si="0"/>
        <v>12</v>
      </c>
      <c r="BB33" s="21">
        <f t="shared" si="1"/>
        <v>0.27272727272727271</v>
      </c>
      <c r="BC33">
        <f t="shared" si="2"/>
        <v>4</v>
      </c>
      <c r="BD33" s="21">
        <f t="shared" si="3"/>
        <v>0.9381712472977406</v>
      </c>
      <c r="BE33" s="282">
        <f t="shared" si="4"/>
        <v>0</v>
      </c>
    </row>
    <row r="34" spans="1:57" x14ac:dyDescent="0.25">
      <c r="A34" t="s">
        <v>7162</v>
      </c>
      <c r="B34" s="206">
        <f>IF('Indicator Date hidden'!C35="x","x",$B$2-'Indicator Date hidden'!C35)</f>
        <v>0</v>
      </c>
      <c r="C34" s="206">
        <f>IF('Indicator Date hidden'!D35="x","x",$C$2-'Indicator Date hidden'!D35)</f>
        <v>0</v>
      </c>
      <c r="D34" s="206">
        <f>IF('Indicator Date hidden'!E35="x","x",$D$2-'Indicator Date hidden'!E35)</f>
        <v>0</v>
      </c>
      <c r="E34" s="206">
        <f>IF('Indicator Date hidden'!F35="x","x",$E$2-'Indicator Date hidden'!F35)</f>
        <v>0</v>
      </c>
      <c r="F34" s="206">
        <f>IF('Indicator Date hidden'!G35="x","x",$F$2-'Indicator Date hidden'!G35)</f>
        <v>0</v>
      </c>
      <c r="G34" s="206">
        <f>IF('Indicator Date hidden'!H35="x","x",$G$2-'Indicator Date hidden'!H35)</f>
        <v>0</v>
      </c>
      <c r="H34" s="206">
        <f>IF('Indicator Date hidden'!I35="x","x",$H$2-'Indicator Date hidden'!I35)</f>
        <v>0</v>
      </c>
      <c r="I34" s="206">
        <f>IF('Indicator Date hidden'!J35="x","x",$I$2-'Indicator Date hidden'!J35)</f>
        <v>0</v>
      </c>
      <c r="J34" s="206">
        <f>IF('Indicator Date hidden'!K35="x","x",$J$2-'Indicator Date hidden'!K35)</f>
        <v>0</v>
      </c>
      <c r="K34" s="206">
        <f>IF('Indicator Date hidden'!L35="x","x",$K$2-'Indicator Date hidden'!L35)</f>
        <v>0</v>
      </c>
      <c r="L34" s="206">
        <f>IF('Indicator Date hidden'!M35="x","x",$L$2-'Indicator Date hidden'!M35)</f>
        <v>0</v>
      </c>
      <c r="M34" s="206">
        <f>IF('Indicator Date hidden'!N35="x","x",$M$2-'Indicator Date hidden'!N35)</f>
        <v>0</v>
      </c>
      <c r="N34" s="206">
        <f>IF('Indicator Date hidden'!O35="x","x",$N$2-'Indicator Date hidden'!O35)</f>
        <v>0</v>
      </c>
      <c r="O34" s="206">
        <f>IF('Indicator Date hidden'!P35="x","x",$O$2-'Indicator Date hidden'!P35)</f>
        <v>0</v>
      </c>
      <c r="P34" s="206">
        <f>IF('Indicator Date hidden'!Q35="x","x",$P$2-'Indicator Date hidden'!Q35)</f>
        <v>0</v>
      </c>
      <c r="Q34" s="206">
        <f>IF('Indicator Date hidden'!R35="x","x",$Q$2-'Indicator Date hidden'!R35)</f>
        <v>4</v>
      </c>
      <c r="R34" s="206">
        <f>IF('Indicator Date hidden'!S35="x","x",$R$2-'Indicator Date hidden'!S35)</f>
        <v>0</v>
      </c>
      <c r="S34" s="206">
        <f>IF('Indicator Date hidden'!T35="x","x",$S$2-'Indicator Date hidden'!T35)</f>
        <v>0</v>
      </c>
      <c r="T34" s="206">
        <f>IF('Indicator Date hidden'!U35="x","x",$T$2-'Indicator Date hidden'!U35)</f>
        <v>0</v>
      </c>
      <c r="U34" s="206">
        <f>IF('Indicator Date hidden'!V35="x","x",$U$2-'Indicator Date hidden'!V35)</f>
        <v>0</v>
      </c>
      <c r="V34" s="206">
        <f>IF('Indicator Date hidden'!W35="x","x",$V$2-'Indicator Date hidden'!W35)</f>
        <v>0</v>
      </c>
      <c r="W34" s="206">
        <f>IF('Indicator Date hidden'!X35="x","x",$W$2-'Indicator Date hidden'!X35)</f>
        <v>4</v>
      </c>
      <c r="X34" s="206">
        <f>IF('Indicator Date hidden'!Y35="x","x",$X$2-'Indicator Date hidden'!Y35)</f>
        <v>5</v>
      </c>
      <c r="Y34" s="206">
        <f>IF('Indicator Date hidden'!Z35="x","x",$Y$2-'Indicator Date hidden'!Z35)</f>
        <v>0</v>
      </c>
      <c r="Z34" s="206">
        <f>IF('Indicator Date hidden'!AA35="x","x",$Z$2-'Indicator Date hidden'!AA35)</f>
        <v>0</v>
      </c>
      <c r="AA34" s="206">
        <f>IF('Indicator Date hidden'!AB35="x","x",$AA$2-'Indicator Date hidden'!AB35)</f>
        <v>0</v>
      </c>
      <c r="AB34" s="206">
        <f>IF('Indicator Date hidden'!AC35="x","x",$AB$2-'Indicator Date hidden'!AC35)</f>
        <v>0</v>
      </c>
      <c r="AC34" s="206">
        <f>IF('Indicator Date hidden'!AD35="x","x",$AC$2-'Indicator Date hidden'!AD35)</f>
        <v>0</v>
      </c>
      <c r="AD34" s="206">
        <f>IF('Indicator Date hidden'!AE35="x","x",$AD$2-'Indicator Date hidden'!AE35)</f>
        <v>0</v>
      </c>
      <c r="AE34" s="206">
        <f>IF('Indicator Date hidden'!AF35="x","x",$AE$2-'Indicator Date hidden'!AF35)</f>
        <v>0</v>
      </c>
      <c r="AF34" s="206">
        <f>IF('Indicator Date hidden'!AG35="x","x",$AF$2-'Indicator Date hidden'!AG35)</f>
        <v>5</v>
      </c>
      <c r="AG34" s="206">
        <f>IF('Indicator Date hidden'!AH35="x","x",$AG$2-'Indicator Date hidden'!AH35)</f>
        <v>0</v>
      </c>
      <c r="AH34" s="206">
        <f>IF('Indicator Date hidden'!AI35="x","x",$AH$2-'Indicator Date hidden'!AI35)</f>
        <v>0</v>
      </c>
      <c r="AI34" s="206">
        <f>IF('Indicator Date hidden'!AJ35="x","x",$AI$2-'Indicator Date hidden'!AJ35)</f>
        <v>0</v>
      </c>
      <c r="AJ34" s="206">
        <f>IF('Indicator Date hidden'!AK35="x","x",$AJ$2-'Indicator Date hidden'!AK35)</f>
        <v>0</v>
      </c>
      <c r="AK34" s="206">
        <f>IF('Indicator Date hidden'!AL35="x","x",$AK$2-'Indicator Date hidden'!AL35)</f>
        <v>1</v>
      </c>
      <c r="AL34" s="206">
        <f>IF('Indicator Date hidden'!AM35="x","x",$AL$2-'Indicator Date hidden'!AM35)</f>
        <v>0</v>
      </c>
      <c r="AM34" s="206">
        <f>IF('Indicator Date hidden'!AN35="x","x",$AM$2-'Indicator Date hidden'!AN35)</f>
        <v>0</v>
      </c>
      <c r="AN34" s="206">
        <f>IF('Indicator Date hidden'!AO35="x","x",$AN$2-'Indicator Date hidden'!AO35)</f>
        <v>0</v>
      </c>
      <c r="AO34" s="206" t="str">
        <f>IF('Indicator Date hidden'!AP35="x","x",$AO$2-'Indicator Date hidden'!AP35)</f>
        <v>x</v>
      </c>
      <c r="AP34" s="206" t="str">
        <f>IF('Indicator Date hidden'!AQ35="x","x",$AP$2-'Indicator Date hidden'!AQ35)</f>
        <v>x</v>
      </c>
      <c r="AQ34" s="206" t="str">
        <f>IF('Indicator Date hidden'!AR35="x","x",$AQ$2-'Indicator Date hidden'!AR35)</f>
        <v>x</v>
      </c>
      <c r="AR34" s="206">
        <f>IF('Indicator Date hidden'!AS35="x","x",$AR$2-'Indicator Date hidden'!AS35)</f>
        <v>0</v>
      </c>
      <c r="AS34" s="206">
        <f>IF('Indicator Date hidden'!AT35="x","x",$AS$2-'Indicator Date hidden'!AT35)</f>
        <v>0</v>
      </c>
      <c r="AT34" s="206">
        <f>IF('Indicator Date hidden'!AU35="x","x",$AT$2-'Indicator Date hidden'!AU35)</f>
        <v>0</v>
      </c>
      <c r="AU34" s="206">
        <f>IF('Indicator Date hidden'!AV35="x","x",$AU$2-'Indicator Date hidden'!AV35)</f>
        <v>4</v>
      </c>
      <c r="AV34" s="206">
        <f>IF('Indicator Date hidden'!AW35="x","x",$AV$2-'Indicator Date hidden'!AW35)</f>
        <v>0</v>
      </c>
      <c r="AW34" s="206">
        <f>IF('Indicator Date hidden'!AX35="x","x",$AW$2-'Indicator Date hidden'!AX35)</f>
        <v>0</v>
      </c>
      <c r="AX34" s="206">
        <f>IF('Indicator Date hidden'!AY35="x","x",$AX$2-'Indicator Date hidden'!AY35)</f>
        <v>0</v>
      </c>
      <c r="AY34" s="206">
        <f>IF('Indicator Date hidden'!AZ35="x","x",$AY$2-'Indicator Date hidden'!AZ35)</f>
        <v>0</v>
      </c>
      <c r="AZ34" s="206">
        <f>IF('Indicator Date hidden'!BA35="x","x",$AZ$2-'Indicator Date hidden'!BA35)</f>
        <v>0</v>
      </c>
      <c r="BA34">
        <f t="shared" si="0"/>
        <v>23</v>
      </c>
      <c r="BB34" s="21">
        <f t="shared" si="1"/>
        <v>0.47916666666666669</v>
      </c>
      <c r="BC34">
        <f t="shared" si="2"/>
        <v>6</v>
      </c>
      <c r="BD34" s="21">
        <f t="shared" si="3"/>
        <v>1.3538461159066622</v>
      </c>
      <c r="BE34" s="282">
        <f t="shared" si="4"/>
        <v>0</v>
      </c>
    </row>
    <row r="35" spans="1:57" x14ac:dyDescent="0.25">
      <c r="A35" t="s">
        <v>7386</v>
      </c>
      <c r="B35" s="206">
        <f>IF('Indicator Date hidden'!C36="x","x",$B$2-'Indicator Date hidden'!C36)</f>
        <v>0</v>
      </c>
      <c r="C35" s="206">
        <f>IF('Indicator Date hidden'!D36="x","x",$C$2-'Indicator Date hidden'!D36)</f>
        <v>0</v>
      </c>
      <c r="D35" s="206">
        <f>IF('Indicator Date hidden'!E36="x","x",$D$2-'Indicator Date hidden'!E36)</f>
        <v>0</v>
      </c>
      <c r="E35" s="206">
        <f>IF('Indicator Date hidden'!F36="x","x",$E$2-'Indicator Date hidden'!F36)</f>
        <v>0</v>
      </c>
      <c r="F35" s="206">
        <f>IF('Indicator Date hidden'!G36="x","x",$F$2-'Indicator Date hidden'!G36)</f>
        <v>0</v>
      </c>
      <c r="G35" s="206">
        <f>IF('Indicator Date hidden'!H36="x","x",$G$2-'Indicator Date hidden'!H36)</f>
        <v>0</v>
      </c>
      <c r="H35" s="206">
        <f>IF('Indicator Date hidden'!I36="x","x",$H$2-'Indicator Date hidden'!I36)</f>
        <v>0</v>
      </c>
      <c r="I35" s="206">
        <f>IF('Indicator Date hidden'!J36="x","x",$I$2-'Indicator Date hidden'!J36)</f>
        <v>0</v>
      </c>
      <c r="J35" s="206">
        <f>IF('Indicator Date hidden'!K36="x","x",$J$2-'Indicator Date hidden'!K36)</f>
        <v>0</v>
      </c>
      <c r="K35" s="206">
        <f>IF('Indicator Date hidden'!L36="x","x",$K$2-'Indicator Date hidden'!L36)</f>
        <v>0</v>
      </c>
      <c r="L35" s="206">
        <f>IF('Indicator Date hidden'!M36="x","x",$L$2-'Indicator Date hidden'!M36)</f>
        <v>0</v>
      </c>
      <c r="M35" s="206">
        <f>IF('Indicator Date hidden'!N36="x","x",$M$2-'Indicator Date hidden'!N36)</f>
        <v>0</v>
      </c>
      <c r="N35" s="206">
        <f>IF('Indicator Date hidden'!O36="x","x",$N$2-'Indicator Date hidden'!O36)</f>
        <v>0</v>
      </c>
      <c r="O35" s="206">
        <f>IF('Indicator Date hidden'!P36="x","x",$O$2-'Indicator Date hidden'!P36)</f>
        <v>0</v>
      </c>
      <c r="P35" s="206">
        <f>IF('Indicator Date hidden'!Q36="x","x",$P$2-'Indicator Date hidden'!Q36)</f>
        <v>0</v>
      </c>
      <c r="Q35" s="206">
        <f>IF('Indicator Date hidden'!R36="x","x",$Q$2-'Indicator Date hidden'!R36)</f>
        <v>4</v>
      </c>
      <c r="R35" s="206">
        <f>IF('Indicator Date hidden'!S36="x","x",$R$2-'Indicator Date hidden'!S36)</f>
        <v>0</v>
      </c>
      <c r="S35" s="206">
        <f>IF('Indicator Date hidden'!T36="x","x",$S$2-'Indicator Date hidden'!T36)</f>
        <v>0</v>
      </c>
      <c r="T35" s="206">
        <f>IF('Indicator Date hidden'!U36="x","x",$T$2-'Indicator Date hidden'!U36)</f>
        <v>0</v>
      </c>
      <c r="U35" s="206">
        <f>IF('Indicator Date hidden'!V36="x","x",$U$2-'Indicator Date hidden'!V36)</f>
        <v>0</v>
      </c>
      <c r="V35" s="206">
        <f>IF('Indicator Date hidden'!W36="x","x",$V$2-'Indicator Date hidden'!W36)</f>
        <v>0</v>
      </c>
      <c r="W35" s="206">
        <f>IF('Indicator Date hidden'!X36="x","x",$W$2-'Indicator Date hidden'!X36)</f>
        <v>4</v>
      </c>
      <c r="X35" s="206" t="str">
        <f>IF('Indicator Date hidden'!Y36="x","x",$X$2-'Indicator Date hidden'!Y36)</f>
        <v>x</v>
      </c>
      <c r="Y35" s="206">
        <f>IF('Indicator Date hidden'!Z36="x","x",$Y$2-'Indicator Date hidden'!Z36)</f>
        <v>0</v>
      </c>
      <c r="Z35" s="206">
        <f>IF('Indicator Date hidden'!AA36="x","x",$Z$2-'Indicator Date hidden'!AA36)</f>
        <v>0</v>
      </c>
      <c r="AA35" s="206">
        <f>IF('Indicator Date hidden'!AB36="x","x",$AA$2-'Indicator Date hidden'!AB36)</f>
        <v>0</v>
      </c>
      <c r="AB35" s="206">
        <f>IF('Indicator Date hidden'!AC36="x","x",$AB$2-'Indicator Date hidden'!AC36)</f>
        <v>0</v>
      </c>
      <c r="AC35" s="206">
        <f>IF('Indicator Date hidden'!AD36="x","x",$AC$2-'Indicator Date hidden'!AD36)</f>
        <v>0</v>
      </c>
      <c r="AD35" s="206">
        <f>IF('Indicator Date hidden'!AE36="x","x",$AD$2-'Indicator Date hidden'!AE36)</f>
        <v>0</v>
      </c>
      <c r="AE35" s="206">
        <f>IF('Indicator Date hidden'!AF36="x","x",$AE$2-'Indicator Date hidden'!AF36)</f>
        <v>0</v>
      </c>
      <c r="AF35" s="206">
        <f>IF('Indicator Date hidden'!AG36="x","x",$AF$2-'Indicator Date hidden'!AG36)</f>
        <v>2</v>
      </c>
      <c r="AG35" s="206">
        <f>IF('Indicator Date hidden'!AH36="x","x",$AG$2-'Indicator Date hidden'!AH36)</f>
        <v>0</v>
      </c>
      <c r="AH35" s="206">
        <f>IF('Indicator Date hidden'!AI36="x","x",$AH$2-'Indicator Date hidden'!AI36)</f>
        <v>0</v>
      </c>
      <c r="AI35" s="206">
        <f>IF('Indicator Date hidden'!AJ36="x","x",$AI$2-'Indicator Date hidden'!AJ36)</f>
        <v>0</v>
      </c>
      <c r="AJ35" s="206">
        <f>IF('Indicator Date hidden'!AK36="x","x",$AJ$2-'Indicator Date hidden'!AK36)</f>
        <v>1</v>
      </c>
      <c r="AK35" s="206">
        <f>IF('Indicator Date hidden'!AL36="x","x",$AK$2-'Indicator Date hidden'!AL36)</f>
        <v>0</v>
      </c>
      <c r="AL35" s="206">
        <f>IF('Indicator Date hidden'!AM36="x","x",$AL$2-'Indicator Date hidden'!AM36)</f>
        <v>0</v>
      </c>
      <c r="AM35" s="206">
        <f>IF('Indicator Date hidden'!AN36="x","x",$AM$2-'Indicator Date hidden'!AN36)</f>
        <v>0</v>
      </c>
      <c r="AN35" s="206">
        <f>IF('Indicator Date hidden'!AO36="x","x",$AN$2-'Indicator Date hidden'!AO36)</f>
        <v>0</v>
      </c>
      <c r="AO35" s="206" t="str">
        <f>IF('Indicator Date hidden'!AP36="x","x",$AO$2-'Indicator Date hidden'!AP36)</f>
        <v>x</v>
      </c>
      <c r="AP35" s="206" t="str">
        <f>IF('Indicator Date hidden'!AQ36="x","x",$AP$2-'Indicator Date hidden'!AQ36)</f>
        <v>x</v>
      </c>
      <c r="AQ35" s="206" t="str">
        <f>IF('Indicator Date hidden'!AR36="x","x",$AQ$2-'Indicator Date hidden'!AR36)</f>
        <v>x</v>
      </c>
      <c r="AR35" s="206">
        <f>IF('Indicator Date hidden'!AS36="x","x",$AR$2-'Indicator Date hidden'!AS36)</f>
        <v>0</v>
      </c>
      <c r="AS35" s="206">
        <f>IF('Indicator Date hidden'!AT36="x","x",$AS$2-'Indicator Date hidden'!AT36)</f>
        <v>0</v>
      </c>
      <c r="AT35" s="206">
        <f>IF('Indicator Date hidden'!AU36="x","x",$AT$2-'Indicator Date hidden'!AU36)</f>
        <v>0</v>
      </c>
      <c r="AU35" s="206">
        <f>IF('Indicator Date hidden'!AV36="x","x",$AU$2-'Indicator Date hidden'!AV36)</f>
        <v>1</v>
      </c>
      <c r="AV35" s="206">
        <f>IF('Indicator Date hidden'!AW36="x","x",$AV$2-'Indicator Date hidden'!AW36)</f>
        <v>0</v>
      </c>
      <c r="AW35" s="206">
        <f>IF('Indicator Date hidden'!AX36="x","x",$AW$2-'Indicator Date hidden'!AX36)</f>
        <v>0</v>
      </c>
      <c r="AX35" s="206">
        <f>IF('Indicator Date hidden'!AY36="x","x",$AX$2-'Indicator Date hidden'!AY36)</f>
        <v>0</v>
      </c>
      <c r="AY35" s="206">
        <f>IF('Indicator Date hidden'!AZ36="x","x",$AY$2-'Indicator Date hidden'!AZ36)</f>
        <v>0</v>
      </c>
      <c r="AZ35" s="206">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82">
        <f t="shared" ref="BE35:BE66" si="9">MEDIAN(B35:AZ35)</f>
        <v>0</v>
      </c>
    </row>
    <row r="36" spans="1:57" x14ac:dyDescent="0.25">
      <c r="A36" t="s">
        <v>7168</v>
      </c>
      <c r="B36" s="206">
        <f>IF('Indicator Date hidden'!C37="x","x",$B$2-'Indicator Date hidden'!C37)</f>
        <v>0</v>
      </c>
      <c r="C36" s="206">
        <f>IF('Indicator Date hidden'!D37="x","x",$C$2-'Indicator Date hidden'!D37)</f>
        <v>0</v>
      </c>
      <c r="D36" s="206">
        <f>IF('Indicator Date hidden'!E37="x","x",$D$2-'Indicator Date hidden'!E37)</f>
        <v>0</v>
      </c>
      <c r="E36" s="206">
        <f>IF('Indicator Date hidden'!F37="x","x",$E$2-'Indicator Date hidden'!F37)</f>
        <v>0</v>
      </c>
      <c r="F36" s="206">
        <f>IF('Indicator Date hidden'!G37="x","x",$F$2-'Indicator Date hidden'!G37)</f>
        <v>0</v>
      </c>
      <c r="G36" s="206">
        <f>IF('Indicator Date hidden'!H37="x","x",$G$2-'Indicator Date hidden'!H37)</f>
        <v>0</v>
      </c>
      <c r="H36" s="206">
        <f>IF('Indicator Date hidden'!I37="x","x",$H$2-'Indicator Date hidden'!I37)</f>
        <v>0</v>
      </c>
      <c r="I36" s="206">
        <f>IF('Indicator Date hidden'!J37="x","x",$I$2-'Indicator Date hidden'!J37)</f>
        <v>0</v>
      </c>
      <c r="J36" s="206">
        <f>IF('Indicator Date hidden'!K37="x","x",$J$2-'Indicator Date hidden'!K37)</f>
        <v>0</v>
      </c>
      <c r="K36" s="206">
        <f>IF('Indicator Date hidden'!L37="x","x",$K$2-'Indicator Date hidden'!L37)</f>
        <v>0</v>
      </c>
      <c r="L36" s="206">
        <f>IF('Indicator Date hidden'!M37="x","x",$L$2-'Indicator Date hidden'!M37)</f>
        <v>0</v>
      </c>
      <c r="M36" s="206">
        <f>IF('Indicator Date hidden'!N37="x","x",$M$2-'Indicator Date hidden'!N37)</f>
        <v>0</v>
      </c>
      <c r="N36" s="206">
        <f>IF('Indicator Date hidden'!O37="x","x",$N$2-'Indicator Date hidden'!O37)</f>
        <v>0</v>
      </c>
      <c r="O36" s="206">
        <f>IF('Indicator Date hidden'!P37="x","x",$O$2-'Indicator Date hidden'!P37)</f>
        <v>0</v>
      </c>
      <c r="P36" s="206">
        <f>IF('Indicator Date hidden'!Q37="x","x",$P$2-'Indicator Date hidden'!Q37)</f>
        <v>0</v>
      </c>
      <c r="Q36" s="206" t="str">
        <f>IF('Indicator Date hidden'!R37="x","x",$Q$2-'Indicator Date hidden'!R37)</f>
        <v>x</v>
      </c>
      <c r="R36" s="206">
        <f>IF('Indicator Date hidden'!S37="x","x",$R$2-'Indicator Date hidden'!S37)</f>
        <v>0</v>
      </c>
      <c r="S36" s="206">
        <f>IF('Indicator Date hidden'!T37="x","x",$S$2-'Indicator Date hidden'!T37)</f>
        <v>0</v>
      </c>
      <c r="T36" s="206">
        <f>IF('Indicator Date hidden'!U37="x","x",$T$2-'Indicator Date hidden'!U37)</f>
        <v>0</v>
      </c>
      <c r="U36" s="206">
        <f>IF('Indicator Date hidden'!V37="x","x",$U$2-'Indicator Date hidden'!V37)</f>
        <v>0</v>
      </c>
      <c r="V36" s="206">
        <f>IF('Indicator Date hidden'!W37="x","x",$V$2-'Indicator Date hidden'!W37)</f>
        <v>0</v>
      </c>
      <c r="W36" s="206">
        <f>IF('Indicator Date hidden'!X37="x","x",$W$2-'Indicator Date hidden'!X37)</f>
        <v>0</v>
      </c>
      <c r="X36" s="206">
        <f>IF('Indicator Date hidden'!Y37="x","x",$X$2-'Indicator Date hidden'!Y37)</f>
        <v>4</v>
      </c>
      <c r="Y36" s="206">
        <f>IF('Indicator Date hidden'!Z37="x","x",$Y$2-'Indicator Date hidden'!Z37)</f>
        <v>0</v>
      </c>
      <c r="Z36" s="206">
        <f>IF('Indicator Date hidden'!AA37="x","x",$Z$2-'Indicator Date hidden'!AA37)</f>
        <v>0</v>
      </c>
      <c r="AA36" s="206">
        <f>IF('Indicator Date hidden'!AB37="x","x",$AA$2-'Indicator Date hidden'!AB37)</f>
        <v>0</v>
      </c>
      <c r="AB36" s="206">
        <f>IF('Indicator Date hidden'!AC37="x","x",$AB$2-'Indicator Date hidden'!AC37)</f>
        <v>0</v>
      </c>
      <c r="AC36" s="206">
        <f>IF('Indicator Date hidden'!AD37="x","x",$AC$2-'Indicator Date hidden'!AD37)</f>
        <v>0</v>
      </c>
      <c r="AD36" s="206" t="str">
        <f>IF('Indicator Date hidden'!AE37="x","x",$AD$2-'Indicator Date hidden'!AE37)</f>
        <v>x</v>
      </c>
      <c r="AE36" s="206">
        <f>IF('Indicator Date hidden'!AF37="x","x",$AE$2-'Indicator Date hidden'!AF37)</f>
        <v>0</v>
      </c>
      <c r="AF36" s="206">
        <f>IF('Indicator Date hidden'!AG37="x","x",$AF$2-'Indicator Date hidden'!AG37)</f>
        <v>0</v>
      </c>
      <c r="AG36" s="206">
        <f>IF('Indicator Date hidden'!AH37="x","x",$AG$2-'Indicator Date hidden'!AH37)</f>
        <v>0</v>
      </c>
      <c r="AH36" s="206">
        <f>IF('Indicator Date hidden'!AI37="x","x",$AH$2-'Indicator Date hidden'!AI37)</f>
        <v>0</v>
      </c>
      <c r="AI36" s="206">
        <f>IF('Indicator Date hidden'!AJ37="x","x",$AI$2-'Indicator Date hidden'!AJ37)</f>
        <v>0</v>
      </c>
      <c r="AJ36" s="206" t="str">
        <f>IF('Indicator Date hidden'!AK37="x","x",$AJ$2-'Indicator Date hidden'!AK37)</f>
        <v>x</v>
      </c>
      <c r="AK36" s="206">
        <f>IF('Indicator Date hidden'!AL37="x","x",$AK$2-'Indicator Date hidden'!AL37)</f>
        <v>1</v>
      </c>
      <c r="AL36" s="206">
        <f>IF('Indicator Date hidden'!AM37="x","x",$AL$2-'Indicator Date hidden'!AM37)</f>
        <v>0</v>
      </c>
      <c r="AM36" s="206">
        <f>IF('Indicator Date hidden'!AN37="x","x",$AM$2-'Indicator Date hidden'!AN37)</f>
        <v>0</v>
      </c>
      <c r="AN36" s="206">
        <f>IF('Indicator Date hidden'!AO37="x","x",$AN$2-'Indicator Date hidden'!AO37)</f>
        <v>0</v>
      </c>
      <c r="AO36" s="206">
        <f>IF('Indicator Date hidden'!AP37="x","x",$AO$2-'Indicator Date hidden'!AP37)</f>
        <v>0</v>
      </c>
      <c r="AP36" s="206">
        <f>IF('Indicator Date hidden'!AQ37="x","x",$AP$2-'Indicator Date hidden'!AQ37)</f>
        <v>0</v>
      </c>
      <c r="AQ36" s="206">
        <f>IF('Indicator Date hidden'!AR37="x","x",$AQ$2-'Indicator Date hidden'!AR37)</f>
        <v>4</v>
      </c>
      <c r="AR36" s="206">
        <f>IF('Indicator Date hidden'!AS37="x","x",$AR$2-'Indicator Date hidden'!AS37)</f>
        <v>0</v>
      </c>
      <c r="AS36" s="206">
        <f>IF('Indicator Date hidden'!AT37="x","x",$AS$2-'Indicator Date hidden'!AT37)</f>
        <v>0</v>
      </c>
      <c r="AT36" s="206">
        <f>IF('Indicator Date hidden'!AU37="x","x",$AT$2-'Indicator Date hidden'!AU37)</f>
        <v>0</v>
      </c>
      <c r="AU36" s="206">
        <f>IF('Indicator Date hidden'!AV37="x","x",$AU$2-'Indicator Date hidden'!AV37)</f>
        <v>3</v>
      </c>
      <c r="AV36" s="206">
        <f>IF('Indicator Date hidden'!AW37="x","x",$AV$2-'Indicator Date hidden'!AW37)</f>
        <v>0</v>
      </c>
      <c r="AW36" s="206">
        <f>IF('Indicator Date hidden'!AX37="x","x",$AW$2-'Indicator Date hidden'!AX37)</f>
        <v>0</v>
      </c>
      <c r="AX36" s="206">
        <f>IF('Indicator Date hidden'!AY37="x","x",$AX$2-'Indicator Date hidden'!AY37)</f>
        <v>0</v>
      </c>
      <c r="AY36" s="206">
        <f>IF('Indicator Date hidden'!AZ37="x","x",$AY$2-'Indicator Date hidden'!AZ37)</f>
        <v>0</v>
      </c>
      <c r="AZ36" s="206">
        <f>IF('Indicator Date hidden'!BA37="x","x",$AZ$2-'Indicator Date hidden'!BA37)</f>
        <v>0</v>
      </c>
      <c r="BA36">
        <f t="shared" si="5"/>
        <v>12</v>
      </c>
      <c r="BB36" s="21">
        <f t="shared" si="6"/>
        <v>0.25</v>
      </c>
      <c r="BC36">
        <f t="shared" si="7"/>
        <v>4</v>
      </c>
      <c r="BD36" s="21">
        <f t="shared" si="8"/>
        <v>0.90138781886599728</v>
      </c>
      <c r="BE36" s="282">
        <f t="shared" si="9"/>
        <v>0</v>
      </c>
    </row>
    <row r="37" spans="1:57" x14ac:dyDescent="0.25">
      <c r="A37" t="s">
        <v>7169</v>
      </c>
      <c r="B37" s="206">
        <f>IF('Indicator Date hidden'!C38="x","x",$B$2-'Indicator Date hidden'!C38)</f>
        <v>0</v>
      </c>
      <c r="C37" s="206">
        <f>IF('Indicator Date hidden'!D38="x","x",$C$2-'Indicator Date hidden'!D38)</f>
        <v>0</v>
      </c>
      <c r="D37" s="206">
        <f>IF('Indicator Date hidden'!E38="x","x",$D$2-'Indicator Date hidden'!E38)</f>
        <v>0</v>
      </c>
      <c r="E37" s="206">
        <f>IF('Indicator Date hidden'!F38="x","x",$E$2-'Indicator Date hidden'!F38)</f>
        <v>0</v>
      </c>
      <c r="F37" s="206">
        <f>IF('Indicator Date hidden'!G38="x","x",$F$2-'Indicator Date hidden'!G38)</f>
        <v>0</v>
      </c>
      <c r="G37" s="206">
        <f>IF('Indicator Date hidden'!H38="x","x",$G$2-'Indicator Date hidden'!H38)</f>
        <v>0</v>
      </c>
      <c r="H37" s="206">
        <f>IF('Indicator Date hidden'!I38="x","x",$H$2-'Indicator Date hidden'!I38)</f>
        <v>0</v>
      </c>
      <c r="I37" s="206">
        <f>IF('Indicator Date hidden'!J38="x","x",$I$2-'Indicator Date hidden'!J38)</f>
        <v>0</v>
      </c>
      <c r="J37" s="206">
        <f>IF('Indicator Date hidden'!K38="x","x",$J$2-'Indicator Date hidden'!K38)</f>
        <v>0</v>
      </c>
      <c r="K37" s="206">
        <f>IF('Indicator Date hidden'!L38="x","x",$K$2-'Indicator Date hidden'!L38)</f>
        <v>0</v>
      </c>
      <c r="L37" s="206">
        <f>IF('Indicator Date hidden'!M38="x","x",$L$2-'Indicator Date hidden'!M38)</f>
        <v>0</v>
      </c>
      <c r="M37" s="206">
        <f>IF('Indicator Date hidden'!N38="x","x",$M$2-'Indicator Date hidden'!N38)</f>
        <v>0</v>
      </c>
      <c r="N37" s="206">
        <f>IF('Indicator Date hidden'!O38="x","x",$N$2-'Indicator Date hidden'!O38)</f>
        <v>0</v>
      </c>
      <c r="O37" s="206">
        <f>IF('Indicator Date hidden'!P38="x","x",$O$2-'Indicator Date hidden'!P38)</f>
        <v>0</v>
      </c>
      <c r="P37" s="206">
        <f>IF('Indicator Date hidden'!Q38="x","x",$P$2-'Indicator Date hidden'!Q38)</f>
        <v>0</v>
      </c>
      <c r="Q37" s="206">
        <f>IF('Indicator Date hidden'!R38="x","x",$Q$2-'Indicator Date hidden'!R38)</f>
        <v>2</v>
      </c>
      <c r="R37" s="206">
        <f>IF('Indicator Date hidden'!S38="x","x",$R$2-'Indicator Date hidden'!S38)</f>
        <v>0</v>
      </c>
      <c r="S37" s="206">
        <f>IF('Indicator Date hidden'!T38="x","x",$S$2-'Indicator Date hidden'!T38)</f>
        <v>0</v>
      </c>
      <c r="T37" s="206">
        <f>IF('Indicator Date hidden'!U38="x","x",$T$2-'Indicator Date hidden'!U38)</f>
        <v>0</v>
      </c>
      <c r="U37" s="206">
        <f>IF('Indicator Date hidden'!V38="x","x",$U$2-'Indicator Date hidden'!V38)</f>
        <v>0</v>
      </c>
      <c r="V37" s="206">
        <f>IF('Indicator Date hidden'!W38="x","x",$V$2-'Indicator Date hidden'!W38)</f>
        <v>0</v>
      </c>
      <c r="W37" s="206">
        <f>IF('Indicator Date hidden'!X38="x","x",$W$2-'Indicator Date hidden'!X38)</f>
        <v>4</v>
      </c>
      <c r="X37" s="206">
        <f>IF('Indicator Date hidden'!Y38="x","x",$X$2-'Indicator Date hidden'!Y38)</f>
        <v>2</v>
      </c>
      <c r="Y37" s="206">
        <f>IF('Indicator Date hidden'!Z38="x","x",$Y$2-'Indicator Date hidden'!Z38)</f>
        <v>0</v>
      </c>
      <c r="Z37" s="206">
        <f>IF('Indicator Date hidden'!AA38="x","x",$Z$2-'Indicator Date hidden'!AA38)</f>
        <v>0</v>
      </c>
      <c r="AA37" s="206">
        <f>IF('Indicator Date hidden'!AB38="x","x",$AA$2-'Indicator Date hidden'!AB38)</f>
        <v>3</v>
      </c>
      <c r="AB37" s="206">
        <f>IF('Indicator Date hidden'!AC38="x","x",$AB$2-'Indicator Date hidden'!AC38)</f>
        <v>0</v>
      </c>
      <c r="AC37" s="206">
        <f>IF('Indicator Date hidden'!AD38="x","x",$AC$2-'Indicator Date hidden'!AD38)</f>
        <v>0</v>
      </c>
      <c r="AD37" s="206">
        <f>IF('Indicator Date hidden'!AE38="x","x",$AD$2-'Indicator Date hidden'!AE38)</f>
        <v>0</v>
      </c>
      <c r="AE37" s="206">
        <f>IF('Indicator Date hidden'!AF38="x","x",$AE$2-'Indicator Date hidden'!AF38)</f>
        <v>0</v>
      </c>
      <c r="AF37" s="206">
        <f>IF('Indicator Date hidden'!AG38="x","x",$AF$2-'Indicator Date hidden'!AG38)</f>
        <v>2</v>
      </c>
      <c r="AG37" s="206">
        <f>IF('Indicator Date hidden'!AH38="x","x",$AG$2-'Indicator Date hidden'!AH38)</f>
        <v>0</v>
      </c>
      <c r="AH37" s="206">
        <f>IF('Indicator Date hidden'!AI38="x","x",$AH$2-'Indicator Date hidden'!AI38)</f>
        <v>0</v>
      </c>
      <c r="AI37" s="206">
        <f>IF('Indicator Date hidden'!AJ38="x","x",$AI$2-'Indicator Date hidden'!AJ38)</f>
        <v>0</v>
      </c>
      <c r="AJ37" s="206" t="str">
        <f>IF('Indicator Date hidden'!AK38="x","x",$AJ$2-'Indicator Date hidden'!AK38)</f>
        <v>x</v>
      </c>
      <c r="AK37" s="206">
        <f>IF('Indicator Date hidden'!AL38="x","x",$AK$2-'Indicator Date hidden'!AL38)</f>
        <v>1</v>
      </c>
      <c r="AL37" s="206">
        <f>IF('Indicator Date hidden'!AM38="x","x",$AL$2-'Indicator Date hidden'!AM38)</f>
        <v>0</v>
      </c>
      <c r="AM37" s="206">
        <f>IF('Indicator Date hidden'!AN38="x","x",$AM$2-'Indicator Date hidden'!AN38)</f>
        <v>0</v>
      </c>
      <c r="AN37" s="206">
        <f>IF('Indicator Date hidden'!AO38="x","x",$AN$2-'Indicator Date hidden'!AO38)</f>
        <v>0</v>
      </c>
      <c r="AO37" s="206">
        <f>IF('Indicator Date hidden'!AP38="x","x",$AO$2-'Indicator Date hidden'!AP38)</f>
        <v>0</v>
      </c>
      <c r="AP37" s="206">
        <f>IF('Indicator Date hidden'!AQ38="x","x",$AP$2-'Indicator Date hidden'!AQ38)</f>
        <v>0</v>
      </c>
      <c r="AQ37" s="206">
        <f>IF('Indicator Date hidden'!AR38="x","x",$AQ$2-'Indicator Date hidden'!AR38)</f>
        <v>4</v>
      </c>
      <c r="AR37" s="206">
        <f>IF('Indicator Date hidden'!AS38="x","x",$AR$2-'Indicator Date hidden'!AS38)</f>
        <v>0</v>
      </c>
      <c r="AS37" s="206">
        <f>IF('Indicator Date hidden'!AT38="x","x",$AS$2-'Indicator Date hidden'!AT38)</f>
        <v>0</v>
      </c>
      <c r="AT37" s="206">
        <f>IF('Indicator Date hidden'!AU38="x","x",$AT$2-'Indicator Date hidden'!AU38)</f>
        <v>0</v>
      </c>
      <c r="AU37" s="206">
        <f>IF('Indicator Date hidden'!AV38="x","x",$AU$2-'Indicator Date hidden'!AV38)</f>
        <v>4</v>
      </c>
      <c r="AV37" s="206">
        <f>IF('Indicator Date hidden'!AW38="x","x",$AV$2-'Indicator Date hidden'!AW38)</f>
        <v>0</v>
      </c>
      <c r="AW37" s="206">
        <f>IF('Indicator Date hidden'!AX38="x","x",$AW$2-'Indicator Date hidden'!AX38)</f>
        <v>0</v>
      </c>
      <c r="AX37" s="206">
        <f>IF('Indicator Date hidden'!AY38="x","x",$AX$2-'Indicator Date hidden'!AY38)</f>
        <v>0</v>
      </c>
      <c r="AY37" s="206">
        <f>IF('Indicator Date hidden'!AZ38="x","x",$AY$2-'Indicator Date hidden'!AZ38)</f>
        <v>0</v>
      </c>
      <c r="AZ37" s="206">
        <f>IF('Indicator Date hidden'!BA38="x","x",$AZ$2-'Indicator Date hidden'!BA38)</f>
        <v>0</v>
      </c>
      <c r="BA37">
        <f t="shared" si="5"/>
        <v>22</v>
      </c>
      <c r="BB37" s="21">
        <f t="shared" si="6"/>
        <v>0.44</v>
      </c>
      <c r="BC37">
        <f t="shared" si="7"/>
        <v>8</v>
      </c>
      <c r="BD37" s="21">
        <f t="shared" si="8"/>
        <v>1.0983624174196784</v>
      </c>
      <c r="BE37" s="282">
        <f t="shared" si="9"/>
        <v>0</v>
      </c>
    </row>
    <row r="38" spans="1:57" x14ac:dyDescent="0.25">
      <c r="A38" t="s">
        <v>7175</v>
      </c>
      <c r="B38" s="206">
        <f>IF('Indicator Date hidden'!C39="x","x",$B$2-'Indicator Date hidden'!C39)</f>
        <v>0</v>
      </c>
      <c r="C38" s="206">
        <f>IF('Indicator Date hidden'!D39="x","x",$C$2-'Indicator Date hidden'!D39)</f>
        <v>0</v>
      </c>
      <c r="D38" s="206">
        <f>IF('Indicator Date hidden'!E39="x","x",$D$2-'Indicator Date hidden'!E39)</f>
        <v>0</v>
      </c>
      <c r="E38" s="206">
        <f>IF('Indicator Date hidden'!F39="x","x",$E$2-'Indicator Date hidden'!F39)</f>
        <v>0</v>
      </c>
      <c r="F38" s="206">
        <f>IF('Indicator Date hidden'!G39="x","x",$F$2-'Indicator Date hidden'!G39)</f>
        <v>0</v>
      </c>
      <c r="G38" s="206">
        <f>IF('Indicator Date hidden'!H39="x","x",$G$2-'Indicator Date hidden'!H39)</f>
        <v>0</v>
      </c>
      <c r="H38" s="206">
        <f>IF('Indicator Date hidden'!I39="x","x",$H$2-'Indicator Date hidden'!I39)</f>
        <v>0</v>
      </c>
      <c r="I38" s="206">
        <f>IF('Indicator Date hidden'!J39="x","x",$I$2-'Indicator Date hidden'!J39)</f>
        <v>0</v>
      </c>
      <c r="J38" s="206">
        <f>IF('Indicator Date hidden'!K39="x","x",$J$2-'Indicator Date hidden'!K39)</f>
        <v>0</v>
      </c>
      <c r="K38" s="206">
        <f>IF('Indicator Date hidden'!L39="x","x",$K$2-'Indicator Date hidden'!L39)</f>
        <v>0</v>
      </c>
      <c r="L38" s="206">
        <f>IF('Indicator Date hidden'!M39="x","x",$L$2-'Indicator Date hidden'!M39)</f>
        <v>0</v>
      </c>
      <c r="M38" s="206">
        <f>IF('Indicator Date hidden'!N39="x","x",$M$2-'Indicator Date hidden'!N39)</f>
        <v>0</v>
      </c>
      <c r="N38" s="206">
        <f>IF('Indicator Date hidden'!O39="x","x",$N$2-'Indicator Date hidden'!O39)</f>
        <v>0</v>
      </c>
      <c r="O38" s="206">
        <f>IF('Indicator Date hidden'!P39="x","x",$O$2-'Indicator Date hidden'!P39)</f>
        <v>0</v>
      </c>
      <c r="P38" s="206">
        <f>IF('Indicator Date hidden'!Q39="x","x",$P$2-'Indicator Date hidden'!Q39)</f>
        <v>0</v>
      </c>
      <c r="Q38" s="206">
        <f>IF('Indicator Date hidden'!R39="x","x",$Q$2-'Indicator Date hidden'!R39)</f>
        <v>4</v>
      </c>
      <c r="R38" s="206">
        <f>IF('Indicator Date hidden'!S39="x","x",$R$2-'Indicator Date hidden'!S39)</f>
        <v>0</v>
      </c>
      <c r="S38" s="206">
        <f>IF('Indicator Date hidden'!T39="x","x",$S$2-'Indicator Date hidden'!T39)</f>
        <v>0</v>
      </c>
      <c r="T38" s="206">
        <f>IF('Indicator Date hidden'!U39="x","x",$T$2-'Indicator Date hidden'!U39)</f>
        <v>0</v>
      </c>
      <c r="U38" s="206">
        <f>IF('Indicator Date hidden'!V39="x","x",$U$2-'Indicator Date hidden'!V39)</f>
        <v>0</v>
      </c>
      <c r="V38" s="206">
        <f>IF('Indicator Date hidden'!W39="x","x",$V$2-'Indicator Date hidden'!W39)</f>
        <v>0</v>
      </c>
      <c r="W38" s="206">
        <f>IF('Indicator Date hidden'!X39="x","x",$W$2-'Indicator Date hidden'!X39)</f>
        <v>4</v>
      </c>
      <c r="X38" s="206">
        <f>IF('Indicator Date hidden'!Y39="x","x",$X$2-'Indicator Date hidden'!Y39)</f>
        <v>4</v>
      </c>
      <c r="Y38" s="206">
        <f>IF('Indicator Date hidden'!Z39="x","x",$Y$2-'Indicator Date hidden'!Z39)</f>
        <v>0</v>
      </c>
      <c r="Z38" s="206">
        <f>IF('Indicator Date hidden'!AA39="x","x",$Z$2-'Indicator Date hidden'!AA39)</f>
        <v>0</v>
      </c>
      <c r="AA38" s="206">
        <f>IF('Indicator Date hidden'!AB39="x","x",$AA$2-'Indicator Date hidden'!AB39)</f>
        <v>0</v>
      </c>
      <c r="AB38" s="206">
        <f>IF('Indicator Date hidden'!AC39="x","x",$AB$2-'Indicator Date hidden'!AC39)</f>
        <v>0</v>
      </c>
      <c r="AC38" s="206">
        <f>IF('Indicator Date hidden'!AD39="x","x",$AC$2-'Indicator Date hidden'!AD39)</f>
        <v>0</v>
      </c>
      <c r="AD38" s="206">
        <f>IF('Indicator Date hidden'!AE39="x","x",$AD$2-'Indicator Date hidden'!AE39)</f>
        <v>0</v>
      </c>
      <c r="AE38" s="206">
        <f>IF('Indicator Date hidden'!AF39="x","x",$AE$2-'Indicator Date hidden'!AF39)</f>
        <v>0</v>
      </c>
      <c r="AF38" s="206">
        <f>IF('Indicator Date hidden'!AG39="x","x",$AF$2-'Indicator Date hidden'!AG39)</f>
        <v>0</v>
      </c>
      <c r="AG38" s="206">
        <f>IF('Indicator Date hidden'!AH39="x","x",$AG$2-'Indicator Date hidden'!AH39)</f>
        <v>0</v>
      </c>
      <c r="AH38" s="206">
        <f>IF('Indicator Date hidden'!AI39="x","x",$AH$2-'Indicator Date hidden'!AI39)</f>
        <v>0</v>
      </c>
      <c r="AI38" s="206">
        <f>IF('Indicator Date hidden'!AJ39="x","x",$AI$2-'Indicator Date hidden'!AJ39)</f>
        <v>0</v>
      </c>
      <c r="AJ38" s="206">
        <f>IF('Indicator Date hidden'!AK39="x","x",$AJ$2-'Indicator Date hidden'!AK39)</f>
        <v>1</v>
      </c>
      <c r="AK38" s="206">
        <f>IF('Indicator Date hidden'!AL39="x","x",$AK$2-'Indicator Date hidden'!AL39)</f>
        <v>1</v>
      </c>
      <c r="AL38" s="206">
        <f>IF('Indicator Date hidden'!AM39="x","x",$AL$2-'Indicator Date hidden'!AM39)</f>
        <v>0</v>
      </c>
      <c r="AM38" s="206">
        <f>IF('Indicator Date hidden'!AN39="x","x",$AM$2-'Indicator Date hidden'!AN39)</f>
        <v>0</v>
      </c>
      <c r="AN38" s="206">
        <f>IF('Indicator Date hidden'!AO39="x","x",$AN$2-'Indicator Date hidden'!AO39)</f>
        <v>0</v>
      </c>
      <c r="AO38" s="206">
        <f>IF('Indicator Date hidden'!AP39="x","x",$AO$2-'Indicator Date hidden'!AP39)</f>
        <v>0</v>
      </c>
      <c r="AP38" s="206">
        <f>IF('Indicator Date hidden'!AQ39="x","x",$AP$2-'Indicator Date hidden'!AQ39)</f>
        <v>0</v>
      </c>
      <c r="AQ38" s="206">
        <f>IF('Indicator Date hidden'!AR39="x","x",$AQ$2-'Indicator Date hidden'!AR39)</f>
        <v>0</v>
      </c>
      <c r="AR38" s="206">
        <f>IF('Indicator Date hidden'!AS39="x","x",$AR$2-'Indicator Date hidden'!AS39)</f>
        <v>0</v>
      </c>
      <c r="AS38" s="206">
        <f>IF('Indicator Date hidden'!AT39="x","x",$AS$2-'Indicator Date hidden'!AT39)</f>
        <v>0</v>
      </c>
      <c r="AT38" s="206">
        <f>IF('Indicator Date hidden'!AU39="x","x",$AT$2-'Indicator Date hidden'!AU39)</f>
        <v>0</v>
      </c>
      <c r="AU38" s="206">
        <f>IF('Indicator Date hidden'!AV39="x","x",$AU$2-'Indicator Date hidden'!AV39)</f>
        <v>3</v>
      </c>
      <c r="AV38" s="206">
        <f>IF('Indicator Date hidden'!AW39="x","x",$AV$2-'Indicator Date hidden'!AW39)</f>
        <v>0</v>
      </c>
      <c r="AW38" s="206">
        <f>IF('Indicator Date hidden'!AX39="x","x",$AW$2-'Indicator Date hidden'!AX39)</f>
        <v>0</v>
      </c>
      <c r="AX38" s="206">
        <f>IF('Indicator Date hidden'!AY39="x","x",$AX$2-'Indicator Date hidden'!AY39)</f>
        <v>0</v>
      </c>
      <c r="AY38" s="206">
        <f>IF('Indicator Date hidden'!AZ39="x","x",$AY$2-'Indicator Date hidden'!AZ39)</f>
        <v>0</v>
      </c>
      <c r="AZ38" s="206">
        <f>IF('Indicator Date hidden'!BA39="x","x",$AZ$2-'Indicator Date hidden'!BA39)</f>
        <v>0</v>
      </c>
      <c r="BA38">
        <f t="shared" si="5"/>
        <v>17</v>
      </c>
      <c r="BB38" s="21">
        <f t="shared" si="6"/>
        <v>0.33333333333333331</v>
      </c>
      <c r="BC38">
        <f t="shared" si="7"/>
        <v>6</v>
      </c>
      <c r="BD38" s="21">
        <f t="shared" si="8"/>
        <v>1.0226199851298272</v>
      </c>
      <c r="BE38" s="282">
        <f t="shared" si="9"/>
        <v>0</v>
      </c>
    </row>
    <row r="39" spans="1:57" x14ac:dyDescent="0.25">
      <c r="A39" t="s">
        <v>7177</v>
      </c>
      <c r="B39" s="206">
        <f>IF('Indicator Date hidden'!C40="x","x",$B$2-'Indicator Date hidden'!C40)</f>
        <v>0</v>
      </c>
      <c r="C39" s="206">
        <f>IF('Indicator Date hidden'!D40="x","x",$C$2-'Indicator Date hidden'!D40)</f>
        <v>0</v>
      </c>
      <c r="D39" s="206">
        <f>IF('Indicator Date hidden'!E40="x","x",$D$2-'Indicator Date hidden'!E40)</f>
        <v>0</v>
      </c>
      <c r="E39" s="206">
        <f>IF('Indicator Date hidden'!F40="x","x",$E$2-'Indicator Date hidden'!F40)</f>
        <v>0</v>
      </c>
      <c r="F39" s="206">
        <f>IF('Indicator Date hidden'!G40="x","x",$F$2-'Indicator Date hidden'!G40)</f>
        <v>0</v>
      </c>
      <c r="G39" s="206">
        <f>IF('Indicator Date hidden'!H40="x","x",$G$2-'Indicator Date hidden'!H40)</f>
        <v>0</v>
      </c>
      <c r="H39" s="206">
        <f>IF('Indicator Date hidden'!I40="x","x",$H$2-'Indicator Date hidden'!I40)</f>
        <v>0</v>
      </c>
      <c r="I39" s="206">
        <f>IF('Indicator Date hidden'!J40="x","x",$I$2-'Indicator Date hidden'!J40)</f>
        <v>0</v>
      </c>
      <c r="J39" s="206">
        <f>IF('Indicator Date hidden'!K40="x","x",$J$2-'Indicator Date hidden'!K40)</f>
        <v>0</v>
      </c>
      <c r="K39" s="206">
        <f>IF('Indicator Date hidden'!L40="x","x",$K$2-'Indicator Date hidden'!L40)</f>
        <v>0</v>
      </c>
      <c r="L39" s="206">
        <f>IF('Indicator Date hidden'!M40="x","x",$L$2-'Indicator Date hidden'!M40)</f>
        <v>0</v>
      </c>
      <c r="M39" s="206">
        <f>IF('Indicator Date hidden'!N40="x","x",$M$2-'Indicator Date hidden'!N40)</f>
        <v>0</v>
      </c>
      <c r="N39" s="206">
        <f>IF('Indicator Date hidden'!O40="x","x",$N$2-'Indicator Date hidden'!O40)</f>
        <v>0</v>
      </c>
      <c r="O39" s="206">
        <f>IF('Indicator Date hidden'!P40="x","x",$O$2-'Indicator Date hidden'!P40)</f>
        <v>0</v>
      </c>
      <c r="P39" s="206">
        <f>IF('Indicator Date hidden'!Q40="x","x",$P$2-'Indicator Date hidden'!Q40)</f>
        <v>0</v>
      </c>
      <c r="Q39" s="206">
        <f>IF('Indicator Date hidden'!R40="x","x",$Q$2-'Indicator Date hidden'!R40)</f>
        <v>2</v>
      </c>
      <c r="R39" s="206">
        <f>IF('Indicator Date hidden'!S40="x","x",$R$2-'Indicator Date hidden'!S40)</f>
        <v>0</v>
      </c>
      <c r="S39" s="206">
        <f>IF('Indicator Date hidden'!T40="x","x",$S$2-'Indicator Date hidden'!T40)</f>
        <v>0</v>
      </c>
      <c r="T39" s="206">
        <f>IF('Indicator Date hidden'!U40="x","x",$T$2-'Indicator Date hidden'!U40)</f>
        <v>0</v>
      </c>
      <c r="U39" s="206">
        <f>IF('Indicator Date hidden'!V40="x","x",$U$2-'Indicator Date hidden'!V40)</f>
        <v>0</v>
      </c>
      <c r="V39" s="206">
        <f>IF('Indicator Date hidden'!W40="x","x",$V$2-'Indicator Date hidden'!W40)</f>
        <v>0</v>
      </c>
      <c r="W39" s="206">
        <f>IF('Indicator Date hidden'!X40="x","x",$W$2-'Indicator Date hidden'!X40)</f>
        <v>2</v>
      </c>
      <c r="X39" s="206" t="str">
        <f>IF('Indicator Date hidden'!Y40="x","x",$X$2-'Indicator Date hidden'!Y40)</f>
        <v>x</v>
      </c>
      <c r="Y39" s="206">
        <f>IF('Indicator Date hidden'!Z40="x","x",$Y$2-'Indicator Date hidden'!Z40)</f>
        <v>0</v>
      </c>
      <c r="Z39" s="206">
        <f>IF('Indicator Date hidden'!AA40="x","x",$Z$2-'Indicator Date hidden'!AA40)</f>
        <v>0</v>
      </c>
      <c r="AA39" s="206" t="str">
        <f>IF('Indicator Date hidden'!AB40="x","x",$AA$2-'Indicator Date hidden'!AB40)</f>
        <v>x</v>
      </c>
      <c r="AB39" s="206">
        <f>IF('Indicator Date hidden'!AC40="x","x",$AB$2-'Indicator Date hidden'!AC40)</f>
        <v>0</v>
      </c>
      <c r="AC39" s="206">
        <f>IF('Indicator Date hidden'!AD40="x","x",$AC$2-'Indicator Date hidden'!AD40)</f>
        <v>0</v>
      </c>
      <c r="AD39" s="206">
        <f>IF('Indicator Date hidden'!AE40="x","x",$AD$2-'Indicator Date hidden'!AE40)</f>
        <v>0</v>
      </c>
      <c r="AE39" s="206" t="str">
        <f>IF('Indicator Date hidden'!AF40="x","x",$AE$2-'Indicator Date hidden'!AF40)</f>
        <v>x</v>
      </c>
      <c r="AF39" s="206">
        <f>IF('Indicator Date hidden'!AG40="x","x",$AF$2-'Indicator Date hidden'!AG40)</f>
        <v>9</v>
      </c>
      <c r="AG39" s="206">
        <f>IF('Indicator Date hidden'!AH40="x","x",$AG$2-'Indicator Date hidden'!AH40)</f>
        <v>0</v>
      </c>
      <c r="AH39" s="206">
        <f>IF('Indicator Date hidden'!AI40="x","x",$AH$2-'Indicator Date hidden'!AI40)</f>
        <v>0</v>
      </c>
      <c r="AI39" s="206">
        <f>IF('Indicator Date hidden'!AJ40="x","x",$AI$2-'Indicator Date hidden'!AJ40)</f>
        <v>0</v>
      </c>
      <c r="AJ39" s="206" t="str">
        <f>IF('Indicator Date hidden'!AK40="x","x",$AJ$2-'Indicator Date hidden'!AK40)</f>
        <v>x</v>
      </c>
      <c r="AK39" s="206">
        <f>IF('Indicator Date hidden'!AL40="x","x",$AK$2-'Indicator Date hidden'!AL40)</f>
        <v>1</v>
      </c>
      <c r="AL39" s="206">
        <f>IF('Indicator Date hidden'!AM40="x","x",$AL$2-'Indicator Date hidden'!AM40)</f>
        <v>0</v>
      </c>
      <c r="AM39" s="206">
        <f>IF('Indicator Date hidden'!AN40="x","x",$AM$2-'Indicator Date hidden'!AN40)</f>
        <v>0</v>
      </c>
      <c r="AN39" s="206">
        <f>IF('Indicator Date hidden'!AO40="x","x",$AN$2-'Indicator Date hidden'!AO40)</f>
        <v>0</v>
      </c>
      <c r="AO39" s="206" t="str">
        <f>IF('Indicator Date hidden'!AP40="x","x",$AO$2-'Indicator Date hidden'!AP40)</f>
        <v>x</v>
      </c>
      <c r="AP39" s="206" t="str">
        <f>IF('Indicator Date hidden'!AQ40="x","x",$AP$2-'Indicator Date hidden'!AQ40)</f>
        <v>x</v>
      </c>
      <c r="AQ39" s="206">
        <f>IF('Indicator Date hidden'!AR40="x","x",$AQ$2-'Indicator Date hidden'!AR40)</f>
        <v>6</v>
      </c>
      <c r="AR39" s="206">
        <f>IF('Indicator Date hidden'!AS40="x","x",$AR$2-'Indicator Date hidden'!AS40)</f>
        <v>0</v>
      </c>
      <c r="AS39" s="206">
        <f>IF('Indicator Date hidden'!AT40="x","x",$AS$2-'Indicator Date hidden'!AT40)</f>
        <v>0</v>
      </c>
      <c r="AT39" s="206">
        <f>IF('Indicator Date hidden'!AU40="x","x",$AT$2-'Indicator Date hidden'!AU40)</f>
        <v>0</v>
      </c>
      <c r="AU39" s="206">
        <f>IF('Indicator Date hidden'!AV40="x","x",$AU$2-'Indicator Date hidden'!AV40)</f>
        <v>1</v>
      </c>
      <c r="AV39" s="206">
        <f>IF('Indicator Date hidden'!AW40="x","x",$AV$2-'Indicator Date hidden'!AW40)</f>
        <v>0</v>
      </c>
      <c r="AW39" s="206">
        <f>IF('Indicator Date hidden'!AX40="x","x",$AW$2-'Indicator Date hidden'!AX40)</f>
        <v>0</v>
      </c>
      <c r="AX39" s="206">
        <f>IF('Indicator Date hidden'!AY40="x","x",$AX$2-'Indicator Date hidden'!AY40)</f>
        <v>0</v>
      </c>
      <c r="AY39" s="206">
        <f>IF('Indicator Date hidden'!AZ40="x","x",$AY$2-'Indicator Date hidden'!AZ40)</f>
        <v>0</v>
      </c>
      <c r="AZ39" s="206">
        <f>IF('Indicator Date hidden'!BA40="x","x",$AZ$2-'Indicator Date hidden'!BA40)</f>
        <v>0</v>
      </c>
      <c r="BA39">
        <f t="shared" si="5"/>
        <v>21</v>
      </c>
      <c r="BB39" s="21">
        <f t="shared" si="6"/>
        <v>0.46666666666666667</v>
      </c>
      <c r="BC39">
        <f t="shared" si="7"/>
        <v>6</v>
      </c>
      <c r="BD39" s="21">
        <f t="shared" si="8"/>
        <v>1.6138291249213605</v>
      </c>
      <c r="BE39" s="282">
        <f t="shared" si="9"/>
        <v>0</v>
      </c>
    </row>
    <row r="40" spans="1:57" x14ac:dyDescent="0.25">
      <c r="A40" t="s">
        <v>7174</v>
      </c>
      <c r="B40" s="206">
        <f>IF('Indicator Date hidden'!C41="x","x",$B$2-'Indicator Date hidden'!C41)</f>
        <v>0</v>
      </c>
      <c r="C40" s="206">
        <f>IF('Indicator Date hidden'!D41="x","x",$C$2-'Indicator Date hidden'!D41)</f>
        <v>0</v>
      </c>
      <c r="D40" s="206">
        <f>IF('Indicator Date hidden'!E41="x","x",$D$2-'Indicator Date hidden'!E41)</f>
        <v>0</v>
      </c>
      <c r="E40" s="206">
        <f>IF('Indicator Date hidden'!F41="x","x",$E$2-'Indicator Date hidden'!F41)</f>
        <v>0</v>
      </c>
      <c r="F40" s="206">
        <f>IF('Indicator Date hidden'!G41="x","x",$F$2-'Indicator Date hidden'!G41)</f>
        <v>0</v>
      </c>
      <c r="G40" s="206">
        <f>IF('Indicator Date hidden'!H41="x","x",$G$2-'Indicator Date hidden'!H41)</f>
        <v>0</v>
      </c>
      <c r="H40" s="206">
        <f>IF('Indicator Date hidden'!I41="x","x",$H$2-'Indicator Date hidden'!I41)</f>
        <v>0</v>
      </c>
      <c r="I40" s="206">
        <f>IF('Indicator Date hidden'!J41="x","x",$I$2-'Indicator Date hidden'!J41)</f>
        <v>0</v>
      </c>
      <c r="J40" s="206">
        <f>IF('Indicator Date hidden'!K41="x","x",$J$2-'Indicator Date hidden'!K41)</f>
        <v>0</v>
      </c>
      <c r="K40" s="206">
        <f>IF('Indicator Date hidden'!L41="x","x",$K$2-'Indicator Date hidden'!L41)</f>
        <v>0</v>
      </c>
      <c r="L40" s="206">
        <f>IF('Indicator Date hidden'!M41="x","x",$L$2-'Indicator Date hidden'!M41)</f>
        <v>0</v>
      </c>
      <c r="M40" s="206">
        <f>IF('Indicator Date hidden'!N41="x","x",$M$2-'Indicator Date hidden'!N41)</f>
        <v>0</v>
      </c>
      <c r="N40" s="206">
        <f>IF('Indicator Date hidden'!O41="x","x",$N$2-'Indicator Date hidden'!O41)</f>
        <v>0</v>
      </c>
      <c r="O40" s="206">
        <f>IF('Indicator Date hidden'!P41="x","x",$O$2-'Indicator Date hidden'!P41)</f>
        <v>0</v>
      </c>
      <c r="P40" s="206">
        <f>IF('Indicator Date hidden'!Q41="x","x",$P$2-'Indicator Date hidden'!Q41)</f>
        <v>0</v>
      </c>
      <c r="Q40" s="206">
        <f>IF('Indicator Date hidden'!R41="x","x",$Q$2-'Indicator Date hidden'!R41)</f>
        <v>2</v>
      </c>
      <c r="R40" s="206">
        <f>IF('Indicator Date hidden'!S41="x","x",$R$2-'Indicator Date hidden'!S41)</f>
        <v>0</v>
      </c>
      <c r="S40" s="206">
        <f>IF('Indicator Date hidden'!T41="x","x",$S$2-'Indicator Date hidden'!T41)</f>
        <v>0</v>
      </c>
      <c r="T40" s="206">
        <f>IF('Indicator Date hidden'!U41="x","x",$T$2-'Indicator Date hidden'!U41)</f>
        <v>0</v>
      </c>
      <c r="U40" s="206">
        <f>IF('Indicator Date hidden'!V41="x","x",$U$2-'Indicator Date hidden'!V41)</f>
        <v>0</v>
      </c>
      <c r="V40" s="206">
        <f>IF('Indicator Date hidden'!W41="x","x",$V$2-'Indicator Date hidden'!W41)</f>
        <v>0</v>
      </c>
      <c r="W40" s="206">
        <f>IF('Indicator Date hidden'!X41="x","x",$W$2-'Indicator Date hidden'!X41)</f>
        <v>3</v>
      </c>
      <c r="X40" s="206">
        <f>IF('Indicator Date hidden'!Y41="x","x",$X$2-'Indicator Date hidden'!Y41)</f>
        <v>4</v>
      </c>
      <c r="Y40" s="206">
        <f>IF('Indicator Date hidden'!Z41="x","x",$Y$2-'Indicator Date hidden'!Z41)</f>
        <v>0</v>
      </c>
      <c r="Z40" s="206">
        <f>IF('Indicator Date hidden'!AA41="x","x",$Z$2-'Indicator Date hidden'!AA41)</f>
        <v>0</v>
      </c>
      <c r="AA40" s="206">
        <f>IF('Indicator Date hidden'!AB41="x","x",$AA$2-'Indicator Date hidden'!AB41)</f>
        <v>0</v>
      </c>
      <c r="AB40" s="206">
        <f>IF('Indicator Date hidden'!AC41="x","x",$AB$2-'Indicator Date hidden'!AC41)</f>
        <v>0</v>
      </c>
      <c r="AC40" s="206">
        <f>IF('Indicator Date hidden'!AD41="x","x",$AC$2-'Indicator Date hidden'!AD41)</f>
        <v>0</v>
      </c>
      <c r="AD40" s="206">
        <f>IF('Indicator Date hidden'!AE41="x","x",$AD$2-'Indicator Date hidden'!AE41)</f>
        <v>0</v>
      </c>
      <c r="AE40" s="206">
        <f>IF('Indicator Date hidden'!AF41="x","x",$AE$2-'Indicator Date hidden'!AF41)</f>
        <v>0</v>
      </c>
      <c r="AF40" s="206">
        <f>IF('Indicator Date hidden'!AG41="x","x",$AF$2-'Indicator Date hidden'!AG41)</f>
        <v>2</v>
      </c>
      <c r="AG40" s="206">
        <f>IF('Indicator Date hidden'!AH41="x","x",$AG$2-'Indicator Date hidden'!AH41)</f>
        <v>0</v>
      </c>
      <c r="AH40" s="206">
        <f>IF('Indicator Date hidden'!AI41="x","x",$AH$2-'Indicator Date hidden'!AI41)</f>
        <v>0</v>
      </c>
      <c r="AI40" s="206">
        <f>IF('Indicator Date hidden'!AJ41="x","x",$AI$2-'Indicator Date hidden'!AJ41)</f>
        <v>0</v>
      </c>
      <c r="AJ40" s="206">
        <f>IF('Indicator Date hidden'!AK41="x","x",$AJ$2-'Indicator Date hidden'!AK41)</f>
        <v>1</v>
      </c>
      <c r="AK40" s="206">
        <f>IF('Indicator Date hidden'!AL41="x","x",$AK$2-'Indicator Date hidden'!AL41)</f>
        <v>0</v>
      </c>
      <c r="AL40" s="206">
        <f>IF('Indicator Date hidden'!AM41="x","x",$AL$2-'Indicator Date hidden'!AM41)</f>
        <v>0</v>
      </c>
      <c r="AM40" s="206">
        <f>IF('Indicator Date hidden'!AN41="x","x",$AM$2-'Indicator Date hidden'!AN41)</f>
        <v>0</v>
      </c>
      <c r="AN40" s="206">
        <f>IF('Indicator Date hidden'!AO41="x","x",$AN$2-'Indicator Date hidden'!AO41)</f>
        <v>0</v>
      </c>
      <c r="AO40" s="206">
        <f>IF('Indicator Date hidden'!AP41="x","x",$AO$2-'Indicator Date hidden'!AP41)</f>
        <v>0</v>
      </c>
      <c r="AP40" s="206">
        <f>IF('Indicator Date hidden'!AQ41="x","x",$AP$2-'Indicator Date hidden'!AQ41)</f>
        <v>0</v>
      </c>
      <c r="AQ40" s="206" t="str">
        <f>IF('Indicator Date hidden'!AR41="x","x",$AQ$2-'Indicator Date hidden'!AR41)</f>
        <v>x</v>
      </c>
      <c r="AR40" s="206">
        <f>IF('Indicator Date hidden'!AS41="x","x",$AR$2-'Indicator Date hidden'!AS41)</f>
        <v>0</v>
      </c>
      <c r="AS40" s="206">
        <f>IF('Indicator Date hidden'!AT41="x","x",$AS$2-'Indicator Date hidden'!AT41)</f>
        <v>0</v>
      </c>
      <c r="AT40" s="206">
        <f>IF('Indicator Date hidden'!AU41="x","x",$AT$2-'Indicator Date hidden'!AU41)</f>
        <v>0</v>
      </c>
      <c r="AU40" s="206">
        <f>IF('Indicator Date hidden'!AV41="x","x",$AU$2-'Indicator Date hidden'!AV41)</f>
        <v>3</v>
      </c>
      <c r="AV40" s="206">
        <f>IF('Indicator Date hidden'!AW41="x","x",$AV$2-'Indicator Date hidden'!AW41)</f>
        <v>0</v>
      </c>
      <c r="AW40" s="206">
        <f>IF('Indicator Date hidden'!AX41="x","x",$AW$2-'Indicator Date hidden'!AX41)</f>
        <v>0</v>
      </c>
      <c r="AX40" s="206">
        <f>IF('Indicator Date hidden'!AY41="x","x",$AX$2-'Indicator Date hidden'!AY41)</f>
        <v>0</v>
      </c>
      <c r="AY40" s="206">
        <f>IF('Indicator Date hidden'!AZ41="x","x",$AY$2-'Indicator Date hidden'!AZ41)</f>
        <v>0</v>
      </c>
      <c r="AZ40" s="206">
        <f>IF('Indicator Date hidden'!BA41="x","x",$AZ$2-'Indicator Date hidden'!BA41)</f>
        <v>0</v>
      </c>
      <c r="BA40">
        <f t="shared" si="5"/>
        <v>15</v>
      </c>
      <c r="BB40" s="21">
        <f t="shared" si="6"/>
        <v>0.3</v>
      </c>
      <c r="BC40">
        <f t="shared" si="7"/>
        <v>6</v>
      </c>
      <c r="BD40" s="21">
        <f t="shared" si="8"/>
        <v>0.87749643873921224</v>
      </c>
      <c r="BE40" s="282">
        <f t="shared" si="9"/>
        <v>0</v>
      </c>
    </row>
    <row r="41" spans="1:57" x14ac:dyDescent="0.25">
      <c r="A41" t="s">
        <v>7173</v>
      </c>
      <c r="B41" s="206">
        <f>IF('Indicator Date hidden'!C42="x","x",$B$2-'Indicator Date hidden'!C42)</f>
        <v>0</v>
      </c>
      <c r="C41" s="206">
        <f>IF('Indicator Date hidden'!D42="x","x",$C$2-'Indicator Date hidden'!D42)</f>
        <v>0</v>
      </c>
      <c r="D41" s="206">
        <f>IF('Indicator Date hidden'!E42="x","x",$D$2-'Indicator Date hidden'!E42)</f>
        <v>0</v>
      </c>
      <c r="E41" s="206">
        <f>IF('Indicator Date hidden'!F42="x","x",$E$2-'Indicator Date hidden'!F42)</f>
        <v>0</v>
      </c>
      <c r="F41" s="206">
        <f>IF('Indicator Date hidden'!G42="x","x",$F$2-'Indicator Date hidden'!G42)</f>
        <v>0</v>
      </c>
      <c r="G41" s="206">
        <f>IF('Indicator Date hidden'!H42="x","x",$G$2-'Indicator Date hidden'!H42)</f>
        <v>0</v>
      </c>
      <c r="H41" s="206">
        <f>IF('Indicator Date hidden'!I42="x","x",$H$2-'Indicator Date hidden'!I42)</f>
        <v>0</v>
      </c>
      <c r="I41" s="206">
        <f>IF('Indicator Date hidden'!J42="x","x",$I$2-'Indicator Date hidden'!J42)</f>
        <v>0</v>
      </c>
      <c r="J41" s="206">
        <f>IF('Indicator Date hidden'!K42="x","x",$J$2-'Indicator Date hidden'!K42)</f>
        <v>0</v>
      </c>
      <c r="K41" s="206">
        <f>IF('Indicator Date hidden'!L42="x","x",$K$2-'Indicator Date hidden'!L42)</f>
        <v>0</v>
      </c>
      <c r="L41" s="206">
        <f>IF('Indicator Date hidden'!M42="x","x",$L$2-'Indicator Date hidden'!M42)</f>
        <v>0</v>
      </c>
      <c r="M41" s="206">
        <f>IF('Indicator Date hidden'!N42="x","x",$M$2-'Indicator Date hidden'!N42)</f>
        <v>0</v>
      </c>
      <c r="N41" s="206">
        <f>IF('Indicator Date hidden'!O42="x","x",$N$2-'Indicator Date hidden'!O42)</f>
        <v>0</v>
      </c>
      <c r="O41" s="206">
        <f>IF('Indicator Date hidden'!P42="x","x",$O$2-'Indicator Date hidden'!P42)</f>
        <v>0</v>
      </c>
      <c r="P41" s="206">
        <f>IF('Indicator Date hidden'!Q42="x","x",$P$2-'Indicator Date hidden'!Q42)</f>
        <v>0</v>
      </c>
      <c r="Q41" s="206">
        <f>IF('Indicator Date hidden'!R42="x","x",$Q$2-'Indicator Date hidden'!R42)</f>
        <v>0</v>
      </c>
      <c r="R41" s="206">
        <f>IF('Indicator Date hidden'!S42="x","x",$R$2-'Indicator Date hidden'!S42)</f>
        <v>0</v>
      </c>
      <c r="S41" s="206">
        <f>IF('Indicator Date hidden'!T42="x","x",$S$2-'Indicator Date hidden'!T42)</f>
        <v>0</v>
      </c>
      <c r="T41" s="206">
        <f>IF('Indicator Date hidden'!U42="x","x",$T$2-'Indicator Date hidden'!U42)</f>
        <v>0</v>
      </c>
      <c r="U41" s="206">
        <f>IF('Indicator Date hidden'!V42="x","x",$U$2-'Indicator Date hidden'!V42)</f>
        <v>0</v>
      </c>
      <c r="V41" s="206">
        <f>IF('Indicator Date hidden'!W42="x","x",$V$2-'Indicator Date hidden'!W42)</f>
        <v>0</v>
      </c>
      <c r="W41" s="206">
        <f>IF('Indicator Date hidden'!X42="x","x",$W$2-'Indicator Date hidden'!X42)</f>
        <v>1</v>
      </c>
      <c r="X41" s="206" t="str">
        <f>IF('Indicator Date hidden'!Y42="x","x",$X$2-'Indicator Date hidden'!Y42)</f>
        <v>x</v>
      </c>
      <c r="Y41" s="206">
        <f>IF('Indicator Date hidden'!Z42="x","x",$Y$2-'Indicator Date hidden'!Z42)</f>
        <v>0</v>
      </c>
      <c r="Z41" s="206">
        <f>IF('Indicator Date hidden'!AA42="x","x",$Z$2-'Indicator Date hidden'!AA42)</f>
        <v>0</v>
      </c>
      <c r="AA41" s="206">
        <f>IF('Indicator Date hidden'!AB42="x","x",$AA$2-'Indicator Date hidden'!AB42)</f>
        <v>0</v>
      </c>
      <c r="AB41" s="206">
        <f>IF('Indicator Date hidden'!AC42="x","x",$AB$2-'Indicator Date hidden'!AC42)</f>
        <v>0</v>
      </c>
      <c r="AC41" s="206">
        <f>IF('Indicator Date hidden'!AD42="x","x",$AC$2-'Indicator Date hidden'!AD42)</f>
        <v>0</v>
      </c>
      <c r="AD41" s="206">
        <f>IF('Indicator Date hidden'!AE42="x","x",$AD$2-'Indicator Date hidden'!AE42)</f>
        <v>0</v>
      </c>
      <c r="AE41" s="206">
        <f>IF('Indicator Date hidden'!AF42="x","x",$AE$2-'Indicator Date hidden'!AF42)</f>
        <v>0</v>
      </c>
      <c r="AF41" s="206">
        <f>IF('Indicator Date hidden'!AG42="x","x",$AF$2-'Indicator Date hidden'!AG42)</f>
        <v>1</v>
      </c>
      <c r="AG41" s="206">
        <f>IF('Indicator Date hidden'!AH42="x","x",$AG$2-'Indicator Date hidden'!AH42)</f>
        <v>0</v>
      </c>
      <c r="AH41" s="206">
        <f>IF('Indicator Date hidden'!AI42="x","x",$AH$2-'Indicator Date hidden'!AI42)</f>
        <v>0</v>
      </c>
      <c r="AI41" s="206">
        <f>IF('Indicator Date hidden'!AJ42="x","x",$AI$2-'Indicator Date hidden'!AJ42)</f>
        <v>0</v>
      </c>
      <c r="AJ41" s="206">
        <f>IF('Indicator Date hidden'!AK42="x","x",$AJ$2-'Indicator Date hidden'!AK42)</f>
        <v>1</v>
      </c>
      <c r="AK41" s="206">
        <f>IF('Indicator Date hidden'!AL42="x","x",$AK$2-'Indicator Date hidden'!AL42)</f>
        <v>0</v>
      </c>
      <c r="AL41" s="206">
        <f>IF('Indicator Date hidden'!AM42="x","x",$AL$2-'Indicator Date hidden'!AM42)</f>
        <v>0</v>
      </c>
      <c r="AM41" s="206">
        <f>IF('Indicator Date hidden'!AN42="x","x",$AM$2-'Indicator Date hidden'!AN42)</f>
        <v>0</v>
      </c>
      <c r="AN41" s="206">
        <f>IF('Indicator Date hidden'!AO42="x","x",$AN$2-'Indicator Date hidden'!AO42)</f>
        <v>0</v>
      </c>
      <c r="AO41" s="206" t="str">
        <f>IF('Indicator Date hidden'!AP42="x","x",$AO$2-'Indicator Date hidden'!AP42)</f>
        <v>x</v>
      </c>
      <c r="AP41" s="206" t="str">
        <f>IF('Indicator Date hidden'!AQ42="x","x",$AP$2-'Indicator Date hidden'!AQ42)</f>
        <v>x</v>
      </c>
      <c r="AQ41" s="206">
        <f>IF('Indicator Date hidden'!AR42="x","x",$AQ$2-'Indicator Date hidden'!AR42)</f>
        <v>0</v>
      </c>
      <c r="AR41" s="206">
        <f>IF('Indicator Date hidden'!AS42="x","x",$AR$2-'Indicator Date hidden'!AS42)</f>
        <v>0</v>
      </c>
      <c r="AS41" s="206">
        <f>IF('Indicator Date hidden'!AT42="x","x",$AS$2-'Indicator Date hidden'!AT42)</f>
        <v>0</v>
      </c>
      <c r="AT41" s="206">
        <f>IF('Indicator Date hidden'!AU42="x","x",$AT$2-'Indicator Date hidden'!AU42)</f>
        <v>0</v>
      </c>
      <c r="AU41" s="206">
        <f>IF('Indicator Date hidden'!AV42="x","x",$AU$2-'Indicator Date hidden'!AV42)</f>
        <v>2</v>
      </c>
      <c r="AV41" s="206">
        <f>IF('Indicator Date hidden'!AW42="x","x",$AV$2-'Indicator Date hidden'!AW42)</f>
        <v>0</v>
      </c>
      <c r="AW41" s="206">
        <f>IF('Indicator Date hidden'!AX42="x","x",$AW$2-'Indicator Date hidden'!AX42)</f>
        <v>0</v>
      </c>
      <c r="AX41" s="206">
        <f>IF('Indicator Date hidden'!AY42="x","x",$AX$2-'Indicator Date hidden'!AY42)</f>
        <v>0</v>
      </c>
      <c r="AY41" s="206">
        <f>IF('Indicator Date hidden'!AZ42="x","x",$AY$2-'Indicator Date hidden'!AZ42)</f>
        <v>0</v>
      </c>
      <c r="AZ41" s="206">
        <f>IF('Indicator Date hidden'!BA42="x","x",$AZ$2-'Indicator Date hidden'!BA42)</f>
        <v>0</v>
      </c>
      <c r="BA41">
        <f t="shared" si="5"/>
        <v>5</v>
      </c>
      <c r="BB41" s="21">
        <f t="shared" si="6"/>
        <v>0.10416666666666667</v>
      </c>
      <c r="BC41">
        <f t="shared" si="7"/>
        <v>4</v>
      </c>
      <c r="BD41" s="21">
        <f t="shared" si="8"/>
        <v>0.3673998351780916</v>
      </c>
      <c r="BE41" s="282">
        <f t="shared" si="9"/>
        <v>0</v>
      </c>
    </row>
    <row r="42" spans="1:57" x14ac:dyDescent="0.25">
      <c r="A42" t="s">
        <v>7180</v>
      </c>
      <c r="B42" s="206">
        <f>IF('Indicator Date hidden'!C43="x","x",$B$2-'Indicator Date hidden'!C43)</f>
        <v>0</v>
      </c>
      <c r="C42" s="206">
        <f>IF('Indicator Date hidden'!D43="x","x",$C$2-'Indicator Date hidden'!D43)</f>
        <v>0</v>
      </c>
      <c r="D42" s="206">
        <f>IF('Indicator Date hidden'!E43="x","x",$D$2-'Indicator Date hidden'!E43)</f>
        <v>0</v>
      </c>
      <c r="E42" s="206">
        <f>IF('Indicator Date hidden'!F43="x","x",$E$2-'Indicator Date hidden'!F43)</f>
        <v>0</v>
      </c>
      <c r="F42" s="206">
        <f>IF('Indicator Date hidden'!G43="x","x",$F$2-'Indicator Date hidden'!G43)</f>
        <v>0</v>
      </c>
      <c r="G42" s="206">
        <f>IF('Indicator Date hidden'!H43="x","x",$G$2-'Indicator Date hidden'!H43)</f>
        <v>0</v>
      </c>
      <c r="H42" s="206">
        <f>IF('Indicator Date hidden'!I43="x","x",$H$2-'Indicator Date hidden'!I43)</f>
        <v>0</v>
      </c>
      <c r="I42" s="206">
        <f>IF('Indicator Date hidden'!J43="x","x",$I$2-'Indicator Date hidden'!J43)</f>
        <v>0</v>
      </c>
      <c r="J42" s="206">
        <f>IF('Indicator Date hidden'!K43="x","x",$J$2-'Indicator Date hidden'!K43)</f>
        <v>0</v>
      </c>
      <c r="K42" s="206">
        <f>IF('Indicator Date hidden'!L43="x","x",$K$2-'Indicator Date hidden'!L43)</f>
        <v>0</v>
      </c>
      <c r="L42" s="206">
        <f>IF('Indicator Date hidden'!M43="x","x",$L$2-'Indicator Date hidden'!M43)</f>
        <v>0</v>
      </c>
      <c r="M42" s="206">
        <f>IF('Indicator Date hidden'!N43="x","x",$M$2-'Indicator Date hidden'!N43)</f>
        <v>0</v>
      </c>
      <c r="N42" s="206">
        <f>IF('Indicator Date hidden'!O43="x","x",$N$2-'Indicator Date hidden'!O43)</f>
        <v>0</v>
      </c>
      <c r="O42" s="206">
        <f>IF('Indicator Date hidden'!P43="x","x",$O$2-'Indicator Date hidden'!P43)</f>
        <v>0</v>
      </c>
      <c r="P42" s="206">
        <f>IF('Indicator Date hidden'!Q43="x","x",$P$2-'Indicator Date hidden'!Q43)</f>
        <v>0</v>
      </c>
      <c r="Q42" s="206" t="str">
        <f>IF('Indicator Date hidden'!R43="x","x",$Q$2-'Indicator Date hidden'!R43)</f>
        <v>x</v>
      </c>
      <c r="R42" s="206">
        <f>IF('Indicator Date hidden'!S43="x","x",$R$2-'Indicator Date hidden'!S43)</f>
        <v>0</v>
      </c>
      <c r="S42" s="206">
        <f>IF('Indicator Date hidden'!T43="x","x",$S$2-'Indicator Date hidden'!T43)</f>
        <v>0</v>
      </c>
      <c r="T42" s="206">
        <f>IF('Indicator Date hidden'!U43="x","x",$T$2-'Indicator Date hidden'!U43)</f>
        <v>0</v>
      </c>
      <c r="U42" s="206">
        <f>IF('Indicator Date hidden'!V43="x","x",$U$2-'Indicator Date hidden'!V43)</f>
        <v>0</v>
      </c>
      <c r="V42" s="206">
        <f>IF('Indicator Date hidden'!W43="x","x",$V$2-'Indicator Date hidden'!W43)</f>
        <v>0</v>
      </c>
      <c r="W42" s="206">
        <f>IF('Indicator Date hidden'!X43="x","x",$W$2-'Indicator Date hidden'!X43)</f>
        <v>6</v>
      </c>
      <c r="X42" s="206">
        <f>IF('Indicator Date hidden'!Y43="x","x",$X$2-'Indicator Date hidden'!Y43)</f>
        <v>1</v>
      </c>
      <c r="Y42" s="206">
        <f>IF('Indicator Date hidden'!Z43="x","x",$Y$2-'Indicator Date hidden'!Z43)</f>
        <v>0</v>
      </c>
      <c r="Z42" s="206">
        <f>IF('Indicator Date hidden'!AA43="x","x",$Z$2-'Indicator Date hidden'!AA43)</f>
        <v>0</v>
      </c>
      <c r="AA42" s="206">
        <f>IF('Indicator Date hidden'!AB43="x","x",$AA$2-'Indicator Date hidden'!AB43)</f>
        <v>0</v>
      </c>
      <c r="AB42" s="206">
        <f>IF('Indicator Date hidden'!AC43="x","x",$AB$2-'Indicator Date hidden'!AC43)</f>
        <v>0</v>
      </c>
      <c r="AC42" s="206">
        <f>IF('Indicator Date hidden'!AD43="x","x",$AC$2-'Indicator Date hidden'!AD43)</f>
        <v>0</v>
      </c>
      <c r="AD42" s="206">
        <f>IF('Indicator Date hidden'!AE43="x","x",$AD$2-'Indicator Date hidden'!AE43)</f>
        <v>0</v>
      </c>
      <c r="AE42" s="206">
        <f>IF('Indicator Date hidden'!AF43="x","x",$AE$2-'Indicator Date hidden'!AF43)</f>
        <v>0</v>
      </c>
      <c r="AF42" s="206">
        <f>IF('Indicator Date hidden'!AG43="x","x",$AF$2-'Indicator Date hidden'!AG43)</f>
        <v>0</v>
      </c>
      <c r="AG42" s="206">
        <f>IF('Indicator Date hidden'!AH43="x","x",$AG$2-'Indicator Date hidden'!AH43)</f>
        <v>0</v>
      </c>
      <c r="AH42" s="206">
        <f>IF('Indicator Date hidden'!AI43="x","x",$AH$2-'Indicator Date hidden'!AI43)</f>
        <v>0</v>
      </c>
      <c r="AI42" s="206">
        <f>IF('Indicator Date hidden'!AJ43="x","x",$AI$2-'Indicator Date hidden'!AJ43)</f>
        <v>0</v>
      </c>
      <c r="AJ42" s="206" t="str">
        <f>IF('Indicator Date hidden'!AK43="x","x",$AJ$2-'Indicator Date hidden'!AK43)</f>
        <v>x</v>
      </c>
      <c r="AK42" s="206">
        <f>IF('Indicator Date hidden'!AL43="x","x",$AK$2-'Indicator Date hidden'!AL43)</f>
        <v>1</v>
      </c>
      <c r="AL42" s="206">
        <f>IF('Indicator Date hidden'!AM43="x","x",$AL$2-'Indicator Date hidden'!AM43)</f>
        <v>0</v>
      </c>
      <c r="AM42" s="206">
        <f>IF('Indicator Date hidden'!AN43="x","x",$AM$2-'Indicator Date hidden'!AN43)</f>
        <v>0</v>
      </c>
      <c r="AN42" s="206">
        <f>IF('Indicator Date hidden'!AO43="x","x",$AN$2-'Indicator Date hidden'!AO43)</f>
        <v>0</v>
      </c>
      <c r="AO42" s="206">
        <f>IF('Indicator Date hidden'!AP43="x","x",$AO$2-'Indicator Date hidden'!AP43)</f>
        <v>0</v>
      </c>
      <c r="AP42" s="206">
        <f>IF('Indicator Date hidden'!AQ43="x","x",$AP$2-'Indicator Date hidden'!AQ43)</f>
        <v>0</v>
      </c>
      <c r="AQ42" s="206">
        <f>IF('Indicator Date hidden'!AR43="x","x",$AQ$2-'Indicator Date hidden'!AR43)</f>
        <v>4</v>
      </c>
      <c r="AR42" s="206">
        <f>IF('Indicator Date hidden'!AS43="x","x",$AR$2-'Indicator Date hidden'!AS43)</f>
        <v>0</v>
      </c>
      <c r="AS42" s="206">
        <f>IF('Indicator Date hidden'!AT43="x","x",$AS$2-'Indicator Date hidden'!AT43)</f>
        <v>0</v>
      </c>
      <c r="AT42" s="206">
        <f>IF('Indicator Date hidden'!AU43="x","x",$AT$2-'Indicator Date hidden'!AU43)</f>
        <v>0</v>
      </c>
      <c r="AU42" s="206">
        <f>IF('Indicator Date hidden'!AV43="x","x",$AU$2-'Indicator Date hidden'!AV43)</f>
        <v>3</v>
      </c>
      <c r="AV42" s="206">
        <f>IF('Indicator Date hidden'!AW43="x","x",$AV$2-'Indicator Date hidden'!AW43)</f>
        <v>0</v>
      </c>
      <c r="AW42" s="206">
        <f>IF('Indicator Date hidden'!AX43="x","x",$AW$2-'Indicator Date hidden'!AX43)</f>
        <v>0</v>
      </c>
      <c r="AX42" s="206">
        <f>IF('Indicator Date hidden'!AY43="x","x",$AX$2-'Indicator Date hidden'!AY43)</f>
        <v>0</v>
      </c>
      <c r="AY42" s="206">
        <f>IF('Indicator Date hidden'!AZ43="x","x",$AY$2-'Indicator Date hidden'!AZ43)</f>
        <v>0</v>
      </c>
      <c r="AZ42" s="206">
        <f>IF('Indicator Date hidden'!BA43="x","x",$AZ$2-'Indicator Date hidden'!BA43)</f>
        <v>0</v>
      </c>
      <c r="BA42">
        <f t="shared" si="5"/>
        <v>15</v>
      </c>
      <c r="BB42" s="21">
        <f t="shared" si="6"/>
        <v>0.30612244897959184</v>
      </c>
      <c r="BC42">
        <f t="shared" si="7"/>
        <v>5</v>
      </c>
      <c r="BD42" s="21">
        <f t="shared" si="8"/>
        <v>1.0917890510281842</v>
      </c>
      <c r="BE42" s="282">
        <f t="shared" si="9"/>
        <v>0</v>
      </c>
    </row>
    <row r="43" spans="1:57" x14ac:dyDescent="0.25">
      <c r="A43" t="s">
        <v>7171</v>
      </c>
      <c r="B43" s="206">
        <f>IF('Indicator Date hidden'!C44="x","x",$B$2-'Indicator Date hidden'!C44)</f>
        <v>0</v>
      </c>
      <c r="C43" s="206">
        <f>IF('Indicator Date hidden'!D44="x","x",$C$2-'Indicator Date hidden'!D44)</f>
        <v>0</v>
      </c>
      <c r="D43" s="206">
        <f>IF('Indicator Date hidden'!E44="x","x",$D$2-'Indicator Date hidden'!E44)</f>
        <v>0</v>
      </c>
      <c r="E43" s="206">
        <f>IF('Indicator Date hidden'!F44="x","x",$E$2-'Indicator Date hidden'!F44)</f>
        <v>0</v>
      </c>
      <c r="F43" s="206">
        <f>IF('Indicator Date hidden'!G44="x","x",$F$2-'Indicator Date hidden'!G44)</f>
        <v>0</v>
      </c>
      <c r="G43" s="206">
        <f>IF('Indicator Date hidden'!H44="x","x",$G$2-'Indicator Date hidden'!H44)</f>
        <v>0</v>
      </c>
      <c r="H43" s="206">
        <f>IF('Indicator Date hidden'!I44="x","x",$H$2-'Indicator Date hidden'!I44)</f>
        <v>0</v>
      </c>
      <c r="I43" s="206">
        <f>IF('Indicator Date hidden'!J44="x","x",$I$2-'Indicator Date hidden'!J44)</f>
        <v>0</v>
      </c>
      <c r="J43" s="206">
        <f>IF('Indicator Date hidden'!K44="x","x",$J$2-'Indicator Date hidden'!K44)</f>
        <v>0</v>
      </c>
      <c r="K43" s="206">
        <f>IF('Indicator Date hidden'!L44="x","x",$K$2-'Indicator Date hidden'!L44)</f>
        <v>0</v>
      </c>
      <c r="L43" s="206">
        <f>IF('Indicator Date hidden'!M44="x","x",$L$2-'Indicator Date hidden'!M44)</f>
        <v>0</v>
      </c>
      <c r="M43" s="206">
        <f>IF('Indicator Date hidden'!N44="x","x",$M$2-'Indicator Date hidden'!N44)</f>
        <v>0</v>
      </c>
      <c r="N43" s="206">
        <f>IF('Indicator Date hidden'!O44="x","x",$N$2-'Indicator Date hidden'!O44)</f>
        <v>0</v>
      </c>
      <c r="O43" s="206">
        <f>IF('Indicator Date hidden'!P44="x","x",$O$2-'Indicator Date hidden'!P44)</f>
        <v>0</v>
      </c>
      <c r="P43" s="206">
        <f>IF('Indicator Date hidden'!Q44="x","x",$P$2-'Indicator Date hidden'!Q44)</f>
        <v>0</v>
      </c>
      <c r="Q43" s="206">
        <f>IF('Indicator Date hidden'!R44="x","x",$Q$2-'Indicator Date hidden'!R44)</f>
        <v>2</v>
      </c>
      <c r="R43" s="206">
        <f>IF('Indicator Date hidden'!S44="x","x",$R$2-'Indicator Date hidden'!S44)</f>
        <v>0</v>
      </c>
      <c r="S43" s="206">
        <f>IF('Indicator Date hidden'!T44="x","x",$S$2-'Indicator Date hidden'!T44)</f>
        <v>0</v>
      </c>
      <c r="T43" s="206">
        <f>IF('Indicator Date hidden'!U44="x","x",$T$2-'Indicator Date hidden'!U44)</f>
        <v>0</v>
      </c>
      <c r="U43" s="206">
        <f>IF('Indicator Date hidden'!V44="x","x",$U$2-'Indicator Date hidden'!V44)</f>
        <v>0</v>
      </c>
      <c r="V43" s="206">
        <f>IF('Indicator Date hidden'!W44="x","x",$V$2-'Indicator Date hidden'!W44)</f>
        <v>0</v>
      </c>
      <c r="W43" s="206">
        <f>IF('Indicator Date hidden'!X44="x","x",$W$2-'Indicator Date hidden'!X44)</f>
        <v>2</v>
      </c>
      <c r="X43" s="206">
        <f>IF('Indicator Date hidden'!Y44="x","x",$X$2-'Indicator Date hidden'!Y44)</f>
        <v>4</v>
      </c>
      <c r="Y43" s="206">
        <f>IF('Indicator Date hidden'!Z44="x","x",$Y$2-'Indicator Date hidden'!Z44)</f>
        <v>0</v>
      </c>
      <c r="Z43" s="206">
        <f>IF('Indicator Date hidden'!AA44="x","x",$Z$2-'Indicator Date hidden'!AA44)</f>
        <v>0</v>
      </c>
      <c r="AA43" s="206">
        <f>IF('Indicator Date hidden'!AB44="x","x",$AA$2-'Indicator Date hidden'!AB44)</f>
        <v>0</v>
      </c>
      <c r="AB43" s="206">
        <f>IF('Indicator Date hidden'!AC44="x","x",$AB$2-'Indicator Date hidden'!AC44)</f>
        <v>0</v>
      </c>
      <c r="AC43" s="206">
        <f>IF('Indicator Date hidden'!AD44="x","x",$AC$2-'Indicator Date hidden'!AD44)</f>
        <v>0</v>
      </c>
      <c r="AD43" s="206">
        <f>IF('Indicator Date hidden'!AE44="x","x",$AD$2-'Indicator Date hidden'!AE44)</f>
        <v>0</v>
      </c>
      <c r="AE43" s="206">
        <f>IF('Indicator Date hidden'!AF44="x","x",$AE$2-'Indicator Date hidden'!AF44)</f>
        <v>0</v>
      </c>
      <c r="AF43" s="206">
        <f>IF('Indicator Date hidden'!AG44="x","x",$AF$2-'Indicator Date hidden'!AG44)</f>
        <v>5</v>
      </c>
      <c r="AG43" s="206">
        <f>IF('Indicator Date hidden'!AH44="x","x",$AG$2-'Indicator Date hidden'!AH44)</f>
        <v>0</v>
      </c>
      <c r="AH43" s="206">
        <f>IF('Indicator Date hidden'!AI44="x","x",$AH$2-'Indicator Date hidden'!AI44)</f>
        <v>0</v>
      </c>
      <c r="AI43" s="206">
        <f>IF('Indicator Date hidden'!AJ44="x","x",$AI$2-'Indicator Date hidden'!AJ44)</f>
        <v>0</v>
      </c>
      <c r="AJ43" s="206">
        <f>IF('Indicator Date hidden'!AK44="x","x",$AJ$2-'Indicator Date hidden'!AK44)</f>
        <v>1</v>
      </c>
      <c r="AK43" s="206">
        <f>IF('Indicator Date hidden'!AL44="x","x",$AK$2-'Indicator Date hidden'!AL44)</f>
        <v>1</v>
      </c>
      <c r="AL43" s="206">
        <f>IF('Indicator Date hidden'!AM44="x","x",$AL$2-'Indicator Date hidden'!AM44)</f>
        <v>0</v>
      </c>
      <c r="AM43" s="206">
        <f>IF('Indicator Date hidden'!AN44="x","x",$AM$2-'Indicator Date hidden'!AN44)</f>
        <v>0</v>
      </c>
      <c r="AN43" s="206">
        <f>IF('Indicator Date hidden'!AO44="x","x",$AN$2-'Indicator Date hidden'!AO44)</f>
        <v>0</v>
      </c>
      <c r="AO43" s="206">
        <f>IF('Indicator Date hidden'!AP44="x","x",$AO$2-'Indicator Date hidden'!AP44)</f>
        <v>0</v>
      </c>
      <c r="AP43" s="206">
        <f>IF('Indicator Date hidden'!AQ44="x","x",$AP$2-'Indicator Date hidden'!AQ44)</f>
        <v>0</v>
      </c>
      <c r="AQ43" s="206">
        <f>IF('Indicator Date hidden'!AR44="x","x",$AQ$2-'Indicator Date hidden'!AR44)</f>
        <v>0</v>
      </c>
      <c r="AR43" s="206">
        <f>IF('Indicator Date hidden'!AS44="x","x",$AR$2-'Indicator Date hidden'!AS44)</f>
        <v>0</v>
      </c>
      <c r="AS43" s="206">
        <f>IF('Indicator Date hidden'!AT44="x","x",$AS$2-'Indicator Date hidden'!AT44)</f>
        <v>0</v>
      </c>
      <c r="AT43" s="206">
        <f>IF('Indicator Date hidden'!AU44="x","x",$AT$2-'Indicator Date hidden'!AU44)</f>
        <v>0</v>
      </c>
      <c r="AU43" s="206">
        <f>IF('Indicator Date hidden'!AV44="x","x",$AU$2-'Indicator Date hidden'!AV44)</f>
        <v>2</v>
      </c>
      <c r="AV43" s="206">
        <f>IF('Indicator Date hidden'!AW44="x","x",$AV$2-'Indicator Date hidden'!AW44)</f>
        <v>0</v>
      </c>
      <c r="AW43" s="206">
        <f>IF('Indicator Date hidden'!AX44="x","x",$AW$2-'Indicator Date hidden'!AX44)</f>
        <v>0</v>
      </c>
      <c r="AX43" s="206">
        <f>IF('Indicator Date hidden'!AY44="x","x",$AX$2-'Indicator Date hidden'!AY44)</f>
        <v>0</v>
      </c>
      <c r="AY43" s="206">
        <f>IF('Indicator Date hidden'!AZ44="x","x",$AY$2-'Indicator Date hidden'!AZ44)</f>
        <v>0</v>
      </c>
      <c r="AZ43" s="206">
        <f>IF('Indicator Date hidden'!BA44="x","x",$AZ$2-'Indicator Date hidden'!BA44)</f>
        <v>0</v>
      </c>
      <c r="BA43">
        <f t="shared" si="5"/>
        <v>17</v>
      </c>
      <c r="BB43" s="21">
        <f t="shared" si="6"/>
        <v>0.33333333333333331</v>
      </c>
      <c r="BC43">
        <f t="shared" si="7"/>
        <v>7</v>
      </c>
      <c r="BD43" s="21">
        <f t="shared" si="8"/>
        <v>0.98352440815564335</v>
      </c>
      <c r="BE43" s="282">
        <f t="shared" si="9"/>
        <v>0</v>
      </c>
    </row>
    <row r="44" spans="1:57" x14ac:dyDescent="0.25">
      <c r="A44" t="s">
        <v>7236</v>
      </c>
      <c r="B44" s="206">
        <f>IF('Indicator Date hidden'!C45="x","x",$B$2-'Indicator Date hidden'!C45)</f>
        <v>0</v>
      </c>
      <c r="C44" s="206">
        <f>IF('Indicator Date hidden'!D45="x","x",$C$2-'Indicator Date hidden'!D45)</f>
        <v>0</v>
      </c>
      <c r="D44" s="206">
        <f>IF('Indicator Date hidden'!E45="x","x",$D$2-'Indicator Date hidden'!E45)</f>
        <v>0</v>
      </c>
      <c r="E44" s="206">
        <f>IF('Indicator Date hidden'!F45="x","x",$E$2-'Indicator Date hidden'!F45)</f>
        <v>0</v>
      </c>
      <c r="F44" s="206">
        <f>IF('Indicator Date hidden'!G45="x","x",$F$2-'Indicator Date hidden'!G45)</f>
        <v>0</v>
      </c>
      <c r="G44" s="206">
        <f>IF('Indicator Date hidden'!H45="x","x",$G$2-'Indicator Date hidden'!H45)</f>
        <v>0</v>
      </c>
      <c r="H44" s="206">
        <f>IF('Indicator Date hidden'!I45="x","x",$H$2-'Indicator Date hidden'!I45)</f>
        <v>0</v>
      </c>
      <c r="I44" s="206">
        <f>IF('Indicator Date hidden'!J45="x","x",$I$2-'Indicator Date hidden'!J45)</f>
        <v>0</v>
      </c>
      <c r="J44" s="206">
        <f>IF('Indicator Date hidden'!K45="x","x",$J$2-'Indicator Date hidden'!K45)</f>
        <v>0</v>
      </c>
      <c r="K44" s="206">
        <f>IF('Indicator Date hidden'!L45="x","x",$K$2-'Indicator Date hidden'!L45)</f>
        <v>0</v>
      </c>
      <c r="L44" s="206">
        <f>IF('Indicator Date hidden'!M45="x","x",$L$2-'Indicator Date hidden'!M45)</f>
        <v>0</v>
      </c>
      <c r="M44" s="206">
        <f>IF('Indicator Date hidden'!N45="x","x",$M$2-'Indicator Date hidden'!N45)</f>
        <v>0</v>
      </c>
      <c r="N44" s="206">
        <f>IF('Indicator Date hidden'!O45="x","x",$N$2-'Indicator Date hidden'!O45)</f>
        <v>0</v>
      </c>
      <c r="O44" s="206">
        <f>IF('Indicator Date hidden'!P45="x","x",$O$2-'Indicator Date hidden'!P45)</f>
        <v>0</v>
      </c>
      <c r="P44" s="206">
        <f>IF('Indicator Date hidden'!Q45="x","x",$P$2-'Indicator Date hidden'!Q45)</f>
        <v>0</v>
      </c>
      <c r="Q44" s="206" t="str">
        <f>IF('Indicator Date hidden'!R45="x","x",$Q$2-'Indicator Date hidden'!R45)</f>
        <v>x</v>
      </c>
      <c r="R44" s="206">
        <f>IF('Indicator Date hidden'!S45="x","x",$R$2-'Indicator Date hidden'!S45)</f>
        <v>0</v>
      </c>
      <c r="S44" s="206">
        <f>IF('Indicator Date hidden'!T45="x","x",$S$2-'Indicator Date hidden'!T45)</f>
        <v>0</v>
      </c>
      <c r="T44" s="206">
        <f>IF('Indicator Date hidden'!U45="x","x",$T$2-'Indicator Date hidden'!U45)</f>
        <v>0</v>
      </c>
      <c r="U44" s="206" t="str">
        <f>IF('Indicator Date hidden'!V45="x","x",$U$2-'Indicator Date hidden'!V45)</f>
        <v>x</v>
      </c>
      <c r="V44" s="206">
        <f>IF('Indicator Date hidden'!W45="x","x",$V$2-'Indicator Date hidden'!W45)</f>
        <v>0</v>
      </c>
      <c r="W44" s="206" t="str">
        <f>IF('Indicator Date hidden'!X45="x","x",$W$2-'Indicator Date hidden'!X45)</f>
        <v>x</v>
      </c>
      <c r="X44" s="206">
        <f>IF('Indicator Date hidden'!Y45="x","x",$X$2-'Indicator Date hidden'!Y45)</f>
        <v>2</v>
      </c>
      <c r="Y44" s="206">
        <f>IF('Indicator Date hidden'!Z45="x","x",$Y$2-'Indicator Date hidden'!Z45)</f>
        <v>0</v>
      </c>
      <c r="Z44" s="206">
        <f>IF('Indicator Date hidden'!AA45="x","x",$Z$2-'Indicator Date hidden'!AA45)</f>
        <v>0</v>
      </c>
      <c r="AA44" s="206" t="str">
        <f>IF('Indicator Date hidden'!AB45="x","x",$AA$2-'Indicator Date hidden'!AB45)</f>
        <v>x</v>
      </c>
      <c r="AB44" s="206">
        <f>IF('Indicator Date hidden'!AC45="x","x",$AB$2-'Indicator Date hidden'!AC45)</f>
        <v>0</v>
      </c>
      <c r="AC44" s="206">
        <f>IF('Indicator Date hidden'!AD45="x","x",$AC$2-'Indicator Date hidden'!AD45)</f>
        <v>0</v>
      </c>
      <c r="AD44" s="206" t="str">
        <f>IF('Indicator Date hidden'!AE45="x","x",$AD$2-'Indicator Date hidden'!AE45)</f>
        <v>x</v>
      </c>
      <c r="AE44" s="206">
        <f>IF('Indicator Date hidden'!AF45="x","x",$AE$2-'Indicator Date hidden'!AF45)</f>
        <v>0</v>
      </c>
      <c r="AF44" s="206">
        <f>IF('Indicator Date hidden'!AG45="x","x",$AF$2-'Indicator Date hidden'!AG45)</f>
        <v>2</v>
      </c>
      <c r="AG44" s="206">
        <f>IF('Indicator Date hidden'!AH45="x","x",$AG$2-'Indicator Date hidden'!AH45)</f>
        <v>0</v>
      </c>
      <c r="AH44" s="206">
        <f>IF('Indicator Date hidden'!AI45="x","x",$AH$2-'Indicator Date hidden'!AI45)</f>
        <v>0</v>
      </c>
      <c r="AI44" s="206">
        <f>IF('Indicator Date hidden'!AJ45="x","x",$AI$2-'Indicator Date hidden'!AJ45)</f>
        <v>0</v>
      </c>
      <c r="AJ44" s="206" t="str">
        <f>IF('Indicator Date hidden'!AK45="x","x",$AJ$2-'Indicator Date hidden'!AK45)</f>
        <v>x</v>
      </c>
      <c r="AK44" s="206">
        <f>IF('Indicator Date hidden'!AL45="x","x",$AK$2-'Indicator Date hidden'!AL45)</f>
        <v>1</v>
      </c>
      <c r="AL44" s="206">
        <f>IF('Indicator Date hidden'!AM45="x","x",$AL$2-'Indicator Date hidden'!AM45)</f>
        <v>0</v>
      </c>
      <c r="AM44" s="206">
        <f>IF('Indicator Date hidden'!AN45="x","x",$AM$2-'Indicator Date hidden'!AN45)</f>
        <v>0</v>
      </c>
      <c r="AN44" s="206">
        <f>IF('Indicator Date hidden'!AO45="x","x",$AN$2-'Indicator Date hidden'!AO45)</f>
        <v>0</v>
      </c>
      <c r="AO44" s="206">
        <f>IF('Indicator Date hidden'!AP45="x","x",$AO$2-'Indicator Date hidden'!AP45)</f>
        <v>0</v>
      </c>
      <c r="AP44" s="206">
        <f>IF('Indicator Date hidden'!AQ45="x","x",$AP$2-'Indicator Date hidden'!AQ45)</f>
        <v>0</v>
      </c>
      <c r="AQ44" s="206">
        <f>IF('Indicator Date hidden'!AR45="x","x",$AQ$2-'Indicator Date hidden'!AR45)</f>
        <v>0</v>
      </c>
      <c r="AR44" s="206">
        <f>IF('Indicator Date hidden'!AS45="x","x",$AR$2-'Indicator Date hidden'!AS45)</f>
        <v>0</v>
      </c>
      <c r="AS44" s="206">
        <f>IF('Indicator Date hidden'!AT45="x","x",$AS$2-'Indicator Date hidden'!AT45)</f>
        <v>0</v>
      </c>
      <c r="AT44" s="206">
        <f>IF('Indicator Date hidden'!AU45="x","x",$AT$2-'Indicator Date hidden'!AU45)</f>
        <v>0</v>
      </c>
      <c r="AU44" s="206">
        <f>IF('Indicator Date hidden'!AV45="x","x",$AU$2-'Indicator Date hidden'!AV45)</f>
        <v>3</v>
      </c>
      <c r="AV44" s="206">
        <f>IF('Indicator Date hidden'!AW45="x","x",$AV$2-'Indicator Date hidden'!AW45)</f>
        <v>0</v>
      </c>
      <c r="AW44" s="206">
        <f>IF('Indicator Date hidden'!AX45="x","x",$AW$2-'Indicator Date hidden'!AX45)</f>
        <v>0</v>
      </c>
      <c r="AX44" s="206">
        <f>IF('Indicator Date hidden'!AY45="x","x",$AX$2-'Indicator Date hidden'!AY45)</f>
        <v>0</v>
      </c>
      <c r="AY44" s="206">
        <f>IF('Indicator Date hidden'!AZ45="x","x",$AY$2-'Indicator Date hidden'!AZ45)</f>
        <v>0</v>
      </c>
      <c r="AZ44" s="206">
        <f>IF('Indicator Date hidden'!BA45="x","x",$AZ$2-'Indicator Date hidden'!BA45)</f>
        <v>0</v>
      </c>
      <c r="BA44">
        <f t="shared" si="5"/>
        <v>8</v>
      </c>
      <c r="BB44" s="21">
        <f t="shared" si="6"/>
        <v>0.17777777777777778</v>
      </c>
      <c r="BC44">
        <f t="shared" si="7"/>
        <v>4</v>
      </c>
      <c r="BD44" s="21">
        <f t="shared" si="8"/>
        <v>0.60695556816656282</v>
      </c>
      <c r="BE44" s="282">
        <f t="shared" si="9"/>
        <v>0</v>
      </c>
    </row>
    <row r="45" spans="1:57" x14ac:dyDescent="0.25">
      <c r="A45" t="s">
        <v>7182</v>
      </c>
      <c r="B45" s="206">
        <f>IF('Indicator Date hidden'!C46="x","x",$B$2-'Indicator Date hidden'!C46)</f>
        <v>0</v>
      </c>
      <c r="C45" s="206">
        <f>IF('Indicator Date hidden'!D46="x","x",$C$2-'Indicator Date hidden'!D46)</f>
        <v>0</v>
      </c>
      <c r="D45" s="206">
        <f>IF('Indicator Date hidden'!E46="x","x",$D$2-'Indicator Date hidden'!E46)</f>
        <v>0</v>
      </c>
      <c r="E45" s="206">
        <f>IF('Indicator Date hidden'!F46="x","x",$E$2-'Indicator Date hidden'!F46)</f>
        <v>0</v>
      </c>
      <c r="F45" s="206">
        <f>IF('Indicator Date hidden'!G46="x","x",$F$2-'Indicator Date hidden'!G46)</f>
        <v>0</v>
      </c>
      <c r="G45" s="206">
        <f>IF('Indicator Date hidden'!H46="x","x",$G$2-'Indicator Date hidden'!H46)</f>
        <v>0</v>
      </c>
      <c r="H45" s="206">
        <f>IF('Indicator Date hidden'!I46="x","x",$H$2-'Indicator Date hidden'!I46)</f>
        <v>0</v>
      </c>
      <c r="I45" s="206">
        <f>IF('Indicator Date hidden'!J46="x","x",$I$2-'Indicator Date hidden'!J46)</f>
        <v>0</v>
      </c>
      <c r="J45" s="206">
        <f>IF('Indicator Date hidden'!K46="x","x",$J$2-'Indicator Date hidden'!K46)</f>
        <v>0</v>
      </c>
      <c r="K45" s="206">
        <f>IF('Indicator Date hidden'!L46="x","x",$K$2-'Indicator Date hidden'!L46)</f>
        <v>0</v>
      </c>
      <c r="L45" s="206">
        <f>IF('Indicator Date hidden'!M46="x","x",$L$2-'Indicator Date hidden'!M46)</f>
        <v>0</v>
      </c>
      <c r="M45" s="206">
        <f>IF('Indicator Date hidden'!N46="x","x",$M$2-'Indicator Date hidden'!N46)</f>
        <v>0</v>
      </c>
      <c r="N45" s="206">
        <f>IF('Indicator Date hidden'!O46="x","x",$N$2-'Indicator Date hidden'!O46)</f>
        <v>0</v>
      </c>
      <c r="O45" s="206">
        <f>IF('Indicator Date hidden'!P46="x","x",$O$2-'Indicator Date hidden'!P46)</f>
        <v>0</v>
      </c>
      <c r="P45" s="206">
        <f>IF('Indicator Date hidden'!Q46="x","x",$P$2-'Indicator Date hidden'!Q46)</f>
        <v>0</v>
      </c>
      <c r="Q45" s="206" t="str">
        <f>IF('Indicator Date hidden'!R46="x","x",$Q$2-'Indicator Date hidden'!R46)</f>
        <v>x</v>
      </c>
      <c r="R45" s="206">
        <f>IF('Indicator Date hidden'!S46="x","x",$R$2-'Indicator Date hidden'!S46)</f>
        <v>0</v>
      </c>
      <c r="S45" s="206">
        <f>IF('Indicator Date hidden'!T46="x","x",$S$2-'Indicator Date hidden'!T46)</f>
        <v>0</v>
      </c>
      <c r="T45" s="206">
        <f>IF('Indicator Date hidden'!U46="x","x",$T$2-'Indicator Date hidden'!U46)</f>
        <v>0</v>
      </c>
      <c r="U45" s="206" t="str">
        <f>IF('Indicator Date hidden'!V46="x","x",$U$2-'Indicator Date hidden'!V46)</f>
        <v>x</v>
      </c>
      <c r="V45" s="206">
        <f>IF('Indicator Date hidden'!W46="x","x",$V$2-'Indicator Date hidden'!W46)</f>
        <v>0</v>
      </c>
      <c r="W45" s="206" t="str">
        <f>IF('Indicator Date hidden'!X46="x","x",$W$2-'Indicator Date hidden'!X46)</f>
        <v>x</v>
      </c>
      <c r="X45" s="206">
        <f>IF('Indicator Date hidden'!Y46="x","x",$X$2-'Indicator Date hidden'!Y46)</f>
        <v>4</v>
      </c>
      <c r="Y45" s="206">
        <f>IF('Indicator Date hidden'!Z46="x","x",$Y$2-'Indicator Date hidden'!Z46)</f>
        <v>0</v>
      </c>
      <c r="Z45" s="206">
        <f>IF('Indicator Date hidden'!AA46="x","x",$Z$2-'Indicator Date hidden'!AA46)</f>
        <v>0</v>
      </c>
      <c r="AA45" s="206">
        <f>IF('Indicator Date hidden'!AB46="x","x",$AA$2-'Indicator Date hidden'!AB46)</f>
        <v>0</v>
      </c>
      <c r="AB45" s="206">
        <f>IF('Indicator Date hidden'!AC46="x","x",$AB$2-'Indicator Date hidden'!AC46)</f>
        <v>0</v>
      </c>
      <c r="AC45" s="206">
        <f>IF('Indicator Date hidden'!AD46="x","x",$AC$2-'Indicator Date hidden'!AD46)</f>
        <v>0</v>
      </c>
      <c r="AD45" s="206" t="str">
        <f>IF('Indicator Date hidden'!AE46="x","x",$AD$2-'Indicator Date hidden'!AE46)</f>
        <v>x</v>
      </c>
      <c r="AE45" s="206">
        <f>IF('Indicator Date hidden'!AF46="x","x",$AE$2-'Indicator Date hidden'!AF46)</f>
        <v>0</v>
      </c>
      <c r="AF45" s="206" t="str">
        <f>IF('Indicator Date hidden'!AG46="x","x",$AF$2-'Indicator Date hidden'!AG46)</f>
        <v>x</v>
      </c>
      <c r="AG45" s="206">
        <f>IF('Indicator Date hidden'!AH46="x","x",$AG$2-'Indicator Date hidden'!AH46)</f>
        <v>0</v>
      </c>
      <c r="AH45" s="206">
        <f>IF('Indicator Date hidden'!AI46="x","x",$AH$2-'Indicator Date hidden'!AI46)</f>
        <v>0</v>
      </c>
      <c r="AI45" s="206">
        <f>IF('Indicator Date hidden'!AJ46="x","x",$AI$2-'Indicator Date hidden'!AJ46)</f>
        <v>0</v>
      </c>
      <c r="AJ45" s="206" t="str">
        <f>IF('Indicator Date hidden'!AK46="x","x",$AJ$2-'Indicator Date hidden'!AK46)</f>
        <v>x</v>
      </c>
      <c r="AK45" s="206">
        <f>IF('Indicator Date hidden'!AL46="x","x",$AK$2-'Indicator Date hidden'!AL46)</f>
        <v>1</v>
      </c>
      <c r="AL45" s="206">
        <f>IF('Indicator Date hidden'!AM46="x","x",$AL$2-'Indicator Date hidden'!AM46)</f>
        <v>0</v>
      </c>
      <c r="AM45" s="206">
        <f>IF('Indicator Date hidden'!AN46="x","x",$AM$2-'Indicator Date hidden'!AN46)</f>
        <v>0</v>
      </c>
      <c r="AN45" s="206">
        <f>IF('Indicator Date hidden'!AO46="x","x",$AN$2-'Indicator Date hidden'!AO46)</f>
        <v>0</v>
      </c>
      <c r="AO45" s="206" t="str">
        <f>IF('Indicator Date hidden'!AP46="x","x",$AO$2-'Indicator Date hidden'!AP46)</f>
        <v>x</v>
      </c>
      <c r="AP45" s="206" t="str">
        <f>IF('Indicator Date hidden'!AQ46="x","x",$AP$2-'Indicator Date hidden'!AQ46)</f>
        <v>x</v>
      </c>
      <c r="AQ45" s="206">
        <f>IF('Indicator Date hidden'!AR46="x","x",$AQ$2-'Indicator Date hidden'!AR46)</f>
        <v>4</v>
      </c>
      <c r="AR45" s="206">
        <f>IF('Indicator Date hidden'!AS46="x","x",$AR$2-'Indicator Date hidden'!AS46)</f>
        <v>0</v>
      </c>
      <c r="AS45" s="206">
        <f>IF('Indicator Date hidden'!AT46="x","x",$AS$2-'Indicator Date hidden'!AT46)</f>
        <v>0</v>
      </c>
      <c r="AT45" s="206">
        <f>IF('Indicator Date hidden'!AU46="x","x",$AT$2-'Indicator Date hidden'!AU46)</f>
        <v>0</v>
      </c>
      <c r="AU45" s="206">
        <f>IF('Indicator Date hidden'!AV46="x","x",$AU$2-'Indicator Date hidden'!AV46)</f>
        <v>2</v>
      </c>
      <c r="AV45" s="206">
        <f>IF('Indicator Date hidden'!AW46="x","x",$AV$2-'Indicator Date hidden'!AW46)</f>
        <v>0</v>
      </c>
      <c r="AW45" s="206">
        <f>IF('Indicator Date hidden'!AX46="x","x",$AW$2-'Indicator Date hidden'!AX46)</f>
        <v>0</v>
      </c>
      <c r="AX45" s="206">
        <f>IF('Indicator Date hidden'!AY46="x","x",$AX$2-'Indicator Date hidden'!AY46)</f>
        <v>0</v>
      </c>
      <c r="AY45" s="206">
        <f>IF('Indicator Date hidden'!AZ46="x","x",$AY$2-'Indicator Date hidden'!AZ46)</f>
        <v>0</v>
      </c>
      <c r="AZ45" s="206">
        <f>IF('Indicator Date hidden'!BA46="x","x",$AZ$2-'Indicator Date hidden'!BA46)</f>
        <v>0</v>
      </c>
      <c r="BA45">
        <f t="shared" si="5"/>
        <v>11</v>
      </c>
      <c r="BB45" s="21">
        <f t="shared" si="6"/>
        <v>0.2558139534883721</v>
      </c>
      <c r="BC45">
        <f t="shared" si="7"/>
        <v>4</v>
      </c>
      <c r="BD45" s="21">
        <f t="shared" si="8"/>
        <v>0.89164137268282861</v>
      </c>
      <c r="BE45" s="282">
        <f t="shared" si="9"/>
        <v>0</v>
      </c>
    </row>
    <row r="46" spans="1:57" x14ac:dyDescent="0.25">
      <c r="A46" t="s">
        <v>7184</v>
      </c>
      <c r="B46" s="206">
        <f>IF('Indicator Date hidden'!C47="x","x",$B$2-'Indicator Date hidden'!C47)</f>
        <v>0</v>
      </c>
      <c r="C46" s="206">
        <f>IF('Indicator Date hidden'!D47="x","x",$C$2-'Indicator Date hidden'!D47)</f>
        <v>0</v>
      </c>
      <c r="D46" s="206">
        <f>IF('Indicator Date hidden'!E47="x","x",$D$2-'Indicator Date hidden'!E47)</f>
        <v>0</v>
      </c>
      <c r="E46" s="206">
        <f>IF('Indicator Date hidden'!F47="x","x",$E$2-'Indicator Date hidden'!F47)</f>
        <v>0</v>
      </c>
      <c r="F46" s="206">
        <f>IF('Indicator Date hidden'!G47="x","x",$F$2-'Indicator Date hidden'!G47)</f>
        <v>0</v>
      </c>
      <c r="G46" s="206">
        <f>IF('Indicator Date hidden'!H47="x","x",$G$2-'Indicator Date hidden'!H47)</f>
        <v>0</v>
      </c>
      <c r="H46" s="206">
        <f>IF('Indicator Date hidden'!I47="x","x",$H$2-'Indicator Date hidden'!I47)</f>
        <v>0</v>
      </c>
      <c r="I46" s="206">
        <f>IF('Indicator Date hidden'!J47="x","x",$I$2-'Indicator Date hidden'!J47)</f>
        <v>0</v>
      </c>
      <c r="J46" s="206">
        <f>IF('Indicator Date hidden'!K47="x","x",$J$2-'Indicator Date hidden'!K47)</f>
        <v>0</v>
      </c>
      <c r="K46" s="206">
        <f>IF('Indicator Date hidden'!L47="x","x",$K$2-'Indicator Date hidden'!L47)</f>
        <v>0</v>
      </c>
      <c r="L46" s="206">
        <f>IF('Indicator Date hidden'!M47="x","x",$L$2-'Indicator Date hidden'!M47)</f>
        <v>0</v>
      </c>
      <c r="M46" s="206">
        <f>IF('Indicator Date hidden'!N47="x","x",$M$2-'Indicator Date hidden'!N47)</f>
        <v>0</v>
      </c>
      <c r="N46" s="206">
        <f>IF('Indicator Date hidden'!O47="x","x",$N$2-'Indicator Date hidden'!O47)</f>
        <v>0</v>
      </c>
      <c r="O46" s="206">
        <f>IF('Indicator Date hidden'!P47="x","x",$O$2-'Indicator Date hidden'!P47)</f>
        <v>0</v>
      </c>
      <c r="P46" s="206">
        <f>IF('Indicator Date hidden'!Q47="x","x",$P$2-'Indicator Date hidden'!Q47)</f>
        <v>0</v>
      </c>
      <c r="Q46" s="206" t="str">
        <f>IF('Indicator Date hidden'!R47="x","x",$Q$2-'Indicator Date hidden'!R47)</f>
        <v>x</v>
      </c>
      <c r="R46" s="206">
        <f>IF('Indicator Date hidden'!S47="x","x",$R$2-'Indicator Date hidden'!S47)</f>
        <v>0</v>
      </c>
      <c r="S46" s="206">
        <f>IF('Indicator Date hidden'!T47="x","x",$S$2-'Indicator Date hidden'!T47)</f>
        <v>0</v>
      </c>
      <c r="T46" s="206">
        <f>IF('Indicator Date hidden'!U47="x","x",$T$2-'Indicator Date hidden'!U47)</f>
        <v>0</v>
      </c>
      <c r="U46" s="206" t="str">
        <f>IF('Indicator Date hidden'!V47="x","x",$U$2-'Indicator Date hidden'!V47)</f>
        <v>x</v>
      </c>
      <c r="V46" s="206">
        <f>IF('Indicator Date hidden'!W47="x","x",$V$2-'Indicator Date hidden'!W47)</f>
        <v>0</v>
      </c>
      <c r="W46" s="206" t="str">
        <f>IF('Indicator Date hidden'!X47="x","x",$W$2-'Indicator Date hidden'!X47)</f>
        <v>x</v>
      </c>
      <c r="X46" s="206">
        <f>IF('Indicator Date hidden'!Y47="x","x",$X$2-'Indicator Date hidden'!Y47)</f>
        <v>2</v>
      </c>
      <c r="Y46" s="206">
        <f>IF('Indicator Date hidden'!Z47="x","x",$Y$2-'Indicator Date hidden'!Z47)</f>
        <v>0</v>
      </c>
      <c r="Z46" s="206">
        <f>IF('Indicator Date hidden'!AA47="x","x",$Z$2-'Indicator Date hidden'!AA47)</f>
        <v>0</v>
      </c>
      <c r="AA46" s="206">
        <f>IF('Indicator Date hidden'!AB47="x","x",$AA$2-'Indicator Date hidden'!AB47)</f>
        <v>1</v>
      </c>
      <c r="AB46" s="206">
        <f>IF('Indicator Date hidden'!AC47="x","x",$AB$2-'Indicator Date hidden'!AC47)</f>
        <v>0</v>
      </c>
      <c r="AC46" s="206">
        <f>IF('Indicator Date hidden'!AD47="x","x",$AC$2-'Indicator Date hidden'!AD47)</f>
        <v>0</v>
      </c>
      <c r="AD46" s="206" t="str">
        <f>IF('Indicator Date hidden'!AE47="x","x",$AD$2-'Indicator Date hidden'!AE47)</f>
        <v>x</v>
      </c>
      <c r="AE46" s="206">
        <f>IF('Indicator Date hidden'!AF47="x","x",$AE$2-'Indicator Date hidden'!AF47)</f>
        <v>0</v>
      </c>
      <c r="AF46" s="206">
        <f>IF('Indicator Date hidden'!AG47="x","x",$AF$2-'Indicator Date hidden'!AG47)</f>
        <v>1</v>
      </c>
      <c r="AG46" s="206">
        <f>IF('Indicator Date hidden'!AH47="x","x",$AG$2-'Indicator Date hidden'!AH47)</f>
        <v>0</v>
      </c>
      <c r="AH46" s="206">
        <f>IF('Indicator Date hidden'!AI47="x","x",$AH$2-'Indicator Date hidden'!AI47)</f>
        <v>0</v>
      </c>
      <c r="AI46" s="206">
        <f>IF('Indicator Date hidden'!AJ47="x","x",$AI$2-'Indicator Date hidden'!AJ47)</f>
        <v>0</v>
      </c>
      <c r="AJ46" s="206">
        <f>IF('Indicator Date hidden'!AK47="x","x",$AJ$2-'Indicator Date hidden'!AK47)</f>
        <v>1</v>
      </c>
      <c r="AK46" s="206">
        <f>IF('Indicator Date hidden'!AL47="x","x",$AK$2-'Indicator Date hidden'!AL47)</f>
        <v>1</v>
      </c>
      <c r="AL46" s="206">
        <f>IF('Indicator Date hidden'!AM47="x","x",$AL$2-'Indicator Date hidden'!AM47)</f>
        <v>0</v>
      </c>
      <c r="AM46" s="206">
        <f>IF('Indicator Date hidden'!AN47="x","x",$AM$2-'Indicator Date hidden'!AN47)</f>
        <v>0</v>
      </c>
      <c r="AN46" s="206">
        <f>IF('Indicator Date hidden'!AO47="x","x",$AN$2-'Indicator Date hidden'!AO47)</f>
        <v>0</v>
      </c>
      <c r="AO46" s="206">
        <f>IF('Indicator Date hidden'!AP47="x","x",$AO$2-'Indicator Date hidden'!AP47)</f>
        <v>0</v>
      </c>
      <c r="AP46" s="206">
        <f>IF('Indicator Date hidden'!AQ47="x","x",$AP$2-'Indicator Date hidden'!AQ47)</f>
        <v>0</v>
      </c>
      <c r="AQ46" s="206" t="str">
        <f>IF('Indicator Date hidden'!AR47="x","x",$AQ$2-'Indicator Date hidden'!AR47)</f>
        <v>x</v>
      </c>
      <c r="AR46" s="206">
        <f>IF('Indicator Date hidden'!AS47="x","x",$AR$2-'Indicator Date hidden'!AS47)</f>
        <v>0</v>
      </c>
      <c r="AS46" s="206">
        <f>IF('Indicator Date hidden'!AT47="x","x",$AS$2-'Indicator Date hidden'!AT47)</f>
        <v>0</v>
      </c>
      <c r="AT46" s="206">
        <f>IF('Indicator Date hidden'!AU47="x","x",$AT$2-'Indicator Date hidden'!AU47)</f>
        <v>0</v>
      </c>
      <c r="AU46" s="206">
        <f>IF('Indicator Date hidden'!AV47="x","x",$AU$2-'Indicator Date hidden'!AV47)</f>
        <v>3</v>
      </c>
      <c r="AV46" s="206">
        <f>IF('Indicator Date hidden'!AW47="x","x",$AV$2-'Indicator Date hidden'!AW47)</f>
        <v>0</v>
      </c>
      <c r="AW46" s="206">
        <f>IF('Indicator Date hidden'!AX47="x","x",$AW$2-'Indicator Date hidden'!AX47)</f>
        <v>0</v>
      </c>
      <c r="AX46" s="206">
        <f>IF('Indicator Date hidden'!AY47="x","x",$AX$2-'Indicator Date hidden'!AY47)</f>
        <v>0</v>
      </c>
      <c r="AY46" s="206">
        <f>IF('Indicator Date hidden'!AZ47="x","x",$AY$2-'Indicator Date hidden'!AZ47)</f>
        <v>0</v>
      </c>
      <c r="AZ46" s="206">
        <f>IF('Indicator Date hidden'!BA47="x","x",$AZ$2-'Indicator Date hidden'!BA47)</f>
        <v>0</v>
      </c>
      <c r="BA46">
        <f t="shared" si="5"/>
        <v>9</v>
      </c>
      <c r="BB46" s="21">
        <f t="shared" si="6"/>
        <v>0.19565217391304349</v>
      </c>
      <c r="BC46">
        <f t="shared" si="7"/>
        <v>6</v>
      </c>
      <c r="BD46" s="21">
        <f t="shared" si="8"/>
        <v>0.57557401282059684</v>
      </c>
      <c r="BE46" s="282">
        <f t="shared" si="9"/>
        <v>0</v>
      </c>
    </row>
    <row r="47" spans="1:57" x14ac:dyDescent="0.25">
      <c r="A47" t="s">
        <v>7186</v>
      </c>
      <c r="B47" s="206">
        <f>IF('Indicator Date hidden'!C48="x","x",$B$2-'Indicator Date hidden'!C48)</f>
        <v>0</v>
      </c>
      <c r="C47" s="206">
        <f>IF('Indicator Date hidden'!D48="x","x",$C$2-'Indicator Date hidden'!D48)</f>
        <v>0</v>
      </c>
      <c r="D47" s="206">
        <f>IF('Indicator Date hidden'!E48="x","x",$D$2-'Indicator Date hidden'!E48)</f>
        <v>0</v>
      </c>
      <c r="E47" s="206">
        <f>IF('Indicator Date hidden'!F48="x","x",$E$2-'Indicator Date hidden'!F48)</f>
        <v>0</v>
      </c>
      <c r="F47" s="206">
        <f>IF('Indicator Date hidden'!G48="x","x",$F$2-'Indicator Date hidden'!G48)</f>
        <v>0</v>
      </c>
      <c r="G47" s="206">
        <f>IF('Indicator Date hidden'!H48="x","x",$G$2-'Indicator Date hidden'!H48)</f>
        <v>0</v>
      </c>
      <c r="H47" s="206">
        <f>IF('Indicator Date hidden'!I48="x","x",$H$2-'Indicator Date hidden'!I48)</f>
        <v>0</v>
      </c>
      <c r="I47" s="206">
        <f>IF('Indicator Date hidden'!J48="x","x",$I$2-'Indicator Date hidden'!J48)</f>
        <v>0</v>
      </c>
      <c r="J47" s="206">
        <f>IF('Indicator Date hidden'!K48="x","x",$J$2-'Indicator Date hidden'!K48)</f>
        <v>0</v>
      </c>
      <c r="K47" s="206">
        <f>IF('Indicator Date hidden'!L48="x","x",$K$2-'Indicator Date hidden'!L48)</f>
        <v>0</v>
      </c>
      <c r="L47" s="206">
        <f>IF('Indicator Date hidden'!M48="x","x",$L$2-'Indicator Date hidden'!M48)</f>
        <v>0</v>
      </c>
      <c r="M47" s="206">
        <f>IF('Indicator Date hidden'!N48="x","x",$M$2-'Indicator Date hidden'!N48)</f>
        <v>0</v>
      </c>
      <c r="N47" s="206">
        <f>IF('Indicator Date hidden'!O48="x","x",$N$2-'Indicator Date hidden'!O48)</f>
        <v>0</v>
      </c>
      <c r="O47" s="206">
        <f>IF('Indicator Date hidden'!P48="x","x",$O$2-'Indicator Date hidden'!P48)</f>
        <v>0</v>
      </c>
      <c r="P47" s="206">
        <f>IF('Indicator Date hidden'!Q48="x","x",$P$2-'Indicator Date hidden'!Q48)</f>
        <v>0</v>
      </c>
      <c r="Q47" s="206" t="str">
        <f>IF('Indicator Date hidden'!R48="x","x",$Q$2-'Indicator Date hidden'!R48)</f>
        <v>x</v>
      </c>
      <c r="R47" s="206">
        <f>IF('Indicator Date hidden'!S48="x","x",$R$2-'Indicator Date hidden'!S48)</f>
        <v>0</v>
      </c>
      <c r="S47" s="206">
        <f>IF('Indicator Date hidden'!T48="x","x",$S$2-'Indicator Date hidden'!T48)</f>
        <v>0</v>
      </c>
      <c r="T47" s="206">
        <f>IF('Indicator Date hidden'!U48="x","x",$T$2-'Indicator Date hidden'!U48)</f>
        <v>0</v>
      </c>
      <c r="U47" s="206" t="str">
        <f>IF('Indicator Date hidden'!V48="x","x",$U$2-'Indicator Date hidden'!V48)</f>
        <v>x</v>
      </c>
      <c r="V47" s="206">
        <f>IF('Indicator Date hidden'!W48="x","x",$V$2-'Indicator Date hidden'!W48)</f>
        <v>0</v>
      </c>
      <c r="W47" s="206" t="str">
        <f>IF('Indicator Date hidden'!X48="x","x",$W$2-'Indicator Date hidden'!X48)</f>
        <v>x</v>
      </c>
      <c r="X47" s="206">
        <f>IF('Indicator Date hidden'!Y48="x","x",$X$2-'Indicator Date hidden'!Y48)</f>
        <v>3</v>
      </c>
      <c r="Y47" s="206">
        <f>IF('Indicator Date hidden'!Z48="x","x",$Y$2-'Indicator Date hidden'!Z48)</f>
        <v>0</v>
      </c>
      <c r="Z47" s="206">
        <f>IF('Indicator Date hidden'!AA48="x","x",$Z$2-'Indicator Date hidden'!AA48)</f>
        <v>0</v>
      </c>
      <c r="AA47" s="206">
        <f>IF('Indicator Date hidden'!AB48="x","x",$AA$2-'Indicator Date hidden'!AB48)</f>
        <v>1</v>
      </c>
      <c r="AB47" s="206">
        <f>IF('Indicator Date hidden'!AC48="x","x",$AB$2-'Indicator Date hidden'!AC48)</f>
        <v>0</v>
      </c>
      <c r="AC47" s="206">
        <f>IF('Indicator Date hidden'!AD48="x","x",$AC$2-'Indicator Date hidden'!AD48)</f>
        <v>0</v>
      </c>
      <c r="AD47" s="206" t="str">
        <f>IF('Indicator Date hidden'!AE48="x","x",$AD$2-'Indicator Date hidden'!AE48)</f>
        <v>x</v>
      </c>
      <c r="AE47" s="206">
        <f>IF('Indicator Date hidden'!AF48="x","x",$AE$2-'Indicator Date hidden'!AF48)</f>
        <v>0</v>
      </c>
      <c r="AF47" s="206">
        <f>IF('Indicator Date hidden'!AG48="x","x",$AF$2-'Indicator Date hidden'!AG48)</f>
        <v>1</v>
      </c>
      <c r="AG47" s="206">
        <f>IF('Indicator Date hidden'!AH48="x","x",$AG$2-'Indicator Date hidden'!AH48)</f>
        <v>0</v>
      </c>
      <c r="AH47" s="206">
        <f>IF('Indicator Date hidden'!AI48="x","x",$AH$2-'Indicator Date hidden'!AI48)</f>
        <v>0</v>
      </c>
      <c r="AI47" s="206">
        <f>IF('Indicator Date hidden'!AJ48="x","x",$AI$2-'Indicator Date hidden'!AJ48)</f>
        <v>0</v>
      </c>
      <c r="AJ47" s="206" t="str">
        <f>IF('Indicator Date hidden'!AK48="x","x",$AJ$2-'Indicator Date hidden'!AK48)</f>
        <v>x</v>
      </c>
      <c r="AK47" s="206">
        <f>IF('Indicator Date hidden'!AL48="x","x",$AK$2-'Indicator Date hidden'!AL48)</f>
        <v>1</v>
      </c>
      <c r="AL47" s="206">
        <f>IF('Indicator Date hidden'!AM48="x","x",$AL$2-'Indicator Date hidden'!AM48)</f>
        <v>0</v>
      </c>
      <c r="AM47" s="206">
        <f>IF('Indicator Date hidden'!AN48="x","x",$AM$2-'Indicator Date hidden'!AN48)</f>
        <v>0</v>
      </c>
      <c r="AN47" s="206">
        <f>IF('Indicator Date hidden'!AO48="x","x",$AN$2-'Indicator Date hidden'!AO48)</f>
        <v>0</v>
      </c>
      <c r="AO47" s="206">
        <f>IF('Indicator Date hidden'!AP48="x","x",$AO$2-'Indicator Date hidden'!AP48)</f>
        <v>0</v>
      </c>
      <c r="AP47" s="206">
        <f>IF('Indicator Date hidden'!AQ48="x","x",$AP$2-'Indicator Date hidden'!AQ48)</f>
        <v>0</v>
      </c>
      <c r="AQ47" s="206">
        <f>IF('Indicator Date hidden'!AR48="x","x",$AQ$2-'Indicator Date hidden'!AR48)</f>
        <v>0</v>
      </c>
      <c r="AR47" s="206">
        <f>IF('Indicator Date hidden'!AS48="x","x",$AR$2-'Indicator Date hidden'!AS48)</f>
        <v>0</v>
      </c>
      <c r="AS47" s="206">
        <f>IF('Indicator Date hidden'!AT48="x","x",$AS$2-'Indicator Date hidden'!AT48)</f>
        <v>0</v>
      </c>
      <c r="AT47" s="206">
        <f>IF('Indicator Date hidden'!AU48="x","x",$AT$2-'Indicator Date hidden'!AU48)</f>
        <v>0</v>
      </c>
      <c r="AU47" s="206" t="str">
        <f>IF('Indicator Date hidden'!AV48="x","x",$AU$2-'Indicator Date hidden'!AV48)</f>
        <v>x</v>
      </c>
      <c r="AV47" s="206">
        <f>IF('Indicator Date hidden'!AW48="x","x",$AV$2-'Indicator Date hidden'!AW48)</f>
        <v>0</v>
      </c>
      <c r="AW47" s="206">
        <f>IF('Indicator Date hidden'!AX48="x","x",$AW$2-'Indicator Date hidden'!AX48)</f>
        <v>0</v>
      </c>
      <c r="AX47" s="206">
        <f>IF('Indicator Date hidden'!AY48="x","x",$AX$2-'Indicator Date hidden'!AY48)</f>
        <v>0</v>
      </c>
      <c r="AY47" s="206">
        <f>IF('Indicator Date hidden'!AZ48="x","x",$AY$2-'Indicator Date hidden'!AZ48)</f>
        <v>0</v>
      </c>
      <c r="AZ47" s="206">
        <f>IF('Indicator Date hidden'!BA48="x","x",$AZ$2-'Indicator Date hidden'!BA48)</f>
        <v>0</v>
      </c>
      <c r="BA47">
        <f t="shared" si="5"/>
        <v>6</v>
      </c>
      <c r="BB47" s="21">
        <f t="shared" si="6"/>
        <v>0.13333333333333333</v>
      </c>
      <c r="BC47">
        <f t="shared" si="7"/>
        <v>4</v>
      </c>
      <c r="BD47" s="21">
        <f t="shared" si="8"/>
        <v>0.49888765156985887</v>
      </c>
      <c r="BE47" s="282">
        <f t="shared" si="9"/>
        <v>0</v>
      </c>
    </row>
    <row r="48" spans="1:57" x14ac:dyDescent="0.25">
      <c r="A48" t="s">
        <v>7193</v>
      </c>
      <c r="B48" s="206">
        <f>IF('Indicator Date hidden'!C49="x","x",$B$2-'Indicator Date hidden'!C49)</f>
        <v>0</v>
      </c>
      <c r="C48" s="206">
        <f>IF('Indicator Date hidden'!D49="x","x",$C$2-'Indicator Date hidden'!D49)</f>
        <v>0</v>
      </c>
      <c r="D48" s="206">
        <f>IF('Indicator Date hidden'!E49="x","x",$D$2-'Indicator Date hidden'!E49)</f>
        <v>0</v>
      </c>
      <c r="E48" s="206">
        <f>IF('Indicator Date hidden'!F49="x","x",$E$2-'Indicator Date hidden'!F49)</f>
        <v>0</v>
      </c>
      <c r="F48" s="206">
        <f>IF('Indicator Date hidden'!G49="x","x",$F$2-'Indicator Date hidden'!G49)</f>
        <v>0</v>
      </c>
      <c r="G48" s="206">
        <f>IF('Indicator Date hidden'!H49="x","x",$G$2-'Indicator Date hidden'!H49)</f>
        <v>0</v>
      </c>
      <c r="H48" s="206">
        <f>IF('Indicator Date hidden'!I49="x","x",$H$2-'Indicator Date hidden'!I49)</f>
        <v>0</v>
      </c>
      <c r="I48" s="206">
        <f>IF('Indicator Date hidden'!J49="x","x",$I$2-'Indicator Date hidden'!J49)</f>
        <v>0</v>
      </c>
      <c r="J48" s="206">
        <f>IF('Indicator Date hidden'!K49="x","x",$J$2-'Indicator Date hidden'!K49)</f>
        <v>0</v>
      </c>
      <c r="K48" s="206">
        <f>IF('Indicator Date hidden'!L49="x","x",$K$2-'Indicator Date hidden'!L49)</f>
        <v>0</v>
      </c>
      <c r="L48" s="206">
        <f>IF('Indicator Date hidden'!M49="x","x",$L$2-'Indicator Date hidden'!M49)</f>
        <v>0</v>
      </c>
      <c r="M48" s="206">
        <f>IF('Indicator Date hidden'!N49="x","x",$M$2-'Indicator Date hidden'!N49)</f>
        <v>0</v>
      </c>
      <c r="N48" s="206">
        <f>IF('Indicator Date hidden'!O49="x","x",$N$2-'Indicator Date hidden'!O49)</f>
        <v>0</v>
      </c>
      <c r="O48" s="206">
        <f>IF('Indicator Date hidden'!P49="x","x",$O$2-'Indicator Date hidden'!P49)</f>
        <v>0</v>
      </c>
      <c r="P48" s="206">
        <f>IF('Indicator Date hidden'!Q49="x","x",$P$2-'Indicator Date hidden'!Q49)</f>
        <v>0</v>
      </c>
      <c r="Q48" s="206" t="str">
        <f>IF('Indicator Date hidden'!R49="x","x",$Q$2-'Indicator Date hidden'!R49)</f>
        <v>x</v>
      </c>
      <c r="R48" s="206">
        <f>IF('Indicator Date hidden'!S49="x","x",$R$2-'Indicator Date hidden'!S49)</f>
        <v>0</v>
      </c>
      <c r="S48" s="206">
        <f>IF('Indicator Date hidden'!T49="x","x",$S$2-'Indicator Date hidden'!T49)</f>
        <v>0</v>
      </c>
      <c r="T48" s="206">
        <f>IF('Indicator Date hidden'!U49="x","x",$T$2-'Indicator Date hidden'!U49)</f>
        <v>0</v>
      </c>
      <c r="U48" s="206" t="str">
        <f>IF('Indicator Date hidden'!V49="x","x",$U$2-'Indicator Date hidden'!V49)</f>
        <v>x</v>
      </c>
      <c r="V48" s="206">
        <f>IF('Indicator Date hidden'!W49="x","x",$V$2-'Indicator Date hidden'!W49)</f>
        <v>0</v>
      </c>
      <c r="W48" s="206" t="str">
        <f>IF('Indicator Date hidden'!X49="x","x",$W$2-'Indicator Date hidden'!X49)</f>
        <v>x</v>
      </c>
      <c r="X48" s="206">
        <f>IF('Indicator Date hidden'!Y49="x","x",$X$2-'Indicator Date hidden'!Y49)</f>
        <v>4</v>
      </c>
      <c r="Y48" s="206">
        <f>IF('Indicator Date hidden'!Z49="x","x",$Y$2-'Indicator Date hidden'!Z49)</f>
        <v>0</v>
      </c>
      <c r="Z48" s="206">
        <f>IF('Indicator Date hidden'!AA49="x","x",$Z$2-'Indicator Date hidden'!AA49)</f>
        <v>0</v>
      </c>
      <c r="AA48" s="206">
        <f>IF('Indicator Date hidden'!AB49="x","x",$AA$2-'Indicator Date hidden'!AB49)</f>
        <v>0</v>
      </c>
      <c r="AB48" s="206">
        <f>IF('Indicator Date hidden'!AC49="x","x",$AB$2-'Indicator Date hidden'!AC49)</f>
        <v>0</v>
      </c>
      <c r="AC48" s="206">
        <f>IF('Indicator Date hidden'!AD49="x","x",$AC$2-'Indicator Date hidden'!AD49)</f>
        <v>0</v>
      </c>
      <c r="AD48" s="206" t="str">
        <f>IF('Indicator Date hidden'!AE49="x","x",$AD$2-'Indicator Date hidden'!AE49)</f>
        <v>x</v>
      </c>
      <c r="AE48" s="206">
        <f>IF('Indicator Date hidden'!AF49="x","x",$AE$2-'Indicator Date hidden'!AF49)</f>
        <v>0</v>
      </c>
      <c r="AF48" s="206">
        <f>IF('Indicator Date hidden'!AG49="x","x",$AF$2-'Indicator Date hidden'!AG49)</f>
        <v>1</v>
      </c>
      <c r="AG48" s="206">
        <f>IF('Indicator Date hidden'!AH49="x","x",$AG$2-'Indicator Date hidden'!AH49)</f>
        <v>0</v>
      </c>
      <c r="AH48" s="206">
        <f>IF('Indicator Date hidden'!AI49="x","x",$AH$2-'Indicator Date hidden'!AI49)</f>
        <v>0</v>
      </c>
      <c r="AI48" s="206">
        <f>IF('Indicator Date hidden'!AJ49="x","x",$AI$2-'Indicator Date hidden'!AJ49)</f>
        <v>0</v>
      </c>
      <c r="AJ48" s="206" t="str">
        <f>IF('Indicator Date hidden'!AK49="x","x",$AJ$2-'Indicator Date hidden'!AK49)</f>
        <v>x</v>
      </c>
      <c r="AK48" s="206">
        <f>IF('Indicator Date hidden'!AL49="x","x",$AK$2-'Indicator Date hidden'!AL49)</f>
        <v>1</v>
      </c>
      <c r="AL48" s="206">
        <f>IF('Indicator Date hidden'!AM49="x","x",$AL$2-'Indicator Date hidden'!AM49)</f>
        <v>0</v>
      </c>
      <c r="AM48" s="206">
        <f>IF('Indicator Date hidden'!AN49="x","x",$AM$2-'Indicator Date hidden'!AN49)</f>
        <v>0</v>
      </c>
      <c r="AN48" s="206">
        <f>IF('Indicator Date hidden'!AO49="x","x",$AN$2-'Indicator Date hidden'!AO49)</f>
        <v>0</v>
      </c>
      <c r="AO48" s="206">
        <f>IF('Indicator Date hidden'!AP49="x","x",$AO$2-'Indicator Date hidden'!AP49)</f>
        <v>0</v>
      </c>
      <c r="AP48" s="206">
        <f>IF('Indicator Date hidden'!AQ49="x","x",$AP$2-'Indicator Date hidden'!AQ49)</f>
        <v>0</v>
      </c>
      <c r="AQ48" s="206">
        <f>IF('Indicator Date hidden'!AR49="x","x",$AQ$2-'Indicator Date hidden'!AR49)</f>
        <v>0</v>
      </c>
      <c r="AR48" s="206">
        <f>IF('Indicator Date hidden'!AS49="x","x",$AR$2-'Indicator Date hidden'!AS49)</f>
        <v>0</v>
      </c>
      <c r="AS48" s="206">
        <f>IF('Indicator Date hidden'!AT49="x","x",$AS$2-'Indicator Date hidden'!AT49)</f>
        <v>0</v>
      </c>
      <c r="AT48" s="206">
        <f>IF('Indicator Date hidden'!AU49="x","x",$AT$2-'Indicator Date hidden'!AU49)</f>
        <v>0</v>
      </c>
      <c r="AU48" s="206" t="str">
        <f>IF('Indicator Date hidden'!AV49="x","x",$AU$2-'Indicator Date hidden'!AV49)</f>
        <v>x</v>
      </c>
      <c r="AV48" s="206">
        <f>IF('Indicator Date hidden'!AW49="x","x",$AV$2-'Indicator Date hidden'!AW49)</f>
        <v>0</v>
      </c>
      <c r="AW48" s="206">
        <f>IF('Indicator Date hidden'!AX49="x","x",$AW$2-'Indicator Date hidden'!AX49)</f>
        <v>0</v>
      </c>
      <c r="AX48" s="206">
        <f>IF('Indicator Date hidden'!AY49="x","x",$AX$2-'Indicator Date hidden'!AY49)</f>
        <v>0</v>
      </c>
      <c r="AY48" s="206">
        <f>IF('Indicator Date hidden'!AZ49="x","x",$AY$2-'Indicator Date hidden'!AZ49)</f>
        <v>0</v>
      </c>
      <c r="AZ48" s="206">
        <f>IF('Indicator Date hidden'!BA49="x","x",$AZ$2-'Indicator Date hidden'!BA49)</f>
        <v>0</v>
      </c>
      <c r="BA48">
        <f t="shared" si="5"/>
        <v>6</v>
      </c>
      <c r="BB48" s="21">
        <f t="shared" si="6"/>
        <v>0.13333333333333333</v>
      </c>
      <c r="BC48">
        <f t="shared" si="7"/>
        <v>3</v>
      </c>
      <c r="BD48" s="21">
        <f t="shared" si="8"/>
        <v>0.6182412330330469</v>
      </c>
      <c r="BE48" s="282">
        <f t="shared" si="9"/>
        <v>0</v>
      </c>
    </row>
    <row r="49" spans="1:57" x14ac:dyDescent="0.25">
      <c r="A49" t="s">
        <v>7189</v>
      </c>
      <c r="B49" s="206">
        <f>IF('Indicator Date hidden'!C50="x","x",$B$2-'Indicator Date hidden'!C50)</f>
        <v>0</v>
      </c>
      <c r="C49" s="206">
        <f>IF('Indicator Date hidden'!D50="x","x",$C$2-'Indicator Date hidden'!D50)</f>
        <v>0</v>
      </c>
      <c r="D49" s="206">
        <f>IF('Indicator Date hidden'!E50="x","x",$D$2-'Indicator Date hidden'!E50)</f>
        <v>0</v>
      </c>
      <c r="E49" s="206">
        <f>IF('Indicator Date hidden'!F50="x","x",$E$2-'Indicator Date hidden'!F50)</f>
        <v>0</v>
      </c>
      <c r="F49" s="206">
        <f>IF('Indicator Date hidden'!G50="x","x",$F$2-'Indicator Date hidden'!G50)</f>
        <v>0</v>
      </c>
      <c r="G49" s="206">
        <f>IF('Indicator Date hidden'!H50="x","x",$G$2-'Indicator Date hidden'!H50)</f>
        <v>0</v>
      </c>
      <c r="H49" s="206">
        <f>IF('Indicator Date hidden'!I50="x","x",$H$2-'Indicator Date hidden'!I50)</f>
        <v>0</v>
      </c>
      <c r="I49" s="206">
        <f>IF('Indicator Date hidden'!J50="x","x",$I$2-'Indicator Date hidden'!J50)</f>
        <v>0</v>
      </c>
      <c r="J49" s="206">
        <f>IF('Indicator Date hidden'!K50="x","x",$J$2-'Indicator Date hidden'!K50)</f>
        <v>0</v>
      </c>
      <c r="K49" s="206">
        <f>IF('Indicator Date hidden'!L50="x","x",$K$2-'Indicator Date hidden'!L50)</f>
        <v>0</v>
      </c>
      <c r="L49" s="206">
        <f>IF('Indicator Date hidden'!M50="x","x",$L$2-'Indicator Date hidden'!M50)</f>
        <v>0</v>
      </c>
      <c r="M49" s="206">
        <f>IF('Indicator Date hidden'!N50="x","x",$M$2-'Indicator Date hidden'!N50)</f>
        <v>0</v>
      </c>
      <c r="N49" s="206">
        <f>IF('Indicator Date hidden'!O50="x","x",$N$2-'Indicator Date hidden'!O50)</f>
        <v>0</v>
      </c>
      <c r="O49" s="206">
        <f>IF('Indicator Date hidden'!P50="x","x",$O$2-'Indicator Date hidden'!P50)</f>
        <v>0</v>
      </c>
      <c r="P49" s="206">
        <f>IF('Indicator Date hidden'!Q50="x","x",$P$2-'Indicator Date hidden'!Q50)</f>
        <v>0</v>
      </c>
      <c r="Q49" s="206">
        <f>IF('Indicator Date hidden'!R50="x","x",$Q$2-'Indicator Date hidden'!R50)</f>
        <v>8</v>
      </c>
      <c r="R49" s="206">
        <f>IF('Indicator Date hidden'!S50="x","x",$R$2-'Indicator Date hidden'!S50)</f>
        <v>0</v>
      </c>
      <c r="S49" s="206">
        <f>IF('Indicator Date hidden'!T50="x","x",$S$2-'Indicator Date hidden'!T50)</f>
        <v>0</v>
      </c>
      <c r="T49" s="206">
        <f>IF('Indicator Date hidden'!U50="x","x",$T$2-'Indicator Date hidden'!U50)</f>
        <v>0</v>
      </c>
      <c r="U49" s="206" t="str">
        <f>IF('Indicator Date hidden'!V50="x","x",$U$2-'Indicator Date hidden'!V50)</f>
        <v>x</v>
      </c>
      <c r="V49" s="206">
        <f>IF('Indicator Date hidden'!W50="x","x",$V$2-'Indicator Date hidden'!W50)</f>
        <v>0</v>
      </c>
      <c r="W49" s="206">
        <f>IF('Indicator Date hidden'!X50="x","x",$W$2-'Indicator Date hidden'!X50)</f>
        <v>2</v>
      </c>
      <c r="X49" s="206">
        <f>IF('Indicator Date hidden'!Y50="x","x",$X$2-'Indicator Date hidden'!Y50)</f>
        <v>4</v>
      </c>
      <c r="Y49" s="206">
        <f>IF('Indicator Date hidden'!Z50="x","x",$Y$2-'Indicator Date hidden'!Z50)</f>
        <v>0</v>
      </c>
      <c r="Z49" s="206">
        <f>IF('Indicator Date hidden'!AA50="x","x",$Z$2-'Indicator Date hidden'!AA50)</f>
        <v>0</v>
      </c>
      <c r="AA49" s="206">
        <f>IF('Indicator Date hidden'!AB50="x","x",$AA$2-'Indicator Date hidden'!AB50)</f>
        <v>0</v>
      </c>
      <c r="AB49" s="206">
        <f>IF('Indicator Date hidden'!AC50="x","x",$AB$2-'Indicator Date hidden'!AC50)</f>
        <v>0</v>
      </c>
      <c r="AC49" s="206">
        <f>IF('Indicator Date hidden'!AD50="x","x",$AC$2-'Indicator Date hidden'!AD50)</f>
        <v>0</v>
      </c>
      <c r="AD49" s="206">
        <f>IF('Indicator Date hidden'!AE50="x","x",$AD$2-'Indicator Date hidden'!AE50)</f>
        <v>0</v>
      </c>
      <c r="AE49" s="206" t="str">
        <f>IF('Indicator Date hidden'!AF50="x","x",$AE$2-'Indicator Date hidden'!AF50)</f>
        <v>x</v>
      </c>
      <c r="AF49" s="206">
        <f>IF('Indicator Date hidden'!AG50="x","x",$AF$2-'Indicator Date hidden'!AG50)</f>
        <v>1</v>
      </c>
      <c r="AG49" s="206">
        <f>IF('Indicator Date hidden'!AH50="x","x",$AG$2-'Indicator Date hidden'!AH50)</f>
        <v>0</v>
      </c>
      <c r="AH49" s="206">
        <f>IF('Indicator Date hidden'!AI50="x","x",$AH$2-'Indicator Date hidden'!AI50)</f>
        <v>0</v>
      </c>
      <c r="AI49" s="206">
        <f>IF('Indicator Date hidden'!AJ50="x","x",$AI$2-'Indicator Date hidden'!AJ50)</f>
        <v>0</v>
      </c>
      <c r="AJ49" s="206" t="str">
        <f>IF('Indicator Date hidden'!AK50="x","x",$AJ$2-'Indicator Date hidden'!AK50)</f>
        <v>x</v>
      </c>
      <c r="AK49" s="206">
        <f>IF('Indicator Date hidden'!AL50="x","x",$AK$2-'Indicator Date hidden'!AL50)</f>
        <v>0</v>
      </c>
      <c r="AL49" s="206">
        <f>IF('Indicator Date hidden'!AM50="x","x",$AL$2-'Indicator Date hidden'!AM50)</f>
        <v>0</v>
      </c>
      <c r="AM49" s="206">
        <f>IF('Indicator Date hidden'!AN50="x","x",$AM$2-'Indicator Date hidden'!AN50)</f>
        <v>0</v>
      </c>
      <c r="AN49" s="206">
        <f>IF('Indicator Date hidden'!AO50="x","x",$AN$2-'Indicator Date hidden'!AO50)</f>
        <v>0</v>
      </c>
      <c r="AO49" s="206" t="str">
        <f>IF('Indicator Date hidden'!AP50="x","x",$AO$2-'Indicator Date hidden'!AP50)</f>
        <v>x</v>
      </c>
      <c r="AP49" s="206" t="str">
        <f>IF('Indicator Date hidden'!AQ50="x","x",$AP$2-'Indicator Date hidden'!AQ50)</f>
        <v>x</v>
      </c>
      <c r="AQ49" s="206">
        <f>IF('Indicator Date hidden'!AR50="x","x",$AQ$2-'Indicator Date hidden'!AR50)</f>
        <v>4</v>
      </c>
      <c r="AR49" s="206">
        <f>IF('Indicator Date hidden'!AS50="x","x",$AR$2-'Indicator Date hidden'!AS50)</f>
        <v>0</v>
      </c>
      <c r="AS49" s="206">
        <f>IF('Indicator Date hidden'!AT50="x","x",$AS$2-'Indicator Date hidden'!AT50)</f>
        <v>0</v>
      </c>
      <c r="AT49" s="206">
        <f>IF('Indicator Date hidden'!AU50="x","x",$AT$2-'Indicator Date hidden'!AU50)</f>
        <v>0</v>
      </c>
      <c r="AU49" s="206" t="str">
        <f>IF('Indicator Date hidden'!AV50="x","x",$AU$2-'Indicator Date hidden'!AV50)</f>
        <v>x</v>
      </c>
      <c r="AV49" s="206">
        <f>IF('Indicator Date hidden'!AW50="x","x",$AV$2-'Indicator Date hidden'!AW50)</f>
        <v>0</v>
      </c>
      <c r="AW49" s="206">
        <f>IF('Indicator Date hidden'!AX50="x","x",$AW$2-'Indicator Date hidden'!AX50)</f>
        <v>0</v>
      </c>
      <c r="AX49" s="206">
        <f>IF('Indicator Date hidden'!AY50="x","x",$AX$2-'Indicator Date hidden'!AY50)</f>
        <v>0</v>
      </c>
      <c r="AY49" s="206">
        <f>IF('Indicator Date hidden'!AZ50="x","x",$AY$2-'Indicator Date hidden'!AZ50)</f>
        <v>0</v>
      </c>
      <c r="AZ49" s="206">
        <f>IF('Indicator Date hidden'!BA50="x","x",$AZ$2-'Indicator Date hidden'!BA50)</f>
        <v>0</v>
      </c>
      <c r="BA49">
        <f t="shared" si="5"/>
        <v>19</v>
      </c>
      <c r="BB49" s="21">
        <f t="shared" si="6"/>
        <v>0.42222222222222222</v>
      </c>
      <c r="BC49">
        <f t="shared" si="7"/>
        <v>5</v>
      </c>
      <c r="BD49" s="21">
        <f t="shared" si="8"/>
        <v>1.4374188114485538</v>
      </c>
      <c r="BE49" s="282">
        <f t="shared" si="9"/>
        <v>0</v>
      </c>
    </row>
    <row r="50" spans="1:57" x14ac:dyDescent="0.25">
      <c r="A50" t="s">
        <v>7191</v>
      </c>
      <c r="B50" s="206">
        <f>IF('Indicator Date hidden'!C51="x","x",$B$2-'Indicator Date hidden'!C51)</f>
        <v>0</v>
      </c>
      <c r="C50" s="206">
        <f>IF('Indicator Date hidden'!D51="x","x",$C$2-'Indicator Date hidden'!D51)</f>
        <v>0</v>
      </c>
      <c r="D50" s="206">
        <f>IF('Indicator Date hidden'!E51="x","x",$D$2-'Indicator Date hidden'!E51)</f>
        <v>0</v>
      </c>
      <c r="E50" s="206">
        <f>IF('Indicator Date hidden'!F51="x","x",$E$2-'Indicator Date hidden'!F51)</f>
        <v>0</v>
      </c>
      <c r="F50" s="206">
        <f>IF('Indicator Date hidden'!G51="x","x",$F$2-'Indicator Date hidden'!G51)</f>
        <v>0</v>
      </c>
      <c r="G50" s="206">
        <f>IF('Indicator Date hidden'!H51="x","x",$G$2-'Indicator Date hidden'!H51)</f>
        <v>0</v>
      </c>
      <c r="H50" s="206">
        <f>IF('Indicator Date hidden'!I51="x","x",$H$2-'Indicator Date hidden'!I51)</f>
        <v>0</v>
      </c>
      <c r="I50" s="206">
        <f>IF('Indicator Date hidden'!J51="x","x",$I$2-'Indicator Date hidden'!J51)</f>
        <v>0</v>
      </c>
      <c r="J50" s="206">
        <f>IF('Indicator Date hidden'!K51="x","x",$J$2-'Indicator Date hidden'!K51)</f>
        <v>0</v>
      </c>
      <c r="K50" s="206">
        <f>IF('Indicator Date hidden'!L51="x","x",$K$2-'Indicator Date hidden'!L51)</f>
        <v>0</v>
      </c>
      <c r="L50" s="206">
        <f>IF('Indicator Date hidden'!M51="x","x",$L$2-'Indicator Date hidden'!M51)</f>
        <v>0</v>
      </c>
      <c r="M50" s="206">
        <f>IF('Indicator Date hidden'!N51="x","x",$M$2-'Indicator Date hidden'!N51)</f>
        <v>0</v>
      </c>
      <c r="N50" s="206">
        <f>IF('Indicator Date hidden'!O51="x","x",$N$2-'Indicator Date hidden'!O51)</f>
        <v>0</v>
      </c>
      <c r="O50" s="206">
        <f>IF('Indicator Date hidden'!P51="x","x",$O$2-'Indicator Date hidden'!P51)</f>
        <v>0</v>
      </c>
      <c r="P50" s="206">
        <f>IF('Indicator Date hidden'!Q51="x","x",$P$2-'Indicator Date hidden'!Q51)</f>
        <v>0</v>
      </c>
      <c r="Q50" s="206" t="str">
        <f>IF('Indicator Date hidden'!R51="x","x",$Q$2-'Indicator Date hidden'!R51)</f>
        <v>x</v>
      </c>
      <c r="R50" s="206">
        <f>IF('Indicator Date hidden'!S51="x","x",$R$2-'Indicator Date hidden'!S51)</f>
        <v>0</v>
      </c>
      <c r="S50" s="206">
        <f>IF('Indicator Date hidden'!T51="x","x",$S$2-'Indicator Date hidden'!T51)</f>
        <v>0</v>
      </c>
      <c r="T50" s="206">
        <f>IF('Indicator Date hidden'!U51="x","x",$T$2-'Indicator Date hidden'!U51)</f>
        <v>0</v>
      </c>
      <c r="U50" s="206">
        <f>IF('Indicator Date hidden'!V51="x","x",$U$2-'Indicator Date hidden'!V51)</f>
        <v>0</v>
      </c>
      <c r="V50" s="206">
        <f>IF('Indicator Date hidden'!W51="x","x",$V$2-'Indicator Date hidden'!W51)</f>
        <v>0</v>
      </c>
      <c r="W50" s="206" t="str">
        <f>IF('Indicator Date hidden'!X51="x","x",$W$2-'Indicator Date hidden'!X51)</f>
        <v>x</v>
      </c>
      <c r="X50" s="206">
        <f>IF('Indicator Date hidden'!Y51="x","x",$X$2-'Indicator Date hidden'!Y51)</f>
        <v>3</v>
      </c>
      <c r="Y50" s="206">
        <f>IF('Indicator Date hidden'!Z51="x","x",$Y$2-'Indicator Date hidden'!Z51)</f>
        <v>0</v>
      </c>
      <c r="Z50" s="206">
        <f>IF('Indicator Date hidden'!AA51="x","x",$Z$2-'Indicator Date hidden'!AA51)</f>
        <v>0</v>
      </c>
      <c r="AA50" s="206" t="str">
        <f>IF('Indicator Date hidden'!AB51="x","x",$AA$2-'Indicator Date hidden'!AB51)</f>
        <v>x</v>
      </c>
      <c r="AB50" s="206">
        <f>IF('Indicator Date hidden'!AC51="x","x",$AB$2-'Indicator Date hidden'!AC51)</f>
        <v>0</v>
      </c>
      <c r="AC50" s="206">
        <f>IF('Indicator Date hidden'!AD51="x","x",$AC$2-'Indicator Date hidden'!AD51)</f>
        <v>0</v>
      </c>
      <c r="AD50" s="206" t="str">
        <f>IF('Indicator Date hidden'!AE51="x","x",$AD$2-'Indicator Date hidden'!AE51)</f>
        <v>x</v>
      </c>
      <c r="AE50" s="206" t="str">
        <f>IF('Indicator Date hidden'!AF51="x","x",$AE$2-'Indicator Date hidden'!AF51)</f>
        <v>x</v>
      </c>
      <c r="AF50" s="206" t="str">
        <f>IF('Indicator Date hidden'!AG51="x","x",$AF$2-'Indicator Date hidden'!AG51)</f>
        <v>x</v>
      </c>
      <c r="AG50" s="206">
        <f>IF('Indicator Date hidden'!AH51="x","x",$AG$2-'Indicator Date hidden'!AH51)</f>
        <v>0</v>
      </c>
      <c r="AH50" s="206">
        <f>IF('Indicator Date hidden'!AI51="x","x",$AH$2-'Indicator Date hidden'!AI51)</f>
        <v>0</v>
      </c>
      <c r="AI50" s="206">
        <f>IF('Indicator Date hidden'!AJ51="x","x",$AI$2-'Indicator Date hidden'!AJ51)</f>
        <v>0</v>
      </c>
      <c r="AJ50" s="206" t="str">
        <f>IF('Indicator Date hidden'!AK51="x","x",$AJ$2-'Indicator Date hidden'!AK51)</f>
        <v>x</v>
      </c>
      <c r="AK50" s="206">
        <f>IF('Indicator Date hidden'!AL51="x","x",$AK$2-'Indicator Date hidden'!AL51)</f>
        <v>1</v>
      </c>
      <c r="AL50" s="206">
        <f>IF('Indicator Date hidden'!AM51="x","x",$AL$2-'Indicator Date hidden'!AM51)</f>
        <v>0</v>
      </c>
      <c r="AM50" s="206">
        <f>IF('Indicator Date hidden'!AN51="x","x",$AM$2-'Indicator Date hidden'!AN51)</f>
        <v>0</v>
      </c>
      <c r="AN50" s="206">
        <f>IF('Indicator Date hidden'!AO51="x","x",$AN$2-'Indicator Date hidden'!AO51)</f>
        <v>0</v>
      </c>
      <c r="AO50" s="206" t="str">
        <f>IF('Indicator Date hidden'!AP51="x","x",$AO$2-'Indicator Date hidden'!AP51)</f>
        <v>x</v>
      </c>
      <c r="AP50" s="206" t="str">
        <f>IF('Indicator Date hidden'!AQ51="x","x",$AP$2-'Indicator Date hidden'!AQ51)</f>
        <v>x</v>
      </c>
      <c r="AQ50" s="206" t="str">
        <f>IF('Indicator Date hidden'!AR51="x","x",$AQ$2-'Indicator Date hidden'!AR51)</f>
        <v>x</v>
      </c>
      <c r="AR50" s="206">
        <f>IF('Indicator Date hidden'!AS51="x","x",$AR$2-'Indicator Date hidden'!AS51)</f>
        <v>0</v>
      </c>
      <c r="AS50" s="206">
        <f>IF('Indicator Date hidden'!AT51="x","x",$AS$2-'Indicator Date hidden'!AT51)</f>
        <v>0</v>
      </c>
      <c r="AT50" s="206">
        <f>IF('Indicator Date hidden'!AU51="x","x",$AT$2-'Indicator Date hidden'!AU51)</f>
        <v>0</v>
      </c>
      <c r="AU50" s="206" t="str">
        <f>IF('Indicator Date hidden'!AV51="x","x",$AU$2-'Indicator Date hidden'!AV51)</f>
        <v>x</v>
      </c>
      <c r="AV50" s="206">
        <f>IF('Indicator Date hidden'!AW51="x","x",$AV$2-'Indicator Date hidden'!AW51)</f>
        <v>0</v>
      </c>
      <c r="AW50" s="206">
        <f>IF('Indicator Date hidden'!AX51="x","x",$AW$2-'Indicator Date hidden'!AX51)</f>
        <v>0</v>
      </c>
      <c r="AX50" s="206">
        <f>IF('Indicator Date hidden'!AY51="x","x",$AX$2-'Indicator Date hidden'!AY51)</f>
        <v>0</v>
      </c>
      <c r="AY50" s="206">
        <f>IF('Indicator Date hidden'!AZ51="x","x",$AY$2-'Indicator Date hidden'!AZ51)</f>
        <v>8</v>
      </c>
      <c r="AZ50" s="206">
        <f>IF('Indicator Date hidden'!BA51="x","x",$AZ$2-'Indicator Date hidden'!BA51)</f>
        <v>8</v>
      </c>
      <c r="BA50">
        <f t="shared" si="5"/>
        <v>20</v>
      </c>
      <c r="BB50" s="21">
        <f t="shared" si="6"/>
        <v>0.5</v>
      </c>
      <c r="BC50">
        <f t="shared" si="7"/>
        <v>4</v>
      </c>
      <c r="BD50" s="21">
        <f t="shared" si="8"/>
        <v>1.7888543819998317</v>
      </c>
      <c r="BE50" s="282">
        <f t="shared" si="9"/>
        <v>0</v>
      </c>
    </row>
    <row r="51" spans="1:57" x14ac:dyDescent="0.25">
      <c r="A51" t="s">
        <v>7195</v>
      </c>
      <c r="B51" s="206">
        <f>IF('Indicator Date hidden'!C52="x","x",$B$2-'Indicator Date hidden'!C52)</f>
        <v>0</v>
      </c>
      <c r="C51" s="206">
        <f>IF('Indicator Date hidden'!D52="x","x",$C$2-'Indicator Date hidden'!D52)</f>
        <v>0</v>
      </c>
      <c r="D51" s="206">
        <f>IF('Indicator Date hidden'!E52="x","x",$D$2-'Indicator Date hidden'!E52)</f>
        <v>0</v>
      </c>
      <c r="E51" s="206">
        <f>IF('Indicator Date hidden'!F52="x","x",$E$2-'Indicator Date hidden'!F52)</f>
        <v>0</v>
      </c>
      <c r="F51" s="206">
        <f>IF('Indicator Date hidden'!G52="x","x",$F$2-'Indicator Date hidden'!G52)</f>
        <v>0</v>
      </c>
      <c r="G51" s="206">
        <f>IF('Indicator Date hidden'!H52="x","x",$G$2-'Indicator Date hidden'!H52)</f>
        <v>0</v>
      </c>
      <c r="H51" s="206">
        <f>IF('Indicator Date hidden'!I52="x","x",$H$2-'Indicator Date hidden'!I52)</f>
        <v>0</v>
      </c>
      <c r="I51" s="206">
        <f>IF('Indicator Date hidden'!J52="x","x",$I$2-'Indicator Date hidden'!J52)</f>
        <v>0</v>
      </c>
      <c r="J51" s="206">
        <f>IF('Indicator Date hidden'!K52="x","x",$J$2-'Indicator Date hidden'!K52)</f>
        <v>0</v>
      </c>
      <c r="K51" s="206">
        <f>IF('Indicator Date hidden'!L52="x","x",$K$2-'Indicator Date hidden'!L52)</f>
        <v>0</v>
      </c>
      <c r="L51" s="206">
        <f>IF('Indicator Date hidden'!M52="x","x",$L$2-'Indicator Date hidden'!M52)</f>
        <v>0</v>
      </c>
      <c r="M51" s="206">
        <f>IF('Indicator Date hidden'!N52="x","x",$M$2-'Indicator Date hidden'!N52)</f>
        <v>0</v>
      </c>
      <c r="N51" s="206">
        <f>IF('Indicator Date hidden'!O52="x","x",$N$2-'Indicator Date hidden'!O52)</f>
        <v>0</v>
      </c>
      <c r="O51" s="206">
        <f>IF('Indicator Date hidden'!P52="x","x",$O$2-'Indicator Date hidden'!P52)</f>
        <v>0</v>
      </c>
      <c r="P51" s="206">
        <f>IF('Indicator Date hidden'!Q52="x","x",$P$2-'Indicator Date hidden'!Q52)</f>
        <v>0</v>
      </c>
      <c r="Q51" s="206">
        <f>IF('Indicator Date hidden'!R52="x","x",$Q$2-'Indicator Date hidden'!R52)</f>
        <v>1</v>
      </c>
      <c r="R51" s="206">
        <f>IF('Indicator Date hidden'!S52="x","x",$R$2-'Indicator Date hidden'!S52)</f>
        <v>0</v>
      </c>
      <c r="S51" s="206">
        <f>IF('Indicator Date hidden'!T52="x","x",$S$2-'Indicator Date hidden'!T52)</f>
        <v>0</v>
      </c>
      <c r="T51" s="206">
        <f>IF('Indicator Date hidden'!U52="x","x",$T$2-'Indicator Date hidden'!U52)</f>
        <v>0</v>
      </c>
      <c r="U51" s="206">
        <f>IF('Indicator Date hidden'!V52="x","x",$U$2-'Indicator Date hidden'!V52)</f>
        <v>0</v>
      </c>
      <c r="V51" s="206">
        <f>IF('Indicator Date hidden'!W52="x","x",$V$2-'Indicator Date hidden'!W52)</f>
        <v>0</v>
      </c>
      <c r="W51" s="206">
        <f>IF('Indicator Date hidden'!X52="x","x",$W$2-'Indicator Date hidden'!X52)</f>
        <v>1</v>
      </c>
      <c r="X51" s="206">
        <f>IF('Indicator Date hidden'!Y52="x","x",$X$2-'Indicator Date hidden'!Y52)</f>
        <v>2</v>
      </c>
      <c r="Y51" s="206">
        <f>IF('Indicator Date hidden'!Z52="x","x",$Y$2-'Indicator Date hidden'!Z52)</f>
        <v>0</v>
      </c>
      <c r="Z51" s="206">
        <f>IF('Indicator Date hidden'!AA52="x","x",$Z$2-'Indicator Date hidden'!AA52)</f>
        <v>0</v>
      </c>
      <c r="AA51" s="206">
        <f>IF('Indicator Date hidden'!AB52="x","x",$AA$2-'Indicator Date hidden'!AB52)</f>
        <v>0</v>
      </c>
      <c r="AB51" s="206">
        <f>IF('Indicator Date hidden'!AC52="x","x",$AB$2-'Indicator Date hidden'!AC52)</f>
        <v>0</v>
      </c>
      <c r="AC51" s="206">
        <f>IF('Indicator Date hidden'!AD52="x","x",$AC$2-'Indicator Date hidden'!AD52)</f>
        <v>0</v>
      </c>
      <c r="AD51" s="206">
        <f>IF('Indicator Date hidden'!AE52="x","x",$AD$2-'Indicator Date hidden'!AE52)</f>
        <v>0</v>
      </c>
      <c r="AE51" s="206">
        <f>IF('Indicator Date hidden'!AF52="x","x",$AE$2-'Indicator Date hidden'!AF52)</f>
        <v>0</v>
      </c>
      <c r="AF51" s="206">
        <f>IF('Indicator Date hidden'!AG52="x","x",$AF$2-'Indicator Date hidden'!AG52)</f>
        <v>0</v>
      </c>
      <c r="AG51" s="206">
        <f>IF('Indicator Date hidden'!AH52="x","x",$AG$2-'Indicator Date hidden'!AH52)</f>
        <v>0</v>
      </c>
      <c r="AH51" s="206">
        <f>IF('Indicator Date hidden'!AI52="x","x",$AH$2-'Indicator Date hidden'!AI52)</f>
        <v>0</v>
      </c>
      <c r="AI51" s="206">
        <f>IF('Indicator Date hidden'!AJ52="x","x",$AI$2-'Indicator Date hidden'!AJ52)</f>
        <v>0</v>
      </c>
      <c r="AJ51" s="206" t="str">
        <f>IF('Indicator Date hidden'!AK52="x","x",$AJ$2-'Indicator Date hidden'!AK52)</f>
        <v>x</v>
      </c>
      <c r="AK51" s="206">
        <f>IF('Indicator Date hidden'!AL52="x","x",$AK$2-'Indicator Date hidden'!AL52)</f>
        <v>1</v>
      </c>
      <c r="AL51" s="206">
        <f>IF('Indicator Date hidden'!AM52="x","x",$AL$2-'Indicator Date hidden'!AM52)</f>
        <v>0</v>
      </c>
      <c r="AM51" s="206">
        <f>IF('Indicator Date hidden'!AN52="x","x",$AM$2-'Indicator Date hidden'!AN52)</f>
        <v>0</v>
      </c>
      <c r="AN51" s="206">
        <f>IF('Indicator Date hidden'!AO52="x","x",$AN$2-'Indicator Date hidden'!AO52)</f>
        <v>0</v>
      </c>
      <c r="AO51" s="206">
        <f>IF('Indicator Date hidden'!AP52="x","x",$AO$2-'Indicator Date hidden'!AP52)</f>
        <v>0</v>
      </c>
      <c r="AP51" s="206">
        <f>IF('Indicator Date hidden'!AQ52="x","x",$AP$2-'Indicator Date hidden'!AQ52)</f>
        <v>0</v>
      </c>
      <c r="AQ51" s="206">
        <f>IF('Indicator Date hidden'!AR52="x","x",$AQ$2-'Indicator Date hidden'!AR52)</f>
        <v>0</v>
      </c>
      <c r="AR51" s="206">
        <f>IF('Indicator Date hidden'!AS52="x","x",$AR$2-'Indicator Date hidden'!AS52)</f>
        <v>0</v>
      </c>
      <c r="AS51" s="206">
        <f>IF('Indicator Date hidden'!AT52="x","x",$AS$2-'Indicator Date hidden'!AT52)</f>
        <v>0</v>
      </c>
      <c r="AT51" s="206">
        <f>IF('Indicator Date hidden'!AU52="x","x",$AT$2-'Indicator Date hidden'!AU52)</f>
        <v>0</v>
      </c>
      <c r="AU51" s="206">
        <f>IF('Indicator Date hidden'!AV52="x","x",$AU$2-'Indicator Date hidden'!AV52)</f>
        <v>1</v>
      </c>
      <c r="AV51" s="206">
        <f>IF('Indicator Date hidden'!AW52="x","x",$AV$2-'Indicator Date hidden'!AW52)</f>
        <v>0</v>
      </c>
      <c r="AW51" s="206">
        <f>IF('Indicator Date hidden'!AX52="x","x",$AW$2-'Indicator Date hidden'!AX52)</f>
        <v>0</v>
      </c>
      <c r="AX51" s="206">
        <f>IF('Indicator Date hidden'!AY52="x","x",$AX$2-'Indicator Date hidden'!AY52)</f>
        <v>0</v>
      </c>
      <c r="AY51" s="206">
        <f>IF('Indicator Date hidden'!AZ52="x","x",$AY$2-'Indicator Date hidden'!AZ52)</f>
        <v>0</v>
      </c>
      <c r="AZ51" s="206">
        <f>IF('Indicator Date hidden'!BA52="x","x",$AZ$2-'Indicator Date hidden'!BA52)</f>
        <v>0</v>
      </c>
      <c r="BA51">
        <f t="shared" si="5"/>
        <v>6</v>
      </c>
      <c r="BB51" s="21">
        <f t="shared" si="6"/>
        <v>0.12</v>
      </c>
      <c r="BC51">
        <f t="shared" si="7"/>
        <v>5</v>
      </c>
      <c r="BD51" s="21">
        <f t="shared" si="8"/>
        <v>0.38157568056677826</v>
      </c>
      <c r="BE51" s="282">
        <f t="shared" si="9"/>
        <v>0</v>
      </c>
    </row>
    <row r="52" spans="1:57" x14ac:dyDescent="0.25">
      <c r="A52" t="s">
        <v>7197</v>
      </c>
      <c r="B52" s="206">
        <f>IF('Indicator Date hidden'!C53="x","x",$B$2-'Indicator Date hidden'!C53)</f>
        <v>0</v>
      </c>
      <c r="C52" s="206">
        <f>IF('Indicator Date hidden'!D53="x","x",$C$2-'Indicator Date hidden'!D53)</f>
        <v>0</v>
      </c>
      <c r="D52" s="206">
        <f>IF('Indicator Date hidden'!E53="x","x",$D$2-'Indicator Date hidden'!E53)</f>
        <v>0</v>
      </c>
      <c r="E52" s="206">
        <f>IF('Indicator Date hidden'!F53="x","x",$E$2-'Indicator Date hidden'!F53)</f>
        <v>0</v>
      </c>
      <c r="F52" s="206">
        <f>IF('Indicator Date hidden'!G53="x","x",$F$2-'Indicator Date hidden'!G53)</f>
        <v>0</v>
      </c>
      <c r="G52" s="206">
        <f>IF('Indicator Date hidden'!H53="x","x",$G$2-'Indicator Date hidden'!H53)</f>
        <v>0</v>
      </c>
      <c r="H52" s="206">
        <f>IF('Indicator Date hidden'!I53="x","x",$H$2-'Indicator Date hidden'!I53)</f>
        <v>0</v>
      </c>
      <c r="I52" s="206">
        <f>IF('Indicator Date hidden'!J53="x","x",$I$2-'Indicator Date hidden'!J53)</f>
        <v>0</v>
      </c>
      <c r="J52" s="206">
        <f>IF('Indicator Date hidden'!K53="x","x",$J$2-'Indicator Date hidden'!K53)</f>
        <v>0</v>
      </c>
      <c r="K52" s="206">
        <f>IF('Indicator Date hidden'!L53="x","x",$K$2-'Indicator Date hidden'!L53)</f>
        <v>0</v>
      </c>
      <c r="L52" s="206">
        <f>IF('Indicator Date hidden'!M53="x","x",$L$2-'Indicator Date hidden'!M53)</f>
        <v>0</v>
      </c>
      <c r="M52" s="206">
        <f>IF('Indicator Date hidden'!N53="x","x",$M$2-'Indicator Date hidden'!N53)</f>
        <v>0</v>
      </c>
      <c r="N52" s="206">
        <f>IF('Indicator Date hidden'!O53="x","x",$N$2-'Indicator Date hidden'!O53)</f>
        <v>0</v>
      </c>
      <c r="O52" s="206">
        <f>IF('Indicator Date hidden'!P53="x","x",$O$2-'Indicator Date hidden'!P53)</f>
        <v>0</v>
      </c>
      <c r="P52" s="206">
        <f>IF('Indicator Date hidden'!Q53="x","x",$P$2-'Indicator Date hidden'!Q53)</f>
        <v>0</v>
      </c>
      <c r="Q52" s="206">
        <f>IF('Indicator Date hidden'!R53="x","x",$Q$2-'Indicator Date hidden'!R53)</f>
        <v>0</v>
      </c>
      <c r="R52" s="206">
        <f>IF('Indicator Date hidden'!S53="x","x",$R$2-'Indicator Date hidden'!S53)</f>
        <v>0</v>
      </c>
      <c r="S52" s="206">
        <f>IF('Indicator Date hidden'!T53="x","x",$S$2-'Indicator Date hidden'!T53)</f>
        <v>0</v>
      </c>
      <c r="T52" s="206">
        <f>IF('Indicator Date hidden'!U53="x","x",$T$2-'Indicator Date hidden'!U53)</f>
        <v>0</v>
      </c>
      <c r="U52" s="206">
        <f>IF('Indicator Date hidden'!V53="x","x",$U$2-'Indicator Date hidden'!V53)</f>
        <v>0</v>
      </c>
      <c r="V52" s="206">
        <f>IF('Indicator Date hidden'!W53="x","x",$V$2-'Indicator Date hidden'!W53)</f>
        <v>0</v>
      </c>
      <c r="W52" s="206">
        <f>IF('Indicator Date hidden'!X53="x","x",$W$2-'Indicator Date hidden'!X53)</f>
        <v>2</v>
      </c>
      <c r="X52" s="206">
        <f>IF('Indicator Date hidden'!Y53="x","x",$X$2-'Indicator Date hidden'!Y53)</f>
        <v>3</v>
      </c>
      <c r="Y52" s="206">
        <f>IF('Indicator Date hidden'!Z53="x","x",$Y$2-'Indicator Date hidden'!Z53)</f>
        <v>0</v>
      </c>
      <c r="Z52" s="206">
        <f>IF('Indicator Date hidden'!AA53="x","x",$Z$2-'Indicator Date hidden'!AA53)</f>
        <v>0</v>
      </c>
      <c r="AA52" s="206">
        <f>IF('Indicator Date hidden'!AB53="x","x",$AA$2-'Indicator Date hidden'!AB53)</f>
        <v>0</v>
      </c>
      <c r="AB52" s="206">
        <f>IF('Indicator Date hidden'!AC53="x","x",$AB$2-'Indicator Date hidden'!AC53)</f>
        <v>0</v>
      </c>
      <c r="AC52" s="206">
        <f>IF('Indicator Date hidden'!AD53="x","x",$AC$2-'Indicator Date hidden'!AD53)</f>
        <v>0</v>
      </c>
      <c r="AD52" s="206">
        <f>IF('Indicator Date hidden'!AE53="x","x",$AD$2-'Indicator Date hidden'!AE53)</f>
        <v>0</v>
      </c>
      <c r="AE52" s="206">
        <f>IF('Indicator Date hidden'!AF53="x","x",$AE$2-'Indicator Date hidden'!AF53)</f>
        <v>0</v>
      </c>
      <c r="AF52" s="206">
        <f>IF('Indicator Date hidden'!AG53="x","x",$AF$2-'Indicator Date hidden'!AG53)</f>
        <v>0</v>
      </c>
      <c r="AG52" s="206">
        <f>IF('Indicator Date hidden'!AH53="x","x",$AG$2-'Indicator Date hidden'!AH53)</f>
        <v>0</v>
      </c>
      <c r="AH52" s="206">
        <f>IF('Indicator Date hidden'!AI53="x","x",$AH$2-'Indicator Date hidden'!AI53)</f>
        <v>0</v>
      </c>
      <c r="AI52" s="206">
        <f>IF('Indicator Date hidden'!AJ53="x","x",$AI$2-'Indicator Date hidden'!AJ53)</f>
        <v>0</v>
      </c>
      <c r="AJ52" s="206" t="str">
        <f>IF('Indicator Date hidden'!AK53="x","x",$AJ$2-'Indicator Date hidden'!AK53)</f>
        <v>x</v>
      </c>
      <c r="AK52" s="206">
        <f>IF('Indicator Date hidden'!AL53="x","x",$AK$2-'Indicator Date hidden'!AL53)</f>
        <v>1</v>
      </c>
      <c r="AL52" s="206">
        <f>IF('Indicator Date hidden'!AM53="x","x",$AL$2-'Indicator Date hidden'!AM53)</f>
        <v>0</v>
      </c>
      <c r="AM52" s="206">
        <f>IF('Indicator Date hidden'!AN53="x","x",$AM$2-'Indicator Date hidden'!AN53)</f>
        <v>0</v>
      </c>
      <c r="AN52" s="206">
        <f>IF('Indicator Date hidden'!AO53="x","x",$AN$2-'Indicator Date hidden'!AO53)</f>
        <v>0</v>
      </c>
      <c r="AO52" s="206">
        <f>IF('Indicator Date hidden'!AP53="x","x",$AO$2-'Indicator Date hidden'!AP53)</f>
        <v>0</v>
      </c>
      <c r="AP52" s="206">
        <f>IF('Indicator Date hidden'!AQ53="x","x",$AP$2-'Indicator Date hidden'!AQ53)</f>
        <v>0</v>
      </c>
      <c r="AQ52" s="206">
        <f>IF('Indicator Date hidden'!AR53="x","x",$AQ$2-'Indicator Date hidden'!AR53)</f>
        <v>0</v>
      </c>
      <c r="AR52" s="206">
        <f>IF('Indicator Date hidden'!AS53="x","x",$AR$2-'Indicator Date hidden'!AS53)</f>
        <v>0</v>
      </c>
      <c r="AS52" s="206">
        <f>IF('Indicator Date hidden'!AT53="x","x",$AS$2-'Indicator Date hidden'!AT53)</f>
        <v>0</v>
      </c>
      <c r="AT52" s="206">
        <f>IF('Indicator Date hidden'!AU53="x","x",$AT$2-'Indicator Date hidden'!AU53)</f>
        <v>0</v>
      </c>
      <c r="AU52" s="206">
        <f>IF('Indicator Date hidden'!AV53="x","x",$AU$2-'Indicator Date hidden'!AV53)</f>
        <v>1</v>
      </c>
      <c r="AV52" s="206">
        <f>IF('Indicator Date hidden'!AW53="x","x",$AV$2-'Indicator Date hidden'!AW53)</f>
        <v>0</v>
      </c>
      <c r="AW52" s="206">
        <f>IF('Indicator Date hidden'!AX53="x","x",$AW$2-'Indicator Date hidden'!AX53)</f>
        <v>0</v>
      </c>
      <c r="AX52" s="206">
        <f>IF('Indicator Date hidden'!AY53="x","x",$AX$2-'Indicator Date hidden'!AY53)</f>
        <v>0</v>
      </c>
      <c r="AY52" s="206">
        <f>IF('Indicator Date hidden'!AZ53="x","x",$AY$2-'Indicator Date hidden'!AZ53)</f>
        <v>0</v>
      </c>
      <c r="AZ52" s="206">
        <f>IF('Indicator Date hidden'!BA53="x","x",$AZ$2-'Indicator Date hidden'!BA53)</f>
        <v>0</v>
      </c>
      <c r="BA52">
        <f t="shared" si="5"/>
        <v>7</v>
      </c>
      <c r="BB52" s="21">
        <f t="shared" si="6"/>
        <v>0.14000000000000001</v>
      </c>
      <c r="BC52">
        <f t="shared" si="7"/>
        <v>4</v>
      </c>
      <c r="BD52" s="21">
        <f t="shared" si="8"/>
        <v>0.52952809179494909</v>
      </c>
      <c r="BE52" s="282">
        <f t="shared" si="9"/>
        <v>0</v>
      </c>
    </row>
    <row r="53" spans="1:57" x14ac:dyDescent="0.25">
      <c r="A53" t="s">
        <v>7198</v>
      </c>
      <c r="B53" s="206">
        <f>IF('Indicator Date hidden'!C54="x","x",$B$2-'Indicator Date hidden'!C54)</f>
        <v>0</v>
      </c>
      <c r="C53" s="206">
        <f>IF('Indicator Date hidden'!D54="x","x",$C$2-'Indicator Date hidden'!D54)</f>
        <v>0</v>
      </c>
      <c r="D53" s="206">
        <f>IF('Indicator Date hidden'!E54="x","x",$D$2-'Indicator Date hidden'!E54)</f>
        <v>0</v>
      </c>
      <c r="E53" s="206">
        <f>IF('Indicator Date hidden'!F54="x","x",$E$2-'Indicator Date hidden'!F54)</f>
        <v>0</v>
      </c>
      <c r="F53" s="206">
        <f>IF('Indicator Date hidden'!G54="x","x",$F$2-'Indicator Date hidden'!G54)</f>
        <v>0</v>
      </c>
      <c r="G53" s="206">
        <f>IF('Indicator Date hidden'!H54="x","x",$G$2-'Indicator Date hidden'!H54)</f>
        <v>0</v>
      </c>
      <c r="H53" s="206">
        <f>IF('Indicator Date hidden'!I54="x","x",$H$2-'Indicator Date hidden'!I54)</f>
        <v>0</v>
      </c>
      <c r="I53" s="206">
        <f>IF('Indicator Date hidden'!J54="x","x",$I$2-'Indicator Date hidden'!J54)</f>
        <v>0</v>
      </c>
      <c r="J53" s="206">
        <f>IF('Indicator Date hidden'!K54="x","x",$J$2-'Indicator Date hidden'!K54)</f>
        <v>0</v>
      </c>
      <c r="K53" s="206">
        <f>IF('Indicator Date hidden'!L54="x","x",$K$2-'Indicator Date hidden'!L54)</f>
        <v>0</v>
      </c>
      <c r="L53" s="206">
        <f>IF('Indicator Date hidden'!M54="x","x",$L$2-'Indicator Date hidden'!M54)</f>
        <v>0</v>
      </c>
      <c r="M53" s="206">
        <f>IF('Indicator Date hidden'!N54="x","x",$M$2-'Indicator Date hidden'!N54)</f>
        <v>0</v>
      </c>
      <c r="N53" s="206">
        <f>IF('Indicator Date hidden'!O54="x","x",$N$2-'Indicator Date hidden'!O54)</f>
        <v>0</v>
      </c>
      <c r="O53" s="206">
        <f>IF('Indicator Date hidden'!P54="x","x",$O$2-'Indicator Date hidden'!P54)</f>
        <v>0</v>
      </c>
      <c r="P53" s="206">
        <f>IF('Indicator Date hidden'!Q54="x","x",$P$2-'Indicator Date hidden'!Q54)</f>
        <v>0</v>
      </c>
      <c r="Q53" s="206">
        <f>IF('Indicator Date hidden'!R54="x","x",$Q$2-'Indicator Date hidden'!R54)</f>
        <v>0</v>
      </c>
      <c r="R53" s="206">
        <f>IF('Indicator Date hidden'!S54="x","x",$R$2-'Indicator Date hidden'!S54)</f>
        <v>0</v>
      </c>
      <c r="S53" s="206">
        <f>IF('Indicator Date hidden'!T54="x","x",$S$2-'Indicator Date hidden'!T54)</f>
        <v>0</v>
      </c>
      <c r="T53" s="206">
        <f>IF('Indicator Date hidden'!U54="x","x",$T$2-'Indicator Date hidden'!U54)</f>
        <v>0</v>
      </c>
      <c r="U53" s="206">
        <f>IF('Indicator Date hidden'!V54="x","x",$U$2-'Indicator Date hidden'!V54)</f>
        <v>0</v>
      </c>
      <c r="V53" s="206">
        <f>IF('Indicator Date hidden'!W54="x","x",$V$2-'Indicator Date hidden'!W54)</f>
        <v>0</v>
      </c>
      <c r="W53" s="206">
        <f>IF('Indicator Date hidden'!X54="x","x",$W$2-'Indicator Date hidden'!X54)</f>
        <v>0</v>
      </c>
      <c r="X53" s="206">
        <f>IF('Indicator Date hidden'!Y54="x","x",$X$2-'Indicator Date hidden'!Y54)</f>
        <v>4</v>
      </c>
      <c r="Y53" s="206">
        <f>IF('Indicator Date hidden'!Z54="x","x",$Y$2-'Indicator Date hidden'!Z54)</f>
        <v>0</v>
      </c>
      <c r="Z53" s="206">
        <f>IF('Indicator Date hidden'!AA54="x","x",$Z$2-'Indicator Date hidden'!AA54)</f>
        <v>0</v>
      </c>
      <c r="AA53" s="206">
        <f>IF('Indicator Date hidden'!AB54="x","x",$AA$2-'Indicator Date hidden'!AB54)</f>
        <v>0</v>
      </c>
      <c r="AB53" s="206">
        <f>IF('Indicator Date hidden'!AC54="x","x",$AB$2-'Indicator Date hidden'!AC54)</f>
        <v>0</v>
      </c>
      <c r="AC53" s="206">
        <f>IF('Indicator Date hidden'!AD54="x","x",$AC$2-'Indicator Date hidden'!AD54)</f>
        <v>0</v>
      </c>
      <c r="AD53" s="206" t="str">
        <f>IF('Indicator Date hidden'!AE54="x","x",$AD$2-'Indicator Date hidden'!AE54)</f>
        <v>x</v>
      </c>
      <c r="AE53" s="206">
        <f>IF('Indicator Date hidden'!AF54="x","x",$AE$2-'Indicator Date hidden'!AF54)</f>
        <v>0</v>
      </c>
      <c r="AF53" s="206">
        <f>IF('Indicator Date hidden'!AG54="x","x",$AF$2-'Indicator Date hidden'!AG54)</f>
        <v>5</v>
      </c>
      <c r="AG53" s="206">
        <f>IF('Indicator Date hidden'!AH54="x","x",$AG$2-'Indicator Date hidden'!AH54)</f>
        <v>0</v>
      </c>
      <c r="AH53" s="206">
        <f>IF('Indicator Date hidden'!AI54="x","x",$AH$2-'Indicator Date hidden'!AI54)</f>
        <v>0</v>
      </c>
      <c r="AI53" s="206">
        <f>IF('Indicator Date hidden'!AJ54="x","x",$AI$2-'Indicator Date hidden'!AJ54)</f>
        <v>0</v>
      </c>
      <c r="AJ53" s="206">
        <f>IF('Indicator Date hidden'!AK54="x","x",$AJ$2-'Indicator Date hidden'!AK54)</f>
        <v>1</v>
      </c>
      <c r="AK53" s="206">
        <f>IF('Indicator Date hidden'!AL54="x","x",$AK$2-'Indicator Date hidden'!AL54)</f>
        <v>0</v>
      </c>
      <c r="AL53" s="206">
        <f>IF('Indicator Date hidden'!AM54="x","x",$AL$2-'Indicator Date hidden'!AM54)</f>
        <v>0</v>
      </c>
      <c r="AM53" s="206">
        <f>IF('Indicator Date hidden'!AN54="x","x",$AM$2-'Indicator Date hidden'!AN54)</f>
        <v>0</v>
      </c>
      <c r="AN53" s="206">
        <f>IF('Indicator Date hidden'!AO54="x","x",$AN$2-'Indicator Date hidden'!AO54)</f>
        <v>0</v>
      </c>
      <c r="AO53" s="206">
        <f>IF('Indicator Date hidden'!AP54="x","x",$AO$2-'Indicator Date hidden'!AP54)</f>
        <v>0</v>
      </c>
      <c r="AP53" s="206">
        <f>IF('Indicator Date hidden'!AQ54="x","x",$AP$2-'Indicator Date hidden'!AQ54)</f>
        <v>0</v>
      </c>
      <c r="AQ53" s="206">
        <f>IF('Indicator Date hidden'!AR54="x","x",$AQ$2-'Indicator Date hidden'!AR54)</f>
        <v>0</v>
      </c>
      <c r="AR53" s="206">
        <f>IF('Indicator Date hidden'!AS54="x","x",$AR$2-'Indicator Date hidden'!AS54)</f>
        <v>0</v>
      </c>
      <c r="AS53" s="206">
        <f>IF('Indicator Date hidden'!AT54="x","x",$AS$2-'Indicator Date hidden'!AT54)</f>
        <v>0</v>
      </c>
      <c r="AT53" s="206">
        <f>IF('Indicator Date hidden'!AU54="x","x",$AT$2-'Indicator Date hidden'!AU54)</f>
        <v>0</v>
      </c>
      <c r="AU53" s="206">
        <f>IF('Indicator Date hidden'!AV54="x","x",$AU$2-'Indicator Date hidden'!AV54)</f>
        <v>1</v>
      </c>
      <c r="AV53" s="206">
        <f>IF('Indicator Date hidden'!AW54="x","x",$AV$2-'Indicator Date hidden'!AW54)</f>
        <v>0</v>
      </c>
      <c r="AW53" s="206">
        <f>IF('Indicator Date hidden'!AX54="x","x",$AW$2-'Indicator Date hidden'!AX54)</f>
        <v>0</v>
      </c>
      <c r="AX53" s="206">
        <f>IF('Indicator Date hidden'!AY54="x","x",$AX$2-'Indicator Date hidden'!AY54)</f>
        <v>0</v>
      </c>
      <c r="AY53" s="206">
        <f>IF('Indicator Date hidden'!AZ54="x","x",$AY$2-'Indicator Date hidden'!AZ54)</f>
        <v>0</v>
      </c>
      <c r="AZ53" s="206">
        <f>IF('Indicator Date hidden'!BA54="x","x",$AZ$2-'Indicator Date hidden'!BA54)</f>
        <v>0</v>
      </c>
      <c r="BA53">
        <f t="shared" si="5"/>
        <v>11</v>
      </c>
      <c r="BB53" s="21">
        <f t="shared" si="6"/>
        <v>0.22</v>
      </c>
      <c r="BC53">
        <f t="shared" si="7"/>
        <v>4</v>
      </c>
      <c r="BD53" s="21">
        <f t="shared" si="8"/>
        <v>0.90088845036441667</v>
      </c>
      <c r="BE53" s="282">
        <f t="shared" si="9"/>
        <v>0</v>
      </c>
    </row>
    <row r="54" spans="1:57" x14ac:dyDescent="0.25">
      <c r="A54" t="s">
        <v>7367</v>
      </c>
      <c r="B54" s="206">
        <f>IF('Indicator Date hidden'!C55="x","x",$B$2-'Indicator Date hidden'!C55)</f>
        <v>0</v>
      </c>
      <c r="C54" s="206">
        <f>IF('Indicator Date hidden'!D55="x","x",$C$2-'Indicator Date hidden'!D55)</f>
        <v>0</v>
      </c>
      <c r="D54" s="206">
        <f>IF('Indicator Date hidden'!E55="x","x",$D$2-'Indicator Date hidden'!E55)</f>
        <v>0</v>
      </c>
      <c r="E54" s="206">
        <f>IF('Indicator Date hidden'!F55="x","x",$E$2-'Indicator Date hidden'!F55)</f>
        <v>0</v>
      </c>
      <c r="F54" s="206">
        <f>IF('Indicator Date hidden'!G55="x","x",$F$2-'Indicator Date hidden'!G55)</f>
        <v>0</v>
      </c>
      <c r="G54" s="206">
        <f>IF('Indicator Date hidden'!H55="x","x",$G$2-'Indicator Date hidden'!H55)</f>
        <v>0</v>
      </c>
      <c r="H54" s="206">
        <f>IF('Indicator Date hidden'!I55="x","x",$H$2-'Indicator Date hidden'!I55)</f>
        <v>0</v>
      </c>
      <c r="I54" s="206">
        <f>IF('Indicator Date hidden'!J55="x","x",$I$2-'Indicator Date hidden'!J55)</f>
        <v>0</v>
      </c>
      <c r="J54" s="206">
        <f>IF('Indicator Date hidden'!K55="x","x",$J$2-'Indicator Date hidden'!K55)</f>
        <v>0</v>
      </c>
      <c r="K54" s="206">
        <f>IF('Indicator Date hidden'!L55="x","x",$K$2-'Indicator Date hidden'!L55)</f>
        <v>0</v>
      </c>
      <c r="L54" s="206">
        <f>IF('Indicator Date hidden'!M55="x","x",$L$2-'Indicator Date hidden'!M55)</f>
        <v>0</v>
      </c>
      <c r="M54" s="206">
        <f>IF('Indicator Date hidden'!N55="x","x",$M$2-'Indicator Date hidden'!N55)</f>
        <v>0</v>
      </c>
      <c r="N54" s="206">
        <f>IF('Indicator Date hidden'!O55="x","x",$N$2-'Indicator Date hidden'!O55)</f>
        <v>0</v>
      </c>
      <c r="O54" s="206">
        <f>IF('Indicator Date hidden'!P55="x","x",$O$2-'Indicator Date hidden'!P55)</f>
        <v>0</v>
      </c>
      <c r="P54" s="206">
        <f>IF('Indicator Date hidden'!Q55="x","x",$P$2-'Indicator Date hidden'!Q55)</f>
        <v>0</v>
      </c>
      <c r="Q54" s="206" t="str">
        <f>IF('Indicator Date hidden'!R55="x","x",$Q$2-'Indicator Date hidden'!R55)</f>
        <v>x</v>
      </c>
      <c r="R54" s="206">
        <f>IF('Indicator Date hidden'!S55="x","x",$R$2-'Indicator Date hidden'!S55)</f>
        <v>0</v>
      </c>
      <c r="S54" s="206">
        <f>IF('Indicator Date hidden'!T55="x","x",$S$2-'Indicator Date hidden'!T55)</f>
        <v>0</v>
      </c>
      <c r="T54" s="206">
        <f>IF('Indicator Date hidden'!U55="x","x",$T$2-'Indicator Date hidden'!U55)</f>
        <v>0</v>
      </c>
      <c r="U54" s="206">
        <f>IF('Indicator Date hidden'!V55="x","x",$U$2-'Indicator Date hidden'!V55)</f>
        <v>0</v>
      </c>
      <c r="V54" s="206">
        <f>IF('Indicator Date hidden'!W55="x","x",$V$2-'Indicator Date hidden'!W55)</f>
        <v>0</v>
      </c>
      <c r="W54" s="206">
        <f>IF('Indicator Date hidden'!X55="x","x",$W$2-'Indicator Date hidden'!X55)</f>
        <v>6</v>
      </c>
      <c r="X54" s="206">
        <f>IF('Indicator Date hidden'!Y55="x","x",$X$2-'Indicator Date hidden'!Y55)</f>
        <v>4</v>
      </c>
      <c r="Y54" s="206">
        <f>IF('Indicator Date hidden'!Z55="x","x",$Y$2-'Indicator Date hidden'!Z55)</f>
        <v>0</v>
      </c>
      <c r="Z54" s="206">
        <f>IF('Indicator Date hidden'!AA55="x","x",$Z$2-'Indicator Date hidden'!AA55)</f>
        <v>0</v>
      </c>
      <c r="AA54" s="206">
        <f>IF('Indicator Date hidden'!AB55="x","x",$AA$2-'Indicator Date hidden'!AB55)</f>
        <v>0</v>
      </c>
      <c r="AB54" s="206">
        <f>IF('Indicator Date hidden'!AC55="x","x",$AB$2-'Indicator Date hidden'!AC55)</f>
        <v>0</v>
      </c>
      <c r="AC54" s="206">
        <f>IF('Indicator Date hidden'!AD55="x","x",$AC$2-'Indicator Date hidden'!AD55)</f>
        <v>0</v>
      </c>
      <c r="AD54" s="206">
        <f>IF('Indicator Date hidden'!AE55="x","x",$AD$2-'Indicator Date hidden'!AE55)</f>
        <v>0</v>
      </c>
      <c r="AE54" s="206">
        <f>IF('Indicator Date hidden'!AF55="x","x",$AE$2-'Indicator Date hidden'!AF55)</f>
        <v>0</v>
      </c>
      <c r="AF54" s="206">
        <f>IF('Indicator Date hidden'!AG55="x","x",$AF$2-'Indicator Date hidden'!AG55)</f>
        <v>0</v>
      </c>
      <c r="AG54" s="206">
        <f>IF('Indicator Date hidden'!AH55="x","x",$AG$2-'Indicator Date hidden'!AH55)</f>
        <v>0</v>
      </c>
      <c r="AH54" s="206">
        <f>IF('Indicator Date hidden'!AI55="x","x",$AH$2-'Indicator Date hidden'!AI55)</f>
        <v>0</v>
      </c>
      <c r="AI54" s="206">
        <f>IF('Indicator Date hidden'!AJ55="x","x",$AI$2-'Indicator Date hidden'!AJ55)</f>
        <v>0</v>
      </c>
      <c r="AJ54" s="206">
        <f>IF('Indicator Date hidden'!AK55="x","x",$AJ$2-'Indicator Date hidden'!AK55)</f>
        <v>1</v>
      </c>
      <c r="AK54" s="206">
        <f>IF('Indicator Date hidden'!AL55="x","x",$AK$2-'Indicator Date hidden'!AL55)</f>
        <v>1</v>
      </c>
      <c r="AL54" s="206">
        <f>IF('Indicator Date hidden'!AM55="x","x",$AL$2-'Indicator Date hidden'!AM55)</f>
        <v>0</v>
      </c>
      <c r="AM54" s="206">
        <f>IF('Indicator Date hidden'!AN55="x","x",$AM$2-'Indicator Date hidden'!AN55)</f>
        <v>0</v>
      </c>
      <c r="AN54" s="206">
        <f>IF('Indicator Date hidden'!AO55="x","x",$AN$2-'Indicator Date hidden'!AO55)</f>
        <v>0</v>
      </c>
      <c r="AO54" s="206">
        <f>IF('Indicator Date hidden'!AP55="x","x",$AO$2-'Indicator Date hidden'!AP55)</f>
        <v>0</v>
      </c>
      <c r="AP54" s="206">
        <f>IF('Indicator Date hidden'!AQ55="x","x",$AP$2-'Indicator Date hidden'!AQ55)</f>
        <v>0</v>
      </c>
      <c r="AQ54" s="206">
        <f>IF('Indicator Date hidden'!AR55="x","x",$AQ$2-'Indicator Date hidden'!AR55)</f>
        <v>6</v>
      </c>
      <c r="AR54" s="206">
        <f>IF('Indicator Date hidden'!AS55="x","x",$AR$2-'Indicator Date hidden'!AS55)</f>
        <v>0</v>
      </c>
      <c r="AS54" s="206">
        <f>IF('Indicator Date hidden'!AT55="x","x",$AS$2-'Indicator Date hidden'!AT55)</f>
        <v>0</v>
      </c>
      <c r="AT54" s="206">
        <f>IF('Indicator Date hidden'!AU55="x","x",$AT$2-'Indicator Date hidden'!AU55)</f>
        <v>0</v>
      </c>
      <c r="AU54" s="206">
        <f>IF('Indicator Date hidden'!AV55="x","x",$AU$2-'Indicator Date hidden'!AV55)</f>
        <v>1</v>
      </c>
      <c r="AV54" s="206">
        <f>IF('Indicator Date hidden'!AW55="x","x",$AV$2-'Indicator Date hidden'!AW55)</f>
        <v>0</v>
      </c>
      <c r="AW54" s="206">
        <f>IF('Indicator Date hidden'!AX55="x","x",$AW$2-'Indicator Date hidden'!AX55)</f>
        <v>0</v>
      </c>
      <c r="AX54" s="206">
        <f>IF('Indicator Date hidden'!AY55="x","x",$AX$2-'Indicator Date hidden'!AY55)</f>
        <v>0</v>
      </c>
      <c r="AY54" s="206">
        <f>IF('Indicator Date hidden'!AZ55="x","x",$AY$2-'Indicator Date hidden'!AZ55)</f>
        <v>0</v>
      </c>
      <c r="AZ54" s="206">
        <f>IF('Indicator Date hidden'!BA55="x","x",$AZ$2-'Indicator Date hidden'!BA55)</f>
        <v>0</v>
      </c>
      <c r="BA54">
        <f t="shared" si="5"/>
        <v>19</v>
      </c>
      <c r="BB54" s="21">
        <f t="shared" si="6"/>
        <v>0.38</v>
      </c>
      <c r="BC54">
        <f t="shared" si="7"/>
        <v>6</v>
      </c>
      <c r="BD54" s="21">
        <f t="shared" si="8"/>
        <v>1.2944496900227525</v>
      </c>
      <c r="BE54" s="282">
        <f t="shared" si="9"/>
        <v>0</v>
      </c>
    </row>
    <row r="55" spans="1:57" x14ac:dyDescent="0.25">
      <c r="A55" t="s">
        <v>7227</v>
      </c>
      <c r="B55" s="206">
        <f>IF('Indicator Date hidden'!C56="x","x",$B$2-'Indicator Date hidden'!C56)</f>
        <v>0</v>
      </c>
      <c r="C55" s="206">
        <f>IF('Indicator Date hidden'!D56="x","x",$C$2-'Indicator Date hidden'!D56)</f>
        <v>0</v>
      </c>
      <c r="D55" s="206">
        <f>IF('Indicator Date hidden'!E56="x","x",$D$2-'Indicator Date hidden'!E56)</f>
        <v>0</v>
      </c>
      <c r="E55" s="206">
        <f>IF('Indicator Date hidden'!F56="x","x",$E$2-'Indicator Date hidden'!F56)</f>
        <v>0</v>
      </c>
      <c r="F55" s="206">
        <f>IF('Indicator Date hidden'!G56="x","x",$F$2-'Indicator Date hidden'!G56)</f>
        <v>0</v>
      </c>
      <c r="G55" s="206">
        <f>IF('Indicator Date hidden'!H56="x","x",$G$2-'Indicator Date hidden'!H56)</f>
        <v>0</v>
      </c>
      <c r="H55" s="206">
        <f>IF('Indicator Date hidden'!I56="x","x",$H$2-'Indicator Date hidden'!I56)</f>
        <v>0</v>
      </c>
      <c r="I55" s="206">
        <f>IF('Indicator Date hidden'!J56="x","x",$I$2-'Indicator Date hidden'!J56)</f>
        <v>0</v>
      </c>
      <c r="J55" s="206">
        <f>IF('Indicator Date hidden'!K56="x","x",$J$2-'Indicator Date hidden'!K56)</f>
        <v>0</v>
      </c>
      <c r="K55" s="206">
        <f>IF('Indicator Date hidden'!L56="x","x",$K$2-'Indicator Date hidden'!L56)</f>
        <v>0</v>
      </c>
      <c r="L55" s="206">
        <f>IF('Indicator Date hidden'!M56="x","x",$L$2-'Indicator Date hidden'!M56)</f>
        <v>0</v>
      </c>
      <c r="M55" s="206">
        <f>IF('Indicator Date hidden'!N56="x","x",$M$2-'Indicator Date hidden'!N56)</f>
        <v>0</v>
      </c>
      <c r="N55" s="206">
        <f>IF('Indicator Date hidden'!O56="x","x",$N$2-'Indicator Date hidden'!O56)</f>
        <v>0</v>
      </c>
      <c r="O55" s="206">
        <f>IF('Indicator Date hidden'!P56="x","x",$O$2-'Indicator Date hidden'!P56)</f>
        <v>0</v>
      </c>
      <c r="P55" s="206">
        <f>IF('Indicator Date hidden'!Q56="x","x",$P$2-'Indicator Date hidden'!Q56)</f>
        <v>0</v>
      </c>
      <c r="Q55" s="206" t="str">
        <f>IF('Indicator Date hidden'!R56="x","x",$Q$2-'Indicator Date hidden'!R56)</f>
        <v>x</v>
      </c>
      <c r="R55" s="206">
        <f>IF('Indicator Date hidden'!S56="x","x",$R$2-'Indicator Date hidden'!S56)</f>
        <v>0</v>
      </c>
      <c r="S55" s="206">
        <f>IF('Indicator Date hidden'!T56="x","x",$S$2-'Indicator Date hidden'!T56)</f>
        <v>0</v>
      </c>
      <c r="T55" s="206">
        <f>IF('Indicator Date hidden'!U56="x","x",$T$2-'Indicator Date hidden'!U56)</f>
        <v>0</v>
      </c>
      <c r="U55" s="206">
        <f>IF('Indicator Date hidden'!V56="x","x",$U$2-'Indicator Date hidden'!V56)</f>
        <v>0</v>
      </c>
      <c r="V55" s="206">
        <f>IF('Indicator Date hidden'!W56="x","x",$V$2-'Indicator Date hidden'!W56)</f>
        <v>0</v>
      </c>
      <c r="W55" s="206">
        <f>IF('Indicator Date hidden'!X56="x","x",$W$2-'Indicator Date hidden'!X56)</f>
        <v>4</v>
      </c>
      <c r="X55" s="206" t="str">
        <f>IF('Indicator Date hidden'!Y56="x","x",$X$2-'Indicator Date hidden'!Y56)</f>
        <v>x</v>
      </c>
      <c r="Y55" s="206">
        <f>IF('Indicator Date hidden'!Z56="x","x",$Y$2-'Indicator Date hidden'!Z56)</f>
        <v>0</v>
      </c>
      <c r="Z55" s="206">
        <f>IF('Indicator Date hidden'!AA56="x","x",$Z$2-'Indicator Date hidden'!AA56)</f>
        <v>0</v>
      </c>
      <c r="AA55" s="206">
        <f>IF('Indicator Date hidden'!AB56="x","x",$AA$2-'Indicator Date hidden'!AB56)</f>
        <v>0</v>
      </c>
      <c r="AB55" s="206">
        <f>IF('Indicator Date hidden'!AC56="x","x",$AB$2-'Indicator Date hidden'!AC56)</f>
        <v>0</v>
      </c>
      <c r="AC55" s="206">
        <f>IF('Indicator Date hidden'!AD56="x","x",$AC$2-'Indicator Date hidden'!AD56)</f>
        <v>0</v>
      </c>
      <c r="AD55" s="206">
        <f>IF('Indicator Date hidden'!AE56="x","x",$AD$2-'Indicator Date hidden'!AE56)</f>
        <v>0</v>
      </c>
      <c r="AE55" s="206" t="str">
        <f>IF('Indicator Date hidden'!AF56="x","x",$AE$2-'Indicator Date hidden'!AF56)</f>
        <v>x</v>
      </c>
      <c r="AF55" s="206" t="str">
        <f>IF('Indicator Date hidden'!AG56="x","x",$AF$2-'Indicator Date hidden'!AG56)</f>
        <v>x</v>
      </c>
      <c r="AG55" s="206">
        <f>IF('Indicator Date hidden'!AH56="x","x",$AG$2-'Indicator Date hidden'!AH56)</f>
        <v>0</v>
      </c>
      <c r="AH55" s="206">
        <f>IF('Indicator Date hidden'!AI56="x","x",$AH$2-'Indicator Date hidden'!AI56)</f>
        <v>0</v>
      </c>
      <c r="AI55" s="206">
        <f>IF('Indicator Date hidden'!AJ56="x","x",$AI$2-'Indicator Date hidden'!AJ56)</f>
        <v>0</v>
      </c>
      <c r="AJ55" s="206" t="str">
        <f>IF('Indicator Date hidden'!AK56="x","x",$AJ$2-'Indicator Date hidden'!AK56)</f>
        <v>x</v>
      </c>
      <c r="AK55" s="206">
        <f>IF('Indicator Date hidden'!AL56="x","x",$AK$2-'Indicator Date hidden'!AL56)</f>
        <v>1</v>
      </c>
      <c r="AL55" s="206">
        <f>IF('Indicator Date hidden'!AM56="x","x",$AL$2-'Indicator Date hidden'!AM56)</f>
        <v>0</v>
      </c>
      <c r="AM55" s="206">
        <f>IF('Indicator Date hidden'!AN56="x","x",$AM$2-'Indicator Date hidden'!AN56)</f>
        <v>0</v>
      </c>
      <c r="AN55" s="206">
        <f>IF('Indicator Date hidden'!AO56="x","x",$AN$2-'Indicator Date hidden'!AO56)</f>
        <v>0</v>
      </c>
      <c r="AO55" s="206" t="str">
        <f>IF('Indicator Date hidden'!AP56="x","x",$AO$2-'Indicator Date hidden'!AP56)</f>
        <v>x</v>
      </c>
      <c r="AP55" s="206" t="str">
        <f>IF('Indicator Date hidden'!AQ56="x","x",$AP$2-'Indicator Date hidden'!AQ56)</f>
        <v>x</v>
      </c>
      <c r="AQ55" s="206" t="str">
        <f>IF('Indicator Date hidden'!AR56="x","x",$AQ$2-'Indicator Date hidden'!AR56)</f>
        <v>x</v>
      </c>
      <c r="AR55" s="206">
        <f>IF('Indicator Date hidden'!AS56="x","x",$AR$2-'Indicator Date hidden'!AS56)</f>
        <v>0</v>
      </c>
      <c r="AS55" s="206">
        <f>IF('Indicator Date hidden'!AT56="x","x",$AS$2-'Indicator Date hidden'!AT56)</f>
        <v>2</v>
      </c>
      <c r="AT55" s="206">
        <f>IF('Indicator Date hidden'!AU56="x","x",$AT$2-'Indicator Date hidden'!AU56)</f>
        <v>0</v>
      </c>
      <c r="AU55" s="206">
        <f>IF('Indicator Date hidden'!AV56="x","x",$AU$2-'Indicator Date hidden'!AV56)</f>
        <v>1</v>
      </c>
      <c r="AV55" s="206">
        <f>IF('Indicator Date hidden'!AW56="x","x",$AV$2-'Indicator Date hidden'!AW56)</f>
        <v>0</v>
      </c>
      <c r="AW55" s="206">
        <f>IF('Indicator Date hidden'!AX56="x","x",$AW$2-'Indicator Date hidden'!AX56)</f>
        <v>0</v>
      </c>
      <c r="AX55" s="206">
        <f>IF('Indicator Date hidden'!AY56="x","x",$AX$2-'Indicator Date hidden'!AY56)</f>
        <v>0</v>
      </c>
      <c r="AY55" s="206">
        <f>IF('Indicator Date hidden'!AZ56="x","x",$AY$2-'Indicator Date hidden'!AZ56)</f>
        <v>0</v>
      </c>
      <c r="AZ55" s="206">
        <f>IF('Indicator Date hidden'!BA56="x","x",$AZ$2-'Indicator Date hidden'!BA56)</f>
        <v>0</v>
      </c>
      <c r="BA55">
        <f t="shared" si="5"/>
        <v>8</v>
      </c>
      <c r="BB55" s="21">
        <f t="shared" si="6"/>
        <v>0.18604651162790697</v>
      </c>
      <c r="BC55">
        <f t="shared" si="7"/>
        <v>4</v>
      </c>
      <c r="BD55" s="21">
        <f t="shared" si="8"/>
        <v>0.69066243743802314</v>
      </c>
      <c r="BE55" s="282">
        <f t="shared" si="9"/>
        <v>0</v>
      </c>
    </row>
    <row r="56" spans="1:57" x14ac:dyDescent="0.25">
      <c r="A56" t="s">
        <v>7199</v>
      </c>
      <c r="B56" s="206">
        <f>IF('Indicator Date hidden'!C57="x","x",$B$2-'Indicator Date hidden'!C57)</f>
        <v>0</v>
      </c>
      <c r="C56" s="206">
        <f>IF('Indicator Date hidden'!D57="x","x",$C$2-'Indicator Date hidden'!D57)</f>
        <v>0</v>
      </c>
      <c r="D56" s="206">
        <f>IF('Indicator Date hidden'!E57="x","x",$D$2-'Indicator Date hidden'!E57)</f>
        <v>0</v>
      </c>
      <c r="E56" s="206">
        <f>IF('Indicator Date hidden'!F57="x","x",$E$2-'Indicator Date hidden'!F57)</f>
        <v>0</v>
      </c>
      <c r="F56" s="206">
        <f>IF('Indicator Date hidden'!G57="x","x",$F$2-'Indicator Date hidden'!G57)</f>
        <v>0</v>
      </c>
      <c r="G56" s="206">
        <f>IF('Indicator Date hidden'!H57="x","x",$G$2-'Indicator Date hidden'!H57)</f>
        <v>0</v>
      </c>
      <c r="H56" s="206">
        <f>IF('Indicator Date hidden'!I57="x","x",$H$2-'Indicator Date hidden'!I57)</f>
        <v>0</v>
      </c>
      <c r="I56" s="206">
        <f>IF('Indicator Date hidden'!J57="x","x",$I$2-'Indicator Date hidden'!J57)</f>
        <v>0</v>
      </c>
      <c r="J56" s="206">
        <f>IF('Indicator Date hidden'!K57="x","x",$J$2-'Indicator Date hidden'!K57)</f>
        <v>0</v>
      </c>
      <c r="K56" s="206">
        <f>IF('Indicator Date hidden'!L57="x","x",$K$2-'Indicator Date hidden'!L57)</f>
        <v>0</v>
      </c>
      <c r="L56" s="206">
        <f>IF('Indicator Date hidden'!M57="x","x",$L$2-'Indicator Date hidden'!M57)</f>
        <v>0</v>
      </c>
      <c r="M56" s="206">
        <f>IF('Indicator Date hidden'!N57="x","x",$M$2-'Indicator Date hidden'!N57)</f>
        <v>0</v>
      </c>
      <c r="N56" s="206">
        <f>IF('Indicator Date hidden'!O57="x","x",$N$2-'Indicator Date hidden'!O57)</f>
        <v>0</v>
      </c>
      <c r="O56" s="206">
        <f>IF('Indicator Date hidden'!P57="x","x",$O$2-'Indicator Date hidden'!P57)</f>
        <v>0</v>
      </c>
      <c r="P56" s="206">
        <f>IF('Indicator Date hidden'!Q57="x","x",$P$2-'Indicator Date hidden'!Q57)</f>
        <v>0</v>
      </c>
      <c r="Q56" s="206" t="str">
        <f>IF('Indicator Date hidden'!R57="x","x",$Q$2-'Indicator Date hidden'!R57)</f>
        <v>x</v>
      </c>
      <c r="R56" s="206">
        <f>IF('Indicator Date hidden'!S57="x","x",$R$2-'Indicator Date hidden'!S57)</f>
        <v>0</v>
      </c>
      <c r="S56" s="206">
        <f>IF('Indicator Date hidden'!T57="x","x",$S$2-'Indicator Date hidden'!T57)</f>
        <v>0</v>
      </c>
      <c r="T56" s="206">
        <f>IF('Indicator Date hidden'!U57="x","x",$T$2-'Indicator Date hidden'!U57)</f>
        <v>0</v>
      </c>
      <c r="U56" s="206" t="str">
        <f>IF('Indicator Date hidden'!V57="x","x",$U$2-'Indicator Date hidden'!V57)</f>
        <v>x</v>
      </c>
      <c r="V56" s="206">
        <f>IF('Indicator Date hidden'!W57="x","x",$V$2-'Indicator Date hidden'!W57)</f>
        <v>0</v>
      </c>
      <c r="W56" s="206">
        <f>IF('Indicator Date hidden'!X57="x","x",$W$2-'Indicator Date hidden'!X57)</f>
        <v>4</v>
      </c>
      <c r="X56" s="206" t="str">
        <f>IF('Indicator Date hidden'!Y57="x","x",$X$2-'Indicator Date hidden'!Y57)</f>
        <v>x</v>
      </c>
      <c r="Y56" s="206">
        <f>IF('Indicator Date hidden'!Z57="x","x",$Y$2-'Indicator Date hidden'!Z57)</f>
        <v>0</v>
      </c>
      <c r="Z56" s="206">
        <f>IF('Indicator Date hidden'!AA57="x","x",$Z$2-'Indicator Date hidden'!AA57)</f>
        <v>0</v>
      </c>
      <c r="AA56" s="206">
        <f>IF('Indicator Date hidden'!AB57="x","x",$AA$2-'Indicator Date hidden'!AB57)</f>
        <v>0</v>
      </c>
      <c r="AB56" s="206">
        <f>IF('Indicator Date hidden'!AC57="x","x",$AB$2-'Indicator Date hidden'!AC57)</f>
        <v>0</v>
      </c>
      <c r="AC56" s="206">
        <f>IF('Indicator Date hidden'!AD57="x","x",$AC$2-'Indicator Date hidden'!AD57)</f>
        <v>0</v>
      </c>
      <c r="AD56" s="206">
        <f>IF('Indicator Date hidden'!AE57="x","x",$AD$2-'Indicator Date hidden'!AE57)</f>
        <v>0</v>
      </c>
      <c r="AE56" s="206" t="str">
        <f>IF('Indicator Date hidden'!AF57="x","x",$AE$2-'Indicator Date hidden'!AF57)</f>
        <v>x</v>
      </c>
      <c r="AF56" s="206" t="str">
        <f>IF('Indicator Date hidden'!AG57="x","x",$AF$2-'Indicator Date hidden'!AG57)</f>
        <v>x</v>
      </c>
      <c r="AG56" s="206">
        <f>IF('Indicator Date hidden'!AH57="x","x",$AG$2-'Indicator Date hidden'!AH57)</f>
        <v>0</v>
      </c>
      <c r="AH56" s="206">
        <f>IF('Indicator Date hidden'!AI57="x","x",$AH$2-'Indicator Date hidden'!AI57)</f>
        <v>0</v>
      </c>
      <c r="AI56" s="206">
        <f>IF('Indicator Date hidden'!AJ57="x","x",$AI$2-'Indicator Date hidden'!AJ57)</f>
        <v>0</v>
      </c>
      <c r="AJ56" s="206" t="str">
        <f>IF('Indicator Date hidden'!AK57="x","x",$AJ$2-'Indicator Date hidden'!AK57)</f>
        <v>x</v>
      </c>
      <c r="AK56" s="206">
        <f>IF('Indicator Date hidden'!AL57="x","x",$AK$2-'Indicator Date hidden'!AL57)</f>
        <v>1</v>
      </c>
      <c r="AL56" s="206">
        <f>IF('Indicator Date hidden'!AM57="x","x",$AL$2-'Indicator Date hidden'!AM57)</f>
        <v>0</v>
      </c>
      <c r="AM56" s="206">
        <f>IF('Indicator Date hidden'!AN57="x","x",$AM$2-'Indicator Date hidden'!AN57)</f>
        <v>0</v>
      </c>
      <c r="AN56" s="206">
        <f>IF('Indicator Date hidden'!AO57="x","x",$AN$2-'Indicator Date hidden'!AO57)</f>
        <v>0</v>
      </c>
      <c r="AO56" s="206" t="str">
        <f>IF('Indicator Date hidden'!AP57="x","x",$AO$2-'Indicator Date hidden'!AP57)</f>
        <v>x</v>
      </c>
      <c r="AP56" s="206" t="str">
        <f>IF('Indicator Date hidden'!AQ57="x","x",$AP$2-'Indicator Date hidden'!AQ57)</f>
        <v>x</v>
      </c>
      <c r="AQ56" s="206" t="str">
        <f>IF('Indicator Date hidden'!AR57="x","x",$AQ$2-'Indicator Date hidden'!AR57)</f>
        <v>x</v>
      </c>
      <c r="AR56" s="206">
        <f>IF('Indicator Date hidden'!AS57="x","x",$AR$2-'Indicator Date hidden'!AS57)</f>
        <v>0</v>
      </c>
      <c r="AS56" s="206">
        <f>IF('Indicator Date hidden'!AT57="x","x",$AS$2-'Indicator Date hidden'!AT57)</f>
        <v>0</v>
      </c>
      <c r="AT56" s="206">
        <f>IF('Indicator Date hidden'!AU57="x","x",$AT$2-'Indicator Date hidden'!AU57)</f>
        <v>0</v>
      </c>
      <c r="AU56" s="206">
        <f>IF('Indicator Date hidden'!AV57="x","x",$AU$2-'Indicator Date hidden'!AV57)</f>
        <v>1</v>
      </c>
      <c r="AV56" s="206">
        <f>IF('Indicator Date hidden'!AW57="x","x",$AV$2-'Indicator Date hidden'!AW57)</f>
        <v>0</v>
      </c>
      <c r="AW56" s="206">
        <f>IF('Indicator Date hidden'!AX57="x","x",$AW$2-'Indicator Date hidden'!AX57)</f>
        <v>0</v>
      </c>
      <c r="AX56" s="206">
        <f>IF('Indicator Date hidden'!AY57="x","x",$AX$2-'Indicator Date hidden'!AY57)</f>
        <v>0</v>
      </c>
      <c r="AY56" s="206">
        <f>IF('Indicator Date hidden'!AZ57="x","x",$AY$2-'Indicator Date hidden'!AZ57)</f>
        <v>0</v>
      </c>
      <c r="AZ56" s="206">
        <f>IF('Indicator Date hidden'!BA57="x","x",$AZ$2-'Indicator Date hidden'!BA57)</f>
        <v>0</v>
      </c>
      <c r="BA56">
        <f t="shared" si="5"/>
        <v>6</v>
      </c>
      <c r="BB56" s="21">
        <f t="shared" si="6"/>
        <v>0.14285714285714285</v>
      </c>
      <c r="BC56">
        <f t="shared" si="7"/>
        <v>3</v>
      </c>
      <c r="BD56" s="21">
        <f t="shared" si="8"/>
        <v>0.63887656499993994</v>
      </c>
      <c r="BE56" s="282">
        <f t="shared" si="9"/>
        <v>0</v>
      </c>
    </row>
    <row r="57" spans="1:57" x14ac:dyDescent="0.25">
      <c r="A57" t="s">
        <v>7202</v>
      </c>
      <c r="B57" s="206">
        <f>IF('Indicator Date hidden'!C58="x","x",$B$2-'Indicator Date hidden'!C58)</f>
        <v>0</v>
      </c>
      <c r="C57" s="206">
        <f>IF('Indicator Date hidden'!D58="x","x",$C$2-'Indicator Date hidden'!D58)</f>
        <v>0</v>
      </c>
      <c r="D57" s="206">
        <f>IF('Indicator Date hidden'!E58="x","x",$D$2-'Indicator Date hidden'!E58)</f>
        <v>0</v>
      </c>
      <c r="E57" s="206">
        <f>IF('Indicator Date hidden'!F58="x","x",$E$2-'Indicator Date hidden'!F58)</f>
        <v>0</v>
      </c>
      <c r="F57" s="206">
        <f>IF('Indicator Date hidden'!G58="x","x",$F$2-'Indicator Date hidden'!G58)</f>
        <v>0</v>
      </c>
      <c r="G57" s="206">
        <f>IF('Indicator Date hidden'!H58="x","x",$G$2-'Indicator Date hidden'!H58)</f>
        <v>0</v>
      </c>
      <c r="H57" s="206">
        <f>IF('Indicator Date hidden'!I58="x","x",$H$2-'Indicator Date hidden'!I58)</f>
        <v>0</v>
      </c>
      <c r="I57" s="206">
        <f>IF('Indicator Date hidden'!J58="x","x",$I$2-'Indicator Date hidden'!J58)</f>
        <v>0</v>
      </c>
      <c r="J57" s="206">
        <f>IF('Indicator Date hidden'!K58="x","x",$J$2-'Indicator Date hidden'!K58)</f>
        <v>0</v>
      </c>
      <c r="K57" s="206">
        <f>IF('Indicator Date hidden'!L58="x","x",$K$2-'Indicator Date hidden'!L58)</f>
        <v>0</v>
      </c>
      <c r="L57" s="206">
        <f>IF('Indicator Date hidden'!M58="x","x",$L$2-'Indicator Date hidden'!M58)</f>
        <v>0</v>
      </c>
      <c r="M57" s="206">
        <f>IF('Indicator Date hidden'!N58="x","x",$M$2-'Indicator Date hidden'!N58)</f>
        <v>0</v>
      </c>
      <c r="N57" s="206">
        <f>IF('Indicator Date hidden'!O58="x","x",$N$2-'Indicator Date hidden'!O58)</f>
        <v>0</v>
      </c>
      <c r="O57" s="206">
        <f>IF('Indicator Date hidden'!P58="x","x",$O$2-'Indicator Date hidden'!P58)</f>
        <v>0</v>
      </c>
      <c r="P57" s="206">
        <f>IF('Indicator Date hidden'!Q58="x","x",$P$2-'Indicator Date hidden'!Q58)</f>
        <v>0</v>
      </c>
      <c r="Q57" s="206" t="str">
        <f>IF('Indicator Date hidden'!R58="x","x",$Q$2-'Indicator Date hidden'!R58)</f>
        <v>x</v>
      </c>
      <c r="R57" s="206">
        <f>IF('Indicator Date hidden'!S58="x","x",$R$2-'Indicator Date hidden'!S58)</f>
        <v>0</v>
      </c>
      <c r="S57" s="206">
        <f>IF('Indicator Date hidden'!T58="x","x",$S$2-'Indicator Date hidden'!T58)</f>
        <v>0</v>
      </c>
      <c r="T57" s="206">
        <f>IF('Indicator Date hidden'!U58="x","x",$T$2-'Indicator Date hidden'!U58)</f>
        <v>0</v>
      </c>
      <c r="U57" s="206" t="str">
        <f>IF('Indicator Date hidden'!V58="x","x",$U$2-'Indicator Date hidden'!V58)</f>
        <v>x</v>
      </c>
      <c r="V57" s="206">
        <f>IF('Indicator Date hidden'!W58="x","x",$V$2-'Indicator Date hidden'!W58)</f>
        <v>0</v>
      </c>
      <c r="W57" s="206" t="str">
        <f>IF('Indicator Date hidden'!X58="x","x",$W$2-'Indicator Date hidden'!X58)</f>
        <v>x</v>
      </c>
      <c r="X57" s="206">
        <f>IF('Indicator Date hidden'!Y58="x","x",$X$2-'Indicator Date hidden'!Y58)</f>
        <v>2</v>
      </c>
      <c r="Y57" s="206">
        <f>IF('Indicator Date hidden'!Z58="x","x",$Y$2-'Indicator Date hidden'!Z58)</f>
        <v>0</v>
      </c>
      <c r="Z57" s="206">
        <f>IF('Indicator Date hidden'!AA58="x","x",$Z$2-'Indicator Date hidden'!AA58)</f>
        <v>0</v>
      </c>
      <c r="AA57" s="206">
        <f>IF('Indicator Date hidden'!AB58="x","x",$AA$2-'Indicator Date hidden'!AB58)</f>
        <v>1</v>
      </c>
      <c r="AB57" s="206">
        <f>IF('Indicator Date hidden'!AC58="x","x",$AB$2-'Indicator Date hidden'!AC58)</f>
        <v>0</v>
      </c>
      <c r="AC57" s="206">
        <f>IF('Indicator Date hidden'!AD58="x","x",$AC$2-'Indicator Date hidden'!AD58)</f>
        <v>0</v>
      </c>
      <c r="AD57" s="206" t="str">
        <f>IF('Indicator Date hidden'!AE58="x","x",$AD$2-'Indicator Date hidden'!AE58)</f>
        <v>x</v>
      </c>
      <c r="AE57" s="206">
        <f>IF('Indicator Date hidden'!AF58="x","x",$AE$2-'Indicator Date hidden'!AF58)</f>
        <v>0</v>
      </c>
      <c r="AF57" s="206">
        <f>IF('Indicator Date hidden'!AG58="x","x",$AF$2-'Indicator Date hidden'!AG58)</f>
        <v>1</v>
      </c>
      <c r="AG57" s="206">
        <f>IF('Indicator Date hidden'!AH58="x","x",$AG$2-'Indicator Date hidden'!AH58)</f>
        <v>0</v>
      </c>
      <c r="AH57" s="206">
        <f>IF('Indicator Date hidden'!AI58="x","x",$AH$2-'Indicator Date hidden'!AI58)</f>
        <v>0</v>
      </c>
      <c r="AI57" s="206">
        <f>IF('Indicator Date hidden'!AJ58="x","x",$AI$2-'Indicator Date hidden'!AJ58)</f>
        <v>0</v>
      </c>
      <c r="AJ57" s="206" t="str">
        <f>IF('Indicator Date hidden'!AK58="x","x",$AJ$2-'Indicator Date hidden'!AK58)</f>
        <v>x</v>
      </c>
      <c r="AK57" s="206">
        <f>IF('Indicator Date hidden'!AL58="x","x",$AK$2-'Indicator Date hidden'!AL58)</f>
        <v>1</v>
      </c>
      <c r="AL57" s="206">
        <f>IF('Indicator Date hidden'!AM58="x","x",$AL$2-'Indicator Date hidden'!AM58)</f>
        <v>0</v>
      </c>
      <c r="AM57" s="206">
        <f>IF('Indicator Date hidden'!AN58="x","x",$AM$2-'Indicator Date hidden'!AN58)</f>
        <v>0</v>
      </c>
      <c r="AN57" s="206">
        <f>IF('Indicator Date hidden'!AO58="x","x",$AN$2-'Indicator Date hidden'!AO58)</f>
        <v>0</v>
      </c>
      <c r="AO57" s="206">
        <f>IF('Indicator Date hidden'!AP58="x","x",$AO$2-'Indicator Date hidden'!AP58)</f>
        <v>0</v>
      </c>
      <c r="AP57" s="206">
        <f>IF('Indicator Date hidden'!AQ58="x","x",$AP$2-'Indicator Date hidden'!AQ58)</f>
        <v>0</v>
      </c>
      <c r="AQ57" s="206" t="str">
        <f>IF('Indicator Date hidden'!AR58="x","x",$AQ$2-'Indicator Date hidden'!AR58)</f>
        <v>x</v>
      </c>
      <c r="AR57" s="206">
        <f>IF('Indicator Date hidden'!AS58="x","x",$AR$2-'Indicator Date hidden'!AS58)</f>
        <v>0</v>
      </c>
      <c r="AS57" s="206">
        <f>IF('Indicator Date hidden'!AT58="x","x",$AS$2-'Indicator Date hidden'!AT58)</f>
        <v>0</v>
      </c>
      <c r="AT57" s="206">
        <f>IF('Indicator Date hidden'!AU58="x","x",$AT$2-'Indicator Date hidden'!AU58)</f>
        <v>0</v>
      </c>
      <c r="AU57" s="206">
        <f>IF('Indicator Date hidden'!AV58="x","x",$AU$2-'Indicator Date hidden'!AV58)</f>
        <v>3</v>
      </c>
      <c r="AV57" s="206">
        <f>IF('Indicator Date hidden'!AW58="x","x",$AV$2-'Indicator Date hidden'!AW58)</f>
        <v>0</v>
      </c>
      <c r="AW57" s="206">
        <f>IF('Indicator Date hidden'!AX58="x","x",$AW$2-'Indicator Date hidden'!AX58)</f>
        <v>0</v>
      </c>
      <c r="AX57" s="206">
        <f>IF('Indicator Date hidden'!AY58="x","x",$AX$2-'Indicator Date hidden'!AY58)</f>
        <v>0</v>
      </c>
      <c r="AY57" s="206">
        <f>IF('Indicator Date hidden'!AZ58="x","x",$AY$2-'Indicator Date hidden'!AZ58)</f>
        <v>0</v>
      </c>
      <c r="AZ57" s="206">
        <f>IF('Indicator Date hidden'!BA58="x","x",$AZ$2-'Indicator Date hidden'!BA58)</f>
        <v>0</v>
      </c>
      <c r="BA57">
        <f t="shared" si="5"/>
        <v>8</v>
      </c>
      <c r="BB57" s="21">
        <f t="shared" si="6"/>
        <v>0.17777777777777778</v>
      </c>
      <c r="BC57">
        <f t="shared" si="7"/>
        <v>5</v>
      </c>
      <c r="BD57" s="21">
        <f t="shared" si="8"/>
        <v>0.56916659888291987</v>
      </c>
      <c r="BE57" s="282">
        <f t="shared" si="9"/>
        <v>0</v>
      </c>
    </row>
    <row r="58" spans="1:57" x14ac:dyDescent="0.25">
      <c r="A58" t="s">
        <v>7203</v>
      </c>
      <c r="B58" s="206">
        <f>IF('Indicator Date hidden'!C59="x","x",$B$2-'Indicator Date hidden'!C59)</f>
        <v>0</v>
      </c>
      <c r="C58" s="206">
        <f>IF('Indicator Date hidden'!D59="x","x",$C$2-'Indicator Date hidden'!D59)</f>
        <v>0</v>
      </c>
      <c r="D58" s="206">
        <f>IF('Indicator Date hidden'!E59="x","x",$D$2-'Indicator Date hidden'!E59)</f>
        <v>0</v>
      </c>
      <c r="E58" s="206">
        <f>IF('Indicator Date hidden'!F59="x","x",$E$2-'Indicator Date hidden'!F59)</f>
        <v>0</v>
      </c>
      <c r="F58" s="206">
        <f>IF('Indicator Date hidden'!G59="x","x",$F$2-'Indicator Date hidden'!G59)</f>
        <v>0</v>
      </c>
      <c r="G58" s="206">
        <f>IF('Indicator Date hidden'!H59="x","x",$G$2-'Indicator Date hidden'!H59)</f>
        <v>0</v>
      </c>
      <c r="H58" s="206">
        <f>IF('Indicator Date hidden'!I59="x","x",$H$2-'Indicator Date hidden'!I59)</f>
        <v>0</v>
      </c>
      <c r="I58" s="206">
        <f>IF('Indicator Date hidden'!J59="x","x",$I$2-'Indicator Date hidden'!J59)</f>
        <v>0</v>
      </c>
      <c r="J58" s="206">
        <f>IF('Indicator Date hidden'!K59="x","x",$J$2-'Indicator Date hidden'!K59)</f>
        <v>0</v>
      </c>
      <c r="K58" s="206">
        <f>IF('Indicator Date hidden'!L59="x","x",$K$2-'Indicator Date hidden'!L59)</f>
        <v>0</v>
      </c>
      <c r="L58" s="206">
        <f>IF('Indicator Date hidden'!M59="x","x",$L$2-'Indicator Date hidden'!M59)</f>
        <v>0</v>
      </c>
      <c r="M58" s="206">
        <f>IF('Indicator Date hidden'!N59="x","x",$M$2-'Indicator Date hidden'!N59)</f>
        <v>0</v>
      </c>
      <c r="N58" s="206">
        <f>IF('Indicator Date hidden'!O59="x","x",$N$2-'Indicator Date hidden'!O59)</f>
        <v>0</v>
      </c>
      <c r="O58" s="206">
        <f>IF('Indicator Date hidden'!P59="x","x",$O$2-'Indicator Date hidden'!P59)</f>
        <v>0</v>
      </c>
      <c r="P58" s="206">
        <f>IF('Indicator Date hidden'!Q59="x","x",$P$2-'Indicator Date hidden'!Q59)</f>
        <v>0</v>
      </c>
      <c r="Q58" s="206">
        <f>IF('Indicator Date hidden'!R59="x","x",$Q$2-'Indicator Date hidden'!R59)</f>
        <v>3</v>
      </c>
      <c r="R58" s="206">
        <f>IF('Indicator Date hidden'!S59="x","x",$R$2-'Indicator Date hidden'!S59)</f>
        <v>0</v>
      </c>
      <c r="S58" s="206">
        <f>IF('Indicator Date hidden'!T59="x","x",$S$2-'Indicator Date hidden'!T59)</f>
        <v>0</v>
      </c>
      <c r="T58" s="206">
        <f>IF('Indicator Date hidden'!U59="x","x",$T$2-'Indicator Date hidden'!U59)</f>
        <v>0</v>
      </c>
      <c r="U58" s="206">
        <f>IF('Indicator Date hidden'!V59="x","x",$U$2-'Indicator Date hidden'!V59)</f>
        <v>0</v>
      </c>
      <c r="V58" s="206">
        <f>IF('Indicator Date hidden'!W59="x","x",$V$2-'Indicator Date hidden'!W59)</f>
        <v>0</v>
      </c>
      <c r="W58" s="206">
        <f>IF('Indicator Date hidden'!X59="x","x",$W$2-'Indicator Date hidden'!X59)</f>
        <v>0</v>
      </c>
      <c r="X58" s="206">
        <f>IF('Indicator Date hidden'!Y59="x","x",$X$2-'Indicator Date hidden'!Y59)</f>
        <v>4</v>
      </c>
      <c r="Y58" s="206">
        <f>IF('Indicator Date hidden'!Z59="x","x",$Y$2-'Indicator Date hidden'!Z59)</f>
        <v>0</v>
      </c>
      <c r="Z58" s="206">
        <f>IF('Indicator Date hidden'!AA59="x","x",$Z$2-'Indicator Date hidden'!AA59)</f>
        <v>0</v>
      </c>
      <c r="AA58" s="206">
        <f>IF('Indicator Date hidden'!AB59="x","x",$AA$2-'Indicator Date hidden'!AB59)</f>
        <v>0</v>
      </c>
      <c r="AB58" s="206">
        <f>IF('Indicator Date hidden'!AC59="x","x",$AB$2-'Indicator Date hidden'!AC59)</f>
        <v>0</v>
      </c>
      <c r="AC58" s="206">
        <f>IF('Indicator Date hidden'!AD59="x","x",$AC$2-'Indicator Date hidden'!AD59)</f>
        <v>0</v>
      </c>
      <c r="AD58" s="206">
        <f>IF('Indicator Date hidden'!AE59="x","x",$AD$2-'Indicator Date hidden'!AE59)</f>
        <v>0</v>
      </c>
      <c r="AE58" s="206">
        <f>IF('Indicator Date hidden'!AF59="x","x",$AE$2-'Indicator Date hidden'!AF59)</f>
        <v>0</v>
      </c>
      <c r="AF58" s="206">
        <f>IF('Indicator Date hidden'!AG59="x","x",$AF$2-'Indicator Date hidden'!AG59)</f>
        <v>3</v>
      </c>
      <c r="AG58" s="206">
        <f>IF('Indicator Date hidden'!AH59="x","x",$AG$2-'Indicator Date hidden'!AH59)</f>
        <v>0</v>
      </c>
      <c r="AH58" s="206">
        <f>IF('Indicator Date hidden'!AI59="x","x",$AH$2-'Indicator Date hidden'!AI59)</f>
        <v>0</v>
      </c>
      <c r="AI58" s="206">
        <f>IF('Indicator Date hidden'!AJ59="x","x",$AI$2-'Indicator Date hidden'!AJ59)</f>
        <v>0</v>
      </c>
      <c r="AJ58" s="206">
        <f>IF('Indicator Date hidden'!AK59="x","x",$AJ$2-'Indicator Date hidden'!AK59)</f>
        <v>1</v>
      </c>
      <c r="AK58" s="206">
        <f>IF('Indicator Date hidden'!AL59="x","x",$AK$2-'Indicator Date hidden'!AL59)</f>
        <v>0</v>
      </c>
      <c r="AL58" s="206">
        <f>IF('Indicator Date hidden'!AM59="x","x",$AL$2-'Indicator Date hidden'!AM59)</f>
        <v>0</v>
      </c>
      <c r="AM58" s="206">
        <f>IF('Indicator Date hidden'!AN59="x","x",$AM$2-'Indicator Date hidden'!AN59)</f>
        <v>0</v>
      </c>
      <c r="AN58" s="206">
        <f>IF('Indicator Date hidden'!AO59="x","x",$AN$2-'Indicator Date hidden'!AO59)</f>
        <v>0</v>
      </c>
      <c r="AO58" s="206">
        <f>IF('Indicator Date hidden'!AP59="x","x",$AO$2-'Indicator Date hidden'!AP59)</f>
        <v>0</v>
      </c>
      <c r="AP58" s="206">
        <f>IF('Indicator Date hidden'!AQ59="x","x",$AP$2-'Indicator Date hidden'!AQ59)</f>
        <v>0</v>
      </c>
      <c r="AQ58" s="206">
        <f>IF('Indicator Date hidden'!AR59="x","x",$AQ$2-'Indicator Date hidden'!AR59)</f>
        <v>0</v>
      </c>
      <c r="AR58" s="206">
        <f>IF('Indicator Date hidden'!AS59="x","x",$AR$2-'Indicator Date hidden'!AS59)</f>
        <v>0</v>
      </c>
      <c r="AS58" s="206">
        <f>IF('Indicator Date hidden'!AT59="x","x",$AS$2-'Indicator Date hidden'!AT59)</f>
        <v>0</v>
      </c>
      <c r="AT58" s="206">
        <f>IF('Indicator Date hidden'!AU59="x","x",$AT$2-'Indicator Date hidden'!AU59)</f>
        <v>0</v>
      </c>
      <c r="AU58" s="206">
        <f>IF('Indicator Date hidden'!AV59="x","x",$AU$2-'Indicator Date hidden'!AV59)</f>
        <v>7</v>
      </c>
      <c r="AV58" s="206">
        <f>IF('Indicator Date hidden'!AW59="x","x",$AV$2-'Indicator Date hidden'!AW59)</f>
        <v>0</v>
      </c>
      <c r="AW58" s="206">
        <f>IF('Indicator Date hidden'!AX59="x","x",$AW$2-'Indicator Date hidden'!AX59)</f>
        <v>0</v>
      </c>
      <c r="AX58" s="206">
        <f>IF('Indicator Date hidden'!AY59="x","x",$AX$2-'Indicator Date hidden'!AY59)</f>
        <v>0</v>
      </c>
      <c r="AY58" s="206">
        <f>IF('Indicator Date hidden'!AZ59="x","x",$AY$2-'Indicator Date hidden'!AZ59)</f>
        <v>0</v>
      </c>
      <c r="AZ58" s="206">
        <f>IF('Indicator Date hidden'!BA59="x","x",$AZ$2-'Indicator Date hidden'!BA59)</f>
        <v>0</v>
      </c>
      <c r="BA58">
        <f t="shared" si="5"/>
        <v>18</v>
      </c>
      <c r="BB58" s="21">
        <f t="shared" si="6"/>
        <v>0.35294117647058826</v>
      </c>
      <c r="BC58">
        <f t="shared" si="7"/>
        <v>5</v>
      </c>
      <c r="BD58" s="21">
        <f t="shared" si="8"/>
        <v>1.2338927625531195</v>
      </c>
      <c r="BE58" s="282">
        <f t="shared" si="9"/>
        <v>0</v>
      </c>
    </row>
    <row r="59" spans="1:57" x14ac:dyDescent="0.25">
      <c r="A59" t="s">
        <v>7207</v>
      </c>
      <c r="B59" s="206">
        <f>IF('Indicator Date hidden'!C60="x","x",$B$2-'Indicator Date hidden'!C60)</f>
        <v>0</v>
      </c>
      <c r="C59" s="206">
        <f>IF('Indicator Date hidden'!D60="x","x",$C$2-'Indicator Date hidden'!D60)</f>
        <v>0</v>
      </c>
      <c r="D59" s="206">
        <f>IF('Indicator Date hidden'!E60="x","x",$D$2-'Indicator Date hidden'!E60)</f>
        <v>0</v>
      </c>
      <c r="E59" s="206">
        <f>IF('Indicator Date hidden'!F60="x","x",$E$2-'Indicator Date hidden'!F60)</f>
        <v>0</v>
      </c>
      <c r="F59" s="206">
        <f>IF('Indicator Date hidden'!G60="x","x",$F$2-'Indicator Date hidden'!G60)</f>
        <v>0</v>
      </c>
      <c r="G59" s="206">
        <f>IF('Indicator Date hidden'!H60="x","x",$G$2-'Indicator Date hidden'!H60)</f>
        <v>0</v>
      </c>
      <c r="H59" s="206">
        <f>IF('Indicator Date hidden'!I60="x","x",$H$2-'Indicator Date hidden'!I60)</f>
        <v>0</v>
      </c>
      <c r="I59" s="206">
        <f>IF('Indicator Date hidden'!J60="x","x",$I$2-'Indicator Date hidden'!J60)</f>
        <v>0</v>
      </c>
      <c r="J59" s="206">
        <f>IF('Indicator Date hidden'!K60="x","x",$J$2-'Indicator Date hidden'!K60)</f>
        <v>0</v>
      </c>
      <c r="K59" s="206">
        <f>IF('Indicator Date hidden'!L60="x","x",$K$2-'Indicator Date hidden'!L60)</f>
        <v>0</v>
      </c>
      <c r="L59" s="206">
        <f>IF('Indicator Date hidden'!M60="x","x",$L$2-'Indicator Date hidden'!M60)</f>
        <v>0</v>
      </c>
      <c r="M59" s="206">
        <f>IF('Indicator Date hidden'!N60="x","x",$M$2-'Indicator Date hidden'!N60)</f>
        <v>0</v>
      </c>
      <c r="N59" s="206">
        <f>IF('Indicator Date hidden'!O60="x","x",$N$2-'Indicator Date hidden'!O60)</f>
        <v>0</v>
      </c>
      <c r="O59" s="206">
        <f>IF('Indicator Date hidden'!P60="x","x",$O$2-'Indicator Date hidden'!P60)</f>
        <v>0</v>
      </c>
      <c r="P59" s="206">
        <f>IF('Indicator Date hidden'!Q60="x","x",$P$2-'Indicator Date hidden'!Q60)</f>
        <v>0</v>
      </c>
      <c r="Q59" s="206" t="str">
        <f>IF('Indicator Date hidden'!R60="x","x",$Q$2-'Indicator Date hidden'!R60)</f>
        <v>x</v>
      </c>
      <c r="R59" s="206">
        <f>IF('Indicator Date hidden'!S60="x","x",$R$2-'Indicator Date hidden'!S60)</f>
        <v>0</v>
      </c>
      <c r="S59" s="206">
        <f>IF('Indicator Date hidden'!T60="x","x",$S$2-'Indicator Date hidden'!T60)</f>
        <v>0</v>
      </c>
      <c r="T59" s="206">
        <f>IF('Indicator Date hidden'!U60="x","x",$T$2-'Indicator Date hidden'!U60)</f>
        <v>0</v>
      </c>
      <c r="U59" s="206">
        <f>IF('Indicator Date hidden'!V60="x","x",$U$2-'Indicator Date hidden'!V60)</f>
        <v>0</v>
      </c>
      <c r="V59" s="206">
        <f>IF('Indicator Date hidden'!W60="x","x",$V$2-'Indicator Date hidden'!W60)</f>
        <v>0</v>
      </c>
      <c r="W59" s="206">
        <f>IF('Indicator Date hidden'!X60="x","x",$W$2-'Indicator Date hidden'!X60)</f>
        <v>10</v>
      </c>
      <c r="X59" s="206">
        <f>IF('Indicator Date hidden'!Y60="x","x",$X$2-'Indicator Date hidden'!Y60)</f>
        <v>4</v>
      </c>
      <c r="Y59" s="206">
        <f>IF('Indicator Date hidden'!Z60="x","x",$Y$2-'Indicator Date hidden'!Z60)</f>
        <v>0</v>
      </c>
      <c r="Z59" s="206">
        <f>IF('Indicator Date hidden'!AA60="x","x",$Z$2-'Indicator Date hidden'!AA60)</f>
        <v>0</v>
      </c>
      <c r="AA59" s="206">
        <f>IF('Indicator Date hidden'!AB60="x","x",$AA$2-'Indicator Date hidden'!AB60)</f>
        <v>0</v>
      </c>
      <c r="AB59" s="206">
        <f>IF('Indicator Date hidden'!AC60="x","x",$AB$2-'Indicator Date hidden'!AC60)</f>
        <v>0</v>
      </c>
      <c r="AC59" s="206">
        <f>IF('Indicator Date hidden'!AD60="x","x",$AC$2-'Indicator Date hidden'!AD60)</f>
        <v>0</v>
      </c>
      <c r="AD59" s="206" t="str">
        <f>IF('Indicator Date hidden'!AE60="x","x",$AD$2-'Indicator Date hidden'!AE60)</f>
        <v>x</v>
      </c>
      <c r="AE59" s="206">
        <f>IF('Indicator Date hidden'!AF60="x","x",$AE$2-'Indicator Date hidden'!AF60)</f>
        <v>0</v>
      </c>
      <c r="AF59" s="206">
        <f>IF('Indicator Date hidden'!AG60="x","x",$AF$2-'Indicator Date hidden'!AG60)</f>
        <v>5</v>
      </c>
      <c r="AG59" s="206">
        <f>IF('Indicator Date hidden'!AH60="x","x",$AG$2-'Indicator Date hidden'!AH60)</f>
        <v>0</v>
      </c>
      <c r="AH59" s="206">
        <f>IF('Indicator Date hidden'!AI60="x","x",$AH$2-'Indicator Date hidden'!AI60)</f>
        <v>0</v>
      </c>
      <c r="AI59" s="206">
        <f>IF('Indicator Date hidden'!AJ60="x","x",$AI$2-'Indicator Date hidden'!AJ60)</f>
        <v>0</v>
      </c>
      <c r="AJ59" s="206" t="str">
        <f>IF('Indicator Date hidden'!AK60="x","x",$AJ$2-'Indicator Date hidden'!AK60)</f>
        <v>x</v>
      </c>
      <c r="AK59" s="206">
        <f>IF('Indicator Date hidden'!AL60="x","x",$AK$2-'Indicator Date hidden'!AL60)</f>
        <v>1</v>
      </c>
      <c r="AL59" s="206">
        <f>IF('Indicator Date hidden'!AM60="x","x",$AL$2-'Indicator Date hidden'!AM60)</f>
        <v>0</v>
      </c>
      <c r="AM59" s="206">
        <f>IF('Indicator Date hidden'!AN60="x","x",$AM$2-'Indicator Date hidden'!AN60)</f>
        <v>0</v>
      </c>
      <c r="AN59" s="206">
        <f>IF('Indicator Date hidden'!AO60="x","x",$AN$2-'Indicator Date hidden'!AO60)</f>
        <v>0</v>
      </c>
      <c r="AO59" s="206">
        <f>IF('Indicator Date hidden'!AP60="x","x",$AO$2-'Indicator Date hidden'!AP60)</f>
        <v>0</v>
      </c>
      <c r="AP59" s="206">
        <f>IF('Indicator Date hidden'!AQ60="x","x",$AP$2-'Indicator Date hidden'!AQ60)</f>
        <v>0</v>
      </c>
      <c r="AQ59" s="206">
        <f>IF('Indicator Date hidden'!AR60="x","x",$AQ$2-'Indicator Date hidden'!AR60)</f>
        <v>0</v>
      </c>
      <c r="AR59" s="206">
        <f>IF('Indicator Date hidden'!AS60="x","x",$AR$2-'Indicator Date hidden'!AS60)</f>
        <v>0</v>
      </c>
      <c r="AS59" s="206" t="str">
        <f>IF('Indicator Date hidden'!AT60="x","x",$AS$2-'Indicator Date hidden'!AT60)</f>
        <v>x</v>
      </c>
      <c r="AT59" s="206">
        <f>IF('Indicator Date hidden'!AU60="x","x",$AT$2-'Indicator Date hidden'!AU60)</f>
        <v>0</v>
      </c>
      <c r="AU59" s="206" t="str">
        <f>IF('Indicator Date hidden'!AV60="x","x",$AU$2-'Indicator Date hidden'!AV60)</f>
        <v>x</v>
      </c>
      <c r="AV59" s="206">
        <f>IF('Indicator Date hidden'!AW60="x","x",$AV$2-'Indicator Date hidden'!AW60)</f>
        <v>0</v>
      </c>
      <c r="AW59" s="206">
        <f>IF('Indicator Date hidden'!AX60="x","x",$AW$2-'Indicator Date hidden'!AX60)</f>
        <v>0</v>
      </c>
      <c r="AX59" s="206">
        <f>IF('Indicator Date hidden'!AY60="x","x",$AX$2-'Indicator Date hidden'!AY60)</f>
        <v>0</v>
      </c>
      <c r="AY59" s="206">
        <f>IF('Indicator Date hidden'!AZ60="x","x",$AY$2-'Indicator Date hidden'!AZ60)</f>
        <v>0</v>
      </c>
      <c r="AZ59" s="206">
        <f>IF('Indicator Date hidden'!BA60="x","x",$AZ$2-'Indicator Date hidden'!BA60)</f>
        <v>0</v>
      </c>
      <c r="BA59">
        <f t="shared" si="5"/>
        <v>20</v>
      </c>
      <c r="BB59" s="21">
        <f t="shared" si="6"/>
        <v>0.43478260869565216</v>
      </c>
      <c r="BC59">
        <f t="shared" si="7"/>
        <v>4</v>
      </c>
      <c r="BD59" s="21">
        <f t="shared" si="8"/>
        <v>1.702327995691469</v>
      </c>
      <c r="BE59" s="282">
        <f t="shared" si="9"/>
        <v>0</v>
      </c>
    </row>
    <row r="60" spans="1:57" x14ac:dyDescent="0.25">
      <c r="A60" t="s">
        <v>7205</v>
      </c>
      <c r="B60" s="206">
        <f>IF('Indicator Date hidden'!C61="x","x",$B$2-'Indicator Date hidden'!C61)</f>
        <v>0</v>
      </c>
      <c r="C60" s="206">
        <f>IF('Indicator Date hidden'!D61="x","x",$C$2-'Indicator Date hidden'!D61)</f>
        <v>0</v>
      </c>
      <c r="D60" s="206">
        <f>IF('Indicator Date hidden'!E61="x","x",$D$2-'Indicator Date hidden'!E61)</f>
        <v>0</v>
      </c>
      <c r="E60" s="206">
        <f>IF('Indicator Date hidden'!F61="x","x",$E$2-'Indicator Date hidden'!F61)</f>
        <v>0</v>
      </c>
      <c r="F60" s="206">
        <f>IF('Indicator Date hidden'!G61="x","x",$F$2-'Indicator Date hidden'!G61)</f>
        <v>0</v>
      </c>
      <c r="G60" s="206">
        <f>IF('Indicator Date hidden'!H61="x","x",$G$2-'Indicator Date hidden'!H61)</f>
        <v>0</v>
      </c>
      <c r="H60" s="206">
        <f>IF('Indicator Date hidden'!I61="x","x",$H$2-'Indicator Date hidden'!I61)</f>
        <v>0</v>
      </c>
      <c r="I60" s="206">
        <f>IF('Indicator Date hidden'!J61="x","x",$I$2-'Indicator Date hidden'!J61)</f>
        <v>0</v>
      </c>
      <c r="J60" s="206">
        <f>IF('Indicator Date hidden'!K61="x","x",$J$2-'Indicator Date hidden'!K61)</f>
        <v>0</v>
      </c>
      <c r="K60" s="206">
        <f>IF('Indicator Date hidden'!L61="x","x",$K$2-'Indicator Date hidden'!L61)</f>
        <v>0</v>
      </c>
      <c r="L60" s="206">
        <f>IF('Indicator Date hidden'!M61="x","x",$L$2-'Indicator Date hidden'!M61)</f>
        <v>0</v>
      </c>
      <c r="M60" s="206">
        <f>IF('Indicator Date hidden'!N61="x","x",$M$2-'Indicator Date hidden'!N61)</f>
        <v>0</v>
      </c>
      <c r="N60" s="206">
        <f>IF('Indicator Date hidden'!O61="x","x",$N$2-'Indicator Date hidden'!O61)</f>
        <v>0</v>
      </c>
      <c r="O60" s="206">
        <f>IF('Indicator Date hidden'!P61="x","x",$O$2-'Indicator Date hidden'!P61)</f>
        <v>0</v>
      </c>
      <c r="P60" s="206">
        <f>IF('Indicator Date hidden'!Q61="x","x",$P$2-'Indicator Date hidden'!Q61)</f>
        <v>0</v>
      </c>
      <c r="Q60" s="206" t="str">
        <f>IF('Indicator Date hidden'!R61="x","x",$Q$2-'Indicator Date hidden'!R61)</f>
        <v>x</v>
      </c>
      <c r="R60" s="206">
        <f>IF('Indicator Date hidden'!S61="x","x",$R$2-'Indicator Date hidden'!S61)</f>
        <v>0</v>
      </c>
      <c r="S60" s="206">
        <f>IF('Indicator Date hidden'!T61="x","x",$S$2-'Indicator Date hidden'!T61)</f>
        <v>0</v>
      </c>
      <c r="T60" s="206">
        <f>IF('Indicator Date hidden'!U61="x","x",$T$2-'Indicator Date hidden'!U61)</f>
        <v>0</v>
      </c>
      <c r="U60" s="206" t="str">
        <f>IF('Indicator Date hidden'!V61="x","x",$U$2-'Indicator Date hidden'!V61)</f>
        <v>x</v>
      </c>
      <c r="V60" s="206">
        <f>IF('Indicator Date hidden'!W61="x","x",$V$2-'Indicator Date hidden'!W61)</f>
        <v>0</v>
      </c>
      <c r="W60" s="206" t="str">
        <f>IF('Indicator Date hidden'!X61="x","x",$W$2-'Indicator Date hidden'!X61)</f>
        <v>x</v>
      </c>
      <c r="X60" s="206">
        <f>IF('Indicator Date hidden'!Y61="x","x",$X$2-'Indicator Date hidden'!Y61)</f>
        <v>4</v>
      </c>
      <c r="Y60" s="206">
        <f>IF('Indicator Date hidden'!Z61="x","x",$Y$2-'Indicator Date hidden'!Z61)</f>
        <v>0</v>
      </c>
      <c r="Z60" s="206">
        <f>IF('Indicator Date hidden'!AA61="x","x",$Z$2-'Indicator Date hidden'!AA61)</f>
        <v>0</v>
      </c>
      <c r="AA60" s="206" t="str">
        <f>IF('Indicator Date hidden'!AB61="x","x",$AA$2-'Indicator Date hidden'!AB61)</f>
        <v>x</v>
      </c>
      <c r="AB60" s="206">
        <f>IF('Indicator Date hidden'!AC61="x","x",$AB$2-'Indicator Date hidden'!AC61)</f>
        <v>0</v>
      </c>
      <c r="AC60" s="206">
        <f>IF('Indicator Date hidden'!AD61="x","x",$AC$2-'Indicator Date hidden'!AD61)</f>
        <v>0</v>
      </c>
      <c r="AD60" s="206" t="str">
        <f>IF('Indicator Date hidden'!AE61="x","x",$AD$2-'Indicator Date hidden'!AE61)</f>
        <v>x</v>
      </c>
      <c r="AE60" s="206">
        <f>IF('Indicator Date hidden'!AF61="x","x",$AE$2-'Indicator Date hidden'!AF61)</f>
        <v>0</v>
      </c>
      <c r="AF60" s="206">
        <f>IF('Indicator Date hidden'!AG61="x","x",$AF$2-'Indicator Date hidden'!AG61)</f>
        <v>1</v>
      </c>
      <c r="AG60" s="206">
        <f>IF('Indicator Date hidden'!AH61="x","x",$AG$2-'Indicator Date hidden'!AH61)</f>
        <v>0</v>
      </c>
      <c r="AH60" s="206">
        <f>IF('Indicator Date hidden'!AI61="x","x",$AH$2-'Indicator Date hidden'!AI61)</f>
        <v>0</v>
      </c>
      <c r="AI60" s="206">
        <f>IF('Indicator Date hidden'!AJ61="x","x",$AI$2-'Indicator Date hidden'!AJ61)</f>
        <v>0</v>
      </c>
      <c r="AJ60" s="206" t="str">
        <f>IF('Indicator Date hidden'!AK61="x","x",$AJ$2-'Indicator Date hidden'!AK61)</f>
        <v>x</v>
      </c>
      <c r="AK60" s="206">
        <f>IF('Indicator Date hidden'!AL61="x","x",$AK$2-'Indicator Date hidden'!AL61)</f>
        <v>1</v>
      </c>
      <c r="AL60" s="206">
        <f>IF('Indicator Date hidden'!AM61="x","x",$AL$2-'Indicator Date hidden'!AM61)</f>
        <v>0</v>
      </c>
      <c r="AM60" s="206">
        <f>IF('Indicator Date hidden'!AN61="x","x",$AM$2-'Indicator Date hidden'!AN61)</f>
        <v>0</v>
      </c>
      <c r="AN60" s="206">
        <f>IF('Indicator Date hidden'!AO61="x","x",$AN$2-'Indicator Date hidden'!AO61)</f>
        <v>0</v>
      </c>
      <c r="AO60" s="206">
        <f>IF('Indicator Date hidden'!AP61="x","x",$AO$2-'Indicator Date hidden'!AP61)</f>
        <v>0</v>
      </c>
      <c r="AP60" s="206">
        <f>IF('Indicator Date hidden'!AQ61="x","x",$AP$2-'Indicator Date hidden'!AQ61)</f>
        <v>0</v>
      </c>
      <c r="AQ60" s="206">
        <f>IF('Indicator Date hidden'!AR61="x","x",$AQ$2-'Indicator Date hidden'!AR61)</f>
        <v>0</v>
      </c>
      <c r="AR60" s="206">
        <f>IF('Indicator Date hidden'!AS61="x","x",$AR$2-'Indicator Date hidden'!AS61)</f>
        <v>0</v>
      </c>
      <c r="AS60" s="206">
        <f>IF('Indicator Date hidden'!AT61="x","x",$AS$2-'Indicator Date hidden'!AT61)</f>
        <v>0</v>
      </c>
      <c r="AT60" s="206">
        <f>IF('Indicator Date hidden'!AU61="x","x",$AT$2-'Indicator Date hidden'!AU61)</f>
        <v>0</v>
      </c>
      <c r="AU60" s="206" t="str">
        <f>IF('Indicator Date hidden'!AV61="x","x",$AU$2-'Indicator Date hidden'!AV61)</f>
        <v>x</v>
      </c>
      <c r="AV60" s="206">
        <f>IF('Indicator Date hidden'!AW61="x","x",$AV$2-'Indicator Date hidden'!AW61)</f>
        <v>0</v>
      </c>
      <c r="AW60" s="206">
        <f>IF('Indicator Date hidden'!AX61="x","x",$AW$2-'Indicator Date hidden'!AX61)</f>
        <v>0</v>
      </c>
      <c r="AX60" s="206">
        <f>IF('Indicator Date hidden'!AY61="x","x",$AX$2-'Indicator Date hidden'!AY61)</f>
        <v>0</v>
      </c>
      <c r="AY60" s="206">
        <f>IF('Indicator Date hidden'!AZ61="x","x",$AY$2-'Indicator Date hidden'!AZ61)</f>
        <v>0</v>
      </c>
      <c r="AZ60" s="206">
        <f>IF('Indicator Date hidden'!BA61="x","x",$AZ$2-'Indicator Date hidden'!BA61)</f>
        <v>0</v>
      </c>
      <c r="BA60">
        <f t="shared" si="5"/>
        <v>6</v>
      </c>
      <c r="BB60" s="21">
        <f t="shared" si="6"/>
        <v>0.13636363636363635</v>
      </c>
      <c r="BC60">
        <f t="shared" si="7"/>
        <v>3</v>
      </c>
      <c r="BD60" s="21">
        <f t="shared" si="8"/>
        <v>0.62489668567579637</v>
      </c>
      <c r="BE60" s="282">
        <f t="shared" si="9"/>
        <v>0</v>
      </c>
    </row>
    <row r="61" spans="1:57" x14ac:dyDescent="0.25">
      <c r="A61" t="s">
        <v>7209</v>
      </c>
      <c r="B61" s="206">
        <f>IF('Indicator Date hidden'!C62="x","x",$B$2-'Indicator Date hidden'!C62)</f>
        <v>0</v>
      </c>
      <c r="C61" s="206">
        <f>IF('Indicator Date hidden'!D62="x","x",$C$2-'Indicator Date hidden'!D62)</f>
        <v>0</v>
      </c>
      <c r="D61" s="206">
        <f>IF('Indicator Date hidden'!E62="x","x",$D$2-'Indicator Date hidden'!E62)</f>
        <v>0</v>
      </c>
      <c r="E61" s="206">
        <f>IF('Indicator Date hidden'!F62="x","x",$E$2-'Indicator Date hidden'!F62)</f>
        <v>0</v>
      </c>
      <c r="F61" s="206">
        <f>IF('Indicator Date hidden'!G62="x","x",$F$2-'Indicator Date hidden'!G62)</f>
        <v>0</v>
      </c>
      <c r="G61" s="206">
        <f>IF('Indicator Date hidden'!H62="x","x",$G$2-'Indicator Date hidden'!H62)</f>
        <v>0</v>
      </c>
      <c r="H61" s="206">
        <f>IF('Indicator Date hidden'!I62="x","x",$H$2-'Indicator Date hidden'!I62)</f>
        <v>0</v>
      </c>
      <c r="I61" s="206">
        <f>IF('Indicator Date hidden'!J62="x","x",$I$2-'Indicator Date hidden'!J62)</f>
        <v>0</v>
      </c>
      <c r="J61" s="206">
        <f>IF('Indicator Date hidden'!K62="x","x",$J$2-'Indicator Date hidden'!K62)</f>
        <v>0</v>
      </c>
      <c r="K61" s="206">
        <f>IF('Indicator Date hidden'!L62="x","x",$K$2-'Indicator Date hidden'!L62)</f>
        <v>0</v>
      </c>
      <c r="L61" s="206">
        <f>IF('Indicator Date hidden'!M62="x","x",$L$2-'Indicator Date hidden'!M62)</f>
        <v>0</v>
      </c>
      <c r="M61" s="206">
        <f>IF('Indicator Date hidden'!N62="x","x",$M$2-'Indicator Date hidden'!N62)</f>
        <v>0</v>
      </c>
      <c r="N61" s="206">
        <f>IF('Indicator Date hidden'!O62="x","x",$N$2-'Indicator Date hidden'!O62)</f>
        <v>0</v>
      </c>
      <c r="O61" s="206">
        <f>IF('Indicator Date hidden'!P62="x","x",$O$2-'Indicator Date hidden'!P62)</f>
        <v>0</v>
      </c>
      <c r="P61" s="206">
        <f>IF('Indicator Date hidden'!Q62="x","x",$P$2-'Indicator Date hidden'!Q62)</f>
        <v>0</v>
      </c>
      <c r="Q61" s="206" t="str">
        <f>IF('Indicator Date hidden'!R62="x","x",$Q$2-'Indicator Date hidden'!R62)</f>
        <v>x</v>
      </c>
      <c r="R61" s="206">
        <f>IF('Indicator Date hidden'!S62="x","x",$R$2-'Indicator Date hidden'!S62)</f>
        <v>0</v>
      </c>
      <c r="S61" s="206">
        <f>IF('Indicator Date hidden'!T62="x","x",$S$2-'Indicator Date hidden'!T62)</f>
        <v>0</v>
      </c>
      <c r="T61" s="206">
        <f>IF('Indicator Date hidden'!U62="x","x",$T$2-'Indicator Date hidden'!U62)</f>
        <v>0</v>
      </c>
      <c r="U61" s="206" t="str">
        <f>IF('Indicator Date hidden'!V62="x","x",$U$2-'Indicator Date hidden'!V62)</f>
        <v>x</v>
      </c>
      <c r="V61" s="206">
        <f>IF('Indicator Date hidden'!W62="x","x",$V$2-'Indicator Date hidden'!W62)</f>
        <v>0</v>
      </c>
      <c r="W61" s="206" t="str">
        <f>IF('Indicator Date hidden'!X62="x","x",$W$2-'Indicator Date hidden'!X62)</f>
        <v>x</v>
      </c>
      <c r="X61" s="206">
        <f>IF('Indicator Date hidden'!Y62="x","x",$X$2-'Indicator Date hidden'!Y62)</f>
        <v>1</v>
      </c>
      <c r="Y61" s="206">
        <f>IF('Indicator Date hidden'!Z62="x","x",$Y$2-'Indicator Date hidden'!Z62)</f>
        <v>0</v>
      </c>
      <c r="Z61" s="206">
        <f>IF('Indicator Date hidden'!AA62="x","x",$Z$2-'Indicator Date hidden'!AA62)</f>
        <v>0</v>
      </c>
      <c r="AA61" s="206" t="str">
        <f>IF('Indicator Date hidden'!AB62="x","x",$AA$2-'Indicator Date hidden'!AB62)</f>
        <v>x</v>
      </c>
      <c r="AB61" s="206">
        <f>IF('Indicator Date hidden'!AC62="x","x",$AB$2-'Indicator Date hidden'!AC62)</f>
        <v>0</v>
      </c>
      <c r="AC61" s="206">
        <f>IF('Indicator Date hidden'!AD62="x","x",$AC$2-'Indicator Date hidden'!AD62)</f>
        <v>0</v>
      </c>
      <c r="AD61" s="206" t="str">
        <f>IF('Indicator Date hidden'!AE62="x","x",$AD$2-'Indicator Date hidden'!AE62)</f>
        <v>x</v>
      </c>
      <c r="AE61" s="206">
        <f>IF('Indicator Date hidden'!AF62="x","x",$AE$2-'Indicator Date hidden'!AF62)</f>
        <v>0</v>
      </c>
      <c r="AF61" s="206">
        <f>IF('Indicator Date hidden'!AG62="x","x",$AF$2-'Indicator Date hidden'!AG62)</f>
        <v>1</v>
      </c>
      <c r="AG61" s="206">
        <f>IF('Indicator Date hidden'!AH62="x","x",$AG$2-'Indicator Date hidden'!AH62)</f>
        <v>0</v>
      </c>
      <c r="AH61" s="206">
        <f>IF('Indicator Date hidden'!AI62="x","x",$AH$2-'Indicator Date hidden'!AI62)</f>
        <v>0</v>
      </c>
      <c r="AI61" s="206">
        <f>IF('Indicator Date hidden'!AJ62="x","x",$AI$2-'Indicator Date hidden'!AJ62)</f>
        <v>0</v>
      </c>
      <c r="AJ61" s="206" t="str">
        <f>IF('Indicator Date hidden'!AK62="x","x",$AJ$2-'Indicator Date hidden'!AK62)</f>
        <v>x</v>
      </c>
      <c r="AK61" s="206">
        <f>IF('Indicator Date hidden'!AL62="x","x",$AK$2-'Indicator Date hidden'!AL62)</f>
        <v>1</v>
      </c>
      <c r="AL61" s="206">
        <f>IF('Indicator Date hidden'!AM62="x","x",$AL$2-'Indicator Date hidden'!AM62)</f>
        <v>0</v>
      </c>
      <c r="AM61" s="206">
        <f>IF('Indicator Date hidden'!AN62="x","x",$AM$2-'Indicator Date hidden'!AN62)</f>
        <v>0</v>
      </c>
      <c r="AN61" s="206">
        <f>IF('Indicator Date hidden'!AO62="x","x",$AN$2-'Indicator Date hidden'!AO62)</f>
        <v>0</v>
      </c>
      <c r="AO61" s="206">
        <f>IF('Indicator Date hidden'!AP62="x","x",$AO$2-'Indicator Date hidden'!AP62)</f>
        <v>0</v>
      </c>
      <c r="AP61" s="206">
        <f>IF('Indicator Date hidden'!AQ62="x","x",$AP$2-'Indicator Date hidden'!AQ62)</f>
        <v>0</v>
      </c>
      <c r="AQ61" s="206">
        <f>IF('Indicator Date hidden'!AR62="x","x",$AQ$2-'Indicator Date hidden'!AR62)</f>
        <v>0</v>
      </c>
      <c r="AR61" s="206">
        <f>IF('Indicator Date hidden'!AS62="x","x",$AR$2-'Indicator Date hidden'!AS62)</f>
        <v>0</v>
      </c>
      <c r="AS61" s="206">
        <f>IF('Indicator Date hidden'!AT62="x","x",$AS$2-'Indicator Date hidden'!AT62)</f>
        <v>0</v>
      </c>
      <c r="AT61" s="206">
        <f>IF('Indicator Date hidden'!AU62="x","x",$AT$2-'Indicator Date hidden'!AU62)</f>
        <v>0</v>
      </c>
      <c r="AU61" s="206" t="str">
        <f>IF('Indicator Date hidden'!AV62="x","x",$AU$2-'Indicator Date hidden'!AV62)</f>
        <v>x</v>
      </c>
      <c r="AV61" s="206">
        <f>IF('Indicator Date hidden'!AW62="x","x",$AV$2-'Indicator Date hidden'!AW62)</f>
        <v>0</v>
      </c>
      <c r="AW61" s="206">
        <f>IF('Indicator Date hidden'!AX62="x","x",$AW$2-'Indicator Date hidden'!AX62)</f>
        <v>0</v>
      </c>
      <c r="AX61" s="206">
        <f>IF('Indicator Date hidden'!AY62="x","x",$AX$2-'Indicator Date hidden'!AY62)</f>
        <v>0</v>
      </c>
      <c r="AY61" s="206">
        <f>IF('Indicator Date hidden'!AZ62="x","x",$AY$2-'Indicator Date hidden'!AZ62)</f>
        <v>0</v>
      </c>
      <c r="AZ61" s="206">
        <f>IF('Indicator Date hidden'!BA62="x","x",$AZ$2-'Indicator Date hidden'!BA62)</f>
        <v>0</v>
      </c>
      <c r="BA61">
        <f t="shared" si="5"/>
        <v>3</v>
      </c>
      <c r="BB61" s="21">
        <f t="shared" si="6"/>
        <v>6.8181818181818177E-2</v>
      </c>
      <c r="BC61">
        <f t="shared" si="7"/>
        <v>3</v>
      </c>
      <c r="BD61" s="21">
        <f t="shared" si="8"/>
        <v>0.25205764787294127</v>
      </c>
      <c r="BE61" s="282">
        <f t="shared" si="9"/>
        <v>0</v>
      </c>
    </row>
    <row r="62" spans="1:57" x14ac:dyDescent="0.25">
      <c r="A62" t="s">
        <v>7213</v>
      </c>
      <c r="B62" s="206">
        <f>IF('Indicator Date hidden'!C63="x","x",$B$2-'Indicator Date hidden'!C63)</f>
        <v>0</v>
      </c>
      <c r="C62" s="206">
        <f>IF('Indicator Date hidden'!D63="x","x",$C$2-'Indicator Date hidden'!D63)</f>
        <v>0</v>
      </c>
      <c r="D62" s="206">
        <f>IF('Indicator Date hidden'!E63="x","x",$D$2-'Indicator Date hidden'!E63)</f>
        <v>0</v>
      </c>
      <c r="E62" s="206">
        <f>IF('Indicator Date hidden'!F63="x","x",$E$2-'Indicator Date hidden'!F63)</f>
        <v>0</v>
      </c>
      <c r="F62" s="206">
        <f>IF('Indicator Date hidden'!G63="x","x",$F$2-'Indicator Date hidden'!G63)</f>
        <v>0</v>
      </c>
      <c r="G62" s="206">
        <f>IF('Indicator Date hidden'!H63="x","x",$G$2-'Indicator Date hidden'!H63)</f>
        <v>0</v>
      </c>
      <c r="H62" s="206">
        <f>IF('Indicator Date hidden'!I63="x","x",$H$2-'Indicator Date hidden'!I63)</f>
        <v>0</v>
      </c>
      <c r="I62" s="206">
        <f>IF('Indicator Date hidden'!J63="x","x",$I$2-'Indicator Date hidden'!J63)</f>
        <v>0</v>
      </c>
      <c r="J62" s="206">
        <f>IF('Indicator Date hidden'!K63="x","x",$J$2-'Indicator Date hidden'!K63)</f>
        <v>0</v>
      </c>
      <c r="K62" s="206">
        <f>IF('Indicator Date hidden'!L63="x","x",$K$2-'Indicator Date hidden'!L63)</f>
        <v>0</v>
      </c>
      <c r="L62" s="206">
        <f>IF('Indicator Date hidden'!M63="x","x",$L$2-'Indicator Date hidden'!M63)</f>
        <v>0</v>
      </c>
      <c r="M62" s="206">
        <f>IF('Indicator Date hidden'!N63="x","x",$M$2-'Indicator Date hidden'!N63)</f>
        <v>0</v>
      </c>
      <c r="N62" s="206">
        <f>IF('Indicator Date hidden'!O63="x","x",$N$2-'Indicator Date hidden'!O63)</f>
        <v>0</v>
      </c>
      <c r="O62" s="206">
        <f>IF('Indicator Date hidden'!P63="x","x",$O$2-'Indicator Date hidden'!P63)</f>
        <v>0</v>
      </c>
      <c r="P62" s="206">
        <f>IF('Indicator Date hidden'!Q63="x","x",$P$2-'Indicator Date hidden'!Q63)</f>
        <v>0</v>
      </c>
      <c r="Q62" s="206">
        <f>IF('Indicator Date hidden'!R63="x","x",$Q$2-'Indicator Date hidden'!R63)</f>
        <v>2</v>
      </c>
      <c r="R62" s="206">
        <f>IF('Indicator Date hidden'!S63="x","x",$R$2-'Indicator Date hidden'!S63)</f>
        <v>0</v>
      </c>
      <c r="S62" s="206">
        <f>IF('Indicator Date hidden'!T63="x","x",$S$2-'Indicator Date hidden'!T63)</f>
        <v>0</v>
      </c>
      <c r="T62" s="206">
        <f>IF('Indicator Date hidden'!U63="x","x",$T$2-'Indicator Date hidden'!U63)</f>
        <v>0</v>
      </c>
      <c r="U62" s="206">
        <f>IF('Indicator Date hidden'!V63="x","x",$U$2-'Indicator Date hidden'!V63)</f>
        <v>0</v>
      </c>
      <c r="V62" s="206">
        <f>IF('Indicator Date hidden'!W63="x","x",$V$2-'Indicator Date hidden'!W63)</f>
        <v>0</v>
      </c>
      <c r="W62" s="206">
        <f>IF('Indicator Date hidden'!X63="x","x",$W$2-'Indicator Date hidden'!X63)</f>
        <v>2</v>
      </c>
      <c r="X62" s="206" t="str">
        <f>IF('Indicator Date hidden'!Y63="x","x",$X$2-'Indicator Date hidden'!Y63)</f>
        <v>x</v>
      </c>
      <c r="Y62" s="206">
        <f>IF('Indicator Date hidden'!Z63="x","x",$Y$2-'Indicator Date hidden'!Z63)</f>
        <v>0</v>
      </c>
      <c r="Z62" s="206">
        <f>IF('Indicator Date hidden'!AA63="x","x",$Z$2-'Indicator Date hidden'!AA63)</f>
        <v>0</v>
      </c>
      <c r="AA62" s="206">
        <f>IF('Indicator Date hidden'!AB63="x","x",$AA$2-'Indicator Date hidden'!AB63)</f>
        <v>0</v>
      </c>
      <c r="AB62" s="206">
        <f>IF('Indicator Date hidden'!AC63="x","x",$AB$2-'Indicator Date hidden'!AC63)</f>
        <v>0</v>
      </c>
      <c r="AC62" s="206">
        <f>IF('Indicator Date hidden'!AD63="x","x",$AC$2-'Indicator Date hidden'!AD63)</f>
        <v>0</v>
      </c>
      <c r="AD62" s="206">
        <f>IF('Indicator Date hidden'!AE63="x","x",$AD$2-'Indicator Date hidden'!AE63)</f>
        <v>0</v>
      </c>
      <c r="AE62" s="206">
        <f>IF('Indicator Date hidden'!AF63="x","x",$AE$2-'Indicator Date hidden'!AF63)</f>
        <v>0</v>
      </c>
      <c r="AF62" s="206">
        <f>IF('Indicator Date hidden'!AG63="x","x",$AF$2-'Indicator Date hidden'!AG63)</f>
        <v>8</v>
      </c>
      <c r="AG62" s="206">
        <f>IF('Indicator Date hidden'!AH63="x","x",$AG$2-'Indicator Date hidden'!AH63)</f>
        <v>0</v>
      </c>
      <c r="AH62" s="206">
        <f>IF('Indicator Date hidden'!AI63="x","x",$AH$2-'Indicator Date hidden'!AI63)</f>
        <v>0</v>
      </c>
      <c r="AI62" s="206">
        <f>IF('Indicator Date hidden'!AJ63="x","x",$AI$2-'Indicator Date hidden'!AJ63)</f>
        <v>0</v>
      </c>
      <c r="AJ62" s="206" t="str">
        <f>IF('Indicator Date hidden'!AK63="x","x",$AJ$2-'Indicator Date hidden'!AK63)</f>
        <v>x</v>
      </c>
      <c r="AK62" s="206">
        <f>IF('Indicator Date hidden'!AL63="x","x",$AK$2-'Indicator Date hidden'!AL63)</f>
        <v>1</v>
      </c>
      <c r="AL62" s="206">
        <f>IF('Indicator Date hidden'!AM63="x","x",$AL$2-'Indicator Date hidden'!AM63)</f>
        <v>0</v>
      </c>
      <c r="AM62" s="206">
        <f>IF('Indicator Date hidden'!AN63="x","x",$AM$2-'Indicator Date hidden'!AN63)</f>
        <v>0</v>
      </c>
      <c r="AN62" s="206">
        <f>IF('Indicator Date hidden'!AO63="x","x",$AN$2-'Indicator Date hidden'!AO63)</f>
        <v>0</v>
      </c>
      <c r="AO62" s="206">
        <f>IF('Indicator Date hidden'!AP63="x","x",$AO$2-'Indicator Date hidden'!AP63)</f>
        <v>0</v>
      </c>
      <c r="AP62" s="206">
        <f>IF('Indicator Date hidden'!AQ63="x","x",$AP$2-'Indicator Date hidden'!AQ63)</f>
        <v>0</v>
      </c>
      <c r="AQ62" s="206">
        <f>IF('Indicator Date hidden'!AR63="x","x",$AQ$2-'Indicator Date hidden'!AR63)</f>
        <v>0</v>
      </c>
      <c r="AR62" s="206">
        <f>IF('Indicator Date hidden'!AS63="x","x",$AR$2-'Indicator Date hidden'!AS63)</f>
        <v>0</v>
      </c>
      <c r="AS62" s="206">
        <f>IF('Indicator Date hidden'!AT63="x","x",$AS$2-'Indicator Date hidden'!AT63)</f>
        <v>0</v>
      </c>
      <c r="AT62" s="206">
        <f>IF('Indicator Date hidden'!AU63="x","x",$AT$2-'Indicator Date hidden'!AU63)</f>
        <v>0</v>
      </c>
      <c r="AU62" s="206">
        <f>IF('Indicator Date hidden'!AV63="x","x",$AU$2-'Indicator Date hidden'!AV63)</f>
        <v>2</v>
      </c>
      <c r="AV62" s="206">
        <f>IF('Indicator Date hidden'!AW63="x","x",$AV$2-'Indicator Date hidden'!AW63)</f>
        <v>0</v>
      </c>
      <c r="AW62" s="206">
        <f>IF('Indicator Date hidden'!AX63="x","x",$AW$2-'Indicator Date hidden'!AX63)</f>
        <v>0</v>
      </c>
      <c r="AX62" s="206">
        <f>IF('Indicator Date hidden'!AY63="x","x",$AX$2-'Indicator Date hidden'!AY63)</f>
        <v>0</v>
      </c>
      <c r="AY62" s="206">
        <f>IF('Indicator Date hidden'!AZ63="x","x",$AY$2-'Indicator Date hidden'!AZ63)</f>
        <v>0</v>
      </c>
      <c r="AZ62" s="206">
        <f>IF('Indicator Date hidden'!BA63="x","x",$AZ$2-'Indicator Date hidden'!BA63)</f>
        <v>0</v>
      </c>
      <c r="BA62">
        <f t="shared" si="5"/>
        <v>15</v>
      </c>
      <c r="BB62" s="21">
        <f t="shared" si="6"/>
        <v>0.30612244897959184</v>
      </c>
      <c r="BC62">
        <f t="shared" si="7"/>
        <v>5</v>
      </c>
      <c r="BD62" s="21">
        <f t="shared" si="8"/>
        <v>1.2156140907620758</v>
      </c>
      <c r="BE62" s="282">
        <f t="shared" si="9"/>
        <v>0</v>
      </c>
    </row>
    <row r="63" spans="1:57" x14ac:dyDescent="0.25">
      <c r="A63" t="s">
        <v>7223</v>
      </c>
      <c r="B63" s="206">
        <f>IF('Indicator Date hidden'!C64="x","x",$B$2-'Indicator Date hidden'!C64)</f>
        <v>0</v>
      </c>
      <c r="C63" s="206">
        <f>IF('Indicator Date hidden'!D64="x","x",$C$2-'Indicator Date hidden'!D64)</f>
        <v>0</v>
      </c>
      <c r="D63" s="206">
        <f>IF('Indicator Date hidden'!E64="x","x",$D$2-'Indicator Date hidden'!E64)</f>
        <v>0</v>
      </c>
      <c r="E63" s="206">
        <f>IF('Indicator Date hidden'!F64="x","x",$E$2-'Indicator Date hidden'!F64)</f>
        <v>0</v>
      </c>
      <c r="F63" s="206">
        <f>IF('Indicator Date hidden'!G64="x","x",$F$2-'Indicator Date hidden'!G64)</f>
        <v>0</v>
      </c>
      <c r="G63" s="206">
        <f>IF('Indicator Date hidden'!H64="x","x",$G$2-'Indicator Date hidden'!H64)</f>
        <v>0</v>
      </c>
      <c r="H63" s="206">
        <f>IF('Indicator Date hidden'!I64="x","x",$H$2-'Indicator Date hidden'!I64)</f>
        <v>0</v>
      </c>
      <c r="I63" s="206">
        <f>IF('Indicator Date hidden'!J64="x","x",$I$2-'Indicator Date hidden'!J64)</f>
        <v>0</v>
      </c>
      <c r="J63" s="206">
        <f>IF('Indicator Date hidden'!K64="x","x",$J$2-'Indicator Date hidden'!K64)</f>
        <v>0</v>
      </c>
      <c r="K63" s="206">
        <f>IF('Indicator Date hidden'!L64="x","x",$K$2-'Indicator Date hidden'!L64)</f>
        <v>0</v>
      </c>
      <c r="L63" s="206">
        <f>IF('Indicator Date hidden'!M64="x","x",$L$2-'Indicator Date hidden'!M64)</f>
        <v>0</v>
      </c>
      <c r="M63" s="206">
        <f>IF('Indicator Date hidden'!N64="x","x",$M$2-'Indicator Date hidden'!N64)</f>
        <v>0</v>
      </c>
      <c r="N63" s="206">
        <f>IF('Indicator Date hidden'!O64="x","x",$N$2-'Indicator Date hidden'!O64)</f>
        <v>0</v>
      </c>
      <c r="O63" s="206">
        <f>IF('Indicator Date hidden'!P64="x","x",$O$2-'Indicator Date hidden'!P64)</f>
        <v>0</v>
      </c>
      <c r="P63" s="206">
        <f>IF('Indicator Date hidden'!Q64="x","x",$P$2-'Indicator Date hidden'!Q64)</f>
        <v>0</v>
      </c>
      <c r="Q63" s="206">
        <f>IF('Indicator Date hidden'!R64="x","x",$Q$2-'Indicator Date hidden'!R64)</f>
        <v>1</v>
      </c>
      <c r="R63" s="206">
        <f>IF('Indicator Date hidden'!S64="x","x",$R$2-'Indicator Date hidden'!S64)</f>
        <v>0</v>
      </c>
      <c r="S63" s="206">
        <f>IF('Indicator Date hidden'!T64="x","x",$S$2-'Indicator Date hidden'!T64)</f>
        <v>0</v>
      </c>
      <c r="T63" s="206">
        <f>IF('Indicator Date hidden'!U64="x","x",$T$2-'Indicator Date hidden'!U64)</f>
        <v>0</v>
      </c>
      <c r="U63" s="206">
        <f>IF('Indicator Date hidden'!V64="x","x",$U$2-'Indicator Date hidden'!V64)</f>
        <v>0</v>
      </c>
      <c r="V63" s="206">
        <f>IF('Indicator Date hidden'!W64="x","x",$V$2-'Indicator Date hidden'!W64)</f>
        <v>0</v>
      </c>
      <c r="W63" s="206">
        <f>IF('Indicator Date hidden'!X64="x","x",$W$2-'Indicator Date hidden'!X64)</f>
        <v>1</v>
      </c>
      <c r="X63" s="206">
        <f>IF('Indicator Date hidden'!Y64="x","x",$X$2-'Indicator Date hidden'!Y64)</f>
        <v>4</v>
      </c>
      <c r="Y63" s="206">
        <f>IF('Indicator Date hidden'!Z64="x","x",$Y$2-'Indicator Date hidden'!Z64)</f>
        <v>0</v>
      </c>
      <c r="Z63" s="206">
        <f>IF('Indicator Date hidden'!AA64="x","x",$Z$2-'Indicator Date hidden'!AA64)</f>
        <v>0</v>
      </c>
      <c r="AA63" s="206">
        <f>IF('Indicator Date hidden'!AB64="x","x",$AA$2-'Indicator Date hidden'!AB64)</f>
        <v>0</v>
      </c>
      <c r="AB63" s="206">
        <f>IF('Indicator Date hidden'!AC64="x","x",$AB$2-'Indicator Date hidden'!AC64)</f>
        <v>0</v>
      </c>
      <c r="AC63" s="206">
        <f>IF('Indicator Date hidden'!AD64="x","x",$AC$2-'Indicator Date hidden'!AD64)</f>
        <v>0</v>
      </c>
      <c r="AD63" s="206">
        <f>IF('Indicator Date hidden'!AE64="x","x",$AD$2-'Indicator Date hidden'!AE64)</f>
        <v>0</v>
      </c>
      <c r="AE63" s="206">
        <f>IF('Indicator Date hidden'!AF64="x","x",$AE$2-'Indicator Date hidden'!AF64)</f>
        <v>0</v>
      </c>
      <c r="AF63" s="206">
        <f>IF('Indicator Date hidden'!AG64="x","x",$AF$2-'Indicator Date hidden'!AG64)</f>
        <v>10</v>
      </c>
      <c r="AG63" s="206">
        <f>IF('Indicator Date hidden'!AH64="x","x",$AG$2-'Indicator Date hidden'!AH64)</f>
        <v>0</v>
      </c>
      <c r="AH63" s="206">
        <f>IF('Indicator Date hidden'!AI64="x","x",$AH$2-'Indicator Date hidden'!AI64)</f>
        <v>0</v>
      </c>
      <c r="AI63" s="206">
        <f>IF('Indicator Date hidden'!AJ64="x","x",$AI$2-'Indicator Date hidden'!AJ64)</f>
        <v>0</v>
      </c>
      <c r="AJ63" s="206" t="str">
        <f>IF('Indicator Date hidden'!AK64="x","x",$AJ$2-'Indicator Date hidden'!AK64)</f>
        <v>x</v>
      </c>
      <c r="AK63" s="206">
        <f>IF('Indicator Date hidden'!AL64="x","x",$AK$2-'Indicator Date hidden'!AL64)</f>
        <v>1</v>
      </c>
      <c r="AL63" s="206">
        <f>IF('Indicator Date hidden'!AM64="x","x",$AL$2-'Indicator Date hidden'!AM64)</f>
        <v>0</v>
      </c>
      <c r="AM63" s="206">
        <f>IF('Indicator Date hidden'!AN64="x","x",$AM$2-'Indicator Date hidden'!AN64)</f>
        <v>0</v>
      </c>
      <c r="AN63" s="206">
        <f>IF('Indicator Date hidden'!AO64="x","x",$AN$2-'Indicator Date hidden'!AO64)</f>
        <v>0</v>
      </c>
      <c r="AO63" s="206">
        <f>IF('Indicator Date hidden'!AP64="x","x",$AO$2-'Indicator Date hidden'!AP64)</f>
        <v>0</v>
      </c>
      <c r="AP63" s="206">
        <f>IF('Indicator Date hidden'!AQ64="x","x",$AP$2-'Indicator Date hidden'!AQ64)</f>
        <v>0</v>
      </c>
      <c r="AQ63" s="206">
        <f>IF('Indicator Date hidden'!AR64="x","x",$AQ$2-'Indicator Date hidden'!AR64)</f>
        <v>0</v>
      </c>
      <c r="AR63" s="206">
        <f>IF('Indicator Date hidden'!AS64="x","x",$AR$2-'Indicator Date hidden'!AS64)</f>
        <v>0</v>
      </c>
      <c r="AS63" s="206">
        <f>IF('Indicator Date hidden'!AT64="x","x",$AS$2-'Indicator Date hidden'!AT64)</f>
        <v>0</v>
      </c>
      <c r="AT63" s="206">
        <f>IF('Indicator Date hidden'!AU64="x","x",$AT$2-'Indicator Date hidden'!AU64)</f>
        <v>0</v>
      </c>
      <c r="AU63" s="206">
        <f>IF('Indicator Date hidden'!AV64="x","x",$AU$2-'Indicator Date hidden'!AV64)</f>
        <v>1</v>
      </c>
      <c r="AV63" s="206">
        <f>IF('Indicator Date hidden'!AW64="x","x",$AV$2-'Indicator Date hidden'!AW64)</f>
        <v>0</v>
      </c>
      <c r="AW63" s="206">
        <f>IF('Indicator Date hidden'!AX64="x","x",$AW$2-'Indicator Date hidden'!AX64)</f>
        <v>0</v>
      </c>
      <c r="AX63" s="206">
        <f>IF('Indicator Date hidden'!AY64="x","x",$AX$2-'Indicator Date hidden'!AY64)</f>
        <v>0</v>
      </c>
      <c r="AY63" s="206">
        <f>IF('Indicator Date hidden'!AZ64="x","x",$AY$2-'Indicator Date hidden'!AZ64)</f>
        <v>0</v>
      </c>
      <c r="AZ63" s="206">
        <f>IF('Indicator Date hidden'!BA64="x","x",$AZ$2-'Indicator Date hidden'!BA64)</f>
        <v>0</v>
      </c>
      <c r="BA63">
        <f t="shared" si="5"/>
        <v>18</v>
      </c>
      <c r="BB63" s="21">
        <f t="shared" si="6"/>
        <v>0.36</v>
      </c>
      <c r="BC63">
        <f t="shared" si="7"/>
        <v>6</v>
      </c>
      <c r="BD63" s="21">
        <f t="shared" si="8"/>
        <v>1.5067846561469891</v>
      </c>
      <c r="BE63" s="282">
        <f t="shared" si="9"/>
        <v>0</v>
      </c>
    </row>
    <row r="64" spans="1:57" x14ac:dyDescent="0.25">
      <c r="A64" t="s">
        <v>7217</v>
      </c>
      <c r="B64" s="206">
        <f>IF('Indicator Date hidden'!C65="x","x",$B$2-'Indicator Date hidden'!C65)</f>
        <v>0</v>
      </c>
      <c r="C64" s="206">
        <f>IF('Indicator Date hidden'!D65="x","x",$C$2-'Indicator Date hidden'!D65)</f>
        <v>0</v>
      </c>
      <c r="D64" s="206">
        <f>IF('Indicator Date hidden'!E65="x","x",$D$2-'Indicator Date hidden'!E65)</f>
        <v>0</v>
      </c>
      <c r="E64" s="206">
        <f>IF('Indicator Date hidden'!F65="x","x",$E$2-'Indicator Date hidden'!F65)</f>
        <v>0</v>
      </c>
      <c r="F64" s="206">
        <f>IF('Indicator Date hidden'!G65="x","x",$F$2-'Indicator Date hidden'!G65)</f>
        <v>0</v>
      </c>
      <c r="G64" s="206">
        <f>IF('Indicator Date hidden'!H65="x","x",$G$2-'Indicator Date hidden'!H65)</f>
        <v>0</v>
      </c>
      <c r="H64" s="206">
        <f>IF('Indicator Date hidden'!I65="x","x",$H$2-'Indicator Date hidden'!I65)</f>
        <v>0</v>
      </c>
      <c r="I64" s="206">
        <f>IF('Indicator Date hidden'!J65="x","x",$I$2-'Indicator Date hidden'!J65)</f>
        <v>0</v>
      </c>
      <c r="J64" s="206">
        <f>IF('Indicator Date hidden'!K65="x","x",$J$2-'Indicator Date hidden'!K65)</f>
        <v>0</v>
      </c>
      <c r="K64" s="206">
        <f>IF('Indicator Date hidden'!L65="x","x",$K$2-'Indicator Date hidden'!L65)</f>
        <v>0</v>
      </c>
      <c r="L64" s="206">
        <f>IF('Indicator Date hidden'!M65="x","x",$L$2-'Indicator Date hidden'!M65)</f>
        <v>0</v>
      </c>
      <c r="M64" s="206">
        <f>IF('Indicator Date hidden'!N65="x","x",$M$2-'Indicator Date hidden'!N65)</f>
        <v>0</v>
      </c>
      <c r="N64" s="206">
        <f>IF('Indicator Date hidden'!O65="x","x",$N$2-'Indicator Date hidden'!O65)</f>
        <v>0</v>
      </c>
      <c r="O64" s="206">
        <f>IF('Indicator Date hidden'!P65="x","x",$O$2-'Indicator Date hidden'!P65)</f>
        <v>0</v>
      </c>
      <c r="P64" s="206">
        <f>IF('Indicator Date hidden'!Q65="x","x",$P$2-'Indicator Date hidden'!Q65)</f>
        <v>0</v>
      </c>
      <c r="Q64" s="206">
        <f>IF('Indicator Date hidden'!R65="x","x",$Q$2-'Indicator Date hidden'!R65)</f>
        <v>9</v>
      </c>
      <c r="R64" s="206">
        <f>IF('Indicator Date hidden'!S65="x","x",$R$2-'Indicator Date hidden'!S65)</f>
        <v>0</v>
      </c>
      <c r="S64" s="206">
        <f>IF('Indicator Date hidden'!T65="x","x",$S$2-'Indicator Date hidden'!T65)</f>
        <v>0</v>
      </c>
      <c r="T64" s="206">
        <f>IF('Indicator Date hidden'!U65="x","x",$T$2-'Indicator Date hidden'!U65)</f>
        <v>0</v>
      </c>
      <c r="U64" s="206">
        <f>IF('Indicator Date hidden'!V65="x","x",$U$2-'Indicator Date hidden'!V65)</f>
        <v>0</v>
      </c>
      <c r="V64" s="206">
        <f>IF('Indicator Date hidden'!W65="x","x",$V$2-'Indicator Date hidden'!W65)</f>
        <v>0</v>
      </c>
      <c r="W64" s="206">
        <f>IF('Indicator Date hidden'!X65="x","x",$W$2-'Indicator Date hidden'!X65)</f>
        <v>5</v>
      </c>
      <c r="X64" s="206">
        <f>IF('Indicator Date hidden'!Y65="x","x",$X$2-'Indicator Date hidden'!Y65)</f>
        <v>1</v>
      </c>
      <c r="Y64" s="206">
        <f>IF('Indicator Date hidden'!Z65="x","x",$Y$2-'Indicator Date hidden'!Z65)</f>
        <v>0</v>
      </c>
      <c r="Z64" s="206">
        <f>IF('Indicator Date hidden'!AA65="x","x",$Z$2-'Indicator Date hidden'!AA65)</f>
        <v>0</v>
      </c>
      <c r="AA64" s="206">
        <f>IF('Indicator Date hidden'!AB65="x","x",$AA$2-'Indicator Date hidden'!AB65)</f>
        <v>0</v>
      </c>
      <c r="AB64" s="206">
        <f>IF('Indicator Date hidden'!AC65="x","x",$AB$2-'Indicator Date hidden'!AC65)</f>
        <v>0</v>
      </c>
      <c r="AC64" s="206">
        <f>IF('Indicator Date hidden'!AD65="x","x",$AC$2-'Indicator Date hidden'!AD65)</f>
        <v>0</v>
      </c>
      <c r="AD64" s="206">
        <f>IF('Indicator Date hidden'!AE65="x","x",$AD$2-'Indicator Date hidden'!AE65)</f>
        <v>0</v>
      </c>
      <c r="AE64" s="206">
        <f>IF('Indicator Date hidden'!AF65="x","x",$AE$2-'Indicator Date hidden'!AF65)</f>
        <v>0</v>
      </c>
      <c r="AF64" s="206">
        <f>IF('Indicator Date hidden'!AG65="x","x",$AF$2-'Indicator Date hidden'!AG65)</f>
        <v>0</v>
      </c>
      <c r="AG64" s="206">
        <f>IF('Indicator Date hidden'!AH65="x","x",$AG$2-'Indicator Date hidden'!AH65)</f>
        <v>0</v>
      </c>
      <c r="AH64" s="206">
        <f>IF('Indicator Date hidden'!AI65="x","x",$AH$2-'Indicator Date hidden'!AI65)</f>
        <v>0</v>
      </c>
      <c r="AI64" s="206">
        <f>IF('Indicator Date hidden'!AJ65="x","x",$AI$2-'Indicator Date hidden'!AJ65)</f>
        <v>0</v>
      </c>
      <c r="AJ64" s="206">
        <f>IF('Indicator Date hidden'!AK65="x","x",$AJ$2-'Indicator Date hidden'!AK65)</f>
        <v>1</v>
      </c>
      <c r="AK64" s="206">
        <f>IF('Indicator Date hidden'!AL65="x","x",$AK$2-'Indicator Date hidden'!AL65)</f>
        <v>1</v>
      </c>
      <c r="AL64" s="206">
        <f>IF('Indicator Date hidden'!AM65="x","x",$AL$2-'Indicator Date hidden'!AM65)</f>
        <v>0</v>
      </c>
      <c r="AM64" s="206">
        <f>IF('Indicator Date hidden'!AN65="x","x",$AM$2-'Indicator Date hidden'!AN65)</f>
        <v>0</v>
      </c>
      <c r="AN64" s="206">
        <f>IF('Indicator Date hidden'!AO65="x","x",$AN$2-'Indicator Date hidden'!AO65)</f>
        <v>0</v>
      </c>
      <c r="AO64" s="206" t="str">
        <f>IF('Indicator Date hidden'!AP65="x","x",$AO$2-'Indicator Date hidden'!AP65)</f>
        <v>x</v>
      </c>
      <c r="AP64" s="206" t="str">
        <f>IF('Indicator Date hidden'!AQ65="x","x",$AP$2-'Indicator Date hidden'!AQ65)</f>
        <v>x</v>
      </c>
      <c r="AQ64" s="206">
        <f>IF('Indicator Date hidden'!AR65="x","x",$AQ$2-'Indicator Date hidden'!AR65)</f>
        <v>0</v>
      </c>
      <c r="AR64" s="206">
        <f>IF('Indicator Date hidden'!AS65="x","x",$AR$2-'Indicator Date hidden'!AS65)</f>
        <v>0</v>
      </c>
      <c r="AS64" s="206">
        <f>IF('Indicator Date hidden'!AT65="x","x",$AS$2-'Indicator Date hidden'!AT65)</f>
        <v>0</v>
      </c>
      <c r="AT64" s="206">
        <f>IF('Indicator Date hidden'!AU65="x","x",$AT$2-'Indicator Date hidden'!AU65)</f>
        <v>0</v>
      </c>
      <c r="AU64" s="206">
        <f>IF('Indicator Date hidden'!AV65="x","x",$AU$2-'Indicator Date hidden'!AV65)</f>
        <v>1</v>
      </c>
      <c r="AV64" s="206">
        <f>IF('Indicator Date hidden'!AW65="x","x",$AV$2-'Indicator Date hidden'!AW65)</f>
        <v>0</v>
      </c>
      <c r="AW64" s="206">
        <f>IF('Indicator Date hidden'!AX65="x","x",$AW$2-'Indicator Date hidden'!AX65)</f>
        <v>0</v>
      </c>
      <c r="AX64" s="206">
        <f>IF('Indicator Date hidden'!AY65="x","x",$AX$2-'Indicator Date hidden'!AY65)</f>
        <v>0</v>
      </c>
      <c r="AY64" s="206">
        <f>IF('Indicator Date hidden'!AZ65="x","x",$AY$2-'Indicator Date hidden'!AZ65)</f>
        <v>0</v>
      </c>
      <c r="AZ64" s="206">
        <f>IF('Indicator Date hidden'!BA65="x","x",$AZ$2-'Indicator Date hidden'!BA65)</f>
        <v>0</v>
      </c>
      <c r="BA64">
        <f t="shared" si="5"/>
        <v>18</v>
      </c>
      <c r="BB64" s="21">
        <f t="shared" si="6"/>
        <v>0.36734693877551022</v>
      </c>
      <c r="BC64">
        <f t="shared" si="7"/>
        <v>6</v>
      </c>
      <c r="BD64" s="21">
        <f t="shared" si="8"/>
        <v>1.4525681346346322</v>
      </c>
      <c r="BE64" s="282">
        <f t="shared" si="9"/>
        <v>0</v>
      </c>
    </row>
    <row r="65" spans="1:57" x14ac:dyDescent="0.25">
      <c r="A65" t="s">
        <v>7188</v>
      </c>
      <c r="B65" s="206">
        <f>IF('Indicator Date hidden'!C66="x","x",$B$2-'Indicator Date hidden'!C66)</f>
        <v>0</v>
      </c>
      <c r="C65" s="206">
        <f>IF('Indicator Date hidden'!D66="x","x",$C$2-'Indicator Date hidden'!D66)</f>
        <v>0</v>
      </c>
      <c r="D65" s="206">
        <f>IF('Indicator Date hidden'!E66="x","x",$D$2-'Indicator Date hidden'!E66)</f>
        <v>0</v>
      </c>
      <c r="E65" s="206">
        <f>IF('Indicator Date hidden'!F66="x","x",$E$2-'Indicator Date hidden'!F66)</f>
        <v>0</v>
      </c>
      <c r="F65" s="206">
        <f>IF('Indicator Date hidden'!G66="x","x",$F$2-'Indicator Date hidden'!G66)</f>
        <v>0</v>
      </c>
      <c r="G65" s="206">
        <f>IF('Indicator Date hidden'!H66="x","x",$G$2-'Indicator Date hidden'!H66)</f>
        <v>0</v>
      </c>
      <c r="H65" s="206">
        <f>IF('Indicator Date hidden'!I66="x","x",$H$2-'Indicator Date hidden'!I66)</f>
        <v>0</v>
      </c>
      <c r="I65" s="206">
        <f>IF('Indicator Date hidden'!J66="x","x",$I$2-'Indicator Date hidden'!J66)</f>
        <v>0</v>
      </c>
      <c r="J65" s="206">
        <f>IF('Indicator Date hidden'!K66="x","x",$J$2-'Indicator Date hidden'!K66)</f>
        <v>0</v>
      </c>
      <c r="K65" s="206">
        <f>IF('Indicator Date hidden'!L66="x","x",$K$2-'Indicator Date hidden'!L66)</f>
        <v>0</v>
      </c>
      <c r="L65" s="206">
        <f>IF('Indicator Date hidden'!M66="x","x",$L$2-'Indicator Date hidden'!M66)</f>
        <v>0</v>
      </c>
      <c r="M65" s="206">
        <f>IF('Indicator Date hidden'!N66="x","x",$M$2-'Indicator Date hidden'!N66)</f>
        <v>0</v>
      </c>
      <c r="N65" s="206">
        <f>IF('Indicator Date hidden'!O66="x","x",$N$2-'Indicator Date hidden'!O66)</f>
        <v>0</v>
      </c>
      <c r="O65" s="206">
        <f>IF('Indicator Date hidden'!P66="x","x",$O$2-'Indicator Date hidden'!P66)</f>
        <v>0</v>
      </c>
      <c r="P65" s="206">
        <f>IF('Indicator Date hidden'!Q66="x","x",$P$2-'Indicator Date hidden'!Q66)</f>
        <v>0</v>
      </c>
      <c r="Q65" s="206" t="str">
        <f>IF('Indicator Date hidden'!R66="x","x",$Q$2-'Indicator Date hidden'!R66)</f>
        <v>x</v>
      </c>
      <c r="R65" s="206">
        <f>IF('Indicator Date hidden'!S66="x","x",$R$2-'Indicator Date hidden'!S66)</f>
        <v>0</v>
      </c>
      <c r="S65" s="206">
        <f>IF('Indicator Date hidden'!T66="x","x",$S$2-'Indicator Date hidden'!T66)</f>
        <v>0</v>
      </c>
      <c r="T65" s="206">
        <f>IF('Indicator Date hidden'!U66="x","x",$T$2-'Indicator Date hidden'!U66)</f>
        <v>0</v>
      </c>
      <c r="U65" s="206" t="str">
        <f>IF('Indicator Date hidden'!V66="x","x",$U$2-'Indicator Date hidden'!V66)</f>
        <v>x</v>
      </c>
      <c r="V65" s="206">
        <f>IF('Indicator Date hidden'!W66="x","x",$V$2-'Indicator Date hidden'!W66)</f>
        <v>0</v>
      </c>
      <c r="W65" s="206">
        <f>IF('Indicator Date hidden'!X66="x","x",$W$2-'Indicator Date hidden'!X66)</f>
        <v>9</v>
      </c>
      <c r="X65" s="206">
        <f>IF('Indicator Date hidden'!Y66="x","x",$X$2-'Indicator Date hidden'!Y66)</f>
        <v>2</v>
      </c>
      <c r="Y65" s="206">
        <f>IF('Indicator Date hidden'!Z66="x","x",$Y$2-'Indicator Date hidden'!Z66)</f>
        <v>0</v>
      </c>
      <c r="Z65" s="206">
        <f>IF('Indicator Date hidden'!AA66="x","x",$Z$2-'Indicator Date hidden'!AA66)</f>
        <v>0</v>
      </c>
      <c r="AA65" s="206" t="str">
        <f>IF('Indicator Date hidden'!AB66="x","x",$AA$2-'Indicator Date hidden'!AB66)</f>
        <v>x</v>
      </c>
      <c r="AB65" s="206">
        <f>IF('Indicator Date hidden'!AC66="x","x",$AB$2-'Indicator Date hidden'!AC66)</f>
        <v>0</v>
      </c>
      <c r="AC65" s="206">
        <f>IF('Indicator Date hidden'!AD66="x","x",$AC$2-'Indicator Date hidden'!AD66)</f>
        <v>0</v>
      </c>
      <c r="AD65" s="206" t="str">
        <f>IF('Indicator Date hidden'!AE66="x","x",$AD$2-'Indicator Date hidden'!AE66)</f>
        <v>x</v>
      </c>
      <c r="AE65" s="206">
        <f>IF('Indicator Date hidden'!AF66="x","x",$AE$2-'Indicator Date hidden'!AF66)</f>
        <v>0</v>
      </c>
      <c r="AF65" s="206">
        <f>IF('Indicator Date hidden'!AG66="x","x",$AF$2-'Indicator Date hidden'!AG66)</f>
        <v>2</v>
      </c>
      <c r="AG65" s="206">
        <f>IF('Indicator Date hidden'!AH66="x","x",$AG$2-'Indicator Date hidden'!AH66)</f>
        <v>0</v>
      </c>
      <c r="AH65" s="206">
        <f>IF('Indicator Date hidden'!AI66="x","x",$AH$2-'Indicator Date hidden'!AI66)</f>
        <v>0</v>
      </c>
      <c r="AI65" s="206">
        <f>IF('Indicator Date hidden'!AJ66="x","x",$AI$2-'Indicator Date hidden'!AJ66)</f>
        <v>0</v>
      </c>
      <c r="AJ65" s="206" t="str">
        <f>IF('Indicator Date hidden'!AK66="x","x",$AJ$2-'Indicator Date hidden'!AK66)</f>
        <v>x</v>
      </c>
      <c r="AK65" s="206">
        <f>IF('Indicator Date hidden'!AL66="x","x",$AK$2-'Indicator Date hidden'!AL66)</f>
        <v>1</v>
      </c>
      <c r="AL65" s="206">
        <f>IF('Indicator Date hidden'!AM66="x","x",$AL$2-'Indicator Date hidden'!AM66)</f>
        <v>0</v>
      </c>
      <c r="AM65" s="206">
        <f>IF('Indicator Date hidden'!AN66="x","x",$AM$2-'Indicator Date hidden'!AN66)</f>
        <v>0</v>
      </c>
      <c r="AN65" s="206">
        <f>IF('Indicator Date hidden'!AO66="x","x",$AN$2-'Indicator Date hidden'!AO66)</f>
        <v>0</v>
      </c>
      <c r="AO65" s="206">
        <f>IF('Indicator Date hidden'!AP66="x","x",$AO$2-'Indicator Date hidden'!AP66)</f>
        <v>0</v>
      </c>
      <c r="AP65" s="206">
        <f>IF('Indicator Date hidden'!AQ66="x","x",$AP$2-'Indicator Date hidden'!AQ66)</f>
        <v>0</v>
      </c>
      <c r="AQ65" s="206">
        <f>IF('Indicator Date hidden'!AR66="x","x",$AQ$2-'Indicator Date hidden'!AR66)</f>
        <v>0</v>
      </c>
      <c r="AR65" s="206">
        <f>IF('Indicator Date hidden'!AS66="x","x",$AR$2-'Indicator Date hidden'!AS66)</f>
        <v>0</v>
      </c>
      <c r="AS65" s="206">
        <f>IF('Indicator Date hidden'!AT66="x","x",$AS$2-'Indicator Date hidden'!AT66)</f>
        <v>0</v>
      </c>
      <c r="AT65" s="206">
        <f>IF('Indicator Date hidden'!AU66="x","x",$AT$2-'Indicator Date hidden'!AU66)</f>
        <v>0</v>
      </c>
      <c r="AU65" s="206" t="str">
        <f>IF('Indicator Date hidden'!AV66="x","x",$AU$2-'Indicator Date hidden'!AV66)</f>
        <v>x</v>
      </c>
      <c r="AV65" s="206">
        <f>IF('Indicator Date hidden'!AW66="x","x",$AV$2-'Indicator Date hidden'!AW66)</f>
        <v>0</v>
      </c>
      <c r="AW65" s="206">
        <f>IF('Indicator Date hidden'!AX66="x","x",$AW$2-'Indicator Date hidden'!AX66)</f>
        <v>0</v>
      </c>
      <c r="AX65" s="206">
        <f>IF('Indicator Date hidden'!AY66="x","x",$AX$2-'Indicator Date hidden'!AY66)</f>
        <v>0</v>
      </c>
      <c r="AY65" s="206">
        <f>IF('Indicator Date hidden'!AZ66="x","x",$AY$2-'Indicator Date hidden'!AZ66)</f>
        <v>0</v>
      </c>
      <c r="AZ65" s="206">
        <f>IF('Indicator Date hidden'!BA66="x","x",$AZ$2-'Indicator Date hidden'!BA66)</f>
        <v>0</v>
      </c>
      <c r="BA65">
        <f t="shared" si="5"/>
        <v>14</v>
      </c>
      <c r="BB65" s="21">
        <f t="shared" si="6"/>
        <v>0.31111111111111112</v>
      </c>
      <c r="BC65">
        <f t="shared" si="7"/>
        <v>4</v>
      </c>
      <c r="BD65" s="21">
        <f t="shared" si="8"/>
        <v>1.3795687284594451</v>
      </c>
      <c r="BE65" s="282">
        <f t="shared" si="9"/>
        <v>0</v>
      </c>
    </row>
    <row r="66" spans="1:57" x14ac:dyDescent="0.25">
      <c r="A66" t="s">
        <v>7219</v>
      </c>
      <c r="B66" s="206">
        <f>IF('Indicator Date hidden'!C67="x","x",$B$2-'Indicator Date hidden'!C67)</f>
        <v>0</v>
      </c>
      <c r="C66" s="206">
        <f>IF('Indicator Date hidden'!D67="x","x",$C$2-'Indicator Date hidden'!D67)</f>
        <v>0</v>
      </c>
      <c r="D66" s="206">
        <f>IF('Indicator Date hidden'!E67="x","x",$D$2-'Indicator Date hidden'!E67)</f>
        <v>0</v>
      </c>
      <c r="E66" s="206">
        <f>IF('Indicator Date hidden'!F67="x","x",$E$2-'Indicator Date hidden'!F67)</f>
        <v>0</v>
      </c>
      <c r="F66" s="206">
        <f>IF('Indicator Date hidden'!G67="x","x",$F$2-'Indicator Date hidden'!G67)</f>
        <v>0</v>
      </c>
      <c r="G66" s="206">
        <f>IF('Indicator Date hidden'!H67="x","x",$G$2-'Indicator Date hidden'!H67)</f>
        <v>0</v>
      </c>
      <c r="H66" s="206">
        <f>IF('Indicator Date hidden'!I67="x","x",$H$2-'Indicator Date hidden'!I67)</f>
        <v>0</v>
      </c>
      <c r="I66" s="206">
        <f>IF('Indicator Date hidden'!J67="x","x",$I$2-'Indicator Date hidden'!J67)</f>
        <v>0</v>
      </c>
      <c r="J66" s="206">
        <f>IF('Indicator Date hidden'!K67="x","x",$J$2-'Indicator Date hidden'!K67)</f>
        <v>0</v>
      </c>
      <c r="K66" s="206">
        <f>IF('Indicator Date hidden'!L67="x","x",$K$2-'Indicator Date hidden'!L67)</f>
        <v>0</v>
      </c>
      <c r="L66" s="206">
        <f>IF('Indicator Date hidden'!M67="x","x",$L$2-'Indicator Date hidden'!M67)</f>
        <v>0</v>
      </c>
      <c r="M66" s="206">
        <f>IF('Indicator Date hidden'!N67="x","x",$M$2-'Indicator Date hidden'!N67)</f>
        <v>0</v>
      </c>
      <c r="N66" s="206">
        <f>IF('Indicator Date hidden'!O67="x","x",$N$2-'Indicator Date hidden'!O67)</f>
        <v>0</v>
      </c>
      <c r="O66" s="206">
        <f>IF('Indicator Date hidden'!P67="x","x",$O$2-'Indicator Date hidden'!P67)</f>
        <v>0</v>
      </c>
      <c r="P66" s="206">
        <f>IF('Indicator Date hidden'!Q67="x","x",$P$2-'Indicator Date hidden'!Q67)</f>
        <v>0</v>
      </c>
      <c r="Q66" s="206">
        <f>IF('Indicator Date hidden'!R67="x","x",$Q$2-'Indicator Date hidden'!R67)</f>
        <v>3</v>
      </c>
      <c r="R66" s="206">
        <f>IF('Indicator Date hidden'!S67="x","x",$R$2-'Indicator Date hidden'!S67)</f>
        <v>0</v>
      </c>
      <c r="S66" s="206">
        <f>IF('Indicator Date hidden'!T67="x","x",$S$2-'Indicator Date hidden'!T67)</f>
        <v>0</v>
      </c>
      <c r="T66" s="206">
        <f>IF('Indicator Date hidden'!U67="x","x",$T$2-'Indicator Date hidden'!U67)</f>
        <v>0</v>
      </c>
      <c r="U66" s="206">
        <f>IF('Indicator Date hidden'!V67="x","x",$U$2-'Indicator Date hidden'!V67)</f>
        <v>0</v>
      </c>
      <c r="V66" s="206">
        <f>IF('Indicator Date hidden'!W67="x","x",$V$2-'Indicator Date hidden'!W67)</f>
        <v>0</v>
      </c>
      <c r="W66" s="206">
        <f>IF('Indicator Date hidden'!X67="x","x",$W$2-'Indicator Date hidden'!X67)</f>
        <v>0</v>
      </c>
      <c r="X66" s="206">
        <f>IF('Indicator Date hidden'!Y67="x","x",$X$2-'Indicator Date hidden'!Y67)</f>
        <v>4</v>
      </c>
      <c r="Y66" s="206">
        <f>IF('Indicator Date hidden'!Z67="x","x",$Y$2-'Indicator Date hidden'!Z67)</f>
        <v>0</v>
      </c>
      <c r="Z66" s="206">
        <f>IF('Indicator Date hidden'!AA67="x","x",$Z$2-'Indicator Date hidden'!AA67)</f>
        <v>0</v>
      </c>
      <c r="AA66" s="206">
        <f>IF('Indicator Date hidden'!AB67="x","x",$AA$2-'Indicator Date hidden'!AB67)</f>
        <v>0</v>
      </c>
      <c r="AB66" s="206">
        <f>IF('Indicator Date hidden'!AC67="x","x",$AB$2-'Indicator Date hidden'!AC67)</f>
        <v>0</v>
      </c>
      <c r="AC66" s="206">
        <f>IF('Indicator Date hidden'!AD67="x","x",$AC$2-'Indicator Date hidden'!AD67)</f>
        <v>0</v>
      </c>
      <c r="AD66" s="206">
        <f>IF('Indicator Date hidden'!AE67="x","x",$AD$2-'Indicator Date hidden'!AE67)</f>
        <v>0</v>
      </c>
      <c r="AE66" s="206">
        <f>IF('Indicator Date hidden'!AF67="x","x",$AE$2-'Indicator Date hidden'!AF67)</f>
        <v>0</v>
      </c>
      <c r="AF66" s="206">
        <f>IF('Indicator Date hidden'!AG67="x","x",$AF$2-'Indicator Date hidden'!AG67)</f>
        <v>8</v>
      </c>
      <c r="AG66" s="206">
        <f>IF('Indicator Date hidden'!AH67="x","x",$AG$2-'Indicator Date hidden'!AH67)</f>
        <v>0</v>
      </c>
      <c r="AH66" s="206">
        <f>IF('Indicator Date hidden'!AI67="x","x",$AH$2-'Indicator Date hidden'!AI67)</f>
        <v>0</v>
      </c>
      <c r="AI66" s="206">
        <f>IF('Indicator Date hidden'!AJ67="x","x",$AI$2-'Indicator Date hidden'!AJ67)</f>
        <v>0</v>
      </c>
      <c r="AJ66" s="206" t="str">
        <f>IF('Indicator Date hidden'!AK67="x","x",$AJ$2-'Indicator Date hidden'!AK67)</f>
        <v>x</v>
      </c>
      <c r="AK66" s="206">
        <f>IF('Indicator Date hidden'!AL67="x","x",$AK$2-'Indicator Date hidden'!AL67)</f>
        <v>1</v>
      </c>
      <c r="AL66" s="206">
        <f>IF('Indicator Date hidden'!AM67="x","x",$AL$2-'Indicator Date hidden'!AM67)</f>
        <v>0</v>
      </c>
      <c r="AM66" s="206">
        <f>IF('Indicator Date hidden'!AN67="x","x",$AM$2-'Indicator Date hidden'!AN67)</f>
        <v>0</v>
      </c>
      <c r="AN66" s="206">
        <f>IF('Indicator Date hidden'!AO67="x","x",$AN$2-'Indicator Date hidden'!AO67)</f>
        <v>0</v>
      </c>
      <c r="AO66" s="206">
        <f>IF('Indicator Date hidden'!AP67="x","x",$AO$2-'Indicator Date hidden'!AP67)</f>
        <v>0</v>
      </c>
      <c r="AP66" s="206">
        <f>IF('Indicator Date hidden'!AQ67="x","x",$AP$2-'Indicator Date hidden'!AQ67)</f>
        <v>0</v>
      </c>
      <c r="AQ66" s="206">
        <f>IF('Indicator Date hidden'!AR67="x","x",$AQ$2-'Indicator Date hidden'!AR67)</f>
        <v>0</v>
      </c>
      <c r="AR66" s="206">
        <f>IF('Indicator Date hidden'!AS67="x","x",$AR$2-'Indicator Date hidden'!AS67)</f>
        <v>0</v>
      </c>
      <c r="AS66" s="206">
        <f>IF('Indicator Date hidden'!AT67="x","x",$AS$2-'Indicator Date hidden'!AT67)</f>
        <v>0</v>
      </c>
      <c r="AT66" s="206">
        <f>IF('Indicator Date hidden'!AU67="x","x",$AT$2-'Indicator Date hidden'!AU67)</f>
        <v>0</v>
      </c>
      <c r="AU66" s="206">
        <f>IF('Indicator Date hidden'!AV67="x","x",$AU$2-'Indicator Date hidden'!AV67)</f>
        <v>4</v>
      </c>
      <c r="AV66" s="206">
        <f>IF('Indicator Date hidden'!AW67="x","x",$AV$2-'Indicator Date hidden'!AW67)</f>
        <v>0</v>
      </c>
      <c r="AW66" s="206">
        <f>IF('Indicator Date hidden'!AX67="x","x",$AW$2-'Indicator Date hidden'!AX67)</f>
        <v>0</v>
      </c>
      <c r="AX66" s="206">
        <f>IF('Indicator Date hidden'!AY67="x","x",$AX$2-'Indicator Date hidden'!AY67)</f>
        <v>0</v>
      </c>
      <c r="AY66" s="206">
        <f>IF('Indicator Date hidden'!AZ67="x","x",$AY$2-'Indicator Date hidden'!AZ67)</f>
        <v>0</v>
      </c>
      <c r="AZ66" s="206">
        <f>IF('Indicator Date hidden'!BA67="x","x",$AZ$2-'Indicator Date hidden'!BA67)</f>
        <v>0</v>
      </c>
      <c r="BA66">
        <f t="shared" si="5"/>
        <v>20</v>
      </c>
      <c r="BB66" s="21">
        <f t="shared" si="6"/>
        <v>0.4</v>
      </c>
      <c r="BC66">
        <f t="shared" si="7"/>
        <v>5</v>
      </c>
      <c r="BD66" s="21">
        <f t="shared" si="8"/>
        <v>1.4</v>
      </c>
      <c r="BE66" s="282">
        <f t="shared" si="9"/>
        <v>0</v>
      </c>
    </row>
    <row r="67" spans="1:57" x14ac:dyDescent="0.25">
      <c r="A67" t="s">
        <v>7228</v>
      </c>
      <c r="B67" s="206">
        <f>IF('Indicator Date hidden'!C68="x","x",$B$2-'Indicator Date hidden'!C68)</f>
        <v>0</v>
      </c>
      <c r="C67" s="206">
        <f>IF('Indicator Date hidden'!D68="x","x",$C$2-'Indicator Date hidden'!D68)</f>
        <v>0</v>
      </c>
      <c r="D67" s="206">
        <f>IF('Indicator Date hidden'!E68="x","x",$D$2-'Indicator Date hidden'!E68)</f>
        <v>0</v>
      </c>
      <c r="E67" s="206">
        <f>IF('Indicator Date hidden'!F68="x","x",$E$2-'Indicator Date hidden'!F68)</f>
        <v>0</v>
      </c>
      <c r="F67" s="206">
        <f>IF('Indicator Date hidden'!G68="x","x",$F$2-'Indicator Date hidden'!G68)</f>
        <v>0</v>
      </c>
      <c r="G67" s="206">
        <f>IF('Indicator Date hidden'!H68="x","x",$G$2-'Indicator Date hidden'!H68)</f>
        <v>0</v>
      </c>
      <c r="H67" s="206">
        <f>IF('Indicator Date hidden'!I68="x","x",$H$2-'Indicator Date hidden'!I68)</f>
        <v>0</v>
      </c>
      <c r="I67" s="206">
        <f>IF('Indicator Date hidden'!J68="x","x",$I$2-'Indicator Date hidden'!J68)</f>
        <v>0</v>
      </c>
      <c r="J67" s="206">
        <f>IF('Indicator Date hidden'!K68="x","x",$J$2-'Indicator Date hidden'!K68)</f>
        <v>0</v>
      </c>
      <c r="K67" s="206">
        <f>IF('Indicator Date hidden'!L68="x","x",$K$2-'Indicator Date hidden'!L68)</f>
        <v>0</v>
      </c>
      <c r="L67" s="206">
        <f>IF('Indicator Date hidden'!M68="x","x",$L$2-'Indicator Date hidden'!M68)</f>
        <v>0</v>
      </c>
      <c r="M67" s="206">
        <f>IF('Indicator Date hidden'!N68="x","x",$M$2-'Indicator Date hidden'!N68)</f>
        <v>0</v>
      </c>
      <c r="N67" s="206">
        <f>IF('Indicator Date hidden'!O68="x","x",$N$2-'Indicator Date hidden'!O68)</f>
        <v>0</v>
      </c>
      <c r="O67" s="206">
        <f>IF('Indicator Date hidden'!P68="x","x",$O$2-'Indicator Date hidden'!P68)</f>
        <v>0</v>
      </c>
      <c r="P67" s="206">
        <f>IF('Indicator Date hidden'!Q68="x","x",$P$2-'Indicator Date hidden'!Q68)</f>
        <v>0</v>
      </c>
      <c r="Q67" s="206" t="str">
        <f>IF('Indicator Date hidden'!R68="x","x",$Q$2-'Indicator Date hidden'!R68)</f>
        <v>x</v>
      </c>
      <c r="R67" s="206">
        <f>IF('Indicator Date hidden'!S68="x","x",$R$2-'Indicator Date hidden'!S68)</f>
        <v>0</v>
      </c>
      <c r="S67" s="206">
        <f>IF('Indicator Date hidden'!T68="x","x",$S$2-'Indicator Date hidden'!T68)</f>
        <v>0</v>
      </c>
      <c r="T67" s="206">
        <f>IF('Indicator Date hidden'!U68="x","x",$T$2-'Indicator Date hidden'!U68)</f>
        <v>0</v>
      </c>
      <c r="U67" s="206" t="str">
        <f>IF('Indicator Date hidden'!V68="x","x",$U$2-'Indicator Date hidden'!V68)</f>
        <v>x</v>
      </c>
      <c r="V67" s="206">
        <f>IF('Indicator Date hidden'!W68="x","x",$V$2-'Indicator Date hidden'!W68)</f>
        <v>0</v>
      </c>
      <c r="W67" s="206" t="str">
        <f>IF('Indicator Date hidden'!X68="x","x",$W$2-'Indicator Date hidden'!X68)</f>
        <v>x</v>
      </c>
      <c r="X67" s="206">
        <f>IF('Indicator Date hidden'!Y68="x","x",$X$2-'Indicator Date hidden'!Y68)</f>
        <v>4</v>
      </c>
      <c r="Y67" s="206">
        <f>IF('Indicator Date hidden'!Z68="x","x",$Y$2-'Indicator Date hidden'!Z68)</f>
        <v>0</v>
      </c>
      <c r="Z67" s="206">
        <f>IF('Indicator Date hidden'!AA68="x","x",$Z$2-'Indicator Date hidden'!AA68)</f>
        <v>0</v>
      </c>
      <c r="AA67" s="206" t="str">
        <f>IF('Indicator Date hidden'!AB68="x","x",$AA$2-'Indicator Date hidden'!AB68)</f>
        <v>x</v>
      </c>
      <c r="AB67" s="206">
        <f>IF('Indicator Date hidden'!AC68="x","x",$AB$2-'Indicator Date hidden'!AC68)</f>
        <v>0</v>
      </c>
      <c r="AC67" s="206">
        <f>IF('Indicator Date hidden'!AD68="x","x",$AC$2-'Indicator Date hidden'!AD68)</f>
        <v>0</v>
      </c>
      <c r="AD67" s="206" t="str">
        <f>IF('Indicator Date hidden'!AE68="x","x",$AD$2-'Indicator Date hidden'!AE68)</f>
        <v>x</v>
      </c>
      <c r="AE67" s="206">
        <f>IF('Indicator Date hidden'!AF68="x","x",$AE$2-'Indicator Date hidden'!AF68)</f>
        <v>0</v>
      </c>
      <c r="AF67" s="206">
        <f>IF('Indicator Date hidden'!AG68="x","x",$AF$2-'Indicator Date hidden'!AG68)</f>
        <v>1</v>
      </c>
      <c r="AG67" s="206">
        <f>IF('Indicator Date hidden'!AH68="x","x",$AG$2-'Indicator Date hidden'!AH68)</f>
        <v>0</v>
      </c>
      <c r="AH67" s="206">
        <f>IF('Indicator Date hidden'!AI68="x","x",$AH$2-'Indicator Date hidden'!AI68)</f>
        <v>0</v>
      </c>
      <c r="AI67" s="206">
        <f>IF('Indicator Date hidden'!AJ68="x","x",$AI$2-'Indicator Date hidden'!AJ68)</f>
        <v>0</v>
      </c>
      <c r="AJ67" s="206" t="str">
        <f>IF('Indicator Date hidden'!AK68="x","x",$AJ$2-'Indicator Date hidden'!AK68)</f>
        <v>x</v>
      </c>
      <c r="AK67" s="206">
        <f>IF('Indicator Date hidden'!AL68="x","x",$AK$2-'Indicator Date hidden'!AL68)</f>
        <v>1</v>
      </c>
      <c r="AL67" s="206">
        <f>IF('Indicator Date hidden'!AM68="x","x",$AL$2-'Indicator Date hidden'!AM68)</f>
        <v>0</v>
      </c>
      <c r="AM67" s="206">
        <f>IF('Indicator Date hidden'!AN68="x","x",$AM$2-'Indicator Date hidden'!AN68)</f>
        <v>0</v>
      </c>
      <c r="AN67" s="206">
        <f>IF('Indicator Date hidden'!AO68="x","x",$AN$2-'Indicator Date hidden'!AO68)</f>
        <v>0</v>
      </c>
      <c r="AO67" s="206">
        <f>IF('Indicator Date hidden'!AP68="x","x",$AO$2-'Indicator Date hidden'!AP68)</f>
        <v>0</v>
      </c>
      <c r="AP67" s="206">
        <f>IF('Indicator Date hidden'!AQ68="x","x",$AP$2-'Indicator Date hidden'!AQ68)</f>
        <v>0</v>
      </c>
      <c r="AQ67" s="206">
        <f>IF('Indicator Date hidden'!AR68="x","x",$AQ$2-'Indicator Date hidden'!AR68)</f>
        <v>0</v>
      </c>
      <c r="AR67" s="206">
        <f>IF('Indicator Date hidden'!AS68="x","x",$AR$2-'Indicator Date hidden'!AS68)</f>
        <v>0</v>
      </c>
      <c r="AS67" s="206">
        <f>IF('Indicator Date hidden'!AT68="x","x",$AS$2-'Indicator Date hidden'!AT68)</f>
        <v>0</v>
      </c>
      <c r="AT67" s="206">
        <f>IF('Indicator Date hidden'!AU68="x","x",$AT$2-'Indicator Date hidden'!AU68)</f>
        <v>0</v>
      </c>
      <c r="AU67" s="206">
        <f>IF('Indicator Date hidden'!AV68="x","x",$AU$2-'Indicator Date hidden'!AV68)</f>
        <v>1</v>
      </c>
      <c r="AV67" s="206">
        <f>IF('Indicator Date hidden'!AW68="x","x",$AV$2-'Indicator Date hidden'!AW68)</f>
        <v>0</v>
      </c>
      <c r="AW67" s="206">
        <f>IF('Indicator Date hidden'!AX68="x","x",$AW$2-'Indicator Date hidden'!AX68)</f>
        <v>0</v>
      </c>
      <c r="AX67" s="206">
        <f>IF('Indicator Date hidden'!AY68="x","x",$AX$2-'Indicator Date hidden'!AY68)</f>
        <v>0</v>
      </c>
      <c r="AY67" s="206">
        <f>IF('Indicator Date hidden'!AZ68="x","x",$AY$2-'Indicator Date hidden'!AZ68)</f>
        <v>0</v>
      </c>
      <c r="AZ67" s="206">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82">
        <f t="shared" ref="BE67:BE98" si="14">MEDIAN(B67:AZ67)</f>
        <v>0</v>
      </c>
    </row>
    <row r="68" spans="1:57" x14ac:dyDescent="0.25">
      <c r="A68" t="s">
        <v>7230</v>
      </c>
      <c r="B68" s="206">
        <f>IF('Indicator Date hidden'!C69="x","x",$B$2-'Indicator Date hidden'!C69)</f>
        <v>0</v>
      </c>
      <c r="C68" s="206">
        <f>IF('Indicator Date hidden'!D69="x","x",$C$2-'Indicator Date hidden'!D69)</f>
        <v>0</v>
      </c>
      <c r="D68" s="206">
        <f>IF('Indicator Date hidden'!E69="x","x",$D$2-'Indicator Date hidden'!E69)</f>
        <v>0</v>
      </c>
      <c r="E68" s="206">
        <f>IF('Indicator Date hidden'!F69="x","x",$E$2-'Indicator Date hidden'!F69)</f>
        <v>0</v>
      </c>
      <c r="F68" s="206">
        <f>IF('Indicator Date hidden'!G69="x","x",$F$2-'Indicator Date hidden'!G69)</f>
        <v>0</v>
      </c>
      <c r="G68" s="206">
        <f>IF('Indicator Date hidden'!H69="x","x",$G$2-'Indicator Date hidden'!H69)</f>
        <v>0</v>
      </c>
      <c r="H68" s="206">
        <f>IF('Indicator Date hidden'!I69="x","x",$H$2-'Indicator Date hidden'!I69)</f>
        <v>0</v>
      </c>
      <c r="I68" s="206">
        <f>IF('Indicator Date hidden'!J69="x","x",$I$2-'Indicator Date hidden'!J69)</f>
        <v>0</v>
      </c>
      <c r="J68" s="206">
        <f>IF('Indicator Date hidden'!K69="x","x",$J$2-'Indicator Date hidden'!K69)</f>
        <v>0</v>
      </c>
      <c r="K68" s="206">
        <f>IF('Indicator Date hidden'!L69="x","x",$K$2-'Indicator Date hidden'!L69)</f>
        <v>0</v>
      </c>
      <c r="L68" s="206">
        <f>IF('Indicator Date hidden'!M69="x","x",$L$2-'Indicator Date hidden'!M69)</f>
        <v>0</v>
      </c>
      <c r="M68" s="206">
        <f>IF('Indicator Date hidden'!N69="x","x",$M$2-'Indicator Date hidden'!N69)</f>
        <v>0</v>
      </c>
      <c r="N68" s="206">
        <f>IF('Indicator Date hidden'!O69="x","x",$N$2-'Indicator Date hidden'!O69)</f>
        <v>0</v>
      </c>
      <c r="O68" s="206">
        <f>IF('Indicator Date hidden'!P69="x","x",$O$2-'Indicator Date hidden'!P69)</f>
        <v>0</v>
      </c>
      <c r="P68" s="206">
        <f>IF('Indicator Date hidden'!Q69="x","x",$P$2-'Indicator Date hidden'!Q69)</f>
        <v>0</v>
      </c>
      <c r="Q68" s="206" t="str">
        <f>IF('Indicator Date hidden'!R69="x","x",$Q$2-'Indicator Date hidden'!R69)</f>
        <v>x</v>
      </c>
      <c r="R68" s="206">
        <f>IF('Indicator Date hidden'!S69="x","x",$R$2-'Indicator Date hidden'!S69)</f>
        <v>0</v>
      </c>
      <c r="S68" s="206">
        <f>IF('Indicator Date hidden'!T69="x","x",$S$2-'Indicator Date hidden'!T69)</f>
        <v>0</v>
      </c>
      <c r="T68" s="206">
        <f>IF('Indicator Date hidden'!U69="x","x",$T$2-'Indicator Date hidden'!U69)</f>
        <v>0</v>
      </c>
      <c r="U68" s="206">
        <f>IF('Indicator Date hidden'!V69="x","x",$U$2-'Indicator Date hidden'!V69)</f>
        <v>0</v>
      </c>
      <c r="V68" s="206">
        <f>IF('Indicator Date hidden'!W69="x","x",$V$2-'Indicator Date hidden'!W69)</f>
        <v>0</v>
      </c>
      <c r="W68" s="206" t="str">
        <f>IF('Indicator Date hidden'!X69="x","x",$W$2-'Indicator Date hidden'!X69)</f>
        <v>x</v>
      </c>
      <c r="X68" s="206" t="str">
        <f>IF('Indicator Date hidden'!Y69="x","x",$X$2-'Indicator Date hidden'!Y69)</f>
        <v>x</v>
      </c>
      <c r="Y68" s="206">
        <f>IF('Indicator Date hidden'!Z69="x","x",$Y$2-'Indicator Date hidden'!Z69)</f>
        <v>0</v>
      </c>
      <c r="Z68" s="206">
        <f>IF('Indicator Date hidden'!AA69="x","x",$Z$2-'Indicator Date hidden'!AA69)</f>
        <v>0</v>
      </c>
      <c r="AA68" s="206" t="str">
        <f>IF('Indicator Date hidden'!AB69="x","x",$AA$2-'Indicator Date hidden'!AB69)</f>
        <v>x</v>
      </c>
      <c r="AB68" s="206">
        <f>IF('Indicator Date hidden'!AC69="x","x",$AB$2-'Indicator Date hidden'!AC69)</f>
        <v>0</v>
      </c>
      <c r="AC68" s="206">
        <f>IF('Indicator Date hidden'!AD69="x","x",$AC$2-'Indicator Date hidden'!AD69)</f>
        <v>0</v>
      </c>
      <c r="AD68" s="206" t="str">
        <f>IF('Indicator Date hidden'!AE69="x","x",$AD$2-'Indicator Date hidden'!AE69)</f>
        <v>x</v>
      </c>
      <c r="AE68" s="206" t="str">
        <f>IF('Indicator Date hidden'!AF69="x","x",$AE$2-'Indicator Date hidden'!AF69)</f>
        <v>x</v>
      </c>
      <c r="AF68" s="206" t="str">
        <f>IF('Indicator Date hidden'!AG69="x","x",$AF$2-'Indicator Date hidden'!AG69)</f>
        <v>x</v>
      </c>
      <c r="AG68" s="206">
        <f>IF('Indicator Date hidden'!AH69="x","x",$AG$2-'Indicator Date hidden'!AH69)</f>
        <v>0</v>
      </c>
      <c r="AH68" s="206">
        <f>IF('Indicator Date hidden'!AI69="x","x",$AH$2-'Indicator Date hidden'!AI69)</f>
        <v>0</v>
      </c>
      <c r="AI68" s="206">
        <f>IF('Indicator Date hidden'!AJ69="x","x",$AI$2-'Indicator Date hidden'!AJ69)</f>
        <v>0</v>
      </c>
      <c r="AJ68" s="206" t="str">
        <f>IF('Indicator Date hidden'!AK69="x","x",$AJ$2-'Indicator Date hidden'!AK69)</f>
        <v>x</v>
      </c>
      <c r="AK68" s="206">
        <f>IF('Indicator Date hidden'!AL69="x","x",$AK$2-'Indicator Date hidden'!AL69)</f>
        <v>1</v>
      </c>
      <c r="AL68" s="206">
        <f>IF('Indicator Date hidden'!AM69="x","x",$AL$2-'Indicator Date hidden'!AM69)</f>
        <v>0</v>
      </c>
      <c r="AM68" s="206">
        <f>IF('Indicator Date hidden'!AN69="x","x",$AM$2-'Indicator Date hidden'!AN69)</f>
        <v>0</v>
      </c>
      <c r="AN68" s="206">
        <f>IF('Indicator Date hidden'!AO69="x","x",$AN$2-'Indicator Date hidden'!AO69)</f>
        <v>0</v>
      </c>
      <c r="AO68" s="206">
        <f>IF('Indicator Date hidden'!AP69="x","x",$AO$2-'Indicator Date hidden'!AP69)</f>
        <v>0</v>
      </c>
      <c r="AP68" s="206" t="str">
        <f>IF('Indicator Date hidden'!AQ69="x","x",$AP$2-'Indicator Date hidden'!AQ69)</f>
        <v>x</v>
      </c>
      <c r="AQ68" s="206">
        <f>IF('Indicator Date hidden'!AR69="x","x",$AQ$2-'Indicator Date hidden'!AR69)</f>
        <v>4</v>
      </c>
      <c r="AR68" s="206">
        <f>IF('Indicator Date hidden'!AS69="x","x",$AR$2-'Indicator Date hidden'!AS69)</f>
        <v>0</v>
      </c>
      <c r="AS68" s="206" t="str">
        <f>IF('Indicator Date hidden'!AT69="x","x",$AS$2-'Indicator Date hidden'!AT69)</f>
        <v>x</v>
      </c>
      <c r="AT68" s="206">
        <f>IF('Indicator Date hidden'!AU69="x","x",$AT$2-'Indicator Date hidden'!AU69)</f>
        <v>0</v>
      </c>
      <c r="AU68" s="206" t="str">
        <f>IF('Indicator Date hidden'!AV69="x","x",$AU$2-'Indicator Date hidden'!AV69)</f>
        <v>x</v>
      </c>
      <c r="AV68" s="206">
        <f>IF('Indicator Date hidden'!AW69="x","x",$AV$2-'Indicator Date hidden'!AW69)</f>
        <v>0</v>
      </c>
      <c r="AW68" s="206">
        <f>IF('Indicator Date hidden'!AX69="x","x",$AW$2-'Indicator Date hidden'!AX69)</f>
        <v>0</v>
      </c>
      <c r="AX68" s="206">
        <f>IF('Indicator Date hidden'!AY69="x","x",$AX$2-'Indicator Date hidden'!AY69)</f>
        <v>0</v>
      </c>
      <c r="AY68" s="206">
        <f>IF('Indicator Date hidden'!AZ69="x","x",$AY$2-'Indicator Date hidden'!AZ69)</f>
        <v>0</v>
      </c>
      <c r="AZ68" s="206">
        <f>IF('Indicator Date hidden'!BA69="x","x",$AZ$2-'Indicator Date hidden'!BA69)</f>
        <v>0</v>
      </c>
      <c r="BA68">
        <f t="shared" si="10"/>
        <v>5</v>
      </c>
      <c r="BB68" s="21">
        <f t="shared" si="11"/>
        <v>0.125</v>
      </c>
      <c r="BC68">
        <f t="shared" si="12"/>
        <v>2</v>
      </c>
      <c r="BD68" s="21">
        <f t="shared" si="13"/>
        <v>0.63982419460348638</v>
      </c>
      <c r="BE68" s="282">
        <f t="shared" si="14"/>
        <v>0</v>
      </c>
    </row>
    <row r="69" spans="1:57" x14ac:dyDescent="0.25">
      <c r="A69" t="s">
        <v>7231</v>
      </c>
      <c r="B69" s="206">
        <f>IF('Indicator Date hidden'!C70="x","x",$B$2-'Indicator Date hidden'!C70)</f>
        <v>0</v>
      </c>
      <c r="C69" s="206">
        <f>IF('Indicator Date hidden'!D70="x","x",$C$2-'Indicator Date hidden'!D70)</f>
        <v>0</v>
      </c>
      <c r="D69" s="206">
        <f>IF('Indicator Date hidden'!E70="x","x",$D$2-'Indicator Date hidden'!E70)</f>
        <v>0</v>
      </c>
      <c r="E69" s="206">
        <f>IF('Indicator Date hidden'!F70="x","x",$E$2-'Indicator Date hidden'!F70)</f>
        <v>0</v>
      </c>
      <c r="F69" s="206">
        <f>IF('Indicator Date hidden'!G70="x","x",$F$2-'Indicator Date hidden'!G70)</f>
        <v>0</v>
      </c>
      <c r="G69" s="206">
        <f>IF('Indicator Date hidden'!H70="x","x",$G$2-'Indicator Date hidden'!H70)</f>
        <v>0</v>
      </c>
      <c r="H69" s="206">
        <f>IF('Indicator Date hidden'!I70="x","x",$H$2-'Indicator Date hidden'!I70)</f>
        <v>0</v>
      </c>
      <c r="I69" s="206">
        <f>IF('Indicator Date hidden'!J70="x","x",$I$2-'Indicator Date hidden'!J70)</f>
        <v>0</v>
      </c>
      <c r="J69" s="206">
        <f>IF('Indicator Date hidden'!K70="x","x",$J$2-'Indicator Date hidden'!K70)</f>
        <v>0</v>
      </c>
      <c r="K69" s="206">
        <f>IF('Indicator Date hidden'!L70="x","x",$K$2-'Indicator Date hidden'!L70)</f>
        <v>0</v>
      </c>
      <c r="L69" s="206">
        <f>IF('Indicator Date hidden'!M70="x","x",$L$2-'Indicator Date hidden'!M70)</f>
        <v>0</v>
      </c>
      <c r="M69" s="206">
        <f>IF('Indicator Date hidden'!N70="x","x",$M$2-'Indicator Date hidden'!N70)</f>
        <v>0</v>
      </c>
      <c r="N69" s="206">
        <f>IF('Indicator Date hidden'!O70="x","x",$N$2-'Indicator Date hidden'!O70)</f>
        <v>0</v>
      </c>
      <c r="O69" s="206">
        <f>IF('Indicator Date hidden'!P70="x","x",$O$2-'Indicator Date hidden'!P70)</f>
        <v>0</v>
      </c>
      <c r="P69" s="206">
        <f>IF('Indicator Date hidden'!Q70="x","x",$P$2-'Indicator Date hidden'!Q70)</f>
        <v>0</v>
      </c>
      <c r="Q69" s="206" t="str">
        <f>IF('Indicator Date hidden'!R70="x","x",$Q$2-'Indicator Date hidden'!R70)</f>
        <v>x</v>
      </c>
      <c r="R69" s="206">
        <f>IF('Indicator Date hidden'!S70="x","x",$R$2-'Indicator Date hidden'!S70)</f>
        <v>0</v>
      </c>
      <c r="S69" s="206">
        <f>IF('Indicator Date hidden'!T70="x","x",$S$2-'Indicator Date hidden'!T70)</f>
        <v>0</v>
      </c>
      <c r="T69" s="206">
        <f>IF('Indicator Date hidden'!U70="x","x",$T$2-'Indicator Date hidden'!U70)</f>
        <v>0</v>
      </c>
      <c r="U69" s="206">
        <f>IF('Indicator Date hidden'!V70="x","x",$U$2-'Indicator Date hidden'!V70)</f>
        <v>0</v>
      </c>
      <c r="V69" s="206">
        <f>IF('Indicator Date hidden'!W70="x","x",$V$2-'Indicator Date hidden'!W70)</f>
        <v>0</v>
      </c>
      <c r="W69" s="206">
        <f>IF('Indicator Date hidden'!X70="x","x",$W$2-'Indicator Date hidden'!X70)</f>
        <v>5</v>
      </c>
      <c r="X69" s="206">
        <f>IF('Indicator Date hidden'!Y70="x","x",$X$2-'Indicator Date hidden'!Y70)</f>
        <v>5</v>
      </c>
      <c r="Y69" s="206">
        <f>IF('Indicator Date hidden'!Z70="x","x",$Y$2-'Indicator Date hidden'!Z70)</f>
        <v>0</v>
      </c>
      <c r="Z69" s="206">
        <f>IF('Indicator Date hidden'!AA70="x","x",$Z$2-'Indicator Date hidden'!AA70)</f>
        <v>0</v>
      </c>
      <c r="AA69" s="206">
        <f>IF('Indicator Date hidden'!AB70="x","x",$AA$2-'Indicator Date hidden'!AB70)</f>
        <v>0</v>
      </c>
      <c r="AB69" s="206">
        <f>IF('Indicator Date hidden'!AC70="x","x",$AB$2-'Indicator Date hidden'!AC70)</f>
        <v>0</v>
      </c>
      <c r="AC69" s="206">
        <f>IF('Indicator Date hidden'!AD70="x","x",$AC$2-'Indicator Date hidden'!AD70)</f>
        <v>0</v>
      </c>
      <c r="AD69" s="206">
        <f>IF('Indicator Date hidden'!AE70="x","x",$AD$2-'Indicator Date hidden'!AE70)</f>
        <v>0</v>
      </c>
      <c r="AE69" s="206">
        <f>IF('Indicator Date hidden'!AF70="x","x",$AE$2-'Indicator Date hidden'!AF70)</f>
        <v>0</v>
      </c>
      <c r="AF69" s="206">
        <f>IF('Indicator Date hidden'!AG70="x","x",$AF$2-'Indicator Date hidden'!AG70)</f>
        <v>2</v>
      </c>
      <c r="AG69" s="206">
        <f>IF('Indicator Date hidden'!AH70="x","x",$AG$2-'Indicator Date hidden'!AH70)</f>
        <v>0</v>
      </c>
      <c r="AH69" s="206">
        <f>IF('Indicator Date hidden'!AI70="x","x",$AH$2-'Indicator Date hidden'!AI70)</f>
        <v>0</v>
      </c>
      <c r="AI69" s="206">
        <f>IF('Indicator Date hidden'!AJ70="x","x",$AI$2-'Indicator Date hidden'!AJ70)</f>
        <v>0</v>
      </c>
      <c r="AJ69" s="206">
        <f>IF('Indicator Date hidden'!AK70="x","x",$AJ$2-'Indicator Date hidden'!AK70)</f>
        <v>1</v>
      </c>
      <c r="AK69" s="206">
        <f>IF('Indicator Date hidden'!AL70="x","x",$AK$2-'Indicator Date hidden'!AL70)</f>
        <v>1</v>
      </c>
      <c r="AL69" s="206">
        <f>IF('Indicator Date hidden'!AM70="x","x",$AL$2-'Indicator Date hidden'!AM70)</f>
        <v>0</v>
      </c>
      <c r="AM69" s="206">
        <f>IF('Indicator Date hidden'!AN70="x","x",$AM$2-'Indicator Date hidden'!AN70)</f>
        <v>0</v>
      </c>
      <c r="AN69" s="206">
        <f>IF('Indicator Date hidden'!AO70="x","x",$AN$2-'Indicator Date hidden'!AO70)</f>
        <v>0</v>
      </c>
      <c r="AO69" s="206">
        <f>IF('Indicator Date hidden'!AP70="x","x",$AO$2-'Indicator Date hidden'!AP70)</f>
        <v>0</v>
      </c>
      <c r="AP69" s="206">
        <f>IF('Indicator Date hidden'!AQ70="x","x",$AP$2-'Indicator Date hidden'!AQ70)</f>
        <v>0</v>
      </c>
      <c r="AQ69" s="206">
        <f>IF('Indicator Date hidden'!AR70="x","x",$AQ$2-'Indicator Date hidden'!AR70)</f>
        <v>0</v>
      </c>
      <c r="AR69" s="206">
        <f>IF('Indicator Date hidden'!AS70="x","x",$AR$2-'Indicator Date hidden'!AS70)</f>
        <v>0</v>
      </c>
      <c r="AS69" s="206">
        <f>IF('Indicator Date hidden'!AT70="x","x",$AS$2-'Indicator Date hidden'!AT70)</f>
        <v>0</v>
      </c>
      <c r="AT69" s="206">
        <f>IF('Indicator Date hidden'!AU70="x","x",$AT$2-'Indicator Date hidden'!AU70)</f>
        <v>0</v>
      </c>
      <c r="AU69" s="206">
        <f>IF('Indicator Date hidden'!AV70="x","x",$AU$2-'Indicator Date hidden'!AV70)</f>
        <v>1</v>
      </c>
      <c r="AV69" s="206">
        <f>IF('Indicator Date hidden'!AW70="x","x",$AV$2-'Indicator Date hidden'!AW70)</f>
        <v>0</v>
      </c>
      <c r="AW69" s="206">
        <f>IF('Indicator Date hidden'!AX70="x","x",$AW$2-'Indicator Date hidden'!AX70)</f>
        <v>0</v>
      </c>
      <c r="AX69" s="206">
        <f>IF('Indicator Date hidden'!AY70="x","x",$AX$2-'Indicator Date hidden'!AY70)</f>
        <v>0</v>
      </c>
      <c r="AY69" s="206">
        <f>IF('Indicator Date hidden'!AZ70="x","x",$AY$2-'Indicator Date hidden'!AZ70)</f>
        <v>0</v>
      </c>
      <c r="AZ69" s="206">
        <f>IF('Indicator Date hidden'!BA70="x","x",$AZ$2-'Indicator Date hidden'!BA70)</f>
        <v>0</v>
      </c>
      <c r="BA69">
        <f t="shared" si="10"/>
        <v>15</v>
      </c>
      <c r="BB69" s="21">
        <f t="shared" si="11"/>
        <v>0.3</v>
      </c>
      <c r="BC69">
        <f t="shared" si="12"/>
        <v>6</v>
      </c>
      <c r="BD69" s="21">
        <f t="shared" si="13"/>
        <v>1.0246950765959599</v>
      </c>
      <c r="BE69" s="282">
        <f t="shared" si="14"/>
        <v>0</v>
      </c>
    </row>
    <row r="70" spans="1:57" x14ac:dyDescent="0.25">
      <c r="A70" t="s">
        <v>7221</v>
      </c>
      <c r="B70" s="206">
        <f>IF('Indicator Date hidden'!C71="x","x",$B$2-'Indicator Date hidden'!C71)</f>
        <v>0</v>
      </c>
      <c r="C70" s="206">
        <f>IF('Indicator Date hidden'!D71="x","x",$C$2-'Indicator Date hidden'!D71)</f>
        <v>0</v>
      </c>
      <c r="D70" s="206">
        <f>IF('Indicator Date hidden'!E71="x","x",$D$2-'Indicator Date hidden'!E71)</f>
        <v>0</v>
      </c>
      <c r="E70" s="206">
        <f>IF('Indicator Date hidden'!F71="x","x",$E$2-'Indicator Date hidden'!F71)</f>
        <v>0</v>
      </c>
      <c r="F70" s="206">
        <f>IF('Indicator Date hidden'!G71="x","x",$F$2-'Indicator Date hidden'!G71)</f>
        <v>0</v>
      </c>
      <c r="G70" s="206">
        <f>IF('Indicator Date hidden'!H71="x","x",$G$2-'Indicator Date hidden'!H71)</f>
        <v>0</v>
      </c>
      <c r="H70" s="206">
        <f>IF('Indicator Date hidden'!I71="x","x",$H$2-'Indicator Date hidden'!I71)</f>
        <v>0</v>
      </c>
      <c r="I70" s="206">
        <f>IF('Indicator Date hidden'!J71="x","x",$I$2-'Indicator Date hidden'!J71)</f>
        <v>0</v>
      </c>
      <c r="J70" s="206">
        <f>IF('Indicator Date hidden'!K71="x","x",$J$2-'Indicator Date hidden'!K71)</f>
        <v>0</v>
      </c>
      <c r="K70" s="206">
        <f>IF('Indicator Date hidden'!L71="x","x",$K$2-'Indicator Date hidden'!L71)</f>
        <v>0</v>
      </c>
      <c r="L70" s="206">
        <f>IF('Indicator Date hidden'!M71="x","x",$L$2-'Indicator Date hidden'!M71)</f>
        <v>0</v>
      </c>
      <c r="M70" s="206">
        <f>IF('Indicator Date hidden'!N71="x","x",$M$2-'Indicator Date hidden'!N71)</f>
        <v>0</v>
      </c>
      <c r="N70" s="206">
        <f>IF('Indicator Date hidden'!O71="x","x",$N$2-'Indicator Date hidden'!O71)</f>
        <v>0</v>
      </c>
      <c r="O70" s="206">
        <f>IF('Indicator Date hidden'!P71="x","x",$O$2-'Indicator Date hidden'!P71)</f>
        <v>0</v>
      </c>
      <c r="P70" s="206">
        <f>IF('Indicator Date hidden'!Q71="x","x",$P$2-'Indicator Date hidden'!Q71)</f>
        <v>0</v>
      </c>
      <c r="Q70" s="206">
        <f>IF('Indicator Date hidden'!R71="x","x",$Q$2-'Indicator Date hidden'!R71)</f>
        <v>2</v>
      </c>
      <c r="R70" s="206">
        <f>IF('Indicator Date hidden'!S71="x","x",$R$2-'Indicator Date hidden'!S71)</f>
        <v>0</v>
      </c>
      <c r="S70" s="206">
        <f>IF('Indicator Date hidden'!T71="x","x",$S$2-'Indicator Date hidden'!T71)</f>
        <v>0</v>
      </c>
      <c r="T70" s="206">
        <f>IF('Indicator Date hidden'!U71="x","x",$T$2-'Indicator Date hidden'!U71)</f>
        <v>0</v>
      </c>
      <c r="U70" s="206">
        <f>IF('Indicator Date hidden'!V71="x","x",$U$2-'Indicator Date hidden'!V71)</f>
        <v>0</v>
      </c>
      <c r="V70" s="206">
        <f>IF('Indicator Date hidden'!W71="x","x",$V$2-'Indicator Date hidden'!W71)</f>
        <v>0</v>
      </c>
      <c r="W70" s="206">
        <f>IF('Indicator Date hidden'!X71="x","x",$W$2-'Indicator Date hidden'!X71)</f>
        <v>2</v>
      </c>
      <c r="X70" s="206">
        <f>IF('Indicator Date hidden'!Y71="x","x",$X$2-'Indicator Date hidden'!Y71)</f>
        <v>4</v>
      </c>
      <c r="Y70" s="206">
        <f>IF('Indicator Date hidden'!Z71="x","x",$Y$2-'Indicator Date hidden'!Z71)</f>
        <v>0</v>
      </c>
      <c r="Z70" s="206">
        <f>IF('Indicator Date hidden'!AA71="x","x",$Z$2-'Indicator Date hidden'!AA71)</f>
        <v>0</v>
      </c>
      <c r="AA70" s="206">
        <f>IF('Indicator Date hidden'!AB71="x","x",$AA$2-'Indicator Date hidden'!AB71)</f>
        <v>0</v>
      </c>
      <c r="AB70" s="206">
        <f>IF('Indicator Date hidden'!AC71="x","x",$AB$2-'Indicator Date hidden'!AC71)</f>
        <v>0</v>
      </c>
      <c r="AC70" s="206">
        <f>IF('Indicator Date hidden'!AD71="x","x",$AC$2-'Indicator Date hidden'!AD71)</f>
        <v>0</v>
      </c>
      <c r="AD70" s="206">
        <f>IF('Indicator Date hidden'!AE71="x","x",$AD$2-'Indicator Date hidden'!AE71)</f>
        <v>0</v>
      </c>
      <c r="AE70" s="206" t="str">
        <f>IF('Indicator Date hidden'!AF71="x","x",$AE$2-'Indicator Date hidden'!AF71)</f>
        <v>x</v>
      </c>
      <c r="AF70" s="206">
        <f>IF('Indicator Date hidden'!AG71="x","x",$AF$2-'Indicator Date hidden'!AG71)</f>
        <v>1</v>
      </c>
      <c r="AG70" s="206">
        <f>IF('Indicator Date hidden'!AH71="x","x",$AG$2-'Indicator Date hidden'!AH71)</f>
        <v>0</v>
      </c>
      <c r="AH70" s="206">
        <f>IF('Indicator Date hidden'!AI71="x","x",$AH$2-'Indicator Date hidden'!AI71)</f>
        <v>0</v>
      </c>
      <c r="AI70" s="206">
        <f>IF('Indicator Date hidden'!AJ71="x","x",$AI$2-'Indicator Date hidden'!AJ71)</f>
        <v>0</v>
      </c>
      <c r="AJ70" s="206" t="str">
        <f>IF('Indicator Date hidden'!AK71="x","x",$AJ$2-'Indicator Date hidden'!AK71)</f>
        <v>x</v>
      </c>
      <c r="AK70" s="206">
        <f>IF('Indicator Date hidden'!AL71="x","x",$AK$2-'Indicator Date hidden'!AL71)</f>
        <v>1</v>
      </c>
      <c r="AL70" s="206">
        <f>IF('Indicator Date hidden'!AM71="x","x",$AL$2-'Indicator Date hidden'!AM71)</f>
        <v>0</v>
      </c>
      <c r="AM70" s="206">
        <f>IF('Indicator Date hidden'!AN71="x","x",$AM$2-'Indicator Date hidden'!AN71)</f>
        <v>0</v>
      </c>
      <c r="AN70" s="206">
        <f>IF('Indicator Date hidden'!AO71="x","x",$AN$2-'Indicator Date hidden'!AO71)</f>
        <v>0</v>
      </c>
      <c r="AO70" s="206">
        <f>IF('Indicator Date hidden'!AP71="x","x",$AO$2-'Indicator Date hidden'!AP71)</f>
        <v>1</v>
      </c>
      <c r="AP70" s="206">
        <f>IF('Indicator Date hidden'!AQ71="x","x",$AP$2-'Indicator Date hidden'!AQ71)</f>
        <v>1</v>
      </c>
      <c r="AQ70" s="206">
        <f>IF('Indicator Date hidden'!AR71="x","x",$AQ$2-'Indicator Date hidden'!AR71)</f>
        <v>0</v>
      </c>
      <c r="AR70" s="206">
        <f>IF('Indicator Date hidden'!AS71="x","x",$AR$2-'Indicator Date hidden'!AS71)</f>
        <v>0</v>
      </c>
      <c r="AS70" s="206">
        <f>IF('Indicator Date hidden'!AT71="x","x",$AS$2-'Indicator Date hidden'!AT71)</f>
        <v>0</v>
      </c>
      <c r="AT70" s="206">
        <f>IF('Indicator Date hidden'!AU71="x","x",$AT$2-'Indicator Date hidden'!AU71)</f>
        <v>0</v>
      </c>
      <c r="AU70" s="206">
        <f>IF('Indicator Date hidden'!AV71="x","x",$AU$2-'Indicator Date hidden'!AV71)</f>
        <v>4</v>
      </c>
      <c r="AV70" s="206">
        <f>IF('Indicator Date hidden'!AW71="x","x",$AV$2-'Indicator Date hidden'!AW71)</f>
        <v>0</v>
      </c>
      <c r="AW70" s="206">
        <f>IF('Indicator Date hidden'!AX71="x","x",$AW$2-'Indicator Date hidden'!AX71)</f>
        <v>0</v>
      </c>
      <c r="AX70" s="206">
        <f>IF('Indicator Date hidden'!AY71="x","x",$AX$2-'Indicator Date hidden'!AY71)</f>
        <v>0</v>
      </c>
      <c r="AY70" s="206">
        <f>IF('Indicator Date hidden'!AZ71="x","x",$AY$2-'Indicator Date hidden'!AZ71)</f>
        <v>0</v>
      </c>
      <c r="AZ70" s="206">
        <f>IF('Indicator Date hidden'!BA71="x","x",$AZ$2-'Indicator Date hidden'!BA71)</f>
        <v>0</v>
      </c>
      <c r="BA70">
        <f t="shared" si="10"/>
        <v>16</v>
      </c>
      <c r="BB70" s="21">
        <f t="shared" si="11"/>
        <v>0.32653061224489793</v>
      </c>
      <c r="BC70">
        <f t="shared" si="12"/>
        <v>8</v>
      </c>
      <c r="BD70" s="21">
        <f t="shared" si="13"/>
        <v>0.88957121296748443</v>
      </c>
      <c r="BE70" s="282">
        <f t="shared" si="14"/>
        <v>0</v>
      </c>
    </row>
    <row r="71" spans="1:57" x14ac:dyDescent="0.25">
      <c r="A71" t="s">
        <v>7225</v>
      </c>
      <c r="B71" s="206">
        <f>IF('Indicator Date hidden'!C72="x","x",$B$2-'Indicator Date hidden'!C72)</f>
        <v>0</v>
      </c>
      <c r="C71" s="206">
        <f>IF('Indicator Date hidden'!D72="x","x",$C$2-'Indicator Date hidden'!D72)</f>
        <v>0</v>
      </c>
      <c r="D71" s="206">
        <f>IF('Indicator Date hidden'!E72="x","x",$D$2-'Indicator Date hidden'!E72)</f>
        <v>0</v>
      </c>
      <c r="E71" s="206">
        <f>IF('Indicator Date hidden'!F72="x","x",$E$2-'Indicator Date hidden'!F72)</f>
        <v>0</v>
      </c>
      <c r="F71" s="206">
        <f>IF('Indicator Date hidden'!G72="x","x",$F$2-'Indicator Date hidden'!G72)</f>
        <v>0</v>
      </c>
      <c r="G71" s="206">
        <f>IF('Indicator Date hidden'!H72="x","x",$G$2-'Indicator Date hidden'!H72)</f>
        <v>0</v>
      </c>
      <c r="H71" s="206">
        <f>IF('Indicator Date hidden'!I72="x","x",$H$2-'Indicator Date hidden'!I72)</f>
        <v>0</v>
      </c>
      <c r="I71" s="206">
        <f>IF('Indicator Date hidden'!J72="x","x",$I$2-'Indicator Date hidden'!J72)</f>
        <v>0</v>
      </c>
      <c r="J71" s="206">
        <f>IF('Indicator Date hidden'!K72="x","x",$J$2-'Indicator Date hidden'!K72)</f>
        <v>0</v>
      </c>
      <c r="K71" s="206">
        <f>IF('Indicator Date hidden'!L72="x","x",$K$2-'Indicator Date hidden'!L72)</f>
        <v>0</v>
      </c>
      <c r="L71" s="206">
        <f>IF('Indicator Date hidden'!M72="x","x",$L$2-'Indicator Date hidden'!M72)</f>
        <v>0</v>
      </c>
      <c r="M71" s="206">
        <f>IF('Indicator Date hidden'!N72="x","x",$M$2-'Indicator Date hidden'!N72)</f>
        <v>0</v>
      </c>
      <c r="N71" s="206">
        <f>IF('Indicator Date hidden'!O72="x","x",$N$2-'Indicator Date hidden'!O72)</f>
        <v>0</v>
      </c>
      <c r="O71" s="206">
        <f>IF('Indicator Date hidden'!P72="x","x",$O$2-'Indicator Date hidden'!P72)</f>
        <v>0</v>
      </c>
      <c r="P71" s="206">
        <f>IF('Indicator Date hidden'!Q72="x","x",$P$2-'Indicator Date hidden'!Q72)</f>
        <v>0</v>
      </c>
      <c r="Q71" s="206">
        <f>IF('Indicator Date hidden'!R72="x","x",$Q$2-'Indicator Date hidden'!R72)</f>
        <v>8</v>
      </c>
      <c r="R71" s="206">
        <f>IF('Indicator Date hidden'!S72="x","x",$R$2-'Indicator Date hidden'!S72)</f>
        <v>0</v>
      </c>
      <c r="S71" s="206">
        <f>IF('Indicator Date hidden'!T72="x","x",$S$2-'Indicator Date hidden'!T72)</f>
        <v>0</v>
      </c>
      <c r="T71" s="206">
        <f>IF('Indicator Date hidden'!U72="x","x",$T$2-'Indicator Date hidden'!U72)</f>
        <v>0</v>
      </c>
      <c r="U71" s="206">
        <f>IF('Indicator Date hidden'!V72="x","x",$U$2-'Indicator Date hidden'!V72)</f>
        <v>0</v>
      </c>
      <c r="V71" s="206">
        <f>IF('Indicator Date hidden'!W72="x","x",$V$2-'Indicator Date hidden'!W72)</f>
        <v>0</v>
      </c>
      <c r="W71" s="206">
        <f>IF('Indicator Date hidden'!X72="x","x",$W$2-'Indicator Date hidden'!X72)</f>
        <v>0</v>
      </c>
      <c r="X71" s="206">
        <f>IF('Indicator Date hidden'!Y72="x","x",$X$2-'Indicator Date hidden'!Y72)</f>
        <v>4</v>
      </c>
      <c r="Y71" s="206">
        <f>IF('Indicator Date hidden'!Z72="x","x",$Y$2-'Indicator Date hidden'!Z72)</f>
        <v>0</v>
      </c>
      <c r="Z71" s="206">
        <f>IF('Indicator Date hidden'!AA72="x","x",$Z$2-'Indicator Date hidden'!AA72)</f>
        <v>0</v>
      </c>
      <c r="AA71" s="206">
        <f>IF('Indicator Date hidden'!AB72="x","x",$AA$2-'Indicator Date hidden'!AB72)</f>
        <v>0</v>
      </c>
      <c r="AB71" s="206">
        <f>IF('Indicator Date hidden'!AC72="x","x",$AB$2-'Indicator Date hidden'!AC72)</f>
        <v>0</v>
      </c>
      <c r="AC71" s="206">
        <f>IF('Indicator Date hidden'!AD72="x","x",$AC$2-'Indicator Date hidden'!AD72)</f>
        <v>0</v>
      </c>
      <c r="AD71" s="206">
        <f>IF('Indicator Date hidden'!AE72="x","x",$AD$2-'Indicator Date hidden'!AE72)</f>
        <v>0</v>
      </c>
      <c r="AE71" s="206" t="str">
        <f>IF('Indicator Date hidden'!AF72="x","x",$AE$2-'Indicator Date hidden'!AF72)</f>
        <v>x</v>
      </c>
      <c r="AF71" s="206">
        <f>IF('Indicator Date hidden'!AG72="x","x",$AF$2-'Indicator Date hidden'!AG72)</f>
        <v>3</v>
      </c>
      <c r="AG71" s="206">
        <f>IF('Indicator Date hidden'!AH72="x","x",$AG$2-'Indicator Date hidden'!AH72)</f>
        <v>0</v>
      </c>
      <c r="AH71" s="206">
        <f>IF('Indicator Date hidden'!AI72="x","x",$AH$2-'Indicator Date hidden'!AI72)</f>
        <v>0</v>
      </c>
      <c r="AI71" s="206">
        <f>IF('Indicator Date hidden'!AJ72="x","x",$AI$2-'Indicator Date hidden'!AJ72)</f>
        <v>0</v>
      </c>
      <c r="AJ71" s="206" t="str">
        <f>IF('Indicator Date hidden'!AK72="x","x",$AJ$2-'Indicator Date hidden'!AK72)</f>
        <v>x</v>
      </c>
      <c r="AK71" s="206">
        <f>IF('Indicator Date hidden'!AL72="x","x",$AK$2-'Indicator Date hidden'!AL72)</f>
        <v>1</v>
      </c>
      <c r="AL71" s="206">
        <f>IF('Indicator Date hidden'!AM72="x","x",$AL$2-'Indicator Date hidden'!AM72)</f>
        <v>0</v>
      </c>
      <c r="AM71" s="206">
        <f>IF('Indicator Date hidden'!AN72="x","x",$AM$2-'Indicator Date hidden'!AN72)</f>
        <v>0</v>
      </c>
      <c r="AN71" s="206">
        <f>IF('Indicator Date hidden'!AO72="x","x",$AN$2-'Indicator Date hidden'!AO72)</f>
        <v>0</v>
      </c>
      <c r="AO71" s="206" t="str">
        <f>IF('Indicator Date hidden'!AP72="x","x",$AO$2-'Indicator Date hidden'!AP72)</f>
        <v>x</v>
      </c>
      <c r="AP71" s="206" t="str">
        <f>IF('Indicator Date hidden'!AQ72="x","x",$AP$2-'Indicator Date hidden'!AQ72)</f>
        <v>x</v>
      </c>
      <c r="AQ71" s="206">
        <f>IF('Indicator Date hidden'!AR72="x","x",$AQ$2-'Indicator Date hidden'!AR72)</f>
        <v>0</v>
      </c>
      <c r="AR71" s="206">
        <f>IF('Indicator Date hidden'!AS72="x","x",$AR$2-'Indicator Date hidden'!AS72)</f>
        <v>0</v>
      </c>
      <c r="AS71" s="206">
        <f>IF('Indicator Date hidden'!AT72="x","x",$AS$2-'Indicator Date hidden'!AT72)</f>
        <v>0</v>
      </c>
      <c r="AT71" s="206">
        <f>IF('Indicator Date hidden'!AU72="x","x",$AT$2-'Indicator Date hidden'!AU72)</f>
        <v>0</v>
      </c>
      <c r="AU71" s="206">
        <f>IF('Indicator Date hidden'!AV72="x","x",$AU$2-'Indicator Date hidden'!AV72)</f>
        <v>1</v>
      </c>
      <c r="AV71" s="206">
        <f>IF('Indicator Date hidden'!AW72="x","x",$AV$2-'Indicator Date hidden'!AW72)</f>
        <v>0</v>
      </c>
      <c r="AW71" s="206">
        <f>IF('Indicator Date hidden'!AX72="x","x",$AW$2-'Indicator Date hidden'!AX72)</f>
        <v>0</v>
      </c>
      <c r="AX71" s="206">
        <f>IF('Indicator Date hidden'!AY72="x","x",$AX$2-'Indicator Date hidden'!AY72)</f>
        <v>0</v>
      </c>
      <c r="AY71" s="206">
        <f>IF('Indicator Date hidden'!AZ72="x","x",$AY$2-'Indicator Date hidden'!AZ72)</f>
        <v>0</v>
      </c>
      <c r="AZ71" s="206">
        <f>IF('Indicator Date hidden'!BA72="x","x",$AZ$2-'Indicator Date hidden'!BA72)</f>
        <v>0</v>
      </c>
      <c r="BA71">
        <f t="shared" si="10"/>
        <v>17</v>
      </c>
      <c r="BB71" s="21">
        <f t="shared" si="11"/>
        <v>0.36170212765957449</v>
      </c>
      <c r="BC71">
        <f t="shared" si="12"/>
        <v>5</v>
      </c>
      <c r="BD71" s="21">
        <f t="shared" si="13"/>
        <v>1.3436300769231442</v>
      </c>
      <c r="BE71" s="282">
        <f t="shared" si="14"/>
        <v>0</v>
      </c>
    </row>
    <row r="72" spans="1:57" x14ac:dyDescent="0.25">
      <c r="A72" t="s">
        <v>7233</v>
      </c>
      <c r="B72" s="206">
        <f>IF('Indicator Date hidden'!C73="x","x",$B$2-'Indicator Date hidden'!C73)</f>
        <v>0</v>
      </c>
      <c r="C72" s="206">
        <f>IF('Indicator Date hidden'!D73="x","x",$C$2-'Indicator Date hidden'!D73)</f>
        <v>0</v>
      </c>
      <c r="D72" s="206">
        <f>IF('Indicator Date hidden'!E73="x","x",$D$2-'Indicator Date hidden'!E73)</f>
        <v>0</v>
      </c>
      <c r="E72" s="206">
        <f>IF('Indicator Date hidden'!F73="x","x",$E$2-'Indicator Date hidden'!F73)</f>
        <v>0</v>
      </c>
      <c r="F72" s="206">
        <f>IF('Indicator Date hidden'!G73="x","x",$F$2-'Indicator Date hidden'!G73)</f>
        <v>0</v>
      </c>
      <c r="G72" s="206">
        <f>IF('Indicator Date hidden'!H73="x","x",$G$2-'Indicator Date hidden'!H73)</f>
        <v>0</v>
      </c>
      <c r="H72" s="206">
        <f>IF('Indicator Date hidden'!I73="x","x",$H$2-'Indicator Date hidden'!I73)</f>
        <v>0</v>
      </c>
      <c r="I72" s="206">
        <f>IF('Indicator Date hidden'!J73="x","x",$I$2-'Indicator Date hidden'!J73)</f>
        <v>0</v>
      </c>
      <c r="J72" s="206">
        <f>IF('Indicator Date hidden'!K73="x","x",$J$2-'Indicator Date hidden'!K73)</f>
        <v>0</v>
      </c>
      <c r="K72" s="206">
        <f>IF('Indicator Date hidden'!L73="x","x",$K$2-'Indicator Date hidden'!L73)</f>
        <v>0</v>
      </c>
      <c r="L72" s="206">
        <f>IF('Indicator Date hidden'!M73="x","x",$L$2-'Indicator Date hidden'!M73)</f>
        <v>0</v>
      </c>
      <c r="M72" s="206">
        <f>IF('Indicator Date hidden'!N73="x","x",$M$2-'Indicator Date hidden'!N73)</f>
        <v>0</v>
      </c>
      <c r="N72" s="206">
        <f>IF('Indicator Date hidden'!O73="x","x",$N$2-'Indicator Date hidden'!O73)</f>
        <v>0</v>
      </c>
      <c r="O72" s="206">
        <f>IF('Indicator Date hidden'!P73="x","x",$O$2-'Indicator Date hidden'!P73)</f>
        <v>0</v>
      </c>
      <c r="P72" s="206">
        <f>IF('Indicator Date hidden'!Q73="x","x",$P$2-'Indicator Date hidden'!Q73)</f>
        <v>0</v>
      </c>
      <c r="Q72" s="206">
        <f>IF('Indicator Date hidden'!R73="x","x",$Q$2-'Indicator Date hidden'!R73)</f>
        <v>5</v>
      </c>
      <c r="R72" s="206">
        <f>IF('Indicator Date hidden'!S73="x","x",$R$2-'Indicator Date hidden'!S73)</f>
        <v>0</v>
      </c>
      <c r="S72" s="206">
        <f>IF('Indicator Date hidden'!T73="x","x",$S$2-'Indicator Date hidden'!T73)</f>
        <v>0</v>
      </c>
      <c r="T72" s="206">
        <f>IF('Indicator Date hidden'!U73="x","x",$T$2-'Indicator Date hidden'!U73)</f>
        <v>0</v>
      </c>
      <c r="U72" s="206">
        <f>IF('Indicator Date hidden'!V73="x","x",$U$2-'Indicator Date hidden'!V73)</f>
        <v>0</v>
      </c>
      <c r="V72" s="206">
        <f>IF('Indicator Date hidden'!W73="x","x",$V$2-'Indicator Date hidden'!W73)</f>
        <v>0</v>
      </c>
      <c r="W72" s="206">
        <f>IF('Indicator Date hidden'!X73="x","x",$W$2-'Indicator Date hidden'!X73)</f>
        <v>0</v>
      </c>
      <c r="X72" s="206">
        <f>IF('Indicator Date hidden'!Y73="x","x",$X$2-'Indicator Date hidden'!Y73)</f>
        <v>4</v>
      </c>
      <c r="Y72" s="206">
        <f>IF('Indicator Date hidden'!Z73="x","x",$Y$2-'Indicator Date hidden'!Z73)</f>
        <v>0</v>
      </c>
      <c r="Z72" s="206">
        <f>IF('Indicator Date hidden'!AA73="x","x",$Z$2-'Indicator Date hidden'!AA73)</f>
        <v>0</v>
      </c>
      <c r="AA72" s="206">
        <f>IF('Indicator Date hidden'!AB73="x","x",$AA$2-'Indicator Date hidden'!AB73)</f>
        <v>0</v>
      </c>
      <c r="AB72" s="206">
        <f>IF('Indicator Date hidden'!AC73="x","x",$AB$2-'Indicator Date hidden'!AC73)</f>
        <v>0</v>
      </c>
      <c r="AC72" s="206">
        <f>IF('Indicator Date hidden'!AD73="x","x",$AC$2-'Indicator Date hidden'!AD73)</f>
        <v>0</v>
      </c>
      <c r="AD72" s="206">
        <f>IF('Indicator Date hidden'!AE73="x","x",$AD$2-'Indicator Date hidden'!AE73)</f>
        <v>0</v>
      </c>
      <c r="AE72" s="206">
        <f>IF('Indicator Date hidden'!AF73="x","x",$AE$2-'Indicator Date hidden'!AF73)</f>
        <v>0</v>
      </c>
      <c r="AF72" s="206" t="str">
        <f>IF('Indicator Date hidden'!AG73="x","x",$AF$2-'Indicator Date hidden'!AG73)</f>
        <v>x</v>
      </c>
      <c r="AG72" s="206">
        <f>IF('Indicator Date hidden'!AH73="x","x",$AG$2-'Indicator Date hidden'!AH73)</f>
        <v>0</v>
      </c>
      <c r="AH72" s="206">
        <f>IF('Indicator Date hidden'!AI73="x","x",$AH$2-'Indicator Date hidden'!AI73)</f>
        <v>0</v>
      </c>
      <c r="AI72" s="206">
        <f>IF('Indicator Date hidden'!AJ73="x","x",$AI$2-'Indicator Date hidden'!AJ73)</f>
        <v>0</v>
      </c>
      <c r="AJ72" s="206" t="str">
        <f>IF('Indicator Date hidden'!AK73="x","x",$AJ$2-'Indicator Date hidden'!AK73)</f>
        <v>x</v>
      </c>
      <c r="AK72" s="206">
        <f>IF('Indicator Date hidden'!AL73="x","x",$AK$2-'Indicator Date hidden'!AL73)</f>
        <v>1</v>
      </c>
      <c r="AL72" s="206">
        <f>IF('Indicator Date hidden'!AM73="x","x",$AL$2-'Indicator Date hidden'!AM73)</f>
        <v>0</v>
      </c>
      <c r="AM72" s="206">
        <f>IF('Indicator Date hidden'!AN73="x","x",$AM$2-'Indicator Date hidden'!AN73)</f>
        <v>0</v>
      </c>
      <c r="AN72" s="206">
        <f>IF('Indicator Date hidden'!AO73="x","x",$AN$2-'Indicator Date hidden'!AO73)</f>
        <v>0</v>
      </c>
      <c r="AO72" s="206" t="str">
        <f>IF('Indicator Date hidden'!AP73="x","x",$AO$2-'Indicator Date hidden'!AP73)</f>
        <v>x</v>
      </c>
      <c r="AP72" s="206" t="str">
        <f>IF('Indicator Date hidden'!AQ73="x","x",$AP$2-'Indicator Date hidden'!AQ73)</f>
        <v>x</v>
      </c>
      <c r="AQ72" s="206" t="str">
        <f>IF('Indicator Date hidden'!AR73="x","x",$AQ$2-'Indicator Date hidden'!AR73)</f>
        <v>x</v>
      </c>
      <c r="AR72" s="206">
        <f>IF('Indicator Date hidden'!AS73="x","x",$AR$2-'Indicator Date hidden'!AS73)</f>
        <v>0</v>
      </c>
      <c r="AS72" s="206">
        <f>IF('Indicator Date hidden'!AT73="x","x",$AS$2-'Indicator Date hidden'!AT73)</f>
        <v>0</v>
      </c>
      <c r="AT72" s="206">
        <f>IF('Indicator Date hidden'!AU73="x","x",$AT$2-'Indicator Date hidden'!AU73)</f>
        <v>0</v>
      </c>
      <c r="AU72" s="206">
        <f>IF('Indicator Date hidden'!AV73="x","x",$AU$2-'Indicator Date hidden'!AV73)</f>
        <v>5</v>
      </c>
      <c r="AV72" s="206">
        <f>IF('Indicator Date hidden'!AW73="x","x",$AV$2-'Indicator Date hidden'!AW73)</f>
        <v>0</v>
      </c>
      <c r="AW72" s="206">
        <f>IF('Indicator Date hidden'!AX73="x","x",$AW$2-'Indicator Date hidden'!AX73)</f>
        <v>0</v>
      </c>
      <c r="AX72" s="206">
        <f>IF('Indicator Date hidden'!AY73="x","x",$AX$2-'Indicator Date hidden'!AY73)</f>
        <v>0</v>
      </c>
      <c r="AY72" s="206">
        <f>IF('Indicator Date hidden'!AZ73="x","x",$AY$2-'Indicator Date hidden'!AZ73)</f>
        <v>0</v>
      </c>
      <c r="AZ72" s="206">
        <f>IF('Indicator Date hidden'!BA73="x","x",$AZ$2-'Indicator Date hidden'!BA73)</f>
        <v>0</v>
      </c>
      <c r="BA72">
        <f t="shared" si="10"/>
        <v>15</v>
      </c>
      <c r="BB72" s="21">
        <f t="shared" si="11"/>
        <v>0.32608695652173914</v>
      </c>
      <c r="BC72">
        <f t="shared" si="12"/>
        <v>4</v>
      </c>
      <c r="BD72" s="21">
        <f t="shared" si="13"/>
        <v>1.1619763491211101</v>
      </c>
      <c r="BE72" s="282">
        <f t="shared" si="14"/>
        <v>0</v>
      </c>
    </row>
    <row r="73" spans="1:57" x14ac:dyDescent="0.25">
      <c r="A73" t="s">
        <v>7237</v>
      </c>
      <c r="B73" s="206">
        <f>IF('Indicator Date hidden'!C74="x","x",$B$2-'Indicator Date hidden'!C74)</f>
        <v>0</v>
      </c>
      <c r="C73" s="206">
        <f>IF('Indicator Date hidden'!D74="x","x",$C$2-'Indicator Date hidden'!D74)</f>
        <v>0</v>
      </c>
      <c r="D73" s="206">
        <f>IF('Indicator Date hidden'!E74="x","x",$D$2-'Indicator Date hidden'!E74)</f>
        <v>0</v>
      </c>
      <c r="E73" s="206">
        <f>IF('Indicator Date hidden'!F74="x","x",$E$2-'Indicator Date hidden'!F74)</f>
        <v>0</v>
      </c>
      <c r="F73" s="206">
        <f>IF('Indicator Date hidden'!G74="x","x",$F$2-'Indicator Date hidden'!G74)</f>
        <v>0</v>
      </c>
      <c r="G73" s="206">
        <f>IF('Indicator Date hidden'!H74="x","x",$G$2-'Indicator Date hidden'!H74)</f>
        <v>0</v>
      </c>
      <c r="H73" s="206">
        <f>IF('Indicator Date hidden'!I74="x","x",$H$2-'Indicator Date hidden'!I74)</f>
        <v>0</v>
      </c>
      <c r="I73" s="206">
        <f>IF('Indicator Date hidden'!J74="x","x",$I$2-'Indicator Date hidden'!J74)</f>
        <v>0</v>
      </c>
      <c r="J73" s="206">
        <f>IF('Indicator Date hidden'!K74="x","x",$J$2-'Indicator Date hidden'!K74)</f>
        <v>0</v>
      </c>
      <c r="K73" s="206">
        <f>IF('Indicator Date hidden'!L74="x","x",$K$2-'Indicator Date hidden'!L74)</f>
        <v>0</v>
      </c>
      <c r="L73" s="206">
        <f>IF('Indicator Date hidden'!M74="x","x",$L$2-'Indicator Date hidden'!M74)</f>
        <v>0</v>
      </c>
      <c r="M73" s="206">
        <f>IF('Indicator Date hidden'!N74="x","x",$M$2-'Indicator Date hidden'!N74)</f>
        <v>0</v>
      </c>
      <c r="N73" s="206">
        <f>IF('Indicator Date hidden'!O74="x","x",$N$2-'Indicator Date hidden'!O74)</f>
        <v>0</v>
      </c>
      <c r="O73" s="206">
        <f>IF('Indicator Date hidden'!P74="x","x",$O$2-'Indicator Date hidden'!P74)</f>
        <v>0</v>
      </c>
      <c r="P73" s="206">
        <f>IF('Indicator Date hidden'!Q74="x","x",$P$2-'Indicator Date hidden'!Q74)</f>
        <v>0</v>
      </c>
      <c r="Q73" s="206">
        <f>IF('Indicator Date hidden'!R74="x","x",$Q$2-'Indicator Date hidden'!R74)</f>
        <v>2</v>
      </c>
      <c r="R73" s="206">
        <f>IF('Indicator Date hidden'!S74="x","x",$R$2-'Indicator Date hidden'!S74)</f>
        <v>0</v>
      </c>
      <c r="S73" s="206">
        <f>IF('Indicator Date hidden'!T74="x","x",$S$2-'Indicator Date hidden'!T74)</f>
        <v>0</v>
      </c>
      <c r="T73" s="206">
        <f>IF('Indicator Date hidden'!U74="x","x",$T$2-'Indicator Date hidden'!U74)</f>
        <v>0</v>
      </c>
      <c r="U73" s="206">
        <f>IF('Indicator Date hidden'!V74="x","x",$U$2-'Indicator Date hidden'!V74)</f>
        <v>0</v>
      </c>
      <c r="V73" s="206">
        <f>IF('Indicator Date hidden'!W74="x","x",$V$2-'Indicator Date hidden'!W74)</f>
        <v>0</v>
      </c>
      <c r="W73" s="206">
        <f>IF('Indicator Date hidden'!X74="x","x",$W$2-'Indicator Date hidden'!X74)</f>
        <v>2</v>
      </c>
      <c r="X73" s="206">
        <f>IF('Indicator Date hidden'!Y74="x","x",$X$2-'Indicator Date hidden'!Y74)</f>
        <v>0</v>
      </c>
      <c r="Y73" s="206">
        <f>IF('Indicator Date hidden'!Z74="x","x",$Y$2-'Indicator Date hidden'!Z74)</f>
        <v>0</v>
      </c>
      <c r="Z73" s="206">
        <f>IF('Indicator Date hidden'!AA74="x","x",$Z$2-'Indicator Date hidden'!AA74)</f>
        <v>0</v>
      </c>
      <c r="AA73" s="206">
        <f>IF('Indicator Date hidden'!AB74="x","x",$AA$2-'Indicator Date hidden'!AB74)</f>
        <v>0</v>
      </c>
      <c r="AB73" s="206">
        <f>IF('Indicator Date hidden'!AC74="x","x",$AB$2-'Indicator Date hidden'!AC74)</f>
        <v>0</v>
      </c>
      <c r="AC73" s="206">
        <f>IF('Indicator Date hidden'!AD74="x","x",$AC$2-'Indicator Date hidden'!AD74)</f>
        <v>0</v>
      </c>
      <c r="AD73" s="206">
        <f>IF('Indicator Date hidden'!AE74="x","x",$AD$2-'Indicator Date hidden'!AE74)</f>
        <v>0</v>
      </c>
      <c r="AE73" s="206">
        <f>IF('Indicator Date hidden'!AF74="x","x",$AE$2-'Indicator Date hidden'!AF74)</f>
        <v>0</v>
      </c>
      <c r="AF73" s="206">
        <f>IF('Indicator Date hidden'!AG74="x","x",$AF$2-'Indicator Date hidden'!AG74)</f>
        <v>1</v>
      </c>
      <c r="AG73" s="206">
        <f>IF('Indicator Date hidden'!AH74="x","x",$AG$2-'Indicator Date hidden'!AH74)</f>
        <v>0</v>
      </c>
      <c r="AH73" s="206">
        <f>IF('Indicator Date hidden'!AI74="x","x",$AH$2-'Indicator Date hidden'!AI74)</f>
        <v>0</v>
      </c>
      <c r="AI73" s="206">
        <f>IF('Indicator Date hidden'!AJ74="x","x",$AI$2-'Indicator Date hidden'!AJ74)</f>
        <v>0</v>
      </c>
      <c r="AJ73" s="206">
        <f>IF('Indicator Date hidden'!AK74="x","x",$AJ$2-'Indicator Date hidden'!AK74)</f>
        <v>0</v>
      </c>
      <c r="AK73" s="206">
        <f>IF('Indicator Date hidden'!AL74="x","x",$AK$2-'Indicator Date hidden'!AL74)</f>
        <v>1</v>
      </c>
      <c r="AL73" s="206">
        <f>IF('Indicator Date hidden'!AM74="x","x",$AL$2-'Indicator Date hidden'!AM74)</f>
        <v>0</v>
      </c>
      <c r="AM73" s="206">
        <f>IF('Indicator Date hidden'!AN74="x","x",$AM$2-'Indicator Date hidden'!AN74)</f>
        <v>0</v>
      </c>
      <c r="AN73" s="206">
        <f>IF('Indicator Date hidden'!AO74="x","x",$AN$2-'Indicator Date hidden'!AO74)</f>
        <v>0</v>
      </c>
      <c r="AO73" s="206">
        <f>IF('Indicator Date hidden'!AP74="x","x",$AO$2-'Indicator Date hidden'!AP74)</f>
        <v>0</v>
      </c>
      <c r="AP73" s="206">
        <f>IF('Indicator Date hidden'!AQ74="x","x",$AP$2-'Indicator Date hidden'!AQ74)</f>
        <v>0</v>
      </c>
      <c r="AQ73" s="206">
        <f>IF('Indicator Date hidden'!AR74="x","x",$AQ$2-'Indicator Date hidden'!AR74)</f>
        <v>4</v>
      </c>
      <c r="AR73" s="206">
        <f>IF('Indicator Date hidden'!AS74="x","x",$AR$2-'Indicator Date hidden'!AS74)</f>
        <v>0</v>
      </c>
      <c r="AS73" s="206">
        <f>IF('Indicator Date hidden'!AT74="x","x",$AS$2-'Indicator Date hidden'!AT74)</f>
        <v>0</v>
      </c>
      <c r="AT73" s="206">
        <f>IF('Indicator Date hidden'!AU74="x","x",$AT$2-'Indicator Date hidden'!AU74)</f>
        <v>0</v>
      </c>
      <c r="AU73" s="206">
        <f>IF('Indicator Date hidden'!AV74="x","x",$AU$2-'Indicator Date hidden'!AV74)</f>
        <v>8</v>
      </c>
      <c r="AV73" s="206">
        <f>IF('Indicator Date hidden'!AW74="x","x",$AV$2-'Indicator Date hidden'!AW74)</f>
        <v>0</v>
      </c>
      <c r="AW73" s="206">
        <f>IF('Indicator Date hidden'!AX74="x","x",$AW$2-'Indicator Date hidden'!AX74)</f>
        <v>0</v>
      </c>
      <c r="AX73" s="206">
        <f>IF('Indicator Date hidden'!AY74="x","x",$AX$2-'Indicator Date hidden'!AY74)</f>
        <v>0</v>
      </c>
      <c r="AY73" s="206">
        <f>IF('Indicator Date hidden'!AZ74="x","x",$AY$2-'Indicator Date hidden'!AZ74)</f>
        <v>0</v>
      </c>
      <c r="AZ73" s="206">
        <f>IF('Indicator Date hidden'!BA74="x","x",$AZ$2-'Indicator Date hidden'!BA74)</f>
        <v>0</v>
      </c>
      <c r="BA73">
        <f t="shared" si="10"/>
        <v>18</v>
      </c>
      <c r="BB73" s="21">
        <f t="shared" si="11"/>
        <v>0.35294117647058826</v>
      </c>
      <c r="BC73">
        <f t="shared" si="12"/>
        <v>6</v>
      </c>
      <c r="BD73" s="21">
        <f t="shared" si="13"/>
        <v>1.2806788857104259</v>
      </c>
      <c r="BE73" s="282">
        <f t="shared" si="14"/>
        <v>0</v>
      </c>
    </row>
    <row r="74" spans="1:57" x14ac:dyDescent="0.25">
      <c r="A74" t="s">
        <v>7234</v>
      </c>
      <c r="B74" s="206">
        <f>IF('Indicator Date hidden'!C75="x","x",$B$2-'Indicator Date hidden'!C75)</f>
        <v>0</v>
      </c>
      <c r="C74" s="206">
        <f>IF('Indicator Date hidden'!D75="x","x",$C$2-'Indicator Date hidden'!D75)</f>
        <v>0</v>
      </c>
      <c r="D74" s="206">
        <f>IF('Indicator Date hidden'!E75="x","x",$D$2-'Indicator Date hidden'!E75)</f>
        <v>0</v>
      </c>
      <c r="E74" s="206">
        <f>IF('Indicator Date hidden'!F75="x","x",$E$2-'Indicator Date hidden'!F75)</f>
        <v>0</v>
      </c>
      <c r="F74" s="206">
        <f>IF('Indicator Date hidden'!G75="x","x",$F$2-'Indicator Date hidden'!G75)</f>
        <v>0</v>
      </c>
      <c r="G74" s="206">
        <f>IF('Indicator Date hidden'!H75="x","x",$G$2-'Indicator Date hidden'!H75)</f>
        <v>0</v>
      </c>
      <c r="H74" s="206">
        <f>IF('Indicator Date hidden'!I75="x","x",$H$2-'Indicator Date hidden'!I75)</f>
        <v>0</v>
      </c>
      <c r="I74" s="206">
        <f>IF('Indicator Date hidden'!J75="x","x",$I$2-'Indicator Date hidden'!J75)</f>
        <v>0</v>
      </c>
      <c r="J74" s="206">
        <f>IF('Indicator Date hidden'!K75="x","x",$J$2-'Indicator Date hidden'!K75)</f>
        <v>0</v>
      </c>
      <c r="K74" s="206">
        <f>IF('Indicator Date hidden'!L75="x","x",$K$2-'Indicator Date hidden'!L75)</f>
        <v>0</v>
      </c>
      <c r="L74" s="206">
        <f>IF('Indicator Date hidden'!M75="x","x",$L$2-'Indicator Date hidden'!M75)</f>
        <v>0</v>
      </c>
      <c r="M74" s="206">
        <f>IF('Indicator Date hidden'!N75="x","x",$M$2-'Indicator Date hidden'!N75)</f>
        <v>0</v>
      </c>
      <c r="N74" s="206">
        <f>IF('Indicator Date hidden'!O75="x","x",$N$2-'Indicator Date hidden'!O75)</f>
        <v>0</v>
      </c>
      <c r="O74" s="206">
        <f>IF('Indicator Date hidden'!P75="x","x",$O$2-'Indicator Date hidden'!P75)</f>
        <v>0</v>
      </c>
      <c r="P74" s="206">
        <f>IF('Indicator Date hidden'!Q75="x","x",$P$2-'Indicator Date hidden'!Q75)</f>
        <v>0</v>
      </c>
      <c r="Q74" s="206">
        <f>IF('Indicator Date hidden'!R75="x","x",$Q$2-'Indicator Date hidden'!R75)</f>
        <v>2</v>
      </c>
      <c r="R74" s="206">
        <f>IF('Indicator Date hidden'!S75="x","x",$R$2-'Indicator Date hidden'!S75)</f>
        <v>0</v>
      </c>
      <c r="S74" s="206">
        <f>IF('Indicator Date hidden'!T75="x","x",$S$2-'Indicator Date hidden'!T75)</f>
        <v>0</v>
      </c>
      <c r="T74" s="206">
        <f>IF('Indicator Date hidden'!U75="x","x",$T$2-'Indicator Date hidden'!U75)</f>
        <v>0</v>
      </c>
      <c r="U74" s="206">
        <f>IF('Indicator Date hidden'!V75="x","x",$U$2-'Indicator Date hidden'!V75)</f>
        <v>0</v>
      </c>
      <c r="V74" s="206">
        <f>IF('Indicator Date hidden'!W75="x","x",$V$2-'Indicator Date hidden'!W75)</f>
        <v>0</v>
      </c>
      <c r="W74" s="206">
        <f>IF('Indicator Date hidden'!X75="x","x",$W$2-'Indicator Date hidden'!X75)</f>
        <v>2</v>
      </c>
      <c r="X74" s="206" t="str">
        <f>IF('Indicator Date hidden'!Y75="x","x",$X$2-'Indicator Date hidden'!Y75)</f>
        <v>x</v>
      </c>
      <c r="Y74" s="206">
        <f>IF('Indicator Date hidden'!Z75="x","x",$Y$2-'Indicator Date hidden'!Z75)</f>
        <v>0</v>
      </c>
      <c r="Z74" s="206">
        <f>IF('Indicator Date hidden'!AA75="x","x",$Z$2-'Indicator Date hidden'!AA75)</f>
        <v>0</v>
      </c>
      <c r="AA74" s="206">
        <f>IF('Indicator Date hidden'!AB75="x","x",$AA$2-'Indicator Date hidden'!AB75)</f>
        <v>0</v>
      </c>
      <c r="AB74" s="206">
        <f>IF('Indicator Date hidden'!AC75="x","x",$AB$2-'Indicator Date hidden'!AC75)</f>
        <v>0</v>
      </c>
      <c r="AC74" s="206">
        <f>IF('Indicator Date hidden'!AD75="x","x",$AC$2-'Indicator Date hidden'!AD75)</f>
        <v>0</v>
      </c>
      <c r="AD74" s="206">
        <f>IF('Indicator Date hidden'!AE75="x","x",$AD$2-'Indicator Date hidden'!AE75)</f>
        <v>0</v>
      </c>
      <c r="AE74" s="206">
        <f>IF('Indicator Date hidden'!AF75="x","x",$AE$2-'Indicator Date hidden'!AF75)</f>
        <v>0</v>
      </c>
      <c r="AF74" s="206">
        <f>IF('Indicator Date hidden'!AG75="x","x",$AF$2-'Indicator Date hidden'!AG75)</f>
        <v>0</v>
      </c>
      <c r="AG74" s="206">
        <f>IF('Indicator Date hidden'!AH75="x","x",$AG$2-'Indicator Date hidden'!AH75)</f>
        <v>0</v>
      </c>
      <c r="AH74" s="206">
        <f>IF('Indicator Date hidden'!AI75="x","x",$AH$2-'Indicator Date hidden'!AI75)</f>
        <v>0</v>
      </c>
      <c r="AI74" s="206">
        <f>IF('Indicator Date hidden'!AJ75="x","x",$AI$2-'Indicator Date hidden'!AJ75)</f>
        <v>0</v>
      </c>
      <c r="AJ74" s="206">
        <f>IF('Indicator Date hidden'!AK75="x","x",$AJ$2-'Indicator Date hidden'!AK75)</f>
        <v>1</v>
      </c>
      <c r="AK74" s="206">
        <f>IF('Indicator Date hidden'!AL75="x","x",$AK$2-'Indicator Date hidden'!AL75)</f>
        <v>1</v>
      </c>
      <c r="AL74" s="206">
        <f>IF('Indicator Date hidden'!AM75="x","x",$AL$2-'Indicator Date hidden'!AM75)</f>
        <v>0</v>
      </c>
      <c r="AM74" s="206">
        <f>IF('Indicator Date hidden'!AN75="x","x",$AM$2-'Indicator Date hidden'!AN75)</f>
        <v>0</v>
      </c>
      <c r="AN74" s="206">
        <f>IF('Indicator Date hidden'!AO75="x","x",$AN$2-'Indicator Date hidden'!AO75)</f>
        <v>0</v>
      </c>
      <c r="AO74" s="206">
        <f>IF('Indicator Date hidden'!AP75="x","x",$AO$2-'Indicator Date hidden'!AP75)</f>
        <v>0</v>
      </c>
      <c r="AP74" s="206">
        <f>IF('Indicator Date hidden'!AQ75="x","x",$AP$2-'Indicator Date hidden'!AQ75)</f>
        <v>0</v>
      </c>
      <c r="AQ74" s="206">
        <f>IF('Indicator Date hidden'!AR75="x","x",$AQ$2-'Indicator Date hidden'!AR75)</f>
        <v>4</v>
      </c>
      <c r="AR74" s="206">
        <f>IF('Indicator Date hidden'!AS75="x","x",$AR$2-'Indicator Date hidden'!AS75)</f>
        <v>0</v>
      </c>
      <c r="AS74" s="206">
        <f>IF('Indicator Date hidden'!AT75="x","x",$AS$2-'Indicator Date hidden'!AT75)</f>
        <v>0</v>
      </c>
      <c r="AT74" s="206">
        <f>IF('Indicator Date hidden'!AU75="x","x",$AT$2-'Indicator Date hidden'!AU75)</f>
        <v>0</v>
      </c>
      <c r="AU74" s="206">
        <f>IF('Indicator Date hidden'!AV75="x","x",$AU$2-'Indicator Date hidden'!AV75)</f>
        <v>0</v>
      </c>
      <c r="AV74" s="206">
        <f>IF('Indicator Date hidden'!AW75="x","x",$AV$2-'Indicator Date hidden'!AW75)</f>
        <v>0</v>
      </c>
      <c r="AW74" s="206">
        <f>IF('Indicator Date hidden'!AX75="x","x",$AW$2-'Indicator Date hidden'!AX75)</f>
        <v>0</v>
      </c>
      <c r="AX74" s="206">
        <f>IF('Indicator Date hidden'!AY75="x","x",$AX$2-'Indicator Date hidden'!AY75)</f>
        <v>0</v>
      </c>
      <c r="AY74" s="206">
        <f>IF('Indicator Date hidden'!AZ75="x","x",$AY$2-'Indicator Date hidden'!AZ75)</f>
        <v>0</v>
      </c>
      <c r="AZ74" s="206">
        <f>IF('Indicator Date hidden'!BA75="x","x",$AZ$2-'Indicator Date hidden'!BA75)</f>
        <v>0</v>
      </c>
      <c r="BA74">
        <f t="shared" si="10"/>
        <v>10</v>
      </c>
      <c r="BB74" s="21">
        <f t="shared" si="11"/>
        <v>0.2</v>
      </c>
      <c r="BC74">
        <f t="shared" si="12"/>
        <v>5</v>
      </c>
      <c r="BD74" s="21">
        <f t="shared" si="13"/>
        <v>0.69282032302755092</v>
      </c>
      <c r="BE74" s="282">
        <f t="shared" si="14"/>
        <v>0</v>
      </c>
    </row>
    <row r="75" spans="1:57" x14ac:dyDescent="0.25">
      <c r="A75" t="s">
        <v>7239</v>
      </c>
      <c r="B75" s="206">
        <f>IF('Indicator Date hidden'!C76="x","x",$B$2-'Indicator Date hidden'!C76)</f>
        <v>0</v>
      </c>
      <c r="C75" s="206">
        <f>IF('Indicator Date hidden'!D76="x","x",$C$2-'Indicator Date hidden'!D76)</f>
        <v>0</v>
      </c>
      <c r="D75" s="206">
        <f>IF('Indicator Date hidden'!E76="x","x",$D$2-'Indicator Date hidden'!E76)</f>
        <v>0</v>
      </c>
      <c r="E75" s="206">
        <f>IF('Indicator Date hidden'!F76="x","x",$E$2-'Indicator Date hidden'!F76)</f>
        <v>0</v>
      </c>
      <c r="F75" s="206">
        <f>IF('Indicator Date hidden'!G76="x","x",$F$2-'Indicator Date hidden'!G76)</f>
        <v>0</v>
      </c>
      <c r="G75" s="206">
        <f>IF('Indicator Date hidden'!H76="x","x",$G$2-'Indicator Date hidden'!H76)</f>
        <v>0</v>
      </c>
      <c r="H75" s="206">
        <f>IF('Indicator Date hidden'!I76="x","x",$H$2-'Indicator Date hidden'!I76)</f>
        <v>0</v>
      </c>
      <c r="I75" s="206">
        <f>IF('Indicator Date hidden'!J76="x","x",$I$2-'Indicator Date hidden'!J76)</f>
        <v>0</v>
      </c>
      <c r="J75" s="206">
        <f>IF('Indicator Date hidden'!K76="x","x",$J$2-'Indicator Date hidden'!K76)</f>
        <v>0</v>
      </c>
      <c r="K75" s="206">
        <f>IF('Indicator Date hidden'!L76="x","x",$K$2-'Indicator Date hidden'!L76)</f>
        <v>0</v>
      </c>
      <c r="L75" s="206">
        <f>IF('Indicator Date hidden'!M76="x","x",$L$2-'Indicator Date hidden'!M76)</f>
        <v>0</v>
      </c>
      <c r="M75" s="206">
        <f>IF('Indicator Date hidden'!N76="x","x",$M$2-'Indicator Date hidden'!N76)</f>
        <v>0</v>
      </c>
      <c r="N75" s="206">
        <f>IF('Indicator Date hidden'!O76="x","x",$N$2-'Indicator Date hidden'!O76)</f>
        <v>0</v>
      </c>
      <c r="O75" s="206">
        <f>IF('Indicator Date hidden'!P76="x","x",$O$2-'Indicator Date hidden'!P76)</f>
        <v>0</v>
      </c>
      <c r="P75" s="206">
        <f>IF('Indicator Date hidden'!Q76="x","x",$P$2-'Indicator Date hidden'!Q76)</f>
        <v>0</v>
      </c>
      <c r="Q75" s="206" t="str">
        <f>IF('Indicator Date hidden'!R76="x","x",$Q$2-'Indicator Date hidden'!R76)</f>
        <v>x</v>
      </c>
      <c r="R75" s="206">
        <f>IF('Indicator Date hidden'!S76="x","x",$R$2-'Indicator Date hidden'!S76)</f>
        <v>0</v>
      </c>
      <c r="S75" s="206">
        <f>IF('Indicator Date hidden'!T76="x","x",$S$2-'Indicator Date hidden'!T76)</f>
        <v>0</v>
      </c>
      <c r="T75" s="206">
        <f>IF('Indicator Date hidden'!U76="x","x",$T$2-'Indicator Date hidden'!U76)</f>
        <v>0</v>
      </c>
      <c r="U75" s="206" t="str">
        <f>IF('Indicator Date hidden'!V76="x","x",$U$2-'Indicator Date hidden'!V76)</f>
        <v>x</v>
      </c>
      <c r="V75" s="206">
        <f>IF('Indicator Date hidden'!W76="x","x",$V$2-'Indicator Date hidden'!W76)</f>
        <v>0</v>
      </c>
      <c r="W75" s="206" t="str">
        <f>IF('Indicator Date hidden'!X76="x","x",$W$2-'Indicator Date hidden'!X76)</f>
        <v>x</v>
      </c>
      <c r="X75" s="206">
        <f>IF('Indicator Date hidden'!Y76="x","x",$X$2-'Indicator Date hidden'!Y76)</f>
        <v>2</v>
      </c>
      <c r="Y75" s="206">
        <f>IF('Indicator Date hidden'!Z76="x","x",$Y$2-'Indicator Date hidden'!Z76)</f>
        <v>0</v>
      </c>
      <c r="Z75" s="206">
        <f>IF('Indicator Date hidden'!AA76="x","x",$Z$2-'Indicator Date hidden'!AA76)</f>
        <v>0</v>
      </c>
      <c r="AA75" s="206" t="str">
        <f>IF('Indicator Date hidden'!AB76="x","x",$AA$2-'Indicator Date hidden'!AB76)</f>
        <v>x</v>
      </c>
      <c r="AB75" s="206">
        <f>IF('Indicator Date hidden'!AC76="x","x",$AB$2-'Indicator Date hidden'!AC76)</f>
        <v>0</v>
      </c>
      <c r="AC75" s="206">
        <f>IF('Indicator Date hidden'!AD76="x","x",$AC$2-'Indicator Date hidden'!AD76)</f>
        <v>0</v>
      </c>
      <c r="AD75" s="206" t="str">
        <f>IF('Indicator Date hidden'!AE76="x","x",$AD$2-'Indicator Date hidden'!AE76)</f>
        <v>x</v>
      </c>
      <c r="AE75" s="206">
        <f>IF('Indicator Date hidden'!AF76="x","x",$AE$2-'Indicator Date hidden'!AF76)</f>
        <v>0</v>
      </c>
      <c r="AF75" s="206">
        <f>IF('Indicator Date hidden'!AG76="x","x",$AF$2-'Indicator Date hidden'!AG76)</f>
        <v>1</v>
      </c>
      <c r="AG75" s="206">
        <f>IF('Indicator Date hidden'!AH76="x","x",$AG$2-'Indicator Date hidden'!AH76)</f>
        <v>0</v>
      </c>
      <c r="AH75" s="206">
        <f>IF('Indicator Date hidden'!AI76="x","x",$AH$2-'Indicator Date hidden'!AI76)</f>
        <v>0</v>
      </c>
      <c r="AI75" s="206">
        <f>IF('Indicator Date hidden'!AJ76="x","x",$AI$2-'Indicator Date hidden'!AJ76)</f>
        <v>0</v>
      </c>
      <c r="AJ75" s="206" t="str">
        <f>IF('Indicator Date hidden'!AK76="x","x",$AJ$2-'Indicator Date hidden'!AK76)</f>
        <v>x</v>
      </c>
      <c r="AK75" s="206">
        <f>IF('Indicator Date hidden'!AL76="x","x",$AK$2-'Indicator Date hidden'!AL76)</f>
        <v>1</v>
      </c>
      <c r="AL75" s="206">
        <f>IF('Indicator Date hidden'!AM76="x","x",$AL$2-'Indicator Date hidden'!AM76)</f>
        <v>0</v>
      </c>
      <c r="AM75" s="206">
        <f>IF('Indicator Date hidden'!AN76="x","x",$AM$2-'Indicator Date hidden'!AN76)</f>
        <v>0</v>
      </c>
      <c r="AN75" s="206">
        <f>IF('Indicator Date hidden'!AO76="x","x",$AN$2-'Indicator Date hidden'!AO76)</f>
        <v>0</v>
      </c>
      <c r="AO75" s="206">
        <f>IF('Indicator Date hidden'!AP76="x","x",$AO$2-'Indicator Date hidden'!AP76)</f>
        <v>0</v>
      </c>
      <c r="AP75" s="206">
        <f>IF('Indicator Date hidden'!AQ76="x","x",$AP$2-'Indicator Date hidden'!AQ76)</f>
        <v>0</v>
      </c>
      <c r="AQ75" s="206">
        <f>IF('Indicator Date hidden'!AR76="x","x",$AQ$2-'Indicator Date hidden'!AR76)</f>
        <v>0</v>
      </c>
      <c r="AR75" s="206">
        <f>IF('Indicator Date hidden'!AS76="x","x",$AR$2-'Indicator Date hidden'!AS76)</f>
        <v>0</v>
      </c>
      <c r="AS75" s="206">
        <f>IF('Indicator Date hidden'!AT76="x","x",$AS$2-'Indicator Date hidden'!AT76)</f>
        <v>0</v>
      </c>
      <c r="AT75" s="206">
        <f>IF('Indicator Date hidden'!AU76="x","x",$AT$2-'Indicator Date hidden'!AU76)</f>
        <v>0</v>
      </c>
      <c r="AU75" s="206">
        <f>IF('Indicator Date hidden'!AV76="x","x",$AU$2-'Indicator Date hidden'!AV76)</f>
        <v>1</v>
      </c>
      <c r="AV75" s="206">
        <f>IF('Indicator Date hidden'!AW76="x","x",$AV$2-'Indicator Date hidden'!AW76)</f>
        <v>0</v>
      </c>
      <c r="AW75" s="206">
        <f>IF('Indicator Date hidden'!AX76="x","x",$AW$2-'Indicator Date hidden'!AX76)</f>
        <v>0</v>
      </c>
      <c r="AX75" s="206">
        <f>IF('Indicator Date hidden'!AY76="x","x",$AX$2-'Indicator Date hidden'!AY76)</f>
        <v>0</v>
      </c>
      <c r="AY75" s="206">
        <f>IF('Indicator Date hidden'!AZ76="x","x",$AY$2-'Indicator Date hidden'!AZ76)</f>
        <v>0</v>
      </c>
      <c r="AZ75" s="206">
        <f>IF('Indicator Date hidden'!BA76="x","x",$AZ$2-'Indicator Date hidden'!BA76)</f>
        <v>0</v>
      </c>
      <c r="BA75">
        <f t="shared" si="10"/>
        <v>5</v>
      </c>
      <c r="BB75" s="21">
        <f t="shared" si="11"/>
        <v>0.1111111111111111</v>
      </c>
      <c r="BC75">
        <f t="shared" si="12"/>
        <v>4</v>
      </c>
      <c r="BD75" s="21">
        <f t="shared" si="13"/>
        <v>0.37843080813169783</v>
      </c>
      <c r="BE75" s="282">
        <f t="shared" si="14"/>
        <v>0</v>
      </c>
    </row>
    <row r="76" spans="1:57" x14ac:dyDescent="0.25">
      <c r="A76" t="s">
        <v>7247</v>
      </c>
      <c r="B76" s="206">
        <f>IF('Indicator Date hidden'!C77="x","x",$B$2-'Indicator Date hidden'!C77)</f>
        <v>0</v>
      </c>
      <c r="C76" s="206">
        <f>IF('Indicator Date hidden'!D77="x","x",$C$2-'Indicator Date hidden'!D77)</f>
        <v>0</v>
      </c>
      <c r="D76" s="206">
        <f>IF('Indicator Date hidden'!E77="x","x",$D$2-'Indicator Date hidden'!E77)</f>
        <v>0</v>
      </c>
      <c r="E76" s="206">
        <f>IF('Indicator Date hidden'!F77="x","x",$E$2-'Indicator Date hidden'!F77)</f>
        <v>0</v>
      </c>
      <c r="F76" s="206">
        <f>IF('Indicator Date hidden'!G77="x","x",$F$2-'Indicator Date hidden'!G77)</f>
        <v>0</v>
      </c>
      <c r="G76" s="206">
        <f>IF('Indicator Date hidden'!H77="x","x",$G$2-'Indicator Date hidden'!H77)</f>
        <v>0</v>
      </c>
      <c r="H76" s="206">
        <f>IF('Indicator Date hidden'!I77="x","x",$H$2-'Indicator Date hidden'!I77)</f>
        <v>0</v>
      </c>
      <c r="I76" s="206">
        <f>IF('Indicator Date hidden'!J77="x","x",$I$2-'Indicator Date hidden'!J77)</f>
        <v>0</v>
      </c>
      <c r="J76" s="206">
        <f>IF('Indicator Date hidden'!K77="x","x",$J$2-'Indicator Date hidden'!K77)</f>
        <v>0</v>
      </c>
      <c r="K76" s="206">
        <f>IF('Indicator Date hidden'!L77="x","x",$K$2-'Indicator Date hidden'!L77)</f>
        <v>0</v>
      </c>
      <c r="L76" s="206">
        <f>IF('Indicator Date hidden'!M77="x","x",$L$2-'Indicator Date hidden'!M77)</f>
        <v>0</v>
      </c>
      <c r="M76" s="206">
        <f>IF('Indicator Date hidden'!N77="x","x",$M$2-'Indicator Date hidden'!N77)</f>
        <v>0</v>
      </c>
      <c r="N76" s="206">
        <f>IF('Indicator Date hidden'!O77="x","x",$N$2-'Indicator Date hidden'!O77)</f>
        <v>0</v>
      </c>
      <c r="O76" s="206">
        <f>IF('Indicator Date hidden'!P77="x","x",$O$2-'Indicator Date hidden'!P77)</f>
        <v>0</v>
      </c>
      <c r="P76" s="206">
        <f>IF('Indicator Date hidden'!Q77="x","x",$P$2-'Indicator Date hidden'!Q77)</f>
        <v>0</v>
      </c>
      <c r="Q76" s="206" t="str">
        <f>IF('Indicator Date hidden'!R77="x","x",$Q$2-'Indicator Date hidden'!R77)</f>
        <v>x</v>
      </c>
      <c r="R76" s="206">
        <f>IF('Indicator Date hidden'!S77="x","x",$R$2-'Indicator Date hidden'!S77)</f>
        <v>0</v>
      </c>
      <c r="S76" s="206">
        <f>IF('Indicator Date hidden'!T77="x","x",$S$2-'Indicator Date hidden'!T77)</f>
        <v>0</v>
      </c>
      <c r="T76" s="206">
        <f>IF('Indicator Date hidden'!U77="x","x",$T$2-'Indicator Date hidden'!U77)</f>
        <v>0</v>
      </c>
      <c r="U76" s="206" t="str">
        <f>IF('Indicator Date hidden'!V77="x","x",$U$2-'Indicator Date hidden'!V77)</f>
        <v>x</v>
      </c>
      <c r="V76" s="206">
        <f>IF('Indicator Date hidden'!W77="x","x",$V$2-'Indicator Date hidden'!W77)</f>
        <v>0</v>
      </c>
      <c r="W76" s="206" t="str">
        <f>IF('Indicator Date hidden'!X77="x","x",$W$2-'Indicator Date hidden'!X77)</f>
        <v>x</v>
      </c>
      <c r="X76" s="206">
        <f>IF('Indicator Date hidden'!Y77="x","x",$X$2-'Indicator Date hidden'!Y77)</f>
        <v>2</v>
      </c>
      <c r="Y76" s="206">
        <f>IF('Indicator Date hidden'!Z77="x","x",$Y$2-'Indicator Date hidden'!Z77)</f>
        <v>0</v>
      </c>
      <c r="Z76" s="206">
        <f>IF('Indicator Date hidden'!AA77="x","x",$Z$2-'Indicator Date hidden'!AA77)</f>
        <v>0</v>
      </c>
      <c r="AA76" s="206" t="str">
        <f>IF('Indicator Date hidden'!AB77="x","x",$AA$2-'Indicator Date hidden'!AB77)</f>
        <v>x</v>
      </c>
      <c r="AB76" s="206">
        <f>IF('Indicator Date hidden'!AC77="x","x",$AB$2-'Indicator Date hidden'!AC77)</f>
        <v>0</v>
      </c>
      <c r="AC76" s="206">
        <f>IF('Indicator Date hidden'!AD77="x","x",$AC$2-'Indicator Date hidden'!AD77)</f>
        <v>0</v>
      </c>
      <c r="AD76" s="206" t="str">
        <f>IF('Indicator Date hidden'!AE77="x","x",$AD$2-'Indicator Date hidden'!AE77)</f>
        <v>x</v>
      </c>
      <c r="AE76" s="206">
        <f>IF('Indicator Date hidden'!AF77="x","x",$AE$2-'Indicator Date hidden'!AF77)</f>
        <v>0</v>
      </c>
      <c r="AF76" s="206">
        <f>IF('Indicator Date hidden'!AG77="x","x",$AF$2-'Indicator Date hidden'!AG77)</f>
        <v>1</v>
      </c>
      <c r="AG76" s="206">
        <f>IF('Indicator Date hidden'!AH77="x","x",$AG$2-'Indicator Date hidden'!AH77)</f>
        <v>0</v>
      </c>
      <c r="AH76" s="206">
        <f>IF('Indicator Date hidden'!AI77="x","x",$AH$2-'Indicator Date hidden'!AI77)</f>
        <v>0</v>
      </c>
      <c r="AI76" s="206">
        <f>IF('Indicator Date hidden'!AJ77="x","x",$AI$2-'Indicator Date hidden'!AJ77)</f>
        <v>0</v>
      </c>
      <c r="AJ76" s="206" t="str">
        <f>IF('Indicator Date hidden'!AK77="x","x",$AJ$2-'Indicator Date hidden'!AK77)</f>
        <v>x</v>
      </c>
      <c r="AK76" s="206">
        <f>IF('Indicator Date hidden'!AL77="x","x",$AK$2-'Indicator Date hidden'!AL77)</f>
        <v>1</v>
      </c>
      <c r="AL76" s="206">
        <f>IF('Indicator Date hidden'!AM77="x","x",$AL$2-'Indicator Date hidden'!AM77)</f>
        <v>0</v>
      </c>
      <c r="AM76" s="206">
        <f>IF('Indicator Date hidden'!AN77="x","x",$AM$2-'Indicator Date hidden'!AN77)</f>
        <v>0</v>
      </c>
      <c r="AN76" s="206">
        <f>IF('Indicator Date hidden'!AO77="x","x",$AN$2-'Indicator Date hidden'!AO77)</f>
        <v>0</v>
      </c>
      <c r="AO76" s="206">
        <f>IF('Indicator Date hidden'!AP77="x","x",$AO$2-'Indicator Date hidden'!AP77)</f>
        <v>0</v>
      </c>
      <c r="AP76" s="206">
        <f>IF('Indicator Date hidden'!AQ77="x","x",$AP$2-'Indicator Date hidden'!AQ77)</f>
        <v>0</v>
      </c>
      <c r="AQ76" s="206" t="str">
        <f>IF('Indicator Date hidden'!AR77="x","x",$AQ$2-'Indicator Date hidden'!AR77)</f>
        <v>x</v>
      </c>
      <c r="AR76" s="206">
        <f>IF('Indicator Date hidden'!AS77="x","x",$AR$2-'Indicator Date hidden'!AS77)</f>
        <v>0</v>
      </c>
      <c r="AS76" s="206">
        <f>IF('Indicator Date hidden'!AT77="x","x",$AS$2-'Indicator Date hidden'!AT77)</f>
        <v>0</v>
      </c>
      <c r="AT76" s="206">
        <f>IF('Indicator Date hidden'!AU77="x","x",$AT$2-'Indicator Date hidden'!AU77)</f>
        <v>0</v>
      </c>
      <c r="AU76" s="206" t="str">
        <f>IF('Indicator Date hidden'!AV77="x","x",$AU$2-'Indicator Date hidden'!AV77)</f>
        <v>x</v>
      </c>
      <c r="AV76" s="206">
        <f>IF('Indicator Date hidden'!AW77="x","x",$AV$2-'Indicator Date hidden'!AW77)</f>
        <v>0</v>
      </c>
      <c r="AW76" s="206">
        <f>IF('Indicator Date hidden'!AX77="x","x",$AW$2-'Indicator Date hidden'!AX77)</f>
        <v>0</v>
      </c>
      <c r="AX76" s="206">
        <f>IF('Indicator Date hidden'!AY77="x","x",$AX$2-'Indicator Date hidden'!AY77)</f>
        <v>0</v>
      </c>
      <c r="AY76" s="206">
        <f>IF('Indicator Date hidden'!AZ77="x","x",$AY$2-'Indicator Date hidden'!AZ77)</f>
        <v>0</v>
      </c>
      <c r="AZ76" s="206">
        <f>IF('Indicator Date hidden'!BA77="x","x",$AZ$2-'Indicator Date hidden'!BA77)</f>
        <v>0</v>
      </c>
      <c r="BA76">
        <f t="shared" si="10"/>
        <v>4</v>
      </c>
      <c r="BB76" s="21">
        <f t="shared" si="11"/>
        <v>9.3023255813953487E-2</v>
      </c>
      <c r="BC76">
        <f t="shared" si="12"/>
        <v>3</v>
      </c>
      <c r="BD76" s="21">
        <f t="shared" si="13"/>
        <v>0.36177556246753595</v>
      </c>
      <c r="BE76" s="282">
        <f t="shared" si="14"/>
        <v>0</v>
      </c>
    </row>
    <row r="77" spans="1:57" x14ac:dyDescent="0.25">
      <c r="A77" t="s">
        <v>7241</v>
      </c>
      <c r="B77" s="206">
        <f>IF('Indicator Date hidden'!C78="x","x",$B$2-'Indicator Date hidden'!C78)</f>
        <v>0</v>
      </c>
      <c r="C77" s="206">
        <f>IF('Indicator Date hidden'!D78="x","x",$C$2-'Indicator Date hidden'!D78)</f>
        <v>0</v>
      </c>
      <c r="D77" s="206">
        <f>IF('Indicator Date hidden'!E78="x","x",$D$2-'Indicator Date hidden'!E78)</f>
        <v>0</v>
      </c>
      <c r="E77" s="206">
        <f>IF('Indicator Date hidden'!F78="x","x",$E$2-'Indicator Date hidden'!F78)</f>
        <v>0</v>
      </c>
      <c r="F77" s="206">
        <f>IF('Indicator Date hidden'!G78="x","x",$F$2-'Indicator Date hidden'!G78)</f>
        <v>0</v>
      </c>
      <c r="G77" s="206">
        <f>IF('Indicator Date hidden'!H78="x","x",$G$2-'Indicator Date hidden'!H78)</f>
        <v>0</v>
      </c>
      <c r="H77" s="206">
        <f>IF('Indicator Date hidden'!I78="x","x",$H$2-'Indicator Date hidden'!I78)</f>
        <v>0</v>
      </c>
      <c r="I77" s="206">
        <f>IF('Indicator Date hidden'!J78="x","x",$I$2-'Indicator Date hidden'!J78)</f>
        <v>0</v>
      </c>
      <c r="J77" s="206">
        <f>IF('Indicator Date hidden'!K78="x","x",$J$2-'Indicator Date hidden'!K78)</f>
        <v>0</v>
      </c>
      <c r="K77" s="206">
        <f>IF('Indicator Date hidden'!L78="x","x",$K$2-'Indicator Date hidden'!L78)</f>
        <v>0</v>
      </c>
      <c r="L77" s="206">
        <f>IF('Indicator Date hidden'!M78="x","x",$L$2-'Indicator Date hidden'!M78)</f>
        <v>0</v>
      </c>
      <c r="M77" s="206">
        <f>IF('Indicator Date hidden'!N78="x","x",$M$2-'Indicator Date hidden'!N78)</f>
        <v>0</v>
      </c>
      <c r="N77" s="206">
        <f>IF('Indicator Date hidden'!O78="x","x",$N$2-'Indicator Date hidden'!O78)</f>
        <v>0</v>
      </c>
      <c r="O77" s="206">
        <f>IF('Indicator Date hidden'!P78="x","x",$O$2-'Indicator Date hidden'!P78)</f>
        <v>0</v>
      </c>
      <c r="P77" s="206">
        <f>IF('Indicator Date hidden'!Q78="x","x",$P$2-'Indicator Date hidden'!Q78)</f>
        <v>0</v>
      </c>
      <c r="Q77" s="206">
        <f>IF('Indicator Date hidden'!R78="x","x",$Q$2-'Indicator Date hidden'!R78)</f>
        <v>8</v>
      </c>
      <c r="R77" s="206">
        <f>IF('Indicator Date hidden'!S78="x","x",$R$2-'Indicator Date hidden'!S78)</f>
        <v>0</v>
      </c>
      <c r="S77" s="206">
        <f>IF('Indicator Date hidden'!T78="x","x",$S$2-'Indicator Date hidden'!T78)</f>
        <v>0</v>
      </c>
      <c r="T77" s="206">
        <f>IF('Indicator Date hidden'!U78="x","x",$T$2-'Indicator Date hidden'!U78)</f>
        <v>0</v>
      </c>
      <c r="U77" s="206">
        <f>IF('Indicator Date hidden'!V78="x","x",$U$2-'Indicator Date hidden'!V78)</f>
        <v>0</v>
      </c>
      <c r="V77" s="206">
        <f>IF('Indicator Date hidden'!W78="x","x",$V$2-'Indicator Date hidden'!W78)</f>
        <v>0</v>
      </c>
      <c r="W77" s="206">
        <f>IF('Indicator Date hidden'!X78="x","x",$W$2-'Indicator Date hidden'!X78)</f>
        <v>8</v>
      </c>
      <c r="X77" s="206">
        <f>IF('Indicator Date hidden'!Y78="x","x",$X$2-'Indicator Date hidden'!Y78)</f>
        <v>2</v>
      </c>
      <c r="Y77" s="206">
        <f>IF('Indicator Date hidden'!Z78="x","x",$Y$2-'Indicator Date hidden'!Z78)</f>
        <v>0</v>
      </c>
      <c r="Z77" s="206">
        <f>IF('Indicator Date hidden'!AA78="x","x",$Z$2-'Indicator Date hidden'!AA78)</f>
        <v>0</v>
      </c>
      <c r="AA77" s="206">
        <f>IF('Indicator Date hidden'!AB78="x","x",$AA$2-'Indicator Date hidden'!AB78)</f>
        <v>1</v>
      </c>
      <c r="AB77" s="206">
        <f>IF('Indicator Date hidden'!AC78="x","x",$AB$2-'Indicator Date hidden'!AC78)</f>
        <v>0</v>
      </c>
      <c r="AC77" s="206">
        <f>IF('Indicator Date hidden'!AD78="x","x",$AC$2-'Indicator Date hidden'!AD78)</f>
        <v>0</v>
      </c>
      <c r="AD77" s="206">
        <f>IF('Indicator Date hidden'!AE78="x","x",$AD$2-'Indicator Date hidden'!AE78)</f>
        <v>0</v>
      </c>
      <c r="AE77" s="206">
        <f>IF('Indicator Date hidden'!AF78="x","x",$AE$2-'Indicator Date hidden'!AF78)</f>
        <v>0</v>
      </c>
      <c r="AF77" s="206">
        <f>IF('Indicator Date hidden'!AG78="x","x",$AF$2-'Indicator Date hidden'!AG78)</f>
        <v>2</v>
      </c>
      <c r="AG77" s="206">
        <f>IF('Indicator Date hidden'!AH78="x","x",$AG$2-'Indicator Date hidden'!AH78)</f>
        <v>0</v>
      </c>
      <c r="AH77" s="206">
        <f>IF('Indicator Date hidden'!AI78="x","x",$AH$2-'Indicator Date hidden'!AI78)</f>
        <v>0</v>
      </c>
      <c r="AI77" s="206">
        <f>IF('Indicator Date hidden'!AJ78="x","x",$AI$2-'Indicator Date hidden'!AJ78)</f>
        <v>0</v>
      </c>
      <c r="AJ77" s="206">
        <f>IF('Indicator Date hidden'!AK78="x","x",$AJ$2-'Indicator Date hidden'!AK78)</f>
        <v>1</v>
      </c>
      <c r="AK77" s="206">
        <f>IF('Indicator Date hidden'!AL78="x","x",$AK$2-'Indicator Date hidden'!AL78)</f>
        <v>1</v>
      </c>
      <c r="AL77" s="206">
        <f>IF('Indicator Date hidden'!AM78="x","x",$AL$2-'Indicator Date hidden'!AM78)</f>
        <v>0</v>
      </c>
      <c r="AM77" s="206">
        <f>IF('Indicator Date hidden'!AN78="x","x",$AM$2-'Indicator Date hidden'!AN78)</f>
        <v>0</v>
      </c>
      <c r="AN77" s="206">
        <f>IF('Indicator Date hidden'!AO78="x","x",$AN$2-'Indicator Date hidden'!AO78)</f>
        <v>0</v>
      </c>
      <c r="AO77" s="206">
        <f>IF('Indicator Date hidden'!AP78="x","x",$AO$2-'Indicator Date hidden'!AP78)</f>
        <v>0</v>
      </c>
      <c r="AP77" s="206">
        <f>IF('Indicator Date hidden'!AQ78="x","x",$AP$2-'Indicator Date hidden'!AQ78)</f>
        <v>0</v>
      </c>
      <c r="AQ77" s="206">
        <f>IF('Indicator Date hidden'!AR78="x","x",$AQ$2-'Indicator Date hidden'!AR78)</f>
        <v>0</v>
      </c>
      <c r="AR77" s="206">
        <f>IF('Indicator Date hidden'!AS78="x","x",$AR$2-'Indicator Date hidden'!AS78)</f>
        <v>0</v>
      </c>
      <c r="AS77" s="206">
        <f>IF('Indicator Date hidden'!AT78="x","x",$AS$2-'Indicator Date hidden'!AT78)</f>
        <v>0</v>
      </c>
      <c r="AT77" s="206">
        <f>IF('Indicator Date hidden'!AU78="x","x",$AT$2-'Indicator Date hidden'!AU78)</f>
        <v>0</v>
      </c>
      <c r="AU77" s="206">
        <f>IF('Indicator Date hidden'!AV78="x","x",$AU$2-'Indicator Date hidden'!AV78)</f>
        <v>3</v>
      </c>
      <c r="AV77" s="206">
        <f>IF('Indicator Date hidden'!AW78="x","x",$AV$2-'Indicator Date hidden'!AW78)</f>
        <v>0</v>
      </c>
      <c r="AW77" s="206">
        <f>IF('Indicator Date hidden'!AX78="x","x",$AW$2-'Indicator Date hidden'!AX78)</f>
        <v>0</v>
      </c>
      <c r="AX77" s="206">
        <f>IF('Indicator Date hidden'!AY78="x","x",$AX$2-'Indicator Date hidden'!AY78)</f>
        <v>0</v>
      </c>
      <c r="AY77" s="206">
        <f>IF('Indicator Date hidden'!AZ78="x","x",$AY$2-'Indicator Date hidden'!AZ78)</f>
        <v>0</v>
      </c>
      <c r="AZ77" s="206">
        <f>IF('Indicator Date hidden'!BA78="x","x",$AZ$2-'Indicator Date hidden'!BA78)</f>
        <v>0</v>
      </c>
      <c r="BA77">
        <f t="shared" si="10"/>
        <v>26</v>
      </c>
      <c r="BB77" s="21">
        <f t="shared" si="11"/>
        <v>0.50980392156862742</v>
      </c>
      <c r="BC77">
        <f t="shared" si="12"/>
        <v>8</v>
      </c>
      <c r="BD77" s="21">
        <f t="shared" si="13"/>
        <v>1.6254417079264867</v>
      </c>
      <c r="BE77" s="282">
        <f t="shared" si="14"/>
        <v>0</v>
      </c>
    </row>
    <row r="78" spans="1:57" x14ac:dyDescent="0.25">
      <c r="A78" t="s">
        <v>7240</v>
      </c>
      <c r="B78" s="206">
        <f>IF('Indicator Date hidden'!C79="x","x",$B$2-'Indicator Date hidden'!C79)</f>
        <v>0</v>
      </c>
      <c r="C78" s="206">
        <f>IF('Indicator Date hidden'!D79="x","x",$C$2-'Indicator Date hidden'!D79)</f>
        <v>0</v>
      </c>
      <c r="D78" s="206">
        <f>IF('Indicator Date hidden'!E79="x","x",$D$2-'Indicator Date hidden'!E79)</f>
        <v>0</v>
      </c>
      <c r="E78" s="206">
        <f>IF('Indicator Date hidden'!F79="x","x",$E$2-'Indicator Date hidden'!F79)</f>
        <v>0</v>
      </c>
      <c r="F78" s="206">
        <f>IF('Indicator Date hidden'!G79="x","x",$F$2-'Indicator Date hidden'!G79)</f>
        <v>0</v>
      </c>
      <c r="G78" s="206">
        <f>IF('Indicator Date hidden'!H79="x","x",$G$2-'Indicator Date hidden'!H79)</f>
        <v>0</v>
      </c>
      <c r="H78" s="206">
        <f>IF('Indicator Date hidden'!I79="x","x",$H$2-'Indicator Date hidden'!I79)</f>
        <v>0</v>
      </c>
      <c r="I78" s="206">
        <f>IF('Indicator Date hidden'!J79="x","x",$I$2-'Indicator Date hidden'!J79)</f>
        <v>0</v>
      </c>
      <c r="J78" s="206">
        <f>IF('Indicator Date hidden'!K79="x","x",$J$2-'Indicator Date hidden'!K79)</f>
        <v>0</v>
      </c>
      <c r="K78" s="206">
        <f>IF('Indicator Date hidden'!L79="x","x",$K$2-'Indicator Date hidden'!L79)</f>
        <v>0</v>
      </c>
      <c r="L78" s="206">
        <f>IF('Indicator Date hidden'!M79="x","x",$L$2-'Indicator Date hidden'!M79)</f>
        <v>0</v>
      </c>
      <c r="M78" s="206">
        <f>IF('Indicator Date hidden'!N79="x","x",$M$2-'Indicator Date hidden'!N79)</f>
        <v>0</v>
      </c>
      <c r="N78" s="206">
        <f>IF('Indicator Date hidden'!O79="x","x",$N$2-'Indicator Date hidden'!O79)</f>
        <v>0</v>
      </c>
      <c r="O78" s="206">
        <f>IF('Indicator Date hidden'!P79="x","x",$O$2-'Indicator Date hidden'!P79)</f>
        <v>0</v>
      </c>
      <c r="P78" s="206">
        <f>IF('Indicator Date hidden'!Q79="x","x",$P$2-'Indicator Date hidden'!Q79)</f>
        <v>0</v>
      </c>
      <c r="Q78" s="206">
        <f>IF('Indicator Date hidden'!R79="x","x",$Q$2-'Indicator Date hidden'!R79)</f>
        <v>2</v>
      </c>
      <c r="R78" s="206">
        <f>IF('Indicator Date hidden'!S79="x","x",$R$2-'Indicator Date hidden'!S79)</f>
        <v>0</v>
      </c>
      <c r="S78" s="206">
        <f>IF('Indicator Date hidden'!T79="x","x",$S$2-'Indicator Date hidden'!T79)</f>
        <v>0</v>
      </c>
      <c r="T78" s="206">
        <f>IF('Indicator Date hidden'!U79="x","x",$T$2-'Indicator Date hidden'!U79)</f>
        <v>0</v>
      </c>
      <c r="U78" s="206">
        <f>IF('Indicator Date hidden'!V79="x","x",$U$2-'Indicator Date hidden'!V79)</f>
        <v>0</v>
      </c>
      <c r="V78" s="206">
        <f>IF('Indicator Date hidden'!W79="x","x",$V$2-'Indicator Date hidden'!W79)</f>
        <v>0</v>
      </c>
      <c r="W78" s="206">
        <f>IF('Indicator Date hidden'!X79="x","x",$W$2-'Indicator Date hidden'!X79)</f>
        <v>1</v>
      </c>
      <c r="X78" s="206">
        <f>IF('Indicator Date hidden'!Y79="x","x",$X$2-'Indicator Date hidden'!Y79)</f>
        <v>2</v>
      </c>
      <c r="Y78" s="206">
        <f>IF('Indicator Date hidden'!Z79="x","x",$Y$2-'Indicator Date hidden'!Z79)</f>
        <v>0</v>
      </c>
      <c r="Z78" s="206">
        <f>IF('Indicator Date hidden'!AA79="x","x",$Z$2-'Indicator Date hidden'!AA79)</f>
        <v>0</v>
      </c>
      <c r="AA78" s="206">
        <f>IF('Indicator Date hidden'!AB79="x","x",$AA$2-'Indicator Date hidden'!AB79)</f>
        <v>0</v>
      </c>
      <c r="AB78" s="206">
        <f>IF('Indicator Date hidden'!AC79="x","x",$AB$2-'Indicator Date hidden'!AC79)</f>
        <v>0</v>
      </c>
      <c r="AC78" s="206">
        <f>IF('Indicator Date hidden'!AD79="x","x",$AC$2-'Indicator Date hidden'!AD79)</f>
        <v>0</v>
      </c>
      <c r="AD78" s="206">
        <f>IF('Indicator Date hidden'!AE79="x","x",$AD$2-'Indicator Date hidden'!AE79)</f>
        <v>0</v>
      </c>
      <c r="AE78" s="206">
        <f>IF('Indicator Date hidden'!AF79="x","x",$AE$2-'Indicator Date hidden'!AF79)</f>
        <v>0</v>
      </c>
      <c r="AF78" s="206">
        <f>IF('Indicator Date hidden'!AG79="x","x",$AF$2-'Indicator Date hidden'!AG79)</f>
        <v>2</v>
      </c>
      <c r="AG78" s="206">
        <f>IF('Indicator Date hidden'!AH79="x","x",$AG$2-'Indicator Date hidden'!AH79)</f>
        <v>0</v>
      </c>
      <c r="AH78" s="206">
        <f>IF('Indicator Date hidden'!AI79="x","x",$AH$2-'Indicator Date hidden'!AI79)</f>
        <v>0</v>
      </c>
      <c r="AI78" s="206">
        <f>IF('Indicator Date hidden'!AJ79="x","x",$AI$2-'Indicator Date hidden'!AJ79)</f>
        <v>0</v>
      </c>
      <c r="AJ78" s="206">
        <f>IF('Indicator Date hidden'!AK79="x","x",$AJ$2-'Indicator Date hidden'!AK79)</f>
        <v>1</v>
      </c>
      <c r="AK78" s="206">
        <f>IF('Indicator Date hidden'!AL79="x","x",$AK$2-'Indicator Date hidden'!AL79)</f>
        <v>1</v>
      </c>
      <c r="AL78" s="206">
        <f>IF('Indicator Date hidden'!AM79="x","x",$AL$2-'Indicator Date hidden'!AM79)</f>
        <v>0</v>
      </c>
      <c r="AM78" s="206">
        <f>IF('Indicator Date hidden'!AN79="x","x",$AM$2-'Indicator Date hidden'!AN79)</f>
        <v>0</v>
      </c>
      <c r="AN78" s="206">
        <f>IF('Indicator Date hidden'!AO79="x","x",$AN$2-'Indicator Date hidden'!AO79)</f>
        <v>0</v>
      </c>
      <c r="AO78" s="206">
        <f>IF('Indicator Date hidden'!AP79="x","x",$AO$2-'Indicator Date hidden'!AP79)</f>
        <v>0</v>
      </c>
      <c r="AP78" s="206">
        <f>IF('Indicator Date hidden'!AQ79="x","x",$AP$2-'Indicator Date hidden'!AQ79)</f>
        <v>0</v>
      </c>
      <c r="AQ78" s="206">
        <f>IF('Indicator Date hidden'!AR79="x","x",$AQ$2-'Indicator Date hidden'!AR79)</f>
        <v>0</v>
      </c>
      <c r="AR78" s="206">
        <f>IF('Indicator Date hidden'!AS79="x","x",$AR$2-'Indicator Date hidden'!AS79)</f>
        <v>0</v>
      </c>
      <c r="AS78" s="206">
        <f>IF('Indicator Date hidden'!AT79="x","x",$AS$2-'Indicator Date hidden'!AT79)</f>
        <v>0</v>
      </c>
      <c r="AT78" s="206">
        <f>IF('Indicator Date hidden'!AU79="x","x",$AT$2-'Indicator Date hidden'!AU79)</f>
        <v>0</v>
      </c>
      <c r="AU78" s="206">
        <f>IF('Indicator Date hidden'!AV79="x","x",$AU$2-'Indicator Date hidden'!AV79)</f>
        <v>3</v>
      </c>
      <c r="AV78" s="206">
        <f>IF('Indicator Date hidden'!AW79="x","x",$AV$2-'Indicator Date hidden'!AW79)</f>
        <v>0</v>
      </c>
      <c r="AW78" s="206">
        <f>IF('Indicator Date hidden'!AX79="x","x",$AW$2-'Indicator Date hidden'!AX79)</f>
        <v>0</v>
      </c>
      <c r="AX78" s="206">
        <f>IF('Indicator Date hidden'!AY79="x","x",$AX$2-'Indicator Date hidden'!AY79)</f>
        <v>0</v>
      </c>
      <c r="AY78" s="206">
        <f>IF('Indicator Date hidden'!AZ79="x","x",$AY$2-'Indicator Date hidden'!AZ79)</f>
        <v>0</v>
      </c>
      <c r="AZ78" s="206">
        <f>IF('Indicator Date hidden'!BA79="x","x",$AZ$2-'Indicator Date hidden'!BA79)</f>
        <v>0</v>
      </c>
      <c r="BA78">
        <f t="shared" si="10"/>
        <v>12</v>
      </c>
      <c r="BB78" s="21">
        <f t="shared" si="11"/>
        <v>0.23529411764705882</v>
      </c>
      <c r="BC78">
        <f t="shared" si="12"/>
        <v>7</v>
      </c>
      <c r="BD78" s="21">
        <f t="shared" si="13"/>
        <v>0.64437947941784246</v>
      </c>
      <c r="BE78" s="282">
        <f t="shared" si="14"/>
        <v>0</v>
      </c>
    </row>
    <row r="79" spans="1:57" x14ac:dyDescent="0.25">
      <c r="A79" t="s">
        <v>7244</v>
      </c>
      <c r="B79" s="206">
        <f>IF('Indicator Date hidden'!C80="x","x",$B$2-'Indicator Date hidden'!C80)</f>
        <v>0</v>
      </c>
      <c r="C79" s="206">
        <f>IF('Indicator Date hidden'!D80="x","x",$C$2-'Indicator Date hidden'!D80)</f>
        <v>0</v>
      </c>
      <c r="D79" s="206">
        <f>IF('Indicator Date hidden'!E80="x","x",$D$2-'Indicator Date hidden'!E80)</f>
        <v>0</v>
      </c>
      <c r="E79" s="206">
        <f>IF('Indicator Date hidden'!F80="x","x",$E$2-'Indicator Date hidden'!F80)</f>
        <v>0</v>
      </c>
      <c r="F79" s="206">
        <f>IF('Indicator Date hidden'!G80="x","x",$F$2-'Indicator Date hidden'!G80)</f>
        <v>0</v>
      </c>
      <c r="G79" s="206">
        <f>IF('Indicator Date hidden'!H80="x","x",$G$2-'Indicator Date hidden'!H80)</f>
        <v>0</v>
      </c>
      <c r="H79" s="206">
        <f>IF('Indicator Date hidden'!I80="x","x",$H$2-'Indicator Date hidden'!I80)</f>
        <v>0</v>
      </c>
      <c r="I79" s="206">
        <f>IF('Indicator Date hidden'!J80="x","x",$I$2-'Indicator Date hidden'!J80)</f>
        <v>0</v>
      </c>
      <c r="J79" s="206">
        <f>IF('Indicator Date hidden'!K80="x","x",$J$2-'Indicator Date hidden'!K80)</f>
        <v>0</v>
      </c>
      <c r="K79" s="206">
        <f>IF('Indicator Date hidden'!L80="x","x",$K$2-'Indicator Date hidden'!L80)</f>
        <v>0</v>
      </c>
      <c r="L79" s="206">
        <f>IF('Indicator Date hidden'!M80="x","x",$L$2-'Indicator Date hidden'!M80)</f>
        <v>0</v>
      </c>
      <c r="M79" s="206">
        <f>IF('Indicator Date hidden'!N80="x","x",$M$2-'Indicator Date hidden'!N80)</f>
        <v>0</v>
      </c>
      <c r="N79" s="206">
        <f>IF('Indicator Date hidden'!O80="x","x",$N$2-'Indicator Date hidden'!O80)</f>
        <v>0</v>
      </c>
      <c r="O79" s="206">
        <f>IF('Indicator Date hidden'!P80="x","x",$O$2-'Indicator Date hidden'!P80)</f>
        <v>0</v>
      </c>
      <c r="P79" s="206">
        <f>IF('Indicator Date hidden'!Q80="x","x",$P$2-'Indicator Date hidden'!Q80)</f>
        <v>0</v>
      </c>
      <c r="Q79" s="206" t="str">
        <f>IF('Indicator Date hidden'!R80="x","x",$Q$2-'Indicator Date hidden'!R80)</f>
        <v>x</v>
      </c>
      <c r="R79" s="206">
        <f>IF('Indicator Date hidden'!S80="x","x",$R$2-'Indicator Date hidden'!S80)</f>
        <v>0</v>
      </c>
      <c r="S79" s="206">
        <f>IF('Indicator Date hidden'!T80="x","x",$S$2-'Indicator Date hidden'!T80)</f>
        <v>0</v>
      </c>
      <c r="T79" s="206">
        <f>IF('Indicator Date hidden'!U80="x","x",$T$2-'Indicator Date hidden'!U80)</f>
        <v>0</v>
      </c>
      <c r="U79" s="206">
        <f>IF('Indicator Date hidden'!V80="x","x",$U$2-'Indicator Date hidden'!V80)</f>
        <v>0</v>
      </c>
      <c r="V79" s="206">
        <f>IF('Indicator Date hidden'!W80="x","x",$V$2-'Indicator Date hidden'!W80)</f>
        <v>0</v>
      </c>
      <c r="W79" s="206">
        <f>IF('Indicator Date hidden'!X80="x","x",$W$2-'Indicator Date hidden'!X80)</f>
        <v>10</v>
      </c>
      <c r="X79" s="206">
        <f>IF('Indicator Date hidden'!Y80="x","x",$X$2-'Indicator Date hidden'!Y80)</f>
        <v>4</v>
      </c>
      <c r="Y79" s="206">
        <f>IF('Indicator Date hidden'!Z80="x","x",$Y$2-'Indicator Date hidden'!Z80)</f>
        <v>0</v>
      </c>
      <c r="Z79" s="206">
        <f>IF('Indicator Date hidden'!AA80="x","x",$Z$2-'Indicator Date hidden'!AA80)</f>
        <v>0</v>
      </c>
      <c r="AA79" s="206">
        <f>IF('Indicator Date hidden'!AB80="x","x",$AA$2-'Indicator Date hidden'!AB80)</f>
        <v>0</v>
      </c>
      <c r="AB79" s="206">
        <f>IF('Indicator Date hidden'!AC80="x","x",$AB$2-'Indicator Date hidden'!AC80)</f>
        <v>0</v>
      </c>
      <c r="AC79" s="206">
        <f>IF('Indicator Date hidden'!AD80="x","x",$AC$2-'Indicator Date hidden'!AD80)</f>
        <v>0</v>
      </c>
      <c r="AD79" s="206">
        <f>IF('Indicator Date hidden'!AE80="x","x",$AD$2-'Indicator Date hidden'!AE80)</f>
        <v>0</v>
      </c>
      <c r="AE79" s="206">
        <f>IF('Indicator Date hidden'!AF80="x","x",$AE$2-'Indicator Date hidden'!AF80)</f>
        <v>0</v>
      </c>
      <c r="AF79" s="206">
        <f>IF('Indicator Date hidden'!AG80="x","x",$AF$2-'Indicator Date hidden'!AG80)</f>
        <v>0</v>
      </c>
      <c r="AG79" s="206">
        <f>IF('Indicator Date hidden'!AH80="x","x",$AG$2-'Indicator Date hidden'!AH80)</f>
        <v>0</v>
      </c>
      <c r="AH79" s="206">
        <f>IF('Indicator Date hidden'!AI80="x","x",$AH$2-'Indicator Date hidden'!AI80)</f>
        <v>0</v>
      </c>
      <c r="AI79" s="206">
        <f>IF('Indicator Date hidden'!AJ80="x","x",$AI$2-'Indicator Date hidden'!AJ80)</f>
        <v>0</v>
      </c>
      <c r="AJ79" s="206" t="str">
        <f>IF('Indicator Date hidden'!AK80="x","x",$AJ$2-'Indicator Date hidden'!AK80)</f>
        <v>x</v>
      </c>
      <c r="AK79" s="206">
        <f>IF('Indicator Date hidden'!AL80="x","x",$AK$2-'Indicator Date hidden'!AL80)</f>
        <v>1</v>
      </c>
      <c r="AL79" s="206">
        <f>IF('Indicator Date hidden'!AM80="x","x",$AL$2-'Indicator Date hidden'!AM80)</f>
        <v>0</v>
      </c>
      <c r="AM79" s="206">
        <f>IF('Indicator Date hidden'!AN80="x","x",$AM$2-'Indicator Date hidden'!AN80)</f>
        <v>0</v>
      </c>
      <c r="AN79" s="206">
        <f>IF('Indicator Date hidden'!AO80="x","x",$AN$2-'Indicator Date hidden'!AO80)</f>
        <v>0</v>
      </c>
      <c r="AO79" s="206">
        <f>IF('Indicator Date hidden'!AP80="x","x",$AO$2-'Indicator Date hidden'!AP80)</f>
        <v>0</v>
      </c>
      <c r="AP79" s="206">
        <f>IF('Indicator Date hidden'!AQ80="x","x",$AP$2-'Indicator Date hidden'!AQ80)</f>
        <v>0</v>
      </c>
      <c r="AQ79" s="206">
        <f>IF('Indicator Date hidden'!AR80="x","x",$AQ$2-'Indicator Date hidden'!AR80)</f>
        <v>4</v>
      </c>
      <c r="AR79" s="206">
        <f>IF('Indicator Date hidden'!AS80="x","x",$AR$2-'Indicator Date hidden'!AS80)</f>
        <v>0</v>
      </c>
      <c r="AS79" s="206">
        <f>IF('Indicator Date hidden'!AT80="x","x",$AS$2-'Indicator Date hidden'!AT80)</f>
        <v>0</v>
      </c>
      <c r="AT79" s="206">
        <f>IF('Indicator Date hidden'!AU80="x","x",$AT$2-'Indicator Date hidden'!AU80)</f>
        <v>0</v>
      </c>
      <c r="AU79" s="206">
        <f>IF('Indicator Date hidden'!AV80="x","x",$AU$2-'Indicator Date hidden'!AV80)</f>
        <v>2</v>
      </c>
      <c r="AV79" s="206">
        <f>IF('Indicator Date hidden'!AW80="x","x",$AV$2-'Indicator Date hidden'!AW80)</f>
        <v>0</v>
      </c>
      <c r="AW79" s="206">
        <f>IF('Indicator Date hidden'!AX80="x","x",$AW$2-'Indicator Date hidden'!AX80)</f>
        <v>0</v>
      </c>
      <c r="AX79" s="206">
        <f>IF('Indicator Date hidden'!AY80="x","x",$AX$2-'Indicator Date hidden'!AY80)</f>
        <v>0</v>
      </c>
      <c r="AY79" s="206">
        <f>IF('Indicator Date hidden'!AZ80="x","x",$AY$2-'Indicator Date hidden'!AZ80)</f>
        <v>0</v>
      </c>
      <c r="AZ79" s="206">
        <f>IF('Indicator Date hidden'!BA80="x","x",$AZ$2-'Indicator Date hidden'!BA80)</f>
        <v>0</v>
      </c>
      <c r="BA79">
        <f t="shared" si="10"/>
        <v>21</v>
      </c>
      <c r="BB79" s="21">
        <f t="shared" si="11"/>
        <v>0.42857142857142855</v>
      </c>
      <c r="BC79">
        <f t="shared" si="12"/>
        <v>5</v>
      </c>
      <c r="BD79" s="21">
        <f t="shared" si="13"/>
        <v>1.6162440712835371</v>
      </c>
      <c r="BE79" s="282">
        <f t="shared" si="14"/>
        <v>0</v>
      </c>
    </row>
    <row r="80" spans="1:57" x14ac:dyDescent="0.25">
      <c r="A80" t="s">
        <v>7245</v>
      </c>
      <c r="B80" s="206">
        <f>IF('Indicator Date hidden'!C81="x","x",$B$2-'Indicator Date hidden'!C81)</f>
        <v>0</v>
      </c>
      <c r="C80" s="206">
        <f>IF('Indicator Date hidden'!D81="x","x",$C$2-'Indicator Date hidden'!D81)</f>
        <v>0</v>
      </c>
      <c r="D80" s="206">
        <f>IF('Indicator Date hidden'!E81="x","x",$D$2-'Indicator Date hidden'!E81)</f>
        <v>0</v>
      </c>
      <c r="E80" s="206">
        <f>IF('Indicator Date hidden'!F81="x","x",$E$2-'Indicator Date hidden'!F81)</f>
        <v>0</v>
      </c>
      <c r="F80" s="206">
        <f>IF('Indicator Date hidden'!G81="x","x",$F$2-'Indicator Date hidden'!G81)</f>
        <v>0</v>
      </c>
      <c r="G80" s="206">
        <f>IF('Indicator Date hidden'!H81="x","x",$G$2-'Indicator Date hidden'!H81)</f>
        <v>0</v>
      </c>
      <c r="H80" s="206">
        <f>IF('Indicator Date hidden'!I81="x","x",$H$2-'Indicator Date hidden'!I81)</f>
        <v>0</v>
      </c>
      <c r="I80" s="206">
        <f>IF('Indicator Date hidden'!J81="x","x",$I$2-'Indicator Date hidden'!J81)</f>
        <v>0</v>
      </c>
      <c r="J80" s="206">
        <f>IF('Indicator Date hidden'!K81="x","x",$J$2-'Indicator Date hidden'!K81)</f>
        <v>0</v>
      </c>
      <c r="K80" s="206">
        <f>IF('Indicator Date hidden'!L81="x","x",$K$2-'Indicator Date hidden'!L81)</f>
        <v>0</v>
      </c>
      <c r="L80" s="206">
        <f>IF('Indicator Date hidden'!M81="x","x",$L$2-'Indicator Date hidden'!M81)</f>
        <v>0</v>
      </c>
      <c r="M80" s="206">
        <f>IF('Indicator Date hidden'!N81="x","x",$M$2-'Indicator Date hidden'!N81)</f>
        <v>0</v>
      </c>
      <c r="N80" s="206">
        <f>IF('Indicator Date hidden'!O81="x","x",$N$2-'Indicator Date hidden'!O81)</f>
        <v>0</v>
      </c>
      <c r="O80" s="206">
        <f>IF('Indicator Date hidden'!P81="x","x",$O$2-'Indicator Date hidden'!P81)</f>
        <v>0</v>
      </c>
      <c r="P80" s="206">
        <f>IF('Indicator Date hidden'!Q81="x","x",$P$2-'Indicator Date hidden'!Q81)</f>
        <v>0</v>
      </c>
      <c r="Q80" s="206">
        <f>IF('Indicator Date hidden'!R81="x","x",$Q$2-'Indicator Date hidden'!R81)</f>
        <v>3</v>
      </c>
      <c r="R80" s="206">
        <f>IF('Indicator Date hidden'!S81="x","x",$R$2-'Indicator Date hidden'!S81)</f>
        <v>0</v>
      </c>
      <c r="S80" s="206">
        <f>IF('Indicator Date hidden'!T81="x","x",$S$2-'Indicator Date hidden'!T81)</f>
        <v>0</v>
      </c>
      <c r="T80" s="206">
        <f>IF('Indicator Date hidden'!U81="x","x",$T$2-'Indicator Date hidden'!U81)</f>
        <v>0</v>
      </c>
      <c r="U80" s="206">
        <f>IF('Indicator Date hidden'!V81="x","x",$U$2-'Indicator Date hidden'!V81)</f>
        <v>0</v>
      </c>
      <c r="V80" s="206">
        <f>IF('Indicator Date hidden'!W81="x","x",$V$2-'Indicator Date hidden'!W81)</f>
        <v>0</v>
      </c>
      <c r="W80" s="206">
        <f>IF('Indicator Date hidden'!X81="x","x",$W$2-'Indicator Date hidden'!X81)</f>
        <v>3</v>
      </c>
      <c r="X80" s="206">
        <f>IF('Indicator Date hidden'!Y81="x","x",$X$2-'Indicator Date hidden'!Y81)</f>
        <v>4</v>
      </c>
      <c r="Y80" s="206">
        <f>IF('Indicator Date hidden'!Z81="x","x",$Y$2-'Indicator Date hidden'!Z81)</f>
        <v>0</v>
      </c>
      <c r="Z80" s="206">
        <f>IF('Indicator Date hidden'!AA81="x","x",$Z$2-'Indicator Date hidden'!AA81)</f>
        <v>0</v>
      </c>
      <c r="AA80" s="206" t="str">
        <f>IF('Indicator Date hidden'!AB81="x","x",$AA$2-'Indicator Date hidden'!AB81)</f>
        <v>x</v>
      </c>
      <c r="AB80" s="206">
        <f>IF('Indicator Date hidden'!AC81="x","x",$AB$2-'Indicator Date hidden'!AC81)</f>
        <v>0</v>
      </c>
      <c r="AC80" s="206">
        <f>IF('Indicator Date hidden'!AD81="x","x",$AC$2-'Indicator Date hidden'!AD81)</f>
        <v>0</v>
      </c>
      <c r="AD80" s="206" t="str">
        <f>IF('Indicator Date hidden'!AE81="x","x",$AD$2-'Indicator Date hidden'!AE81)</f>
        <v>x</v>
      </c>
      <c r="AE80" s="206">
        <f>IF('Indicator Date hidden'!AF81="x","x",$AE$2-'Indicator Date hidden'!AF81)</f>
        <v>0</v>
      </c>
      <c r="AF80" s="206">
        <f>IF('Indicator Date hidden'!AG81="x","x",$AF$2-'Indicator Date hidden'!AG81)</f>
        <v>1</v>
      </c>
      <c r="AG80" s="206">
        <f>IF('Indicator Date hidden'!AH81="x","x",$AG$2-'Indicator Date hidden'!AH81)</f>
        <v>0</v>
      </c>
      <c r="AH80" s="206">
        <f>IF('Indicator Date hidden'!AI81="x","x",$AH$2-'Indicator Date hidden'!AI81)</f>
        <v>0</v>
      </c>
      <c r="AI80" s="206">
        <f>IF('Indicator Date hidden'!AJ81="x","x",$AI$2-'Indicator Date hidden'!AJ81)</f>
        <v>0</v>
      </c>
      <c r="AJ80" s="206">
        <f>IF('Indicator Date hidden'!AK81="x","x",$AJ$2-'Indicator Date hidden'!AK81)</f>
        <v>0</v>
      </c>
      <c r="AK80" s="206">
        <f>IF('Indicator Date hidden'!AL81="x","x",$AK$2-'Indicator Date hidden'!AL81)</f>
        <v>0</v>
      </c>
      <c r="AL80" s="206">
        <f>IF('Indicator Date hidden'!AM81="x","x",$AL$2-'Indicator Date hidden'!AM81)</f>
        <v>0</v>
      </c>
      <c r="AM80" s="206">
        <f>IF('Indicator Date hidden'!AN81="x","x",$AM$2-'Indicator Date hidden'!AN81)</f>
        <v>0</v>
      </c>
      <c r="AN80" s="206">
        <f>IF('Indicator Date hidden'!AO81="x","x",$AN$2-'Indicator Date hidden'!AO81)</f>
        <v>0</v>
      </c>
      <c r="AO80" s="206">
        <f>IF('Indicator Date hidden'!AP81="x","x",$AO$2-'Indicator Date hidden'!AP81)</f>
        <v>0</v>
      </c>
      <c r="AP80" s="206">
        <f>IF('Indicator Date hidden'!AQ81="x","x",$AP$2-'Indicator Date hidden'!AQ81)</f>
        <v>0</v>
      </c>
      <c r="AQ80" s="206">
        <f>IF('Indicator Date hidden'!AR81="x","x",$AQ$2-'Indicator Date hidden'!AR81)</f>
        <v>0</v>
      </c>
      <c r="AR80" s="206">
        <f>IF('Indicator Date hidden'!AS81="x","x",$AR$2-'Indicator Date hidden'!AS81)</f>
        <v>0</v>
      </c>
      <c r="AS80" s="206">
        <f>IF('Indicator Date hidden'!AT81="x","x",$AS$2-'Indicator Date hidden'!AT81)</f>
        <v>0</v>
      </c>
      <c r="AT80" s="206">
        <f>IF('Indicator Date hidden'!AU81="x","x",$AT$2-'Indicator Date hidden'!AU81)</f>
        <v>0</v>
      </c>
      <c r="AU80" s="206">
        <f>IF('Indicator Date hidden'!AV81="x","x",$AU$2-'Indicator Date hidden'!AV81)</f>
        <v>1</v>
      </c>
      <c r="AV80" s="206">
        <f>IF('Indicator Date hidden'!AW81="x","x",$AV$2-'Indicator Date hidden'!AW81)</f>
        <v>0</v>
      </c>
      <c r="AW80" s="206">
        <f>IF('Indicator Date hidden'!AX81="x","x",$AW$2-'Indicator Date hidden'!AX81)</f>
        <v>0</v>
      </c>
      <c r="AX80" s="206">
        <f>IF('Indicator Date hidden'!AY81="x","x",$AX$2-'Indicator Date hidden'!AY81)</f>
        <v>0</v>
      </c>
      <c r="AY80" s="206">
        <f>IF('Indicator Date hidden'!AZ81="x","x",$AY$2-'Indicator Date hidden'!AZ81)</f>
        <v>0</v>
      </c>
      <c r="AZ80" s="206">
        <f>IF('Indicator Date hidden'!BA81="x","x",$AZ$2-'Indicator Date hidden'!BA81)</f>
        <v>0</v>
      </c>
      <c r="BA80">
        <f t="shared" si="10"/>
        <v>12</v>
      </c>
      <c r="BB80" s="21">
        <f t="shared" si="11"/>
        <v>0.24489795918367346</v>
      </c>
      <c r="BC80">
        <f t="shared" si="12"/>
        <v>5</v>
      </c>
      <c r="BD80" s="21">
        <f t="shared" si="13"/>
        <v>0.82141272642849417</v>
      </c>
      <c r="BE80" s="282">
        <f t="shared" si="14"/>
        <v>0</v>
      </c>
    </row>
    <row r="81" spans="1:57" x14ac:dyDescent="0.25">
      <c r="A81" t="s">
        <v>7243</v>
      </c>
      <c r="B81" s="206">
        <f>IF('Indicator Date hidden'!C82="x","x",$B$2-'Indicator Date hidden'!C82)</f>
        <v>0</v>
      </c>
      <c r="C81" s="206">
        <f>IF('Indicator Date hidden'!D82="x","x",$C$2-'Indicator Date hidden'!D82)</f>
        <v>0</v>
      </c>
      <c r="D81" s="206">
        <f>IF('Indicator Date hidden'!E82="x","x",$D$2-'Indicator Date hidden'!E82)</f>
        <v>0</v>
      </c>
      <c r="E81" s="206">
        <f>IF('Indicator Date hidden'!F82="x","x",$E$2-'Indicator Date hidden'!F82)</f>
        <v>0</v>
      </c>
      <c r="F81" s="206">
        <f>IF('Indicator Date hidden'!G82="x","x",$F$2-'Indicator Date hidden'!G82)</f>
        <v>0</v>
      </c>
      <c r="G81" s="206">
        <f>IF('Indicator Date hidden'!H82="x","x",$G$2-'Indicator Date hidden'!H82)</f>
        <v>0</v>
      </c>
      <c r="H81" s="206">
        <f>IF('Indicator Date hidden'!I82="x","x",$H$2-'Indicator Date hidden'!I82)</f>
        <v>0</v>
      </c>
      <c r="I81" s="206">
        <f>IF('Indicator Date hidden'!J82="x","x",$I$2-'Indicator Date hidden'!J82)</f>
        <v>0</v>
      </c>
      <c r="J81" s="206">
        <f>IF('Indicator Date hidden'!K82="x","x",$J$2-'Indicator Date hidden'!K82)</f>
        <v>0</v>
      </c>
      <c r="K81" s="206">
        <f>IF('Indicator Date hidden'!L82="x","x",$K$2-'Indicator Date hidden'!L82)</f>
        <v>0</v>
      </c>
      <c r="L81" s="206">
        <f>IF('Indicator Date hidden'!M82="x","x",$L$2-'Indicator Date hidden'!M82)</f>
        <v>0</v>
      </c>
      <c r="M81" s="206">
        <f>IF('Indicator Date hidden'!N82="x","x",$M$2-'Indicator Date hidden'!N82)</f>
        <v>0</v>
      </c>
      <c r="N81" s="206">
        <f>IF('Indicator Date hidden'!O82="x","x",$N$2-'Indicator Date hidden'!O82)</f>
        <v>0</v>
      </c>
      <c r="O81" s="206">
        <f>IF('Indicator Date hidden'!P82="x","x",$O$2-'Indicator Date hidden'!P82)</f>
        <v>0</v>
      </c>
      <c r="P81" s="206">
        <f>IF('Indicator Date hidden'!Q82="x","x",$P$2-'Indicator Date hidden'!Q82)</f>
        <v>0</v>
      </c>
      <c r="Q81" s="206" t="str">
        <f>IF('Indicator Date hidden'!R82="x","x",$Q$2-'Indicator Date hidden'!R82)</f>
        <v>x</v>
      </c>
      <c r="R81" s="206">
        <f>IF('Indicator Date hidden'!S82="x","x",$R$2-'Indicator Date hidden'!S82)</f>
        <v>0</v>
      </c>
      <c r="S81" s="206">
        <f>IF('Indicator Date hidden'!T82="x","x",$S$2-'Indicator Date hidden'!T82)</f>
        <v>0</v>
      </c>
      <c r="T81" s="206">
        <f>IF('Indicator Date hidden'!U82="x","x",$T$2-'Indicator Date hidden'!U82)</f>
        <v>0</v>
      </c>
      <c r="U81" s="206" t="str">
        <f>IF('Indicator Date hidden'!V82="x","x",$U$2-'Indicator Date hidden'!V82)</f>
        <v>x</v>
      </c>
      <c r="V81" s="206">
        <f>IF('Indicator Date hidden'!W82="x","x",$V$2-'Indicator Date hidden'!W82)</f>
        <v>0</v>
      </c>
      <c r="W81" s="206" t="str">
        <f>IF('Indicator Date hidden'!X82="x","x",$W$2-'Indicator Date hidden'!X82)</f>
        <v>x</v>
      </c>
      <c r="X81" s="206">
        <f>IF('Indicator Date hidden'!Y82="x","x",$X$2-'Indicator Date hidden'!Y82)</f>
        <v>1</v>
      </c>
      <c r="Y81" s="206">
        <f>IF('Indicator Date hidden'!Z82="x","x",$Y$2-'Indicator Date hidden'!Z82)</f>
        <v>0</v>
      </c>
      <c r="Z81" s="206">
        <f>IF('Indicator Date hidden'!AA82="x","x",$Z$2-'Indicator Date hidden'!AA82)</f>
        <v>0</v>
      </c>
      <c r="AA81" s="206">
        <f>IF('Indicator Date hidden'!AB82="x","x",$AA$2-'Indicator Date hidden'!AB82)</f>
        <v>0</v>
      </c>
      <c r="AB81" s="206">
        <f>IF('Indicator Date hidden'!AC82="x","x",$AB$2-'Indicator Date hidden'!AC82)</f>
        <v>0</v>
      </c>
      <c r="AC81" s="206">
        <f>IF('Indicator Date hidden'!AD82="x","x",$AC$2-'Indicator Date hidden'!AD82)</f>
        <v>0</v>
      </c>
      <c r="AD81" s="206" t="str">
        <f>IF('Indicator Date hidden'!AE82="x","x",$AD$2-'Indicator Date hidden'!AE82)</f>
        <v>x</v>
      </c>
      <c r="AE81" s="206">
        <f>IF('Indicator Date hidden'!AF82="x","x",$AE$2-'Indicator Date hidden'!AF82)</f>
        <v>0</v>
      </c>
      <c r="AF81" s="206">
        <f>IF('Indicator Date hidden'!AG82="x","x",$AF$2-'Indicator Date hidden'!AG82)</f>
        <v>1</v>
      </c>
      <c r="AG81" s="206">
        <f>IF('Indicator Date hidden'!AH82="x","x",$AG$2-'Indicator Date hidden'!AH82)</f>
        <v>0</v>
      </c>
      <c r="AH81" s="206">
        <f>IF('Indicator Date hidden'!AI82="x","x",$AH$2-'Indicator Date hidden'!AI82)</f>
        <v>0</v>
      </c>
      <c r="AI81" s="206">
        <f>IF('Indicator Date hidden'!AJ82="x","x",$AI$2-'Indicator Date hidden'!AJ82)</f>
        <v>0</v>
      </c>
      <c r="AJ81" s="206" t="str">
        <f>IF('Indicator Date hidden'!AK82="x","x",$AJ$2-'Indicator Date hidden'!AK82)</f>
        <v>x</v>
      </c>
      <c r="AK81" s="206">
        <f>IF('Indicator Date hidden'!AL82="x","x",$AK$2-'Indicator Date hidden'!AL82)</f>
        <v>1</v>
      </c>
      <c r="AL81" s="206">
        <f>IF('Indicator Date hidden'!AM82="x","x",$AL$2-'Indicator Date hidden'!AM82)</f>
        <v>0</v>
      </c>
      <c r="AM81" s="206">
        <f>IF('Indicator Date hidden'!AN82="x","x",$AM$2-'Indicator Date hidden'!AN82)</f>
        <v>0</v>
      </c>
      <c r="AN81" s="206">
        <f>IF('Indicator Date hidden'!AO82="x","x",$AN$2-'Indicator Date hidden'!AO82)</f>
        <v>0</v>
      </c>
      <c r="AO81" s="206">
        <f>IF('Indicator Date hidden'!AP82="x","x",$AO$2-'Indicator Date hidden'!AP82)</f>
        <v>0</v>
      </c>
      <c r="AP81" s="206">
        <f>IF('Indicator Date hidden'!AQ82="x","x",$AP$2-'Indicator Date hidden'!AQ82)</f>
        <v>0</v>
      </c>
      <c r="AQ81" s="206" t="str">
        <f>IF('Indicator Date hidden'!AR82="x","x",$AQ$2-'Indicator Date hidden'!AR82)</f>
        <v>x</v>
      </c>
      <c r="AR81" s="206">
        <f>IF('Indicator Date hidden'!AS82="x","x",$AR$2-'Indicator Date hidden'!AS82)</f>
        <v>0</v>
      </c>
      <c r="AS81" s="206">
        <f>IF('Indicator Date hidden'!AT82="x","x",$AS$2-'Indicator Date hidden'!AT82)</f>
        <v>0</v>
      </c>
      <c r="AT81" s="206">
        <f>IF('Indicator Date hidden'!AU82="x","x",$AT$2-'Indicator Date hidden'!AU82)</f>
        <v>0</v>
      </c>
      <c r="AU81" s="206" t="str">
        <f>IF('Indicator Date hidden'!AV82="x","x",$AU$2-'Indicator Date hidden'!AV82)</f>
        <v>x</v>
      </c>
      <c r="AV81" s="206">
        <f>IF('Indicator Date hidden'!AW82="x","x",$AV$2-'Indicator Date hidden'!AW82)</f>
        <v>0</v>
      </c>
      <c r="AW81" s="206">
        <f>IF('Indicator Date hidden'!AX82="x","x",$AW$2-'Indicator Date hidden'!AX82)</f>
        <v>0</v>
      </c>
      <c r="AX81" s="206">
        <f>IF('Indicator Date hidden'!AY82="x","x",$AX$2-'Indicator Date hidden'!AY82)</f>
        <v>0</v>
      </c>
      <c r="AY81" s="206">
        <f>IF('Indicator Date hidden'!AZ82="x","x",$AY$2-'Indicator Date hidden'!AZ82)</f>
        <v>0</v>
      </c>
      <c r="AZ81" s="206">
        <f>IF('Indicator Date hidden'!BA82="x","x",$AZ$2-'Indicator Date hidden'!BA82)</f>
        <v>0</v>
      </c>
      <c r="BA81">
        <f t="shared" si="10"/>
        <v>3</v>
      </c>
      <c r="BB81" s="21">
        <f t="shared" si="11"/>
        <v>6.8181818181818177E-2</v>
      </c>
      <c r="BC81">
        <f t="shared" si="12"/>
        <v>3</v>
      </c>
      <c r="BD81" s="21">
        <f t="shared" si="13"/>
        <v>0.25205764787294127</v>
      </c>
      <c r="BE81" s="282">
        <f t="shared" si="14"/>
        <v>0</v>
      </c>
    </row>
    <row r="82" spans="1:57" x14ac:dyDescent="0.25">
      <c r="A82" t="s">
        <v>7249</v>
      </c>
      <c r="B82" s="206">
        <f>IF('Indicator Date hidden'!C83="x","x",$B$2-'Indicator Date hidden'!C83)</f>
        <v>0</v>
      </c>
      <c r="C82" s="206">
        <f>IF('Indicator Date hidden'!D83="x","x",$C$2-'Indicator Date hidden'!D83)</f>
        <v>0</v>
      </c>
      <c r="D82" s="206">
        <f>IF('Indicator Date hidden'!E83="x","x",$D$2-'Indicator Date hidden'!E83)</f>
        <v>0</v>
      </c>
      <c r="E82" s="206">
        <f>IF('Indicator Date hidden'!F83="x","x",$E$2-'Indicator Date hidden'!F83)</f>
        <v>0</v>
      </c>
      <c r="F82" s="206">
        <f>IF('Indicator Date hidden'!G83="x","x",$F$2-'Indicator Date hidden'!G83)</f>
        <v>0</v>
      </c>
      <c r="G82" s="206">
        <f>IF('Indicator Date hidden'!H83="x","x",$G$2-'Indicator Date hidden'!H83)</f>
        <v>0</v>
      </c>
      <c r="H82" s="206">
        <f>IF('Indicator Date hidden'!I83="x","x",$H$2-'Indicator Date hidden'!I83)</f>
        <v>0</v>
      </c>
      <c r="I82" s="206">
        <f>IF('Indicator Date hidden'!J83="x","x",$I$2-'Indicator Date hidden'!J83)</f>
        <v>0</v>
      </c>
      <c r="J82" s="206">
        <f>IF('Indicator Date hidden'!K83="x","x",$J$2-'Indicator Date hidden'!K83)</f>
        <v>0</v>
      </c>
      <c r="K82" s="206">
        <f>IF('Indicator Date hidden'!L83="x","x",$K$2-'Indicator Date hidden'!L83)</f>
        <v>0</v>
      </c>
      <c r="L82" s="206">
        <f>IF('Indicator Date hidden'!M83="x","x",$L$2-'Indicator Date hidden'!M83)</f>
        <v>0</v>
      </c>
      <c r="M82" s="206">
        <f>IF('Indicator Date hidden'!N83="x","x",$M$2-'Indicator Date hidden'!N83)</f>
        <v>0</v>
      </c>
      <c r="N82" s="206">
        <f>IF('Indicator Date hidden'!O83="x","x",$N$2-'Indicator Date hidden'!O83)</f>
        <v>0</v>
      </c>
      <c r="O82" s="206">
        <f>IF('Indicator Date hidden'!P83="x","x",$O$2-'Indicator Date hidden'!P83)</f>
        <v>0</v>
      </c>
      <c r="P82" s="206">
        <f>IF('Indicator Date hidden'!Q83="x","x",$P$2-'Indicator Date hidden'!Q83)</f>
        <v>0</v>
      </c>
      <c r="Q82" s="206" t="str">
        <f>IF('Indicator Date hidden'!R83="x","x",$Q$2-'Indicator Date hidden'!R83)</f>
        <v>x</v>
      </c>
      <c r="R82" s="206">
        <f>IF('Indicator Date hidden'!S83="x","x",$R$2-'Indicator Date hidden'!S83)</f>
        <v>0</v>
      </c>
      <c r="S82" s="206">
        <f>IF('Indicator Date hidden'!T83="x","x",$S$2-'Indicator Date hidden'!T83)</f>
        <v>0</v>
      </c>
      <c r="T82" s="206">
        <f>IF('Indicator Date hidden'!U83="x","x",$T$2-'Indicator Date hidden'!U83)</f>
        <v>0</v>
      </c>
      <c r="U82" s="206" t="str">
        <f>IF('Indicator Date hidden'!V83="x","x",$U$2-'Indicator Date hidden'!V83)</f>
        <v>x</v>
      </c>
      <c r="V82" s="206">
        <f>IF('Indicator Date hidden'!W83="x","x",$V$2-'Indicator Date hidden'!W83)</f>
        <v>0</v>
      </c>
      <c r="W82" s="206" t="str">
        <f>IF('Indicator Date hidden'!X83="x","x",$W$2-'Indicator Date hidden'!X83)</f>
        <v>x</v>
      </c>
      <c r="X82" s="206">
        <f>IF('Indicator Date hidden'!Y83="x","x",$X$2-'Indicator Date hidden'!Y83)</f>
        <v>2</v>
      </c>
      <c r="Y82" s="206">
        <f>IF('Indicator Date hidden'!Z83="x","x",$Y$2-'Indicator Date hidden'!Z83)</f>
        <v>0</v>
      </c>
      <c r="Z82" s="206">
        <f>IF('Indicator Date hidden'!AA83="x","x",$Z$2-'Indicator Date hidden'!AA83)</f>
        <v>0</v>
      </c>
      <c r="AA82" s="206" t="str">
        <f>IF('Indicator Date hidden'!AB83="x","x",$AA$2-'Indicator Date hidden'!AB83)</f>
        <v>x</v>
      </c>
      <c r="AB82" s="206">
        <f>IF('Indicator Date hidden'!AC83="x","x",$AB$2-'Indicator Date hidden'!AC83)</f>
        <v>0</v>
      </c>
      <c r="AC82" s="206">
        <f>IF('Indicator Date hidden'!AD83="x","x",$AC$2-'Indicator Date hidden'!AD83)</f>
        <v>0</v>
      </c>
      <c r="AD82" s="206" t="str">
        <f>IF('Indicator Date hidden'!AE83="x","x",$AD$2-'Indicator Date hidden'!AE83)</f>
        <v>x</v>
      </c>
      <c r="AE82" s="206">
        <f>IF('Indicator Date hidden'!AF83="x","x",$AE$2-'Indicator Date hidden'!AF83)</f>
        <v>0</v>
      </c>
      <c r="AF82" s="206">
        <f>IF('Indicator Date hidden'!AG83="x","x",$AF$2-'Indicator Date hidden'!AG83)</f>
        <v>3</v>
      </c>
      <c r="AG82" s="206">
        <f>IF('Indicator Date hidden'!AH83="x","x",$AG$2-'Indicator Date hidden'!AH83)</f>
        <v>0</v>
      </c>
      <c r="AH82" s="206">
        <f>IF('Indicator Date hidden'!AI83="x","x",$AH$2-'Indicator Date hidden'!AI83)</f>
        <v>0</v>
      </c>
      <c r="AI82" s="206">
        <f>IF('Indicator Date hidden'!AJ83="x","x",$AI$2-'Indicator Date hidden'!AJ83)</f>
        <v>0</v>
      </c>
      <c r="AJ82" s="206" t="str">
        <f>IF('Indicator Date hidden'!AK83="x","x",$AJ$2-'Indicator Date hidden'!AK83)</f>
        <v>x</v>
      </c>
      <c r="AK82" s="206">
        <f>IF('Indicator Date hidden'!AL83="x","x",$AK$2-'Indicator Date hidden'!AL83)</f>
        <v>1</v>
      </c>
      <c r="AL82" s="206">
        <f>IF('Indicator Date hidden'!AM83="x","x",$AL$2-'Indicator Date hidden'!AM83)</f>
        <v>0</v>
      </c>
      <c r="AM82" s="206">
        <f>IF('Indicator Date hidden'!AN83="x","x",$AM$2-'Indicator Date hidden'!AN83)</f>
        <v>0</v>
      </c>
      <c r="AN82" s="206">
        <f>IF('Indicator Date hidden'!AO83="x","x",$AN$2-'Indicator Date hidden'!AO83)</f>
        <v>0</v>
      </c>
      <c r="AO82" s="206">
        <f>IF('Indicator Date hidden'!AP83="x","x",$AO$2-'Indicator Date hidden'!AP83)</f>
        <v>0</v>
      </c>
      <c r="AP82" s="206">
        <f>IF('Indicator Date hidden'!AQ83="x","x",$AP$2-'Indicator Date hidden'!AQ83)</f>
        <v>0</v>
      </c>
      <c r="AQ82" s="206" t="str">
        <f>IF('Indicator Date hidden'!AR83="x","x",$AQ$2-'Indicator Date hidden'!AR83)</f>
        <v>x</v>
      </c>
      <c r="AR82" s="206">
        <f>IF('Indicator Date hidden'!AS83="x","x",$AR$2-'Indicator Date hidden'!AS83)</f>
        <v>0</v>
      </c>
      <c r="AS82" s="206">
        <f>IF('Indicator Date hidden'!AT83="x","x",$AS$2-'Indicator Date hidden'!AT83)</f>
        <v>0</v>
      </c>
      <c r="AT82" s="206">
        <f>IF('Indicator Date hidden'!AU83="x","x",$AT$2-'Indicator Date hidden'!AU83)</f>
        <v>0</v>
      </c>
      <c r="AU82" s="206" t="str">
        <f>IF('Indicator Date hidden'!AV83="x","x",$AU$2-'Indicator Date hidden'!AV83)</f>
        <v>x</v>
      </c>
      <c r="AV82" s="206">
        <f>IF('Indicator Date hidden'!AW83="x","x",$AV$2-'Indicator Date hidden'!AW83)</f>
        <v>0</v>
      </c>
      <c r="AW82" s="206">
        <f>IF('Indicator Date hidden'!AX83="x","x",$AW$2-'Indicator Date hidden'!AX83)</f>
        <v>0</v>
      </c>
      <c r="AX82" s="206">
        <f>IF('Indicator Date hidden'!AY83="x","x",$AX$2-'Indicator Date hidden'!AY83)</f>
        <v>0</v>
      </c>
      <c r="AY82" s="206">
        <f>IF('Indicator Date hidden'!AZ83="x","x",$AY$2-'Indicator Date hidden'!AZ83)</f>
        <v>0</v>
      </c>
      <c r="AZ82" s="206">
        <f>IF('Indicator Date hidden'!BA83="x","x",$AZ$2-'Indicator Date hidden'!BA83)</f>
        <v>0</v>
      </c>
      <c r="BA82">
        <f t="shared" si="10"/>
        <v>6</v>
      </c>
      <c r="BB82" s="21">
        <f t="shared" si="11"/>
        <v>0.13953488372093023</v>
      </c>
      <c r="BC82">
        <f t="shared" si="12"/>
        <v>3</v>
      </c>
      <c r="BD82" s="21">
        <f t="shared" si="13"/>
        <v>0.55327336062187538</v>
      </c>
      <c r="BE82" s="282">
        <f t="shared" si="14"/>
        <v>0</v>
      </c>
    </row>
    <row r="83" spans="1:57" x14ac:dyDescent="0.25">
      <c r="A83" t="s">
        <v>7250</v>
      </c>
      <c r="B83" s="206">
        <f>IF('Indicator Date hidden'!C84="x","x",$B$2-'Indicator Date hidden'!C84)</f>
        <v>0</v>
      </c>
      <c r="C83" s="206">
        <f>IF('Indicator Date hidden'!D84="x","x",$C$2-'Indicator Date hidden'!D84)</f>
        <v>0</v>
      </c>
      <c r="D83" s="206">
        <f>IF('Indicator Date hidden'!E84="x","x",$D$2-'Indicator Date hidden'!E84)</f>
        <v>0</v>
      </c>
      <c r="E83" s="206">
        <f>IF('Indicator Date hidden'!F84="x","x",$E$2-'Indicator Date hidden'!F84)</f>
        <v>0</v>
      </c>
      <c r="F83" s="206">
        <f>IF('Indicator Date hidden'!G84="x","x",$F$2-'Indicator Date hidden'!G84)</f>
        <v>0</v>
      </c>
      <c r="G83" s="206">
        <f>IF('Indicator Date hidden'!H84="x","x",$G$2-'Indicator Date hidden'!H84)</f>
        <v>0</v>
      </c>
      <c r="H83" s="206">
        <f>IF('Indicator Date hidden'!I84="x","x",$H$2-'Indicator Date hidden'!I84)</f>
        <v>0</v>
      </c>
      <c r="I83" s="206">
        <f>IF('Indicator Date hidden'!J84="x","x",$I$2-'Indicator Date hidden'!J84)</f>
        <v>0</v>
      </c>
      <c r="J83" s="206">
        <f>IF('Indicator Date hidden'!K84="x","x",$J$2-'Indicator Date hidden'!K84)</f>
        <v>0</v>
      </c>
      <c r="K83" s="206">
        <f>IF('Indicator Date hidden'!L84="x","x",$K$2-'Indicator Date hidden'!L84)</f>
        <v>0</v>
      </c>
      <c r="L83" s="206">
        <f>IF('Indicator Date hidden'!M84="x","x",$L$2-'Indicator Date hidden'!M84)</f>
        <v>0</v>
      </c>
      <c r="M83" s="206">
        <f>IF('Indicator Date hidden'!N84="x","x",$M$2-'Indicator Date hidden'!N84)</f>
        <v>0</v>
      </c>
      <c r="N83" s="206">
        <f>IF('Indicator Date hidden'!O84="x","x",$N$2-'Indicator Date hidden'!O84)</f>
        <v>0</v>
      </c>
      <c r="O83" s="206">
        <f>IF('Indicator Date hidden'!P84="x","x",$O$2-'Indicator Date hidden'!P84)</f>
        <v>0</v>
      </c>
      <c r="P83" s="206">
        <f>IF('Indicator Date hidden'!Q84="x","x",$P$2-'Indicator Date hidden'!Q84)</f>
        <v>0</v>
      </c>
      <c r="Q83" s="206" t="str">
        <f>IF('Indicator Date hidden'!R84="x","x",$Q$2-'Indicator Date hidden'!R84)</f>
        <v>x</v>
      </c>
      <c r="R83" s="206">
        <f>IF('Indicator Date hidden'!S84="x","x",$R$2-'Indicator Date hidden'!S84)</f>
        <v>0</v>
      </c>
      <c r="S83" s="206">
        <f>IF('Indicator Date hidden'!T84="x","x",$S$2-'Indicator Date hidden'!T84)</f>
        <v>0</v>
      </c>
      <c r="T83" s="206">
        <f>IF('Indicator Date hidden'!U84="x","x",$T$2-'Indicator Date hidden'!U84)</f>
        <v>0</v>
      </c>
      <c r="U83" s="206" t="str">
        <f>IF('Indicator Date hidden'!V84="x","x",$U$2-'Indicator Date hidden'!V84)</f>
        <v>x</v>
      </c>
      <c r="V83" s="206">
        <f>IF('Indicator Date hidden'!W84="x","x",$V$2-'Indicator Date hidden'!W84)</f>
        <v>0</v>
      </c>
      <c r="W83" s="206" t="str">
        <f>IF('Indicator Date hidden'!X84="x","x",$W$2-'Indicator Date hidden'!X84)</f>
        <v>x</v>
      </c>
      <c r="X83" s="206">
        <f>IF('Indicator Date hidden'!Y84="x","x",$X$2-'Indicator Date hidden'!Y84)</f>
        <v>2</v>
      </c>
      <c r="Y83" s="206">
        <f>IF('Indicator Date hidden'!Z84="x","x",$Y$2-'Indicator Date hidden'!Z84)</f>
        <v>0</v>
      </c>
      <c r="Z83" s="206">
        <f>IF('Indicator Date hidden'!AA84="x","x",$Z$2-'Indicator Date hidden'!AA84)</f>
        <v>0</v>
      </c>
      <c r="AA83" s="206">
        <f>IF('Indicator Date hidden'!AB84="x","x",$AA$2-'Indicator Date hidden'!AB84)</f>
        <v>1</v>
      </c>
      <c r="AB83" s="206">
        <f>IF('Indicator Date hidden'!AC84="x","x",$AB$2-'Indicator Date hidden'!AC84)</f>
        <v>0</v>
      </c>
      <c r="AC83" s="206">
        <f>IF('Indicator Date hidden'!AD84="x","x",$AC$2-'Indicator Date hidden'!AD84)</f>
        <v>0</v>
      </c>
      <c r="AD83" s="206" t="str">
        <f>IF('Indicator Date hidden'!AE84="x","x",$AD$2-'Indicator Date hidden'!AE84)</f>
        <v>x</v>
      </c>
      <c r="AE83" s="206">
        <f>IF('Indicator Date hidden'!AF84="x","x",$AE$2-'Indicator Date hidden'!AF84)</f>
        <v>0</v>
      </c>
      <c r="AF83" s="206">
        <f>IF('Indicator Date hidden'!AG84="x","x",$AF$2-'Indicator Date hidden'!AG84)</f>
        <v>1</v>
      </c>
      <c r="AG83" s="206">
        <f>IF('Indicator Date hidden'!AH84="x","x",$AG$2-'Indicator Date hidden'!AH84)</f>
        <v>0</v>
      </c>
      <c r="AH83" s="206">
        <f>IF('Indicator Date hidden'!AI84="x","x",$AH$2-'Indicator Date hidden'!AI84)</f>
        <v>0</v>
      </c>
      <c r="AI83" s="206">
        <f>IF('Indicator Date hidden'!AJ84="x","x",$AI$2-'Indicator Date hidden'!AJ84)</f>
        <v>0</v>
      </c>
      <c r="AJ83" s="206" t="str">
        <f>IF('Indicator Date hidden'!AK84="x","x",$AJ$2-'Indicator Date hidden'!AK84)</f>
        <v>x</v>
      </c>
      <c r="AK83" s="206">
        <f>IF('Indicator Date hidden'!AL84="x","x",$AK$2-'Indicator Date hidden'!AL84)</f>
        <v>1</v>
      </c>
      <c r="AL83" s="206">
        <f>IF('Indicator Date hidden'!AM84="x","x",$AL$2-'Indicator Date hidden'!AM84)</f>
        <v>0</v>
      </c>
      <c r="AM83" s="206">
        <f>IF('Indicator Date hidden'!AN84="x","x",$AM$2-'Indicator Date hidden'!AN84)</f>
        <v>0</v>
      </c>
      <c r="AN83" s="206">
        <f>IF('Indicator Date hidden'!AO84="x","x",$AN$2-'Indicator Date hidden'!AO84)</f>
        <v>0</v>
      </c>
      <c r="AO83" s="206">
        <f>IF('Indicator Date hidden'!AP84="x","x",$AO$2-'Indicator Date hidden'!AP84)</f>
        <v>0</v>
      </c>
      <c r="AP83" s="206">
        <f>IF('Indicator Date hidden'!AQ84="x","x",$AP$2-'Indicator Date hidden'!AQ84)</f>
        <v>0</v>
      </c>
      <c r="AQ83" s="206">
        <f>IF('Indicator Date hidden'!AR84="x","x",$AQ$2-'Indicator Date hidden'!AR84)</f>
        <v>0</v>
      </c>
      <c r="AR83" s="206">
        <f>IF('Indicator Date hidden'!AS84="x","x",$AR$2-'Indicator Date hidden'!AS84)</f>
        <v>0</v>
      </c>
      <c r="AS83" s="206">
        <f>IF('Indicator Date hidden'!AT84="x","x",$AS$2-'Indicator Date hidden'!AT84)</f>
        <v>0</v>
      </c>
      <c r="AT83" s="206">
        <f>IF('Indicator Date hidden'!AU84="x","x",$AT$2-'Indicator Date hidden'!AU84)</f>
        <v>0</v>
      </c>
      <c r="AU83" s="206">
        <f>IF('Indicator Date hidden'!AV84="x","x",$AU$2-'Indicator Date hidden'!AV84)</f>
        <v>1</v>
      </c>
      <c r="AV83" s="206">
        <f>IF('Indicator Date hidden'!AW84="x","x",$AV$2-'Indicator Date hidden'!AW84)</f>
        <v>0</v>
      </c>
      <c r="AW83" s="206">
        <f>IF('Indicator Date hidden'!AX84="x","x",$AW$2-'Indicator Date hidden'!AX84)</f>
        <v>0</v>
      </c>
      <c r="AX83" s="206">
        <f>IF('Indicator Date hidden'!AY84="x","x",$AX$2-'Indicator Date hidden'!AY84)</f>
        <v>0</v>
      </c>
      <c r="AY83" s="206">
        <f>IF('Indicator Date hidden'!AZ84="x","x",$AY$2-'Indicator Date hidden'!AZ84)</f>
        <v>0</v>
      </c>
      <c r="AZ83" s="206">
        <f>IF('Indicator Date hidden'!BA84="x","x",$AZ$2-'Indicator Date hidden'!BA84)</f>
        <v>0</v>
      </c>
      <c r="BA83">
        <f t="shared" si="10"/>
        <v>6</v>
      </c>
      <c r="BB83" s="21">
        <f t="shared" si="11"/>
        <v>0.13043478260869565</v>
      </c>
      <c r="BC83">
        <f t="shared" si="12"/>
        <v>5</v>
      </c>
      <c r="BD83" s="21">
        <f t="shared" si="13"/>
        <v>0.39610580778888255</v>
      </c>
      <c r="BE83" s="282">
        <f t="shared" si="14"/>
        <v>0</v>
      </c>
    </row>
    <row r="84" spans="1:57" x14ac:dyDescent="0.25">
      <c r="A84" t="s">
        <v>7252</v>
      </c>
      <c r="B84" s="206">
        <f>IF('Indicator Date hidden'!C85="x","x",$B$2-'Indicator Date hidden'!C85)</f>
        <v>0</v>
      </c>
      <c r="C84" s="206">
        <f>IF('Indicator Date hidden'!D85="x","x",$C$2-'Indicator Date hidden'!D85)</f>
        <v>0</v>
      </c>
      <c r="D84" s="206">
        <f>IF('Indicator Date hidden'!E85="x","x",$D$2-'Indicator Date hidden'!E85)</f>
        <v>0</v>
      </c>
      <c r="E84" s="206">
        <f>IF('Indicator Date hidden'!F85="x","x",$E$2-'Indicator Date hidden'!F85)</f>
        <v>0</v>
      </c>
      <c r="F84" s="206">
        <f>IF('Indicator Date hidden'!G85="x","x",$F$2-'Indicator Date hidden'!G85)</f>
        <v>0</v>
      </c>
      <c r="G84" s="206">
        <f>IF('Indicator Date hidden'!H85="x","x",$G$2-'Indicator Date hidden'!H85)</f>
        <v>0</v>
      </c>
      <c r="H84" s="206">
        <f>IF('Indicator Date hidden'!I85="x","x",$H$2-'Indicator Date hidden'!I85)</f>
        <v>0</v>
      </c>
      <c r="I84" s="206">
        <f>IF('Indicator Date hidden'!J85="x","x",$I$2-'Indicator Date hidden'!J85)</f>
        <v>0</v>
      </c>
      <c r="J84" s="206">
        <f>IF('Indicator Date hidden'!K85="x","x",$J$2-'Indicator Date hidden'!K85)</f>
        <v>0</v>
      </c>
      <c r="K84" s="206">
        <f>IF('Indicator Date hidden'!L85="x","x",$K$2-'Indicator Date hidden'!L85)</f>
        <v>0</v>
      </c>
      <c r="L84" s="206">
        <f>IF('Indicator Date hidden'!M85="x","x",$L$2-'Indicator Date hidden'!M85)</f>
        <v>0</v>
      </c>
      <c r="M84" s="206">
        <f>IF('Indicator Date hidden'!N85="x","x",$M$2-'Indicator Date hidden'!N85)</f>
        <v>0</v>
      </c>
      <c r="N84" s="206">
        <f>IF('Indicator Date hidden'!O85="x","x",$N$2-'Indicator Date hidden'!O85)</f>
        <v>0</v>
      </c>
      <c r="O84" s="206">
        <f>IF('Indicator Date hidden'!P85="x","x",$O$2-'Indicator Date hidden'!P85)</f>
        <v>0</v>
      </c>
      <c r="P84" s="206">
        <f>IF('Indicator Date hidden'!Q85="x","x",$P$2-'Indicator Date hidden'!Q85)</f>
        <v>0</v>
      </c>
      <c r="Q84" s="206">
        <f>IF('Indicator Date hidden'!R85="x","x",$Q$2-'Indicator Date hidden'!R85)</f>
        <v>4</v>
      </c>
      <c r="R84" s="206">
        <f>IF('Indicator Date hidden'!S85="x","x",$R$2-'Indicator Date hidden'!S85)</f>
        <v>0</v>
      </c>
      <c r="S84" s="206">
        <f>IF('Indicator Date hidden'!T85="x","x",$S$2-'Indicator Date hidden'!T85)</f>
        <v>0</v>
      </c>
      <c r="T84" s="206">
        <f>IF('Indicator Date hidden'!U85="x","x",$T$2-'Indicator Date hidden'!U85)</f>
        <v>0</v>
      </c>
      <c r="U84" s="206">
        <f>IF('Indicator Date hidden'!V85="x","x",$U$2-'Indicator Date hidden'!V85)</f>
        <v>0</v>
      </c>
      <c r="V84" s="206">
        <f>IF('Indicator Date hidden'!W85="x","x",$V$2-'Indicator Date hidden'!W85)</f>
        <v>0</v>
      </c>
      <c r="W84" s="206">
        <f>IF('Indicator Date hidden'!X85="x","x",$W$2-'Indicator Date hidden'!X85)</f>
        <v>2</v>
      </c>
      <c r="X84" s="206">
        <f>IF('Indicator Date hidden'!Y85="x","x",$X$2-'Indicator Date hidden'!Y85)</f>
        <v>6</v>
      </c>
      <c r="Y84" s="206">
        <f>IF('Indicator Date hidden'!Z85="x","x",$Y$2-'Indicator Date hidden'!Z85)</f>
        <v>0</v>
      </c>
      <c r="Z84" s="206">
        <f>IF('Indicator Date hidden'!AA85="x","x",$Z$2-'Indicator Date hidden'!AA85)</f>
        <v>0</v>
      </c>
      <c r="AA84" s="206">
        <f>IF('Indicator Date hidden'!AB85="x","x",$AA$2-'Indicator Date hidden'!AB85)</f>
        <v>0</v>
      </c>
      <c r="AB84" s="206">
        <f>IF('Indicator Date hidden'!AC85="x","x",$AB$2-'Indicator Date hidden'!AC85)</f>
        <v>0</v>
      </c>
      <c r="AC84" s="206">
        <f>IF('Indicator Date hidden'!AD85="x","x",$AC$2-'Indicator Date hidden'!AD85)</f>
        <v>0</v>
      </c>
      <c r="AD84" s="206" t="str">
        <f>IF('Indicator Date hidden'!AE85="x","x",$AD$2-'Indicator Date hidden'!AE85)</f>
        <v>x</v>
      </c>
      <c r="AE84" s="206">
        <f>IF('Indicator Date hidden'!AF85="x","x",$AE$2-'Indicator Date hidden'!AF85)</f>
        <v>0</v>
      </c>
      <c r="AF84" s="206">
        <f>IF('Indicator Date hidden'!AG85="x","x",$AF$2-'Indicator Date hidden'!AG85)</f>
        <v>9</v>
      </c>
      <c r="AG84" s="206">
        <f>IF('Indicator Date hidden'!AH85="x","x",$AG$2-'Indicator Date hidden'!AH85)</f>
        <v>0</v>
      </c>
      <c r="AH84" s="206">
        <f>IF('Indicator Date hidden'!AI85="x","x",$AH$2-'Indicator Date hidden'!AI85)</f>
        <v>0</v>
      </c>
      <c r="AI84" s="206">
        <f>IF('Indicator Date hidden'!AJ85="x","x",$AI$2-'Indicator Date hidden'!AJ85)</f>
        <v>0</v>
      </c>
      <c r="AJ84" s="206" t="str">
        <f>IF('Indicator Date hidden'!AK85="x","x",$AJ$2-'Indicator Date hidden'!AK85)</f>
        <v>x</v>
      </c>
      <c r="AK84" s="206">
        <f>IF('Indicator Date hidden'!AL85="x","x",$AK$2-'Indicator Date hidden'!AL85)</f>
        <v>1</v>
      </c>
      <c r="AL84" s="206">
        <f>IF('Indicator Date hidden'!AM85="x","x",$AL$2-'Indicator Date hidden'!AM85)</f>
        <v>0</v>
      </c>
      <c r="AM84" s="206">
        <f>IF('Indicator Date hidden'!AN85="x","x",$AM$2-'Indicator Date hidden'!AN85)</f>
        <v>0</v>
      </c>
      <c r="AN84" s="206">
        <f>IF('Indicator Date hidden'!AO85="x","x",$AN$2-'Indicator Date hidden'!AO85)</f>
        <v>0</v>
      </c>
      <c r="AO84" s="206">
        <f>IF('Indicator Date hidden'!AP85="x","x",$AO$2-'Indicator Date hidden'!AP85)</f>
        <v>0</v>
      </c>
      <c r="AP84" s="206">
        <f>IF('Indicator Date hidden'!AQ85="x","x",$AP$2-'Indicator Date hidden'!AQ85)</f>
        <v>0</v>
      </c>
      <c r="AQ84" s="206">
        <f>IF('Indicator Date hidden'!AR85="x","x",$AQ$2-'Indicator Date hidden'!AR85)</f>
        <v>4</v>
      </c>
      <c r="AR84" s="206">
        <f>IF('Indicator Date hidden'!AS85="x","x",$AR$2-'Indicator Date hidden'!AS85)</f>
        <v>0</v>
      </c>
      <c r="AS84" s="206">
        <f>IF('Indicator Date hidden'!AT85="x","x",$AS$2-'Indicator Date hidden'!AT85)</f>
        <v>0</v>
      </c>
      <c r="AT84" s="206">
        <f>IF('Indicator Date hidden'!AU85="x","x",$AT$2-'Indicator Date hidden'!AU85)</f>
        <v>0</v>
      </c>
      <c r="AU84" s="206">
        <f>IF('Indicator Date hidden'!AV85="x","x",$AU$2-'Indicator Date hidden'!AV85)</f>
        <v>1</v>
      </c>
      <c r="AV84" s="206">
        <f>IF('Indicator Date hidden'!AW85="x","x",$AV$2-'Indicator Date hidden'!AW85)</f>
        <v>0</v>
      </c>
      <c r="AW84" s="206">
        <f>IF('Indicator Date hidden'!AX85="x","x",$AW$2-'Indicator Date hidden'!AX85)</f>
        <v>0</v>
      </c>
      <c r="AX84" s="206">
        <f>IF('Indicator Date hidden'!AY85="x","x",$AX$2-'Indicator Date hidden'!AY85)</f>
        <v>0</v>
      </c>
      <c r="AY84" s="206">
        <f>IF('Indicator Date hidden'!AZ85="x","x",$AY$2-'Indicator Date hidden'!AZ85)</f>
        <v>0</v>
      </c>
      <c r="AZ84" s="206">
        <f>IF('Indicator Date hidden'!BA85="x","x",$AZ$2-'Indicator Date hidden'!BA85)</f>
        <v>0</v>
      </c>
      <c r="BA84">
        <f t="shared" si="10"/>
        <v>27</v>
      </c>
      <c r="BB84" s="21">
        <f t="shared" si="11"/>
        <v>0.55102040816326525</v>
      </c>
      <c r="BC84">
        <f t="shared" si="12"/>
        <v>7</v>
      </c>
      <c r="BD84" s="21">
        <f t="shared" si="13"/>
        <v>1.6910475498666611</v>
      </c>
      <c r="BE84" s="282">
        <f t="shared" si="14"/>
        <v>0</v>
      </c>
    </row>
    <row r="85" spans="1:57" x14ac:dyDescent="0.25">
      <c r="A85" t="s">
        <v>7255</v>
      </c>
      <c r="B85" s="206">
        <f>IF('Indicator Date hidden'!C86="x","x",$B$2-'Indicator Date hidden'!C86)</f>
        <v>0</v>
      </c>
      <c r="C85" s="206">
        <f>IF('Indicator Date hidden'!D86="x","x",$C$2-'Indicator Date hidden'!D86)</f>
        <v>0</v>
      </c>
      <c r="D85" s="206">
        <f>IF('Indicator Date hidden'!E86="x","x",$D$2-'Indicator Date hidden'!E86)</f>
        <v>0</v>
      </c>
      <c r="E85" s="206">
        <f>IF('Indicator Date hidden'!F86="x","x",$E$2-'Indicator Date hidden'!F86)</f>
        <v>0</v>
      </c>
      <c r="F85" s="206">
        <f>IF('Indicator Date hidden'!G86="x","x",$F$2-'Indicator Date hidden'!G86)</f>
        <v>0</v>
      </c>
      <c r="G85" s="206">
        <f>IF('Indicator Date hidden'!H86="x","x",$G$2-'Indicator Date hidden'!H86)</f>
        <v>0</v>
      </c>
      <c r="H85" s="206">
        <f>IF('Indicator Date hidden'!I86="x","x",$H$2-'Indicator Date hidden'!I86)</f>
        <v>0</v>
      </c>
      <c r="I85" s="206">
        <f>IF('Indicator Date hidden'!J86="x","x",$I$2-'Indicator Date hidden'!J86)</f>
        <v>0</v>
      </c>
      <c r="J85" s="206">
        <f>IF('Indicator Date hidden'!K86="x","x",$J$2-'Indicator Date hidden'!K86)</f>
        <v>0</v>
      </c>
      <c r="K85" s="206">
        <f>IF('Indicator Date hidden'!L86="x","x",$K$2-'Indicator Date hidden'!L86)</f>
        <v>0</v>
      </c>
      <c r="L85" s="206">
        <f>IF('Indicator Date hidden'!M86="x","x",$L$2-'Indicator Date hidden'!M86)</f>
        <v>0</v>
      </c>
      <c r="M85" s="206">
        <f>IF('Indicator Date hidden'!N86="x","x",$M$2-'Indicator Date hidden'!N86)</f>
        <v>0</v>
      </c>
      <c r="N85" s="206">
        <f>IF('Indicator Date hidden'!O86="x","x",$N$2-'Indicator Date hidden'!O86)</f>
        <v>0</v>
      </c>
      <c r="O85" s="206">
        <f>IF('Indicator Date hidden'!P86="x","x",$O$2-'Indicator Date hidden'!P86)</f>
        <v>0</v>
      </c>
      <c r="P85" s="206">
        <f>IF('Indicator Date hidden'!Q86="x","x",$P$2-'Indicator Date hidden'!Q86)</f>
        <v>0</v>
      </c>
      <c r="Q85" s="206" t="str">
        <f>IF('Indicator Date hidden'!R86="x","x",$Q$2-'Indicator Date hidden'!R86)</f>
        <v>x</v>
      </c>
      <c r="R85" s="206">
        <f>IF('Indicator Date hidden'!S86="x","x",$R$2-'Indicator Date hidden'!S86)</f>
        <v>0</v>
      </c>
      <c r="S85" s="206">
        <f>IF('Indicator Date hidden'!T86="x","x",$S$2-'Indicator Date hidden'!T86)</f>
        <v>0</v>
      </c>
      <c r="T85" s="206">
        <f>IF('Indicator Date hidden'!U86="x","x",$T$2-'Indicator Date hidden'!U86)</f>
        <v>0</v>
      </c>
      <c r="U85" s="206" t="str">
        <f>IF('Indicator Date hidden'!V86="x","x",$U$2-'Indicator Date hidden'!V86)</f>
        <v>x</v>
      </c>
      <c r="V85" s="206">
        <f>IF('Indicator Date hidden'!W86="x","x",$V$2-'Indicator Date hidden'!W86)</f>
        <v>0</v>
      </c>
      <c r="W85" s="206">
        <f>IF('Indicator Date hidden'!X86="x","x",$W$2-'Indicator Date hidden'!X86)</f>
        <v>4</v>
      </c>
      <c r="X85" s="206">
        <f>IF('Indicator Date hidden'!Y86="x","x",$X$2-'Indicator Date hidden'!Y86)</f>
        <v>4</v>
      </c>
      <c r="Y85" s="206">
        <f>IF('Indicator Date hidden'!Z86="x","x",$Y$2-'Indicator Date hidden'!Z86)</f>
        <v>0</v>
      </c>
      <c r="Z85" s="206">
        <f>IF('Indicator Date hidden'!AA86="x","x",$Z$2-'Indicator Date hidden'!AA86)</f>
        <v>0</v>
      </c>
      <c r="AA85" s="206">
        <f>IF('Indicator Date hidden'!AB86="x","x",$AA$2-'Indicator Date hidden'!AB86)</f>
        <v>3</v>
      </c>
      <c r="AB85" s="206">
        <f>IF('Indicator Date hidden'!AC86="x","x",$AB$2-'Indicator Date hidden'!AC86)</f>
        <v>0</v>
      </c>
      <c r="AC85" s="206">
        <f>IF('Indicator Date hidden'!AD86="x","x",$AC$2-'Indicator Date hidden'!AD86)</f>
        <v>0</v>
      </c>
      <c r="AD85" s="206" t="str">
        <f>IF('Indicator Date hidden'!AE86="x","x",$AD$2-'Indicator Date hidden'!AE86)</f>
        <v>x</v>
      </c>
      <c r="AE85" s="206">
        <f>IF('Indicator Date hidden'!AF86="x","x",$AE$2-'Indicator Date hidden'!AF86)</f>
        <v>0</v>
      </c>
      <c r="AF85" s="206">
        <f>IF('Indicator Date hidden'!AG86="x","x",$AF$2-'Indicator Date hidden'!AG86)</f>
        <v>5</v>
      </c>
      <c r="AG85" s="206">
        <f>IF('Indicator Date hidden'!AH86="x","x",$AG$2-'Indicator Date hidden'!AH86)</f>
        <v>0</v>
      </c>
      <c r="AH85" s="206">
        <f>IF('Indicator Date hidden'!AI86="x","x",$AH$2-'Indicator Date hidden'!AI86)</f>
        <v>0</v>
      </c>
      <c r="AI85" s="206">
        <f>IF('Indicator Date hidden'!AJ86="x","x",$AI$2-'Indicator Date hidden'!AJ86)</f>
        <v>0</v>
      </c>
      <c r="AJ85" s="206" t="str">
        <f>IF('Indicator Date hidden'!AK86="x","x",$AJ$2-'Indicator Date hidden'!AK86)</f>
        <v>x</v>
      </c>
      <c r="AK85" s="206">
        <f>IF('Indicator Date hidden'!AL86="x","x",$AK$2-'Indicator Date hidden'!AL86)</f>
        <v>1</v>
      </c>
      <c r="AL85" s="206">
        <f>IF('Indicator Date hidden'!AM86="x","x",$AL$2-'Indicator Date hidden'!AM86)</f>
        <v>0</v>
      </c>
      <c r="AM85" s="206">
        <f>IF('Indicator Date hidden'!AN86="x","x",$AM$2-'Indicator Date hidden'!AN86)</f>
        <v>0</v>
      </c>
      <c r="AN85" s="206">
        <f>IF('Indicator Date hidden'!AO86="x","x",$AN$2-'Indicator Date hidden'!AO86)</f>
        <v>0</v>
      </c>
      <c r="AO85" s="206">
        <f>IF('Indicator Date hidden'!AP86="x","x",$AO$2-'Indicator Date hidden'!AP86)</f>
        <v>0</v>
      </c>
      <c r="AP85" s="206">
        <f>IF('Indicator Date hidden'!AQ86="x","x",$AP$2-'Indicator Date hidden'!AQ86)</f>
        <v>0</v>
      </c>
      <c r="AQ85" s="206">
        <f>IF('Indicator Date hidden'!AR86="x","x",$AQ$2-'Indicator Date hidden'!AR86)</f>
        <v>4</v>
      </c>
      <c r="AR85" s="206">
        <f>IF('Indicator Date hidden'!AS86="x","x",$AR$2-'Indicator Date hidden'!AS86)</f>
        <v>0</v>
      </c>
      <c r="AS85" s="206">
        <f>IF('Indicator Date hidden'!AT86="x","x",$AS$2-'Indicator Date hidden'!AT86)</f>
        <v>0</v>
      </c>
      <c r="AT85" s="206">
        <f>IF('Indicator Date hidden'!AU86="x","x",$AT$2-'Indicator Date hidden'!AU86)</f>
        <v>0</v>
      </c>
      <c r="AU85" s="206" t="str">
        <f>IF('Indicator Date hidden'!AV86="x","x",$AU$2-'Indicator Date hidden'!AV86)</f>
        <v>x</v>
      </c>
      <c r="AV85" s="206">
        <f>IF('Indicator Date hidden'!AW86="x","x",$AV$2-'Indicator Date hidden'!AW86)</f>
        <v>0</v>
      </c>
      <c r="AW85" s="206">
        <f>IF('Indicator Date hidden'!AX86="x","x",$AW$2-'Indicator Date hidden'!AX86)</f>
        <v>0</v>
      </c>
      <c r="AX85" s="206">
        <f>IF('Indicator Date hidden'!AY86="x","x",$AX$2-'Indicator Date hidden'!AY86)</f>
        <v>0</v>
      </c>
      <c r="AY85" s="206">
        <f>IF('Indicator Date hidden'!AZ86="x","x",$AY$2-'Indicator Date hidden'!AZ86)</f>
        <v>0</v>
      </c>
      <c r="AZ85" s="206">
        <f>IF('Indicator Date hidden'!BA86="x","x",$AZ$2-'Indicator Date hidden'!BA86)</f>
        <v>0</v>
      </c>
      <c r="BA85">
        <f t="shared" si="10"/>
        <v>21</v>
      </c>
      <c r="BB85" s="21">
        <f t="shared" si="11"/>
        <v>0.45652173913043476</v>
      </c>
      <c r="BC85">
        <f t="shared" si="12"/>
        <v>6</v>
      </c>
      <c r="BD85" s="21">
        <f t="shared" si="13"/>
        <v>1.2633034978928379</v>
      </c>
      <c r="BE85" s="282">
        <f t="shared" si="14"/>
        <v>0</v>
      </c>
    </row>
    <row r="86" spans="1:57" x14ac:dyDescent="0.25">
      <c r="A86" t="s">
        <v>7253</v>
      </c>
      <c r="B86" s="206">
        <f>IF('Indicator Date hidden'!C87="x","x",$B$2-'Indicator Date hidden'!C87)</f>
        <v>0</v>
      </c>
      <c r="C86" s="206">
        <f>IF('Indicator Date hidden'!D87="x","x",$C$2-'Indicator Date hidden'!D87)</f>
        <v>0</v>
      </c>
      <c r="D86" s="206">
        <f>IF('Indicator Date hidden'!E87="x","x",$D$2-'Indicator Date hidden'!E87)</f>
        <v>0</v>
      </c>
      <c r="E86" s="206">
        <f>IF('Indicator Date hidden'!F87="x","x",$E$2-'Indicator Date hidden'!F87)</f>
        <v>0</v>
      </c>
      <c r="F86" s="206">
        <f>IF('Indicator Date hidden'!G87="x","x",$F$2-'Indicator Date hidden'!G87)</f>
        <v>0</v>
      </c>
      <c r="G86" s="206">
        <f>IF('Indicator Date hidden'!H87="x","x",$G$2-'Indicator Date hidden'!H87)</f>
        <v>0</v>
      </c>
      <c r="H86" s="206">
        <f>IF('Indicator Date hidden'!I87="x","x",$H$2-'Indicator Date hidden'!I87)</f>
        <v>0</v>
      </c>
      <c r="I86" s="206">
        <f>IF('Indicator Date hidden'!J87="x","x",$I$2-'Indicator Date hidden'!J87)</f>
        <v>0</v>
      </c>
      <c r="J86" s="206">
        <f>IF('Indicator Date hidden'!K87="x","x",$J$2-'Indicator Date hidden'!K87)</f>
        <v>0</v>
      </c>
      <c r="K86" s="206">
        <f>IF('Indicator Date hidden'!L87="x","x",$K$2-'Indicator Date hidden'!L87)</f>
        <v>0</v>
      </c>
      <c r="L86" s="206">
        <f>IF('Indicator Date hidden'!M87="x","x",$L$2-'Indicator Date hidden'!M87)</f>
        <v>0</v>
      </c>
      <c r="M86" s="206">
        <f>IF('Indicator Date hidden'!N87="x","x",$M$2-'Indicator Date hidden'!N87)</f>
        <v>0</v>
      </c>
      <c r="N86" s="206">
        <f>IF('Indicator Date hidden'!O87="x","x",$N$2-'Indicator Date hidden'!O87)</f>
        <v>0</v>
      </c>
      <c r="O86" s="206">
        <f>IF('Indicator Date hidden'!P87="x","x",$O$2-'Indicator Date hidden'!P87)</f>
        <v>0</v>
      </c>
      <c r="P86" s="206">
        <f>IF('Indicator Date hidden'!Q87="x","x",$P$2-'Indicator Date hidden'!Q87)</f>
        <v>0</v>
      </c>
      <c r="Q86" s="206">
        <f>IF('Indicator Date hidden'!R87="x","x",$Q$2-'Indicator Date hidden'!R87)</f>
        <v>2</v>
      </c>
      <c r="R86" s="206">
        <f>IF('Indicator Date hidden'!S87="x","x",$R$2-'Indicator Date hidden'!S87)</f>
        <v>0</v>
      </c>
      <c r="S86" s="206">
        <f>IF('Indicator Date hidden'!T87="x","x",$S$2-'Indicator Date hidden'!T87)</f>
        <v>0</v>
      </c>
      <c r="T86" s="206">
        <f>IF('Indicator Date hidden'!U87="x","x",$T$2-'Indicator Date hidden'!U87)</f>
        <v>0</v>
      </c>
      <c r="U86" s="206">
        <f>IF('Indicator Date hidden'!V87="x","x",$U$2-'Indicator Date hidden'!V87)</f>
        <v>0</v>
      </c>
      <c r="V86" s="206">
        <f>IF('Indicator Date hidden'!W87="x","x",$V$2-'Indicator Date hidden'!W87)</f>
        <v>0</v>
      </c>
      <c r="W86" s="206">
        <f>IF('Indicator Date hidden'!X87="x","x",$W$2-'Indicator Date hidden'!X87)</f>
        <v>2</v>
      </c>
      <c r="X86" s="206">
        <f>IF('Indicator Date hidden'!Y87="x","x",$X$2-'Indicator Date hidden'!Y87)</f>
        <v>4</v>
      </c>
      <c r="Y86" s="206">
        <f>IF('Indicator Date hidden'!Z87="x","x",$Y$2-'Indicator Date hidden'!Z87)</f>
        <v>0</v>
      </c>
      <c r="Z86" s="206">
        <f>IF('Indicator Date hidden'!AA87="x","x",$Z$2-'Indicator Date hidden'!AA87)</f>
        <v>0</v>
      </c>
      <c r="AA86" s="206" t="str">
        <f>IF('Indicator Date hidden'!AB87="x","x",$AA$2-'Indicator Date hidden'!AB87)</f>
        <v>x</v>
      </c>
      <c r="AB86" s="206">
        <f>IF('Indicator Date hidden'!AC87="x","x",$AB$2-'Indicator Date hidden'!AC87)</f>
        <v>0</v>
      </c>
      <c r="AC86" s="206">
        <f>IF('Indicator Date hidden'!AD87="x","x",$AC$2-'Indicator Date hidden'!AD87)</f>
        <v>0</v>
      </c>
      <c r="AD86" s="206" t="str">
        <f>IF('Indicator Date hidden'!AE87="x","x",$AD$2-'Indicator Date hidden'!AE87)</f>
        <v>x</v>
      </c>
      <c r="AE86" s="206">
        <f>IF('Indicator Date hidden'!AF87="x","x",$AE$2-'Indicator Date hidden'!AF87)</f>
        <v>0</v>
      </c>
      <c r="AF86" s="206">
        <f>IF('Indicator Date hidden'!AG87="x","x",$AF$2-'Indicator Date hidden'!AG87)</f>
        <v>3</v>
      </c>
      <c r="AG86" s="206">
        <f>IF('Indicator Date hidden'!AH87="x","x",$AG$2-'Indicator Date hidden'!AH87)</f>
        <v>0</v>
      </c>
      <c r="AH86" s="206">
        <f>IF('Indicator Date hidden'!AI87="x","x",$AH$2-'Indicator Date hidden'!AI87)</f>
        <v>0</v>
      </c>
      <c r="AI86" s="206">
        <f>IF('Indicator Date hidden'!AJ87="x","x",$AI$2-'Indicator Date hidden'!AJ87)</f>
        <v>0</v>
      </c>
      <c r="AJ86" s="206" t="str">
        <f>IF('Indicator Date hidden'!AK87="x","x",$AJ$2-'Indicator Date hidden'!AK87)</f>
        <v>x</v>
      </c>
      <c r="AK86" s="206">
        <f>IF('Indicator Date hidden'!AL87="x","x",$AK$2-'Indicator Date hidden'!AL87)</f>
        <v>0</v>
      </c>
      <c r="AL86" s="206">
        <f>IF('Indicator Date hidden'!AM87="x","x",$AL$2-'Indicator Date hidden'!AM87)</f>
        <v>0</v>
      </c>
      <c r="AM86" s="206">
        <f>IF('Indicator Date hidden'!AN87="x","x",$AM$2-'Indicator Date hidden'!AN87)</f>
        <v>0</v>
      </c>
      <c r="AN86" s="206">
        <f>IF('Indicator Date hidden'!AO87="x","x",$AN$2-'Indicator Date hidden'!AO87)</f>
        <v>0</v>
      </c>
      <c r="AO86" s="206">
        <f>IF('Indicator Date hidden'!AP87="x","x",$AO$2-'Indicator Date hidden'!AP87)</f>
        <v>0</v>
      </c>
      <c r="AP86" s="206">
        <f>IF('Indicator Date hidden'!AQ87="x","x",$AP$2-'Indicator Date hidden'!AQ87)</f>
        <v>0</v>
      </c>
      <c r="AQ86" s="206">
        <f>IF('Indicator Date hidden'!AR87="x","x",$AQ$2-'Indicator Date hidden'!AR87)</f>
        <v>4</v>
      </c>
      <c r="AR86" s="206">
        <f>IF('Indicator Date hidden'!AS87="x","x",$AR$2-'Indicator Date hidden'!AS87)</f>
        <v>0</v>
      </c>
      <c r="AS86" s="206">
        <f>IF('Indicator Date hidden'!AT87="x","x",$AS$2-'Indicator Date hidden'!AT87)</f>
        <v>0</v>
      </c>
      <c r="AT86" s="206">
        <f>IF('Indicator Date hidden'!AU87="x","x",$AT$2-'Indicator Date hidden'!AU87)</f>
        <v>0</v>
      </c>
      <c r="AU86" s="206">
        <f>IF('Indicator Date hidden'!AV87="x","x",$AU$2-'Indicator Date hidden'!AV87)</f>
        <v>2</v>
      </c>
      <c r="AV86" s="206">
        <f>IF('Indicator Date hidden'!AW87="x","x",$AV$2-'Indicator Date hidden'!AW87)</f>
        <v>0</v>
      </c>
      <c r="AW86" s="206">
        <f>IF('Indicator Date hidden'!AX87="x","x",$AW$2-'Indicator Date hidden'!AX87)</f>
        <v>0</v>
      </c>
      <c r="AX86" s="206">
        <f>IF('Indicator Date hidden'!AY87="x","x",$AX$2-'Indicator Date hidden'!AY87)</f>
        <v>0</v>
      </c>
      <c r="AY86" s="206">
        <f>IF('Indicator Date hidden'!AZ87="x","x",$AY$2-'Indicator Date hidden'!AZ87)</f>
        <v>0</v>
      </c>
      <c r="AZ86" s="206">
        <f>IF('Indicator Date hidden'!BA87="x","x",$AZ$2-'Indicator Date hidden'!BA87)</f>
        <v>0</v>
      </c>
      <c r="BA86">
        <f t="shared" si="10"/>
        <v>17</v>
      </c>
      <c r="BB86" s="21">
        <f t="shared" si="11"/>
        <v>0.35416666666666669</v>
      </c>
      <c r="BC86">
        <f t="shared" si="12"/>
        <v>6</v>
      </c>
      <c r="BD86" s="21">
        <f t="shared" si="13"/>
        <v>0.98930917254864714</v>
      </c>
      <c r="BE86" s="282">
        <f t="shared" si="14"/>
        <v>0</v>
      </c>
    </row>
    <row r="87" spans="1:57" x14ac:dyDescent="0.25">
      <c r="A87" t="s">
        <v>7257</v>
      </c>
      <c r="B87" s="206">
        <f>IF('Indicator Date hidden'!C88="x","x",$B$2-'Indicator Date hidden'!C88)</f>
        <v>0</v>
      </c>
      <c r="C87" s="206">
        <f>IF('Indicator Date hidden'!D88="x","x",$C$2-'Indicator Date hidden'!D88)</f>
        <v>0</v>
      </c>
      <c r="D87" s="206">
        <f>IF('Indicator Date hidden'!E88="x","x",$D$2-'Indicator Date hidden'!E88)</f>
        <v>0</v>
      </c>
      <c r="E87" s="206">
        <f>IF('Indicator Date hidden'!F88="x","x",$E$2-'Indicator Date hidden'!F88)</f>
        <v>0</v>
      </c>
      <c r="F87" s="206">
        <f>IF('Indicator Date hidden'!G88="x","x",$F$2-'Indicator Date hidden'!G88)</f>
        <v>0</v>
      </c>
      <c r="G87" s="206">
        <f>IF('Indicator Date hidden'!H88="x","x",$G$2-'Indicator Date hidden'!H88)</f>
        <v>0</v>
      </c>
      <c r="H87" s="206">
        <f>IF('Indicator Date hidden'!I88="x","x",$H$2-'Indicator Date hidden'!I88)</f>
        <v>0</v>
      </c>
      <c r="I87" s="206">
        <f>IF('Indicator Date hidden'!J88="x","x",$I$2-'Indicator Date hidden'!J88)</f>
        <v>0</v>
      </c>
      <c r="J87" s="206">
        <f>IF('Indicator Date hidden'!K88="x","x",$J$2-'Indicator Date hidden'!K88)</f>
        <v>0</v>
      </c>
      <c r="K87" s="206">
        <f>IF('Indicator Date hidden'!L88="x","x",$K$2-'Indicator Date hidden'!L88)</f>
        <v>0</v>
      </c>
      <c r="L87" s="206">
        <f>IF('Indicator Date hidden'!M88="x","x",$L$2-'Indicator Date hidden'!M88)</f>
        <v>0</v>
      </c>
      <c r="M87" s="206">
        <f>IF('Indicator Date hidden'!N88="x","x",$M$2-'Indicator Date hidden'!N88)</f>
        <v>0</v>
      </c>
      <c r="N87" s="206">
        <f>IF('Indicator Date hidden'!O88="x","x",$N$2-'Indicator Date hidden'!O88)</f>
        <v>0</v>
      </c>
      <c r="O87" s="206">
        <f>IF('Indicator Date hidden'!P88="x","x",$O$2-'Indicator Date hidden'!P88)</f>
        <v>0</v>
      </c>
      <c r="P87" s="206">
        <f>IF('Indicator Date hidden'!Q88="x","x",$P$2-'Indicator Date hidden'!Q88)</f>
        <v>0</v>
      </c>
      <c r="Q87" s="206">
        <f>IF('Indicator Date hidden'!R88="x","x",$Q$2-'Indicator Date hidden'!R88)</f>
        <v>3</v>
      </c>
      <c r="R87" s="206">
        <f>IF('Indicator Date hidden'!S88="x","x",$R$2-'Indicator Date hidden'!S88)</f>
        <v>0</v>
      </c>
      <c r="S87" s="206">
        <f>IF('Indicator Date hidden'!T88="x","x",$S$2-'Indicator Date hidden'!T88)</f>
        <v>0</v>
      </c>
      <c r="T87" s="206">
        <f>IF('Indicator Date hidden'!U88="x","x",$T$2-'Indicator Date hidden'!U88)</f>
        <v>0</v>
      </c>
      <c r="U87" s="206">
        <f>IF('Indicator Date hidden'!V88="x","x",$U$2-'Indicator Date hidden'!V88)</f>
        <v>0</v>
      </c>
      <c r="V87" s="206">
        <f>IF('Indicator Date hidden'!W88="x","x",$V$2-'Indicator Date hidden'!W88)</f>
        <v>0</v>
      </c>
      <c r="W87" s="206">
        <f>IF('Indicator Date hidden'!X88="x","x",$W$2-'Indicator Date hidden'!X88)</f>
        <v>4</v>
      </c>
      <c r="X87" s="206">
        <f>IF('Indicator Date hidden'!Y88="x","x",$X$2-'Indicator Date hidden'!Y88)</f>
        <v>1</v>
      </c>
      <c r="Y87" s="206">
        <f>IF('Indicator Date hidden'!Z88="x","x",$Y$2-'Indicator Date hidden'!Z88)</f>
        <v>0</v>
      </c>
      <c r="Z87" s="206">
        <f>IF('Indicator Date hidden'!AA88="x","x",$Z$2-'Indicator Date hidden'!AA88)</f>
        <v>0</v>
      </c>
      <c r="AA87" s="206">
        <f>IF('Indicator Date hidden'!AB88="x","x",$AA$2-'Indicator Date hidden'!AB88)</f>
        <v>0</v>
      </c>
      <c r="AB87" s="206">
        <f>IF('Indicator Date hidden'!AC88="x","x",$AB$2-'Indicator Date hidden'!AC88)</f>
        <v>0</v>
      </c>
      <c r="AC87" s="206">
        <f>IF('Indicator Date hidden'!AD88="x","x",$AC$2-'Indicator Date hidden'!AD88)</f>
        <v>0</v>
      </c>
      <c r="AD87" s="206" t="str">
        <f>IF('Indicator Date hidden'!AE88="x","x",$AD$2-'Indicator Date hidden'!AE88)</f>
        <v>x</v>
      </c>
      <c r="AE87" s="206">
        <f>IF('Indicator Date hidden'!AF88="x","x",$AE$2-'Indicator Date hidden'!AF88)</f>
        <v>0</v>
      </c>
      <c r="AF87" s="206">
        <f>IF('Indicator Date hidden'!AG88="x","x",$AF$2-'Indicator Date hidden'!AG88)</f>
        <v>0</v>
      </c>
      <c r="AG87" s="206">
        <f>IF('Indicator Date hidden'!AH88="x","x",$AG$2-'Indicator Date hidden'!AH88)</f>
        <v>0</v>
      </c>
      <c r="AH87" s="206">
        <f>IF('Indicator Date hidden'!AI88="x","x",$AH$2-'Indicator Date hidden'!AI88)</f>
        <v>0</v>
      </c>
      <c r="AI87" s="206">
        <f>IF('Indicator Date hidden'!AJ88="x","x",$AI$2-'Indicator Date hidden'!AJ88)</f>
        <v>0</v>
      </c>
      <c r="AJ87" s="206" t="str">
        <f>IF('Indicator Date hidden'!AK88="x","x",$AJ$2-'Indicator Date hidden'!AK88)</f>
        <v>x</v>
      </c>
      <c r="AK87" s="206">
        <f>IF('Indicator Date hidden'!AL88="x","x",$AK$2-'Indicator Date hidden'!AL88)</f>
        <v>1</v>
      </c>
      <c r="AL87" s="206">
        <f>IF('Indicator Date hidden'!AM88="x","x",$AL$2-'Indicator Date hidden'!AM88)</f>
        <v>0</v>
      </c>
      <c r="AM87" s="206">
        <f>IF('Indicator Date hidden'!AN88="x","x",$AM$2-'Indicator Date hidden'!AN88)</f>
        <v>0</v>
      </c>
      <c r="AN87" s="206">
        <f>IF('Indicator Date hidden'!AO88="x","x",$AN$2-'Indicator Date hidden'!AO88)</f>
        <v>0</v>
      </c>
      <c r="AO87" s="206" t="str">
        <f>IF('Indicator Date hidden'!AP88="x","x",$AO$2-'Indicator Date hidden'!AP88)</f>
        <v>x</v>
      </c>
      <c r="AP87" s="206" t="str">
        <f>IF('Indicator Date hidden'!AQ88="x","x",$AP$2-'Indicator Date hidden'!AQ88)</f>
        <v>x</v>
      </c>
      <c r="AQ87" s="206">
        <f>IF('Indicator Date hidden'!AR88="x","x",$AQ$2-'Indicator Date hidden'!AR88)</f>
        <v>4</v>
      </c>
      <c r="AR87" s="206">
        <f>IF('Indicator Date hidden'!AS88="x","x",$AR$2-'Indicator Date hidden'!AS88)</f>
        <v>0</v>
      </c>
      <c r="AS87" s="206">
        <f>IF('Indicator Date hidden'!AT88="x","x",$AS$2-'Indicator Date hidden'!AT88)</f>
        <v>0</v>
      </c>
      <c r="AT87" s="206">
        <f>IF('Indicator Date hidden'!AU88="x","x",$AT$2-'Indicator Date hidden'!AU88)</f>
        <v>0</v>
      </c>
      <c r="AU87" s="206">
        <f>IF('Indicator Date hidden'!AV88="x","x",$AU$2-'Indicator Date hidden'!AV88)</f>
        <v>5</v>
      </c>
      <c r="AV87" s="206">
        <f>IF('Indicator Date hidden'!AW88="x","x",$AV$2-'Indicator Date hidden'!AW88)</f>
        <v>0</v>
      </c>
      <c r="AW87" s="206">
        <f>IF('Indicator Date hidden'!AX88="x","x",$AW$2-'Indicator Date hidden'!AX88)</f>
        <v>0</v>
      </c>
      <c r="AX87" s="206">
        <f>IF('Indicator Date hidden'!AY88="x","x",$AX$2-'Indicator Date hidden'!AY88)</f>
        <v>0</v>
      </c>
      <c r="AY87" s="206">
        <f>IF('Indicator Date hidden'!AZ88="x","x",$AY$2-'Indicator Date hidden'!AZ88)</f>
        <v>0</v>
      </c>
      <c r="AZ87" s="206">
        <f>IF('Indicator Date hidden'!BA88="x","x",$AZ$2-'Indicator Date hidden'!BA88)</f>
        <v>0</v>
      </c>
      <c r="BA87">
        <f t="shared" si="10"/>
        <v>18</v>
      </c>
      <c r="BB87" s="21">
        <f t="shared" si="11"/>
        <v>0.38297872340425532</v>
      </c>
      <c r="BC87">
        <f t="shared" si="12"/>
        <v>6</v>
      </c>
      <c r="BD87" s="21">
        <f t="shared" si="13"/>
        <v>1.1402349793169586</v>
      </c>
      <c r="BE87" s="282">
        <f t="shared" si="14"/>
        <v>0</v>
      </c>
    </row>
    <row r="88" spans="1:57" x14ac:dyDescent="0.25">
      <c r="A88" t="s">
        <v>7258</v>
      </c>
      <c r="B88" s="206">
        <f>IF('Indicator Date hidden'!C89="x","x",$B$2-'Indicator Date hidden'!C89)</f>
        <v>0</v>
      </c>
      <c r="C88" s="206">
        <f>IF('Indicator Date hidden'!D89="x","x",$C$2-'Indicator Date hidden'!D89)</f>
        <v>0</v>
      </c>
      <c r="D88" s="206">
        <f>IF('Indicator Date hidden'!E89="x","x",$D$2-'Indicator Date hidden'!E89)</f>
        <v>0</v>
      </c>
      <c r="E88" s="206">
        <f>IF('Indicator Date hidden'!F89="x","x",$E$2-'Indicator Date hidden'!F89)</f>
        <v>0</v>
      </c>
      <c r="F88" s="206">
        <f>IF('Indicator Date hidden'!G89="x","x",$F$2-'Indicator Date hidden'!G89)</f>
        <v>0</v>
      </c>
      <c r="G88" s="206">
        <f>IF('Indicator Date hidden'!H89="x","x",$G$2-'Indicator Date hidden'!H89)</f>
        <v>0</v>
      </c>
      <c r="H88" s="206">
        <f>IF('Indicator Date hidden'!I89="x","x",$H$2-'Indicator Date hidden'!I89)</f>
        <v>0</v>
      </c>
      <c r="I88" s="206">
        <f>IF('Indicator Date hidden'!J89="x","x",$I$2-'Indicator Date hidden'!J89)</f>
        <v>0</v>
      </c>
      <c r="J88" s="206">
        <f>IF('Indicator Date hidden'!K89="x","x",$J$2-'Indicator Date hidden'!K89)</f>
        <v>0</v>
      </c>
      <c r="K88" s="206">
        <f>IF('Indicator Date hidden'!L89="x","x",$K$2-'Indicator Date hidden'!L89)</f>
        <v>0</v>
      </c>
      <c r="L88" s="206">
        <f>IF('Indicator Date hidden'!M89="x","x",$L$2-'Indicator Date hidden'!M89)</f>
        <v>0</v>
      </c>
      <c r="M88" s="206">
        <f>IF('Indicator Date hidden'!N89="x","x",$M$2-'Indicator Date hidden'!N89)</f>
        <v>0</v>
      </c>
      <c r="N88" s="206">
        <f>IF('Indicator Date hidden'!O89="x","x",$N$2-'Indicator Date hidden'!O89)</f>
        <v>0</v>
      </c>
      <c r="O88" s="206">
        <f>IF('Indicator Date hidden'!P89="x","x",$O$2-'Indicator Date hidden'!P89)</f>
        <v>0</v>
      </c>
      <c r="P88" s="206">
        <f>IF('Indicator Date hidden'!Q89="x","x",$P$2-'Indicator Date hidden'!Q89)</f>
        <v>0</v>
      </c>
      <c r="Q88" s="206">
        <f>IF('Indicator Date hidden'!R89="x","x",$Q$2-'Indicator Date hidden'!R89)</f>
        <v>5</v>
      </c>
      <c r="R88" s="206">
        <f>IF('Indicator Date hidden'!S89="x","x",$R$2-'Indicator Date hidden'!S89)</f>
        <v>0</v>
      </c>
      <c r="S88" s="206">
        <f>IF('Indicator Date hidden'!T89="x","x",$S$2-'Indicator Date hidden'!T89)</f>
        <v>0</v>
      </c>
      <c r="T88" s="206">
        <f>IF('Indicator Date hidden'!U89="x","x",$T$2-'Indicator Date hidden'!U89)</f>
        <v>0</v>
      </c>
      <c r="U88" s="206">
        <f>IF('Indicator Date hidden'!V89="x","x",$U$2-'Indicator Date hidden'!V89)</f>
        <v>0</v>
      </c>
      <c r="V88" s="206">
        <f>IF('Indicator Date hidden'!W89="x","x",$V$2-'Indicator Date hidden'!W89)</f>
        <v>0</v>
      </c>
      <c r="W88" s="206">
        <f>IF('Indicator Date hidden'!X89="x","x",$W$2-'Indicator Date hidden'!X89)</f>
        <v>0</v>
      </c>
      <c r="X88" s="206">
        <f>IF('Indicator Date hidden'!Y89="x","x",$X$2-'Indicator Date hidden'!Y89)</f>
        <v>1</v>
      </c>
      <c r="Y88" s="206">
        <f>IF('Indicator Date hidden'!Z89="x","x",$Y$2-'Indicator Date hidden'!Z89)</f>
        <v>0</v>
      </c>
      <c r="Z88" s="206">
        <f>IF('Indicator Date hidden'!AA89="x","x",$Z$2-'Indicator Date hidden'!AA89)</f>
        <v>0</v>
      </c>
      <c r="AA88" s="206">
        <f>IF('Indicator Date hidden'!AB89="x","x",$AA$2-'Indicator Date hidden'!AB89)</f>
        <v>0</v>
      </c>
      <c r="AB88" s="206">
        <f>IF('Indicator Date hidden'!AC89="x","x",$AB$2-'Indicator Date hidden'!AC89)</f>
        <v>0</v>
      </c>
      <c r="AC88" s="206">
        <f>IF('Indicator Date hidden'!AD89="x","x",$AC$2-'Indicator Date hidden'!AD89)</f>
        <v>0</v>
      </c>
      <c r="AD88" s="206">
        <f>IF('Indicator Date hidden'!AE89="x","x",$AD$2-'Indicator Date hidden'!AE89)</f>
        <v>0</v>
      </c>
      <c r="AE88" s="206">
        <f>IF('Indicator Date hidden'!AF89="x","x",$AE$2-'Indicator Date hidden'!AF89)</f>
        <v>0</v>
      </c>
      <c r="AF88" s="206">
        <f>IF('Indicator Date hidden'!AG89="x","x",$AF$2-'Indicator Date hidden'!AG89)</f>
        <v>8</v>
      </c>
      <c r="AG88" s="206">
        <f>IF('Indicator Date hidden'!AH89="x","x",$AG$2-'Indicator Date hidden'!AH89)</f>
        <v>0</v>
      </c>
      <c r="AH88" s="206">
        <f>IF('Indicator Date hidden'!AI89="x","x",$AH$2-'Indicator Date hidden'!AI89)</f>
        <v>0</v>
      </c>
      <c r="AI88" s="206">
        <f>IF('Indicator Date hidden'!AJ89="x","x",$AI$2-'Indicator Date hidden'!AJ89)</f>
        <v>0</v>
      </c>
      <c r="AJ88" s="206">
        <f>IF('Indicator Date hidden'!AK89="x","x",$AJ$2-'Indicator Date hidden'!AK89)</f>
        <v>1</v>
      </c>
      <c r="AK88" s="206">
        <f>IF('Indicator Date hidden'!AL89="x","x",$AK$2-'Indicator Date hidden'!AL89)</f>
        <v>0</v>
      </c>
      <c r="AL88" s="206">
        <f>IF('Indicator Date hidden'!AM89="x","x",$AL$2-'Indicator Date hidden'!AM89)</f>
        <v>0</v>
      </c>
      <c r="AM88" s="206">
        <f>IF('Indicator Date hidden'!AN89="x","x",$AM$2-'Indicator Date hidden'!AN89)</f>
        <v>0</v>
      </c>
      <c r="AN88" s="206">
        <f>IF('Indicator Date hidden'!AO89="x","x",$AN$2-'Indicator Date hidden'!AO89)</f>
        <v>0</v>
      </c>
      <c r="AO88" s="206">
        <f>IF('Indicator Date hidden'!AP89="x","x",$AO$2-'Indicator Date hidden'!AP89)</f>
        <v>1</v>
      </c>
      <c r="AP88" s="206">
        <f>IF('Indicator Date hidden'!AQ89="x","x",$AP$2-'Indicator Date hidden'!AQ89)</f>
        <v>0</v>
      </c>
      <c r="AQ88" s="206">
        <f>IF('Indicator Date hidden'!AR89="x","x",$AQ$2-'Indicator Date hidden'!AR89)</f>
        <v>0</v>
      </c>
      <c r="AR88" s="206">
        <f>IF('Indicator Date hidden'!AS89="x","x",$AR$2-'Indicator Date hidden'!AS89)</f>
        <v>0</v>
      </c>
      <c r="AS88" s="206">
        <f>IF('Indicator Date hidden'!AT89="x","x",$AS$2-'Indicator Date hidden'!AT89)</f>
        <v>0</v>
      </c>
      <c r="AT88" s="206">
        <f>IF('Indicator Date hidden'!AU89="x","x",$AT$2-'Indicator Date hidden'!AU89)</f>
        <v>0</v>
      </c>
      <c r="AU88" s="206">
        <f>IF('Indicator Date hidden'!AV89="x","x",$AU$2-'Indicator Date hidden'!AV89)</f>
        <v>7</v>
      </c>
      <c r="AV88" s="206">
        <f>IF('Indicator Date hidden'!AW89="x","x",$AV$2-'Indicator Date hidden'!AW89)</f>
        <v>0</v>
      </c>
      <c r="AW88" s="206">
        <f>IF('Indicator Date hidden'!AX89="x","x",$AW$2-'Indicator Date hidden'!AX89)</f>
        <v>0</v>
      </c>
      <c r="AX88" s="206">
        <f>IF('Indicator Date hidden'!AY89="x","x",$AX$2-'Indicator Date hidden'!AY89)</f>
        <v>0</v>
      </c>
      <c r="AY88" s="206">
        <f>IF('Indicator Date hidden'!AZ89="x","x",$AY$2-'Indicator Date hidden'!AZ89)</f>
        <v>0</v>
      </c>
      <c r="AZ88" s="206">
        <f>IF('Indicator Date hidden'!BA89="x","x",$AZ$2-'Indicator Date hidden'!BA89)</f>
        <v>0</v>
      </c>
      <c r="BA88">
        <f t="shared" si="10"/>
        <v>23</v>
      </c>
      <c r="BB88" s="21">
        <f t="shared" si="11"/>
        <v>0.45098039215686275</v>
      </c>
      <c r="BC88">
        <f t="shared" si="12"/>
        <v>6</v>
      </c>
      <c r="BD88" s="21">
        <f t="shared" si="13"/>
        <v>1.6004132492087735</v>
      </c>
      <c r="BE88" s="282">
        <f t="shared" si="14"/>
        <v>0</v>
      </c>
    </row>
    <row r="89" spans="1:57" x14ac:dyDescent="0.25">
      <c r="A89" t="s">
        <v>7264</v>
      </c>
      <c r="B89" s="206">
        <f>IF('Indicator Date hidden'!C90="x","x",$B$2-'Indicator Date hidden'!C90)</f>
        <v>0</v>
      </c>
      <c r="C89" s="206">
        <f>IF('Indicator Date hidden'!D90="x","x",$C$2-'Indicator Date hidden'!D90)</f>
        <v>0</v>
      </c>
      <c r="D89" s="206">
        <f>IF('Indicator Date hidden'!E90="x","x",$D$2-'Indicator Date hidden'!E90)</f>
        <v>0</v>
      </c>
      <c r="E89" s="206">
        <f>IF('Indicator Date hidden'!F90="x","x",$E$2-'Indicator Date hidden'!F90)</f>
        <v>0</v>
      </c>
      <c r="F89" s="206">
        <f>IF('Indicator Date hidden'!G90="x","x",$F$2-'Indicator Date hidden'!G90)</f>
        <v>0</v>
      </c>
      <c r="G89" s="206">
        <f>IF('Indicator Date hidden'!H90="x","x",$G$2-'Indicator Date hidden'!H90)</f>
        <v>0</v>
      </c>
      <c r="H89" s="206">
        <f>IF('Indicator Date hidden'!I90="x","x",$H$2-'Indicator Date hidden'!I90)</f>
        <v>0</v>
      </c>
      <c r="I89" s="206">
        <f>IF('Indicator Date hidden'!J90="x","x",$I$2-'Indicator Date hidden'!J90)</f>
        <v>0</v>
      </c>
      <c r="J89" s="206">
        <f>IF('Indicator Date hidden'!K90="x","x",$J$2-'Indicator Date hidden'!K90)</f>
        <v>0</v>
      </c>
      <c r="K89" s="206">
        <f>IF('Indicator Date hidden'!L90="x","x",$K$2-'Indicator Date hidden'!L90)</f>
        <v>0</v>
      </c>
      <c r="L89" s="206">
        <f>IF('Indicator Date hidden'!M90="x","x",$L$2-'Indicator Date hidden'!M90)</f>
        <v>0</v>
      </c>
      <c r="M89" s="206">
        <f>IF('Indicator Date hidden'!N90="x","x",$M$2-'Indicator Date hidden'!N90)</f>
        <v>0</v>
      </c>
      <c r="N89" s="206">
        <f>IF('Indicator Date hidden'!O90="x","x",$N$2-'Indicator Date hidden'!O90)</f>
        <v>0</v>
      </c>
      <c r="O89" s="206">
        <f>IF('Indicator Date hidden'!P90="x","x",$O$2-'Indicator Date hidden'!P90)</f>
        <v>0</v>
      </c>
      <c r="P89" s="206">
        <f>IF('Indicator Date hidden'!Q90="x","x",$P$2-'Indicator Date hidden'!Q90)</f>
        <v>0</v>
      </c>
      <c r="Q89" s="206" t="str">
        <f>IF('Indicator Date hidden'!R90="x","x",$Q$2-'Indicator Date hidden'!R90)</f>
        <v>x</v>
      </c>
      <c r="R89" s="206">
        <f>IF('Indicator Date hidden'!S90="x","x",$R$2-'Indicator Date hidden'!S90)</f>
        <v>0</v>
      </c>
      <c r="S89" s="206">
        <f>IF('Indicator Date hidden'!T90="x","x",$S$2-'Indicator Date hidden'!T90)</f>
        <v>0</v>
      </c>
      <c r="T89" s="206">
        <f>IF('Indicator Date hidden'!U90="x","x",$T$2-'Indicator Date hidden'!U90)</f>
        <v>0</v>
      </c>
      <c r="U89" s="206">
        <f>IF('Indicator Date hidden'!V90="x","x",$U$2-'Indicator Date hidden'!V90)</f>
        <v>0</v>
      </c>
      <c r="V89" s="206">
        <f>IF('Indicator Date hidden'!W90="x","x",$V$2-'Indicator Date hidden'!W90)</f>
        <v>0</v>
      </c>
      <c r="W89" s="206">
        <f>IF('Indicator Date hidden'!X90="x","x",$W$2-'Indicator Date hidden'!X90)</f>
        <v>5</v>
      </c>
      <c r="X89" s="206">
        <f>IF('Indicator Date hidden'!Y90="x","x",$X$2-'Indicator Date hidden'!Y90)</f>
        <v>4</v>
      </c>
      <c r="Y89" s="206">
        <f>IF('Indicator Date hidden'!Z90="x","x",$Y$2-'Indicator Date hidden'!Z90)</f>
        <v>0</v>
      </c>
      <c r="Z89" s="206">
        <f>IF('Indicator Date hidden'!AA90="x","x",$Z$2-'Indicator Date hidden'!AA90)</f>
        <v>0</v>
      </c>
      <c r="AA89" s="206" t="str">
        <f>IF('Indicator Date hidden'!AB90="x","x",$AA$2-'Indicator Date hidden'!AB90)</f>
        <v>x</v>
      </c>
      <c r="AB89" s="206">
        <f>IF('Indicator Date hidden'!AC90="x","x",$AB$2-'Indicator Date hidden'!AC90)</f>
        <v>0</v>
      </c>
      <c r="AC89" s="206">
        <f>IF('Indicator Date hidden'!AD90="x","x",$AC$2-'Indicator Date hidden'!AD90)</f>
        <v>0</v>
      </c>
      <c r="AD89" s="206" t="str">
        <f>IF('Indicator Date hidden'!AE90="x","x",$AD$2-'Indicator Date hidden'!AE90)</f>
        <v>x</v>
      </c>
      <c r="AE89" s="206" t="str">
        <f>IF('Indicator Date hidden'!AF90="x","x",$AE$2-'Indicator Date hidden'!AF90)</f>
        <v>x</v>
      </c>
      <c r="AF89" s="206">
        <f>IF('Indicator Date hidden'!AG90="x","x",$AF$2-'Indicator Date hidden'!AG90)</f>
        <v>7</v>
      </c>
      <c r="AG89" s="206">
        <f>IF('Indicator Date hidden'!AH90="x","x",$AG$2-'Indicator Date hidden'!AH90)</f>
        <v>0</v>
      </c>
      <c r="AH89" s="206">
        <f>IF('Indicator Date hidden'!AI90="x","x",$AH$2-'Indicator Date hidden'!AI90)</f>
        <v>0</v>
      </c>
      <c r="AI89" s="206">
        <f>IF('Indicator Date hidden'!AJ90="x","x",$AI$2-'Indicator Date hidden'!AJ90)</f>
        <v>0</v>
      </c>
      <c r="AJ89" s="206" t="str">
        <f>IF('Indicator Date hidden'!AK90="x","x",$AJ$2-'Indicator Date hidden'!AK90)</f>
        <v>x</v>
      </c>
      <c r="AK89" s="206" t="str">
        <f>IF('Indicator Date hidden'!AL90="x","x",$AK$2-'Indicator Date hidden'!AL90)</f>
        <v>x</v>
      </c>
      <c r="AL89" s="206">
        <f>IF('Indicator Date hidden'!AM90="x","x",$AL$2-'Indicator Date hidden'!AM90)</f>
        <v>0</v>
      </c>
      <c r="AM89" s="206">
        <f>IF('Indicator Date hidden'!AN90="x","x",$AM$2-'Indicator Date hidden'!AN90)</f>
        <v>0</v>
      </c>
      <c r="AN89" s="206">
        <f>IF('Indicator Date hidden'!AO90="x","x",$AN$2-'Indicator Date hidden'!AO90)</f>
        <v>0</v>
      </c>
      <c r="AO89" s="206" t="str">
        <f>IF('Indicator Date hidden'!AP90="x","x",$AO$2-'Indicator Date hidden'!AP90)</f>
        <v>x</v>
      </c>
      <c r="AP89" s="206" t="str">
        <f>IF('Indicator Date hidden'!AQ90="x","x",$AP$2-'Indicator Date hidden'!AQ90)</f>
        <v>x</v>
      </c>
      <c r="AQ89" s="206" t="str">
        <f>IF('Indicator Date hidden'!AR90="x","x",$AQ$2-'Indicator Date hidden'!AR90)</f>
        <v>x</v>
      </c>
      <c r="AR89" s="206">
        <f>IF('Indicator Date hidden'!AS90="x","x",$AR$2-'Indicator Date hidden'!AS90)</f>
        <v>0</v>
      </c>
      <c r="AS89" s="206" t="str">
        <f>IF('Indicator Date hidden'!AT90="x","x",$AS$2-'Indicator Date hidden'!AT90)</f>
        <v>x</v>
      </c>
      <c r="AT89" s="206">
        <f>IF('Indicator Date hidden'!AU90="x","x",$AT$2-'Indicator Date hidden'!AU90)</f>
        <v>0</v>
      </c>
      <c r="AU89" s="206" t="str">
        <f>IF('Indicator Date hidden'!AV90="x","x",$AU$2-'Indicator Date hidden'!AV90)</f>
        <v>x</v>
      </c>
      <c r="AV89" s="206">
        <f>IF('Indicator Date hidden'!AW90="x","x",$AV$2-'Indicator Date hidden'!AW90)</f>
        <v>0</v>
      </c>
      <c r="AW89" s="206">
        <f>IF('Indicator Date hidden'!AX90="x","x",$AW$2-'Indicator Date hidden'!AX90)</f>
        <v>0</v>
      </c>
      <c r="AX89" s="206">
        <f>IF('Indicator Date hidden'!AY90="x","x",$AX$2-'Indicator Date hidden'!AY90)</f>
        <v>0</v>
      </c>
      <c r="AY89" s="206">
        <f>IF('Indicator Date hidden'!AZ90="x","x",$AY$2-'Indicator Date hidden'!AZ90)</f>
        <v>0</v>
      </c>
      <c r="AZ89" s="206">
        <f>IF('Indicator Date hidden'!BA90="x","x",$AZ$2-'Indicator Date hidden'!BA90)</f>
        <v>0</v>
      </c>
      <c r="BA89">
        <f t="shared" si="10"/>
        <v>16</v>
      </c>
      <c r="BB89" s="21">
        <f t="shared" si="11"/>
        <v>0.4</v>
      </c>
      <c r="BC89">
        <f t="shared" si="12"/>
        <v>3</v>
      </c>
      <c r="BD89" s="21">
        <f t="shared" si="13"/>
        <v>1.4456832294800961</v>
      </c>
      <c r="BE89" s="282">
        <f t="shared" si="14"/>
        <v>0</v>
      </c>
    </row>
    <row r="90" spans="1:57" x14ac:dyDescent="0.25">
      <c r="A90" t="s">
        <v>7342</v>
      </c>
      <c r="B90" s="206">
        <f>IF('Indicator Date hidden'!C91="x","x",$B$2-'Indicator Date hidden'!C91)</f>
        <v>0</v>
      </c>
      <c r="C90" s="206">
        <f>IF('Indicator Date hidden'!D91="x","x",$C$2-'Indicator Date hidden'!D91)</f>
        <v>0</v>
      </c>
      <c r="D90" s="206">
        <f>IF('Indicator Date hidden'!E91="x","x",$D$2-'Indicator Date hidden'!E91)</f>
        <v>0</v>
      </c>
      <c r="E90" s="206">
        <f>IF('Indicator Date hidden'!F91="x","x",$E$2-'Indicator Date hidden'!F91)</f>
        <v>0</v>
      </c>
      <c r="F90" s="206">
        <f>IF('Indicator Date hidden'!G91="x","x",$F$2-'Indicator Date hidden'!G91)</f>
        <v>0</v>
      </c>
      <c r="G90" s="206">
        <f>IF('Indicator Date hidden'!H91="x","x",$G$2-'Indicator Date hidden'!H91)</f>
        <v>0</v>
      </c>
      <c r="H90" s="206">
        <f>IF('Indicator Date hidden'!I91="x","x",$H$2-'Indicator Date hidden'!I91)</f>
        <v>0</v>
      </c>
      <c r="I90" s="206">
        <f>IF('Indicator Date hidden'!J91="x","x",$I$2-'Indicator Date hidden'!J91)</f>
        <v>0</v>
      </c>
      <c r="J90" s="206">
        <f>IF('Indicator Date hidden'!K91="x","x",$J$2-'Indicator Date hidden'!K91)</f>
        <v>0</v>
      </c>
      <c r="K90" s="206">
        <f>IF('Indicator Date hidden'!L91="x","x",$K$2-'Indicator Date hidden'!L91)</f>
        <v>0</v>
      </c>
      <c r="L90" s="206">
        <f>IF('Indicator Date hidden'!M91="x","x",$L$2-'Indicator Date hidden'!M91)</f>
        <v>0</v>
      </c>
      <c r="M90" s="206">
        <f>IF('Indicator Date hidden'!N91="x","x",$M$2-'Indicator Date hidden'!N91)</f>
        <v>0</v>
      </c>
      <c r="N90" s="206">
        <f>IF('Indicator Date hidden'!O91="x","x",$N$2-'Indicator Date hidden'!O91)</f>
        <v>0</v>
      </c>
      <c r="O90" s="206">
        <f>IF('Indicator Date hidden'!P91="x","x",$O$2-'Indicator Date hidden'!P91)</f>
        <v>0</v>
      </c>
      <c r="P90" s="206" t="str">
        <f>IF('Indicator Date hidden'!Q91="x","x",$P$2-'Indicator Date hidden'!Q91)</f>
        <v>x</v>
      </c>
      <c r="Q90" s="206" t="str">
        <f>IF('Indicator Date hidden'!R91="x","x",$Q$2-'Indicator Date hidden'!R91)</f>
        <v>x</v>
      </c>
      <c r="R90" s="206">
        <f>IF('Indicator Date hidden'!S91="x","x",$R$2-'Indicator Date hidden'!S91)</f>
        <v>0</v>
      </c>
      <c r="S90" s="206">
        <f>IF('Indicator Date hidden'!T91="x","x",$S$2-'Indicator Date hidden'!T91)</f>
        <v>0</v>
      </c>
      <c r="T90" s="206">
        <f>IF('Indicator Date hidden'!U91="x","x",$T$2-'Indicator Date hidden'!U91)</f>
        <v>0</v>
      </c>
      <c r="U90" s="206" t="str">
        <f>IF('Indicator Date hidden'!V91="x","x",$U$2-'Indicator Date hidden'!V91)</f>
        <v>x</v>
      </c>
      <c r="V90" s="206">
        <f>IF('Indicator Date hidden'!W91="x","x",$V$2-'Indicator Date hidden'!W91)</f>
        <v>0</v>
      </c>
      <c r="W90" s="206">
        <f>IF('Indicator Date hidden'!X91="x","x",$W$2-'Indicator Date hidden'!X91)</f>
        <v>2</v>
      </c>
      <c r="X90" s="206" t="str">
        <f>IF('Indicator Date hidden'!Y91="x","x",$X$2-'Indicator Date hidden'!Y91)</f>
        <v>x</v>
      </c>
      <c r="Y90" s="206">
        <f>IF('Indicator Date hidden'!Z91="x","x",$Y$2-'Indicator Date hidden'!Z91)</f>
        <v>0</v>
      </c>
      <c r="Z90" s="206">
        <f>IF('Indicator Date hidden'!AA91="x","x",$Z$2-'Indicator Date hidden'!AA91)</f>
        <v>0</v>
      </c>
      <c r="AA90" s="206" t="str">
        <f>IF('Indicator Date hidden'!AB91="x","x",$AA$2-'Indicator Date hidden'!AB91)</f>
        <v>x</v>
      </c>
      <c r="AB90" s="206" t="str">
        <f>IF('Indicator Date hidden'!AC91="x","x",$AB$2-'Indicator Date hidden'!AC91)</f>
        <v>x</v>
      </c>
      <c r="AC90" s="206">
        <f>IF('Indicator Date hidden'!AD91="x","x",$AC$2-'Indicator Date hidden'!AD91)</f>
        <v>0</v>
      </c>
      <c r="AD90" s="206">
        <f>IF('Indicator Date hidden'!AE91="x","x",$AD$2-'Indicator Date hidden'!AE91)</f>
        <v>0</v>
      </c>
      <c r="AE90" s="206" t="str">
        <f>IF('Indicator Date hidden'!AF91="x","x",$AE$2-'Indicator Date hidden'!AF91)</f>
        <v>x</v>
      </c>
      <c r="AF90" s="206" t="str">
        <f>IF('Indicator Date hidden'!AG91="x","x",$AF$2-'Indicator Date hidden'!AG91)</f>
        <v>x</v>
      </c>
      <c r="AG90" s="206">
        <f>IF('Indicator Date hidden'!AH91="x","x",$AG$2-'Indicator Date hidden'!AH91)</f>
        <v>0</v>
      </c>
      <c r="AH90" s="206">
        <f>IF('Indicator Date hidden'!AI91="x","x",$AH$2-'Indicator Date hidden'!AI91)</f>
        <v>0</v>
      </c>
      <c r="AI90" s="206">
        <f>IF('Indicator Date hidden'!AJ91="x","x",$AI$2-'Indicator Date hidden'!AJ91)</f>
        <v>0</v>
      </c>
      <c r="AJ90" s="206" t="str">
        <f>IF('Indicator Date hidden'!AK91="x","x",$AJ$2-'Indicator Date hidden'!AK91)</f>
        <v>x</v>
      </c>
      <c r="AK90" s="206" t="str">
        <f>IF('Indicator Date hidden'!AL91="x","x",$AK$2-'Indicator Date hidden'!AL91)</f>
        <v>x</v>
      </c>
      <c r="AL90" s="206">
        <f>IF('Indicator Date hidden'!AM91="x","x",$AL$2-'Indicator Date hidden'!AM91)</f>
        <v>0</v>
      </c>
      <c r="AM90" s="206">
        <f>IF('Indicator Date hidden'!AN91="x","x",$AM$2-'Indicator Date hidden'!AN91)</f>
        <v>0</v>
      </c>
      <c r="AN90" s="206">
        <f>IF('Indicator Date hidden'!AO91="x","x",$AN$2-'Indicator Date hidden'!AO91)</f>
        <v>0</v>
      </c>
      <c r="AO90" s="206" t="str">
        <f>IF('Indicator Date hidden'!AP91="x","x",$AO$2-'Indicator Date hidden'!AP91)</f>
        <v>x</v>
      </c>
      <c r="AP90" s="206" t="str">
        <f>IF('Indicator Date hidden'!AQ91="x","x",$AP$2-'Indicator Date hidden'!AQ91)</f>
        <v>x</v>
      </c>
      <c r="AQ90" s="206" t="str">
        <f>IF('Indicator Date hidden'!AR91="x","x",$AQ$2-'Indicator Date hidden'!AR91)</f>
        <v>x</v>
      </c>
      <c r="AR90" s="206">
        <f>IF('Indicator Date hidden'!AS91="x","x",$AR$2-'Indicator Date hidden'!AS91)</f>
        <v>0</v>
      </c>
      <c r="AS90" s="206">
        <f>IF('Indicator Date hidden'!AT91="x","x",$AS$2-'Indicator Date hidden'!AT91)</f>
        <v>0</v>
      </c>
      <c r="AT90" s="206">
        <f>IF('Indicator Date hidden'!AU91="x","x",$AT$2-'Indicator Date hidden'!AU91)</f>
        <v>0</v>
      </c>
      <c r="AU90" s="206">
        <f>IF('Indicator Date hidden'!AV91="x","x",$AU$2-'Indicator Date hidden'!AV91)</f>
        <v>6</v>
      </c>
      <c r="AV90" s="206">
        <f>IF('Indicator Date hidden'!AW91="x","x",$AV$2-'Indicator Date hidden'!AW91)</f>
        <v>0</v>
      </c>
      <c r="AW90" s="206">
        <f>IF('Indicator Date hidden'!AX91="x","x",$AW$2-'Indicator Date hidden'!AX91)</f>
        <v>0</v>
      </c>
      <c r="AX90" s="206">
        <f>IF('Indicator Date hidden'!AY91="x","x",$AX$2-'Indicator Date hidden'!AY91)</f>
        <v>0</v>
      </c>
      <c r="AY90" s="206">
        <f>IF('Indicator Date hidden'!AZ91="x","x",$AY$2-'Indicator Date hidden'!AZ91)</f>
        <v>0</v>
      </c>
      <c r="AZ90" s="206">
        <f>IF('Indicator Date hidden'!BA91="x","x",$AZ$2-'Indicator Date hidden'!BA91)</f>
        <v>0</v>
      </c>
      <c r="BA90">
        <f t="shared" si="10"/>
        <v>8</v>
      </c>
      <c r="BB90" s="21">
        <f t="shared" si="11"/>
        <v>0.21052631578947367</v>
      </c>
      <c r="BC90">
        <f t="shared" si="12"/>
        <v>2</v>
      </c>
      <c r="BD90" s="21">
        <f t="shared" si="13"/>
        <v>1.0041465278073112</v>
      </c>
      <c r="BE90" s="282">
        <f t="shared" si="14"/>
        <v>0</v>
      </c>
    </row>
    <row r="91" spans="1:57" x14ac:dyDescent="0.25">
      <c r="A91" t="s">
        <v>7268</v>
      </c>
      <c r="B91" s="206">
        <f>IF('Indicator Date hidden'!C92="x","x",$B$2-'Indicator Date hidden'!C92)</f>
        <v>0</v>
      </c>
      <c r="C91" s="206">
        <f>IF('Indicator Date hidden'!D92="x","x",$C$2-'Indicator Date hidden'!D92)</f>
        <v>0</v>
      </c>
      <c r="D91" s="206">
        <f>IF('Indicator Date hidden'!E92="x","x",$D$2-'Indicator Date hidden'!E92)</f>
        <v>0</v>
      </c>
      <c r="E91" s="206">
        <f>IF('Indicator Date hidden'!F92="x","x",$E$2-'Indicator Date hidden'!F92)</f>
        <v>0</v>
      </c>
      <c r="F91" s="206">
        <f>IF('Indicator Date hidden'!G92="x","x",$F$2-'Indicator Date hidden'!G92)</f>
        <v>0</v>
      </c>
      <c r="G91" s="206">
        <f>IF('Indicator Date hidden'!H92="x","x",$G$2-'Indicator Date hidden'!H92)</f>
        <v>0</v>
      </c>
      <c r="H91" s="206">
        <f>IF('Indicator Date hidden'!I92="x","x",$H$2-'Indicator Date hidden'!I92)</f>
        <v>0</v>
      </c>
      <c r="I91" s="206">
        <f>IF('Indicator Date hidden'!J92="x","x",$I$2-'Indicator Date hidden'!J92)</f>
        <v>0</v>
      </c>
      <c r="J91" s="206">
        <f>IF('Indicator Date hidden'!K92="x","x",$J$2-'Indicator Date hidden'!K92)</f>
        <v>0</v>
      </c>
      <c r="K91" s="206">
        <f>IF('Indicator Date hidden'!L92="x","x",$K$2-'Indicator Date hidden'!L92)</f>
        <v>0</v>
      </c>
      <c r="L91" s="206">
        <f>IF('Indicator Date hidden'!M92="x","x",$L$2-'Indicator Date hidden'!M92)</f>
        <v>0</v>
      </c>
      <c r="M91" s="206">
        <f>IF('Indicator Date hidden'!N92="x","x",$M$2-'Indicator Date hidden'!N92)</f>
        <v>0</v>
      </c>
      <c r="N91" s="206">
        <f>IF('Indicator Date hidden'!O92="x","x",$N$2-'Indicator Date hidden'!O92)</f>
        <v>0</v>
      </c>
      <c r="O91" s="206">
        <f>IF('Indicator Date hidden'!P92="x","x",$O$2-'Indicator Date hidden'!P92)</f>
        <v>0</v>
      </c>
      <c r="P91" s="206">
        <f>IF('Indicator Date hidden'!Q92="x","x",$P$2-'Indicator Date hidden'!Q92)</f>
        <v>0</v>
      </c>
      <c r="Q91" s="206" t="str">
        <f>IF('Indicator Date hidden'!R92="x","x",$Q$2-'Indicator Date hidden'!R92)</f>
        <v>x</v>
      </c>
      <c r="R91" s="206">
        <f>IF('Indicator Date hidden'!S92="x","x",$R$2-'Indicator Date hidden'!S92)</f>
        <v>0</v>
      </c>
      <c r="S91" s="206">
        <f>IF('Indicator Date hidden'!T92="x","x",$S$2-'Indicator Date hidden'!T92)</f>
        <v>0</v>
      </c>
      <c r="T91" s="206">
        <f>IF('Indicator Date hidden'!U92="x","x",$T$2-'Indicator Date hidden'!U92)</f>
        <v>0</v>
      </c>
      <c r="U91" s="206" t="str">
        <f>IF('Indicator Date hidden'!V92="x","x",$U$2-'Indicator Date hidden'!V92)</f>
        <v>x</v>
      </c>
      <c r="V91" s="206">
        <f>IF('Indicator Date hidden'!W92="x","x",$V$2-'Indicator Date hidden'!W92)</f>
        <v>0</v>
      </c>
      <c r="W91" s="206">
        <f>IF('Indicator Date hidden'!X92="x","x",$W$2-'Indicator Date hidden'!X92)</f>
        <v>4</v>
      </c>
      <c r="X91" s="206">
        <f>IF('Indicator Date hidden'!Y92="x","x",$X$2-'Indicator Date hidden'!Y92)</f>
        <v>2</v>
      </c>
      <c r="Y91" s="206">
        <f>IF('Indicator Date hidden'!Z92="x","x",$Y$2-'Indicator Date hidden'!Z92)</f>
        <v>0</v>
      </c>
      <c r="Z91" s="206">
        <f>IF('Indicator Date hidden'!AA92="x","x",$Z$2-'Indicator Date hidden'!AA92)</f>
        <v>0</v>
      </c>
      <c r="AA91" s="206" t="str">
        <f>IF('Indicator Date hidden'!AB92="x","x",$AA$2-'Indicator Date hidden'!AB92)</f>
        <v>x</v>
      </c>
      <c r="AB91" s="206">
        <f>IF('Indicator Date hidden'!AC92="x","x",$AB$2-'Indicator Date hidden'!AC92)</f>
        <v>0</v>
      </c>
      <c r="AC91" s="206">
        <f>IF('Indicator Date hidden'!AD92="x","x",$AC$2-'Indicator Date hidden'!AD92)</f>
        <v>0</v>
      </c>
      <c r="AD91" s="206">
        <f>IF('Indicator Date hidden'!AE92="x","x",$AD$2-'Indicator Date hidden'!AE92)</f>
        <v>0</v>
      </c>
      <c r="AE91" s="206">
        <f>IF('Indicator Date hidden'!AF92="x","x",$AE$2-'Indicator Date hidden'!AF92)</f>
        <v>0</v>
      </c>
      <c r="AF91" s="206" t="str">
        <f>IF('Indicator Date hidden'!AG92="x","x",$AF$2-'Indicator Date hidden'!AG92)</f>
        <v>x</v>
      </c>
      <c r="AG91" s="206">
        <f>IF('Indicator Date hidden'!AH92="x","x",$AG$2-'Indicator Date hidden'!AH92)</f>
        <v>0</v>
      </c>
      <c r="AH91" s="206">
        <f>IF('Indicator Date hidden'!AI92="x","x",$AH$2-'Indicator Date hidden'!AI92)</f>
        <v>0</v>
      </c>
      <c r="AI91" s="206">
        <f>IF('Indicator Date hidden'!AJ92="x","x",$AI$2-'Indicator Date hidden'!AJ92)</f>
        <v>0</v>
      </c>
      <c r="AJ91" s="206" t="str">
        <f>IF('Indicator Date hidden'!AK92="x","x",$AJ$2-'Indicator Date hidden'!AK92)</f>
        <v>x</v>
      </c>
      <c r="AK91" s="206">
        <f>IF('Indicator Date hidden'!AL92="x","x",$AK$2-'Indicator Date hidden'!AL92)</f>
        <v>1</v>
      </c>
      <c r="AL91" s="206">
        <f>IF('Indicator Date hidden'!AM92="x","x",$AL$2-'Indicator Date hidden'!AM92)</f>
        <v>0</v>
      </c>
      <c r="AM91" s="206">
        <f>IF('Indicator Date hidden'!AN92="x","x",$AM$2-'Indicator Date hidden'!AN92)</f>
        <v>0</v>
      </c>
      <c r="AN91" s="206">
        <f>IF('Indicator Date hidden'!AO92="x","x",$AN$2-'Indicator Date hidden'!AO92)</f>
        <v>0</v>
      </c>
      <c r="AO91" s="206">
        <f>IF('Indicator Date hidden'!AP92="x","x",$AO$2-'Indicator Date hidden'!AP92)</f>
        <v>0</v>
      </c>
      <c r="AP91" s="206">
        <f>IF('Indicator Date hidden'!AQ92="x","x",$AP$2-'Indicator Date hidden'!AQ92)</f>
        <v>0</v>
      </c>
      <c r="AQ91" s="206">
        <f>IF('Indicator Date hidden'!AR92="x","x",$AQ$2-'Indicator Date hidden'!AR92)</f>
        <v>4</v>
      </c>
      <c r="AR91" s="206">
        <f>IF('Indicator Date hidden'!AS92="x","x",$AR$2-'Indicator Date hidden'!AS92)</f>
        <v>0</v>
      </c>
      <c r="AS91" s="206">
        <f>IF('Indicator Date hidden'!AT92="x","x",$AS$2-'Indicator Date hidden'!AT92)</f>
        <v>0</v>
      </c>
      <c r="AT91" s="206">
        <f>IF('Indicator Date hidden'!AU92="x","x",$AT$2-'Indicator Date hidden'!AU92)</f>
        <v>0</v>
      </c>
      <c r="AU91" s="206" t="str">
        <f>IF('Indicator Date hidden'!AV92="x","x",$AU$2-'Indicator Date hidden'!AV92)</f>
        <v>x</v>
      </c>
      <c r="AV91" s="206">
        <f>IF('Indicator Date hidden'!AW92="x","x",$AV$2-'Indicator Date hidden'!AW92)</f>
        <v>0</v>
      </c>
      <c r="AW91" s="206">
        <f>IF('Indicator Date hidden'!AX92="x","x",$AW$2-'Indicator Date hidden'!AX92)</f>
        <v>0</v>
      </c>
      <c r="AX91" s="206">
        <f>IF('Indicator Date hidden'!AY92="x","x",$AX$2-'Indicator Date hidden'!AY92)</f>
        <v>0</v>
      </c>
      <c r="AY91" s="206">
        <f>IF('Indicator Date hidden'!AZ92="x","x",$AY$2-'Indicator Date hidden'!AZ92)</f>
        <v>0</v>
      </c>
      <c r="AZ91" s="206">
        <f>IF('Indicator Date hidden'!BA92="x","x",$AZ$2-'Indicator Date hidden'!BA92)</f>
        <v>3</v>
      </c>
      <c r="BA91">
        <f t="shared" si="10"/>
        <v>14</v>
      </c>
      <c r="BB91" s="21">
        <f t="shared" si="11"/>
        <v>0.31111111111111112</v>
      </c>
      <c r="BC91">
        <f t="shared" si="12"/>
        <v>5</v>
      </c>
      <c r="BD91" s="21">
        <f t="shared" si="13"/>
        <v>0.9619938143072605</v>
      </c>
      <c r="BE91" s="282">
        <f t="shared" si="14"/>
        <v>0</v>
      </c>
    </row>
    <row r="92" spans="1:57" x14ac:dyDescent="0.25">
      <c r="A92" t="s">
        <v>7270</v>
      </c>
      <c r="B92" s="206">
        <f>IF('Indicator Date hidden'!C93="x","x",$B$2-'Indicator Date hidden'!C93)</f>
        <v>0</v>
      </c>
      <c r="C92" s="206">
        <f>IF('Indicator Date hidden'!D93="x","x",$C$2-'Indicator Date hidden'!D93)</f>
        <v>0</v>
      </c>
      <c r="D92" s="206">
        <f>IF('Indicator Date hidden'!E93="x","x",$D$2-'Indicator Date hidden'!E93)</f>
        <v>0</v>
      </c>
      <c r="E92" s="206">
        <f>IF('Indicator Date hidden'!F93="x","x",$E$2-'Indicator Date hidden'!F93)</f>
        <v>0</v>
      </c>
      <c r="F92" s="206">
        <f>IF('Indicator Date hidden'!G93="x","x",$F$2-'Indicator Date hidden'!G93)</f>
        <v>0</v>
      </c>
      <c r="G92" s="206">
        <f>IF('Indicator Date hidden'!H93="x","x",$G$2-'Indicator Date hidden'!H93)</f>
        <v>0</v>
      </c>
      <c r="H92" s="206">
        <f>IF('Indicator Date hidden'!I93="x","x",$H$2-'Indicator Date hidden'!I93)</f>
        <v>0</v>
      </c>
      <c r="I92" s="206">
        <f>IF('Indicator Date hidden'!J93="x","x",$I$2-'Indicator Date hidden'!J93)</f>
        <v>0</v>
      </c>
      <c r="J92" s="206">
        <f>IF('Indicator Date hidden'!K93="x","x",$J$2-'Indicator Date hidden'!K93)</f>
        <v>0</v>
      </c>
      <c r="K92" s="206">
        <f>IF('Indicator Date hidden'!L93="x","x",$K$2-'Indicator Date hidden'!L93)</f>
        <v>0</v>
      </c>
      <c r="L92" s="206">
        <f>IF('Indicator Date hidden'!M93="x","x",$L$2-'Indicator Date hidden'!M93)</f>
        <v>0</v>
      </c>
      <c r="M92" s="206">
        <f>IF('Indicator Date hidden'!N93="x","x",$M$2-'Indicator Date hidden'!N93)</f>
        <v>0</v>
      </c>
      <c r="N92" s="206">
        <f>IF('Indicator Date hidden'!O93="x","x",$N$2-'Indicator Date hidden'!O93)</f>
        <v>0</v>
      </c>
      <c r="O92" s="206">
        <f>IF('Indicator Date hidden'!P93="x","x",$O$2-'Indicator Date hidden'!P93)</f>
        <v>0</v>
      </c>
      <c r="P92" s="206">
        <f>IF('Indicator Date hidden'!Q93="x","x",$P$2-'Indicator Date hidden'!Q93)</f>
        <v>0</v>
      </c>
      <c r="Q92" s="206" t="str">
        <f>IF('Indicator Date hidden'!R93="x","x",$Q$2-'Indicator Date hidden'!R93)</f>
        <v>x</v>
      </c>
      <c r="R92" s="206">
        <f>IF('Indicator Date hidden'!S93="x","x",$R$2-'Indicator Date hidden'!S93)</f>
        <v>0</v>
      </c>
      <c r="S92" s="206">
        <f>IF('Indicator Date hidden'!T93="x","x",$S$2-'Indicator Date hidden'!T93)</f>
        <v>0</v>
      </c>
      <c r="T92" s="206">
        <f>IF('Indicator Date hidden'!U93="x","x",$T$2-'Indicator Date hidden'!U93)</f>
        <v>0</v>
      </c>
      <c r="U92" s="206" t="str">
        <f>IF('Indicator Date hidden'!V93="x","x",$U$2-'Indicator Date hidden'!V93)</f>
        <v>x</v>
      </c>
      <c r="V92" s="206">
        <f>IF('Indicator Date hidden'!W93="x","x",$V$2-'Indicator Date hidden'!W93)</f>
        <v>0</v>
      </c>
      <c r="W92" s="206">
        <f>IF('Indicator Date hidden'!X93="x","x",$W$2-'Indicator Date hidden'!X93)</f>
        <v>0</v>
      </c>
      <c r="X92" s="206">
        <f>IF('Indicator Date hidden'!Y93="x","x",$X$2-'Indicator Date hidden'!Y93)</f>
        <v>2</v>
      </c>
      <c r="Y92" s="206">
        <f>IF('Indicator Date hidden'!Z93="x","x",$Y$2-'Indicator Date hidden'!Z93)</f>
        <v>0</v>
      </c>
      <c r="Z92" s="206">
        <f>IF('Indicator Date hidden'!AA93="x","x",$Z$2-'Indicator Date hidden'!AA93)</f>
        <v>0</v>
      </c>
      <c r="AA92" s="206" t="str">
        <f>IF('Indicator Date hidden'!AB93="x","x",$AA$2-'Indicator Date hidden'!AB93)</f>
        <v>x</v>
      </c>
      <c r="AB92" s="206">
        <f>IF('Indicator Date hidden'!AC93="x","x",$AB$2-'Indicator Date hidden'!AC93)</f>
        <v>0</v>
      </c>
      <c r="AC92" s="206">
        <f>IF('Indicator Date hidden'!AD93="x","x",$AC$2-'Indicator Date hidden'!AD93)</f>
        <v>0</v>
      </c>
      <c r="AD92" s="206" t="str">
        <f>IF('Indicator Date hidden'!AE93="x","x",$AD$2-'Indicator Date hidden'!AE93)</f>
        <v>x</v>
      </c>
      <c r="AE92" s="206">
        <f>IF('Indicator Date hidden'!AF93="x","x",$AE$2-'Indicator Date hidden'!AF93)</f>
        <v>0</v>
      </c>
      <c r="AF92" s="206" t="str">
        <f>IF('Indicator Date hidden'!AG93="x","x",$AF$2-'Indicator Date hidden'!AG93)</f>
        <v>x</v>
      </c>
      <c r="AG92" s="206">
        <f>IF('Indicator Date hidden'!AH93="x","x",$AG$2-'Indicator Date hidden'!AH93)</f>
        <v>0</v>
      </c>
      <c r="AH92" s="206">
        <f>IF('Indicator Date hidden'!AI93="x","x",$AH$2-'Indicator Date hidden'!AI93)</f>
        <v>0</v>
      </c>
      <c r="AI92" s="206">
        <f>IF('Indicator Date hidden'!AJ93="x","x",$AI$2-'Indicator Date hidden'!AJ93)</f>
        <v>0</v>
      </c>
      <c r="AJ92" s="206" t="str">
        <f>IF('Indicator Date hidden'!AK93="x","x",$AJ$2-'Indicator Date hidden'!AK93)</f>
        <v>x</v>
      </c>
      <c r="AK92" s="206">
        <f>IF('Indicator Date hidden'!AL93="x","x",$AK$2-'Indicator Date hidden'!AL93)</f>
        <v>1</v>
      </c>
      <c r="AL92" s="206">
        <f>IF('Indicator Date hidden'!AM93="x","x",$AL$2-'Indicator Date hidden'!AM93)</f>
        <v>0</v>
      </c>
      <c r="AM92" s="206">
        <f>IF('Indicator Date hidden'!AN93="x","x",$AM$2-'Indicator Date hidden'!AN93)</f>
        <v>0</v>
      </c>
      <c r="AN92" s="206">
        <f>IF('Indicator Date hidden'!AO93="x","x",$AN$2-'Indicator Date hidden'!AO93)</f>
        <v>0</v>
      </c>
      <c r="AO92" s="206">
        <f>IF('Indicator Date hidden'!AP93="x","x",$AO$2-'Indicator Date hidden'!AP93)</f>
        <v>0</v>
      </c>
      <c r="AP92" s="206">
        <f>IF('Indicator Date hidden'!AQ93="x","x",$AP$2-'Indicator Date hidden'!AQ93)</f>
        <v>0</v>
      </c>
      <c r="AQ92" s="206" t="str">
        <f>IF('Indicator Date hidden'!AR93="x","x",$AQ$2-'Indicator Date hidden'!AR93)</f>
        <v>x</v>
      </c>
      <c r="AR92" s="206">
        <f>IF('Indicator Date hidden'!AS93="x","x",$AR$2-'Indicator Date hidden'!AS93)</f>
        <v>0</v>
      </c>
      <c r="AS92" s="206">
        <f>IF('Indicator Date hidden'!AT93="x","x",$AS$2-'Indicator Date hidden'!AT93)</f>
        <v>0</v>
      </c>
      <c r="AT92" s="206">
        <f>IF('Indicator Date hidden'!AU93="x","x",$AT$2-'Indicator Date hidden'!AU93)</f>
        <v>0</v>
      </c>
      <c r="AU92" s="206">
        <f>IF('Indicator Date hidden'!AV93="x","x",$AU$2-'Indicator Date hidden'!AV93)</f>
        <v>1</v>
      </c>
      <c r="AV92" s="206">
        <f>IF('Indicator Date hidden'!AW93="x","x",$AV$2-'Indicator Date hidden'!AW93)</f>
        <v>0</v>
      </c>
      <c r="AW92" s="206">
        <f>IF('Indicator Date hidden'!AX93="x","x",$AW$2-'Indicator Date hidden'!AX93)</f>
        <v>0</v>
      </c>
      <c r="AX92" s="206">
        <f>IF('Indicator Date hidden'!AY93="x","x",$AX$2-'Indicator Date hidden'!AY93)</f>
        <v>0</v>
      </c>
      <c r="AY92" s="206">
        <f>IF('Indicator Date hidden'!AZ93="x","x",$AY$2-'Indicator Date hidden'!AZ93)</f>
        <v>0</v>
      </c>
      <c r="AZ92" s="206">
        <f>IF('Indicator Date hidden'!BA93="x","x",$AZ$2-'Indicator Date hidden'!BA93)</f>
        <v>0</v>
      </c>
      <c r="BA92">
        <f t="shared" si="10"/>
        <v>4</v>
      </c>
      <c r="BB92" s="21">
        <f t="shared" si="11"/>
        <v>9.0909090909090912E-2</v>
      </c>
      <c r="BC92">
        <f t="shared" si="12"/>
        <v>3</v>
      </c>
      <c r="BD92" s="21">
        <f t="shared" si="13"/>
        <v>0.35790944881871867</v>
      </c>
      <c r="BE92" s="282">
        <f t="shared" si="14"/>
        <v>0</v>
      </c>
    </row>
    <row r="93" spans="1:57" x14ac:dyDescent="0.25">
      <c r="A93" t="s">
        <v>7260</v>
      </c>
      <c r="B93" s="206">
        <f>IF('Indicator Date hidden'!C94="x","x",$B$2-'Indicator Date hidden'!C94)</f>
        <v>0</v>
      </c>
      <c r="C93" s="206">
        <f>IF('Indicator Date hidden'!D94="x","x",$C$2-'Indicator Date hidden'!D94)</f>
        <v>0</v>
      </c>
      <c r="D93" s="206">
        <f>IF('Indicator Date hidden'!E94="x","x",$D$2-'Indicator Date hidden'!E94)</f>
        <v>0</v>
      </c>
      <c r="E93" s="206">
        <f>IF('Indicator Date hidden'!F94="x","x",$E$2-'Indicator Date hidden'!F94)</f>
        <v>0</v>
      </c>
      <c r="F93" s="206">
        <f>IF('Indicator Date hidden'!G94="x","x",$F$2-'Indicator Date hidden'!G94)</f>
        <v>0</v>
      </c>
      <c r="G93" s="206">
        <f>IF('Indicator Date hidden'!H94="x","x",$G$2-'Indicator Date hidden'!H94)</f>
        <v>0</v>
      </c>
      <c r="H93" s="206">
        <f>IF('Indicator Date hidden'!I94="x","x",$H$2-'Indicator Date hidden'!I94)</f>
        <v>0</v>
      </c>
      <c r="I93" s="206">
        <f>IF('Indicator Date hidden'!J94="x","x",$I$2-'Indicator Date hidden'!J94)</f>
        <v>0</v>
      </c>
      <c r="J93" s="206">
        <f>IF('Indicator Date hidden'!K94="x","x",$J$2-'Indicator Date hidden'!K94)</f>
        <v>0</v>
      </c>
      <c r="K93" s="206">
        <f>IF('Indicator Date hidden'!L94="x","x",$K$2-'Indicator Date hidden'!L94)</f>
        <v>0</v>
      </c>
      <c r="L93" s="206">
        <f>IF('Indicator Date hidden'!M94="x","x",$L$2-'Indicator Date hidden'!M94)</f>
        <v>0</v>
      </c>
      <c r="M93" s="206">
        <f>IF('Indicator Date hidden'!N94="x","x",$M$2-'Indicator Date hidden'!N94)</f>
        <v>0</v>
      </c>
      <c r="N93" s="206">
        <f>IF('Indicator Date hidden'!O94="x","x",$N$2-'Indicator Date hidden'!O94)</f>
        <v>0</v>
      </c>
      <c r="O93" s="206">
        <f>IF('Indicator Date hidden'!P94="x","x",$O$2-'Indicator Date hidden'!P94)</f>
        <v>0</v>
      </c>
      <c r="P93" s="206">
        <f>IF('Indicator Date hidden'!Q94="x","x",$P$2-'Indicator Date hidden'!Q94)</f>
        <v>0</v>
      </c>
      <c r="Q93" s="206">
        <f>IF('Indicator Date hidden'!R94="x","x",$Q$2-'Indicator Date hidden'!R94)</f>
        <v>2</v>
      </c>
      <c r="R93" s="206">
        <f>IF('Indicator Date hidden'!S94="x","x",$R$2-'Indicator Date hidden'!S94)</f>
        <v>0</v>
      </c>
      <c r="S93" s="206">
        <f>IF('Indicator Date hidden'!T94="x","x",$S$2-'Indicator Date hidden'!T94)</f>
        <v>0</v>
      </c>
      <c r="T93" s="206">
        <f>IF('Indicator Date hidden'!U94="x","x",$T$2-'Indicator Date hidden'!U94)</f>
        <v>0</v>
      </c>
      <c r="U93" s="206">
        <f>IF('Indicator Date hidden'!V94="x","x",$U$2-'Indicator Date hidden'!V94)</f>
        <v>0</v>
      </c>
      <c r="V93" s="206">
        <f>IF('Indicator Date hidden'!W94="x","x",$V$2-'Indicator Date hidden'!W94)</f>
        <v>0</v>
      </c>
      <c r="W93" s="206">
        <f>IF('Indicator Date hidden'!X94="x","x",$W$2-'Indicator Date hidden'!X94)</f>
        <v>0</v>
      </c>
      <c r="X93" s="206">
        <f>IF('Indicator Date hidden'!Y94="x","x",$X$2-'Indicator Date hidden'!Y94)</f>
        <v>1</v>
      </c>
      <c r="Y93" s="206">
        <f>IF('Indicator Date hidden'!Z94="x","x",$Y$2-'Indicator Date hidden'!Z94)</f>
        <v>0</v>
      </c>
      <c r="Z93" s="206">
        <f>IF('Indicator Date hidden'!AA94="x","x",$Z$2-'Indicator Date hidden'!AA94)</f>
        <v>0</v>
      </c>
      <c r="AA93" s="206">
        <f>IF('Indicator Date hidden'!AB94="x","x",$AA$2-'Indicator Date hidden'!AB94)</f>
        <v>0</v>
      </c>
      <c r="AB93" s="206">
        <f>IF('Indicator Date hidden'!AC94="x","x",$AB$2-'Indicator Date hidden'!AC94)</f>
        <v>0</v>
      </c>
      <c r="AC93" s="206">
        <f>IF('Indicator Date hidden'!AD94="x","x",$AC$2-'Indicator Date hidden'!AD94)</f>
        <v>0</v>
      </c>
      <c r="AD93" s="206">
        <f>IF('Indicator Date hidden'!AE94="x","x",$AD$2-'Indicator Date hidden'!AE94)</f>
        <v>0</v>
      </c>
      <c r="AE93" s="206">
        <f>IF('Indicator Date hidden'!AF94="x","x",$AE$2-'Indicator Date hidden'!AF94)</f>
        <v>0</v>
      </c>
      <c r="AF93" s="206">
        <f>IF('Indicator Date hidden'!AG94="x","x",$AF$2-'Indicator Date hidden'!AG94)</f>
        <v>1</v>
      </c>
      <c r="AG93" s="206">
        <f>IF('Indicator Date hidden'!AH94="x","x",$AG$2-'Indicator Date hidden'!AH94)</f>
        <v>0</v>
      </c>
      <c r="AH93" s="206">
        <f>IF('Indicator Date hidden'!AI94="x","x",$AH$2-'Indicator Date hidden'!AI94)</f>
        <v>0</v>
      </c>
      <c r="AI93" s="206">
        <f>IF('Indicator Date hidden'!AJ94="x","x",$AI$2-'Indicator Date hidden'!AJ94)</f>
        <v>0</v>
      </c>
      <c r="AJ93" s="206" t="str">
        <f>IF('Indicator Date hidden'!AK94="x","x",$AJ$2-'Indicator Date hidden'!AK94)</f>
        <v>x</v>
      </c>
      <c r="AK93" s="206">
        <f>IF('Indicator Date hidden'!AL94="x","x",$AK$2-'Indicator Date hidden'!AL94)</f>
        <v>1</v>
      </c>
      <c r="AL93" s="206">
        <f>IF('Indicator Date hidden'!AM94="x","x",$AL$2-'Indicator Date hidden'!AM94)</f>
        <v>0</v>
      </c>
      <c r="AM93" s="206">
        <f>IF('Indicator Date hidden'!AN94="x","x",$AM$2-'Indicator Date hidden'!AN94)</f>
        <v>0</v>
      </c>
      <c r="AN93" s="206">
        <f>IF('Indicator Date hidden'!AO94="x","x",$AN$2-'Indicator Date hidden'!AO94)</f>
        <v>0</v>
      </c>
      <c r="AO93" s="206" t="str">
        <f>IF('Indicator Date hidden'!AP94="x","x",$AO$2-'Indicator Date hidden'!AP94)</f>
        <v>x</v>
      </c>
      <c r="AP93" s="206" t="str">
        <f>IF('Indicator Date hidden'!AQ94="x","x",$AP$2-'Indicator Date hidden'!AQ94)</f>
        <v>x</v>
      </c>
      <c r="AQ93" s="206">
        <f>IF('Indicator Date hidden'!AR94="x","x",$AQ$2-'Indicator Date hidden'!AR94)</f>
        <v>0</v>
      </c>
      <c r="AR93" s="206">
        <f>IF('Indicator Date hidden'!AS94="x","x",$AR$2-'Indicator Date hidden'!AS94)</f>
        <v>0</v>
      </c>
      <c r="AS93" s="206">
        <f>IF('Indicator Date hidden'!AT94="x","x",$AS$2-'Indicator Date hidden'!AT94)</f>
        <v>0</v>
      </c>
      <c r="AT93" s="206">
        <f>IF('Indicator Date hidden'!AU94="x","x",$AT$2-'Indicator Date hidden'!AU94)</f>
        <v>0</v>
      </c>
      <c r="AU93" s="206">
        <f>IF('Indicator Date hidden'!AV94="x","x",$AU$2-'Indicator Date hidden'!AV94)</f>
        <v>5</v>
      </c>
      <c r="AV93" s="206">
        <f>IF('Indicator Date hidden'!AW94="x","x",$AV$2-'Indicator Date hidden'!AW94)</f>
        <v>0</v>
      </c>
      <c r="AW93" s="206">
        <f>IF('Indicator Date hidden'!AX94="x","x",$AW$2-'Indicator Date hidden'!AX94)</f>
        <v>0</v>
      </c>
      <c r="AX93" s="206">
        <f>IF('Indicator Date hidden'!AY94="x","x",$AX$2-'Indicator Date hidden'!AY94)</f>
        <v>0</v>
      </c>
      <c r="AY93" s="206">
        <f>IF('Indicator Date hidden'!AZ94="x","x",$AY$2-'Indicator Date hidden'!AZ94)</f>
        <v>0</v>
      </c>
      <c r="AZ93" s="206">
        <f>IF('Indicator Date hidden'!BA94="x","x",$AZ$2-'Indicator Date hidden'!BA94)</f>
        <v>0</v>
      </c>
      <c r="BA93">
        <f t="shared" si="10"/>
        <v>10</v>
      </c>
      <c r="BB93" s="21">
        <f t="shared" si="11"/>
        <v>0.20833333333333334</v>
      </c>
      <c r="BC93">
        <f t="shared" si="12"/>
        <v>5</v>
      </c>
      <c r="BD93" s="21">
        <f t="shared" si="13"/>
        <v>0.78947063839568399</v>
      </c>
      <c r="BE93" s="282">
        <f t="shared" si="14"/>
        <v>0</v>
      </c>
    </row>
    <row r="94" spans="1:57" x14ac:dyDescent="0.25">
      <c r="A94" t="s">
        <v>7272</v>
      </c>
      <c r="B94" s="206">
        <f>IF('Indicator Date hidden'!C95="x","x",$B$2-'Indicator Date hidden'!C95)</f>
        <v>0</v>
      </c>
      <c r="C94" s="206">
        <f>IF('Indicator Date hidden'!D95="x","x",$C$2-'Indicator Date hidden'!D95)</f>
        <v>0</v>
      </c>
      <c r="D94" s="206">
        <f>IF('Indicator Date hidden'!E95="x","x",$D$2-'Indicator Date hidden'!E95)</f>
        <v>0</v>
      </c>
      <c r="E94" s="206">
        <f>IF('Indicator Date hidden'!F95="x","x",$E$2-'Indicator Date hidden'!F95)</f>
        <v>0</v>
      </c>
      <c r="F94" s="206">
        <f>IF('Indicator Date hidden'!G95="x","x",$F$2-'Indicator Date hidden'!G95)</f>
        <v>0</v>
      </c>
      <c r="G94" s="206">
        <f>IF('Indicator Date hidden'!H95="x","x",$G$2-'Indicator Date hidden'!H95)</f>
        <v>0</v>
      </c>
      <c r="H94" s="206">
        <f>IF('Indicator Date hidden'!I95="x","x",$H$2-'Indicator Date hidden'!I95)</f>
        <v>0</v>
      </c>
      <c r="I94" s="206">
        <f>IF('Indicator Date hidden'!J95="x","x",$I$2-'Indicator Date hidden'!J95)</f>
        <v>0</v>
      </c>
      <c r="J94" s="206">
        <f>IF('Indicator Date hidden'!K95="x","x",$J$2-'Indicator Date hidden'!K95)</f>
        <v>0</v>
      </c>
      <c r="K94" s="206">
        <f>IF('Indicator Date hidden'!L95="x","x",$K$2-'Indicator Date hidden'!L95)</f>
        <v>0</v>
      </c>
      <c r="L94" s="206">
        <f>IF('Indicator Date hidden'!M95="x","x",$L$2-'Indicator Date hidden'!M95)</f>
        <v>0</v>
      </c>
      <c r="M94" s="206">
        <f>IF('Indicator Date hidden'!N95="x","x",$M$2-'Indicator Date hidden'!N95)</f>
        <v>0</v>
      </c>
      <c r="N94" s="206">
        <f>IF('Indicator Date hidden'!O95="x","x",$N$2-'Indicator Date hidden'!O95)</f>
        <v>0</v>
      </c>
      <c r="O94" s="206">
        <f>IF('Indicator Date hidden'!P95="x","x",$O$2-'Indicator Date hidden'!P95)</f>
        <v>0</v>
      </c>
      <c r="P94" s="206">
        <f>IF('Indicator Date hidden'!Q95="x","x",$P$2-'Indicator Date hidden'!Q95)</f>
        <v>0</v>
      </c>
      <c r="Q94" s="206">
        <f>IF('Indicator Date hidden'!R95="x","x",$Q$2-'Indicator Date hidden'!R95)</f>
        <v>2</v>
      </c>
      <c r="R94" s="206">
        <f>IF('Indicator Date hidden'!S95="x","x",$R$2-'Indicator Date hidden'!S95)</f>
        <v>0</v>
      </c>
      <c r="S94" s="206">
        <f>IF('Indicator Date hidden'!T95="x","x",$S$2-'Indicator Date hidden'!T95)</f>
        <v>0</v>
      </c>
      <c r="T94" s="206">
        <f>IF('Indicator Date hidden'!U95="x","x",$T$2-'Indicator Date hidden'!U95)</f>
        <v>0</v>
      </c>
      <c r="U94" s="206">
        <f>IF('Indicator Date hidden'!V95="x","x",$U$2-'Indicator Date hidden'!V95)</f>
        <v>0</v>
      </c>
      <c r="V94" s="206">
        <f>IF('Indicator Date hidden'!W95="x","x",$V$2-'Indicator Date hidden'!W95)</f>
        <v>0</v>
      </c>
      <c r="W94" s="206">
        <f>IF('Indicator Date hidden'!X95="x","x",$W$2-'Indicator Date hidden'!X95)</f>
        <v>3</v>
      </c>
      <c r="X94" s="206">
        <f>IF('Indicator Date hidden'!Y95="x","x",$X$2-'Indicator Date hidden'!Y95)</f>
        <v>2</v>
      </c>
      <c r="Y94" s="206">
        <f>IF('Indicator Date hidden'!Z95="x","x",$Y$2-'Indicator Date hidden'!Z95)</f>
        <v>0</v>
      </c>
      <c r="Z94" s="206">
        <f>IF('Indicator Date hidden'!AA95="x","x",$Z$2-'Indicator Date hidden'!AA95)</f>
        <v>0</v>
      </c>
      <c r="AA94" s="206">
        <f>IF('Indicator Date hidden'!AB95="x","x",$AA$2-'Indicator Date hidden'!AB95)</f>
        <v>0</v>
      </c>
      <c r="AB94" s="206">
        <f>IF('Indicator Date hidden'!AC95="x","x",$AB$2-'Indicator Date hidden'!AC95)</f>
        <v>0</v>
      </c>
      <c r="AC94" s="206">
        <f>IF('Indicator Date hidden'!AD95="x","x",$AC$2-'Indicator Date hidden'!AD95)</f>
        <v>0</v>
      </c>
      <c r="AD94" s="206">
        <f>IF('Indicator Date hidden'!AE95="x","x",$AD$2-'Indicator Date hidden'!AE95)</f>
        <v>0</v>
      </c>
      <c r="AE94" s="206">
        <f>IF('Indicator Date hidden'!AF95="x","x",$AE$2-'Indicator Date hidden'!AF95)</f>
        <v>1</v>
      </c>
      <c r="AF94" s="206">
        <f>IF('Indicator Date hidden'!AG95="x","x",$AF$2-'Indicator Date hidden'!AG95)</f>
        <v>1</v>
      </c>
      <c r="AG94" s="206">
        <f>IF('Indicator Date hidden'!AH95="x","x",$AG$2-'Indicator Date hidden'!AH95)</f>
        <v>0</v>
      </c>
      <c r="AH94" s="206">
        <f>IF('Indicator Date hidden'!AI95="x","x",$AH$2-'Indicator Date hidden'!AI95)</f>
        <v>0</v>
      </c>
      <c r="AI94" s="206">
        <f>IF('Indicator Date hidden'!AJ95="x","x",$AI$2-'Indicator Date hidden'!AJ95)</f>
        <v>0</v>
      </c>
      <c r="AJ94" s="206">
        <f>IF('Indicator Date hidden'!AK95="x","x",$AJ$2-'Indicator Date hidden'!AK95)</f>
        <v>1</v>
      </c>
      <c r="AK94" s="206">
        <f>IF('Indicator Date hidden'!AL95="x","x",$AK$2-'Indicator Date hidden'!AL95)</f>
        <v>1</v>
      </c>
      <c r="AL94" s="206">
        <f>IF('Indicator Date hidden'!AM95="x","x",$AL$2-'Indicator Date hidden'!AM95)</f>
        <v>0</v>
      </c>
      <c r="AM94" s="206">
        <f>IF('Indicator Date hidden'!AN95="x","x",$AM$2-'Indicator Date hidden'!AN95)</f>
        <v>0</v>
      </c>
      <c r="AN94" s="206">
        <f>IF('Indicator Date hidden'!AO95="x","x",$AN$2-'Indicator Date hidden'!AO95)</f>
        <v>0</v>
      </c>
      <c r="AO94" s="206">
        <f>IF('Indicator Date hidden'!AP95="x","x",$AO$2-'Indicator Date hidden'!AP95)</f>
        <v>2</v>
      </c>
      <c r="AP94" s="206">
        <f>IF('Indicator Date hidden'!AQ95="x","x",$AP$2-'Indicator Date hidden'!AQ95)</f>
        <v>1</v>
      </c>
      <c r="AQ94" s="206">
        <f>IF('Indicator Date hidden'!AR95="x","x",$AQ$2-'Indicator Date hidden'!AR95)</f>
        <v>0</v>
      </c>
      <c r="AR94" s="206">
        <f>IF('Indicator Date hidden'!AS95="x","x",$AR$2-'Indicator Date hidden'!AS95)</f>
        <v>0</v>
      </c>
      <c r="AS94" s="206">
        <f>IF('Indicator Date hidden'!AT95="x","x",$AS$2-'Indicator Date hidden'!AT95)</f>
        <v>0</v>
      </c>
      <c r="AT94" s="206">
        <f>IF('Indicator Date hidden'!AU95="x","x",$AT$2-'Indicator Date hidden'!AU95)</f>
        <v>0</v>
      </c>
      <c r="AU94" s="206" t="str">
        <f>IF('Indicator Date hidden'!AV95="x","x",$AU$2-'Indicator Date hidden'!AV95)</f>
        <v>x</v>
      </c>
      <c r="AV94" s="206">
        <f>IF('Indicator Date hidden'!AW95="x","x",$AV$2-'Indicator Date hidden'!AW95)</f>
        <v>0</v>
      </c>
      <c r="AW94" s="206">
        <f>IF('Indicator Date hidden'!AX95="x","x",$AW$2-'Indicator Date hidden'!AX95)</f>
        <v>0</v>
      </c>
      <c r="AX94" s="206">
        <f>IF('Indicator Date hidden'!AY95="x","x",$AX$2-'Indicator Date hidden'!AY95)</f>
        <v>0</v>
      </c>
      <c r="AY94" s="206">
        <f>IF('Indicator Date hidden'!AZ95="x","x",$AY$2-'Indicator Date hidden'!AZ95)</f>
        <v>0</v>
      </c>
      <c r="AZ94" s="206">
        <f>IF('Indicator Date hidden'!BA95="x","x",$AZ$2-'Indicator Date hidden'!BA95)</f>
        <v>0</v>
      </c>
      <c r="BA94">
        <f t="shared" si="10"/>
        <v>14</v>
      </c>
      <c r="BB94" s="21">
        <f t="shared" si="11"/>
        <v>0.28000000000000003</v>
      </c>
      <c r="BC94">
        <f t="shared" si="12"/>
        <v>9</v>
      </c>
      <c r="BD94" s="21">
        <f t="shared" si="13"/>
        <v>0.664529909033446</v>
      </c>
      <c r="BE94" s="282">
        <f t="shared" si="14"/>
        <v>0</v>
      </c>
    </row>
    <row r="95" spans="1:57" x14ac:dyDescent="0.25">
      <c r="A95" t="s">
        <v>7289</v>
      </c>
      <c r="B95" s="206">
        <f>IF('Indicator Date hidden'!C96="x","x",$B$2-'Indicator Date hidden'!C96)</f>
        <v>0</v>
      </c>
      <c r="C95" s="206">
        <f>IF('Indicator Date hidden'!D96="x","x",$C$2-'Indicator Date hidden'!D96)</f>
        <v>0</v>
      </c>
      <c r="D95" s="206">
        <f>IF('Indicator Date hidden'!E96="x","x",$D$2-'Indicator Date hidden'!E96)</f>
        <v>0</v>
      </c>
      <c r="E95" s="206">
        <f>IF('Indicator Date hidden'!F96="x","x",$E$2-'Indicator Date hidden'!F96)</f>
        <v>0</v>
      </c>
      <c r="F95" s="206">
        <f>IF('Indicator Date hidden'!G96="x","x",$F$2-'Indicator Date hidden'!G96)</f>
        <v>0</v>
      </c>
      <c r="G95" s="206">
        <f>IF('Indicator Date hidden'!H96="x","x",$G$2-'Indicator Date hidden'!H96)</f>
        <v>0</v>
      </c>
      <c r="H95" s="206">
        <f>IF('Indicator Date hidden'!I96="x","x",$H$2-'Indicator Date hidden'!I96)</f>
        <v>0</v>
      </c>
      <c r="I95" s="206">
        <f>IF('Indicator Date hidden'!J96="x","x",$I$2-'Indicator Date hidden'!J96)</f>
        <v>0</v>
      </c>
      <c r="J95" s="206">
        <f>IF('Indicator Date hidden'!K96="x","x",$J$2-'Indicator Date hidden'!K96)</f>
        <v>0</v>
      </c>
      <c r="K95" s="206">
        <f>IF('Indicator Date hidden'!L96="x","x",$K$2-'Indicator Date hidden'!L96)</f>
        <v>0</v>
      </c>
      <c r="L95" s="206">
        <f>IF('Indicator Date hidden'!M96="x","x",$L$2-'Indicator Date hidden'!M96)</f>
        <v>0</v>
      </c>
      <c r="M95" s="206">
        <f>IF('Indicator Date hidden'!N96="x","x",$M$2-'Indicator Date hidden'!N96)</f>
        <v>0</v>
      </c>
      <c r="N95" s="206">
        <f>IF('Indicator Date hidden'!O96="x","x",$N$2-'Indicator Date hidden'!O96)</f>
        <v>0</v>
      </c>
      <c r="O95" s="206">
        <f>IF('Indicator Date hidden'!P96="x","x",$O$2-'Indicator Date hidden'!P96)</f>
        <v>0</v>
      </c>
      <c r="P95" s="206">
        <f>IF('Indicator Date hidden'!Q96="x","x",$P$2-'Indicator Date hidden'!Q96)</f>
        <v>0</v>
      </c>
      <c r="Q95" s="206" t="str">
        <f>IF('Indicator Date hidden'!R96="x","x",$Q$2-'Indicator Date hidden'!R96)</f>
        <v>x</v>
      </c>
      <c r="R95" s="206">
        <f>IF('Indicator Date hidden'!S96="x","x",$R$2-'Indicator Date hidden'!S96)</f>
        <v>0</v>
      </c>
      <c r="S95" s="206">
        <f>IF('Indicator Date hidden'!T96="x","x",$S$2-'Indicator Date hidden'!T96)</f>
        <v>0</v>
      </c>
      <c r="T95" s="206">
        <f>IF('Indicator Date hidden'!U96="x","x",$T$2-'Indicator Date hidden'!U96)</f>
        <v>0</v>
      </c>
      <c r="U95" s="206" t="str">
        <f>IF('Indicator Date hidden'!V96="x","x",$U$2-'Indicator Date hidden'!V96)</f>
        <v>x</v>
      </c>
      <c r="V95" s="206">
        <f>IF('Indicator Date hidden'!W96="x","x",$V$2-'Indicator Date hidden'!W96)</f>
        <v>0</v>
      </c>
      <c r="W95" s="206" t="str">
        <f>IF('Indicator Date hidden'!X96="x","x",$W$2-'Indicator Date hidden'!X96)</f>
        <v>x</v>
      </c>
      <c r="X95" s="206">
        <f>IF('Indicator Date hidden'!Y96="x","x",$X$2-'Indicator Date hidden'!Y96)</f>
        <v>2</v>
      </c>
      <c r="Y95" s="206">
        <f>IF('Indicator Date hidden'!Z96="x","x",$Y$2-'Indicator Date hidden'!Z96)</f>
        <v>0</v>
      </c>
      <c r="Z95" s="206">
        <f>IF('Indicator Date hidden'!AA96="x","x",$Z$2-'Indicator Date hidden'!AA96)</f>
        <v>0</v>
      </c>
      <c r="AA95" s="206" t="str">
        <f>IF('Indicator Date hidden'!AB96="x","x",$AA$2-'Indicator Date hidden'!AB96)</f>
        <v>x</v>
      </c>
      <c r="AB95" s="206">
        <f>IF('Indicator Date hidden'!AC96="x","x",$AB$2-'Indicator Date hidden'!AC96)</f>
        <v>0</v>
      </c>
      <c r="AC95" s="206">
        <f>IF('Indicator Date hidden'!AD96="x","x",$AC$2-'Indicator Date hidden'!AD96)</f>
        <v>0</v>
      </c>
      <c r="AD95" s="206" t="str">
        <f>IF('Indicator Date hidden'!AE96="x","x",$AD$2-'Indicator Date hidden'!AE96)</f>
        <v>x</v>
      </c>
      <c r="AE95" s="206">
        <f>IF('Indicator Date hidden'!AF96="x","x",$AE$2-'Indicator Date hidden'!AF96)</f>
        <v>0</v>
      </c>
      <c r="AF95" s="206">
        <f>IF('Indicator Date hidden'!AG96="x","x",$AF$2-'Indicator Date hidden'!AG96)</f>
        <v>1</v>
      </c>
      <c r="AG95" s="206">
        <f>IF('Indicator Date hidden'!AH96="x","x",$AG$2-'Indicator Date hidden'!AH96)</f>
        <v>0</v>
      </c>
      <c r="AH95" s="206">
        <f>IF('Indicator Date hidden'!AI96="x","x",$AH$2-'Indicator Date hidden'!AI96)</f>
        <v>0</v>
      </c>
      <c r="AI95" s="206">
        <f>IF('Indicator Date hidden'!AJ96="x","x",$AI$2-'Indicator Date hidden'!AJ96)</f>
        <v>0</v>
      </c>
      <c r="AJ95" s="206" t="str">
        <f>IF('Indicator Date hidden'!AK96="x","x",$AJ$2-'Indicator Date hidden'!AK96)</f>
        <v>x</v>
      </c>
      <c r="AK95" s="206">
        <f>IF('Indicator Date hidden'!AL96="x","x",$AK$2-'Indicator Date hidden'!AL96)</f>
        <v>1</v>
      </c>
      <c r="AL95" s="206">
        <f>IF('Indicator Date hidden'!AM96="x","x",$AL$2-'Indicator Date hidden'!AM96)</f>
        <v>0</v>
      </c>
      <c r="AM95" s="206">
        <f>IF('Indicator Date hidden'!AN96="x","x",$AM$2-'Indicator Date hidden'!AN96)</f>
        <v>0</v>
      </c>
      <c r="AN95" s="206">
        <f>IF('Indicator Date hidden'!AO96="x","x",$AN$2-'Indicator Date hidden'!AO96)</f>
        <v>0</v>
      </c>
      <c r="AO95" s="206">
        <f>IF('Indicator Date hidden'!AP96="x","x",$AO$2-'Indicator Date hidden'!AP96)</f>
        <v>0</v>
      </c>
      <c r="AP95" s="206">
        <f>IF('Indicator Date hidden'!AQ96="x","x",$AP$2-'Indicator Date hidden'!AQ96)</f>
        <v>0</v>
      </c>
      <c r="AQ95" s="206" t="str">
        <f>IF('Indicator Date hidden'!AR96="x","x",$AQ$2-'Indicator Date hidden'!AR96)</f>
        <v>x</v>
      </c>
      <c r="AR95" s="206">
        <f>IF('Indicator Date hidden'!AS96="x","x",$AR$2-'Indicator Date hidden'!AS96)</f>
        <v>0</v>
      </c>
      <c r="AS95" s="206">
        <f>IF('Indicator Date hidden'!AT96="x","x",$AS$2-'Indicator Date hidden'!AT96)</f>
        <v>0</v>
      </c>
      <c r="AT95" s="206">
        <f>IF('Indicator Date hidden'!AU96="x","x",$AT$2-'Indicator Date hidden'!AU96)</f>
        <v>0</v>
      </c>
      <c r="AU95" s="206">
        <f>IF('Indicator Date hidden'!AV96="x","x",$AU$2-'Indicator Date hidden'!AV96)</f>
        <v>3</v>
      </c>
      <c r="AV95" s="206">
        <f>IF('Indicator Date hidden'!AW96="x","x",$AV$2-'Indicator Date hidden'!AW96)</f>
        <v>0</v>
      </c>
      <c r="AW95" s="206">
        <f>IF('Indicator Date hidden'!AX96="x","x",$AW$2-'Indicator Date hidden'!AX96)</f>
        <v>0</v>
      </c>
      <c r="AX95" s="206">
        <f>IF('Indicator Date hidden'!AY96="x","x",$AX$2-'Indicator Date hidden'!AY96)</f>
        <v>0</v>
      </c>
      <c r="AY95" s="206">
        <f>IF('Indicator Date hidden'!AZ96="x","x",$AY$2-'Indicator Date hidden'!AZ96)</f>
        <v>0</v>
      </c>
      <c r="AZ95" s="206">
        <f>IF('Indicator Date hidden'!BA96="x","x",$AZ$2-'Indicator Date hidden'!BA96)</f>
        <v>0</v>
      </c>
      <c r="BA95">
        <f t="shared" si="10"/>
        <v>7</v>
      </c>
      <c r="BB95" s="21">
        <f t="shared" si="11"/>
        <v>0.15909090909090909</v>
      </c>
      <c r="BC95">
        <f t="shared" si="12"/>
        <v>4</v>
      </c>
      <c r="BD95" s="21">
        <f t="shared" si="13"/>
        <v>0.56178214065037613</v>
      </c>
      <c r="BE95" s="282">
        <f t="shared" si="14"/>
        <v>0</v>
      </c>
    </row>
    <row r="96" spans="1:57" x14ac:dyDescent="0.25">
      <c r="A96" t="s">
        <v>7273</v>
      </c>
      <c r="B96" s="206">
        <f>IF('Indicator Date hidden'!C97="x","x",$B$2-'Indicator Date hidden'!C97)</f>
        <v>0</v>
      </c>
      <c r="C96" s="206">
        <f>IF('Indicator Date hidden'!D97="x","x",$C$2-'Indicator Date hidden'!D97)</f>
        <v>0</v>
      </c>
      <c r="D96" s="206">
        <f>IF('Indicator Date hidden'!E97="x","x",$D$2-'Indicator Date hidden'!E97)</f>
        <v>0</v>
      </c>
      <c r="E96" s="206">
        <f>IF('Indicator Date hidden'!F97="x","x",$E$2-'Indicator Date hidden'!F97)</f>
        <v>0</v>
      </c>
      <c r="F96" s="206">
        <f>IF('Indicator Date hidden'!G97="x","x",$F$2-'Indicator Date hidden'!G97)</f>
        <v>0</v>
      </c>
      <c r="G96" s="206">
        <f>IF('Indicator Date hidden'!H97="x","x",$G$2-'Indicator Date hidden'!H97)</f>
        <v>0</v>
      </c>
      <c r="H96" s="206">
        <f>IF('Indicator Date hidden'!I97="x","x",$H$2-'Indicator Date hidden'!I97)</f>
        <v>0</v>
      </c>
      <c r="I96" s="206">
        <f>IF('Indicator Date hidden'!J97="x","x",$I$2-'Indicator Date hidden'!J97)</f>
        <v>0</v>
      </c>
      <c r="J96" s="206">
        <f>IF('Indicator Date hidden'!K97="x","x",$J$2-'Indicator Date hidden'!K97)</f>
        <v>0</v>
      </c>
      <c r="K96" s="206">
        <f>IF('Indicator Date hidden'!L97="x","x",$K$2-'Indicator Date hidden'!L97)</f>
        <v>0</v>
      </c>
      <c r="L96" s="206">
        <f>IF('Indicator Date hidden'!M97="x","x",$L$2-'Indicator Date hidden'!M97)</f>
        <v>0</v>
      </c>
      <c r="M96" s="206">
        <f>IF('Indicator Date hidden'!N97="x","x",$M$2-'Indicator Date hidden'!N97)</f>
        <v>0</v>
      </c>
      <c r="N96" s="206">
        <f>IF('Indicator Date hidden'!O97="x","x",$N$2-'Indicator Date hidden'!O97)</f>
        <v>0</v>
      </c>
      <c r="O96" s="206">
        <f>IF('Indicator Date hidden'!P97="x","x",$O$2-'Indicator Date hidden'!P97)</f>
        <v>0</v>
      </c>
      <c r="P96" s="206">
        <f>IF('Indicator Date hidden'!Q97="x","x",$P$2-'Indicator Date hidden'!Q97)</f>
        <v>0</v>
      </c>
      <c r="Q96" s="206" t="str">
        <f>IF('Indicator Date hidden'!R97="x","x",$Q$2-'Indicator Date hidden'!R97)</f>
        <v>x</v>
      </c>
      <c r="R96" s="206">
        <f>IF('Indicator Date hidden'!S97="x","x",$R$2-'Indicator Date hidden'!S97)</f>
        <v>0</v>
      </c>
      <c r="S96" s="206">
        <f>IF('Indicator Date hidden'!T97="x","x",$S$2-'Indicator Date hidden'!T97)</f>
        <v>0</v>
      </c>
      <c r="T96" s="206">
        <f>IF('Indicator Date hidden'!U97="x","x",$T$2-'Indicator Date hidden'!U97)</f>
        <v>0</v>
      </c>
      <c r="U96" s="206">
        <f>IF('Indicator Date hidden'!V97="x","x",$U$2-'Indicator Date hidden'!V97)</f>
        <v>0</v>
      </c>
      <c r="V96" s="206">
        <f>IF('Indicator Date hidden'!W97="x","x",$V$2-'Indicator Date hidden'!W97)</f>
        <v>0</v>
      </c>
      <c r="W96" s="206">
        <f>IF('Indicator Date hidden'!X97="x","x",$W$2-'Indicator Date hidden'!X97)</f>
        <v>10</v>
      </c>
      <c r="X96" s="206">
        <f>IF('Indicator Date hidden'!Y97="x","x",$X$2-'Indicator Date hidden'!Y97)</f>
        <v>3</v>
      </c>
      <c r="Y96" s="206">
        <f>IF('Indicator Date hidden'!Z97="x","x",$Y$2-'Indicator Date hidden'!Z97)</f>
        <v>0</v>
      </c>
      <c r="Z96" s="206">
        <f>IF('Indicator Date hidden'!AA97="x","x",$Z$2-'Indicator Date hidden'!AA97)</f>
        <v>0</v>
      </c>
      <c r="AA96" s="206">
        <f>IF('Indicator Date hidden'!AB97="x","x",$AA$2-'Indicator Date hidden'!AB97)</f>
        <v>0</v>
      </c>
      <c r="AB96" s="206">
        <f>IF('Indicator Date hidden'!AC97="x","x",$AB$2-'Indicator Date hidden'!AC97)</f>
        <v>0</v>
      </c>
      <c r="AC96" s="206">
        <f>IF('Indicator Date hidden'!AD97="x","x",$AC$2-'Indicator Date hidden'!AD97)</f>
        <v>0</v>
      </c>
      <c r="AD96" s="206" t="str">
        <f>IF('Indicator Date hidden'!AE97="x","x",$AD$2-'Indicator Date hidden'!AE97)</f>
        <v>x</v>
      </c>
      <c r="AE96" s="206">
        <f>IF('Indicator Date hidden'!AF97="x","x",$AE$2-'Indicator Date hidden'!AF97)</f>
        <v>0</v>
      </c>
      <c r="AF96" s="206" t="str">
        <f>IF('Indicator Date hidden'!AG97="x","x",$AF$2-'Indicator Date hidden'!AG97)</f>
        <v>x</v>
      </c>
      <c r="AG96" s="206">
        <f>IF('Indicator Date hidden'!AH97="x","x",$AG$2-'Indicator Date hidden'!AH97)</f>
        <v>0</v>
      </c>
      <c r="AH96" s="206">
        <f>IF('Indicator Date hidden'!AI97="x","x",$AH$2-'Indicator Date hidden'!AI97)</f>
        <v>0</v>
      </c>
      <c r="AI96" s="206">
        <f>IF('Indicator Date hidden'!AJ97="x","x",$AI$2-'Indicator Date hidden'!AJ97)</f>
        <v>0</v>
      </c>
      <c r="AJ96" s="206">
        <f>IF('Indicator Date hidden'!AK97="x","x",$AJ$2-'Indicator Date hidden'!AK97)</f>
        <v>1</v>
      </c>
      <c r="AK96" s="206">
        <f>IF('Indicator Date hidden'!AL97="x","x",$AK$2-'Indicator Date hidden'!AL97)</f>
        <v>0</v>
      </c>
      <c r="AL96" s="206">
        <f>IF('Indicator Date hidden'!AM97="x","x",$AL$2-'Indicator Date hidden'!AM97)</f>
        <v>0</v>
      </c>
      <c r="AM96" s="206">
        <f>IF('Indicator Date hidden'!AN97="x","x",$AM$2-'Indicator Date hidden'!AN97)</f>
        <v>0</v>
      </c>
      <c r="AN96" s="206">
        <f>IF('Indicator Date hidden'!AO97="x","x",$AN$2-'Indicator Date hidden'!AO97)</f>
        <v>0</v>
      </c>
      <c r="AO96" s="206" t="str">
        <f>IF('Indicator Date hidden'!AP97="x","x",$AO$2-'Indicator Date hidden'!AP97)</f>
        <v>x</v>
      </c>
      <c r="AP96" s="206" t="str">
        <f>IF('Indicator Date hidden'!AQ97="x","x",$AP$2-'Indicator Date hidden'!AQ97)</f>
        <v>x</v>
      </c>
      <c r="AQ96" s="206">
        <f>IF('Indicator Date hidden'!AR97="x","x",$AQ$2-'Indicator Date hidden'!AR97)</f>
        <v>0</v>
      </c>
      <c r="AR96" s="206">
        <f>IF('Indicator Date hidden'!AS97="x","x",$AR$2-'Indicator Date hidden'!AS97)</f>
        <v>0</v>
      </c>
      <c r="AS96" s="206">
        <f>IF('Indicator Date hidden'!AT97="x","x",$AS$2-'Indicator Date hidden'!AT97)</f>
        <v>0</v>
      </c>
      <c r="AT96" s="206">
        <f>IF('Indicator Date hidden'!AU97="x","x",$AT$2-'Indicator Date hidden'!AU97)</f>
        <v>0</v>
      </c>
      <c r="AU96" s="206">
        <f>IF('Indicator Date hidden'!AV97="x","x",$AU$2-'Indicator Date hidden'!AV97)</f>
        <v>7</v>
      </c>
      <c r="AV96" s="206">
        <f>IF('Indicator Date hidden'!AW97="x","x",$AV$2-'Indicator Date hidden'!AW97)</f>
        <v>0</v>
      </c>
      <c r="AW96" s="206">
        <f>IF('Indicator Date hidden'!AX97="x","x",$AW$2-'Indicator Date hidden'!AX97)</f>
        <v>0</v>
      </c>
      <c r="AX96" s="206">
        <f>IF('Indicator Date hidden'!AY97="x","x",$AX$2-'Indicator Date hidden'!AY97)</f>
        <v>0</v>
      </c>
      <c r="AY96" s="206">
        <f>IF('Indicator Date hidden'!AZ97="x","x",$AY$2-'Indicator Date hidden'!AZ97)</f>
        <v>0</v>
      </c>
      <c r="AZ96" s="206">
        <f>IF('Indicator Date hidden'!BA97="x","x",$AZ$2-'Indicator Date hidden'!BA97)</f>
        <v>0</v>
      </c>
      <c r="BA96">
        <f t="shared" si="10"/>
        <v>21</v>
      </c>
      <c r="BB96" s="21">
        <f t="shared" si="11"/>
        <v>0.45652173913043476</v>
      </c>
      <c r="BC96">
        <f t="shared" si="12"/>
        <v>4</v>
      </c>
      <c r="BD96" s="21">
        <f t="shared" si="13"/>
        <v>1.8022512701706603</v>
      </c>
      <c r="BE96" s="282">
        <f t="shared" si="14"/>
        <v>0</v>
      </c>
    </row>
    <row r="97" spans="1:57" x14ac:dyDescent="0.25">
      <c r="A97" t="s">
        <v>7283</v>
      </c>
      <c r="B97" s="206">
        <f>IF('Indicator Date hidden'!C98="x","x",$B$2-'Indicator Date hidden'!C98)</f>
        <v>0</v>
      </c>
      <c r="C97" s="206">
        <f>IF('Indicator Date hidden'!D98="x","x",$C$2-'Indicator Date hidden'!D98)</f>
        <v>0</v>
      </c>
      <c r="D97" s="206">
        <f>IF('Indicator Date hidden'!E98="x","x",$D$2-'Indicator Date hidden'!E98)</f>
        <v>0</v>
      </c>
      <c r="E97" s="206">
        <f>IF('Indicator Date hidden'!F98="x","x",$E$2-'Indicator Date hidden'!F98)</f>
        <v>0</v>
      </c>
      <c r="F97" s="206">
        <f>IF('Indicator Date hidden'!G98="x","x",$F$2-'Indicator Date hidden'!G98)</f>
        <v>0</v>
      </c>
      <c r="G97" s="206">
        <f>IF('Indicator Date hidden'!H98="x","x",$G$2-'Indicator Date hidden'!H98)</f>
        <v>0</v>
      </c>
      <c r="H97" s="206">
        <f>IF('Indicator Date hidden'!I98="x","x",$H$2-'Indicator Date hidden'!I98)</f>
        <v>0</v>
      </c>
      <c r="I97" s="206">
        <f>IF('Indicator Date hidden'!J98="x","x",$I$2-'Indicator Date hidden'!J98)</f>
        <v>0</v>
      </c>
      <c r="J97" s="206">
        <f>IF('Indicator Date hidden'!K98="x","x",$J$2-'Indicator Date hidden'!K98)</f>
        <v>0</v>
      </c>
      <c r="K97" s="206">
        <f>IF('Indicator Date hidden'!L98="x","x",$K$2-'Indicator Date hidden'!L98)</f>
        <v>0</v>
      </c>
      <c r="L97" s="206">
        <f>IF('Indicator Date hidden'!M98="x","x",$L$2-'Indicator Date hidden'!M98)</f>
        <v>0</v>
      </c>
      <c r="M97" s="206">
        <f>IF('Indicator Date hidden'!N98="x","x",$M$2-'Indicator Date hidden'!N98)</f>
        <v>0</v>
      </c>
      <c r="N97" s="206">
        <f>IF('Indicator Date hidden'!O98="x","x",$N$2-'Indicator Date hidden'!O98)</f>
        <v>0</v>
      </c>
      <c r="O97" s="206">
        <f>IF('Indicator Date hidden'!P98="x","x",$O$2-'Indicator Date hidden'!P98)</f>
        <v>0</v>
      </c>
      <c r="P97" s="206">
        <f>IF('Indicator Date hidden'!Q98="x","x",$P$2-'Indicator Date hidden'!Q98)</f>
        <v>0</v>
      </c>
      <c r="Q97" s="206">
        <f>IF('Indicator Date hidden'!R98="x","x",$Q$2-'Indicator Date hidden'!R98)</f>
        <v>5</v>
      </c>
      <c r="R97" s="206">
        <f>IF('Indicator Date hidden'!S98="x","x",$R$2-'Indicator Date hidden'!S98)</f>
        <v>0</v>
      </c>
      <c r="S97" s="206">
        <f>IF('Indicator Date hidden'!T98="x","x",$S$2-'Indicator Date hidden'!T98)</f>
        <v>0</v>
      </c>
      <c r="T97" s="206">
        <f>IF('Indicator Date hidden'!U98="x","x",$T$2-'Indicator Date hidden'!U98)</f>
        <v>0</v>
      </c>
      <c r="U97" s="206">
        <f>IF('Indicator Date hidden'!V98="x","x",$U$2-'Indicator Date hidden'!V98)</f>
        <v>0</v>
      </c>
      <c r="V97" s="206">
        <f>IF('Indicator Date hidden'!W98="x","x",$V$2-'Indicator Date hidden'!W98)</f>
        <v>0</v>
      </c>
      <c r="W97" s="206">
        <f>IF('Indicator Date hidden'!X98="x","x",$W$2-'Indicator Date hidden'!X98)</f>
        <v>0</v>
      </c>
      <c r="X97" s="206" t="str">
        <f>IF('Indicator Date hidden'!Y98="x","x",$X$2-'Indicator Date hidden'!Y98)</f>
        <v>x</v>
      </c>
      <c r="Y97" s="206">
        <f>IF('Indicator Date hidden'!Z98="x","x",$Y$2-'Indicator Date hidden'!Z98)</f>
        <v>0</v>
      </c>
      <c r="Z97" s="206">
        <f>IF('Indicator Date hidden'!AA98="x","x",$Z$2-'Indicator Date hidden'!AA98)</f>
        <v>0</v>
      </c>
      <c r="AA97" s="206">
        <f>IF('Indicator Date hidden'!AB98="x","x",$AA$2-'Indicator Date hidden'!AB98)</f>
        <v>0</v>
      </c>
      <c r="AB97" s="206">
        <f>IF('Indicator Date hidden'!AC98="x","x",$AB$2-'Indicator Date hidden'!AC98)</f>
        <v>0</v>
      </c>
      <c r="AC97" s="206">
        <f>IF('Indicator Date hidden'!AD98="x","x",$AC$2-'Indicator Date hidden'!AD98)</f>
        <v>0</v>
      </c>
      <c r="AD97" s="206" t="str">
        <f>IF('Indicator Date hidden'!AE98="x","x",$AD$2-'Indicator Date hidden'!AE98)</f>
        <v>x</v>
      </c>
      <c r="AE97" s="206">
        <f>IF('Indicator Date hidden'!AF98="x","x",$AE$2-'Indicator Date hidden'!AF98)</f>
        <v>0</v>
      </c>
      <c r="AF97" s="206">
        <f>IF('Indicator Date hidden'!AG98="x","x",$AF$2-'Indicator Date hidden'!AG98)</f>
        <v>3</v>
      </c>
      <c r="AG97" s="206">
        <f>IF('Indicator Date hidden'!AH98="x","x",$AG$2-'Indicator Date hidden'!AH98)</f>
        <v>0</v>
      </c>
      <c r="AH97" s="206">
        <f>IF('Indicator Date hidden'!AI98="x","x",$AH$2-'Indicator Date hidden'!AI98)</f>
        <v>0</v>
      </c>
      <c r="AI97" s="206">
        <f>IF('Indicator Date hidden'!AJ98="x","x",$AI$2-'Indicator Date hidden'!AJ98)</f>
        <v>0</v>
      </c>
      <c r="AJ97" s="206" t="str">
        <f>IF('Indicator Date hidden'!AK98="x","x",$AJ$2-'Indicator Date hidden'!AK98)</f>
        <v>x</v>
      </c>
      <c r="AK97" s="206">
        <f>IF('Indicator Date hidden'!AL98="x","x",$AK$2-'Indicator Date hidden'!AL98)</f>
        <v>1</v>
      </c>
      <c r="AL97" s="206">
        <f>IF('Indicator Date hidden'!AM98="x","x",$AL$2-'Indicator Date hidden'!AM98)</f>
        <v>0</v>
      </c>
      <c r="AM97" s="206">
        <f>IF('Indicator Date hidden'!AN98="x","x",$AM$2-'Indicator Date hidden'!AN98)</f>
        <v>0</v>
      </c>
      <c r="AN97" s="206">
        <f>IF('Indicator Date hidden'!AO98="x","x",$AN$2-'Indicator Date hidden'!AO98)</f>
        <v>0</v>
      </c>
      <c r="AO97" s="206">
        <f>IF('Indicator Date hidden'!AP98="x","x",$AO$2-'Indicator Date hidden'!AP98)</f>
        <v>0</v>
      </c>
      <c r="AP97" s="206">
        <f>IF('Indicator Date hidden'!AQ98="x","x",$AP$2-'Indicator Date hidden'!AQ98)</f>
        <v>0</v>
      </c>
      <c r="AQ97" s="206">
        <f>IF('Indicator Date hidden'!AR98="x","x",$AQ$2-'Indicator Date hidden'!AR98)</f>
        <v>0</v>
      </c>
      <c r="AR97" s="206">
        <f>IF('Indicator Date hidden'!AS98="x","x",$AR$2-'Indicator Date hidden'!AS98)</f>
        <v>0</v>
      </c>
      <c r="AS97" s="206">
        <f>IF('Indicator Date hidden'!AT98="x","x",$AS$2-'Indicator Date hidden'!AT98)</f>
        <v>0</v>
      </c>
      <c r="AT97" s="206">
        <f>IF('Indicator Date hidden'!AU98="x","x",$AT$2-'Indicator Date hidden'!AU98)</f>
        <v>0</v>
      </c>
      <c r="AU97" s="206">
        <f>IF('Indicator Date hidden'!AV98="x","x",$AU$2-'Indicator Date hidden'!AV98)</f>
        <v>5</v>
      </c>
      <c r="AV97" s="206">
        <f>IF('Indicator Date hidden'!AW98="x","x",$AV$2-'Indicator Date hidden'!AW98)</f>
        <v>0</v>
      </c>
      <c r="AW97" s="206">
        <f>IF('Indicator Date hidden'!AX98="x","x",$AW$2-'Indicator Date hidden'!AX98)</f>
        <v>0</v>
      </c>
      <c r="AX97" s="206">
        <f>IF('Indicator Date hidden'!AY98="x","x",$AX$2-'Indicator Date hidden'!AY98)</f>
        <v>0</v>
      </c>
      <c r="AY97" s="206">
        <f>IF('Indicator Date hidden'!AZ98="x","x",$AY$2-'Indicator Date hidden'!AZ98)</f>
        <v>0</v>
      </c>
      <c r="AZ97" s="206">
        <f>IF('Indicator Date hidden'!BA98="x","x",$AZ$2-'Indicator Date hidden'!BA98)</f>
        <v>0</v>
      </c>
      <c r="BA97">
        <f t="shared" si="10"/>
        <v>14</v>
      </c>
      <c r="BB97" s="21">
        <f t="shared" si="11"/>
        <v>0.29166666666666669</v>
      </c>
      <c r="BC97">
        <f t="shared" si="12"/>
        <v>4</v>
      </c>
      <c r="BD97" s="21">
        <f t="shared" si="13"/>
        <v>1.0793194872490515</v>
      </c>
      <c r="BE97" s="282">
        <f t="shared" si="14"/>
        <v>0</v>
      </c>
    </row>
    <row r="98" spans="1:57" x14ac:dyDescent="0.25">
      <c r="A98" t="s">
        <v>7275</v>
      </c>
      <c r="B98" s="206">
        <f>IF('Indicator Date hidden'!C99="x","x",$B$2-'Indicator Date hidden'!C99)</f>
        <v>0</v>
      </c>
      <c r="C98" s="206">
        <f>IF('Indicator Date hidden'!D99="x","x",$C$2-'Indicator Date hidden'!D99)</f>
        <v>0</v>
      </c>
      <c r="D98" s="206">
        <f>IF('Indicator Date hidden'!E99="x","x",$D$2-'Indicator Date hidden'!E99)</f>
        <v>0</v>
      </c>
      <c r="E98" s="206">
        <f>IF('Indicator Date hidden'!F99="x","x",$E$2-'Indicator Date hidden'!F99)</f>
        <v>0</v>
      </c>
      <c r="F98" s="206">
        <f>IF('Indicator Date hidden'!G99="x","x",$F$2-'Indicator Date hidden'!G99)</f>
        <v>0</v>
      </c>
      <c r="G98" s="206">
        <f>IF('Indicator Date hidden'!H99="x","x",$G$2-'Indicator Date hidden'!H99)</f>
        <v>0</v>
      </c>
      <c r="H98" s="206">
        <f>IF('Indicator Date hidden'!I99="x","x",$H$2-'Indicator Date hidden'!I99)</f>
        <v>0</v>
      </c>
      <c r="I98" s="206">
        <f>IF('Indicator Date hidden'!J99="x","x",$I$2-'Indicator Date hidden'!J99)</f>
        <v>0</v>
      </c>
      <c r="J98" s="206">
        <f>IF('Indicator Date hidden'!K99="x","x",$J$2-'Indicator Date hidden'!K99)</f>
        <v>0</v>
      </c>
      <c r="K98" s="206">
        <f>IF('Indicator Date hidden'!L99="x","x",$K$2-'Indicator Date hidden'!L99)</f>
        <v>0</v>
      </c>
      <c r="L98" s="206">
        <f>IF('Indicator Date hidden'!M99="x","x",$L$2-'Indicator Date hidden'!M99)</f>
        <v>0</v>
      </c>
      <c r="M98" s="206">
        <f>IF('Indicator Date hidden'!N99="x","x",$M$2-'Indicator Date hidden'!N99)</f>
        <v>0</v>
      </c>
      <c r="N98" s="206">
        <f>IF('Indicator Date hidden'!O99="x","x",$N$2-'Indicator Date hidden'!O99)</f>
        <v>0</v>
      </c>
      <c r="O98" s="206">
        <f>IF('Indicator Date hidden'!P99="x","x",$O$2-'Indicator Date hidden'!P99)</f>
        <v>0</v>
      </c>
      <c r="P98" s="206">
        <f>IF('Indicator Date hidden'!Q99="x","x",$P$2-'Indicator Date hidden'!Q99)</f>
        <v>0</v>
      </c>
      <c r="Q98" s="206">
        <f>IF('Indicator Date hidden'!R99="x","x",$Q$2-'Indicator Date hidden'!R99)</f>
        <v>1</v>
      </c>
      <c r="R98" s="206">
        <f>IF('Indicator Date hidden'!S99="x","x",$R$2-'Indicator Date hidden'!S99)</f>
        <v>0</v>
      </c>
      <c r="S98" s="206">
        <f>IF('Indicator Date hidden'!T99="x","x",$S$2-'Indicator Date hidden'!T99)</f>
        <v>0</v>
      </c>
      <c r="T98" s="206">
        <f>IF('Indicator Date hidden'!U99="x","x",$T$2-'Indicator Date hidden'!U99)</f>
        <v>0</v>
      </c>
      <c r="U98" s="206">
        <f>IF('Indicator Date hidden'!V99="x","x",$U$2-'Indicator Date hidden'!V99)</f>
        <v>0</v>
      </c>
      <c r="V98" s="206">
        <f>IF('Indicator Date hidden'!W99="x","x",$V$2-'Indicator Date hidden'!W99)</f>
        <v>0</v>
      </c>
      <c r="W98" s="206">
        <f>IF('Indicator Date hidden'!X99="x","x",$W$2-'Indicator Date hidden'!X99)</f>
        <v>1</v>
      </c>
      <c r="X98" s="206">
        <f>IF('Indicator Date hidden'!Y99="x","x",$X$2-'Indicator Date hidden'!Y99)</f>
        <v>4</v>
      </c>
      <c r="Y98" s="206">
        <f>IF('Indicator Date hidden'!Z99="x","x",$Y$2-'Indicator Date hidden'!Z99)</f>
        <v>0</v>
      </c>
      <c r="Z98" s="206">
        <f>IF('Indicator Date hidden'!AA99="x","x",$Z$2-'Indicator Date hidden'!AA99)</f>
        <v>0</v>
      </c>
      <c r="AA98" s="206">
        <f>IF('Indicator Date hidden'!AB99="x","x",$AA$2-'Indicator Date hidden'!AB99)</f>
        <v>0</v>
      </c>
      <c r="AB98" s="206">
        <f>IF('Indicator Date hidden'!AC99="x","x",$AB$2-'Indicator Date hidden'!AC99)</f>
        <v>0</v>
      </c>
      <c r="AC98" s="206">
        <f>IF('Indicator Date hidden'!AD99="x","x",$AC$2-'Indicator Date hidden'!AD99)</f>
        <v>0</v>
      </c>
      <c r="AD98" s="206">
        <f>IF('Indicator Date hidden'!AE99="x","x",$AD$2-'Indicator Date hidden'!AE99)</f>
        <v>0</v>
      </c>
      <c r="AE98" s="206">
        <f>IF('Indicator Date hidden'!AF99="x","x",$AE$2-'Indicator Date hidden'!AF99)</f>
        <v>0</v>
      </c>
      <c r="AF98" s="206">
        <f>IF('Indicator Date hidden'!AG99="x","x",$AF$2-'Indicator Date hidden'!AG99)</f>
        <v>6</v>
      </c>
      <c r="AG98" s="206">
        <f>IF('Indicator Date hidden'!AH99="x","x",$AG$2-'Indicator Date hidden'!AH99)</f>
        <v>0</v>
      </c>
      <c r="AH98" s="206">
        <f>IF('Indicator Date hidden'!AI99="x","x",$AH$2-'Indicator Date hidden'!AI99)</f>
        <v>0</v>
      </c>
      <c r="AI98" s="206">
        <f>IF('Indicator Date hidden'!AJ99="x","x",$AI$2-'Indicator Date hidden'!AJ99)</f>
        <v>0</v>
      </c>
      <c r="AJ98" s="206" t="str">
        <f>IF('Indicator Date hidden'!AK99="x","x",$AJ$2-'Indicator Date hidden'!AK99)</f>
        <v>x</v>
      </c>
      <c r="AK98" s="206">
        <f>IF('Indicator Date hidden'!AL99="x","x",$AK$2-'Indicator Date hidden'!AL99)</f>
        <v>0</v>
      </c>
      <c r="AL98" s="206">
        <f>IF('Indicator Date hidden'!AM99="x","x",$AL$2-'Indicator Date hidden'!AM99)</f>
        <v>0</v>
      </c>
      <c r="AM98" s="206">
        <f>IF('Indicator Date hidden'!AN99="x","x",$AM$2-'Indicator Date hidden'!AN99)</f>
        <v>0</v>
      </c>
      <c r="AN98" s="206">
        <f>IF('Indicator Date hidden'!AO99="x","x",$AN$2-'Indicator Date hidden'!AO99)</f>
        <v>0</v>
      </c>
      <c r="AO98" s="206" t="str">
        <f>IF('Indicator Date hidden'!AP99="x","x",$AO$2-'Indicator Date hidden'!AP99)</f>
        <v>x</v>
      </c>
      <c r="AP98" s="206" t="str">
        <f>IF('Indicator Date hidden'!AQ99="x","x",$AP$2-'Indicator Date hidden'!AQ99)</f>
        <v>x</v>
      </c>
      <c r="AQ98" s="206" t="str">
        <f>IF('Indicator Date hidden'!AR99="x","x",$AQ$2-'Indicator Date hidden'!AR99)</f>
        <v>x</v>
      </c>
      <c r="AR98" s="206">
        <f>IF('Indicator Date hidden'!AS99="x","x",$AR$2-'Indicator Date hidden'!AS99)</f>
        <v>0</v>
      </c>
      <c r="AS98" s="206">
        <f>IF('Indicator Date hidden'!AT99="x","x",$AS$2-'Indicator Date hidden'!AT99)</f>
        <v>0</v>
      </c>
      <c r="AT98" s="206">
        <f>IF('Indicator Date hidden'!AU99="x","x",$AT$2-'Indicator Date hidden'!AU99)</f>
        <v>0</v>
      </c>
      <c r="AU98" s="206">
        <f>IF('Indicator Date hidden'!AV99="x","x",$AU$2-'Indicator Date hidden'!AV99)</f>
        <v>7</v>
      </c>
      <c r="AV98" s="206">
        <f>IF('Indicator Date hidden'!AW99="x","x",$AV$2-'Indicator Date hidden'!AW99)</f>
        <v>0</v>
      </c>
      <c r="AW98" s="206">
        <f>IF('Indicator Date hidden'!AX99="x","x",$AW$2-'Indicator Date hidden'!AX99)</f>
        <v>0</v>
      </c>
      <c r="AX98" s="206">
        <f>IF('Indicator Date hidden'!AY99="x","x",$AX$2-'Indicator Date hidden'!AY99)</f>
        <v>0</v>
      </c>
      <c r="AY98" s="206">
        <f>IF('Indicator Date hidden'!AZ99="x","x",$AY$2-'Indicator Date hidden'!AZ99)</f>
        <v>0</v>
      </c>
      <c r="AZ98" s="206">
        <f>IF('Indicator Date hidden'!BA99="x","x",$AZ$2-'Indicator Date hidden'!BA99)</f>
        <v>0</v>
      </c>
      <c r="BA98">
        <f t="shared" si="10"/>
        <v>19</v>
      </c>
      <c r="BB98" s="21">
        <f t="shared" si="11"/>
        <v>0.40425531914893614</v>
      </c>
      <c r="BC98">
        <f t="shared" si="12"/>
        <v>5</v>
      </c>
      <c r="BD98" s="21">
        <f t="shared" si="13"/>
        <v>1.4241021728239582</v>
      </c>
      <c r="BE98" s="282">
        <f t="shared" si="14"/>
        <v>0</v>
      </c>
    </row>
    <row r="99" spans="1:57" x14ac:dyDescent="0.25">
      <c r="A99" t="s">
        <v>7276</v>
      </c>
      <c r="B99" s="206">
        <f>IF('Indicator Date hidden'!C100="x","x",$B$2-'Indicator Date hidden'!C100)</f>
        <v>0</v>
      </c>
      <c r="C99" s="206">
        <f>IF('Indicator Date hidden'!D100="x","x",$C$2-'Indicator Date hidden'!D100)</f>
        <v>0</v>
      </c>
      <c r="D99" s="206">
        <f>IF('Indicator Date hidden'!E100="x","x",$D$2-'Indicator Date hidden'!E100)</f>
        <v>0</v>
      </c>
      <c r="E99" s="206">
        <f>IF('Indicator Date hidden'!F100="x","x",$E$2-'Indicator Date hidden'!F100)</f>
        <v>0</v>
      </c>
      <c r="F99" s="206">
        <f>IF('Indicator Date hidden'!G100="x","x",$F$2-'Indicator Date hidden'!G100)</f>
        <v>0</v>
      </c>
      <c r="G99" s="206">
        <f>IF('Indicator Date hidden'!H100="x","x",$G$2-'Indicator Date hidden'!H100)</f>
        <v>0</v>
      </c>
      <c r="H99" s="206">
        <f>IF('Indicator Date hidden'!I100="x","x",$H$2-'Indicator Date hidden'!I100)</f>
        <v>0</v>
      </c>
      <c r="I99" s="206">
        <f>IF('Indicator Date hidden'!J100="x","x",$I$2-'Indicator Date hidden'!J100)</f>
        <v>0</v>
      </c>
      <c r="J99" s="206">
        <f>IF('Indicator Date hidden'!K100="x","x",$J$2-'Indicator Date hidden'!K100)</f>
        <v>0</v>
      </c>
      <c r="K99" s="206">
        <f>IF('Indicator Date hidden'!L100="x","x",$K$2-'Indicator Date hidden'!L100)</f>
        <v>0</v>
      </c>
      <c r="L99" s="206">
        <f>IF('Indicator Date hidden'!M100="x","x",$L$2-'Indicator Date hidden'!M100)</f>
        <v>0</v>
      </c>
      <c r="M99" s="206">
        <f>IF('Indicator Date hidden'!N100="x","x",$M$2-'Indicator Date hidden'!N100)</f>
        <v>0</v>
      </c>
      <c r="N99" s="206">
        <f>IF('Indicator Date hidden'!O100="x","x",$N$2-'Indicator Date hidden'!O100)</f>
        <v>0</v>
      </c>
      <c r="O99" s="206">
        <f>IF('Indicator Date hidden'!P100="x","x",$O$2-'Indicator Date hidden'!P100)</f>
        <v>0</v>
      </c>
      <c r="P99" s="206">
        <f>IF('Indicator Date hidden'!Q100="x","x",$P$2-'Indicator Date hidden'!Q100)</f>
        <v>0</v>
      </c>
      <c r="Q99" s="206">
        <f>IF('Indicator Date hidden'!R100="x","x",$Q$2-'Indicator Date hidden'!R100)</f>
        <v>7</v>
      </c>
      <c r="R99" s="206">
        <f>IF('Indicator Date hidden'!S100="x","x",$R$2-'Indicator Date hidden'!S100)</f>
        <v>0</v>
      </c>
      <c r="S99" s="206">
        <f>IF('Indicator Date hidden'!T100="x","x",$S$2-'Indicator Date hidden'!T100)</f>
        <v>0</v>
      </c>
      <c r="T99" s="206">
        <f>IF('Indicator Date hidden'!U100="x","x",$T$2-'Indicator Date hidden'!U100)</f>
        <v>0</v>
      </c>
      <c r="U99" s="206">
        <f>IF('Indicator Date hidden'!V100="x","x",$U$2-'Indicator Date hidden'!V100)</f>
        <v>0</v>
      </c>
      <c r="V99" s="206">
        <f>IF('Indicator Date hidden'!W100="x","x",$V$2-'Indicator Date hidden'!W100)</f>
        <v>0</v>
      </c>
      <c r="W99" s="206">
        <f>IF('Indicator Date hidden'!X100="x","x",$W$2-'Indicator Date hidden'!X100)</f>
        <v>7</v>
      </c>
      <c r="X99" s="206">
        <f>IF('Indicator Date hidden'!Y100="x","x",$X$2-'Indicator Date hidden'!Y100)</f>
        <v>4</v>
      </c>
      <c r="Y99" s="206">
        <f>IF('Indicator Date hidden'!Z100="x","x",$Y$2-'Indicator Date hidden'!Z100)</f>
        <v>0</v>
      </c>
      <c r="Z99" s="206">
        <f>IF('Indicator Date hidden'!AA100="x","x",$Z$2-'Indicator Date hidden'!AA100)</f>
        <v>0</v>
      </c>
      <c r="AA99" s="206" t="str">
        <f>IF('Indicator Date hidden'!AB100="x","x",$AA$2-'Indicator Date hidden'!AB100)</f>
        <v>x</v>
      </c>
      <c r="AB99" s="206">
        <f>IF('Indicator Date hidden'!AC100="x","x",$AB$2-'Indicator Date hidden'!AC100)</f>
        <v>0</v>
      </c>
      <c r="AC99" s="206">
        <f>IF('Indicator Date hidden'!AD100="x","x",$AC$2-'Indicator Date hidden'!AD100)</f>
        <v>0</v>
      </c>
      <c r="AD99" s="206" t="str">
        <f>IF('Indicator Date hidden'!AE100="x","x",$AD$2-'Indicator Date hidden'!AE100)</f>
        <v>x</v>
      </c>
      <c r="AE99" s="206">
        <f>IF('Indicator Date hidden'!AF100="x","x",$AE$2-'Indicator Date hidden'!AF100)</f>
        <v>0</v>
      </c>
      <c r="AF99" s="206" t="str">
        <f>IF('Indicator Date hidden'!AG100="x","x",$AF$2-'Indicator Date hidden'!AG100)</f>
        <v>x</v>
      </c>
      <c r="AG99" s="206">
        <f>IF('Indicator Date hidden'!AH100="x","x",$AG$2-'Indicator Date hidden'!AH100)</f>
        <v>0</v>
      </c>
      <c r="AH99" s="206">
        <f>IF('Indicator Date hidden'!AI100="x","x",$AH$2-'Indicator Date hidden'!AI100)</f>
        <v>0</v>
      </c>
      <c r="AI99" s="206">
        <f>IF('Indicator Date hidden'!AJ100="x","x",$AI$2-'Indicator Date hidden'!AJ100)</f>
        <v>0</v>
      </c>
      <c r="AJ99" s="206">
        <f>IF('Indicator Date hidden'!AK100="x","x",$AJ$2-'Indicator Date hidden'!AK100)</f>
        <v>0</v>
      </c>
      <c r="AK99" s="206">
        <f>IF('Indicator Date hidden'!AL100="x","x",$AK$2-'Indicator Date hidden'!AL100)</f>
        <v>1</v>
      </c>
      <c r="AL99" s="206">
        <f>IF('Indicator Date hidden'!AM100="x","x",$AL$2-'Indicator Date hidden'!AM100)</f>
        <v>0</v>
      </c>
      <c r="AM99" s="206">
        <f>IF('Indicator Date hidden'!AN100="x","x",$AM$2-'Indicator Date hidden'!AN100)</f>
        <v>0</v>
      </c>
      <c r="AN99" s="206">
        <f>IF('Indicator Date hidden'!AO100="x","x",$AN$2-'Indicator Date hidden'!AO100)</f>
        <v>0</v>
      </c>
      <c r="AO99" s="206" t="str">
        <f>IF('Indicator Date hidden'!AP100="x","x",$AO$2-'Indicator Date hidden'!AP100)</f>
        <v>x</v>
      </c>
      <c r="AP99" s="206" t="str">
        <f>IF('Indicator Date hidden'!AQ100="x","x",$AP$2-'Indicator Date hidden'!AQ100)</f>
        <v>x</v>
      </c>
      <c r="AQ99" s="206" t="str">
        <f>IF('Indicator Date hidden'!AR100="x","x",$AQ$2-'Indicator Date hidden'!AR100)</f>
        <v>x</v>
      </c>
      <c r="AR99" s="206">
        <f>IF('Indicator Date hidden'!AS100="x","x",$AR$2-'Indicator Date hidden'!AS100)</f>
        <v>0</v>
      </c>
      <c r="AS99" s="206">
        <f>IF('Indicator Date hidden'!AT100="x","x",$AS$2-'Indicator Date hidden'!AT100)</f>
        <v>0</v>
      </c>
      <c r="AT99" s="206">
        <f>IF('Indicator Date hidden'!AU100="x","x",$AT$2-'Indicator Date hidden'!AU100)</f>
        <v>0</v>
      </c>
      <c r="AU99" s="206">
        <f>IF('Indicator Date hidden'!AV100="x","x",$AU$2-'Indicator Date hidden'!AV100)</f>
        <v>1</v>
      </c>
      <c r="AV99" s="206">
        <f>IF('Indicator Date hidden'!AW100="x","x",$AV$2-'Indicator Date hidden'!AW100)</f>
        <v>0</v>
      </c>
      <c r="AW99" s="206">
        <f>IF('Indicator Date hidden'!AX100="x","x",$AW$2-'Indicator Date hidden'!AX100)</f>
        <v>0</v>
      </c>
      <c r="AX99" s="206">
        <f>IF('Indicator Date hidden'!AY100="x","x",$AX$2-'Indicator Date hidden'!AY100)</f>
        <v>0</v>
      </c>
      <c r="AY99" s="206">
        <f>IF('Indicator Date hidden'!AZ100="x","x",$AY$2-'Indicator Date hidden'!AZ100)</f>
        <v>0</v>
      </c>
      <c r="AZ99" s="206"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82">
        <f t="shared" ref="BE99:BE130" si="19">MEDIAN(B99:AZ99)</f>
        <v>0</v>
      </c>
    </row>
    <row r="100" spans="1:57" x14ac:dyDescent="0.25">
      <c r="A100" t="s">
        <v>7280</v>
      </c>
      <c r="B100" s="206">
        <f>IF('Indicator Date hidden'!C101="x","x",$B$2-'Indicator Date hidden'!C101)</f>
        <v>0</v>
      </c>
      <c r="C100" s="206">
        <f>IF('Indicator Date hidden'!D101="x","x",$C$2-'Indicator Date hidden'!D101)</f>
        <v>0</v>
      </c>
      <c r="D100" s="206">
        <f>IF('Indicator Date hidden'!E101="x","x",$D$2-'Indicator Date hidden'!E101)</f>
        <v>0</v>
      </c>
      <c r="E100" s="206">
        <f>IF('Indicator Date hidden'!F101="x","x",$E$2-'Indicator Date hidden'!F101)</f>
        <v>0</v>
      </c>
      <c r="F100" s="206">
        <f>IF('Indicator Date hidden'!G101="x","x",$F$2-'Indicator Date hidden'!G101)</f>
        <v>0</v>
      </c>
      <c r="G100" s="206">
        <f>IF('Indicator Date hidden'!H101="x","x",$G$2-'Indicator Date hidden'!H101)</f>
        <v>0</v>
      </c>
      <c r="H100" s="206">
        <f>IF('Indicator Date hidden'!I101="x","x",$H$2-'Indicator Date hidden'!I101)</f>
        <v>0</v>
      </c>
      <c r="I100" s="206">
        <f>IF('Indicator Date hidden'!J101="x","x",$I$2-'Indicator Date hidden'!J101)</f>
        <v>0</v>
      </c>
      <c r="J100" s="206">
        <f>IF('Indicator Date hidden'!K101="x","x",$J$2-'Indicator Date hidden'!K101)</f>
        <v>0</v>
      </c>
      <c r="K100" s="206">
        <f>IF('Indicator Date hidden'!L101="x","x",$K$2-'Indicator Date hidden'!L101)</f>
        <v>0</v>
      </c>
      <c r="L100" s="206">
        <f>IF('Indicator Date hidden'!M101="x","x",$L$2-'Indicator Date hidden'!M101)</f>
        <v>0</v>
      </c>
      <c r="M100" s="206">
        <f>IF('Indicator Date hidden'!N101="x","x",$M$2-'Indicator Date hidden'!N101)</f>
        <v>0</v>
      </c>
      <c r="N100" s="206">
        <f>IF('Indicator Date hidden'!O101="x","x",$N$2-'Indicator Date hidden'!O101)</f>
        <v>0</v>
      </c>
      <c r="O100" s="206">
        <f>IF('Indicator Date hidden'!P101="x","x",$O$2-'Indicator Date hidden'!P101)</f>
        <v>0</v>
      </c>
      <c r="P100" s="206">
        <f>IF('Indicator Date hidden'!Q101="x","x",$P$2-'Indicator Date hidden'!Q101)</f>
        <v>0</v>
      </c>
      <c r="Q100" s="206" t="str">
        <f>IF('Indicator Date hidden'!R101="x","x",$Q$2-'Indicator Date hidden'!R101)</f>
        <v>x</v>
      </c>
      <c r="R100" s="206">
        <f>IF('Indicator Date hidden'!S101="x","x",$R$2-'Indicator Date hidden'!S101)</f>
        <v>0</v>
      </c>
      <c r="S100" s="206">
        <f>IF('Indicator Date hidden'!T101="x","x",$S$2-'Indicator Date hidden'!T101)</f>
        <v>0</v>
      </c>
      <c r="T100" s="206">
        <f>IF('Indicator Date hidden'!U101="x","x",$T$2-'Indicator Date hidden'!U101)</f>
        <v>0</v>
      </c>
      <c r="U100" s="206" t="str">
        <f>IF('Indicator Date hidden'!V101="x","x",$U$2-'Indicator Date hidden'!V101)</f>
        <v>x</v>
      </c>
      <c r="V100" s="206" t="str">
        <f>IF('Indicator Date hidden'!W101="x","x",$V$2-'Indicator Date hidden'!W101)</f>
        <v>x</v>
      </c>
      <c r="W100" s="206" t="str">
        <f>IF('Indicator Date hidden'!X101="x","x",$W$2-'Indicator Date hidden'!X101)</f>
        <v>x</v>
      </c>
      <c r="X100" s="206" t="str">
        <f>IF('Indicator Date hidden'!Y101="x","x",$X$2-'Indicator Date hidden'!Y101)</f>
        <v>x</v>
      </c>
      <c r="Y100" s="206" t="str">
        <f>IF('Indicator Date hidden'!Z101="x","x",$Y$2-'Indicator Date hidden'!Z101)</f>
        <v>x</v>
      </c>
      <c r="Z100" s="206" t="str">
        <f>IF('Indicator Date hidden'!AA101="x","x",$Z$2-'Indicator Date hidden'!AA101)</f>
        <v>x</v>
      </c>
      <c r="AA100" s="206" t="str">
        <f>IF('Indicator Date hidden'!AB101="x","x",$AA$2-'Indicator Date hidden'!AB101)</f>
        <v>x</v>
      </c>
      <c r="AB100" s="206" t="str">
        <f>IF('Indicator Date hidden'!AC101="x","x",$AB$2-'Indicator Date hidden'!AC101)</f>
        <v>x</v>
      </c>
      <c r="AC100" s="206">
        <f>IF('Indicator Date hidden'!AD101="x","x",$AC$2-'Indicator Date hidden'!AD101)</f>
        <v>0</v>
      </c>
      <c r="AD100" s="206" t="str">
        <f>IF('Indicator Date hidden'!AE101="x","x",$AD$2-'Indicator Date hidden'!AE101)</f>
        <v>x</v>
      </c>
      <c r="AE100" s="206" t="str">
        <f>IF('Indicator Date hidden'!AF101="x","x",$AE$2-'Indicator Date hidden'!AF101)</f>
        <v>x</v>
      </c>
      <c r="AF100" s="206" t="str">
        <f>IF('Indicator Date hidden'!AG101="x","x",$AF$2-'Indicator Date hidden'!AG101)</f>
        <v>x</v>
      </c>
      <c r="AG100" s="206">
        <f>IF('Indicator Date hidden'!AH101="x","x",$AG$2-'Indicator Date hidden'!AH101)</f>
        <v>0</v>
      </c>
      <c r="AH100" s="206">
        <f>IF('Indicator Date hidden'!AI101="x","x",$AH$2-'Indicator Date hidden'!AI101)</f>
        <v>0</v>
      </c>
      <c r="AI100" s="206">
        <f>IF('Indicator Date hidden'!AJ101="x","x",$AI$2-'Indicator Date hidden'!AJ101)</f>
        <v>0</v>
      </c>
      <c r="AJ100" s="206" t="str">
        <f>IF('Indicator Date hidden'!AK101="x","x",$AJ$2-'Indicator Date hidden'!AK101)</f>
        <v>x</v>
      </c>
      <c r="AK100" s="206">
        <f>IF('Indicator Date hidden'!AL101="x","x",$AK$2-'Indicator Date hidden'!AL101)</f>
        <v>1</v>
      </c>
      <c r="AL100" s="206">
        <f>IF('Indicator Date hidden'!AM101="x","x",$AL$2-'Indicator Date hidden'!AM101)</f>
        <v>0</v>
      </c>
      <c r="AM100" s="206">
        <f>IF('Indicator Date hidden'!AN101="x","x",$AM$2-'Indicator Date hidden'!AN101)</f>
        <v>0</v>
      </c>
      <c r="AN100" s="206">
        <f>IF('Indicator Date hidden'!AO101="x","x",$AN$2-'Indicator Date hidden'!AO101)</f>
        <v>0</v>
      </c>
      <c r="AO100" s="206" t="str">
        <f>IF('Indicator Date hidden'!AP101="x","x",$AO$2-'Indicator Date hidden'!AP101)</f>
        <v>x</v>
      </c>
      <c r="AP100" s="206" t="str">
        <f>IF('Indicator Date hidden'!AQ101="x","x",$AP$2-'Indicator Date hidden'!AQ101)</f>
        <v>x</v>
      </c>
      <c r="AQ100" s="206" t="str">
        <f>IF('Indicator Date hidden'!AR101="x","x",$AQ$2-'Indicator Date hidden'!AR101)</f>
        <v>x</v>
      </c>
      <c r="AR100" s="206">
        <f>IF('Indicator Date hidden'!AS101="x","x",$AR$2-'Indicator Date hidden'!AS101)</f>
        <v>0</v>
      </c>
      <c r="AS100" s="206" t="str">
        <f>IF('Indicator Date hidden'!AT101="x","x",$AS$2-'Indicator Date hidden'!AT101)</f>
        <v>x</v>
      </c>
      <c r="AT100" s="206">
        <f>IF('Indicator Date hidden'!AU101="x","x",$AT$2-'Indicator Date hidden'!AU101)</f>
        <v>0</v>
      </c>
      <c r="AU100" s="206" t="str">
        <f>IF('Indicator Date hidden'!AV101="x","x",$AU$2-'Indicator Date hidden'!AV101)</f>
        <v>x</v>
      </c>
      <c r="AV100" s="206">
        <f>IF('Indicator Date hidden'!AW101="x","x",$AV$2-'Indicator Date hidden'!AW101)</f>
        <v>0</v>
      </c>
      <c r="AW100" s="206">
        <f>IF('Indicator Date hidden'!AX101="x","x",$AW$2-'Indicator Date hidden'!AX101)</f>
        <v>0</v>
      </c>
      <c r="AX100" s="206">
        <f>IF('Indicator Date hidden'!AY101="x","x",$AX$2-'Indicator Date hidden'!AY101)</f>
        <v>0</v>
      </c>
      <c r="AY100" s="206" t="str">
        <f>IF('Indicator Date hidden'!AZ101="x","x",$AY$2-'Indicator Date hidden'!AZ101)</f>
        <v>x</v>
      </c>
      <c r="AZ100" s="206" t="str">
        <f>IF('Indicator Date hidden'!BA101="x","x",$AZ$2-'Indicator Date hidden'!BA101)</f>
        <v>x</v>
      </c>
      <c r="BA100">
        <f t="shared" si="15"/>
        <v>1</v>
      </c>
      <c r="BB100" s="21">
        <f t="shared" si="16"/>
        <v>3.2258064516129031E-2</v>
      </c>
      <c r="BC100">
        <f t="shared" si="17"/>
        <v>1</v>
      </c>
      <c r="BD100" s="21">
        <f t="shared" si="18"/>
        <v>0.17668469596940842</v>
      </c>
      <c r="BE100" s="282">
        <f t="shared" si="19"/>
        <v>0</v>
      </c>
    </row>
    <row r="101" spans="1:57" x14ac:dyDescent="0.25">
      <c r="A101" t="s">
        <v>7285</v>
      </c>
      <c r="B101" s="206">
        <f>IF('Indicator Date hidden'!C102="x","x",$B$2-'Indicator Date hidden'!C102)</f>
        <v>0</v>
      </c>
      <c r="C101" s="206">
        <f>IF('Indicator Date hidden'!D102="x","x",$C$2-'Indicator Date hidden'!D102)</f>
        <v>0</v>
      </c>
      <c r="D101" s="206">
        <f>IF('Indicator Date hidden'!E102="x","x",$D$2-'Indicator Date hidden'!E102)</f>
        <v>0</v>
      </c>
      <c r="E101" s="206">
        <f>IF('Indicator Date hidden'!F102="x","x",$E$2-'Indicator Date hidden'!F102)</f>
        <v>0</v>
      </c>
      <c r="F101" s="206">
        <f>IF('Indicator Date hidden'!G102="x","x",$F$2-'Indicator Date hidden'!G102)</f>
        <v>0</v>
      </c>
      <c r="G101" s="206">
        <f>IF('Indicator Date hidden'!H102="x","x",$G$2-'Indicator Date hidden'!H102)</f>
        <v>0</v>
      </c>
      <c r="H101" s="206">
        <f>IF('Indicator Date hidden'!I102="x","x",$H$2-'Indicator Date hidden'!I102)</f>
        <v>0</v>
      </c>
      <c r="I101" s="206">
        <f>IF('Indicator Date hidden'!J102="x","x",$I$2-'Indicator Date hidden'!J102)</f>
        <v>0</v>
      </c>
      <c r="J101" s="206">
        <f>IF('Indicator Date hidden'!K102="x","x",$J$2-'Indicator Date hidden'!K102)</f>
        <v>0</v>
      </c>
      <c r="K101" s="206">
        <f>IF('Indicator Date hidden'!L102="x","x",$K$2-'Indicator Date hidden'!L102)</f>
        <v>0</v>
      </c>
      <c r="L101" s="206">
        <f>IF('Indicator Date hidden'!M102="x","x",$L$2-'Indicator Date hidden'!M102)</f>
        <v>0</v>
      </c>
      <c r="M101" s="206">
        <f>IF('Indicator Date hidden'!N102="x","x",$M$2-'Indicator Date hidden'!N102)</f>
        <v>0</v>
      </c>
      <c r="N101" s="206">
        <f>IF('Indicator Date hidden'!O102="x","x",$N$2-'Indicator Date hidden'!O102)</f>
        <v>0</v>
      </c>
      <c r="O101" s="206">
        <f>IF('Indicator Date hidden'!P102="x","x",$O$2-'Indicator Date hidden'!P102)</f>
        <v>0</v>
      </c>
      <c r="P101" s="206">
        <f>IF('Indicator Date hidden'!Q102="x","x",$P$2-'Indicator Date hidden'!Q102)</f>
        <v>0</v>
      </c>
      <c r="Q101" s="206" t="str">
        <f>IF('Indicator Date hidden'!R102="x","x",$Q$2-'Indicator Date hidden'!R102)</f>
        <v>x</v>
      </c>
      <c r="R101" s="206">
        <f>IF('Indicator Date hidden'!S102="x","x",$R$2-'Indicator Date hidden'!S102)</f>
        <v>0</v>
      </c>
      <c r="S101" s="206">
        <f>IF('Indicator Date hidden'!T102="x","x",$S$2-'Indicator Date hidden'!T102)</f>
        <v>0</v>
      </c>
      <c r="T101" s="206">
        <f>IF('Indicator Date hidden'!U102="x","x",$T$2-'Indicator Date hidden'!U102)</f>
        <v>0</v>
      </c>
      <c r="U101" s="206" t="str">
        <f>IF('Indicator Date hidden'!V102="x","x",$U$2-'Indicator Date hidden'!V102)</f>
        <v>x</v>
      </c>
      <c r="V101" s="206">
        <f>IF('Indicator Date hidden'!W102="x","x",$V$2-'Indicator Date hidden'!W102)</f>
        <v>0</v>
      </c>
      <c r="W101" s="206" t="str">
        <f>IF('Indicator Date hidden'!X102="x","x",$W$2-'Indicator Date hidden'!X102)</f>
        <v>x</v>
      </c>
      <c r="X101" s="206">
        <f>IF('Indicator Date hidden'!Y102="x","x",$X$2-'Indicator Date hidden'!Y102)</f>
        <v>2</v>
      </c>
      <c r="Y101" s="206">
        <f>IF('Indicator Date hidden'!Z102="x","x",$Y$2-'Indicator Date hidden'!Z102)</f>
        <v>0</v>
      </c>
      <c r="Z101" s="206">
        <f>IF('Indicator Date hidden'!AA102="x","x",$Z$2-'Indicator Date hidden'!AA102)</f>
        <v>0</v>
      </c>
      <c r="AA101" s="206" t="str">
        <f>IF('Indicator Date hidden'!AB102="x","x",$AA$2-'Indicator Date hidden'!AB102)</f>
        <v>x</v>
      </c>
      <c r="AB101" s="206">
        <f>IF('Indicator Date hidden'!AC102="x","x",$AB$2-'Indicator Date hidden'!AC102)</f>
        <v>0</v>
      </c>
      <c r="AC101" s="206">
        <f>IF('Indicator Date hidden'!AD102="x","x",$AC$2-'Indicator Date hidden'!AD102)</f>
        <v>0</v>
      </c>
      <c r="AD101" s="206" t="str">
        <f>IF('Indicator Date hidden'!AE102="x","x",$AD$2-'Indicator Date hidden'!AE102)</f>
        <v>x</v>
      </c>
      <c r="AE101" s="206">
        <f>IF('Indicator Date hidden'!AF102="x","x",$AE$2-'Indicator Date hidden'!AF102)</f>
        <v>0</v>
      </c>
      <c r="AF101" s="206">
        <f>IF('Indicator Date hidden'!AG102="x","x",$AF$2-'Indicator Date hidden'!AG102)</f>
        <v>1</v>
      </c>
      <c r="AG101" s="206">
        <f>IF('Indicator Date hidden'!AH102="x","x",$AG$2-'Indicator Date hidden'!AH102)</f>
        <v>0</v>
      </c>
      <c r="AH101" s="206">
        <f>IF('Indicator Date hidden'!AI102="x","x",$AH$2-'Indicator Date hidden'!AI102)</f>
        <v>0</v>
      </c>
      <c r="AI101" s="206">
        <f>IF('Indicator Date hidden'!AJ102="x","x",$AI$2-'Indicator Date hidden'!AJ102)</f>
        <v>0</v>
      </c>
      <c r="AJ101" s="206" t="str">
        <f>IF('Indicator Date hidden'!AK102="x","x",$AJ$2-'Indicator Date hidden'!AK102)</f>
        <v>x</v>
      </c>
      <c r="AK101" s="206">
        <f>IF('Indicator Date hidden'!AL102="x","x",$AK$2-'Indicator Date hidden'!AL102)</f>
        <v>1</v>
      </c>
      <c r="AL101" s="206">
        <f>IF('Indicator Date hidden'!AM102="x","x",$AL$2-'Indicator Date hidden'!AM102)</f>
        <v>0</v>
      </c>
      <c r="AM101" s="206">
        <f>IF('Indicator Date hidden'!AN102="x","x",$AM$2-'Indicator Date hidden'!AN102)</f>
        <v>0</v>
      </c>
      <c r="AN101" s="206">
        <f>IF('Indicator Date hidden'!AO102="x","x",$AN$2-'Indicator Date hidden'!AO102)</f>
        <v>0</v>
      </c>
      <c r="AO101" s="206">
        <f>IF('Indicator Date hidden'!AP102="x","x",$AO$2-'Indicator Date hidden'!AP102)</f>
        <v>0</v>
      </c>
      <c r="AP101" s="206">
        <f>IF('Indicator Date hidden'!AQ102="x","x",$AP$2-'Indicator Date hidden'!AQ102)</f>
        <v>0</v>
      </c>
      <c r="AQ101" s="206" t="str">
        <f>IF('Indicator Date hidden'!AR102="x","x",$AQ$2-'Indicator Date hidden'!AR102)</f>
        <v>x</v>
      </c>
      <c r="AR101" s="206">
        <f>IF('Indicator Date hidden'!AS102="x","x",$AR$2-'Indicator Date hidden'!AS102)</f>
        <v>0</v>
      </c>
      <c r="AS101" s="206">
        <f>IF('Indicator Date hidden'!AT102="x","x",$AS$2-'Indicator Date hidden'!AT102)</f>
        <v>0</v>
      </c>
      <c r="AT101" s="206">
        <f>IF('Indicator Date hidden'!AU102="x","x",$AT$2-'Indicator Date hidden'!AU102)</f>
        <v>0</v>
      </c>
      <c r="AU101" s="206">
        <f>IF('Indicator Date hidden'!AV102="x","x",$AU$2-'Indicator Date hidden'!AV102)</f>
        <v>3</v>
      </c>
      <c r="AV101" s="206">
        <f>IF('Indicator Date hidden'!AW102="x","x",$AV$2-'Indicator Date hidden'!AW102)</f>
        <v>0</v>
      </c>
      <c r="AW101" s="206">
        <f>IF('Indicator Date hidden'!AX102="x","x",$AW$2-'Indicator Date hidden'!AX102)</f>
        <v>0</v>
      </c>
      <c r="AX101" s="206">
        <f>IF('Indicator Date hidden'!AY102="x","x",$AX$2-'Indicator Date hidden'!AY102)</f>
        <v>0</v>
      </c>
      <c r="AY101" s="206">
        <f>IF('Indicator Date hidden'!AZ102="x","x",$AY$2-'Indicator Date hidden'!AZ102)</f>
        <v>0</v>
      </c>
      <c r="AZ101" s="206">
        <f>IF('Indicator Date hidden'!BA102="x","x",$AZ$2-'Indicator Date hidden'!BA102)</f>
        <v>0</v>
      </c>
      <c r="BA101">
        <f t="shared" si="15"/>
        <v>7</v>
      </c>
      <c r="BB101" s="21">
        <f t="shared" si="16"/>
        <v>0.15909090909090909</v>
      </c>
      <c r="BC101">
        <f t="shared" si="17"/>
        <v>4</v>
      </c>
      <c r="BD101" s="21">
        <f t="shared" si="18"/>
        <v>0.56178214065037613</v>
      </c>
      <c r="BE101" s="282">
        <f t="shared" si="19"/>
        <v>0</v>
      </c>
    </row>
    <row r="102" spans="1:57" x14ac:dyDescent="0.25">
      <c r="A102" t="s">
        <v>7287</v>
      </c>
      <c r="B102" s="206">
        <f>IF('Indicator Date hidden'!C103="x","x",$B$2-'Indicator Date hidden'!C103)</f>
        <v>0</v>
      </c>
      <c r="C102" s="206">
        <f>IF('Indicator Date hidden'!D103="x","x",$C$2-'Indicator Date hidden'!D103)</f>
        <v>0</v>
      </c>
      <c r="D102" s="206">
        <f>IF('Indicator Date hidden'!E103="x","x",$D$2-'Indicator Date hidden'!E103)</f>
        <v>0</v>
      </c>
      <c r="E102" s="206">
        <f>IF('Indicator Date hidden'!F103="x","x",$E$2-'Indicator Date hidden'!F103)</f>
        <v>0</v>
      </c>
      <c r="F102" s="206">
        <f>IF('Indicator Date hidden'!G103="x","x",$F$2-'Indicator Date hidden'!G103)</f>
        <v>0</v>
      </c>
      <c r="G102" s="206">
        <f>IF('Indicator Date hidden'!H103="x","x",$G$2-'Indicator Date hidden'!H103)</f>
        <v>0</v>
      </c>
      <c r="H102" s="206">
        <f>IF('Indicator Date hidden'!I103="x","x",$H$2-'Indicator Date hidden'!I103)</f>
        <v>0</v>
      </c>
      <c r="I102" s="206">
        <f>IF('Indicator Date hidden'!J103="x","x",$I$2-'Indicator Date hidden'!J103)</f>
        <v>0</v>
      </c>
      <c r="J102" s="206">
        <f>IF('Indicator Date hidden'!K103="x","x",$J$2-'Indicator Date hidden'!K103)</f>
        <v>0</v>
      </c>
      <c r="K102" s="206">
        <f>IF('Indicator Date hidden'!L103="x","x",$K$2-'Indicator Date hidden'!L103)</f>
        <v>0</v>
      </c>
      <c r="L102" s="206">
        <f>IF('Indicator Date hidden'!M103="x","x",$L$2-'Indicator Date hidden'!M103)</f>
        <v>0</v>
      </c>
      <c r="M102" s="206">
        <f>IF('Indicator Date hidden'!N103="x","x",$M$2-'Indicator Date hidden'!N103)</f>
        <v>0</v>
      </c>
      <c r="N102" s="206">
        <f>IF('Indicator Date hidden'!O103="x","x",$N$2-'Indicator Date hidden'!O103)</f>
        <v>0</v>
      </c>
      <c r="O102" s="206">
        <f>IF('Indicator Date hidden'!P103="x","x",$O$2-'Indicator Date hidden'!P103)</f>
        <v>0</v>
      </c>
      <c r="P102" s="206">
        <f>IF('Indicator Date hidden'!Q103="x","x",$P$2-'Indicator Date hidden'!Q103)</f>
        <v>0</v>
      </c>
      <c r="Q102" s="206" t="str">
        <f>IF('Indicator Date hidden'!R103="x","x",$Q$2-'Indicator Date hidden'!R103)</f>
        <v>x</v>
      </c>
      <c r="R102" s="206">
        <f>IF('Indicator Date hidden'!S103="x","x",$R$2-'Indicator Date hidden'!S103)</f>
        <v>0</v>
      </c>
      <c r="S102" s="206">
        <f>IF('Indicator Date hidden'!T103="x","x",$S$2-'Indicator Date hidden'!T103)</f>
        <v>0</v>
      </c>
      <c r="T102" s="206">
        <f>IF('Indicator Date hidden'!U103="x","x",$T$2-'Indicator Date hidden'!U103)</f>
        <v>0</v>
      </c>
      <c r="U102" s="206" t="str">
        <f>IF('Indicator Date hidden'!V103="x","x",$U$2-'Indicator Date hidden'!V103)</f>
        <v>x</v>
      </c>
      <c r="V102" s="206">
        <f>IF('Indicator Date hidden'!W103="x","x",$V$2-'Indicator Date hidden'!W103)</f>
        <v>0</v>
      </c>
      <c r="W102" s="206" t="str">
        <f>IF('Indicator Date hidden'!X103="x","x",$W$2-'Indicator Date hidden'!X103)</f>
        <v>x</v>
      </c>
      <c r="X102" s="206">
        <f>IF('Indicator Date hidden'!Y103="x","x",$X$2-'Indicator Date hidden'!Y103)</f>
        <v>1</v>
      </c>
      <c r="Y102" s="206">
        <f>IF('Indicator Date hidden'!Z103="x","x",$Y$2-'Indicator Date hidden'!Z103)</f>
        <v>0</v>
      </c>
      <c r="Z102" s="206">
        <f>IF('Indicator Date hidden'!AA103="x","x",$Z$2-'Indicator Date hidden'!AA103)</f>
        <v>0</v>
      </c>
      <c r="AA102" s="206" t="str">
        <f>IF('Indicator Date hidden'!AB103="x","x",$AA$2-'Indicator Date hidden'!AB103)</f>
        <v>x</v>
      </c>
      <c r="AB102" s="206">
        <f>IF('Indicator Date hidden'!AC103="x","x",$AB$2-'Indicator Date hidden'!AC103)</f>
        <v>0</v>
      </c>
      <c r="AC102" s="206">
        <f>IF('Indicator Date hidden'!AD103="x","x",$AC$2-'Indicator Date hidden'!AD103)</f>
        <v>0</v>
      </c>
      <c r="AD102" s="206" t="str">
        <f>IF('Indicator Date hidden'!AE103="x","x",$AD$2-'Indicator Date hidden'!AE103)</f>
        <v>x</v>
      </c>
      <c r="AE102" s="206">
        <f>IF('Indicator Date hidden'!AF103="x","x",$AE$2-'Indicator Date hidden'!AF103)</f>
        <v>0</v>
      </c>
      <c r="AF102" s="206">
        <f>IF('Indicator Date hidden'!AG103="x","x",$AF$2-'Indicator Date hidden'!AG103)</f>
        <v>1</v>
      </c>
      <c r="AG102" s="206">
        <f>IF('Indicator Date hidden'!AH103="x","x",$AG$2-'Indicator Date hidden'!AH103)</f>
        <v>0</v>
      </c>
      <c r="AH102" s="206">
        <f>IF('Indicator Date hidden'!AI103="x","x",$AH$2-'Indicator Date hidden'!AI103)</f>
        <v>0</v>
      </c>
      <c r="AI102" s="206">
        <f>IF('Indicator Date hidden'!AJ103="x","x",$AI$2-'Indicator Date hidden'!AJ103)</f>
        <v>0</v>
      </c>
      <c r="AJ102" s="206" t="str">
        <f>IF('Indicator Date hidden'!AK103="x","x",$AJ$2-'Indicator Date hidden'!AK103)</f>
        <v>x</v>
      </c>
      <c r="AK102" s="206">
        <f>IF('Indicator Date hidden'!AL103="x","x",$AK$2-'Indicator Date hidden'!AL103)</f>
        <v>1</v>
      </c>
      <c r="AL102" s="206">
        <f>IF('Indicator Date hidden'!AM103="x","x",$AL$2-'Indicator Date hidden'!AM103)</f>
        <v>0</v>
      </c>
      <c r="AM102" s="206">
        <f>IF('Indicator Date hidden'!AN103="x","x",$AM$2-'Indicator Date hidden'!AN103)</f>
        <v>0</v>
      </c>
      <c r="AN102" s="206">
        <f>IF('Indicator Date hidden'!AO103="x","x",$AN$2-'Indicator Date hidden'!AO103)</f>
        <v>0</v>
      </c>
      <c r="AO102" s="206">
        <f>IF('Indicator Date hidden'!AP103="x","x",$AO$2-'Indicator Date hidden'!AP103)</f>
        <v>0</v>
      </c>
      <c r="AP102" s="206">
        <f>IF('Indicator Date hidden'!AQ103="x","x",$AP$2-'Indicator Date hidden'!AQ103)</f>
        <v>0</v>
      </c>
      <c r="AQ102" s="206" t="str">
        <f>IF('Indicator Date hidden'!AR103="x","x",$AQ$2-'Indicator Date hidden'!AR103)</f>
        <v>x</v>
      </c>
      <c r="AR102" s="206">
        <f>IF('Indicator Date hidden'!AS103="x","x",$AR$2-'Indicator Date hidden'!AS103)</f>
        <v>0</v>
      </c>
      <c r="AS102" s="206">
        <f>IF('Indicator Date hidden'!AT103="x","x",$AS$2-'Indicator Date hidden'!AT103)</f>
        <v>0</v>
      </c>
      <c r="AT102" s="206">
        <f>IF('Indicator Date hidden'!AU103="x","x",$AT$2-'Indicator Date hidden'!AU103)</f>
        <v>0</v>
      </c>
      <c r="AU102" s="206" t="str">
        <f>IF('Indicator Date hidden'!AV103="x","x",$AU$2-'Indicator Date hidden'!AV103)</f>
        <v>x</v>
      </c>
      <c r="AV102" s="206">
        <f>IF('Indicator Date hidden'!AW103="x","x",$AV$2-'Indicator Date hidden'!AW103)</f>
        <v>0</v>
      </c>
      <c r="AW102" s="206">
        <f>IF('Indicator Date hidden'!AX103="x","x",$AW$2-'Indicator Date hidden'!AX103)</f>
        <v>0</v>
      </c>
      <c r="AX102" s="206">
        <f>IF('Indicator Date hidden'!AY103="x","x",$AX$2-'Indicator Date hidden'!AY103)</f>
        <v>0</v>
      </c>
      <c r="AY102" s="206">
        <f>IF('Indicator Date hidden'!AZ103="x","x",$AY$2-'Indicator Date hidden'!AZ103)</f>
        <v>0</v>
      </c>
      <c r="AZ102" s="206">
        <f>IF('Indicator Date hidden'!BA103="x","x",$AZ$2-'Indicator Date hidden'!BA103)</f>
        <v>0</v>
      </c>
      <c r="BA102">
        <f t="shared" si="15"/>
        <v>3</v>
      </c>
      <c r="BB102" s="21">
        <f t="shared" si="16"/>
        <v>6.9767441860465115E-2</v>
      </c>
      <c r="BC102">
        <f t="shared" si="17"/>
        <v>3</v>
      </c>
      <c r="BD102" s="21">
        <f t="shared" si="18"/>
        <v>0.25475467790937961</v>
      </c>
      <c r="BE102" s="282">
        <f t="shared" si="19"/>
        <v>0</v>
      </c>
    </row>
    <row r="103" spans="1:57" x14ac:dyDescent="0.25">
      <c r="A103" t="s">
        <v>7293</v>
      </c>
      <c r="B103" s="206">
        <f>IF('Indicator Date hidden'!C104="x","x",$B$2-'Indicator Date hidden'!C104)</f>
        <v>0</v>
      </c>
      <c r="C103" s="206">
        <f>IF('Indicator Date hidden'!D104="x","x",$C$2-'Indicator Date hidden'!D104)</f>
        <v>0</v>
      </c>
      <c r="D103" s="206">
        <f>IF('Indicator Date hidden'!E104="x","x",$D$2-'Indicator Date hidden'!E104)</f>
        <v>0</v>
      </c>
      <c r="E103" s="206">
        <f>IF('Indicator Date hidden'!F104="x","x",$E$2-'Indicator Date hidden'!F104)</f>
        <v>0</v>
      </c>
      <c r="F103" s="206">
        <f>IF('Indicator Date hidden'!G104="x","x",$F$2-'Indicator Date hidden'!G104)</f>
        <v>0</v>
      </c>
      <c r="G103" s="206">
        <f>IF('Indicator Date hidden'!H104="x","x",$G$2-'Indicator Date hidden'!H104)</f>
        <v>0</v>
      </c>
      <c r="H103" s="206">
        <f>IF('Indicator Date hidden'!I104="x","x",$H$2-'Indicator Date hidden'!I104)</f>
        <v>0</v>
      </c>
      <c r="I103" s="206">
        <f>IF('Indicator Date hidden'!J104="x","x",$I$2-'Indicator Date hidden'!J104)</f>
        <v>0</v>
      </c>
      <c r="J103" s="206">
        <f>IF('Indicator Date hidden'!K104="x","x",$J$2-'Indicator Date hidden'!K104)</f>
        <v>0</v>
      </c>
      <c r="K103" s="206">
        <f>IF('Indicator Date hidden'!L104="x","x",$K$2-'Indicator Date hidden'!L104)</f>
        <v>0</v>
      </c>
      <c r="L103" s="206">
        <f>IF('Indicator Date hidden'!M104="x","x",$L$2-'Indicator Date hidden'!M104)</f>
        <v>0</v>
      </c>
      <c r="M103" s="206">
        <f>IF('Indicator Date hidden'!N104="x","x",$M$2-'Indicator Date hidden'!N104)</f>
        <v>0</v>
      </c>
      <c r="N103" s="206">
        <f>IF('Indicator Date hidden'!O104="x","x",$N$2-'Indicator Date hidden'!O104)</f>
        <v>0</v>
      </c>
      <c r="O103" s="206">
        <f>IF('Indicator Date hidden'!P104="x","x",$O$2-'Indicator Date hidden'!P104)</f>
        <v>0</v>
      </c>
      <c r="P103" s="206">
        <f>IF('Indicator Date hidden'!Q104="x","x",$P$2-'Indicator Date hidden'!Q104)</f>
        <v>0</v>
      </c>
      <c r="Q103" s="206">
        <f>IF('Indicator Date hidden'!R104="x","x",$Q$2-'Indicator Date hidden'!R104)</f>
        <v>5</v>
      </c>
      <c r="R103" s="206">
        <f>IF('Indicator Date hidden'!S104="x","x",$R$2-'Indicator Date hidden'!S104)</f>
        <v>0</v>
      </c>
      <c r="S103" s="206">
        <f>IF('Indicator Date hidden'!T104="x","x",$S$2-'Indicator Date hidden'!T104)</f>
        <v>0</v>
      </c>
      <c r="T103" s="206">
        <f>IF('Indicator Date hidden'!U104="x","x",$T$2-'Indicator Date hidden'!U104)</f>
        <v>0</v>
      </c>
      <c r="U103" s="206">
        <f>IF('Indicator Date hidden'!V104="x","x",$U$2-'Indicator Date hidden'!V104)</f>
        <v>0</v>
      </c>
      <c r="V103" s="206">
        <f>IF('Indicator Date hidden'!W104="x","x",$V$2-'Indicator Date hidden'!W104)</f>
        <v>0</v>
      </c>
      <c r="W103" s="206">
        <f>IF('Indicator Date hidden'!X104="x","x",$W$2-'Indicator Date hidden'!X104)</f>
        <v>10</v>
      </c>
      <c r="X103" s="206">
        <f>IF('Indicator Date hidden'!Y104="x","x",$X$2-'Indicator Date hidden'!Y104)</f>
        <v>4</v>
      </c>
      <c r="Y103" s="206">
        <f>IF('Indicator Date hidden'!Z104="x","x",$Y$2-'Indicator Date hidden'!Z104)</f>
        <v>0</v>
      </c>
      <c r="Z103" s="206">
        <f>IF('Indicator Date hidden'!AA104="x","x",$Z$2-'Indicator Date hidden'!AA104)</f>
        <v>0</v>
      </c>
      <c r="AA103" s="206">
        <f>IF('Indicator Date hidden'!AB104="x","x",$AA$2-'Indicator Date hidden'!AB104)</f>
        <v>0</v>
      </c>
      <c r="AB103" s="206">
        <f>IF('Indicator Date hidden'!AC104="x","x",$AB$2-'Indicator Date hidden'!AC104)</f>
        <v>0</v>
      </c>
      <c r="AC103" s="206">
        <f>IF('Indicator Date hidden'!AD104="x","x",$AC$2-'Indicator Date hidden'!AD104)</f>
        <v>0</v>
      </c>
      <c r="AD103" s="206">
        <f>IF('Indicator Date hidden'!AE104="x","x",$AD$2-'Indicator Date hidden'!AE104)</f>
        <v>0</v>
      </c>
      <c r="AE103" s="206" t="str">
        <f>IF('Indicator Date hidden'!AF104="x","x",$AE$2-'Indicator Date hidden'!AF104)</f>
        <v>x</v>
      </c>
      <c r="AF103" s="206">
        <f>IF('Indicator Date hidden'!AG104="x","x",$AF$2-'Indicator Date hidden'!AG104)</f>
        <v>3</v>
      </c>
      <c r="AG103" s="206">
        <f>IF('Indicator Date hidden'!AH104="x","x",$AG$2-'Indicator Date hidden'!AH104)</f>
        <v>0</v>
      </c>
      <c r="AH103" s="206">
        <f>IF('Indicator Date hidden'!AI104="x","x",$AH$2-'Indicator Date hidden'!AI104)</f>
        <v>0</v>
      </c>
      <c r="AI103" s="206">
        <f>IF('Indicator Date hidden'!AJ104="x","x",$AI$2-'Indicator Date hidden'!AJ104)</f>
        <v>0</v>
      </c>
      <c r="AJ103" s="206" t="str">
        <f>IF('Indicator Date hidden'!AK104="x","x",$AJ$2-'Indicator Date hidden'!AK104)</f>
        <v>x</v>
      </c>
      <c r="AK103" s="206">
        <f>IF('Indicator Date hidden'!AL104="x","x",$AK$2-'Indicator Date hidden'!AL104)</f>
        <v>1</v>
      </c>
      <c r="AL103" s="206">
        <f>IF('Indicator Date hidden'!AM104="x","x",$AL$2-'Indicator Date hidden'!AM104)</f>
        <v>0</v>
      </c>
      <c r="AM103" s="206">
        <f>IF('Indicator Date hidden'!AN104="x","x",$AM$2-'Indicator Date hidden'!AN104)</f>
        <v>0</v>
      </c>
      <c r="AN103" s="206">
        <f>IF('Indicator Date hidden'!AO104="x","x",$AN$2-'Indicator Date hidden'!AO104)</f>
        <v>0</v>
      </c>
      <c r="AO103" s="206">
        <f>IF('Indicator Date hidden'!AP104="x","x",$AO$2-'Indicator Date hidden'!AP104)</f>
        <v>0</v>
      </c>
      <c r="AP103" s="206">
        <f>IF('Indicator Date hidden'!AQ104="x","x",$AP$2-'Indicator Date hidden'!AQ104)</f>
        <v>0</v>
      </c>
      <c r="AQ103" s="206">
        <f>IF('Indicator Date hidden'!AR104="x","x",$AQ$2-'Indicator Date hidden'!AR104)</f>
        <v>0</v>
      </c>
      <c r="AR103" s="206">
        <f>IF('Indicator Date hidden'!AS104="x","x",$AR$2-'Indicator Date hidden'!AS104)</f>
        <v>0</v>
      </c>
      <c r="AS103" s="206">
        <f>IF('Indicator Date hidden'!AT104="x","x",$AS$2-'Indicator Date hidden'!AT104)</f>
        <v>0</v>
      </c>
      <c r="AT103" s="206">
        <f>IF('Indicator Date hidden'!AU104="x","x",$AT$2-'Indicator Date hidden'!AU104)</f>
        <v>0</v>
      </c>
      <c r="AU103" s="206">
        <f>IF('Indicator Date hidden'!AV104="x","x",$AU$2-'Indicator Date hidden'!AV104)</f>
        <v>5</v>
      </c>
      <c r="AV103" s="206">
        <f>IF('Indicator Date hidden'!AW104="x","x",$AV$2-'Indicator Date hidden'!AW104)</f>
        <v>0</v>
      </c>
      <c r="AW103" s="206">
        <f>IF('Indicator Date hidden'!AX104="x","x",$AW$2-'Indicator Date hidden'!AX104)</f>
        <v>0</v>
      </c>
      <c r="AX103" s="206">
        <f>IF('Indicator Date hidden'!AY104="x","x",$AX$2-'Indicator Date hidden'!AY104)</f>
        <v>0</v>
      </c>
      <c r="AY103" s="206">
        <f>IF('Indicator Date hidden'!AZ104="x","x",$AY$2-'Indicator Date hidden'!AZ104)</f>
        <v>0</v>
      </c>
      <c r="AZ103" s="206">
        <f>IF('Indicator Date hidden'!BA104="x","x",$AZ$2-'Indicator Date hidden'!BA104)</f>
        <v>0</v>
      </c>
      <c r="BA103">
        <f t="shared" si="15"/>
        <v>28</v>
      </c>
      <c r="BB103" s="21">
        <f t="shared" si="16"/>
        <v>0.5714285714285714</v>
      </c>
      <c r="BC103">
        <f t="shared" si="17"/>
        <v>6</v>
      </c>
      <c r="BD103" s="21">
        <f t="shared" si="18"/>
        <v>1.8070158058105026</v>
      </c>
      <c r="BE103" s="282">
        <f t="shared" si="19"/>
        <v>0</v>
      </c>
    </row>
    <row r="104" spans="1:57" x14ac:dyDescent="0.25">
      <c r="A104" t="s">
        <v>7313</v>
      </c>
      <c r="B104" s="206">
        <f>IF('Indicator Date hidden'!C105="x","x",$B$2-'Indicator Date hidden'!C105)</f>
        <v>0</v>
      </c>
      <c r="C104" s="206">
        <f>IF('Indicator Date hidden'!D105="x","x",$C$2-'Indicator Date hidden'!D105)</f>
        <v>0</v>
      </c>
      <c r="D104" s="206">
        <f>IF('Indicator Date hidden'!E105="x","x",$D$2-'Indicator Date hidden'!E105)</f>
        <v>0</v>
      </c>
      <c r="E104" s="206">
        <f>IF('Indicator Date hidden'!F105="x","x",$E$2-'Indicator Date hidden'!F105)</f>
        <v>0</v>
      </c>
      <c r="F104" s="206">
        <f>IF('Indicator Date hidden'!G105="x","x",$F$2-'Indicator Date hidden'!G105)</f>
        <v>0</v>
      </c>
      <c r="G104" s="206">
        <f>IF('Indicator Date hidden'!H105="x","x",$G$2-'Indicator Date hidden'!H105)</f>
        <v>0</v>
      </c>
      <c r="H104" s="206">
        <f>IF('Indicator Date hidden'!I105="x","x",$H$2-'Indicator Date hidden'!I105)</f>
        <v>0</v>
      </c>
      <c r="I104" s="206">
        <f>IF('Indicator Date hidden'!J105="x","x",$I$2-'Indicator Date hidden'!J105)</f>
        <v>0</v>
      </c>
      <c r="J104" s="206">
        <f>IF('Indicator Date hidden'!K105="x","x",$J$2-'Indicator Date hidden'!K105)</f>
        <v>0</v>
      </c>
      <c r="K104" s="206">
        <f>IF('Indicator Date hidden'!L105="x","x",$K$2-'Indicator Date hidden'!L105)</f>
        <v>0</v>
      </c>
      <c r="L104" s="206">
        <f>IF('Indicator Date hidden'!M105="x","x",$L$2-'Indicator Date hidden'!M105)</f>
        <v>0</v>
      </c>
      <c r="M104" s="206">
        <f>IF('Indicator Date hidden'!N105="x","x",$M$2-'Indicator Date hidden'!N105)</f>
        <v>0</v>
      </c>
      <c r="N104" s="206">
        <f>IF('Indicator Date hidden'!O105="x","x",$N$2-'Indicator Date hidden'!O105)</f>
        <v>0</v>
      </c>
      <c r="O104" s="206">
        <f>IF('Indicator Date hidden'!P105="x","x",$O$2-'Indicator Date hidden'!P105)</f>
        <v>0</v>
      </c>
      <c r="P104" s="206">
        <f>IF('Indicator Date hidden'!Q105="x","x",$P$2-'Indicator Date hidden'!Q105)</f>
        <v>0</v>
      </c>
      <c r="Q104" s="206">
        <f>IF('Indicator Date hidden'!R105="x","x",$Q$2-'Indicator Date hidden'!R105)</f>
        <v>4</v>
      </c>
      <c r="R104" s="206">
        <f>IF('Indicator Date hidden'!S105="x","x",$R$2-'Indicator Date hidden'!S105)</f>
        <v>0</v>
      </c>
      <c r="S104" s="206">
        <f>IF('Indicator Date hidden'!T105="x","x",$S$2-'Indicator Date hidden'!T105)</f>
        <v>0</v>
      </c>
      <c r="T104" s="206">
        <f>IF('Indicator Date hidden'!U105="x","x",$T$2-'Indicator Date hidden'!U105)</f>
        <v>0</v>
      </c>
      <c r="U104" s="206">
        <f>IF('Indicator Date hidden'!V105="x","x",$U$2-'Indicator Date hidden'!V105)</f>
        <v>0</v>
      </c>
      <c r="V104" s="206">
        <f>IF('Indicator Date hidden'!W105="x","x",$V$2-'Indicator Date hidden'!W105)</f>
        <v>0</v>
      </c>
      <c r="W104" s="206">
        <f>IF('Indicator Date hidden'!X105="x","x",$W$2-'Indicator Date hidden'!X105)</f>
        <v>0</v>
      </c>
      <c r="X104" s="206">
        <f>IF('Indicator Date hidden'!Y105="x","x",$X$2-'Indicator Date hidden'!Y105)</f>
        <v>4</v>
      </c>
      <c r="Y104" s="206">
        <f>IF('Indicator Date hidden'!Z105="x","x",$Y$2-'Indicator Date hidden'!Z105)</f>
        <v>0</v>
      </c>
      <c r="Z104" s="206">
        <f>IF('Indicator Date hidden'!AA105="x","x",$Z$2-'Indicator Date hidden'!AA105)</f>
        <v>0</v>
      </c>
      <c r="AA104" s="206">
        <f>IF('Indicator Date hidden'!AB105="x","x",$AA$2-'Indicator Date hidden'!AB105)</f>
        <v>0</v>
      </c>
      <c r="AB104" s="206">
        <f>IF('Indicator Date hidden'!AC105="x","x",$AB$2-'Indicator Date hidden'!AC105)</f>
        <v>0</v>
      </c>
      <c r="AC104" s="206">
        <f>IF('Indicator Date hidden'!AD105="x","x",$AC$2-'Indicator Date hidden'!AD105)</f>
        <v>0</v>
      </c>
      <c r="AD104" s="206">
        <f>IF('Indicator Date hidden'!AE105="x","x",$AD$2-'Indicator Date hidden'!AE105)</f>
        <v>0</v>
      </c>
      <c r="AE104" s="206">
        <f>IF('Indicator Date hidden'!AF105="x","x",$AE$2-'Indicator Date hidden'!AF105)</f>
        <v>0</v>
      </c>
      <c r="AF104" s="206">
        <f>IF('Indicator Date hidden'!AG105="x","x",$AF$2-'Indicator Date hidden'!AG105)</f>
        <v>3</v>
      </c>
      <c r="AG104" s="206">
        <f>IF('Indicator Date hidden'!AH105="x","x",$AG$2-'Indicator Date hidden'!AH105)</f>
        <v>0</v>
      </c>
      <c r="AH104" s="206">
        <f>IF('Indicator Date hidden'!AI105="x","x",$AH$2-'Indicator Date hidden'!AI105)</f>
        <v>0</v>
      </c>
      <c r="AI104" s="206">
        <f>IF('Indicator Date hidden'!AJ105="x","x",$AI$2-'Indicator Date hidden'!AJ105)</f>
        <v>0</v>
      </c>
      <c r="AJ104" s="206" t="str">
        <f>IF('Indicator Date hidden'!AK105="x","x",$AJ$2-'Indicator Date hidden'!AK105)</f>
        <v>x</v>
      </c>
      <c r="AK104" s="206">
        <f>IF('Indicator Date hidden'!AL105="x","x",$AK$2-'Indicator Date hidden'!AL105)</f>
        <v>1</v>
      </c>
      <c r="AL104" s="206">
        <f>IF('Indicator Date hidden'!AM105="x","x",$AL$2-'Indicator Date hidden'!AM105)</f>
        <v>0</v>
      </c>
      <c r="AM104" s="206">
        <f>IF('Indicator Date hidden'!AN105="x","x",$AM$2-'Indicator Date hidden'!AN105)</f>
        <v>0</v>
      </c>
      <c r="AN104" s="206">
        <f>IF('Indicator Date hidden'!AO105="x","x",$AN$2-'Indicator Date hidden'!AO105)</f>
        <v>0</v>
      </c>
      <c r="AO104" s="206">
        <f>IF('Indicator Date hidden'!AP105="x","x",$AO$2-'Indicator Date hidden'!AP105)</f>
        <v>1</v>
      </c>
      <c r="AP104" s="206">
        <f>IF('Indicator Date hidden'!AQ105="x","x",$AP$2-'Indicator Date hidden'!AQ105)</f>
        <v>1</v>
      </c>
      <c r="AQ104" s="206">
        <f>IF('Indicator Date hidden'!AR105="x","x",$AQ$2-'Indicator Date hidden'!AR105)</f>
        <v>0</v>
      </c>
      <c r="AR104" s="206">
        <f>IF('Indicator Date hidden'!AS105="x","x",$AR$2-'Indicator Date hidden'!AS105)</f>
        <v>0</v>
      </c>
      <c r="AS104" s="206">
        <f>IF('Indicator Date hidden'!AT105="x","x",$AS$2-'Indicator Date hidden'!AT105)</f>
        <v>0</v>
      </c>
      <c r="AT104" s="206">
        <f>IF('Indicator Date hidden'!AU105="x","x",$AT$2-'Indicator Date hidden'!AU105)</f>
        <v>0</v>
      </c>
      <c r="AU104" s="206">
        <f>IF('Indicator Date hidden'!AV105="x","x",$AU$2-'Indicator Date hidden'!AV105)</f>
        <v>4</v>
      </c>
      <c r="AV104" s="206">
        <f>IF('Indicator Date hidden'!AW105="x","x",$AV$2-'Indicator Date hidden'!AW105)</f>
        <v>0</v>
      </c>
      <c r="AW104" s="206">
        <f>IF('Indicator Date hidden'!AX105="x","x",$AW$2-'Indicator Date hidden'!AX105)</f>
        <v>0</v>
      </c>
      <c r="AX104" s="206">
        <f>IF('Indicator Date hidden'!AY105="x","x",$AX$2-'Indicator Date hidden'!AY105)</f>
        <v>0</v>
      </c>
      <c r="AY104" s="206">
        <f>IF('Indicator Date hidden'!AZ105="x","x",$AY$2-'Indicator Date hidden'!AZ105)</f>
        <v>0</v>
      </c>
      <c r="AZ104" s="206">
        <f>IF('Indicator Date hidden'!BA105="x","x",$AZ$2-'Indicator Date hidden'!BA105)</f>
        <v>0</v>
      </c>
      <c r="BA104">
        <f t="shared" si="15"/>
        <v>18</v>
      </c>
      <c r="BB104" s="21">
        <f t="shared" si="16"/>
        <v>0.36</v>
      </c>
      <c r="BC104">
        <f t="shared" si="17"/>
        <v>7</v>
      </c>
      <c r="BD104" s="21">
        <f t="shared" si="18"/>
        <v>1.034601372510205</v>
      </c>
      <c r="BE104" s="282">
        <f t="shared" si="19"/>
        <v>0</v>
      </c>
    </row>
    <row r="105" spans="1:57" x14ac:dyDescent="0.25">
      <c r="A105" t="s">
        <v>7314</v>
      </c>
      <c r="B105" s="206">
        <f>IF('Indicator Date hidden'!C106="x","x",$B$2-'Indicator Date hidden'!C106)</f>
        <v>0</v>
      </c>
      <c r="C105" s="206">
        <f>IF('Indicator Date hidden'!D106="x","x",$C$2-'Indicator Date hidden'!D106)</f>
        <v>0</v>
      </c>
      <c r="D105" s="206">
        <f>IF('Indicator Date hidden'!E106="x","x",$D$2-'Indicator Date hidden'!E106)</f>
        <v>0</v>
      </c>
      <c r="E105" s="206">
        <f>IF('Indicator Date hidden'!F106="x","x",$E$2-'Indicator Date hidden'!F106)</f>
        <v>0</v>
      </c>
      <c r="F105" s="206">
        <f>IF('Indicator Date hidden'!G106="x","x",$F$2-'Indicator Date hidden'!G106)</f>
        <v>0</v>
      </c>
      <c r="G105" s="206">
        <f>IF('Indicator Date hidden'!H106="x","x",$G$2-'Indicator Date hidden'!H106)</f>
        <v>0</v>
      </c>
      <c r="H105" s="206">
        <f>IF('Indicator Date hidden'!I106="x","x",$H$2-'Indicator Date hidden'!I106)</f>
        <v>0</v>
      </c>
      <c r="I105" s="206">
        <f>IF('Indicator Date hidden'!J106="x","x",$I$2-'Indicator Date hidden'!J106)</f>
        <v>0</v>
      </c>
      <c r="J105" s="206">
        <f>IF('Indicator Date hidden'!K106="x","x",$J$2-'Indicator Date hidden'!K106)</f>
        <v>0</v>
      </c>
      <c r="K105" s="206">
        <f>IF('Indicator Date hidden'!L106="x","x",$K$2-'Indicator Date hidden'!L106)</f>
        <v>0</v>
      </c>
      <c r="L105" s="206">
        <f>IF('Indicator Date hidden'!M106="x","x",$L$2-'Indicator Date hidden'!M106)</f>
        <v>0</v>
      </c>
      <c r="M105" s="206">
        <f>IF('Indicator Date hidden'!N106="x","x",$M$2-'Indicator Date hidden'!N106)</f>
        <v>0</v>
      </c>
      <c r="N105" s="206">
        <f>IF('Indicator Date hidden'!O106="x","x",$N$2-'Indicator Date hidden'!O106)</f>
        <v>0</v>
      </c>
      <c r="O105" s="206">
        <f>IF('Indicator Date hidden'!P106="x","x",$O$2-'Indicator Date hidden'!P106)</f>
        <v>0</v>
      </c>
      <c r="P105" s="206">
        <f>IF('Indicator Date hidden'!Q106="x","x",$P$2-'Indicator Date hidden'!Q106)</f>
        <v>0</v>
      </c>
      <c r="Q105" s="206" t="str">
        <f>IF('Indicator Date hidden'!R106="x","x",$Q$2-'Indicator Date hidden'!R106)</f>
        <v>x</v>
      </c>
      <c r="R105" s="206">
        <f>IF('Indicator Date hidden'!S106="x","x",$R$2-'Indicator Date hidden'!S106)</f>
        <v>0</v>
      </c>
      <c r="S105" s="206">
        <f>IF('Indicator Date hidden'!T106="x","x",$S$2-'Indicator Date hidden'!T106)</f>
        <v>0</v>
      </c>
      <c r="T105" s="206">
        <f>IF('Indicator Date hidden'!U106="x","x",$T$2-'Indicator Date hidden'!U106)</f>
        <v>0</v>
      </c>
      <c r="U105" s="206" t="str">
        <f>IF('Indicator Date hidden'!V106="x","x",$U$2-'Indicator Date hidden'!V106)</f>
        <v>x</v>
      </c>
      <c r="V105" s="206">
        <f>IF('Indicator Date hidden'!W106="x","x",$V$2-'Indicator Date hidden'!W106)</f>
        <v>0</v>
      </c>
      <c r="W105" s="206">
        <f>IF('Indicator Date hidden'!X106="x","x",$W$2-'Indicator Date hidden'!X106)</f>
        <v>8</v>
      </c>
      <c r="X105" s="206">
        <f>IF('Indicator Date hidden'!Y106="x","x",$X$2-'Indicator Date hidden'!Y106)</f>
        <v>4</v>
      </c>
      <c r="Y105" s="206">
        <f>IF('Indicator Date hidden'!Z106="x","x",$Y$2-'Indicator Date hidden'!Z106)</f>
        <v>0</v>
      </c>
      <c r="Z105" s="206">
        <f>IF('Indicator Date hidden'!AA106="x","x",$Z$2-'Indicator Date hidden'!AA106)</f>
        <v>0</v>
      </c>
      <c r="AA105" s="206">
        <f>IF('Indicator Date hidden'!AB106="x","x",$AA$2-'Indicator Date hidden'!AB106)</f>
        <v>0</v>
      </c>
      <c r="AB105" s="206">
        <f>IF('Indicator Date hidden'!AC106="x","x",$AB$2-'Indicator Date hidden'!AC106)</f>
        <v>0</v>
      </c>
      <c r="AC105" s="206">
        <f>IF('Indicator Date hidden'!AD106="x","x",$AC$2-'Indicator Date hidden'!AD106)</f>
        <v>0</v>
      </c>
      <c r="AD105" s="206">
        <f>IF('Indicator Date hidden'!AE106="x","x",$AD$2-'Indicator Date hidden'!AE106)</f>
        <v>0</v>
      </c>
      <c r="AE105" s="206">
        <f>IF('Indicator Date hidden'!AF106="x","x",$AE$2-'Indicator Date hidden'!AF106)</f>
        <v>0</v>
      </c>
      <c r="AF105" s="206">
        <f>IF('Indicator Date hidden'!AG106="x","x",$AF$2-'Indicator Date hidden'!AG106)</f>
        <v>4</v>
      </c>
      <c r="AG105" s="206">
        <f>IF('Indicator Date hidden'!AH106="x","x",$AG$2-'Indicator Date hidden'!AH106)</f>
        <v>0</v>
      </c>
      <c r="AH105" s="206">
        <f>IF('Indicator Date hidden'!AI106="x","x",$AH$2-'Indicator Date hidden'!AI106)</f>
        <v>0</v>
      </c>
      <c r="AI105" s="206">
        <f>IF('Indicator Date hidden'!AJ106="x","x",$AI$2-'Indicator Date hidden'!AJ106)</f>
        <v>0</v>
      </c>
      <c r="AJ105" s="206" t="str">
        <f>IF('Indicator Date hidden'!AK106="x","x",$AJ$2-'Indicator Date hidden'!AK106)</f>
        <v>x</v>
      </c>
      <c r="AK105" s="206">
        <f>IF('Indicator Date hidden'!AL106="x","x",$AK$2-'Indicator Date hidden'!AL106)</f>
        <v>1</v>
      </c>
      <c r="AL105" s="206">
        <f>IF('Indicator Date hidden'!AM106="x","x",$AL$2-'Indicator Date hidden'!AM106)</f>
        <v>0</v>
      </c>
      <c r="AM105" s="206">
        <f>IF('Indicator Date hidden'!AN106="x","x",$AM$2-'Indicator Date hidden'!AN106)</f>
        <v>0</v>
      </c>
      <c r="AN105" s="206">
        <f>IF('Indicator Date hidden'!AO106="x","x",$AN$2-'Indicator Date hidden'!AO106)</f>
        <v>0</v>
      </c>
      <c r="AO105" s="206">
        <f>IF('Indicator Date hidden'!AP106="x","x",$AO$2-'Indicator Date hidden'!AP106)</f>
        <v>0</v>
      </c>
      <c r="AP105" s="206">
        <f>IF('Indicator Date hidden'!AQ106="x","x",$AP$2-'Indicator Date hidden'!AQ106)</f>
        <v>0</v>
      </c>
      <c r="AQ105" s="206">
        <f>IF('Indicator Date hidden'!AR106="x","x",$AQ$2-'Indicator Date hidden'!AR106)</f>
        <v>4</v>
      </c>
      <c r="AR105" s="206">
        <f>IF('Indicator Date hidden'!AS106="x","x",$AR$2-'Indicator Date hidden'!AS106)</f>
        <v>0</v>
      </c>
      <c r="AS105" s="206">
        <f>IF('Indicator Date hidden'!AT106="x","x",$AS$2-'Indicator Date hidden'!AT106)</f>
        <v>0</v>
      </c>
      <c r="AT105" s="206">
        <f>IF('Indicator Date hidden'!AU106="x","x",$AT$2-'Indicator Date hidden'!AU106)</f>
        <v>0</v>
      </c>
      <c r="AU105" s="206">
        <f>IF('Indicator Date hidden'!AV106="x","x",$AU$2-'Indicator Date hidden'!AV106)</f>
        <v>4</v>
      </c>
      <c r="AV105" s="206">
        <f>IF('Indicator Date hidden'!AW106="x","x",$AV$2-'Indicator Date hidden'!AW106)</f>
        <v>0</v>
      </c>
      <c r="AW105" s="206">
        <f>IF('Indicator Date hidden'!AX106="x","x",$AW$2-'Indicator Date hidden'!AX106)</f>
        <v>0</v>
      </c>
      <c r="AX105" s="206">
        <f>IF('Indicator Date hidden'!AY106="x","x",$AX$2-'Indicator Date hidden'!AY106)</f>
        <v>0</v>
      </c>
      <c r="AY105" s="206">
        <f>IF('Indicator Date hidden'!AZ106="x","x",$AY$2-'Indicator Date hidden'!AZ106)</f>
        <v>0</v>
      </c>
      <c r="AZ105" s="206">
        <f>IF('Indicator Date hidden'!BA106="x","x",$AZ$2-'Indicator Date hidden'!BA106)</f>
        <v>0</v>
      </c>
      <c r="BA105">
        <f t="shared" si="15"/>
        <v>25</v>
      </c>
      <c r="BB105" s="21">
        <f t="shared" si="16"/>
        <v>0.52083333333333337</v>
      </c>
      <c r="BC105">
        <f t="shared" si="17"/>
        <v>6</v>
      </c>
      <c r="BD105" s="21">
        <f t="shared" si="18"/>
        <v>1.5544235712600631</v>
      </c>
      <c r="BE105" s="282">
        <f t="shared" si="19"/>
        <v>0</v>
      </c>
    </row>
    <row r="106" spans="1:57" x14ac:dyDescent="0.25">
      <c r="A106" t="s">
        <v>7295</v>
      </c>
      <c r="B106" s="206">
        <f>IF('Indicator Date hidden'!C107="x","x",$B$2-'Indicator Date hidden'!C107)</f>
        <v>0</v>
      </c>
      <c r="C106" s="206">
        <f>IF('Indicator Date hidden'!D107="x","x",$C$2-'Indicator Date hidden'!D107)</f>
        <v>0</v>
      </c>
      <c r="D106" s="206">
        <f>IF('Indicator Date hidden'!E107="x","x",$D$2-'Indicator Date hidden'!E107)</f>
        <v>0</v>
      </c>
      <c r="E106" s="206">
        <f>IF('Indicator Date hidden'!F107="x","x",$E$2-'Indicator Date hidden'!F107)</f>
        <v>0</v>
      </c>
      <c r="F106" s="206">
        <f>IF('Indicator Date hidden'!G107="x","x",$F$2-'Indicator Date hidden'!G107)</f>
        <v>0</v>
      </c>
      <c r="G106" s="206">
        <f>IF('Indicator Date hidden'!H107="x","x",$G$2-'Indicator Date hidden'!H107)</f>
        <v>0</v>
      </c>
      <c r="H106" s="206">
        <f>IF('Indicator Date hidden'!I107="x","x",$H$2-'Indicator Date hidden'!I107)</f>
        <v>0</v>
      </c>
      <c r="I106" s="206">
        <f>IF('Indicator Date hidden'!J107="x","x",$I$2-'Indicator Date hidden'!J107)</f>
        <v>0</v>
      </c>
      <c r="J106" s="206">
        <f>IF('Indicator Date hidden'!K107="x","x",$J$2-'Indicator Date hidden'!K107)</f>
        <v>0</v>
      </c>
      <c r="K106" s="206">
        <f>IF('Indicator Date hidden'!L107="x","x",$K$2-'Indicator Date hidden'!L107)</f>
        <v>0</v>
      </c>
      <c r="L106" s="206">
        <f>IF('Indicator Date hidden'!M107="x","x",$L$2-'Indicator Date hidden'!M107)</f>
        <v>0</v>
      </c>
      <c r="M106" s="206">
        <f>IF('Indicator Date hidden'!N107="x","x",$M$2-'Indicator Date hidden'!N107)</f>
        <v>0</v>
      </c>
      <c r="N106" s="206">
        <f>IF('Indicator Date hidden'!O107="x","x",$N$2-'Indicator Date hidden'!O107)</f>
        <v>0</v>
      </c>
      <c r="O106" s="206">
        <f>IF('Indicator Date hidden'!P107="x","x",$O$2-'Indicator Date hidden'!P107)</f>
        <v>0</v>
      </c>
      <c r="P106" s="206">
        <f>IF('Indicator Date hidden'!Q107="x","x",$P$2-'Indicator Date hidden'!Q107)</f>
        <v>0</v>
      </c>
      <c r="Q106" s="206">
        <f>IF('Indicator Date hidden'!R107="x","x",$Q$2-'Indicator Date hidden'!R107)</f>
        <v>5</v>
      </c>
      <c r="R106" s="206">
        <f>IF('Indicator Date hidden'!S107="x","x",$R$2-'Indicator Date hidden'!S107)</f>
        <v>0</v>
      </c>
      <c r="S106" s="206">
        <f>IF('Indicator Date hidden'!T107="x","x",$S$2-'Indicator Date hidden'!T107)</f>
        <v>0</v>
      </c>
      <c r="T106" s="206">
        <f>IF('Indicator Date hidden'!U107="x","x",$T$2-'Indicator Date hidden'!U107)</f>
        <v>0</v>
      </c>
      <c r="U106" s="206">
        <f>IF('Indicator Date hidden'!V107="x","x",$U$2-'Indicator Date hidden'!V107)</f>
        <v>0</v>
      </c>
      <c r="V106" s="206">
        <f>IF('Indicator Date hidden'!W107="x","x",$V$2-'Indicator Date hidden'!W107)</f>
        <v>0</v>
      </c>
      <c r="W106" s="206">
        <f>IF('Indicator Date hidden'!X107="x","x",$W$2-'Indicator Date hidden'!X107)</f>
        <v>5</v>
      </c>
      <c r="X106" s="206">
        <f>IF('Indicator Date hidden'!Y107="x","x",$X$2-'Indicator Date hidden'!Y107)</f>
        <v>4</v>
      </c>
      <c r="Y106" s="206">
        <f>IF('Indicator Date hidden'!Z107="x","x",$Y$2-'Indicator Date hidden'!Z107)</f>
        <v>0</v>
      </c>
      <c r="Z106" s="206">
        <f>IF('Indicator Date hidden'!AA107="x","x",$Z$2-'Indicator Date hidden'!AA107)</f>
        <v>0</v>
      </c>
      <c r="AA106" s="206">
        <f>IF('Indicator Date hidden'!AB107="x","x",$AA$2-'Indicator Date hidden'!AB107)</f>
        <v>1</v>
      </c>
      <c r="AB106" s="206">
        <f>IF('Indicator Date hidden'!AC107="x","x",$AB$2-'Indicator Date hidden'!AC107)</f>
        <v>0</v>
      </c>
      <c r="AC106" s="206">
        <f>IF('Indicator Date hidden'!AD107="x","x",$AC$2-'Indicator Date hidden'!AD107)</f>
        <v>0</v>
      </c>
      <c r="AD106" s="206" t="str">
        <f>IF('Indicator Date hidden'!AE107="x","x",$AD$2-'Indicator Date hidden'!AE107)</f>
        <v>x</v>
      </c>
      <c r="AE106" s="206">
        <f>IF('Indicator Date hidden'!AF107="x","x",$AE$2-'Indicator Date hidden'!AF107)</f>
        <v>0</v>
      </c>
      <c r="AF106" s="206">
        <f>IF('Indicator Date hidden'!AG107="x","x",$AF$2-'Indicator Date hidden'!AG107)</f>
        <v>4</v>
      </c>
      <c r="AG106" s="206">
        <f>IF('Indicator Date hidden'!AH107="x","x",$AG$2-'Indicator Date hidden'!AH107)</f>
        <v>0</v>
      </c>
      <c r="AH106" s="206">
        <f>IF('Indicator Date hidden'!AI107="x","x",$AH$2-'Indicator Date hidden'!AI107)</f>
        <v>0</v>
      </c>
      <c r="AI106" s="206">
        <f>IF('Indicator Date hidden'!AJ107="x","x",$AI$2-'Indicator Date hidden'!AJ107)</f>
        <v>0</v>
      </c>
      <c r="AJ106" s="206" t="str">
        <f>IF('Indicator Date hidden'!AK107="x","x",$AJ$2-'Indicator Date hidden'!AK107)</f>
        <v>x</v>
      </c>
      <c r="AK106" s="206" t="str">
        <f>IF('Indicator Date hidden'!AL107="x","x",$AK$2-'Indicator Date hidden'!AL107)</f>
        <v>x</v>
      </c>
      <c r="AL106" s="206">
        <f>IF('Indicator Date hidden'!AM107="x","x",$AL$2-'Indicator Date hidden'!AM107)</f>
        <v>0</v>
      </c>
      <c r="AM106" s="206">
        <f>IF('Indicator Date hidden'!AN107="x","x",$AM$2-'Indicator Date hidden'!AN107)</f>
        <v>0</v>
      </c>
      <c r="AN106" s="206">
        <f>IF('Indicator Date hidden'!AO107="x","x",$AN$2-'Indicator Date hidden'!AO107)</f>
        <v>0</v>
      </c>
      <c r="AO106" s="206">
        <f>IF('Indicator Date hidden'!AP107="x","x",$AO$2-'Indicator Date hidden'!AP107)</f>
        <v>1</v>
      </c>
      <c r="AP106" s="206">
        <f>IF('Indicator Date hidden'!AQ107="x","x",$AP$2-'Indicator Date hidden'!AQ107)</f>
        <v>1</v>
      </c>
      <c r="AQ106" s="206">
        <f>IF('Indicator Date hidden'!AR107="x","x",$AQ$2-'Indicator Date hidden'!AR107)</f>
        <v>4</v>
      </c>
      <c r="AR106" s="206">
        <f>IF('Indicator Date hidden'!AS107="x","x",$AR$2-'Indicator Date hidden'!AS107)</f>
        <v>0</v>
      </c>
      <c r="AS106" s="206" t="str">
        <f>IF('Indicator Date hidden'!AT107="x","x",$AS$2-'Indicator Date hidden'!AT107)</f>
        <v>x</v>
      </c>
      <c r="AT106" s="206">
        <f>IF('Indicator Date hidden'!AU107="x","x",$AT$2-'Indicator Date hidden'!AU107)</f>
        <v>0</v>
      </c>
      <c r="AU106" s="206">
        <f>IF('Indicator Date hidden'!AV107="x","x",$AU$2-'Indicator Date hidden'!AV107)</f>
        <v>8</v>
      </c>
      <c r="AV106" s="206">
        <f>IF('Indicator Date hidden'!AW107="x","x",$AV$2-'Indicator Date hidden'!AW107)</f>
        <v>0</v>
      </c>
      <c r="AW106" s="206">
        <f>IF('Indicator Date hidden'!AX107="x","x",$AW$2-'Indicator Date hidden'!AX107)</f>
        <v>0</v>
      </c>
      <c r="AX106" s="206">
        <f>IF('Indicator Date hidden'!AY107="x","x",$AX$2-'Indicator Date hidden'!AY107)</f>
        <v>0</v>
      </c>
      <c r="AY106" s="206">
        <f>IF('Indicator Date hidden'!AZ107="x","x",$AY$2-'Indicator Date hidden'!AZ107)</f>
        <v>0</v>
      </c>
      <c r="AZ106" s="206">
        <f>IF('Indicator Date hidden'!BA107="x","x",$AZ$2-'Indicator Date hidden'!BA107)</f>
        <v>0</v>
      </c>
      <c r="BA106">
        <f t="shared" si="15"/>
        <v>33</v>
      </c>
      <c r="BB106" s="21">
        <f t="shared" si="16"/>
        <v>0.7021276595744681</v>
      </c>
      <c r="BC106">
        <f t="shared" si="17"/>
        <v>9</v>
      </c>
      <c r="BD106" s="21">
        <f t="shared" si="18"/>
        <v>1.7371399044212934</v>
      </c>
      <c r="BE106" s="282">
        <f t="shared" si="19"/>
        <v>0</v>
      </c>
    </row>
    <row r="107" spans="1:57" x14ac:dyDescent="0.25">
      <c r="A107" t="s">
        <v>7301</v>
      </c>
      <c r="B107" s="206">
        <f>IF('Indicator Date hidden'!C108="x","x",$B$2-'Indicator Date hidden'!C108)</f>
        <v>0</v>
      </c>
      <c r="C107" s="206">
        <f>IF('Indicator Date hidden'!D108="x","x",$C$2-'Indicator Date hidden'!D108)</f>
        <v>0</v>
      </c>
      <c r="D107" s="206">
        <f>IF('Indicator Date hidden'!E108="x","x",$D$2-'Indicator Date hidden'!E108)</f>
        <v>0</v>
      </c>
      <c r="E107" s="206">
        <f>IF('Indicator Date hidden'!F108="x","x",$E$2-'Indicator Date hidden'!F108)</f>
        <v>0</v>
      </c>
      <c r="F107" s="206">
        <f>IF('Indicator Date hidden'!G108="x","x",$F$2-'Indicator Date hidden'!G108)</f>
        <v>0</v>
      </c>
      <c r="G107" s="206">
        <f>IF('Indicator Date hidden'!H108="x","x",$G$2-'Indicator Date hidden'!H108)</f>
        <v>0</v>
      </c>
      <c r="H107" s="206">
        <f>IF('Indicator Date hidden'!I108="x","x",$H$2-'Indicator Date hidden'!I108)</f>
        <v>0</v>
      </c>
      <c r="I107" s="206">
        <f>IF('Indicator Date hidden'!J108="x","x",$I$2-'Indicator Date hidden'!J108)</f>
        <v>0</v>
      </c>
      <c r="J107" s="206">
        <f>IF('Indicator Date hidden'!K108="x","x",$J$2-'Indicator Date hidden'!K108)</f>
        <v>0</v>
      </c>
      <c r="K107" s="206">
        <f>IF('Indicator Date hidden'!L108="x","x",$K$2-'Indicator Date hidden'!L108)</f>
        <v>0</v>
      </c>
      <c r="L107" s="206">
        <f>IF('Indicator Date hidden'!M108="x","x",$L$2-'Indicator Date hidden'!M108)</f>
        <v>0</v>
      </c>
      <c r="M107" s="206">
        <f>IF('Indicator Date hidden'!N108="x","x",$M$2-'Indicator Date hidden'!N108)</f>
        <v>0</v>
      </c>
      <c r="N107" s="206">
        <f>IF('Indicator Date hidden'!O108="x","x",$N$2-'Indicator Date hidden'!O108)</f>
        <v>0</v>
      </c>
      <c r="O107" s="206">
        <f>IF('Indicator Date hidden'!P108="x","x",$O$2-'Indicator Date hidden'!P108)</f>
        <v>0</v>
      </c>
      <c r="P107" s="206">
        <f>IF('Indicator Date hidden'!Q108="x","x",$P$2-'Indicator Date hidden'!Q108)</f>
        <v>0</v>
      </c>
      <c r="Q107" s="206">
        <f>IF('Indicator Date hidden'!R108="x","x",$Q$2-'Indicator Date hidden'!R108)</f>
        <v>1</v>
      </c>
      <c r="R107" s="206">
        <f>IF('Indicator Date hidden'!S108="x","x",$R$2-'Indicator Date hidden'!S108)</f>
        <v>0</v>
      </c>
      <c r="S107" s="206">
        <f>IF('Indicator Date hidden'!T108="x","x",$S$2-'Indicator Date hidden'!T108)</f>
        <v>0</v>
      </c>
      <c r="T107" s="206">
        <f>IF('Indicator Date hidden'!U108="x","x",$T$2-'Indicator Date hidden'!U108)</f>
        <v>0</v>
      </c>
      <c r="U107" s="206">
        <f>IF('Indicator Date hidden'!V108="x","x",$U$2-'Indicator Date hidden'!V108)</f>
        <v>0</v>
      </c>
      <c r="V107" s="206">
        <f>IF('Indicator Date hidden'!W108="x","x",$V$2-'Indicator Date hidden'!W108)</f>
        <v>0</v>
      </c>
      <c r="W107" s="206">
        <f>IF('Indicator Date hidden'!X108="x","x",$W$2-'Indicator Date hidden'!X108)</f>
        <v>8</v>
      </c>
      <c r="X107" s="206">
        <f>IF('Indicator Date hidden'!Y108="x","x",$X$2-'Indicator Date hidden'!Y108)</f>
        <v>4</v>
      </c>
      <c r="Y107" s="206">
        <f>IF('Indicator Date hidden'!Z108="x","x",$Y$2-'Indicator Date hidden'!Z108)</f>
        <v>0</v>
      </c>
      <c r="Z107" s="206">
        <f>IF('Indicator Date hidden'!AA108="x","x",$Z$2-'Indicator Date hidden'!AA108)</f>
        <v>0</v>
      </c>
      <c r="AA107" s="206">
        <f>IF('Indicator Date hidden'!AB108="x","x",$AA$2-'Indicator Date hidden'!AB108)</f>
        <v>0</v>
      </c>
      <c r="AB107" s="206">
        <f>IF('Indicator Date hidden'!AC108="x","x",$AB$2-'Indicator Date hidden'!AC108)</f>
        <v>0</v>
      </c>
      <c r="AC107" s="206">
        <f>IF('Indicator Date hidden'!AD108="x","x",$AC$2-'Indicator Date hidden'!AD108)</f>
        <v>0</v>
      </c>
      <c r="AD107" s="206">
        <f>IF('Indicator Date hidden'!AE108="x","x",$AD$2-'Indicator Date hidden'!AE108)</f>
        <v>0</v>
      </c>
      <c r="AE107" s="206">
        <f>IF('Indicator Date hidden'!AF108="x","x",$AE$2-'Indicator Date hidden'!AF108)</f>
        <v>0</v>
      </c>
      <c r="AF107" s="206">
        <f>IF('Indicator Date hidden'!AG108="x","x",$AF$2-'Indicator Date hidden'!AG108)</f>
        <v>3</v>
      </c>
      <c r="AG107" s="206">
        <f>IF('Indicator Date hidden'!AH108="x","x",$AG$2-'Indicator Date hidden'!AH108)</f>
        <v>0</v>
      </c>
      <c r="AH107" s="206">
        <f>IF('Indicator Date hidden'!AI108="x","x",$AH$2-'Indicator Date hidden'!AI108)</f>
        <v>0</v>
      </c>
      <c r="AI107" s="206">
        <f>IF('Indicator Date hidden'!AJ108="x","x",$AI$2-'Indicator Date hidden'!AJ108)</f>
        <v>0</v>
      </c>
      <c r="AJ107" s="206">
        <f>IF('Indicator Date hidden'!AK108="x","x",$AJ$2-'Indicator Date hidden'!AK108)</f>
        <v>0</v>
      </c>
      <c r="AK107" s="206">
        <f>IF('Indicator Date hidden'!AL108="x","x",$AK$2-'Indicator Date hidden'!AL108)</f>
        <v>1</v>
      </c>
      <c r="AL107" s="206">
        <f>IF('Indicator Date hidden'!AM108="x","x",$AL$2-'Indicator Date hidden'!AM108)</f>
        <v>0</v>
      </c>
      <c r="AM107" s="206">
        <f>IF('Indicator Date hidden'!AN108="x","x",$AM$2-'Indicator Date hidden'!AN108)</f>
        <v>0</v>
      </c>
      <c r="AN107" s="206">
        <f>IF('Indicator Date hidden'!AO108="x","x",$AN$2-'Indicator Date hidden'!AO108)</f>
        <v>0</v>
      </c>
      <c r="AO107" s="206">
        <f>IF('Indicator Date hidden'!AP108="x","x",$AO$2-'Indicator Date hidden'!AP108)</f>
        <v>0</v>
      </c>
      <c r="AP107" s="206">
        <f>IF('Indicator Date hidden'!AQ108="x","x",$AP$2-'Indicator Date hidden'!AQ108)</f>
        <v>0</v>
      </c>
      <c r="AQ107" s="206">
        <f>IF('Indicator Date hidden'!AR108="x","x",$AQ$2-'Indicator Date hidden'!AR108)</f>
        <v>0</v>
      </c>
      <c r="AR107" s="206">
        <f>IF('Indicator Date hidden'!AS108="x","x",$AR$2-'Indicator Date hidden'!AS108)</f>
        <v>0</v>
      </c>
      <c r="AS107" s="206">
        <f>IF('Indicator Date hidden'!AT108="x","x",$AS$2-'Indicator Date hidden'!AT108)</f>
        <v>0</v>
      </c>
      <c r="AT107" s="206">
        <f>IF('Indicator Date hidden'!AU108="x","x",$AT$2-'Indicator Date hidden'!AU108)</f>
        <v>0</v>
      </c>
      <c r="AU107" s="206">
        <f>IF('Indicator Date hidden'!AV108="x","x",$AU$2-'Indicator Date hidden'!AV108)</f>
        <v>3</v>
      </c>
      <c r="AV107" s="206">
        <f>IF('Indicator Date hidden'!AW108="x","x",$AV$2-'Indicator Date hidden'!AW108)</f>
        <v>0</v>
      </c>
      <c r="AW107" s="206">
        <f>IF('Indicator Date hidden'!AX108="x","x",$AW$2-'Indicator Date hidden'!AX108)</f>
        <v>0</v>
      </c>
      <c r="AX107" s="206">
        <f>IF('Indicator Date hidden'!AY108="x","x",$AX$2-'Indicator Date hidden'!AY108)</f>
        <v>0</v>
      </c>
      <c r="AY107" s="206">
        <f>IF('Indicator Date hidden'!AZ108="x","x",$AY$2-'Indicator Date hidden'!AZ108)</f>
        <v>0</v>
      </c>
      <c r="AZ107" s="206">
        <f>IF('Indicator Date hidden'!BA108="x","x",$AZ$2-'Indicator Date hidden'!BA108)</f>
        <v>0</v>
      </c>
      <c r="BA107">
        <f t="shared" si="15"/>
        <v>20</v>
      </c>
      <c r="BB107" s="21">
        <f t="shared" si="16"/>
        <v>0.39215686274509803</v>
      </c>
      <c r="BC107">
        <f t="shared" si="17"/>
        <v>6</v>
      </c>
      <c r="BD107" s="21">
        <f t="shared" si="18"/>
        <v>1.344246000078636</v>
      </c>
      <c r="BE107" s="282">
        <f t="shared" si="19"/>
        <v>0</v>
      </c>
    </row>
    <row r="108" spans="1:57" x14ac:dyDescent="0.25">
      <c r="A108" t="s">
        <v>7303</v>
      </c>
      <c r="B108" s="206">
        <f>IF('Indicator Date hidden'!C109="x","x",$B$2-'Indicator Date hidden'!C109)</f>
        <v>0</v>
      </c>
      <c r="C108" s="206">
        <f>IF('Indicator Date hidden'!D109="x","x",$C$2-'Indicator Date hidden'!D109)</f>
        <v>0</v>
      </c>
      <c r="D108" s="206">
        <f>IF('Indicator Date hidden'!E109="x","x",$D$2-'Indicator Date hidden'!E109)</f>
        <v>0</v>
      </c>
      <c r="E108" s="206">
        <f>IF('Indicator Date hidden'!F109="x","x",$E$2-'Indicator Date hidden'!F109)</f>
        <v>0</v>
      </c>
      <c r="F108" s="206">
        <f>IF('Indicator Date hidden'!G109="x","x",$F$2-'Indicator Date hidden'!G109)</f>
        <v>0</v>
      </c>
      <c r="G108" s="206">
        <f>IF('Indicator Date hidden'!H109="x","x",$G$2-'Indicator Date hidden'!H109)</f>
        <v>0</v>
      </c>
      <c r="H108" s="206">
        <f>IF('Indicator Date hidden'!I109="x","x",$H$2-'Indicator Date hidden'!I109)</f>
        <v>0</v>
      </c>
      <c r="I108" s="206">
        <f>IF('Indicator Date hidden'!J109="x","x",$I$2-'Indicator Date hidden'!J109)</f>
        <v>0</v>
      </c>
      <c r="J108" s="206">
        <f>IF('Indicator Date hidden'!K109="x","x",$J$2-'Indicator Date hidden'!K109)</f>
        <v>0</v>
      </c>
      <c r="K108" s="206">
        <f>IF('Indicator Date hidden'!L109="x","x",$K$2-'Indicator Date hidden'!L109)</f>
        <v>0</v>
      </c>
      <c r="L108" s="206">
        <f>IF('Indicator Date hidden'!M109="x","x",$L$2-'Indicator Date hidden'!M109)</f>
        <v>0</v>
      </c>
      <c r="M108" s="206">
        <f>IF('Indicator Date hidden'!N109="x","x",$M$2-'Indicator Date hidden'!N109)</f>
        <v>0</v>
      </c>
      <c r="N108" s="206">
        <f>IF('Indicator Date hidden'!O109="x","x",$N$2-'Indicator Date hidden'!O109)</f>
        <v>0</v>
      </c>
      <c r="O108" s="206">
        <f>IF('Indicator Date hidden'!P109="x","x",$O$2-'Indicator Date hidden'!P109)</f>
        <v>0</v>
      </c>
      <c r="P108" s="206">
        <f>IF('Indicator Date hidden'!Q109="x","x",$P$2-'Indicator Date hidden'!Q109)</f>
        <v>0</v>
      </c>
      <c r="Q108" s="206" t="str">
        <f>IF('Indicator Date hidden'!R109="x","x",$Q$2-'Indicator Date hidden'!R109)</f>
        <v>x</v>
      </c>
      <c r="R108" s="206">
        <f>IF('Indicator Date hidden'!S109="x","x",$R$2-'Indicator Date hidden'!S109)</f>
        <v>0</v>
      </c>
      <c r="S108" s="206">
        <f>IF('Indicator Date hidden'!T109="x","x",$S$2-'Indicator Date hidden'!T109)</f>
        <v>0</v>
      </c>
      <c r="T108" s="206">
        <f>IF('Indicator Date hidden'!U109="x","x",$T$2-'Indicator Date hidden'!U109)</f>
        <v>0</v>
      </c>
      <c r="U108" s="206" t="str">
        <f>IF('Indicator Date hidden'!V109="x","x",$U$2-'Indicator Date hidden'!V109)</f>
        <v>x</v>
      </c>
      <c r="V108" s="206">
        <f>IF('Indicator Date hidden'!W109="x","x",$V$2-'Indicator Date hidden'!W109)</f>
        <v>0</v>
      </c>
      <c r="W108" s="206" t="str">
        <f>IF('Indicator Date hidden'!X109="x","x",$W$2-'Indicator Date hidden'!X109)</f>
        <v>x</v>
      </c>
      <c r="X108" s="206">
        <f>IF('Indicator Date hidden'!Y109="x","x",$X$2-'Indicator Date hidden'!Y109)</f>
        <v>1</v>
      </c>
      <c r="Y108" s="206">
        <f>IF('Indicator Date hidden'!Z109="x","x",$Y$2-'Indicator Date hidden'!Z109)</f>
        <v>0</v>
      </c>
      <c r="Z108" s="206">
        <f>IF('Indicator Date hidden'!AA109="x","x",$Z$2-'Indicator Date hidden'!AA109)</f>
        <v>0</v>
      </c>
      <c r="AA108" s="206" t="str">
        <f>IF('Indicator Date hidden'!AB109="x","x",$AA$2-'Indicator Date hidden'!AB109)</f>
        <v>x</v>
      </c>
      <c r="AB108" s="206">
        <f>IF('Indicator Date hidden'!AC109="x","x",$AB$2-'Indicator Date hidden'!AC109)</f>
        <v>0</v>
      </c>
      <c r="AC108" s="206">
        <f>IF('Indicator Date hidden'!AD109="x","x",$AC$2-'Indicator Date hidden'!AD109)</f>
        <v>0</v>
      </c>
      <c r="AD108" s="206" t="str">
        <f>IF('Indicator Date hidden'!AE109="x","x",$AD$2-'Indicator Date hidden'!AE109)</f>
        <v>x</v>
      </c>
      <c r="AE108" s="206">
        <f>IF('Indicator Date hidden'!AF109="x","x",$AE$2-'Indicator Date hidden'!AF109)</f>
        <v>0</v>
      </c>
      <c r="AF108" s="206" t="str">
        <f>IF('Indicator Date hidden'!AG109="x","x",$AF$2-'Indicator Date hidden'!AG109)</f>
        <v>x</v>
      </c>
      <c r="AG108" s="206">
        <f>IF('Indicator Date hidden'!AH109="x","x",$AG$2-'Indicator Date hidden'!AH109)</f>
        <v>0</v>
      </c>
      <c r="AH108" s="206">
        <f>IF('Indicator Date hidden'!AI109="x","x",$AH$2-'Indicator Date hidden'!AI109)</f>
        <v>0</v>
      </c>
      <c r="AI108" s="206">
        <f>IF('Indicator Date hidden'!AJ109="x","x",$AI$2-'Indicator Date hidden'!AJ109)</f>
        <v>0</v>
      </c>
      <c r="AJ108" s="206" t="str">
        <f>IF('Indicator Date hidden'!AK109="x","x",$AJ$2-'Indicator Date hidden'!AK109)</f>
        <v>x</v>
      </c>
      <c r="AK108" s="206">
        <f>IF('Indicator Date hidden'!AL109="x","x",$AK$2-'Indicator Date hidden'!AL109)</f>
        <v>1</v>
      </c>
      <c r="AL108" s="206">
        <f>IF('Indicator Date hidden'!AM109="x","x",$AL$2-'Indicator Date hidden'!AM109)</f>
        <v>0</v>
      </c>
      <c r="AM108" s="206">
        <f>IF('Indicator Date hidden'!AN109="x","x",$AM$2-'Indicator Date hidden'!AN109)</f>
        <v>0</v>
      </c>
      <c r="AN108" s="206">
        <f>IF('Indicator Date hidden'!AO109="x","x",$AN$2-'Indicator Date hidden'!AO109)</f>
        <v>0</v>
      </c>
      <c r="AO108" s="206">
        <f>IF('Indicator Date hidden'!AP109="x","x",$AO$2-'Indicator Date hidden'!AP109)</f>
        <v>0</v>
      </c>
      <c r="AP108" s="206">
        <f>IF('Indicator Date hidden'!AQ109="x","x",$AP$2-'Indicator Date hidden'!AQ109)</f>
        <v>0</v>
      </c>
      <c r="AQ108" s="206" t="str">
        <f>IF('Indicator Date hidden'!AR109="x","x",$AQ$2-'Indicator Date hidden'!AR109)</f>
        <v>x</v>
      </c>
      <c r="AR108" s="206">
        <f>IF('Indicator Date hidden'!AS109="x","x",$AR$2-'Indicator Date hidden'!AS109)</f>
        <v>0</v>
      </c>
      <c r="AS108" s="206">
        <f>IF('Indicator Date hidden'!AT109="x","x",$AS$2-'Indicator Date hidden'!AT109)</f>
        <v>0</v>
      </c>
      <c r="AT108" s="206">
        <f>IF('Indicator Date hidden'!AU109="x","x",$AT$2-'Indicator Date hidden'!AU109)</f>
        <v>0</v>
      </c>
      <c r="AU108" s="206">
        <f>IF('Indicator Date hidden'!AV109="x","x",$AU$2-'Indicator Date hidden'!AV109)</f>
        <v>3</v>
      </c>
      <c r="AV108" s="206">
        <f>IF('Indicator Date hidden'!AW109="x","x",$AV$2-'Indicator Date hidden'!AW109)</f>
        <v>0</v>
      </c>
      <c r="AW108" s="206">
        <f>IF('Indicator Date hidden'!AX109="x","x",$AW$2-'Indicator Date hidden'!AX109)</f>
        <v>0</v>
      </c>
      <c r="AX108" s="206">
        <f>IF('Indicator Date hidden'!AY109="x","x",$AX$2-'Indicator Date hidden'!AY109)</f>
        <v>0</v>
      </c>
      <c r="AY108" s="206">
        <f>IF('Indicator Date hidden'!AZ109="x","x",$AY$2-'Indicator Date hidden'!AZ109)</f>
        <v>0</v>
      </c>
      <c r="AZ108" s="206">
        <f>IF('Indicator Date hidden'!BA109="x","x",$AZ$2-'Indicator Date hidden'!BA109)</f>
        <v>0</v>
      </c>
      <c r="BA108">
        <f t="shared" si="15"/>
        <v>5</v>
      </c>
      <c r="BB108" s="21">
        <f t="shared" si="16"/>
        <v>0.11627906976744186</v>
      </c>
      <c r="BC108">
        <f t="shared" si="17"/>
        <v>3</v>
      </c>
      <c r="BD108" s="21">
        <f t="shared" si="18"/>
        <v>0.49223280205852848</v>
      </c>
      <c r="BE108" s="282">
        <f t="shared" si="19"/>
        <v>0</v>
      </c>
    </row>
    <row r="109" spans="1:57" x14ac:dyDescent="0.25">
      <c r="A109" t="s">
        <v>7298</v>
      </c>
      <c r="B109" s="206">
        <f>IF('Indicator Date hidden'!C110="x","x",$B$2-'Indicator Date hidden'!C110)</f>
        <v>0</v>
      </c>
      <c r="C109" s="206">
        <f>IF('Indicator Date hidden'!D110="x","x",$C$2-'Indicator Date hidden'!D110)</f>
        <v>0</v>
      </c>
      <c r="D109" s="206">
        <f>IF('Indicator Date hidden'!E110="x","x",$D$2-'Indicator Date hidden'!E110)</f>
        <v>0</v>
      </c>
      <c r="E109" s="206">
        <f>IF('Indicator Date hidden'!F110="x","x",$E$2-'Indicator Date hidden'!F110)</f>
        <v>0</v>
      </c>
      <c r="F109" s="206">
        <f>IF('Indicator Date hidden'!G110="x","x",$F$2-'Indicator Date hidden'!G110)</f>
        <v>0</v>
      </c>
      <c r="G109" s="206">
        <f>IF('Indicator Date hidden'!H110="x","x",$G$2-'Indicator Date hidden'!H110)</f>
        <v>0</v>
      </c>
      <c r="H109" s="206">
        <f>IF('Indicator Date hidden'!I110="x","x",$H$2-'Indicator Date hidden'!I110)</f>
        <v>0</v>
      </c>
      <c r="I109" s="206">
        <f>IF('Indicator Date hidden'!J110="x","x",$I$2-'Indicator Date hidden'!J110)</f>
        <v>0</v>
      </c>
      <c r="J109" s="206">
        <f>IF('Indicator Date hidden'!K110="x","x",$J$2-'Indicator Date hidden'!K110)</f>
        <v>0</v>
      </c>
      <c r="K109" s="206">
        <f>IF('Indicator Date hidden'!L110="x","x",$K$2-'Indicator Date hidden'!L110)</f>
        <v>0</v>
      </c>
      <c r="L109" s="206">
        <f>IF('Indicator Date hidden'!M110="x","x",$L$2-'Indicator Date hidden'!M110)</f>
        <v>0</v>
      </c>
      <c r="M109" s="206">
        <f>IF('Indicator Date hidden'!N110="x","x",$M$2-'Indicator Date hidden'!N110)</f>
        <v>0</v>
      </c>
      <c r="N109" s="206">
        <f>IF('Indicator Date hidden'!O110="x","x",$N$2-'Indicator Date hidden'!O110)</f>
        <v>0</v>
      </c>
      <c r="O109" s="206">
        <f>IF('Indicator Date hidden'!P110="x","x",$O$2-'Indicator Date hidden'!P110)</f>
        <v>0</v>
      </c>
      <c r="P109" s="206" t="str">
        <f>IF('Indicator Date hidden'!Q110="x","x",$P$2-'Indicator Date hidden'!Q110)</f>
        <v>x</v>
      </c>
      <c r="Q109" s="206" t="str">
        <f>IF('Indicator Date hidden'!R110="x","x",$Q$2-'Indicator Date hidden'!R110)</f>
        <v>x</v>
      </c>
      <c r="R109" s="206">
        <f>IF('Indicator Date hidden'!S110="x","x",$R$2-'Indicator Date hidden'!S110)</f>
        <v>0</v>
      </c>
      <c r="S109" s="206">
        <f>IF('Indicator Date hidden'!T110="x","x",$S$2-'Indicator Date hidden'!T110)</f>
        <v>0</v>
      </c>
      <c r="T109" s="206">
        <f>IF('Indicator Date hidden'!U110="x","x",$T$2-'Indicator Date hidden'!U110)</f>
        <v>0</v>
      </c>
      <c r="U109" s="206">
        <f>IF('Indicator Date hidden'!V110="x","x",$U$2-'Indicator Date hidden'!V110)</f>
        <v>0</v>
      </c>
      <c r="V109" s="206">
        <f>IF('Indicator Date hidden'!W110="x","x",$V$2-'Indicator Date hidden'!W110)</f>
        <v>0</v>
      </c>
      <c r="W109" s="206">
        <f>IF('Indicator Date hidden'!X110="x","x",$W$2-'Indicator Date hidden'!X110)</f>
        <v>7</v>
      </c>
      <c r="X109" s="206">
        <f>IF('Indicator Date hidden'!Y110="x","x",$X$2-'Indicator Date hidden'!Y110)</f>
        <v>4</v>
      </c>
      <c r="Y109" s="206">
        <f>IF('Indicator Date hidden'!Z110="x","x",$Y$2-'Indicator Date hidden'!Z110)</f>
        <v>0</v>
      </c>
      <c r="Z109" s="206">
        <f>IF('Indicator Date hidden'!AA110="x","x",$Z$2-'Indicator Date hidden'!AA110)</f>
        <v>0</v>
      </c>
      <c r="AA109" s="206" t="str">
        <f>IF('Indicator Date hidden'!AB110="x","x",$AA$2-'Indicator Date hidden'!AB110)</f>
        <v>x</v>
      </c>
      <c r="AB109" s="206">
        <f>IF('Indicator Date hidden'!AC110="x","x",$AB$2-'Indicator Date hidden'!AC110)</f>
        <v>0</v>
      </c>
      <c r="AC109" s="206">
        <f>IF('Indicator Date hidden'!AD110="x","x",$AC$2-'Indicator Date hidden'!AD110)</f>
        <v>0</v>
      </c>
      <c r="AD109" s="206" t="str">
        <f>IF('Indicator Date hidden'!AE110="x","x",$AD$2-'Indicator Date hidden'!AE110)</f>
        <v>x</v>
      </c>
      <c r="AE109" s="206" t="str">
        <f>IF('Indicator Date hidden'!AF110="x","x",$AE$2-'Indicator Date hidden'!AF110)</f>
        <v>x</v>
      </c>
      <c r="AF109" s="206" t="str">
        <f>IF('Indicator Date hidden'!AG110="x","x",$AF$2-'Indicator Date hidden'!AG110)</f>
        <v>x</v>
      </c>
      <c r="AG109" s="206">
        <f>IF('Indicator Date hidden'!AH110="x","x",$AG$2-'Indicator Date hidden'!AH110)</f>
        <v>0</v>
      </c>
      <c r="AH109" s="206">
        <f>IF('Indicator Date hidden'!AI110="x","x",$AH$2-'Indicator Date hidden'!AI110)</f>
        <v>0</v>
      </c>
      <c r="AI109" s="206">
        <f>IF('Indicator Date hidden'!AJ110="x","x",$AI$2-'Indicator Date hidden'!AJ110)</f>
        <v>0</v>
      </c>
      <c r="AJ109" s="206" t="str">
        <f>IF('Indicator Date hidden'!AK110="x","x",$AJ$2-'Indicator Date hidden'!AK110)</f>
        <v>x</v>
      </c>
      <c r="AK109" s="206" t="str">
        <f>IF('Indicator Date hidden'!AL110="x","x",$AK$2-'Indicator Date hidden'!AL110)</f>
        <v>x</v>
      </c>
      <c r="AL109" s="206">
        <f>IF('Indicator Date hidden'!AM110="x","x",$AL$2-'Indicator Date hidden'!AM110)</f>
        <v>0</v>
      </c>
      <c r="AM109" s="206">
        <f>IF('Indicator Date hidden'!AN110="x","x",$AM$2-'Indicator Date hidden'!AN110)</f>
        <v>0</v>
      </c>
      <c r="AN109" s="206">
        <f>IF('Indicator Date hidden'!AO110="x","x",$AN$2-'Indicator Date hidden'!AO110)</f>
        <v>0</v>
      </c>
      <c r="AO109" s="206" t="str">
        <f>IF('Indicator Date hidden'!AP110="x","x",$AO$2-'Indicator Date hidden'!AP110)</f>
        <v>x</v>
      </c>
      <c r="AP109" s="206" t="str">
        <f>IF('Indicator Date hidden'!AQ110="x","x",$AP$2-'Indicator Date hidden'!AQ110)</f>
        <v>x</v>
      </c>
      <c r="AQ109" s="206">
        <f>IF('Indicator Date hidden'!AR110="x","x",$AQ$2-'Indicator Date hidden'!AR110)</f>
        <v>4</v>
      </c>
      <c r="AR109" s="206">
        <f>IF('Indicator Date hidden'!AS110="x","x",$AR$2-'Indicator Date hidden'!AS110)</f>
        <v>0</v>
      </c>
      <c r="AS109" s="206" t="str">
        <f>IF('Indicator Date hidden'!AT110="x","x",$AS$2-'Indicator Date hidden'!AT110)</f>
        <v>x</v>
      </c>
      <c r="AT109" s="206">
        <f>IF('Indicator Date hidden'!AU110="x","x",$AT$2-'Indicator Date hidden'!AU110)</f>
        <v>0</v>
      </c>
      <c r="AU109" s="206" t="str">
        <f>IF('Indicator Date hidden'!AV110="x","x",$AU$2-'Indicator Date hidden'!AV110)</f>
        <v>x</v>
      </c>
      <c r="AV109" s="206">
        <f>IF('Indicator Date hidden'!AW110="x","x",$AV$2-'Indicator Date hidden'!AW110)</f>
        <v>0</v>
      </c>
      <c r="AW109" s="206">
        <f>IF('Indicator Date hidden'!AX110="x","x",$AW$2-'Indicator Date hidden'!AX110)</f>
        <v>0</v>
      </c>
      <c r="AX109" s="206">
        <f>IF('Indicator Date hidden'!AY110="x","x",$AX$2-'Indicator Date hidden'!AY110)</f>
        <v>0</v>
      </c>
      <c r="AY109" s="206">
        <f>IF('Indicator Date hidden'!AZ110="x","x",$AY$2-'Indicator Date hidden'!AZ110)</f>
        <v>0</v>
      </c>
      <c r="AZ109" s="206">
        <f>IF('Indicator Date hidden'!BA110="x","x",$AZ$2-'Indicator Date hidden'!BA110)</f>
        <v>0</v>
      </c>
      <c r="BA109">
        <f t="shared" si="15"/>
        <v>15</v>
      </c>
      <c r="BB109" s="21">
        <f t="shared" si="16"/>
        <v>0.38461538461538464</v>
      </c>
      <c r="BC109">
        <f t="shared" si="17"/>
        <v>3</v>
      </c>
      <c r="BD109" s="21">
        <f t="shared" si="18"/>
        <v>1.3888823142513684</v>
      </c>
      <c r="BE109" s="282">
        <f t="shared" si="19"/>
        <v>0</v>
      </c>
    </row>
    <row r="110" spans="1:57" x14ac:dyDescent="0.25">
      <c r="A110" t="s">
        <v>7310</v>
      </c>
      <c r="B110" s="206">
        <f>IF('Indicator Date hidden'!C111="x","x",$B$2-'Indicator Date hidden'!C111)</f>
        <v>0</v>
      </c>
      <c r="C110" s="206">
        <f>IF('Indicator Date hidden'!D111="x","x",$C$2-'Indicator Date hidden'!D111)</f>
        <v>0</v>
      </c>
      <c r="D110" s="206">
        <f>IF('Indicator Date hidden'!E111="x","x",$D$2-'Indicator Date hidden'!E111)</f>
        <v>0</v>
      </c>
      <c r="E110" s="206">
        <f>IF('Indicator Date hidden'!F111="x","x",$E$2-'Indicator Date hidden'!F111)</f>
        <v>0</v>
      </c>
      <c r="F110" s="206">
        <f>IF('Indicator Date hidden'!G111="x","x",$F$2-'Indicator Date hidden'!G111)</f>
        <v>0</v>
      </c>
      <c r="G110" s="206">
        <f>IF('Indicator Date hidden'!H111="x","x",$G$2-'Indicator Date hidden'!H111)</f>
        <v>0</v>
      </c>
      <c r="H110" s="206">
        <f>IF('Indicator Date hidden'!I111="x","x",$H$2-'Indicator Date hidden'!I111)</f>
        <v>0</v>
      </c>
      <c r="I110" s="206">
        <f>IF('Indicator Date hidden'!J111="x","x",$I$2-'Indicator Date hidden'!J111)</f>
        <v>0</v>
      </c>
      <c r="J110" s="206">
        <f>IF('Indicator Date hidden'!K111="x","x",$J$2-'Indicator Date hidden'!K111)</f>
        <v>0</v>
      </c>
      <c r="K110" s="206">
        <f>IF('Indicator Date hidden'!L111="x","x",$K$2-'Indicator Date hidden'!L111)</f>
        <v>0</v>
      </c>
      <c r="L110" s="206">
        <f>IF('Indicator Date hidden'!M111="x","x",$L$2-'Indicator Date hidden'!M111)</f>
        <v>0</v>
      </c>
      <c r="M110" s="206">
        <f>IF('Indicator Date hidden'!N111="x","x",$M$2-'Indicator Date hidden'!N111)</f>
        <v>0</v>
      </c>
      <c r="N110" s="206">
        <f>IF('Indicator Date hidden'!O111="x","x",$N$2-'Indicator Date hidden'!O111)</f>
        <v>0</v>
      </c>
      <c r="O110" s="206">
        <f>IF('Indicator Date hidden'!P111="x","x",$O$2-'Indicator Date hidden'!P111)</f>
        <v>0</v>
      </c>
      <c r="P110" s="206">
        <f>IF('Indicator Date hidden'!Q111="x","x",$P$2-'Indicator Date hidden'!Q111)</f>
        <v>0</v>
      </c>
      <c r="Q110" s="206">
        <f>IF('Indicator Date hidden'!R111="x","x",$Q$2-'Indicator Date hidden'!R111)</f>
        <v>3</v>
      </c>
      <c r="R110" s="206">
        <f>IF('Indicator Date hidden'!S111="x","x",$R$2-'Indicator Date hidden'!S111)</f>
        <v>0</v>
      </c>
      <c r="S110" s="206">
        <f>IF('Indicator Date hidden'!T111="x","x",$S$2-'Indicator Date hidden'!T111)</f>
        <v>0</v>
      </c>
      <c r="T110" s="206">
        <f>IF('Indicator Date hidden'!U111="x","x",$T$2-'Indicator Date hidden'!U111)</f>
        <v>0</v>
      </c>
      <c r="U110" s="206">
        <f>IF('Indicator Date hidden'!V111="x","x",$U$2-'Indicator Date hidden'!V111)</f>
        <v>0</v>
      </c>
      <c r="V110" s="206">
        <f>IF('Indicator Date hidden'!W111="x","x",$V$2-'Indicator Date hidden'!W111)</f>
        <v>0</v>
      </c>
      <c r="W110" s="206">
        <f>IF('Indicator Date hidden'!X111="x","x",$W$2-'Indicator Date hidden'!X111)</f>
        <v>2</v>
      </c>
      <c r="X110" s="206">
        <f>IF('Indicator Date hidden'!Y111="x","x",$X$2-'Indicator Date hidden'!Y111)</f>
        <v>4</v>
      </c>
      <c r="Y110" s="206">
        <f>IF('Indicator Date hidden'!Z111="x","x",$Y$2-'Indicator Date hidden'!Z111)</f>
        <v>0</v>
      </c>
      <c r="Z110" s="206">
        <f>IF('Indicator Date hidden'!AA111="x","x",$Z$2-'Indicator Date hidden'!AA111)</f>
        <v>0</v>
      </c>
      <c r="AA110" s="206">
        <f>IF('Indicator Date hidden'!AB111="x","x",$AA$2-'Indicator Date hidden'!AB111)</f>
        <v>0</v>
      </c>
      <c r="AB110" s="206">
        <f>IF('Indicator Date hidden'!AC111="x","x",$AB$2-'Indicator Date hidden'!AC111)</f>
        <v>0</v>
      </c>
      <c r="AC110" s="206">
        <f>IF('Indicator Date hidden'!AD111="x","x",$AC$2-'Indicator Date hidden'!AD111)</f>
        <v>0</v>
      </c>
      <c r="AD110" s="206">
        <f>IF('Indicator Date hidden'!AE111="x","x",$AD$2-'Indicator Date hidden'!AE111)</f>
        <v>0</v>
      </c>
      <c r="AE110" s="206">
        <f>IF('Indicator Date hidden'!AF111="x","x",$AE$2-'Indicator Date hidden'!AF111)</f>
        <v>0</v>
      </c>
      <c r="AF110" s="206">
        <f>IF('Indicator Date hidden'!AG111="x","x",$AF$2-'Indicator Date hidden'!AG111)</f>
        <v>5</v>
      </c>
      <c r="AG110" s="206">
        <f>IF('Indicator Date hidden'!AH111="x","x",$AG$2-'Indicator Date hidden'!AH111)</f>
        <v>0</v>
      </c>
      <c r="AH110" s="206">
        <f>IF('Indicator Date hidden'!AI111="x","x",$AH$2-'Indicator Date hidden'!AI111)</f>
        <v>0</v>
      </c>
      <c r="AI110" s="206">
        <f>IF('Indicator Date hidden'!AJ111="x","x",$AI$2-'Indicator Date hidden'!AJ111)</f>
        <v>0</v>
      </c>
      <c r="AJ110" s="206" t="str">
        <f>IF('Indicator Date hidden'!AK111="x","x",$AJ$2-'Indicator Date hidden'!AK111)</f>
        <v>x</v>
      </c>
      <c r="AK110" s="206">
        <f>IF('Indicator Date hidden'!AL111="x","x",$AK$2-'Indicator Date hidden'!AL111)</f>
        <v>0</v>
      </c>
      <c r="AL110" s="206">
        <f>IF('Indicator Date hidden'!AM111="x","x",$AL$2-'Indicator Date hidden'!AM111)</f>
        <v>0</v>
      </c>
      <c r="AM110" s="206">
        <f>IF('Indicator Date hidden'!AN111="x","x",$AM$2-'Indicator Date hidden'!AN111)</f>
        <v>0</v>
      </c>
      <c r="AN110" s="206">
        <f>IF('Indicator Date hidden'!AO111="x","x",$AN$2-'Indicator Date hidden'!AO111)</f>
        <v>0</v>
      </c>
      <c r="AO110" s="206">
        <f>IF('Indicator Date hidden'!AP111="x","x",$AO$2-'Indicator Date hidden'!AP111)</f>
        <v>0</v>
      </c>
      <c r="AP110" s="206">
        <f>IF('Indicator Date hidden'!AQ111="x","x",$AP$2-'Indicator Date hidden'!AQ111)</f>
        <v>0</v>
      </c>
      <c r="AQ110" s="206">
        <f>IF('Indicator Date hidden'!AR111="x","x",$AQ$2-'Indicator Date hidden'!AR111)</f>
        <v>4</v>
      </c>
      <c r="AR110" s="206">
        <f>IF('Indicator Date hidden'!AS111="x","x",$AR$2-'Indicator Date hidden'!AS111)</f>
        <v>0</v>
      </c>
      <c r="AS110" s="206">
        <f>IF('Indicator Date hidden'!AT111="x","x",$AS$2-'Indicator Date hidden'!AT111)</f>
        <v>0</v>
      </c>
      <c r="AT110" s="206">
        <f>IF('Indicator Date hidden'!AU111="x","x",$AT$2-'Indicator Date hidden'!AU111)</f>
        <v>0</v>
      </c>
      <c r="AU110" s="206">
        <f>IF('Indicator Date hidden'!AV111="x","x",$AU$2-'Indicator Date hidden'!AV111)</f>
        <v>7</v>
      </c>
      <c r="AV110" s="206">
        <f>IF('Indicator Date hidden'!AW111="x","x",$AV$2-'Indicator Date hidden'!AW111)</f>
        <v>0</v>
      </c>
      <c r="AW110" s="206">
        <f>IF('Indicator Date hidden'!AX111="x","x",$AW$2-'Indicator Date hidden'!AX111)</f>
        <v>0</v>
      </c>
      <c r="AX110" s="206">
        <f>IF('Indicator Date hidden'!AY111="x","x",$AX$2-'Indicator Date hidden'!AY111)</f>
        <v>0</v>
      </c>
      <c r="AY110" s="206">
        <f>IF('Indicator Date hidden'!AZ111="x","x",$AY$2-'Indicator Date hidden'!AZ111)</f>
        <v>0</v>
      </c>
      <c r="AZ110" s="206">
        <f>IF('Indicator Date hidden'!BA111="x","x",$AZ$2-'Indicator Date hidden'!BA111)</f>
        <v>0</v>
      </c>
      <c r="BA110">
        <f t="shared" si="15"/>
        <v>25</v>
      </c>
      <c r="BB110" s="21">
        <f t="shared" si="16"/>
        <v>0.5</v>
      </c>
      <c r="BC110">
        <f t="shared" si="17"/>
        <v>6</v>
      </c>
      <c r="BD110" s="21">
        <f t="shared" si="18"/>
        <v>1.4594519519326423</v>
      </c>
      <c r="BE110" s="282">
        <f t="shared" si="19"/>
        <v>0</v>
      </c>
    </row>
    <row r="111" spans="1:57" x14ac:dyDescent="0.25">
      <c r="A111" t="s">
        <v>7312</v>
      </c>
      <c r="B111" s="206">
        <f>IF('Indicator Date hidden'!C112="x","x",$B$2-'Indicator Date hidden'!C112)</f>
        <v>0</v>
      </c>
      <c r="C111" s="206">
        <f>IF('Indicator Date hidden'!D112="x","x",$C$2-'Indicator Date hidden'!D112)</f>
        <v>0</v>
      </c>
      <c r="D111" s="206">
        <f>IF('Indicator Date hidden'!E112="x","x",$D$2-'Indicator Date hidden'!E112)</f>
        <v>0</v>
      </c>
      <c r="E111" s="206">
        <f>IF('Indicator Date hidden'!F112="x","x",$E$2-'Indicator Date hidden'!F112)</f>
        <v>0</v>
      </c>
      <c r="F111" s="206">
        <f>IF('Indicator Date hidden'!G112="x","x",$F$2-'Indicator Date hidden'!G112)</f>
        <v>0</v>
      </c>
      <c r="G111" s="206">
        <f>IF('Indicator Date hidden'!H112="x","x",$G$2-'Indicator Date hidden'!H112)</f>
        <v>0</v>
      </c>
      <c r="H111" s="206">
        <f>IF('Indicator Date hidden'!I112="x","x",$H$2-'Indicator Date hidden'!I112)</f>
        <v>0</v>
      </c>
      <c r="I111" s="206">
        <f>IF('Indicator Date hidden'!J112="x","x",$I$2-'Indicator Date hidden'!J112)</f>
        <v>0</v>
      </c>
      <c r="J111" s="206">
        <f>IF('Indicator Date hidden'!K112="x","x",$J$2-'Indicator Date hidden'!K112)</f>
        <v>0</v>
      </c>
      <c r="K111" s="206">
        <f>IF('Indicator Date hidden'!L112="x","x",$K$2-'Indicator Date hidden'!L112)</f>
        <v>0</v>
      </c>
      <c r="L111" s="206">
        <f>IF('Indicator Date hidden'!M112="x","x",$L$2-'Indicator Date hidden'!M112)</f>
        <v>0</v>
      </c>
      <c r="M111" s="206">
        <f>IF('Indicator Date hidden'!N112="x","x",$M$2-'Indicator Date hidden'!N112)</f>
        <v>0</v>
      </c>
      <c r="N111" s="206">
        <f>IF('Indicator Date hidden'!O112="x","x",$N$2-'Indicator Date hidden'!O112)</f>
        <v>0</v>
      </c>
      <c r="O111" s="206">
        <f>IF('Indicator Date hidden'!P112="x","x",$O$2-'Indicator Date hidden'!P112)</f>
        <v>0</v>
      </c>
      <c r="P111" s="206">
        <f>IF('Indicator Date hidden'!Q112="x","x",$P$2-'Indicator Date hidden'!Q112)</f>
        <v>0</v>
      </c>
      <c r="Q111" s="206" t="str">
        <f>IF('Indicator Date hidden'!R112="x","x",$Q$2-'Indicator Date hidden'!R112)</f>
        <v>x</v>
      </c>
      <c r="R111" s="206">
        <f>IF('Indicator Date hidden'!S112="x","x",$R$2-'Indicator Date hidden'!S112)</f>
        <v>0</v>
      </c>
      <c r="S111" s="206">
        <f>IF('Indicator Date hidden'!T112="x","x",$S$2-'Indicator Date hidden'!T112)</f>
        <v>0</v>
      </c>
      <c r="T111" s="206">
        <f>IF('Indicator Date hidden'!U112="x","x",$T$2-'Indicator Date hidden'!U112)</f>
        <v>0</v>
      </c>
      <c r="U111" s="206">
        <f>IF('Indicator Date hidden'!V112="x","x",$U$2-'Indicator Date hidden'!V112)</f>
        <v>0</v>
      </c>
      <c r="V111" s="206">
        <f>IF('Indicator Date hidden'!W112="x","x",$V$2-'Indicator Date hidden'!W112)</f>
        <v>0</v>
      </c>
      <c r="W111" s="206" t="str">
        <f>IF('Indicator Date hidden'!X112="x","x",$W$2-'Indicator Date hidden'!X112)</f>
        <v>x</v>
      </c>
      <c r="X111" s="206" t="str">
        <f>IF('Indicator Date hidden'!Y112="x","x",$X$2-'Indicator Date hidden'!Y112)</f>
        <v>x</v>
      </c>
      <c r="Y111" s="206">
        <f>IF('Indicator Date hidden'!Z112="x","x",$Y$2-'Indicator Date hidden'!Z112)</f>
        <v>0</v>
      </c>
      <c r="Z111" s="206">
        <f>IF('Indicator Date hidden'!AA112="x","x",$Z$2-'Indicator Date hidden'!AA112)</f>
        <v>0</v>
      </c>
      <c r="AA111" s="206">
        <f>IF('Indicator Date hidden'!AB112="x","x",$AA$2-'Indicator Date hidden'!AB112)</f>
        <v>0</v>
      </c>
      <c r="AB111" s="206">
        <f>IF('Indicator Date hidden'!AC112="x","x",$AB$2-'Indicator Date hidden'!AC112)</f>
        <v>0</v>
      </c>
      <c r="AC111" s="206">
        <f>IF('Indicator Date hidden'!AD112="x","x",$AC$2-'Indicator Date hidden'!AD112)</f>
        <v>0</v>
      </c>
      <c r="AD111" s="206" t="str">
        <f>IF('Indicator Date hidden'!AE112="x","x",$AD$2-'Indicator Date hidden'!AE112)</f>
        <v>x</v>
      </c>
      <c r="AE111" s="206">
        <f>IF('Indicator Date hidden'!AF112="x","x",$AE$2-'Indicator Date hidden'!AF112)</f>
        <v>0</v>
      </c>
      <c r="AF111" s="206">
        <f>IF('Indicator Date hidden'!AG112="x","x",$AF$2-'Indicator Date hidden'!AG112)</f>
        <v>1</v>
      </c>
      <c r="AG111" s="206">
        <f>IF('Indicator Date hidden'!AH112="x","x",$AG$2-'Indicator Date hidden'!AH112)</f>
        <v>0</v>
      </c>
      <c r="AH111" s="206">
        <f>IF('Indicator Date hidden'!AI112="x","x",$AH$2-'Indicator Date hidden'!AI112)</f>
        <v>0</v>
      </c>
      <c r="AI111" s="206">
        <f>IF('Indicator Date hidden'!AJ112="x","x",$AI$2-'Indicator Date hidden'!AJ112)</f>
        <v>0</v>
      </c>
      <c r="AJ111" s="206" t="str">
        <f>IF('Indicator Date hidden'!AK112="x","x",$AJ$2-'Indicator Date hidden'!AK112)</f>
        <v>x</v>
      </c>
      <c r="AK111" s="206">
        <f>IF('Indicator Date hidden'!AL112="x","x",$AK$2-'Indicator Date hidden'!AL112)</f>
        <v>1</v>
      </c>
      <c r="AL111" s="206">
        <f>IF('Indicator Date hidden'!AM112="x","x",$AL$2-'Indicator Date hidden'!AM112)</f>
        <v>0</v>
      </c>
      <c r="AM111" s="206">
        <f>IF('Indicator Date hidden'!AN112="x","x",$AM$2-'Indicator Date hidden'!AN112)</f>
        <v>0</v>
      </c>
      <c r="AN111" s="206">
        <f>IF('Indicator Date hidden'!AO112="x","x",$AN$2-'Indicator Date hidden'!AO112)</f>
        <v>0</v>
      </c>
      <c r="AO111" s="206">
        <f>IF('Indicator Date hidden'!AP112="x","x",$AO$2-'Indicator Date hidden'!AP112)</f>
        <v>0</v>
      </c>
      <c r="AP111" s="206">
        <f>IF('Indicator Date hidden'!AQ112="x","x",$AP$2-'Indicator Date hidden'!AQ112)</f>
        <v>0</v>
      </c>
      <c r="AQ111" s="206">
        <f>IF('Indicator Date hidden'!AR112="x","x",$AQ$2-'Indicator Date hidden'!AR112)</f>
        <v>0</v>
      </c>
      <c r="AR111" s="206">
        <f>IF('Indicator Date hidden'!AS112="x","x",$AR$2-'Indicator Date hidden'!AS112)</f>
        <v>0</v>
      </c>
      <c r="AS111" s="206">
        <f>IF('Indicator Date hidden'!AT112="x","x",$AS$2-'Indicator Date hidden'!AT112)</f>
        <v>0</v>
      </c>
      <c r="AT111" s="206">
        <f>IF('Indicator Date hidden'!AU112="x","x",$AT$2-'Indicator Date hidden'!AU112)</f>
        <v>0</v>
      </c>
      <c r="AU111" s="206">
        <f>IF('Indicator Date hidden'!AV112="x","x",$AU$2-'Indicator Date hidden'!AV112)</f>
        <v>3</v>
      </c>
      <c r="AV111" s="206">
        <f>IF('Indicator Date hidden'!AW112="x","x",$AV$2-'Indicator Date hidden'!AW112)</f>
        <v>0</v>
      </c>
      <c r="AW111" s="206">
        <f>IF('Indicator Date hidden'!AX112="x","x",$AW$2-'Indicator Date hidden'!AX112)</f>
        <v>0</v>
      </c>
      <c r="AX111" s="206">
        <f>IF('Indicator Date hidden'!AY112="x","x",$AX$2-'Indicator Date hidden'!AY112)</f>
        <v>0</v>
      </c>
      <c r="AY111" s="206">
        <f>IF('Indicator Date hidden'!AZ112="x","x",$AY$2-'Indicator Date hidden'!AZ112)</f>
        <v>0</v>
      </c>
      <c r="AZ111" s="206">
        <f>IF('Indicator Date hidden'!BA112="x","x",$AZ$2-'Indicator Date hidden'!BA112)</f>
        <v>0</v>
      </c>
      <c r="BA111">
        <f t="shared" si="15"/>
        <v>5</v>
      </c>
      <c r="BB111" s="21">
        <f t="shared" si="16"/>
        <v>0.10869565217391304</v>
      </c>
      <c r="BC111">
        <f t="shared" si="17"/>
        <v>3</v>
      </c>
      <c r="BD111" s="21">
        <f t="shared" si="18"/>
        <v>0.47677635216220238</v>
      </c>
      <c r="BE111" s="282">
        <f t="shared" si="19"/>
        <v>0</v>
      </c>
    </row>
    <row r="112" spans="1:57" x14ac:dyDescent="0.25">
      <c r="A112" t="s">
        <v>7296</v>
      </c>
      <c r="B112" s="206">
        <f>IF('Indicator Date hidden'!C113="x","x",$B$2-'Indicator Date hidden'!C113)</f>
        <v>0</v>
      </c>
      <c r="C112" s="206">
        <f>IF('Indicator Date hidden'!D113="x","x",$C$2-'Indicator Date hidden'!D113)</f>
        <v>0</v>
      </c>
      <c r="D112" s="206">
        <f>IF('Indicator Date hidden'!E113="x","x",$D$2-'Indicator Date hidden'!E113)</f>
        <v>0</v>
      </c>
      <c r="E112" s="206">
        <f>IF('Indicator Date hidden'!F113="x","x",$E$2-'Indicator Date hidden'!F113)</f>
        <v>0</v>
      </c>
      <c r="F112" s="206">
        <f>IF('Indicator Date hidden'!G113="x","x",$F$2-'Indicator Date hidden'!G113)</f>
        <v>0</v>
      </c>
      <c r="G112" s="206">
        <f>IF('Indicator Date hidden'!H113="x","x",$G$2-'Indicator Date hidden'!H113)</f>
        <v>0</v>
      </c>
      <c r="H112" s="206">
        <f>IF('Indicator Date hidden'!I113="x","x",$H$2-'Indicator Date hidden'!I113)</f>
        <v>0</v>
      </c>
      <c r="I112" s="206">
        <f>IF('Indicator Date hidden'!J113="x","x",$I$2-'Indicator Date hidden'!J113)</f>
        <v>0</v>
      </c>
      <c r="J112" s="206">
        <f>IF('Indicator Date hidden'!K113="x","x",$J$2-'Indicator Date hidden'!K113)</f>
        <v>0</v>
      </c>
      <c r="K112" s="206">
        <f>IF('Indicator Date hidden'!L113="x","x",$K$2-'Indicator Date hidden'!L113)</f>
        <v>0</v>
      </c>
      <c r="L112" s="206">
        <f>IF('Indicator Date hidden'!M113="x","x",$L$2-'Indicator Date hidden'!M113)</f>
        <v>0</v>
      </c>
      <c r="M112" s="206">
        <f>IF('Indicator Date hidden'!N113="x","x",$M$2-'Indicator Date hidden'!N113)</f>
        <v>0</v>
      </c>
      <c r="N112" s="206">
        <f>IF('Indicator Date hidden'!O113="x","x",$N$2-'Indicator Date hidden'!O113)</f>
        <v>0</v>
      </c>
      <c r="O112" s="206">
        <f>IF('Indicator Date hidden'!P113="x","x",$O$2-'Indicator Date hidden'!P113)</f>
        <v>0</v>
      </c>
      <c r="P112" s="206">
        <f>IF('Indicator Date hidden'!Q113="x","x",$P$2-'Indicator Date hidden'!Q113)</f>
        <v>0</v>
      </c>
      <c r="Q112" s="206">
        <f>IF('Indicator Date hidden'!R113="x","x",$Q$2-'Indicator Date hidden'!R113)</f>
        <v>2</v>
      </c>
      <c r="R112" s="206">
        <f>IF('Indicator Date hidden'!S113="x","x",$R$2-'Indicator Date hidden'!S113)</f>
        <v>0</v>
      </c>
      <c r="S112" s="206">
        <f>IF('Indicator Date hidden'!T113="x","x",$S$2-'Indicator Date hidden'!T113)</f>
        <v>0</v>
      </c>
      <c r="T112" s="206">
        <f>IF('Indicator Date hidden'!U113="x","x",$T$2-'Indicator Date hidden'!U113)</f>
        <v>0</v>
      </c>
      <c r="U112" s="206">
        <f>IF('Indicator Date hidden'!V113="x","x",$U$2-'Indicator Date hidden'!V113)</f>
        <v>0</v>
      </c>
      <c r="V112" s="206">
        <f>IF('Indicator Date hidden'!W113="x","x",$V$2-'Indicator Date hidden'!W113)</f>
        <v>0</v>
      </c>
      <c r="W112" s="206">
        <f>IF('Indicator Date hidden'!X113="x","x",$W$2-'Indicator Date hidden'!X113)</f>
        <v>2</v>
      </c>
      <c r="X112" s="206">
        <f>IF('Indicator Date hidden'!Y113="x","x",$X$2-'Indicator Date hidden'!Y113)</f>
        <v>3</v>
      </c>
      <c r="Y112" s="206">
        <f>IF('Indicator Date hidden'!Z113="x","x",$Y$2-'Indicator Date hidden'!Z113)</f>
        <v>0</v>
      </c>
      <c r="Z112" s="206">
        <f>IF('Indicator Date hidden'!AA113="x","x",$Z$2-'Indicator Date hidden'!AA113)</f>
        <v>0</v>
      </c>
      <c r="AA112" s="206">
        <f>IF('Indicator Date hidden'!AB113="x","x",$AA$2-'Indicator Date hidden'!AB113)</f>
        <v>0</v>
      </c>
      <c r="AB112" s="206">
        <f>IF('Indicator Date hidden'!AC113="x","x",$AB$2-'Indicator Date hidden'!AC113)</f>
        <v>0</v>
      </c>
      <c r="AC112" s="206">
        <f>IF('Indicator Date hidden'!AD113="x","x",$AC$2-'Indicator Date hidden'!AD113)</f>
        <v>0</v>
      </c>
      <c r="AD112" s="206">
        <f>IF('Indicator Date hidden'!AE113="x","x",$AD$2-'Indicator Date hidden'!AE113)</f>
        <v>0</v>
      </c>
      <c r="AE112" s="206">
        <f>IF('Indicator Date hidden'!AF113="x","x",$AE$2-'Indicator Date hidden'!AF113)</f>
        <v>0</v>
      </c>
      <c r="AF112" s="206">
        <f>IF('Indicator Date hidden'!AG113="x","x",$AF$2-'Indicator Date hidden'!AG113)</f>
        <v>1</v>
      </c>
      <c r="AG112" s="206">
        <f>IF('Indicator Date hidden'!AH113="x","x",$AG$2-'Indicator Date hidden'!AH113)</f>
        <v>0</v>
      </c>
      <c r="AH112" s="206">
        <f>IF('Indicator Date hidden'!AI113="x","x",$AH$2-'Indicator Date hidden'!AI113)</f>
        <v>0</v>
      </c>
      <c r="AI112" s="206">
        <f>IF('Indicator Date hidden'!AJ113="x","x",$AI$2-'Indicator Date hidden'!AJ113)</f>
        <v>0</v>
      </c>
      <c r="AJ112" s="206">
        <f>IF('Indicator Date hidden'!AK113="x","x",$AJ$2-'Indicator Date hidden'!AK113)</f>
        <v>1</v>
      </c>
      <c r="AK112" s="206">
        <f>IF('Indicator Date hidden'!AL113="x","x",$AK$2-'Indicator Date hidden'!AL113)</f>
        <v>1</v>
      </c>
      <c r="AL112" s="206">
        <f>IF('Indicator Date hidden'!AM113="x","x",$AL$2-'Indicator Date hidden'!AM113)</f>
        <v>0</v>
      </c>
      <c r="AM112" s="206">
        <f>IF('Indicator Date hidden'!AN113="x","x",$AM$2-'Indicator Date hidden'!AN113)</f>
        <v>0</v>
      </c>
      <c r="AN112" s="206">
        <f>IF('Indicator Date hidden'!AO113="x","x",$AN$2-'Indicator Date hidden'!AO113)</f>
        <v>0</v>
      </c>
      <c r="AO112" s="206">
        <f>IF('Indicator Date hidden'!AP113="x","x",$AO$2-'Indicator Date hidden'!AP113)</f>
        <v>0</v>
      </c>
      <c r="AP112" s="206">
        <f>IF('Indicator Date hidden'!AQ113="x","x",$AP$2-'Indicator Date hidden'!AQ113)</f>
        <v>0</v>
      </c>
      <c r="AQ112" s="206">
        <f>IF('Indicator Date hidden'!AR113="x","x",$AQ$2-'Indicator Date hidden'!AR113)</f>
        <v>0</v>
      </c>
      <c r="AR112" s="206">
        <f>IF('Indicator Date hidden'!AS113="x","x",$AR$2-'Indicator Date hidden'!AS113)</f>
        <v>0</v>
      </c>
      <c r="AS112" s="206">
        <f>IF('Indicator Date hidden'!AT113="x","x",$AS$2-'Indicator Date hidden'!AT113)</f>
        <v>0</v>
      </c>
      <c r="AT112" s="206">
        <f>IF('Indicator Date hidden'!AU113="x","x",$AT$2-'Indicator Date hidden'!AU113)</f>
        <v>0</v>
      </c>
      <c r="AU112" s="206">
        <f>IF('Indicator Date hidden'!AV113="x","x",$AU$2-'Indicator Date hidden'!AV113)</f>
        <v>1</v>
      </c>
      <c r="AV112" s="206">
        <f>IF('Indicator Date hidden'!AW113="x","x",$AV$2-'Indicator Date hidden'!AW113)</f>
        <v>0</v>
      </c>
      <c r="AW112" s="206">
        <f>IF('Indicator Date hidden'!AX113="x","x",$AW$2-'Indicator Date hidden'!AX113)</f>
        <v>0</v>
      </c>
      <c r="AX112" s="206">
        <f>IF('Indicator Date hidden'!AY113="x","x",$AX$2-'Indicator Date hidden'!AY113)</f>
        <v>0</v>
      </c>
      <c r="AY112" s="206">
        <f>IF('Indicator Date hidden'!AZ113="x","x",$AY$2-'Indicator Date hidden'!AZ113)</f>
        <v>0</v>
      </c>
      <c r="AZ112" s="206">
        <f>IF('Indicator Date hidden'!BA113="x","x",$AZ$2-'Indicator Date hidden'!BA113)</f>
        <v>0</v>
      </c>
      <c r="BA112">
        <f t="shared" si="15"/>
        <v>11</v>
      </c>
      <c r="BB112" s="21">
        <f t="shared" si="16"/>
        <v>0.21568627450980393</v>
      </c>
      <c r="BC112">
        <f t="shared" si="17"/>
        <v>7</v>
      </c>
      <c r="BD112" s="21">
        <f t="shared" si="18"/>
        <v>0.60435431401656636</v>
      </c>
      <c r="BE112" s="282">
        <f t="shared" si="19"/>
        <v>0</v>
      </c>
    </row>
    <row r="113" spans="1:57" x14ac:dyDescent="0.25">
      <c r="A113" t="s">
        <v>7211</v>
      </c>
      <c r="B113" s="206">
        <f>IF('Indicator Date hidden'!C114="x","x",$B$2-'Indicator Date hidden'!C114)</f>
        <v>0</v>
      </c>
      <c r="C113" s="206">
        <f>IF('Indicator Date hidden'!D114="x","x",$C$2-'Indicator Date hidden'!D114)</f>
        <v>0</v>
      </c>
      <c r="D113" s="206">
        <f>IF('Indicator Date hidden'!E114="x","x",$D$2-'Indicator Date hidden'!E114)</f>
        <v>0</v>
      </c>
      <c r="E113" s="206">
        <f>IF('Indicator Date hidden'!F114="x","x",$E$2-'Indicator Date hidden'!F114)</f>
        <v>0</v>
      </c>
      <c r="F113" s="206">
        <f>IF('Indicator Date hidden'!G114="x","x",$F$2-'Indicator Date hidden'!G114)</f>
        <v>0</v>
      </c>
      <c r="G113" s="206">
        <f>IF('Indicator Date hidden'!H114="x","x",$G$2-'Indicator Date hidden'!H114)</f>
        <v>0</v>
      </c>
      <c r="H113" s="206">
        <f>IF('Indicator Date hidden'!I114="x","x",$H$2-'Indicator Date hidden'!I114)</f>
        <v>0</v>
      </c>
      <c r="I113" s="206">
        <f>IF('Indicator Date hidden'!J114="x","x",$I$2-'Indicator Date hidden'!J114)</f>
        <v>0</v>
      </c>
      <c r="J113" s="206">
        <f>IF('Indicator Date hidden'!K114="x","x",$J$2-'Indicator Date hidden'!K114)</f>
        <v>0</v>
      </c>
      <c r="K113" s="206">
        <f>IF('Indicator Date hidden'!L114="x","x",$K$2-'Indicator Date hidden'!L114)</f>
        <v>0</v>
      </c>
      <c r="L113" s="206">
        <f>IF('Indicator Date hidden'!M114="x","x",$L$2-'Indicator Date hidden'!M114)</f>
        <v>0</v>
      </c>
      <c r="M113" s="206">
        <f>IF('Indicator Date hidden'!N114="x","x",$M$2-'Indicator Date hidden'!N114)</f>
        <v>0</v>
      </c>
      <c r="N113" s="206">
        <f>IF('Indicator Date hidden'!O114="x","x",$N$2-'Indicator Date hidden'!O114)</f>
        <v>0</v>
      </c>
      <c r="O113" s="206">
        <f>IF('Indicator Date hidden'!P114="x","x",$O$2-'Indicator Date hidden'!P114)</f>
        <v>0</v>
      </c>
      <c r="P113" s="206">
        <f>IF('Indicator Date hidden'!Q114="x","x",$P$2-'Indicator Date hidden'!Q114)</f>
        <v>0</v>
      </c>
      <c r="Q113" s="206" t="str">
        <f>IF('Indicator Date hidden'!R114="x","x",$Q$2-'Indicator Date hidden'!R114)</f>
        <v>x</v>
      </c>
      <c r="R113" s="206">
        <f>IF('Indicator Date hidden'!S114="x","x",$R$2-'Indicator Date hidden'!S114)</f>
        <v>0</v>
      </c>
      <c r="S113" s="206">
        <f>IF('Indicator Date hidden'!T114="x","x",$S$2-'Indicator Date hidden'!T114)</f>
        <v>0</v>
      </c>
      <c r="T113" s="206">
        <f>IF('Indicator Date hidden'!U114="x","x",$T$2-'Indicator Date hidden'!U114)</f>
        <v>0</v>
      </c>
      <c r="U113" s="206">
        <f>IF('Indicator Date hidden'!V114="x","x",$U$2-'Indicator Date hidden'!V114)</f>
        <v>0</v>
      </c>
      <c r="V113" s="206">
        <f>IF('Indicator Date hidden'!W114="x","x",$V$2-'Indicator Date hidden'!W114)</f>
        <v>0</v>
      </c>
      <c r="W113" s="206">
        <f>IF('Indicator Date hidden'!X114="x","x",$W$2-'Indicator Date hidden'!X114)</f>
        <v>9</v>
      </c>
      <c r="X113" s="206">
        <f>IF('Indicator Date hidden'!Y114="x","x",$X$2-'Indicator Date hidden'!Y114)</f>
        <v>4</v>
      </c>
      <c r="Y113" s="206">
        <f>IF('Indicator Date hidden'!Z114="x","x",$Y$2-'Indicator Date hidden'!Z114)</f>
        <v>0</v>
      </c>
      <c r="Z113" s="206">
        <f>IF('Indicator Date hidden'!AA114="x","x",$Z$2-'Indicator Date hidden'!AA114)</f>
        <v>0</v>
      </c>
      <c r="AA113" s="206" t="str">
        <f>IF('Indicator Date hidden'!AB114="x","x",$AA$2-'Indicator Date hidden'!AB114)</f>
        <v>x</v>
      </c>
      <c r="AB113" s="206">
        <f>IF('Indicator Date hidden'!AC114="x","x",$AB$2-'Indicator Date hidden'!AC114)</f>
        <v>0</v>
      </c>
      <c r="AC113" s="206">
        <f>IF('Indicator Date hidden'!AD114="x","x",$AC$2-'Indicator Date hidden'!AD114)</f>
        <v>0</v>
      </c>
      <c r="AD113" s="206" t="str">
        <f>IF('Indicator Date hidden'!AE114="x","x",$AD$2-'Indicator Date hidden'!AE114)</f>
        <v>x</v>
      </c>
      <c r="AE113" s="206" t="str">
        <f>IF('Indicator Date hidden'!AF114="x","x",$AE$2-'Indicator Date hidden'!AF114)</f>
        <v>x</v>
      </c>
      <c r="AF113" s="206" t="str">
        <f>IF('Indicator Date hidden'!AG114="x","x",$AF$2-'Indicator Date hidden'!AG114)</f>
        <v>x</v>
      </c>
      <c r="AG113" s="206">
        <f>IF('Indicator Date hidden'!AH114="x","x",$AG$2-'Indicator Date hidden'!AH114)</f>
        <v>0</v>
      </c>
      <c r="AH113" s="206">
        <f>IF('Indicator Date hidden'!AI114="x","x",$AH$2-'Indicator Date hidden'!AI114)</f>
        <v>0</v>
      </c>
      <c r="AI113" s="206">
        <f>IF('Indicator Date hidden'!AJ114="x","x",$AI$2-'Indicator Date hidden'!AJ114)</f>
        <v>0</v>
      </c>
      <c r="AJ113" s="206" t="str">
        <f>IF('Indicator Date hidden'!AK114="x","x",$AJ$2-'Indicator Date hidden'!AK114)</f>
        <v>x</v>
      </c>
      <c r="AK113" s="206">
        <f>IF('Indicator Date hidden'!AL114="x","x",$AK$2-'Indicator Date hidden'!AL114)</f>
        <v>1</v>
      </c>
      <c r="AL113" s="206">
        <f>IF('Indicator Date hidden'!AM114="x","x",$AL$2-'Indicator Date hidden'!AM114)</f>
        <v>0</v>
      </c>
      <c r="AM113" s="206">
        <f>IF('Indicator Date hidden'!AN114="x","x",$AM$2-'Indicator Date hidden'!AN114)</f>
        <v>0</v>
      </c>
      <c r="AN113" s="206">
        <f>IF('Indicator Date hidden'!AO114="x","x",$AN$2-'Indicator Date hidden'!AO114)</f>
        <v>0</v>
      </c>
      <c r="AO113" s="206" t="str">
        <f>IF('Indicator Date hidden'!AP114="x","x",$AO$2-'Indicator Date hidden'!AP114)</f>
        <v>x</v>
      </c>
      <c r="AP113" s="206" t="str">
        <f>IF('Indicator Date hidden'!AQ114="x","x",$AP$2-'Indicator Date hidden'!AQ114)</f>
        <v>x</v>
      </c>
      <c r="AQ113" s="206">
        <f>IF('Indicator Date hidden'!AR114="x","x",$AQ$2-'Indicator Date hidden'!AR114)</f>
        <v>4</v>
      </c>
      <c r="AR113" s="206">
        <f>IF('Indicator Date hidden'!AS114="x","x",$AR$2-'Indicator Date hidden'!AS114)</f>
        <v>0</v>
      </c>
      <c r="AS113" s="206" t="str">
        <f>IF('Indicator Date hidden'!AT114="x","x",$AS$2-'Indicator Date hidden'!AT114)</f>
        <v>x</v>
      </c>
      <c r="AT113" s="206">
        <f>IF('Indicator Date hidden'!AU114="x","x",$AT$2-'Indicator Date hidden'!AU114)</f>
        <v>0</v>
      </c>
      <c r="AU113" s="206" t="str">
        <f>IF('Indicator Date hidden'!AV114="x","x",$AU$2-'Indicator Date hidden'!AV114)</f>
        <v>x</v>
      </c>
      <c r="AV113" s="206">
        <f>IF('Indicator Date hidden'!AW114="x","x",$AV$2-'Indicator Date hidden'!AW114)</f>
        <v>0</v>
      </c>
      <c r="AW113" s="206">
        <f>IF('Indicator Date hidden'!AX114="x","x",$AW$2-'Indicator Date hidden'!AX114)</f>
        <v>0</v>
      </c>
      <c r="AX113" s="206">
        <f>IF('Indicator Date hidden'!AY114="x","x",$AX$2-'Indicator Date hidden'!AY114)</f>
        <v>0</v>
      </c>
      <c r="AY113" s="206">
        <f>IF('Indicator Date hidden'!AZ114="x","x",$AY$2-'Indicator Date hidden'!AZ114)</f>
        <v>0</v>
      </c>
      <c r="AZ113" s="206">
        <f>IF('Indicator Date hidden'!BA114="x","x",$AZ$2-'Indicator Date hidden'!BA114)</f>
        <v>0</v>
      </c>
      <c r="BA113">
        <f t="shared" si="15"/>
        <v>18</v>
      </c>
      <c r="BB113" s="21">
        <f t="shared" si="16"/>
        <v>0.43902439024390244</v>
      </c>
      <c r="BC113">
        <f t="shared" si="17"/>
        <v>4</v>
      </c>
      <c r="BD113" s="21">
        <f t="shared" si="18"/>
        <v>1.6086470680820633</v>
      </c>
      <c r="BE113" s="282">
        <f t="shared" si="19"/>
        <v>0</v>
      </c>
    </row>
    <row r="114" spans="1:57" x14ac:dyDescent="0.25">
      <c r="A114" t="s">
        <v>7292</v>
      </c>
      <c r="B114" s="206">
        <f>IF('Indicator Date hidden'!C115="x","x",$B$2-'Indicator Date hidden'!C115)</f>
        <v>0</v>
      </c>
      <c r="C114" s="206">
        <f>IF('Indicator Date hidden'!D115="x","x",$C$2-'Indicator Date hidden'!D115)</f>
        <v>0</v>
      </c>
      <c r="D114" s="206">
        <f>IF('Indicator Date hidden'!E115="x","x",$D$2-'Indicator Date hidden'!E115)</f>
        <v>0</v>
      </c>
      <c r="E114" s="206">
        <f>IF('Indicator Date hidden'!F115="x","x",$E$2-'Indicator Date hidden'!F115)</f>
        <v>0</v>
      </c>
      <c r="F114" s="206">
        <f>IF('Indicator Date hidden'!G115="x","x",$F$2-'Indicator Date hidden'!G115)</f>
        <v>0</v>
      </c>
      <c r="G114" s="206">
        <f>IF('Indicator Date hidden'!H115="x","x",$G$2-'Indicator Date hidden'!H115)</f>
        <v>0</v>
      </c>
      <c r="H114" s="206">
        <f>IF('Indicator Date hidden'!I115="x","x",$H$2-'Indicator Date hidden'!I115)</f>
        <v>0</v>
      </c>
      <c r="I114" s="206">
        <f>IF('Indicator Date hidden'!J115="x","x",$I$2-'Indicator Date hidden'!J115)</f>
        <v>0</v>
      </c>
      <c r="J114" s="206">
        <f>IF('Indicator Date hidden'!K115="x","x",$J$2-'Indicator Date hidden'!K115)</f>
        <v>0</v>
      </c>
      <c r="K114" s="206">
        <f>IF('Indicator Date hidden'!L115="x","x",$K$2-'Indicator Date hidden'!L115)</f>
        <v>0</v>
      </c>
      <c r="L114" s="206">
        <f>IF('Indicator Date hidden'!M115="x","x",$L$2-'Indicator Date hidden'!M115)</f>
        <v>0</v>
      </c>
      <c r="M114" s="206">
        <f>IF('Indicator Date hidden'!N115="x","x",$M$2-'Indicator Date hidden'!N115)</f>
        <v>0</v>
      </c>
      <c r="N114" s="206">
        <f>IF('Indicator Date hidden'!O115="x","x",$N$2-'Indicator Date hidden'!O115)</f>
        <v>0</v>
      </c>
      <c r="O114" s="206">
        <f>IF('Indicator Date hidden'!P115="x","x",$O$2-'Indicator Date hidden'!P115)</f>
        <v>0</v>
      </c>
      <c r="P114" s="206">
        <f>IF('Indicator Date hidden'!Q115="x","x",$P$2-'Indicator Date hidden'!Q115)</f>
        <v>0</v>
      </c>
      <c r="Q114" s="206">
        <f>IF('Indicator Date hidden'!R115="x","x",$Q$2-'Indicator Date hidden'!R115)</f>
        <v>2</v>
      </c>
      <c r="R114" s="206">
        <f>IF('Indicator Date hidden'!S115="x","x",$R$2-'Indicator Date hidden'!S115)</f>
        <v>0</v>
      </c>
      <c r="S114" s="206">
        <f>IF('Indicator Date hidden'!T115="x","x",$S$2-'Indicator Date hidden'!T115)</f>
        <v>0</v>
      </c>
      <c r="T114" s="206">
        <f>IF('Indicator Date hidden'!U115="x","x",$T$2-'Indicator Date hidden'!U115)</f>
        <v>0</v>
      </c>
      <c r="U114" s="206">
        <f>IF('Indicator Date hidden'!V115="x","x",$U$2-'Indicator Date hidden'!V115)</f>
        <v>0</v>
      </c>
      <c r="V114" s="206">
        <f>IF('Indicator Date hidden'!W115="x","x",$V$2-'Indicator Date hidden'!W115)</f>
        <v>0</v>
      </c>
      <c r="W114" s="206">
        <f>IF('Indicator Date hidden'!X115="x","x",$W$2-'Indicator Date hidden'!X115)</f>
        <v>2</v>
      </c>
      <c r="X114" s="206">
        <f>IF('Indicator Date hidden'!Y115="x","x",$X$2-'Indicator Date hidden'!Y115)</f>
        <v>1</v>
      </c>
      <c r="Y114" s="206">
        <f>IF('Indicator Date hidden'!Z115="x","x",$Y$2-'Indicator Date hidden'!Z115)</f>
        <v>0</v>
      </c>
      <c r="Z114" s="206">
        <f>IF('Indicator Date hidden'!AA115="x","x",$Z$2-'Indicator Date hidden'!AA115)</f>
        <v>0</v>
      </c>
      <c r="AA114" s="206">
        <f>IF('Indicator Date hidden'!AB115="x","x",$AA$2-'Indicator Date hidden'!AB115)</f>
        <v>0</v>
      </c>
      <c r="AB114" s="206">
        <f>IF('Indicator Date hidden'!AC115="x","x",$AB$2-'Indicator Date hidden'!AC115)</f>
        <v>0</v>
      </c>
      <c r="AC114" s="206">
        <f>IF('Indicator Date hidden'!AD115="x","x",$AC$2-'Indicator Date hidden'!AD115)</f>
        <v>0</v>
      </c>
      <c r="AD114" s="206" t="str">
        <f>IF('Indicator Date hidden'!AE115="x","x",$AD$2-'Indicator Date hidden'!AE115)</f>
        <v>x</v>
      </c>
      <c r="AE114" s="206">
        <f>IF('Indicator Date hidden'!AF115="x","x",$AE$2-'Indicator Date hidden'!AF115)</f>
        <v>0</v>
      </c>
      <c r="AF114" s="206">
        <f>IF('Indicator Date hidden'!AG115="x","x",$AF$2-'Indicator Date hidden'!AG115)</f>
        <v>0</v>
      </c>
      <c r="AG114" s="206">
        <f>IF('Indicator Date hidden'!AH115="x","x",$AG$2-'Indicator Date hidden'!AH115)</f>
        <v>0</v>
      </c>
      <c r="AH114" s="206">
        <f>IF('Indicator Date hidden'!AI115="x","x",$AH$2-'Indicator Date hidden'!AI115)</f>
        <v>0</v>
      </c>
      <c r="AI114" s="206">
        <f>IF('Indicator Date hidden'!AJ115="x","x",$AI$2-'Indicator Date hidden'!AJ115)</f>
        <v>0</v>
      </c>
      <c r="AJ114" s="206" t="str">
        <f>IF('Indicator Date hidden'!AK115="x","x",$AJ$2-'Indicator Date hidden'!AK115)</f>
        <v>x</v>
      </c>
      <c r="AK114" s="206">
        <f>IF('Indicator Date hidden'!AL115="x","x",$AK$2-'Indicator Date hidden'!AL115)</f>
        <v>1</v>
      </c>
      <c r="AL114" s="206">
        <f>IF('Indicator Date hidden'!AM115="x","x",$AL$2-'Indicator Date hidden'!AM115)</f>
        <v>0</v>
      </c>
      <c r="AM114" s="206">
        <f>IF('Indicator Date hidden'!AN115="x","x",$AM$2-'Indicator Date hidden'!AN115)</f>
        <v>0</v>
      </c>
      <c r="AN114" s="206">
        <f>IF('Indicator Date hidden'!AO115="x","x",$AN$2-'Indicator Date hidden'!AO115)</f>
        <v>0</v>
      </c>
      <c r="AO114" s="206">
        <f>IF('Indicator Date hidden'!AP115="x","x",$AO$2-'Indicator Date hidden'!AP115)</f>
        <v>1</v>
      </c>
      <c r="AP114" s="206">
        <f>IF('Indicator Date hidden'!AQ115="x","x",$AP$2-'Indicator Date hidden'!AQ115)</f>
        <v>1</v>
      </c>
      <c r="AQ114" s="206">
        <f>IF('Indicator Date hidden'!AR115="x","x",$AQ$2-'Indicator Date hidden'!AR115)</f>
        <v>6</v>
      </c>
      <c r="AR114" s="206">
        <f>IF('Indicator Date hidden'!AS115="x","x",$AR$2-'Indicator Date hidden'!AS115)</f>
        <v>0</v>
      </c>
      <c r="AS114" s="206">
        <f>IF('Indicator Date hidden'!AT115="x","x",$AS$2-'Indicator Date hidden'!AT115)</f>
        <v>0</v>
      </c>
      <c r="AT114" s="206">
        <f>IF('Indicator Date hidden'!AU115="x","x",$AT$2-'Indicator Date hidden'!AU115)</f>
        <v>0</v>
      </c>
      <c r="AU114" s="206">
        <f>IF('Indicator Date hidden'!AV115="x","x",$AU$2-'Indicator Date hidden'!AV115)</f>
        <v>1</v>
      </c>
      <c r="AV114" s="206">
        <f>IF('Indicator Date hidden'!AW115="x","x",$AV$2-'Indicator Date hidden'!AW115)</f>
        <v>0</v>
      </c>
      <c r="AW114" s="206">
        <f>IF('Indicator Date hidden'!AX115="x","x",$AW$2-'Indicator Date hidden'!AX115)</f>
        <v>0</v>
      </c>
      <c r="AX114" s="206">
        <f>IF('Indicator Date hidden'!AY115="x","x",$AX$2-'Indicator Date hidden'!AY115)</f>
        <v>0</v>
      </c>
      <c r="AY114" s="206">
        <f>IF('Indicator Date hidden'!AZ115="x","x",$AY$2-'Indicator Date hidden'!AZ115)</f>
        <v>0</v>
      </c>
      <c r="AZ114" s="206">
        <f>IF('Indicator Date hidden'!BA115="x","x",$AZ$2-'Indicator Date hidden'!BA115)</f>
        <v>0</v>
      </c>
      <c r="BA114">
        <f t="shared" si="15"/>
        <v>15</v>
      </c>
      <c r="BB114" s="21">
        <f t="shared" si="16"/>
        <v>0.30612244897959184</v>
      </c>
      <c r="BC114">
        <f t="shared" si="17"/>
        <v>8</v>
      </c>
      <c r="BD114" s="21">
        <f t="shared" si="18"/>
        <v>0.95199214609719185</v>
      </c>
      <c r="BE114" s="282">
        <f t="shared" si="19"/>
        <v>0</v>
      </c>
    </row>
    <row r="115" spans="1:57" x14ac:dyDescent="0.25">
      <c r="A115" t="s">
        <v>7308</v>
      </c>
      <c r="B115" s="206">
        <f>IF('Indicator Date hidden'!C116="x","x",$B$2-'Indicator Date hidden'!C116)</f>
        <v>0</v>
      </c>
      <c r="C115" s="206">
        <f>IF('Indicator Date hidden'!D116="x","x",$C$2-'Indicator Date hidden'!D116)</f>
        <v>0</v>
      </c>
      <c r="D115" s="206">
        <f>IF('Indicator Date hidden'!E116="x","x",$D$2-'Indicator Date hidden'!E116)</f>
        <v>0</v>
      </c>
      <c r="E115" s="206">
        <f>IF('Indicator Date hidden'!F116="x","x",$E$2-'Indicator Date hidden'!F116)</f>
        <v>0</v>
      </c>
      <c r="F115" s="206">
        <f>IF('Indicator Date hidden'!G116="x","x",$F$2-'Indicator Date hidden'!G116)</f>
        <v>0</v>
      </c>
      <c r="G115" s="206">
        <f>IF('Indicator Date hidden'!H116="x","x",$G$2-'Indicator Date hidden'!H116)</f>
        <v>0</v>
      </c>
      <c r="H115" s="206">
        <f>IF('Indicator Date hidden'!I116="x","x",$H$2-'Indicator Date hidden'!I116)</f>
        <v>0</v>
      </c>
      <c r="I115" s="206">
        <f>IF('Indicator Date hidden'!J116="x","x",$I$2-'Indicator Date hidden'!J116)</f>
        <v>0</v>
      </c>
      <c r="J115" s="206">
        <f>IF('Indicator Date hidden'!K116="x","x",$J$2-'Indicator Date hidden'!K116)</f>
        <v>0</v>
      </c>
      <c r="K115" s="206">
        <f>IF('Indicator Date hidden'!L116="x","x",$K$2-'Indicator Date hidden'!L116)</f>
        <v>0</v>
      </c>
      <c r="L115" s="206">
        <f>IF('Indicator Date hidden'!M116="x","x",$L$2-'Indicator Date hidden'!M116)</f>
        <v>0</v>
      </c>
      <c r="M115" s="206">
        <f>IF('Indicator Date hidden'!N116="x","x",$M$2-'Indicator Date hidden'!N116)</f>
        <v>0</v>
      </c>
      <c r="N115" s="206">
        <f>IF('Indicator Date hidden'!O116="x","x",$N$2-'Indicator Date hidden'!O116)</f>
        <v>0</v>
      </c>
      <c r="O115" s="206">
        <f>IF('Indicator Date hidden'!P116="x","x",$O$2-'Indicator Date hidden'!P116)</f>
        <v>0</v>
      </c>
      <c r="P115" s="206">
        <f>IF('Indicator Date hidden'!Q116="x","x",$P$2-'Indicator Date hidden'!Q116)</f>
        <v>0</v>
      </c>
      <c r="Q115" s="206">
        <f>IF('Indicator Date hidden'!R116="x","x",$Q$2-'Indicator Date hidden'!R116)</f>
        <v>4</v>
      </c>
      <c r="R115" s="206">
        <f>IF('Indicator Date hidden'!S116="x","x",$R$2-'Indicator Date hidden'!S116)</f>
        <v>0</v>
      </c>
      <c r="S115" s="206">
        <f>IF('Indicator Date hidden'!T116="x","x",$S$2-'Indicator Date hidden'!T116)</f>
        <v>0</v>
      </c>
      <c r="T115" s="206">
        <f>IF('Indicator Date hidden'!U116="x","x",$T$2-'Indicator Date hidden'!U116)</f>
        <v>0</v>
      </c>
      <c r="U115" s="206">
        <f>IF('Indicator Date hidden'!V116="x","x",$U$2-'Indicator Date hidden'!V116)</f>
        <v>0</v>
      </c>
      <c r="V115" s="206">
        <f>IF('Indicator Date hidden'!W116="x","x",$V$2-'Indicator Date hidden'!W116)</f>
        <v>0</v>
      </c>
      <c r="W115" s="206">
        <f>IF('Indicator Date hidden'!X116="x","x",$W$2-'Indicator Date hidden'!X116)</f>
        <v>1</v>
      </c>
      <c r="X115" s="206">
        <f>IF('Indicator Date hidden'!Y116="x","x",$X$2-'Indicator Date hidden'!Y116)</f>
        <v>3</v>
      </c>
      <c r="Y115" s="206">
        <f>IF('Indicator Date hidden'!Z116="x","x",$Y$2-'Indicator Date hidden'!Z116)</f>
        <v>0</v>
      </c>
      <c r="Z115" s="206">
        <f>IF('Indicator Date hidden'!AA116="x","x",$Z$2-'Indicator Date hidden'!AA116)</f>
        <v>0</v>
      </c>
      <c r="AA115" s="206">
        <f>IF('Indicator Date hidden'!AB116="x","x",$AA$2-'Indicator Date hidden'!AB116)</f>
        <v>1</v>
      </c>
      <c r="AB115" s="206">
        <f>IF('Indicator Date hidden'!AC116="x","x",$AB$2-'Indicator Date hidden'!AC116)</f>
        <v>0</v>
      </c>
      <c r="AC115" s="206">
        <f>IF('Indicator Date hidden'!AD116="x","x",$AC$2-'Indicator Date hidden'!AD116)</f>
        <v>0</v>
      </c>
      <c r="AD115" s="206" t="str">
        <f>IF('Indicator Date hidden'!AE116="x","x",$AD$2-'Indicator Date hidden'!AE116)</f>
        <v>x</v>
      </c>
      <c r="AE115" s="206">
        <f>IF('Indicator Date hidden'!AF116="x","x",$AE$2-'Indicator Date hidden'!AF116)</f>
        <v>0</v>
      </c>
      <c r="AF115" s="206">
        <f>IF('Indicator Date hidden'!AG116="x","x",$AF$2-'Indicator Date hidden'!AG116)</f>
        <v>1</v>
      </c>
      <c r="AG115" s="206">
        <f>IF('Indicator Date hidden'!AH116="x","x",$AG$2-'Indicator Date hidden'!AH116)</f>
        <v>0</v>
      </c>
      <c r="AH115" s="206">
        <f>IF('Indicator Date hidden'!AI116="x","x",$AH$2-'Indicator Date hidden'!AI116)</f>
        <v>0</v>
      </c>
      <c r="AI115" s="206">
        <f>IF('Indicator Date hidden'!AJ116="x","x",$AI$2-'Indicator Date hidden'!AJ116)</f>
        <v>0</v>
      </c>
      <c r="AJ115" s="206" t="str">
        <f>IF('Indicator Date hidden'!AK116="x","x",$AJ$2-'Indicator Date hidden'!AK116)</f>
        <v>x</v>
      </c>
      <c r="AK115" s="206">
        <f>IF('Indicator Date hidden'!AL116="x","x",$AK$2-'Indicator Date hidden'!AL116)</f>
        <v>1</v>
      </c>
      <c r="AL115" s="206">
        <f>IF('Indicator Date hidden'!AM116="x","x",$AL$2-'Indicator Date hidden'!AM116)</f>
        <v>0</v>
      </c>
      <c r="AM115" s="206">
        <f>IF('Indicator Date hidden'!AN116="x","x",$AM$2-'Indicator Date hidden'!AN116)</f>
        <v>0</v>
      </c>
      <c r="AN115" s="206">
        <f>IF('Indicator Date hidden'!AO116="x","x",$AN$2-'Indicator Date hidden'!AO116)</f>
        <v>0</v>
      </c>
      <c r="AO115" s="206" t="str">
        <f>IF('Indicator Date hidden'!AP116="x","x",$AO$2-'Indicator Date hidden'!AP116)</f>
        <v>x</v>
      </c>
      <c r="AP115" s="206">
        <f>IF('Indicator Date hidden'!AQ116="x","x",$AP$2-'Indicator Date hidden'!AQ116)</f>
        <v>2</v>
      </c>
      <c r="AQ115" s="206">
        <f>IF('Indicator Date hidden'!AR116="x","x",$AQ$2-'Indicator Date hidden'!AR116)</f>
        <v>0</v>
      </c>
      <c r="AR115" s="206">
        <f>IF('Indicator Date hidden'!AS116="x","x",$AR$2-'Indicator Date hidden'!AS116)</f>
        <v>0</v>
      </c>
      <c r="AS115" s="206">
        <f>IF('Indicator Date hidden'!AT116="x","x",$AS$2-'Indicator Date hidden'!AT116)</f>
        <v>0</v>
      </c>
      <c r="AT115" s="206">
        <f>IF('Indicator Date hidden'!AU116="x","x",$AT$2-'Indicator Date hidden'!AU116)</f>
        <v>0</v>
      </c>
      <c r="AU115" s="206">
        <f>IF('Indicator Date hidden'!AV116="x","x",$AU$2-'Indicator Date hidden'!AV116)</f>
        <v>4</v>
      </c>
      <c r="AV115" s="206">
        <f>IF('Indicator Date hidden'!AW116="x","x",$AV$2-'Indicator Date hidden'!AW116)</f>
        <v>0</v>
      </c>
      <c r="AW115" s="206">
        <f>IF('Indicator Date hidden'!AX116="x","x",$AW$2-'Indicator Date hidden'!AX116)</f>
        <v>0</v>
      </c>
      <c r="AX115" s="206">
        <f>IF('Indicator Date hidden'!AY116="x","x",$AX$2-'Indicator Date hidden'!AY116)</f>
        <v>0</v>
      </c>
      <c r="AY115" s="206">
        <f>IF('Indicator Date hidden'!AZ116="x","x",$AY$2-'Indicator Date hidden'!AZ116)</f>
        <v>0</v>
      </c>
      <c r="AZ115" s="206">
        <f>IF('Indicator Date hidden'!BA116="x","x",$AZ$2-'Indicator Date hidden'!BA116)</f>
        <v>0</v>
      </c>
      <c r="BA115">
        <f t="shared" si="15"/>
        <v>17</v>
      </c>
      <c r="BB115" s="21">
        <f t="shared" si="16"/>
        <v>0.35416666666666669</v>
      </c>
      <c r="BC115">
        <f t="shared" si="17"/>
        <v>8</v>
      </c>
      <c r="BD115" s="21">
        <f t="shared" si="18"/>
        <v>0.94625541243131372</v>
      </c>
      <c r="BE115" s="282">
        <f t="shared" si="19"/>
        <v>0</v>
      </c>
    </row>
    <row r="116" spans="1:57" x14ac:dyDescent="0.25">
      <c r="A116" t="s">
        <v>7306</v>
      </c>
      <c r="B116" s="206">
        <f>IF('Indicator Date hidden'!C117="x","x",$B$2-'Indicator Date hidden'!C117)</f>
        <v>0</v>
      </c>
      <c r="C116" s="206">
        <f>IF('Indicator Date hidden'!D117="x","x",$C$2-'Indicator Date hidden'!D117)</f>
        <v>0</v>
      </c>
      <c r="D116" s="206">
        <f>IF('Indicator Date hidden'!E117="x","x",$D$2-'Indicator Date hidden'!E117)</f>
        <v>0</v>
      </c>
      <c r="E116" s="206">
        <f>IF('Indicator Date hidden'!F117="x","x",$E$2-'Indicator Date hidden'!F117)</f>
        <v>0</v>
      </c>
      <c r="F116" s="206">
        <f>IF('Indicator Date hidden'!G117="x","x",$F$2-'Indicator Date hidden'!G117)</f>
        <v>0</v>
      </c>
      <c r="G116" s="206">
        <f>IF('Indicator Date hidden'!H117="x","x",$G$2-'Indicator Date hidden'!H117)</f>
        <v>0</v>
      </c>
      <c r="H116" s="206">
        <f>IF('Indicator Date hidden'!I117="x","x",$H$2-'Indicator Date hidden'!I117)</f>
        <v>0</v>
      </c>
      <c r="I116" s="206">
        <f>IF('Indicator Date hidden'!J117="x","x",$I$2-'Indicator Date hidden'!J117)</f>
        <v>0</v>
      </c>
      <c r="J116" s="206">
        <f>IF('Indicator Date hidden'!K117="x","x",$J$2-'Indicator Date hidden'!K117)</f>
        <v>0</v>
      </c>
      <c r="K116" s="206">
        <f>IF('Indicator Date hidden'!L117="x","x",$K$2-'Indicator Date hidden'!L117)</f>
        <v>0</v>
      </c>
      <c r="L116" s="206">
        <f>IF('Indicator Date hidden'!M117="x","x",$L$2-'Indicator Date hidden'!M117)</f>
        <v>0</v>
      </c>
      <c r="M116" s="206">
        <f>IF('Indicator Date hidden'!N117="x","x",$M$2-'Indicator Date hidden'!N117)</f>
        <v>0</v>
      </c>
      <c r="N116" s="206">
        <f>IF('Indicator Date hidden'!O117="x","x",$N$2-'Indicator Date hidden'!O117)</f>
        <v>0</v>
      </c>
      <c r="O116" s="206">
        <f>IF('Indicator Date hidden'!P117="x","x",$O$2-'Indicator Date hidden'!P117)</f>
        <v>0</v>
      </c>
      <c r="P116" s="206">
        <f>IF('Indicator Date hidden'!Q117="x","x",$P$2-'Indicator Date hidden'!Q117)</f>
        <v>0</v>
      </c>
      <c r="Q116" s="206">
        <f>IF('Indicator Date hidden'!R117="x","x",$Q$2-'Indicator Date hidden'!R117)</f>
        <v>1</v>
      </c>
      <c r="R116" s="206">
        <f>IF('Indicator Date hidden'!S117="x","x",$R$2-'Indicator Date hidden'!S117)</f>
        <v>0</v>
      </c>
      <c r="S116" s="206">
        <f>IF('Indicator Date hidden'!T117="x","x",$S$2-'Indicator Date hidden'!T117)</f>
        <v>0</v>
      </c>
      <c r="T116" s="206">
        <f>IF('Indicator Date hidden'!U117="x","x",$T$2-'Indicator Date hidden'!U117)</f>
        <v>0</v>
      </c>
      <c r="U116" s="206">
        <f>IF('Indicator Date hidden'!V117="x","x",$U$2-'Indicator Date hidden'!V117)</f>
        <v>0</v>
      </c>
      <c r="V116" s="206">
        <f>IF('Indicator Date hidden'!W117="x","x",$V$2-'Indicator Date hidden'!W117)</f>
        <v>0</v>
      </c>
      <c r="W116" s="206">
        <f>IF('Indicator Date hidden'!X117="x","x",$W$2-'Indicator Date hidden'!X117)</f>
        <v>1</v>
      </c>
      <c r="X116" s="206">
        <f>IF('Indicator Date hidden'!Y117="x","x",$X$2-'Indicator Date hidden'!Y117)</f>
        <v>1</v>
      </c>
      <c r="Y116" s="206">
        <f>IF('Indicator Date hidden'!Z117="x","x",$Y$2-'Indicator Date hidden'!Z117)</f>
        <v>0</v>
      </c>
      <c r="Z116" s="206">
        <f>IF('Indicator Date hidden'!AA117="x","x",$Z$2-'Indicator Date hidden'!AA117)</f>
        <v>0</v>
      </c>
      <c r="AA116" s="206" t="str">
        <f>IF('Indicator Date hidden'!AB117="x","x",$AA$2-'Indicator Date hidden'!AB117)</f>
        <v>x</v>
      </c>
      <c r="AB116" s="206">
        <f>IF('Indicator Date hidden'!AC117="x","x",$AB$2-'Indicator Date hidden'!AC117)</f>
        <v>0</v>
      </c>
      <c r="AC116" s="206">
        <f>IF('Indicator Date hidden'!AD117="x","x",$AC$2-'Indicator Date hidden'!AD117)</f>
        <v>0</v>
      </c>
      <c r="AD116" s="206" t="str">
        <f>IF('Indicator Date hidden'!AE117="x","x",$AD$2-'Indicator Date hidden'!AE117)</f>
        <v>x</v>
      </c>
      <c r="AE116" s="206">
        <f>IF('Indicator Date hidden'!AF117="x","x",$AE$2-'Indicator Date hidden'!AF117)</f>
        <v>0</v>
      </c>
      <c r="AF116" s="206">
        <f>IF('Indicator Date hidden'!AG117="x","x",$AF$2-'Indicator Date hidden'!AG117)</f>
        <v>0</v>
      </c>
      <c r="AG116" s="206">
        <f>IF('Indicator Date hidden'!AH117="x","x",$AG$2-'Indicator Date hidden'!AH117)</f>
        <v>0</v>
      </c>
      <c r="AH116" s="206">
        <f>IF('Indicator Date hidden'!AI117="x","x",$AH$2-'Indicator Date hidden'!AI117)</f>
        <v>0</v>
      </c>
      <c r="AI116" s="206">
        <f>IF('Indicator Date hidden'!AJ117="x","x",$AI$2-'Indicator Date hidden'!AJ117)</f>
        <v>0</v>
      </c>
      <c r="AJ116" s="206" t="str">
        <f>IF('Indicator Date hidden'!AK117="x","x",$AJ$2-'Indicator Date hidden'!AK117)</f>
        <v>x</v>
      </c>
      <c r="AK116" s="206">
        <f>IF('Indicator Date hidden'!AL117="x","x",$AK$2-'Indicator Date hidden'!AL117)</f>
        <v>1</v>
      </c>
      <c r="AL116" s="206">
        <f>IF('Indicator Date hidden'!AM117="x","x",$AL$2-'Indicator Date hidden'!AM117)</f>
        <v>0</v>
      </c>
      <c r="AM116" s="206">
        <f>IF('Indicator Date hidden'!AN117="x","x",$AM$2-'Indicator Date hidden'!AN117)</f>
        <v>0</v>
      </c>
      <c r="AN116" s="206">
        <f>IF('Indicator Date hidden'!AO117="x","x",$AN$2-'Indicator Date hidden'!AO117)</f>
        <v>0</v>
      </c>
      <c r="AO116" s="206" t="str">
        <f>IF('Indicator Date hidden'!AP117="x","x",$AO$2-'Indicator Date hidden'!AP117)</f>
        <v>x</v>
      </c>
      <c r="AP116" s="206" t="str">
        <f>IF('Indicator Date hidden'!AQ117="x","x",$AP$2-'Indicator Date hidden'!AQ117)</f>
        <v>x</v>
      </c>
      <c r="AQ116" s="206">
        <f>IF('Indicator Date hidden'!AR117="x","x",$AQ$2-'Indicator Date hidden'!AR117)</f>
        <v>8</v>
      </c>
      <c r="AR116" s="206">
        <f>IF('Indicator Date hidden'!AS117="x","x",$AR$2-'Indicator Date hidden'!AS117)</f>
        <v>0</v>
      </c>
      <c r="AS116" s="206">
        <f>IF('Indicator Date hidden'!AT117="x","x",$AS$2-'Indicator Date hidden'!AT117)</f>
        <v>0</v>
      </c>
      <c r="AT116" s="206">
        <f>IF('Indicator Date hidden'!AU117="x","x",$AT$2-'Indicator Date hidden'!AU117)</f>
        <v>0</v>
      </c>
      <c r="AU116" s="206">
        <f>IF('Indicator Date hidden'!AV117="x","x",$AU$2-'Indicator Date hidden'!AV117)</f>
        <v>3</v>
      </c>
      <c r="AV116" s="206">
        <f>IF('Indicator Date hidden'!AW117="x","x",$AV$2-'Indicator Date hidden'!AW117)</f>
        <v>0</v>
      </c>
      <c r="AW116" s="206">
        <f>IF('Indicator Date hidden'!AX117="x","x",$AW$2-'Indicator Date hidden'!AX117)</f>
        <v>0</v>
      </c>
      <c r="AX116" s="206">
        <f>IF('Indicator Date hidden'!AY117="x","x",$AX$2-'Indicator Date hidden'!AY117)</f>
        <v>0</v>
      </c>
      <c r="AY116" s="206">
        <f>IF('Indicator Date hidden'!AZ117="x","x",$AY$2-'Indicator Date hidden'!AZ117)</f>
        <v>0</v>
      </c>
      <c r="AZ116" s="206">
        <f>IF('Indicator Date hidden'!BA117="x","x",$AZ$2-'Indicator Date hidden'!BA117)</f>
        <v>0</v>
      </c>
      <c r="BA116">
        <f t="shared" si="15"/>
        <v>15</v>
      </c>
      <c r="BB116" s="21">
        <f t="shared" si="16"/>
        <v>0.32608695652173914</v>
      </c>
      <c r="BC116">
        <f t="shared" si="17"/>
        <v>6</v>
      </c>
      <c r="BD116" s="21">
        <f t="shared" si="18"/>
        <v>1.2520304869549503</v>
      </c>
      <c r="BE116" s="282">
        <f t="shared" si="19"/>
        <v>0</v>
      </c>
    </row>
    <row r="117" spans="1:57" x14ac:dyDescent="0.25">
      <c r="A117" t="s">
        <v>7290</v>
      </c>
      <c r="B117" s="206">
        <f>IF('Indicator Date hidden'!C118="x","x",$B$2-'Indicator Date hidden'!C118)</f>
        <v>0</v>
      </c>
      <c r="C117" s="206">
        <f>IF('Indicator Date hidden'!D118="x","x",$C$2-'Indicator Date hidden'!D118)</f>
        <v>0</v>
      </c>
      <c r="D117" s="206">
        <f>IF('Indicator Date hidden'!E118="x","x",$D$2-'Indicator Date hidden'!E118)</f>
        <v>0</v>
      </c>
      <c r="E117" s="206">
        <f>IF('Indicator Date hidden'!F118="x","x",$E$2-'Indicator Date hidden'!F118)</f>
        <v>0</v>
      </c>
      <c r="F117" s="206">
        <f>IF('Indicator Date hidden'!G118="x","x",$F$2-'Indicator Date hidden'!G118)</f>
        <v>0</v>
      </c>
      <c r="G117" s="206">
        <f>IF('Indicator Date hidden'!H118="x","x",$G$2-'Indicator Date hidden'!H118)</f>
        <v>0</v>
      </c>
      <c r="H117" s="206">
        <f>IF('Indicator Date hidden'!I118="x","x",$H$2-'Indicator Date hidden'!I118)</f>
        <v>0</v>
      </c>
      <c r="I117" s="206">
        <f>IF('Indicator Date hidden'!J118="x","x",$I$2-'Indicator Date hidden'!J118)</f>
        <v>0</v>
      </c>
      <c r="J117" s="206">
        <f>IF('Indicator Date hidden'!K118="x","x",$J$2-'Indicator Date hidden'!K118)</f>
        <v>0</v>
      </c>
      <c r="K117" s="206">
        <f>IF('Indicator Date hidden'!L118="x","x",$K$2-'Indicator Date hidden'!L118)</f>
        <v>0</v>
      </c>
      <c r="L117" s="206">
        <f>IF('Indicator Date hidden'!M118="x","x",$L$2-'Indicator Date hidden'!M118)</f>
        <v>0</v>
      </c>
      <c r="M117" s="206">
        <f>IF('Indicator Date hidden'!N118="x","x",$M$2-'Indicator Date hidden'!N118)</f>
        <v>0</v>
      </c>
      <c r="N117" s="206">
        <f>IF('Indicator Date hidden'!O118="x","x",$N$2-'Indicator Date hidden'!O118)</f>
        <v>0</v>
      </c>
      <c r="O117" s="206">
        <f>IF('Indicator Date hidden'!P118="x","x",$O$2-'Indicator Date hidden'!P118)</f>
        <v>0</v>
      </c>
      <c r="P117" s="206">
        <f>IF('Indicator Date hidden'!Q118="x","x",$P$2-'Indicator Date hidden'!Q118)</f>
        <v>0</v>
      </c>
      <c r="Q117" s="206">
        <f>IF('Indicator Date hidden'!R118="x","x",$Q$2-'Indicator Date hidden'!R118)</f>
        <v>3</v>
      </c>
      <c r="R117" s="206">
        <f>IF('Indicator Date hidden'!S118="x","x",$R$2-'Indicator Date hidden'!S118)</f>
        <v>0</v>
      </c>
      <c r="S117" s="206">
        <f>IF('Indicator Date hidden'!T118="x","x",$S$2-'Indicator Date hidden'!T118)</f>
        <v>0</v>
      </c>
      <c r="T117" s="206">
        <f>IF('Indicator Date hidden'!U118="x","x",$T$2-'Indicator Date hidden'!U118)</f>
        <v>0</v>
      </c>
      <c r="U117" s="206">
        <f>IF('Indicator Date hidden'!V118="x","x",$U$2-'Indicator Date hidden'!V118)</f>
        <v>0</v>
      </c>
      <c r="V117" s="206">
        <f>IF('Indicator Date hidden'!W118="x","x",$V$2-'Indicator Date hidden'!W118)</f>
        <v>0</v>
      </c>
      <c r="W117" s="206">
        <f>IF('Indicator Date hidden'!X118="x","x",$W$2-'Indicator Date hidden'!X118)</f>
        <v>3</v>
      </c>
      <c r="X117" s="206">
        <f>IF('Indicator Date hidden'!Y118="x","x",$X$2-'Indicator Date hidden'!Y118)</f>
        <v>4</v>
      </c>
      <c r="Y117" s="206">
        <f>IF('Indicator Date hidden'!Z118="x","x",$Y$2-'Indicator Date hidden'!Z118)</f>
        <v>0</v>
      </c>
      <c r="Z117" s="206">
        <f>IF('Indicator Date hidden'!AA118="x","x",$Z$2-'Indicator Date hidden'!AA118)</f>
        <v>0</v>
      </c>
      <c r="AA117" s="206">
        <f>IF('Indicator Date hidden'!AB118="x","x",$AA$2-'Indicator Date hidden'!AB118)</f>
        <v>0</v>
      </c>
      <c r="AB117" s="206">
        <f>IF('Indicator Date hidden'!AC118="x","x",$AB$2-'Indicator Date hidden'!AC118)</f>
        <v>0</v>
      </c>
      <c r="AC117" s="206">
        <f>IF('Indicator Date hidden'!AD118="x","x",$AC$2-'Indicator Date hidden'!AD118)</f>
        <v>0</v>
      </c>
      <c r="AD117" s="206" t="str">
        <f>IF('Indicator Date hidden'!AE118="x","x",$AD$2-'Indicator Date hidden'!AE118)</f>
        <v>x</v>
      </c>
      <c r="AE117" s="206">
        <f>IF('Indicator Date hidden'!AF118="x","x",$AE$2-'Indicator Date hidden'!AF118)</f>
        <v>0</v>
      </c>
      <c r="AF117" s="206">
        <f>IF('Indicator Date hidden'!AG118="x","x",$AF$2-'Indicator Date hidden'!AG118)</f>
        <v>6</v>
      </c>
      <c r="AG117" s="206">
        <f>IF('Indicator Date hidden'!AH118="x","x",$AG$2-'Indicator Date hidden'!AH118)</f>
        <v>0</v>
      </c>
      <c r="AH117" s="206">
        <f>IF('Indicator Date hidden'!AI118="x","x",$AH$2-'Indicator Date hidden'!AI118)</f>
        <v>0</v>
      </c>
      <c r="AI117" s="206">
        <f>IF('Indicator Date hidden'!AJ118="x","x",$AI$2-'Indicator Date hidden'!AJ118)</f>
        <v>0</v>
      </c>
      <c r="AJ117" s="206" t="str">
        <f>IF('Indicator Date hidden'!AK118="x","x",$AJ$2-'Indicator Date hidden'!AK118)</f>
        <v>x</v>
      </c>
      <c r="AK117" s="206">
        <f>IF('Indicator Date hidden'!AL118="x","x",$AK$2-'Indicator Date hidden'!AL118)</f>
        <v>1</v>
      </c>
      <c r="AL117" s="206">
        <f>IF('Indicator Date hidden'!AM118="x","x",$AL$2-'Indicator Date hidden'!AM118)</f>
        <v>0</v>
      </c>
      <c r="AM117" s="206">
        <f>IF('Indicator Date hidden'!AN118="x","x",$AM$2-'Indicator Date hidden'!AN118)</f>
        <v>0</v>
      </c>
      <c r="AN117" s="206">
        <f>IF('Indicator Date hidden'!AO118="x","x",$AN$2-'Indicator Date hidden'!AO118)</f>
        <v>0</v>
      </c>
      <c r="AO117" s="206">
        <f>IF('Indicator Date hidden'!AP118="x","x",$AO$2-'Indicator Date hidden'!AP118)</f>
        <v>0</v>
      </c>
      <c r="AP117" s="206">
        <f>IF('Indicator Date hidden'!AQ118="x","x",$AP$2-'Indicator Date hidden'!AQ118)</f>
        <v>0</v>
      </c>
      <c r="AQ117" s="206">
        <f>IF('Indicator Date hidden'!AR118="x","x",$AQ$2-'Indicator Date hidden'!AR118)</f>
        <v>4</v>
      </c>
      <c r="AR117" s="206">
        <f>IF('Indicator Date hidden'!AS118="x","x",$AR$2-'Indicator Date hidden'!AS118)</f>
        <v>0</v>
      </c>
      <c r="AS117" s="206">
        <f>IF('Indicator Date hidden'!AT118="x","x",$AS$2-'Indicator Date hidden'!AT118)</f>
        <v>0</v>
      </c>
      <c r="AT117" s="206">
        <f>IF('Indicator Date hidden'!AU118="x","x",$AT$2-'Indicator Date hidden'!AU118)</f>
        <v>0</v>
      </c>
      <c r="AU117" s="206">
        <f>IF('Indicator Date hidden'!AV118="x","x",$AU$2-'Indicator Date hidden'!AV118)</f>
        <v>3</v>
      </c>
      <c r="AV117" s="206">
        <f>IF('Indicator Date hidden'!AW118="x","x",$AV$2-'Indicator Date hidden'!AW118)</f>
        <v>0</v>
      </c>
      <c r="AW117" s="206">
        <f>IF('Indicator Date hidden'!AX118="x","x",$AW$2-'Indicator Date hidden'!AX118)</f>
        <v>0</v>
      </c>
      <c r="AX117" s="206">
        <f>IF('Indicator Date hidden'!AY118="x","x",$AX$2-'Indicator Date hidden'!AY118)</f>
        <v>0</v>
      </c>
      <c r="AY117" s="206">
        <f>IF('Indicator Date hidden'!AZ118="x","x",$AY$2-'Indicator Date hidden'!AZ118)</f>
        <v>0</v>
      </c>
      <c r="AZ117" s="206">
        <f>IF('Indicator Date hidden'!BA118="x","x",$AZ$2-'Indicator Date hidden'!BA118)</f>
        <v>0</v>
      </c>
      <c r="BA117">
        <f t="shared" si="15"/>
        <v>24</v>
      </c>
      <c r="BB117" s="21">
        <f t="shared" si="16"/>
        <v>0.48979591836734693</v>
      </c>
      <c r="BC117">
        <f t="shared" si="17"/>
        <v>7</v>
      </c>
      <c r="BD117" s="21">
        <f t="shared" si="18"/>
        <v>1.3112145636088988</v>
      </c>
      <c r="BE117" s="282">
        <f t="shared" si="19"/>
        <v>0</v>
      </c>
    </row>
    <row r="118" spans="1:57" x14ac:dyDescent="0.25">
      <c r="A118" t="s">
        <v>7309</v>
      </c>
      <c r="B118" s="206">
        <f>IF('Indicator Date hidden'!C119="x","x",$B$2-'Indicator Date hidden'!C119)</f>
        <v>0</v>
      </c>
      <c r="C118" s="206">
        <f>IF('Indicator Date hidden'!D119="x","x",$C$2-'Indicator Date hidden'!D119)</f>
        <v>0</v>
      </c>
      <c r="D118" s="206">
        <f>IF('Indicator Date hidden'!E119="x","x",$D$2-'Indicator Date hidden'!E119)</f>
        <v>0</v>
      </c>
      <c r="E118" s="206">
        <f>IF('Indicator Date hidden'!F119="x","x",$E$2-'Indicator Date hidden'!F119)</f>
        <v>0</v>
      </c>
      <c r="F118" s="206">
        <f>IF('Indicator Date hidden'!G119="x","x",$F$2-'Indicator Date hidden'!G119)</f>
        <v>0</v>
      </c>
      <c r="G118" s="206">
        <f>IF('Indicator Date hidden'!H119="x","x",$G$2-'Indicator Date hidden'!H119)</f>
        <v>0</v>
      </c>
      <c r="H118" s="206">
        <f>IF('Indicator Date hidden'!I119="x","x",$H$2-'Indicator Date hidden'!I119)</f>
        <v>0</v>
      </c>
      <c r="I118" s="206">
        <f>IF('Indicator Date hidden'!J119="x","x",$I$2-'Indicator Date hidden'!J119)</f>
        <v>0</v>
      </c>
      <c r="J118" s="206">
        <f>IF('Indicator Date hidden'!K119="x","x",$J$2-'Indicator Date hidden'!K119)</f>
        <v>0</v>
      </c>
      <c r="K118" s="206">
        <f>IF('Indicator Date hidden'!L119="x","x",$K$2-'Indicator Date hidden'!L119)</f>
        <v>0</v>
      </c>
      <c r="L118" s="206">
        <f>IF('Indicator Date hidden'!M119="x","x",$L$2-'Indicator Date hidden'!M119)</f>
        <v>0</v>
      </c>
      <c r="M118" s="206">
        <f>IF('Indicator Date hidden'!N119="x","x",$M$2-'Indicator Date hidden'!N119)</f>
        <v>0</v>
      </c>
      <c r="N118" s="206">
        <f>IF('Indicator Date hidden'!O119="x","x",$N$2-'Indicator Date hidden'!O119)</f>
        <v>0</v>
      </c>
      <c r="O118" s="206">
        <f>IF('Indicator Date hidden'!P119="x","x",$O$2-'Indicator Date hidden'!P119)</f>
        <v>0</v>
      </c>
      <c r="P118" s="206">
        <f>IF('Indicator Date hidden'!Q119="x","x",$P$2-'Indicator Date hidden'!Q119)</f>
        <v>0</v>
      </c>
      <c r="Q118" s="206">
        <f>IF('Indicator Date hidden'!R119="x","x",$Q$2-'Indicator Date hidden'!R119)</f>
        <v>3</v>
      </c>
      <c r="R118" s="206">
        <f>IF('Indicator Date hidden'!S119="x","x",$R$2-'Indicator Date hidden'!S119)</f>
        <v>0</v>
      </c>
      <c r="S118" s="206">
        <f>IF('Indicator Date hidden'!T119="x","x",$S$2-'Indicator Date hidden'!T119)</f>
        <v>0</v>
      </c>
      <c r="T118" s="206">
        <f>IF('Indicator Date hidden'!U119="x","x",$T$2-'Indicator Date hidden'!U119)</f>
        <v>0</v>
      </c>
      <c r="U118" s="206">
        <f>IF('Indicator Date hidden'!V119="x","x",$U$2-'Indicator Date hidden'!V119)</f>
        <v>0</v>
      </c>
      <c r="V118" s="206">
        <f>IF('Indicator Date hidden'!W119="x","x",$V$2-'Indicator Date hidden'!W119)</f>
        <v>0</v>
      </c>
      <c r="W118" s="206">
        <f>IF('Indicator Date hidden'!X119="x","x",$W$2-'Indicator Date hidden'!X119)</f>
        <v>3</v>
      </c>
      <c r="X118" s="206">
        <f>IF('Indicator Date hidden'!Y119="x","x",$X$2-'Indicator Date hidden'!Y119)</f>
        <v>2</v>
      </c>
      <c r="Y118" s="206">
        <f>IF('Indicator Date hidden'!Z119="x","x",$Y$2-'Indicator Date hidden'!Z119)</f>
        <v>0</v>
      </c>
      <c r="Z118" s="206">
        <f>IF('Indicator Date hidden'!AA119="x","x",$Z$2-'Indicator Date hidden'!AA119)</f>
        <v>0</v>
      </c>
      <c r="AA118" s="206">
        <f>IF('Indicator Date hidden'!AB119="x","x",$AA$2-'Indicator Date hidden'!AB119)</f>
        <v>0</v>
      </c>
      <c r="AB118" s="206">
        <f>IF('Indicator Date hidden'!AC119="x","x",$AB$2-'Indicator Date hidden'!AC119)</f>
        <v>0</v>
      </c>
      <c r="AC118" s="206">
        <f>IF('Indicator Date hidden'!AD119="x","x",$AC$2-'Indicator Date hidden'!AD119)</f>
        <v>0</v>
      </c>
      <c r="AD118" s="206">
        <f>IF('Indicator Date hidden'!AE119="x","x",$AD$2-'Indicator Date hidden'!AE119)</f>
        <v>0</v>
      </c>
      <c r="AE118" s="206">
        <f>IF('Indicator Date hidden'!AF119="x","x",$AE$2-'Indicator Date hidden'!AF119)</f>
        <v>0</v>
      </c>
      <c r="AF118" s="206">
        <f>IF('Indicator Date hidden'!AG119="x","x",$AF$2-'Indicator Date hidden'!AG119)</f>
        <v>4</v>
      </c>
      <c r="AG118" s="206">
        <f>IF('Indicator Date hidden'!AH119="x","x",$AG$2-'Indicator Date hidden'!AH119)</f>
        <v>0</v>
      </c>
      <c r="AH118" s="206">
        <f>IF('Indicator Date hidden'!AI119="x","x",$AH$2-'Indicator Date hidden'!AI119)</f>
        <v>0</v>
      </c>
      <c r="AI118" s="206">
        <f>IF('Indicator Date hidden'!AJ119="x","x",$AI$2-'Indicator Date hidden'!AJ119)</f>
        <v>0</v>
      </c>
      <c r="AJ118" s="206" t="str">
        <f>IF('Indicator Date hidden'!AK119="x","x",$AJ$2-'Indicator Date hidden'!AK119)</f>
        <v>x</v>
      </c>
      <c r="AK118" s="206">
        <f>IF('Indicator Date hidden'!AL119="x","x",$AK$2-'Indicator Date hidden'!AL119)</f>
        <v>1</v>
      </c>
      <c r="AL118" s="206">
        <f>IF('Indicator Date hidden'!AM119="x","x",$AL$2-'Indicator Date hidden'!AM119)</f>
        <v>0</v>
      </c>
      <c r="AM118" s="206">
        <f>IF('Indicator Date hidden'!AN119="x","x",$AM$2-'Indicator Date hidden'!AN119)</f>
        <v>0</v>
      </c>
      <c r="AN118" s="206">
        <f>IF('Indicator Date hidden'!AO119="x","x",$AN$2-'Indicator Date hidden'!AO119)</f>
        <v>0</v>
      </c>
      <c r="AO118" s="206">
        <f>IF('Indicator Date hidden'!AP119="x","x",$AO$2-'Indicator Date hidden'!AP119)</f>
        <v>2</v>
      </c>
      <c r="AP118" s="206">
        <f>IF('Indicator Date hidden'!AQ119="x","x",$AP$2-'Indicator Date hidden'!AQ119)</f>
        <v>2</v>
      </c>
      <c r="AQ118" s="206">
        <f>IF('Indicator Date hidden'!AR119="x","x",$AQ$2-'Indicator Date hidden'!AR119)</f>
        <v>0</v>
      </c>
      <c r="AR118" s="206">
        <f>IF('Indicator Date hidden'!AS119="x","x",$AR$2-'Indicator Date hidden'!AS119)</f>
        <v>0</v>
      </c>
      <c r="AS118" s="206">
        <f>IF('Indicator Date hidden'!AT119="x","x",$AS$2-'Indicator Date hidden'!AT119)</f>
        <v>0</v>
      </c>
      <c r="AT118" s="206">
        <f>IF('Indicator Date hidden'!AU119="x","x",$AT$2-'Indicator Date hidden'!AU119)</f>
        <v>0</v>
      </c>
      <c r="AU118" s="206">
        <f>IF('Indicator Date hidden'!AV119="x","x",$AU$2-'Indicator Date hidden'!AV119)</f>
        <v>5</v>
      </c>
      <c r="AV118" s="206">
        <f>IF('Indicator Date hidden'!AW119="x","x",$AV$2-'Indicator Date hidden'!AW119)</f>
        <v>0</v>
      </c>
      <c r="AW118" s="206">
        <f>IF('Indicator Date hidden'!AX119="x","x",$AW$2-'Indicator Date hidden'!AX119)</f>
        <v>0</v>
      </c>
      <c r="AX118" s="206">
        <f>IF('Indicator Date hidden'!AY119="x","x",$AX$2-'Indicator Date hidden'!AY119)</f>
        <v>0</v>
      </c>
      <c r="AY118" s="206">
        <f>IF('Indicator Date hidden'!AZ119="x","x",$AY$2-'Indicator Date hidden'!AZ119)</f>
        <v>0</v>
      </c>
      <c r="AZ118" s="206">
        <f>IF('Indicator Date hidden'!BA119="x","x",$AZ$2-'Indicator Date hidden'!BA119)</f>
        <v>0</v>
      </c>
      <c r="BA118">
        <f t="shared" si="15"/>
        <v>22</v>
      </c>
      <c r="BB118" s="21">
        <f t="shared" si="16"/>
        <v>0.44</v>
      </c>
      <c r="BC118">
        <f t="shared" si="17"/>
        <v>8</v>
      </c>
      <c r="BD118" s="21">
        <f t="shared" si="18"/>
        <v>1.1164228589562291</v>
      </c>
      <c r="BE118" s="282">
        <f t="shared" si="19"/>
        <v>0</v>
      </c>
    </row>
    <row r="119" spans="1:57" x14ac:dyDescent="0.25">
      <c r="A119" t="s">
        <v>7304</v>
      </c>
      <c r="B119" s="206">
        <f>IF('Indicator Date hidden'!C120="x","x",$B$2-'Indicator Date hidden'!C120)</f>
        <v>0</v>
      </c>
      <c r="C119" s="206">
        <f>IF('Indicator Date hidden'!D120="x","x",$C$2-'Indicator Date hidden'!D120)</f>
        <v>0</v>
      </c>
      <c r="D119" s="206">
        <f>IF('Indicator Date hidden'!E120="x","x",$D$2-'Indicator Date hidden'!E120)</f>
        <v>0</v>
      </c>
      <c r="E119" s="206">
        <f>IF('Indicator Date hidden'!F120="x","x",$E$2-'Indicator Date hidden'!F120)</f>
        <v>0</v>
      </c>
      <c r="F119" s="206">
        <f>IF('Indicator Date hidden'!G120="x","x",$F$2-'Indicator Date hidden'!G120)</f>
        <v>0</v>
      </c>
      <c r="G119" s="206">
        <f>IF('Indicator Date hidden'!H120="x","x",$G$2-'Indicator Date hidden'!H120)</f>
        <v>0</v>
      </c>
      <c r="H119" s="206">
        <f>IF('Indicator Date hidden'!I120="x","x",$H$2-'Indicator Date hidden'!I120)</f>
        <v>0</v>
      </c>
      <c r="I119" s="206">
        <f>IF('Indicator Date hidden'!J120="x","x",$I$2-'Indicator Date hidden'!J120)</f>
        <v>0</v>
      </c>
      <c r="J119" s="206">
        <f>IF('Indicator Date hidden'!K120="x","x",$J$2-'Indicator Date hidden'!K120)</f>
        <v>0</v>
      </c>
      <c r="K119" s="206">
        <f>IF('Indicator Date hidden'!L120="x","x",$K$2-'Indicator Date hidden'!L120)</f>
        <v>0</v>
      </c>
      <c r="L119" s="206">
        <f>IF('Indicator Date hidden'!M120="x","x",$L$2-'Indicator Date hidden'!M120)</f>
        <v>0</v>
      </c>
      <c r="M119" s="206">
        <f>IF('Indicator Date hidden'!N120="x","x",$M$2-'Indicator Date hidden'!N120)</f>
        <v>0</v>
      </c>
      <c r="N119" s="206">
        <f>IF('Indicator Date hidden'!O120="x","x",$N$2-'Indicator Date hidden'!O120)</f>
        <v>0</v>
      </c>
      <c r="O119" s="206">
        <f>IF('Indicator Date hidden'!P120="x","x",$O$2-'Indicator Date hidden'!P120)</f>
        <v>0</v>
      </c>
      <c r="P119" s="206">
        <f>IF('Indicator Date hidden'!Q120="x","x",$P$2-'Indicator Date hidden'!Q120)</f>
        <v>0</v>
      </c>
      <c r="Q119" s="206" t="str">
        <f>IF('Indicator Date hidden'!R120="x","x",$Q$2-'Indicator Date hidden'!R120)</f>
        <v>x</v>
      </c>
      <c r="R119" s="206">
        <f>IF('Indicator Date hidden'!S120="x","x",$R$2-'Indicator Date hidden'!S120)</f>
        <v>0</v>
      </c>
      <c r="S119" s="206">
        <f>IF('Indicator Date hidden'!T120="x","x",$S$2-'Indicator Date hidden'!T120)</f>
        <v>0</v>
      </c>
      <c r="T119" s="206">
        <f>IF('Indicator Date hidden'!U120="x","x",$T$2-'Indicator Date hidden'!U120)</f>
        <v>0</v>
      </c>
      <c r="U119" s="206">
        <f>IF('Indicator Date hidden'!V120="x","x",$U$2-'Indicator Date hidden'!V120)</f>
        <v>0</v>
      </c>
      <c r="V119" s="206">
        <f>IF('Indicator Date hidden'!W120="x","x",$V$2-'Indicator Date hidden'!W120)</f>
        <v>0</v>
      </c>
      <c r="W119" s="206">
        <f>IF('Indicator Date hidden'!X120="x","x",$W$2-'Indicator Date hidden'!X120)</f>
        <v>5</v>
      </c>
      <c r="X119" s="206">
        <f>IF('Indicator Date hidden'!Y120="x","x",$X$2-'Indicator Date hidden'!Y120)</f>
        <v>2</v>
      </c>
      <c r="Y119" s="206">
        <f>IF('Indicator Date hidden'!Z120="x","x",$Y$2-'Indicator Date hidden'!Z120)</f>
        <v>0</v>
      </c>
      <c r="Z119" s="206">
        <f>IF('Indicator Date hidden'!AA120="x","x",$Z$2-'Indicator Date hidden'!AA120)</f>
        <v>0</v>
      </c>
      <c r="AA119" s="206">
        <f>IF('Indicator Date hidden'!AB120="x","x",$AA$2-'Indicator Date hidden'!AB120)</f>
        <v>0</v>
      </c>
      <c r="AB119" s="206">
        <f>IF('Indicator Date hidden'!AC120="x","x",$AB$2-'Indicator Date hidden'!AC120)</f>
        <v>0</v>
      </c>
      <c r="AC119" s="206">
        <f>IF('Indicator Date hidden'!AD120="x","x",$AC$2-'Indicator Date hidden'!AD120)</f>
        <v>0</v>
      </c>
      <c r="AD119" s="206">
        <f>IF('Indicator Date hidden'!AE120="x","x",$AD$2-'Indicator Date hidden'!AE120)</f>
        <v>0</v>
      </c>
      <c r="AE119" s="206">
        <f>IF('Indicator Date hidden'!AF120="x","x",$AE$2-'Indicator Date hidden'!AF120)</f>
        <v>0</v>
      </c>
      <c r="AF119" s="206" t="str">
        <f>IF('Indicator Date hidden'!AG120="x","x",$AF$2-'Indicator Date hidden'!AG120)</f>
        <v>x</v>
      </c>
      <c r="AG119" s="206">
        <f>IF('Indicator Date hidden'!AH120="x","x",$AG$2-'Indicator Date hidden'!AH120)</f>
        <v>0</v>
      </c>
      <c r="AH119" s="206">
        <f>IF('Indicator Date hidden'!AI120="x","x",$AH$2-'Indicator Date hidden'!AI120)</f>
        <v>0</v>
      </c>
      <c r="AI119" s="206">
        <f>IF('Indicator Date hidden'!AJ120="x","x",$AI$2-'Indicator Date hidden'!AJ120)</f>
        <v>0</v>
      </c>
      <c r="AJ119" s="206">
        <f>IF('Indicator Date hidden'!AK120="x","x",$AJ$2-'Indicator Date hidden'!AK120)</f>
        <v>1</v>
      </c>
      <c r="AK119" s="206">
        <f>IF('Indicator Date hidden'!AL120="x","x",$AK$2-'Indicator Date hidden'!AL120)</f>
        <v>1</v>
      </c>
      <c r="AL119" s="206">
        <f>IF('Indicator Date hidden'!AM120="x","x",$AL$2-'Indicator Date hidden'!AM120)</f>
        <v>0</v>
      </c>
      <c r="AM119" s="206">
        <f>IF('Indicator Date hidden'!AN120="x","x",$AM$2-'Indicator Date hidden'!AN120)</f>
        <v>0</v>
      </c>
      <c r="AN119" s="206">
        <f>IF('Indicator Date hidden'!AO120="x","x",$AN$2-'Indicator Date hidden'!AO120)</f>
        <v>0</v>
      </c>
      <c r="AO119" s="206">
        <f>IF('Indicator Date hidden'!AP120="x","x",$AO$2-'Indicator Date hidden'!AP120)</f>
        <v>1</v>
      </c>
      <c r="AP119" s="206">
        <f>IF('Indicator Date hidden'!AQ120="x","x",$AP$2-'Indicator Date hidden'!AQ120)</f>
        <v>1</v>
      </c>
      <c r="AQ119" s="206">
        <f>IF('Indicator Date hidden'!AR120="x","x",$AQ$2-'Indicator Date hidden'!AR120)</f>
        <v>6</v>
      </c>
      <c r="AR119" s="206">
        <f>IF('Indicator Date hidden'!AS120="x","x",$AR$2-'Indicator Date hidden'!AS120)</f>
        <v>0</v>
      </c>
      <c r="AS119" s="206">
        <f>IF('Indicator Date hidden'!AT120="x","x",$AS$2-'Indicator Date hidden'!AT120)</f>
        <v>0</v>
      </c>
      <c r="AT119" s="206">
        <f>IF('Indicator Date hidden'!AU120="x","x",$AT$2-'Indicator Date hidden'!AU120)</f>
        <v>0</v>
      </c>
      <c r="AU119" s="206">
        <f>IF('Indicator Date hidden'!AV120="x","x",$AU$2-'Indicator Date hidden'!AV120)</f>
        <v>1</v>
      </c>
      <c r="AV119" s="206">
        <f>IF('Indicator Date hidden'!AW120="x","x",$AV$2-'Indicator Date hidden'!AW120)</f>
        <v>0</v>
      </c>
      <c r="AW119" s="206">
        <f>IF('Indicator Date hidden'!AX120="x","x",$AW$2-'Indicator Date hidden'!AX120)</f>
        <v>0</v>
      </c>
      <c r="AX119" s="206">
        <f>IF('Indicator Date hidden'!AY120="x","x",$AX$2-'Indicator Date hidden'!AY120)</f>
        <v>0</v>
      </c>
      <c r="AY119" s="206">
        <f>IF('Indicator Date hidden'!AZ120="x","x",$AY$2-'Indicator Date hidden'!AZ120)</f>
        <v>0</v>
      </c>
      <c r="AZ119" s="206">
        <f>IF('Indicator Date hidden'!BA120="x","x",$AZ$2-'Indicator Date hidden'!BA120)</f>
        <v>0</v>
      </c>
      <c r="BA119">
        <f t="shared" si="15"/>
        <v>18</v>
      </c>
      <c r="BB119" s="21">
        <f t="shared" si="16"/>
        <v>0.36734693877551022</v>
      </c>
      <c r="BC119">
        <f t="shared" si="17"/>
        <v>8</v>
      </c>
      <c r="BD119" s="21">
        <f t="shared" si="18"/>
        <v>1.1373775341300223</v>
      </c>
      <c r="BE119" s="282">
        <f t="shared" si="19"/>
        <v>0</v>
      </c>
    </row>
    <row r="120" spans="1:57" x14ac:dyDescent="0.25">
      <c r="A120" t="s">
        <v>7315</v>
      </c>
      <c r="B120" s="206">
        <f>IF('Indicator Date hidden'!C121="x","x",$B$2-'Indicator Date hidden'!C121)</f>
        <v>0</v>
      </c>
      <c r="C120" s="206">
        <f>IF('Indicator Date hidden'!D121="x","x",$C$2-'Indicator Date hidden'!D121)</f>
        <v>0</v>
      </c>
      <c r="D120" s="206">
        <f>IF('Indicator Date hidden'!E121="x","x",$D$2-'Indicator Date hidden'!E121)</f>
        <v>0</v>
      </c>
      <c r="E120" s="206">
        <f>IF('Indicator Date hidden'!F121="x","x",$E$2-'Indicator Date hidden'!F121)</f>
        <v>0</v>
      </c>
      <c r="F120" s="206">
        <f>IF('Indicator Date hidden'!G121="x","x",$F$2-'Indicator Date hidden'!G121)</f>
        <v>0</v>
      </c>
      <c r="G120" s="206">
        <f>IF('Indicator Date hidden'!H121="x","x",$G$2-'Indicator Date hidden'!H121)</f>
        <v>0</v>
      </c>
      <c r="H120" s="206">
        <f>IF('Indicator Date hidden'!I121="x","x",$H$2-'Indicator Date hidden'!I121)</f>
        <v>0</v>
      </c>
      <c r="I120" s="206">
        <f>IF('Indicator Date hidden'!J121="x","x",$I$2-'Indicator Date hidden'!J121)</f>
        <v>0</v>
      </c>
      <c r="J120" s="206">
        <f>IF('Indicator Date hidden'!K121="x","x",$J$2-'Indicator Date hidden'!K121)</f>
        <v>0</v>
      </c>
      <c r="K120" s="206">
        <f>IF('Indicator Date hidden'!L121="x","x",$K$2-'Indicator Date hidden'!L121)</f>
        <v>0</v>
      </c>
      <c r="L120" s="206">
        <f>IF('Indicator Date hidden'!M121="x","x",$L$2-'Indicator Date hidden'!M121)</f>
        <v>0</v>
      </c>
      <c r="M120" s="206">
        <f>IF('Indicator Date hidden'!N121="x","x",$M$2-'Indicator Date hidden'!N121)</f>
        <v>0</v>
      </c>
      <c r="N120" s="206">
        <f>IF('Indicator Date hidden'!O121="x","x",$N$2-'Indicator Date hidden'!O121)</f>
        <v>0</v>
      </c>
      <c r="O120" s="206">
        <f>IF('Indicator Date hidden'!P121="x","x",$O$2-'Indicator Date hidden'!P121)</f>
        <v>0</v>
      </c>
      <c r="P120" s="206">
        <f>IF('Indicator Date hidden'!Q121="x","x",$P$2-'Indicator Date hidden'!Q121)</f>
        <v>0</v>
      </c>
      <c r="Q120" s="206">
        <f>IF('Indicator Date hidden'!R121="x","x",$Q$2-'Indicator Date hidden'!R121)</f>
        <v>1</v>
      </c>
      <c r="R120" s="206">
        <f>IF('Indicator Date hidden'!S121="x","x",$R$2-'Indicator Date hidden'!S121)</f>
        <v>0</v>
      </c>
      <c r="S120" s="206">
        <f>IF('Indicator Date hidden'!T121="x","x",$S$2-'Indicator Date hidden'!T121)</f>
        <v>0</v>
      </c>
      <c r="T120" s="206">
        <f>IF('Indicator Date hidden'!U121="x","x",$T$2-'Indicator Date hidden'!U121)</f>
        <v>0</v>
      </c>
      <c r="U120" s="206">
        <f>IF('Indicator Date hidden'!V121="x","x",$U$2-'Indicator Date hidden'!V121)</f>
        <v>0</v>
      </c>
      <c r="V120" s="206">
        <f>IF('Indicator Date hidden'!W121="x","x",$V$2-'Indicator Date hidden'!W121)</f>
        <v>0</v>
      </c>
      <c r="W120" s="206">
        <f>IF('Indicator Date hidden'!X121="x","x",$W$2-'Indicator Date hidden'!X121)</f>
        <v>1</v>
      </c>
      <c r="X120" s="206">
        <f>IF('Indicator Date hidden'!Y121="x","x",$X$2-'Indicator Date hidden'!Y121)</f>
        <v>4</v>
      </c>
      <c r="Y120" s="206">
        <f>IF('Indicator Date hidden'!Z121="x","x",$Y$2-'Indicator Date hidden'!Z121)</f>
        <v>0</v>
      </c>
      <c r="Z120" s="206">
        <f>IF('Indicator Date hidden'!AA121="x","x",$Z$2-'Indicator Date hidden'!AA121)</f>
        <v>0</v>
      </c>
      <c r="AA120" s="206">
        <f>IF('Indicator Date hidden'!AB121="x","x",$AA$2-'Indicator Date hidden'!AB121)</f>
        <v>0</v>
      </c>
      <c r="AB120" s="206">
        <f>IF('Indicator Date hidden'!AC121="x","x",$AB$2-'Indicator Date hidden'!AC121)</f>
        <v>0</v>
      </c>
      <c r="AC120" s="206">
        <f>IF('Indicator Date hidden'!AD121="x","x",$AC$2-'Indicator Date hidden'!AD121)</f>
        <v>0</v>
      </c>
      <c r="AD120" s="206">
        <f>IF('Indicator Date hidden'!AE121="x","x",$AD$2-'Indicator Date hidden'!AE121)</f>
        <v>0</v>
      </c>
      <c r="AE120" s="206">
        <f>IF('Indicator Date hidden'!AF121="x","x",$AE$2-'Indicator Date hidden'!AF121)</f>
        <v>0</v>
      </c>
      <c r="AF120" s="206">
        <f>IF('Indicator Date hidden'!AG121="x","x",$AF$2-'Indicator Date hidden'!AG121)</f>
        <v>4</v>
      </c>
      <c r="AG120" s="206">
        <f>IF('Indicator Date hidden'!AH121="x","x",$AG$2-'Indicator Date hidden'!AH121)</f>
        <v>0</v>
      </c>
      <c r="AH120" s="206">
        <f>IF('Indicator Date hidden'!AI121="x","x",$AH$2-'Indicator Date hidden'!AI121)</f>
        <v>0</v>
      </c>
      <c r="AI120" s="206">
        <f>IF('Indicator Date hidden'!AJ121="x","x",$AI$2-'Indicator Date hidden'!AJ121)</f>
        <v>0</v>
      </c>
      <c r="AJ120" s="206" t="str">
        <f>IF('Indicator Date hidden'!AK121="x","x",$AJ$2-'Indicator Date hidden'!AK121)</f>
        <v>x</v>
      </c>
      <c r="AK120" s="206">
        <f>IF('Indicator Date hidden'!AL121="x","x",$AK$2-'Indicator Date hidden'!AL121)</f>
        <v>1</v>
      </c>
      <c r="AL120" s="206">
        <f>IF('Indicator Date hidden'!AM121="x","x",$AL$2-'Indicator Date hidden'!AM121)</f>
        <v>0</v>
      </c>
      <c r="AM120" s="206">
        <f>IF('Indicator Date hidden'!AN121="x","x",$AM$2-'Indicator Date hidden'!AN121)</f>
        <v>0</v>
      </c>
      <c r="AN120" s="206">
        <f>IF('Indicator Date hidden'!AO121="x","x",$AN$2-'Indicator Date hidden'!AO121)</f>
        <v>0</v>
      </c>
      <c r="AO120" s="206">
        <f>IF('Indicator Date hidden'!AP121="x","x",$AO$2-'Indicator Date hidden'!AP121)</f>
        <v>1</v>
      </c>
      <c r="AP120" s="206">
        <f>IF('Indicator Date hidden'!AQ121="x","x",$AP$2-'Indicator Date hidden'!AQ121)</f>
        <v>1</v>
      </c>
      <c r="AQ120" s="206">
        <f>IF('Indicator Date hidden'!AR121="x","x",$AQ$2-'Indicator Date hidden'!AR121)</f>
        <v>6</v>
      </c>
      <c r="AR120" s="206">
        <f>IF('Indicator Date hidden'!AS121="x","x",$AR$2-'Indicator Date hidden'!AS121)</f>
        <v>0</v>
      </c>
      <c r="AS120" s="206">
        <f>IF('Indicator Date hidden'!AT121="x","x",$AS$2-'Indicator Date hidden'!AT121)</f>
        <v>0</v>
      </c>
      <c r="AT120" s="206">
        <f>IF('Indicator Date hidden'!AU121="x","x",$AT$2-'Indicator Date hidden'!AU121)</f>
        <v>0</v>
      </c>
      <c r="AU120" s="206">
        <f>IF('Indicator Date hidden'!AV121="x","x",$AU$2-'Indicator Date hidden'!AV121)</f>
        <v>7</v>
      </c>
      <c r="AV120" s="206">
        <f>IF('Indicator Date hidden'!AW121="x","x",$AV$2-'Indicator Date hidden'!AW121)</f>
        <v>0</v>
      </c>
      <c r="AW120" s="206">
        <f>IF('Indicator Date hidden'!AX121="x","x",$AW$2-'Indicator Date hidden'!AX121)</f>
        <v>0</v>
      </c>
      <c r="AX120" s="206">
        <f>IF('Indicator Date hidden'!AY121="x","x",$AX$2-'Indicator Date hidden'!AY121)</f>
        <v>0</v>
      </c>
      <c r="AY120" s="206">
        <f>IF('Indicator Date hidden'!AZ121="x","x",$AY$2-'Indicator Date hidden'!AZ121)</f>
        <v>0</v>
      </c>
      <c r="AZ120" s="206">
        <f>IF('Indicator Date hidden'!BA121="x","x",$AZ$2-'Indicator Date hidden'!BA121)</f>
        <v>0</v>
      </c>
      <c r="BA120">
        <f t="shared" si="15"/>
        <v>26</v>
      </c>
      <c r="BB120" s="21">
        <f t="shared" si="16"/>
        <v>0.52</v>
      </c>
      <c r="BC120">
        <f t="shared" si="17"/>
        <v>9</v>
      </c>
      <c r="BD120" s="21">
        <f t="shared" si="18"/>
        <v>1.4729562111617576</v>
      </c>
      <c r="BE120" s="282">
        <f t="shared" si="19"/>
        <v>0</v>
      </c>
    </row>
    <row r="121" spans="1:57" x14ac:dyDescent="0.25">
      <c r="A121" t="s">
        <v>7326</v>
      </c>
      <c r="B121" s="206">
        <f>IF('Indicator Date hidden'!C122="x","x",$B$2-'Indicator Date hidden'!C122)</f>
        <v>0</v>
      </c>
      <c r="C121" s="206">
        <f>IF('Indicator Date hidden'!D122="x","x",$C$2-'Indicator Date hidden'!D122)</f>
        <v>0</v>
      </c>
      <c r="D121" s="206">
        <f>IF('Indicator Date hidden'!E122="x","x",$D$2-'Indicator Date hidden'!E122)</f>
        <v>0</v>
      </c>
      <c r="E121" s="206">
        <f>IF('Indicator Date hidden'!F122="x","x",$E$2-'Indicator Date hidden'!F122)</f>
        <v>0</v>
      </c>
      <c r="F121" s="206">
        <f>IF('Indicator Date hidden'!G122="x","x",$F$2-'Indicator Date hidden'!G122)</f>
        <v>0</v>
      </c>
      <c r="G121" s="206">
        <f>IF('Indicator Date hidden'!H122="x","x",$G$2-'Indicator Date hidden'!H122)</f>
        <v>0</v>
      </c>
      <c r="H121" s="206">
        <f>IF('Indicator Date hidden'!I122="x","x",$H$2-'Indicator Date hidden'!I122)</f>
        <v>0</v>
      </c>
      <c r="I121" s="206">
        <f>IF('Indicator Date hidden'!J122="x","x",$I$2-'Indicator Date hidden'!J122)</f>
        <v>0</v>
      </c>
      <c r="J121" s="206">
        <f>IF('Indicator Date hidden'!K122="x","x",$J$2-'Indicator Date hidden'!K122)</f>
        <v>0</v>
      </c>
      <c r="K121" s="206">
        <f>IF('Indicator Date hidden'!L122="x","x",$K$2-'Indicator Date hidden'!L122)</f>
        <v>0</v>
      </c>
      <c r="L121" s="206">
        <f>IF('Indicator Date hidden'!M122="x","x",$L$2-'Indicator Date hidden'!M122)</f>
        <v>0</v>
      </c>
      <c r="M121" s="206">
        <f>IF('Indicator Date hidden'!N122="x","x",$M$2-'Indicator Date hidden'!N122)</f>
        <v>0</v>
      </c>
      <c r="N121" s="206">
        <f>IF('Indicator Date hidden'!O122="x","x",$N$2-'Indicator Date hidden'!O122)</f>
        <v>0</v>
      </c>
      <c r="O121" s="206">
        <f>IF('Indicator Date hidden'!P122="x","x",$O$2-'Indicator Date hidden'!P122)</f>
        <v>0</v>
      </c>
      <c r="P121" s="206" t="str">
        <f>IF('Indicator Date hidden'!Q122="x","x",$P$2-'Indicator Date hidden'!Q122)</f>
        <v>x</v>
      </c>
      <c r="Q121" s="206" t="str">
        <f>IF('Indicator Date hidden'!R122="x","x",$Q$2-'Indicator Date hidden'!R122)</f>
        <v>x</v>
      </c>
      <c r="R121" s="206">
        <f>IF('Indicator Date hidden'!S122="x","x",$R$2-'Indicator Date hidden'!S122)</f>
        <v>0</v>
      </c>
      <c r="S121" s="206">
        <f>IF('Indicator Date hidden'!T122="x","x",$S$2-'Indicator Date hidden'!T122)</f>
        <v>0</v>
      </c>
      <c r="T121" s="206">
        <f>IF('Indicator Date hidden'!U122="x","x",$T$2-'Indicator Date hidden'!U122)</f>
        <v>0</v>
      </c>
      <c r="U121" s="206" t="str">
        <f>IF('Indicator Date hidden'!V122="x","x",$U$2-'Indicator Date hidden'!V122)</f>
        <v>x</v>
      </c>
      <c r="V121" s="206">
        <f>IF('Indicator Date hidden'!W122="x","x",$V$2-'Indicator Date hidden'!W122)</f>
        <v>0</v>
      </c>
      <c r="W121" s="206">
        <f>IF('Indicator Date hidden'!X122="x","x",$W$2-'Indicator Date hidden'!X122)</f>
        <v>7</v>
      </c>
      <c r="X121" s="206">
        <f>IF('Indicator Date hidden'!Y122="x","x",$X$2-'Indicator Date hidden'!Y122)</f>
        <v>4</v>
      </c>
      <c r="Y121" s="206">
        <f>IF('Indicator Date hidden'!Z122="x","x",$Y$2-'Indicator Date hidden'!Z122)</f>
        <v>0</v>
      </c>
      <c r="Z121" s="206">
        <f>IF('Indicator Date hidden'!AA122="x","x",$Z$2-'Indicator Date hidden'!AA122)</f>
        <v>0</v>
      </c>
      <c r="AA121" s="206" t="str">
        <f>IF('Indicator Date hidden'!AB122="x","x",$AA$2-'Indicator Date hidden'!AB122)</f>
        <v>x</v>
      </c>
      <c r="AB121" s="206">
        <f>IF('Indicator Date hidden'!AC122="x","x",$AB$2-'Indicator Date hidden'!AC122)</f>
        <v>0</v>
      </c>
      <c r="AC121" s="206">
        <f>IF('Indicator Date hidden'!AD122="x","x",$AC$2-'Indicator Date hidden'!AD122)</f>
        <v>0</v>
      </c>
      <c r="AD121" s="206" t="str">
        <f>IF('Indicator Date hidden'!AE122="x","x",$AD$2-'Indicator Date hidden'!AE122)</f>
        <v>x</v>
      </c>
      <c r="AE121" s="206" t="str">
        <f>IF('Indicator Date hidden'!AF122="x","x",$AE$2-'Indicator Date hidden'!AF122)</f>
        <v>x</v>
      </c>
      <c r="AF121" s="206" t="str">
        <f>IF('Indicator Date hidden'!AG122="x","x",$AF$2-'Indicator Date hidden'!AG122)</f>
        <v>x</v>
      </c>
      <c r="AG121" s="206">
        <f>IF('Indicator Date hidden'!AH122="x","x",$AG$2-'Indicator Date hidden'!AH122)</f>
        <v>0</v>
      </c>
      <c r="AH121" s="206">
        <f>IF('Indicator Date hidden'!AI122="x","x",$AH$2-'Indicator Date hidden'!AI122)</f>
        <v>0</v>
      </c>
      <c r="AI121" s="206">
        <f>IF('Indicator Date hidden'!AJ122="x","x",$AI$2-'Indicator Date hidden'!AJ122)</f>
        <v>0</v>
      </c>
      <c r="AJ121" s="206" t="str">
        <f>IF('Indicator Date hidden'!AK122="x","x",$AJ$2-'Indicator Date hidden'!AK122)</f>
        <v>x</v>
      </c>
      <c r="AK121" s="206">
        <f>IF('Indicator Date hidden'!AL122="x","x",$AK$2-'Indicator Date hidden'!AL122)</f>
        <v>1</v>
      </c>
      <c r="AL121" s="206">
        <f>IF('Indicator Date hidden'!AM122="x","x",$AL$2-'Indicator Date hidden'!AM122)</f>
        <v>0</v>
      </c>
      <c r="AM121" s="206">
        <f>IF('Indicator Date hidden'!AN122="x","x",$AM$2-'Indicator Date hidden'!AN122)</f>
        <v>0</v>
      </c>
      <c r="AN121" s="206">
        <f>IF('Indicator Date hidden'!AO122="x","x",$AN$2-'Indicator Date hidden'!AO122)</f>
        <v>0</v>
      </c>
      <c r="AO121" s="206" t="str">
        <f>IF('Indicator Date hidden'!AP122="x","x",$AO$2-'Indicator Date hidden'!AP122)</f>
        <v>x</v>
      </c>
      <c r="AP121" s="206" t="str">
        <f>IF('Indicator Date hidden'!AQ122="x","x",$AP$2-'Indicator Date hidden'!AQ122)</f>
        <v>x</v>
      </c>
      <c r="AQ121" s="206">
        <f>IF('Indicator Date hidden'!AR122="x","x",$AQ$2-'Indicator Date hidden'!AR122)</f>
        <v>4</v>
      </c>
      <c r="AR121" s="206">
        <f>IF('Indicator Date hidden'!AS122="x","x",$AR$2-'Indicator Date hidden'!AS122)</f>
        <v>1</v>
      </c>
      <c r="AS121" s="206" t="str">
        <f>IF('Indicator Date hidden'!AT122="x","x",$AS$2-'Indicator Date hidden'!AT122)</f>
        <v>x</v>
      </c>
      <c r="AT121" s="206" t="str">
        <f>IF('Indicator Date hidden'!AU122="x","x",$AT$2-'Indicator Date hidden'!AU122)</f>
        <v>x</v>
      </c>
      <c r="AU121" s="206" t="str">
        <f>IF('Indicator Date hidden'!AV122="x","x",$AU$2-'Indicator Date hidden'!AV122)</f>
        <v>x</v>
      </c>
      <c r="AV121" s="206">
        <f>IF('Indicator Date hidden'!AW122="x","x",$AV$2-'Indicator Date hidden'!AW122)</f>
        <v>3</v>
      </c>
      <c r="AW121" s="206">
        <f>IF('Indicator Date hidden'!AX122="x","x",$AW$2-'Indicator Date hidden'!AX122)</f>
        <v>3</v>
      </c>
      <c r="AX121" s="206">
        <f>IF('Indicator Date hidden'!AY122="x","x",$AX$2-'Indicator Date hidden'!AY122)</f>
        <v>0</v>
      </c>
      <c r="AY121" s="206">
        <f>IF('Indicator Date hidden'!AZ122="x","x",$AY$2-'Indicator Date hidden'!AZ122)</f>
        <v>0</v>
      </c>
      <c r="AZ121" s="206">
        <f>IF('Indicator Date hidden'!BA122="x","x",$AZ$2-'Indicator Date hidden'!BA122)</f>
        <v>0</v>
      </c>
      <c r="BA121">
        <f t="shared" si="15"/>
        <v>23</v>
      </c>
      <c r="BB121" s="21">
        <f t="shared" si="16"/>
        <v>0.60526315789473684</v>
      </c>
      <c r="BC121">
        <f t="shared" si="17"/>
        <v>7</v>
      </c>
      <c r="BD121" s="21">
        <f t="shared" si="18"/>
        <v>1.5137870545547005</v>
      </c>
      <c r="BE121" s="282">
        <f t="shared" si="19"/>
        <v>0</v>
      </c>
    </row>
    <row r="122" spans="1:57" x14ac:dyDescent="0.25">
      <c r="A122" t="s">
        <v>7324</v>
      </c>
      <c r="B122" s="206">
        <f>IF('Indicator Date hidden'!C123="x","x",$B$2-'Indicator Date hidden'!C123)</f>
        <v>0</v>
      </c>
      <c r="C122" s="206">
        <f>IF('Indicator Date hidden'!D123="x","x",$C$2-'Indicator Date hidden'!D123)</f>
        <v>0</v>
      </c>
      <c r="D122" s="206">
        <f>IF('Indicator Date hidden'!E123="x","x",$D$2-'Indicator Date hidden'!E123)</f>
        <v>0</v>
      </c>
      <c r="E122" s="206">
        <f>IF('Indicator Date hidden'!F123="x","x",$E$2-'Indicator Date hidden'!F123)</f>
        <v>0</v>
      </c>
      <c r="F122" s="206">
        <f>IF('Indicator Date hidden'!G123="x","x",$F$2-'Indicator Date hidden'!G123)</f>
        <v>0</v>
      </c>
      <c r="G122" s="206">
        <f>IF('Indicator Date hidden'!H123="x","x",$G$2-'Indicator Date hidden'!H123)</f>
        <v>0</v>
      </c>
      <c r="H122" s="206">
        <f>IF('Indicator Date hidden'!I123="x","x",$H$2-'Indicator Date hidden'!I123)</f>
        <v>0</v>
      </c>
      <c r="I122" s="206">
        <f>IF('Indicator Date hidden'!J123="x","x",$I$2-'Indicator Date hidden'!J123)</f>
        <v>0</v>
      </c>
      <c r="J122" s="206">
        <f>IF('Indicator Date hidden'!K123="x","x",$J$2-'Indicator Date hidden'!K123)</f>
        <v>0</v>
      </c>
      <c r="K122" s="206">
        <f>IF('Indicator Date hidden'!L123="x","x",$K$2-'Indicator Date hidden'!L123)</f>
        <v>0</v>
      </c>
      <c r="L122" s="206">
        <f>IF('Indicator Date hidden'!M123="x","x",$L$2-'Indicator Date hidden'!M123)</f>
        <v>0</v>
      </c>
      <c r="M122" s="206">
        <f>IF('Indicator Date hidden'!N123="x","x",$M$2-'Indicator Date hidden'!N123)</f>
        <v>0</v>
      </c>
      <c r="N122" s="206">
        <f>IF('Indicator Date hidden'!O123="x","x",$N$2-'Indicator Date hidden'!O123)</f>
        <v>0</v>
      </c>
      <c r="O122" s="206">
        <f>IF('Indicator Date hidden'!P123="x","x",$O$2-'Indicator Date hidden'!P123)</f>
        <v>0</v>
      </c>
      <c r="P122" s="206">
        <f>IF('Indicator Date hidden'!Q123="x","x",$P$2-'Indicator Date hidden'!Q123)</f>
        <v>0</v>
      </c>
      <c r="Q122" s="206">
        <f>IF('Indicator Date hidden'!R123="x","x",$Q$2-'Indicator Date hidden'!R123)</f>
        <v>3</v>
      </c>
      <c r="R122" s="206">
        <f>IF('Indicator Date hidden'!S123="x","x",$R$2-'Indicator Date hidden'!S123)</f>
        <v>0</v>
      </c>
      <c r="S122" s="206">
        <f>IF('Indicator Date hidden'!T123="x","x",$S$2-'Indicator Date hidden'!T123)</f>
        <v>0</v>
      </c>
      <c r="T122" s="206">
        <f>IF('Indicator Date hidden'!U123="x","x",$T$2-'Indicator Date hidden'!U123)</f>
        <v>0</v>
      </c>
      <c r="U122" s="206">
        <f>IF('Indicator Date hidden'!V123="x","x",$U$2-'Indicator Date hidden'!V123)</f>
        <v>0</v>
      </c>
      <c r="V122" s="206">
        <f>IF('Indicator Date hidden'!W123="x","x",$V$2-'Indicator Date hidden'!W123)</f>
        <v>0</v>
      </c>
      <c r="W122" s="206">
        <f>IF('Indicator Date hidden'!X123="x","x",$W$2-'Indicator Date hidden'!X123)</f>
        <v>3</v>
      </c>
      <c r="X122" s="206" t="str">
        <f>IF('Indicator Date hidden'!Y123="x","x",$X$2-'Indicator Date hidden'!Y123)</f>
        <v>x</v>
      </c>
      <c r="Y122" s="206">
        <f>IF('Indicator Date hidden'!Z123="x","x",$Y$2-'Indicator Date hidden'!Z123)</f>
        <v>0</v>
      </c>
      <c r="Z122" s="206">
        <f>IF('Indicator Date hidden'!AA123="x","x",$Z$2-'Indicator Date hidden'!AA123)</f>
        <v>0</v>
      </c>
      <c r="AA122" s="206">
        <f>IF('Indicator Date hidden'!AB123="x","x",$AA$2-'Indicator Date hidden'!AB123)</f>
        <v>0</v>
      </c>
      <c r="AB122" s="206">
        <f>IF('Indicator Date hidden'!AC123="x","x",$AB$2-'Indicator Date hidden'!AC123)</f>
        <v>0</v>
      </c>
      <c r="AC122" s="206">
        <f>IF('Indicator Date hidden'!AD123="x","x",$AC$2-'Indicator Date hidden'!AD123)</f>
        <v>0</v>
      </c>
      <c r="AD122" s="206">
        <f>IF('Indicator Date hidden'!AE123="x","x",$AD$2-'Indicator Date hidden'!AE123)</f>
        <v>0</v>
      </c>
      <c r="AE122" s="206">
        <f>IF('Indicator Date hidden'!AF123="x","x",$AE$2-'Indicator Date hidden'!AF123)</f>
        <v>0</v>
      </c>
      <c r="AF122" s="206">
        <f>IF('Indicator Date hidden'!AG123="x","x",$AF$2-'Indicator Date hidden'!AG123)</f>
        <v>3</v>
      </c>
      <c r="AG122" s="206">
        <f>IF('Indicator Date hidden'!AH123="x","x",$AG$2-'Indicator Date hidden'!AH123)</f>
        <v>0</v>
      </c>
      <c r="AH122" s="206">
        <f>IF('Indicator Date hidden'!AI123="x","x",$AH$2-'Indicator Date hidden'!AI123)</f>
        <v>0</v>
      </c>
      <c r="AI122" s="206">
        <f>IF('Indicator Date hidden'!AJ123="x","x",$AI$2-'Indicator Date hidden'!AJ123)</f>
        <v>0</v>
      </c>
      <c r="AJ122" s="206">
        <f>IF('Indicator Date hidden'!AK123="x","x",$AJ$2-'Indicator Date hidden'!AK123)</f>
        <v>1</v>
      </c>
      <c r="AK122" s="206">
        <f>IF('Indicator Date hidden'!AL123="x","x",$AK$2-'Indicator Date hidden'!AL123)</f>
        <v>1</v>
      </c>
      <c r="AL122" s="206">
        <f>IF('Indicator Date hidden'!AM123="x","x",$AL$2-'Indicator Date hidden'!AM123)</f>
        <v>0</v>
      </c>
      <c r="AM122" s="206">
        <f>IF('Indicator Date hidden'!AN123="x","x",$AM$2-'Indicator Date hidden'!AN123)</f>
        <v>0</v>
      </c>
      <c r="AN122" s="206">
        <f>IF('Indicator Date hidden'!AO123="x","x",$AN$2-'Indicator Date hidden'!AO123)</f>
        <v>0</v>
      </c>
      <c r="AO122" s="206">
        <f>IF('Indicator Date hidden'!AP123="x","x",$AO$2-'Indicator Date hidden'!AP123)</f>
        <v>0</v>
      </c>
      <c r="AP122" s="206">
        <f>IF('Indicator Date hidden'!AQ123="x","x",$AP$2-'Indicator Date hidden'!AQ123)</f>
        <v>0</v>
      </c>
      <c r="AQ122" s="206">
        <f>IF('Indicator Date hidden'!AR123="x","x",$AQ$2-'Indicator Date hidden'!AR123)</f>
        <v>0</v>
      </c>
      <c r="AR122" s="206">
        <f>IF('Indicator Date hidden'!AS123="x","x",$AR$2-'Indicator Date hidden'!AS123)</f>
        <v>0</v>
      </c>
      <c r="AS122" s="206">
        <f>IF('Indicator Date hidden'!AT123="x","x",$AS$2-'Indicator Date hidden'!AT123)</f>
        <v>0</v>
      </c>
      <c r="AT122" s="206">
        <f>IF('Indicator Date hidden'!AU123="x","x",$AT$2-'Indicator Date hidden'!AU123)</f>
        <v>0</v>
      </c>
      <c r="AU122" s="206">
        <f>IF('Indicator Date hidden'!AV123="x","x",$AU$2-'Indicator Date hidden'!AV123)</f>
        <v>3</v>
      </c>
      <c r="AV122" s="206">
        <f>IF('Indicator Date hidden'!AW123="x","x",$AV$2-'Indicator Date hidden'!AW123)</f>
        <v>0</v>
      </c>
      <c r="AW122" s="206">
        <f>IF('Indicator Date hidden'!AX123="x","x",$AW$2-'Indicator Date hidden'!AX123)</f>
        <v>0</v>
      </c>
      <c r="AX122" s="206">
        <f>IF('Indicator Date hidden'!AY123="x","x",$AX$2-'Indicator Date hidden'!AY123)</f>
        <v>0</v>
      </c>
      <c r="AY122" s="206">
        <f>IF('Indicator Date hidden'!AZ123="x","x",$AY$2-'Indicator Date hidden'!AZ123)</f>
        <v>0</v>
      </c>
      <c r="AZ122" s="206">
        <f>IF('Indicator Date hidden'!BA123="x","x",$AZ$2-'Indicator Date hidden'!BA123)</f>
        <v>0</v>
      </c>
      <c r="BA122">
        <f t="shared" si="15"/>
        <v>14</v>
      </c>
      <c r="BB122" s="21">
        <f t="shared" si="16"/>
        <v>0.28000000000000003</v>
      </c>
      <c r="BC122">
        <f t="shared" si="17"/>
        <v>6</v>
      </c>
      <c r="BD122" s="21">
        <f t="shared" si="18"/>
        <v>0.82559069762201176</v>
      </c>
      <c r="BE122" s="282">
        <f t="shared" si="19"/>
        <v>0</v>
      </c>
    </row>
    <row r="123" spans="1:57" x14ac:dyDescent="0.25">
      <c r="A123" t="s">
        <v>7320</v>
      </c>
      <c r="B123" s="206">
        <f>IF('Indicator Date hidden'!C124="x","x",$B$2-'Indicator Date hidden'!C124)</f>
        <v>0</v>
      </c>
      <c r="C123" s="206">
        <f>IF('Indicator Date hidden'!D124="x","x",$C$2-'Indicator Date hidden'!D124)</f>
        <v>0</v>
      </c>
      <c r="D123" s="206">
        <f>IF('Indicator Date hidden'!E124="x","x",$D$2-'Indicator Date hidden'!E124)</f>
        <v>0</v>
      </c>
      <c r="E123" s="206">
        <f>IF('Indicator Date hidden'!F124="x","x",$E$2-'Indicator Date hidden'!F124)</f>
        <v>0</v>
      </c>
      <c r="F123" s="206">
        <f>IF('Indicator Date hidden'!G124="x","x",$F$2-'Indicator Date hidden'!G124)</f>
        <v>0</v>
      </c>
      <c r="G123" s="206">
        <f>IF('Indicator Date hidden'!H124="x","x",$G$2-'Indicator Date hidden'!H124)</f>
        <v>0</v>
      </c>
      <c r="H123" s="206">
        <f>IF('Indicator Date hidden'!I124="x","x",$H$2-'Indicator Date hidden'!I124)</f>
        <v>0</v>
      </c>
      <c r="I123" s="206">
        <f>IF('Indicator Date hidden'!J124="x","x",$I$2-'Indicator Date hidden'!J124)</f>
        <v>0</v>
      </c>
      <c r="J123" s="206">
        <f>IF('Indicator Date hidden'!K124="x","x",$J$2-'Indicator Date hidden'!K124)</f>
        <v>0</v>
      </c>
      <c r="K123" s="206">
        <f>IF('Indicator Date hidden'!L124="x","x",$K$2-'Indicator Date hidden'!L124)</f>
        <v>0</v>
      </c>
      <c r="L123" s="206">
        <f>IF('Indicator Date hidden'!M124="x","x",$L$2-'Indicator Date hidden'!M124)</f>
        <v>0</v>
      </c>
      <c r="M123" s="206">
        <f>IF('Indicator Date hidden'!N124="x","x",$M$2-'Indicator Date hidden'!N124)</f>
        <v>0</v>
      </c>
      <c r="N123" s="206">
        <f>IF('Indicator Date hidden'!O124="x","x",$N$2-'Indicator Date hidden'!O124)</f>
        <v>0</v>
      </c>
      <c r="O123" s="206">
        <f>IF('Indicator Date hidden'!P124="x","x",$O$2-'Indicator Date hidden'!P124)</f>
        <v>0</v>
      </c>
      <c r="P123" s="206">
        <f>IF('Indicator Date hidden'!Q124="x","x",$P$2-'Indicator Date hidden'!Q124)</f>
        <v>0</v>
      </c>
      <c r="Q123" s="206" t="str">
        <f>IF('Indicator Date hidden'!R124="x","x",$Q$2-'Indicator Date hidden'!R124)</f>
        <v>x</v>
      </c>
      <c r="R123" s="206">
        <f>IF('Indicator Date hidden'!S124="x","x",$R$2-'Indicator Date hidden'!S124)</f>
        <v>0</v>
      </c>
      <c r="S123" s="206">
        <f>IF('Indicator Date hidden'!T124="x","x",$S$2-'Indicator Date hidden'!T124)</f>
        <v>0</v>
      </c>
      <c r="T123" s="206">
        <f>IF('Indicator Date hidden'!U124="x","x",$T$2-'Indicator Date hidden'!U124)</f>
        <v>0</v>
      </c>
      <c r="U123" s="206" t="str">
        <f>IF('Indicator Date hidden'!V124="x","x",$U$2-'Indicator Date hidden'!V124)</f>
        <v>x</v>
      </c>
      <c r="V123" s="206">
        <f>IF('Indicator Date hidden'!W124="x","x",$V$2-'Indicator Date hidden'!W124)</f>
        <v>0</v>
      </c>
      <c r="W123" s="206" t="str">
        <f>IF('Indicator Date hidden'!X124="x","x",$W$2-'Indicator Date hidden'!X124)</f>
        <v>x</v>
      </c>
      <c r="X123" s="206">
        <f>IF('Indicator Date hidden'!Y124="x","x",$X$2-'Indicator Date hidden'!Y124)</f>
        <v>4</v>
      </c>
      <c r="Y123" s="206">
        <f>IF('Indicator Date hidden'!Z124="x","x",$Y$2-'Indicator Date hidden'!Z124)</f>
        <v>0</v>
      </c>
      <c r="Z123" s="206">
        <f>IF('Indicator Date hidden'!AA124="x","x",$Z$2-'Indicator Date hidden'!AA124)</f>
        <v>0</v>
      </c>
      <c r="AA123" s="206" t="str">
        <f>IF('Indicator Date hidden'!AB124="x","x",$AA$2-'Indicator Date hidden'!AB124)</f>
        <v>x</v>
      </c>
      <c r="AB123" s="206">
        <f>IF('Indicator Date hidden'!AC124="x","x",$AB$2-'Indicator Date hidden'!AC124)</f>
        <v>0</v>
      </c>
      <c r="AC123" s="206">
        <f>IF('Indicator Date hidden'!AD124="x","x",$AC$2-'Indicator Date hidden'!AD124)</f>
        <v>0</v>
      </c>
      <c r="AD123" s="206" t="str">
        <f>IF('Indicator Date hidden'!AE124="x","x",$AD$2-'Indicator Date hidden'!AE124)</f>
        <v>x</v>
      </c>
      <c r="AE123" s="206">
        <f>IF('Indicator Date hidden'!AF124="x","x",$AE$2-'Indicator Date hidden'!AF124)</f>
        <v>0</v>
      </c>
      <c r="AF123" s="206">
        <f>IF('Indicator Date hidden'!AG124="x","x",$AF$2-'Indicator Date hidden'!AG124)</f>
        <v>1</v>
      </c>
      <c r="AG123" s="206">
        <f>IF('Indicator Date hidden'!AH124="x","x",$AG$2-'Indicator Date hidden'!AH124)</f>
        <v>0</v>
      </c>
      <c r="AH123" s="206">
        <f>IF('Indicator Date hidden'!AI124="x","x",$AH$2-'Indicator Date hidden'!AI124)</f>
        <v>0</v>
      </c>
      <c r="AI123" s="206">
        <f>IF('Indicator Date hidden'!AJ124="x","x",$AI$2-'Indicator Date hidden'!AJ124)</f>
        <v>0</v>
      </c>
      <c r="AJ123" s="206" t="str">
        <f>IF('Indicator Date hidden'!AK124="x","x",$AJ$2-'Indicator Date hidden'!AK124)</f>
        <v>x</v>
      </c>
      <c r="AK123" s="206">
        <f>IF('Indicator Date hidden'!AL124="x","x",$AK$2-'Indicator Date hidden'!AL124)</f>
        <v>1</v>
      </c>
      <c r="AL123" s="206">
        <f>IF('Indicator Date hidden'!AM124="x","x",$AL$2-'Indicator Date hidden'!AM124)</f>
        <v>0</v>
      </c>
      <c r="AM123" s="206">
        <f>IF('Indicator Date hidden'!AN124="x","x",$AM$2-'Indicator Date hidden'!AN124)</f>
        <v>0</v>
      </c>
      <c r="AN123" s="206">
        <f>IF('Indicator Date hidden'!AO124="x","x",$AN$2-'Indicator Date hidden'!AO124)</f>
        <v>0</v>
      </c>
      <c r="AO123" s="206">
        <f>IF('Indicator Date hidden'!AP124="x","x",$AO$2-'Indicator Date hidden'!AP124)</f>
        <v>0</v>
      </c>
      <c r="AP123" s="206">
        <f>IF('Indicator Date hidden'!AQ124="x","x",$AP$2-'Indicator Date hidden'!AQ124)</f>
        <v>0</v>
      </c>
      <c r="AQ123" s="206">
        <f>IF('Indicator Date hidden'!AR124="x","x",$AQ$2-'Indicator Date hidden'!AR124)</f>
        <v>0</v>
      </c>
      <c r="AR123" s="206">
        <f>IF('Indicator Date hidden'!AS124="x","x",$AR$2-'Indicator Date hidden'!AS124)</f>
        <v>0</v>
      </c>
      <c r="AS123" s="206">
        <f>IF('Indicator Date hidden'!AT124="x","x",$AS$2-'Indicator Date hidden'!AT124)</f>
        <v>0</v>
      </c>
      <c r="AT123" s="206">
        <f>IF('Indicator Date hidden'!AU124="x","x",$AT$2-'Indicator Date hidden'!AU124)</f>
        <v>0</v>
      </c>
      <c r="AU123" s="206" t="str">
        <f>IF('Indicator Date hidden'!AV124="x","x",$AU$2-'Indicator Date hidden'!AV124)</f>
        <v>x</v>
      </c>
      <c r="AV123" s="206">
        <f>IF('Indicator Date hidden'!AW124="x","x",$AV$2-'Indicator Date hidden'!AW124)</f>
        <v>0</v>
      </c>
      <c r="AW123" s="206">
        <f>IF('Indicator Date hidden'!AX124="x","x",$AW$2-'Indicator Date hidden'!AX124)</f>
        <v>0</v>
      </c>
      <c r="AX123" s="206">
        <f>IF('Indicator Date hidden'!AY124="x","x",$AX$2-'Indicator Date hidden'!AY124)</f>
        <v>0</v>
      </c>
      <c r="AY123" s="206">
        <f>IF('Indicator Date hidden'!AZ124="x","x",$AY$2-'Indicator Date hidden'!AZ124)</f>
        <v>0</v>
      </c>
      <c r="AZ123" s="206">
        <f>IF('Indicator Date hidden'!BA124="x","x",$AZ$2-'Indicator Date hidden'!BA124)</f>
        <v>0</v>
      </c>
      <c r="BA123">
        <f t="shared" si="15"/>
        <v>6</v>
      </c>
      <c r="BB123" s="21">
        <f t="shared" si="16"/>
        <v>0.13636363636363635</v>
      </c>
      <c r="BC123">
        <f t="shared" si="17"/>
        <v>3</v>
      </c>
      <c r="BD123" s="21">
        <f t="shared" si="18"/>
        <v>0.62489668567579637</v>
      </c>
      <c r="BE123" s="282">
        <f t="shared" si="19"/>
        <v>0</v>
      </c>
    </row>
    <row r="124" spans="1:57" x14ac:dyDescent="0.25">
      <c r="A124" t="s">
        <v>7328</v>
      </c>
      <c r="B124" s="206">
        <f>IF('Indicator Date hidden'!C125="x","x",$B$2-'Indicator Date hidden'!C125)</f>
        <v>0</v>
      </c>
      <c r="C124" s="206">
        <f>IF('Indicator Date hidden'!D125="x","x",$C$2-'Indicator Date hidden'!D125)</f>
        <v>0</v>
      </c>
      <c r="D124" s="206">
        <f>IF('Indicator Date hidden'!E125="x","x",$D$2-'Indicator Date hidden'!E125)</f>
        <v>0</v>
      </c>
      <c r="E124" s="206">
        <f>IF('Indicator Date hidden'!F125="x","x",$E$2-'Indicator Date hidden'!F125)</f>
        <v>0</v>
      </c>
      <c r="F124" s="206">
        <f>IF('Indicator Date hidden'!G125="x","x",$F$2-'Indicator Date hidden'!G125)</f>
        <v>0</v>
      </c>
      <c r="G124" s="206">
        <f>IF('Indicator Date hidden'!H125="x","x",$G$2-'Indicator Date hidden'!H125)</f>
        <v>0</v>
      </c>
      <c r="H124" s="206">
        <f>IF('Indicator Date hidden'!I125="x","x",$H$2-'Indicator Date hidden'!I125)</f>
        <v>0</v>
      </c>
      <c r="I124" s="206">
        <f>IF('Indicator Date hidden'!J125="x","x",$I$2-'Indicator Date hidden'!J125)</f>
        <v>0</v>
      </c>
      <c r="J124" s="206">
        <f>IF('Indicator Date hidden'!K125="x","x",$J$2-'Indicator Date hidden'!K125)</f>
        <v>0</v>
      </c>
      <c r="K124" s="206">
        <f>IF('Indicator Date hidden'!L125="x","x",$K$2-'Indicator Date hidden'!L125)</f>
        <v>0</v>
      </c>
      <c r="L124" s="206">
        <f>IF('Indicator Date hidden'!M125="x","x",$L$2-'Indicator Date hidden'!M125)</f>
        <v>0</v>
      </c>
      <c r="M124" s="206">
        <f>IF('Indicator Date hidden'!N125="x","x",$M$2-'Indicator Date hidden'!N125)</f>
        <v>0</v>
      </c>
      <c r="N124" s="206">
        <f>IF('Indicator Date hidden'!O125="x","x",$N$2-'Indicator Date hidden'!O125)</f>
        <v>0</v>
      </c>
      <c r="O124" s="206">
        <f>IF('Indicator Date hidden'!P125="x","x",$O$2-'Indicator Date hidden'!P125)</f>
        <v>0</v>
      </c>
      <c r="P124" s="206">
        <f>IF('Indicator Date hidden'!Q125="x","x",$P$2-'Indicator Date hidden'!Q125)</f>
        <v>0</v>
      </c>
      <c r="Q124" s="206" t="str">
        <f>IF('Indicator Date hidden'!R125="x","x",$Q$2-'Indicator Date hidden'!R125)</f>
        <v>x</v>
      </c>
      <c r="R124" s="206">
        <f>IF('Indicator Date hidden'!S125="x","x",$R$2-'Indicator Date hidden'!S125)</f>
        <v>0</v>
      </c>
      <c r="S124" s="206">
        <f>IF('Indicator Date hidden'!T125="x","x",$S$2-'Indicator Date hidden'!T125)</f>
        <v>0</v>
      </c>
      <c r="T124" s="206">
        <f>IF('Indicator Date hidden'!U125="x","x",$T$2-'Indicator Date hidden'!U125)</f>
        <v>0</v>
      </c>
      <c r="U124" s="206" t="str">
        <f>IF('Indicator Date hidden'!V125="x","x",$U$2-'Indicator Date hidden'!V125)</f>
        <v>x</v>
      </c>
      <c r="V124" s="206">
        <f>IF('Indicator Date hidden'!W125="x","x",$V$2-'Indicator Date hidden'!W125)</f>
        <v>0</v>
      </c>
      <c r="W124" s="206" t="str">
        <f>IF('Indicator Date hidden'!X125="x","x",$W$2-'Indicator Date hidden'!X125)</f>
        <v>x</v>
      </c>
      <c r="X124" s="206">
        <f>IF('Indicator Date hidden'!Y125="x","x",$X$2-'Indicator Date hidden'!Y125)</f>
        <v>4</v>
      </c>
      <c r="Y124" s="206">
        <f>IF('Indicator Date hidden'!Z125="x","x",$Y$2-'Indicator Date hidden'!Z125)</f>
        <v>0</v>
      </c>
      <c r="Z124" s="206">
        <f>IF('Indicator Date hidden'!AA125="x","x",$Z$2-'Indicator Date hidden'!AA125)</f>
        <v>0</v>
      </c>
      <c r="AA124" s="206" t="str">
        <f>IF('Indicator Date hidden'!AB125="x","x",$AA$2-'Indicator Date hidden'!AB125)</f>
        <v>x</v>
      </c>
      <c r="AB124" s="206">
        <f>IF('Indicator Date hidden'!AC125="x","x",$AB$2-'Indicator Date hidden'!AC125)</f>
        <v>0</v>
      </c>
      <c r="AC124" s="206">
        <f>IF('Indicator Date hidden'!AD125="x","x",$AC$2-'Indicator Date hidden'!AD125)</f>
        <v>0</v>
      </c>
      <c r="AD124" s="206" t="str">
        <f>IF('Indicator Date hidden'!AE125="x","x",$AD$2-'Indicator Date hidden'!AE125)</f>
        <v>x</v>
      </c>
      <c r="AE124" s="206">
        <f>IF('Indicator Date hidden'!AF125="x","x",$AE$2-'Indicator Date hidden'!AF125)</f>
        <v>0</v>
      </c>
      <c r="AF124" s="206" t="str">
        <f>IF('Indicator Date hidden'!AG125="x","x",$AF$2-'Indicator Date hidden'!AG125)</f>
        <v>x</v>
      </c>
      <c r="AG124" s="206">
        <f>IF('Indicator Date hidden'!AH125="x","x",$AG$2-'Indicator Date hidden'!AH125)</f>
        <v>0</v>
      </c>
      <c r="AH124" s="206">
        <f>IF('Indicator Date hidden'!AI125="x","x",$AH$2-'Indicator Date hidden'!AI125)</f>
        <v>0</v>
      </c>
      <c r="AI124" s="206">
        <f>IF('Indicator Date hidden'!AJ125="x","x",$AI$2-'Indicator Date hidden'!AJ125)</f>
        <v>0</v>
      </c>
      <c r="AJ124" s="206" t="str">
        <f>IF('Indicator Date hidden'!AK125="x","x",$AJ$2-'Indicator Date hidden'!AK125)</f>
        <v>x</v>
      </c>
      <c r="AK124" s="206">
        <f>IF('Indicator Date hidden'!AL125="x","x",$AK$2-'Indicator Date hidden'!AL125)</f>
        <v>1</v>
      </c>
      <c r="AL124" s="206">
        <f>IF('Indicator Date hidden'!AM125="x","x",$AL$2-'Indicator Date hidden'!AM125)</f>
        <v>0</v>
      </c>
      <c r="AM124" s="206">
        <f>IF('Indicator Date hidden'!AN125="x","x",$AM$2-'Indicator Date hidden'!AN125)</f>
        <v>0</v>
      </c>
      <c r="AN124" s="206">
        <f>IF('Indicator Date hidden'!AO125="x","x",$AN$2-'Indicator Date hidden'!AO125)</f>
        <v>0</v>
      </c>
      <c r="AO124" s="206">
        <f>IF('Indicator Date hidden'!AP125="x","x",$AO$2-'Indicator Date hidden'!AP125)</f>
        <v>2</v>
      </c>
      <c r="AP124" s="206" t="str">
        <f>IF('Indicator Date hidden'!AQ125="x","x",$AP$2-'Indicator Date hidden'!AQ125)</f>
        <v>x</v>
      </c>
      <c r="AQ124" s="206">
        <f>IF('Indicator Date hidden'!AR125="x","x",$AQ$2-'Indicator Date hidden'!AR125)</f>
        <v>0</v>
      </c>
      <c r="AR124" s="206">
        <f>IF('Indicator Date hidden'!AS125="x","x",$AR$2-'Indicator Date hidden'!AS125)</f>
        <v>0</v>
      </c>
      <c r="AS124" s="206">
        <f>IF('Indicator Date hidden'!AT125="x","x",$AS$2-'Indicator Date hidden'!AT125)</f>
        <v>0</v>
      </c>
      <c r="AT124" s="206">
        <f>IF('Indicator Date hidden'!AU125="x","x",$AT$2-'Indicator Date hidden'!AU125)</f>
        <v>0</v>
      </c>
      <c r="AU124" s="206" t="str">
        <f>IF('Indicator Date hidden'!AV125="x","x",$AU$2-'Indicator Date hidden'!AV125)</f>
        <v>x</v>
      </c>
      <c r="AV124" s="206">
        <f>IF('Indicator Date hidden'!AW125="x","x",$AV$2-'Indicator Date hidden'!AW125)</f>
        <v>0</v>
      </c>
      <c r="AW124" s="206">
        <f>IF('Indicator Date hidden'!AX125="x","x",$AW$2-'Indicator Date hidden'!AX125)</f>
        <v>0</v>
      </c>
      <c r="AX124" s="206">
        <f>IF('Indicator Date hidden'!AY125="x","x",$AX$2-'Indicator Date hidden'!AY125)</f>
        <v>0</v>
      </c>
      <c r="AY124" s="206" t="str">
        <f>IF('Indicator Date hidden'!AZ125="x","x",$AY$2-'Indicator Date hidden'!AZ125)</f>
        <v>x</v>
      </c>
      <c r="AZ124" s="206">
        <f>IF('Indicator Date hidden'!BA125="x","x",$AZ$2-'Indicator Date hidden'!BA125)</f>
        <v>0</v>
      </c>
      <c r="BA124">
        <f t="shared" si="15"/>
        <v>7</v>
      </c>
      <c r="BB124" s="21">
        <f t="shared" si="16"/>
        <v>0.17073170731707318</v>
      </c>
      <c r="BC124">
        <f t="shared" si="17"/>
        <v>3</v>
      </c>
      <c r="BD124" s="21">
        <f t="shared" si="18"/>
        <v>0.69501496823292719</v>
      </c>
      <c r="BE124" s="282">
        <f t="shared" si="19"/>
        <v>0</v>
      </c>
    </row>
    <row r="125" spans="1:57" x14ac:dyDescent="0.25">
      <c r="A125" t="s">
        <v>7318</v>
      </c>
      <c r="B125" s="206">
        <f>IF('Indicator Date hidden'!C126="x","x",$B$2-'Indicator Date hidden'!C126)</f>
        <v>0</v>
      </c>
      <c r="C125" s="206">
        <f>IF('Indicator Date hidden'!D126="x","x",$C$2-'Indicator Date hidden'!D126)</f>
        <v>0</v>
      </c>
      <c r="D125" s="206">
        <f>IF('Indicator Date hidden'!E126="x","x",$D$2-'Indicator Date hidden'!E126)</f>
        <v>0</v>
      </c>
      <c r="E125" s="206">
        <f>IF('Indicator Date hidden'!F126="x","x",$E$2-'Indicator Date hidden'!F126)</f>
        <v>0</v>
      </c>
      <c r="F125" s="206">
        <f>IF('Indicator Date hidden'!G126="x","x",$F$2-'Indicator Date hidden'!G126)</f>
        <v>0</v>
      </c>
      <c r="G125" s="206">
        <f>IF('Indicator Date hidden'!H126="x","x",$G$2-'Indicator Date hidden'!H126)</f>
        <v>0</v>
      </c>
      <c r="H125" s="206">
        <f>IF('Indicator Date hidden'!I126="x","x",$H$2-'Indicator Date hidden'!I126)</f>
        <v>0</v>
      </c>
      <c r="I125" s="206">
        <f>IF('Indicator Date hidden'!J126="x","x",$I$2-'Indicator Date hidden'!J126)</f>
        <v>0</v>
      </c>
      <c r="J125" s="206">
        <f>IF('Indicator Date hidden'!K126="x","x",$J$2-'Indicator Date hidden'!K126)</f>
        <v>0</v>
      </c>
      <c r="K125" s="206">
        <f>IF('Indicator Date hidden'!L126="x","x",$K$2-'Indicator Date hidden'!L126)</f>
        <v>0</v>
      </c>
      <c r="L125" s="206">
        <f>IF('Indicator Date hidden'!M126="x","x",$L$2-'Indicator Date hidden'!M126)</f>
        <v>0</v>
      </c>
      <c r="M125" s="206">
        <f>IF('Indicator Date hidden'!N126="x","x",$M$2-'Indicator Date hidden'!N126)</f>
        <v>0</v>
      </c>
      <c r="N125" s="206">
        <f>IF('Indicator Date hidden'!O126="x","x",$N$2-'Indicator Date hidden'!O126)</f>
        <v>0</v>
      </c>
      <c r="O125" s="206">
        <f>IF('Indicator Date hidden'!P126="x","x",$O$2-'Indicator Date hidden'!P126)</f>
        <v>0</v>
      </c>
      <c r="P125" s="206">
        <f>IF('Indicator Date hidden'!Q126="x","x",$P$2-'Indicator Date hidden'!Q126)</f>
        <v>0</v>
      </c>
      <c r="Q125" s="206">
        <f>IF('Indicator Date hidden'!R126="x","x",$Q$2-'Indicator Date hidden'!R126)</f>
        <v>2</v>
      </c>
      <c r="R125" s="206">
        <f>IF('Indicator Date hidden'!S126="x","x",$R$2-'Indicator Date hidden'!S126)</f>
        <v>0</v>
      </c>
      <c r="S125" s="206">
        <f>IF('Indicator Date hidden'!T126="x","x",$S$2-'Indicator Date hidden'!T126)</f>
        <v>0</v>
      </c>
      <c r="T125" s="206">
        <f>IF('Indicator Date hidden'!U126="x","x",$T$2-'Indicator Date hidden'!U126)</f>
        <v>0</v>
      </c>
      <c r="U125" s="206">
        <f>IF('Indicator Date hidden'!V126="x","x",$U$2-'Indicator Date hidden'!V126)</f>
        <v>0</v>
      </c>
      <c r="V125" s="206">
        <f>IF('Indicator Date hidden'!W126="x","x",$V$2-'Indicator Date hidden'!W126)</f>
        <v>0</v>
      </c>
      <c r="W125" s="206">
        <f>IF('Indicator Date hidden'!X126="x","x",$W$2-'Indicator Date hidden'!X126)</f>
        <v>8</v>
      </c>
      <c r="X125" s="206">
        <f>IF('Indicator Date hidden'!Y126="x","x",$X$2-'Indicator Date hidden'!Y126)</f>
        <v>0</v>
      </c>
      <c r="Y125" s="206">
        <f>IF('Indicator Date hidden'!Z126="x","x",$Y$2-'Indicator Date hidden'!Z126)</f>
        <v>0</v>
      </c>
      <c r="Z125" s="206">
        <f>IF('Indicator Date hidden'!AA126="x","x",$Z$2-'Indicator Date hidden'!AA126)</f>
        <v>0</v>
      </c>
      <c r="AA125" s="206">
        <f>IF('Indicator Date hidden'!AB126="x","x",$AA$2-'Indicator Date hidden'!AB126)</f>
        <v>0</v>
      </c>
      <c r="AB125" s="206">
        <f>IF('Indicator Date hidden'!AC126="x","x",$AB$2-'Indicator Date hidden'!AC126)</f>
        <v>0</v>
      </c>
      <c r="AC125" s="206">
        <f>IF('Indicator Date hidden'!AD126="x","x",$AC$2-'Indicator Date hidden'!AD126)</f>
        <v>0</v>
      </c>
      <c r="AD125" s="206">
        <f>IF('Indicator Date hidden'!AE126="x","x",$AD$2-'Indicator Date hidden'!AE126)</f>
        <v>0</v>
      </c>
      <c r="AE125" s="206">
        <f>IF('Indicator Date hidden'!AF126="x","x",$AE$2-'Indicator Date hidden'!AF126)</f>
        <v>0</v>
      </c>
      <c r="AF125" s="206">
        <f>IF('Indicator Date hidden'!AG126="x","x",$AF$2-'Indicator Date hidden'!AG126)</f>
        <v>4</v>
      </c>
      <c r="AG125" s="206">
        <f>IF('Indicator Date hidden'!AH126="x","x",$AG$2-'Indicator Date hidden'!AH126)</f>
        <v>0</v>
      </c>
      <c r="AH125" s="206">
        <f>IF('Indicator Date hidden'!AI126="x","x",$AH$2-'Indicator Date hidden'!AI126)</f>
        <v>0</v>
      </c>
      <c r="AI125" s="206">
        <f>IF('Indicator Date hidden'!AJ126="x","x",$AI$2-'Indicator Date hidden'!AJ126)</f>
        <v>0</v>
      </c>
      <c r="AJ125" s="206" t="str">
        <f>IF('Indicator Date hidden'!AK126="x","x",$AJ$2-'Indicator Date hidden'!AK126)</f>
        <v>x</v>
      </c>
      <c r="AK125" s="206">
        <f>IF('Indicator Date hidden'!AL126="x","x",$AK$2-'Indicator Date hidden'!AL126)</f>
        <v>1</v>
      </c>
      <c r="AL125" s="206">
        <f>IF('Indicator Date hidden'!AM126="x","x",$AL$2-'Indicator Date hidden'!AM126)</f>
        <v>0</v>
      </c>
      <c r="AM125" s="206">
        <f>IF('Indicator Date hidden'!AN126="x","x",$AM$2-'Indicator Date hidden'!AN126)</f>
        <v>0</v>
      </c>
      <c r="AN125" s="206">
        <f>IF('Indicator Date hidden'!AO126="x","x",$AN$2-'Indicator Date hidden'!AO126)</f>
        <v>0</v>
      </c>
      <c r="AO125" s="206">
        <f>IF('Indicator Date hidden'!AP126="x","x",$AO$2-'Indicator Date hidden'!AP126)</f>
        <v>0</v>
      </c>
      <c r="AP125" s="206">
        <f>IF('Indicator Date hidden'!AQ126="x","x",$AP$2-'Indicator Date hidden'!AQ126)</f>
        <v>0</v>
      </c>
      <c r="AQ125" s="206">
        <f>IF('Indicator Date hidden'!AR126="x","x",$AQ$2-'Indicator Date hidden'!AR126)</f>
        <v>6</v>
      </c>
      <c r="AR125" s="206">
        <f>IF('Indicator Date hidden'!AS126="x","x",$AR$2-'Indicator Date hidden'!AS126)</f>
        <v>0</v>
      </c>
      <c r="AS125" s="206">
        <f>IF('Indicator Date hidden'!AT126="x","x",$AS$2-'Indicator Date hidden'!AT126)</f>
        <v>0</v>
      </c>
      <c r="AT125" s="206">
        <f>IF('Indicator Date hidden'!AU126="x","x",$AT$2-'Indicator Date hidden'!AU126)</f>
        <v>0</v>
      </c>
      <c r="AU125" s="206" t="str">
        <f>IF('Indicator Date hidden'!AV126="x","x",$AU$2-'Indicator Date hidden'!AV126)</f>
        <v>x</v>
      </c>
      <c r="AV125" s="206">
        <f>IF('Indicator Date hidden'!AW126="x","x",$AV$2-'Indicator Date hidden'!AW126)</f>
        <v>0</v>
      </c>
      <c r="AW125" s="206">
        <f>IF('Indicator Date hidden'!AX126="x","x",$AW$2-'Indicator Date hidden'!AX126)</f>
        <v>0</v>
      </c>
      <c r="AX125" s="206">
        <f>IF('Indicator Date hidden'!AY126="x","x",$AX$2-'Indicator Date hidden'!AY126)</f>
        <v>0</v>
      </c>
      <c r="AY125" s="206">
        <f>IF('Indicator Date hidden'!AZ126="x","x",$AY$2-'Indicator Date hidden'!AZ126)</f>
        <v>0</v>
      </c>
      <c r="AZ125" s="206">
        <f>IF('Indicator Date hidden'!BA126="x","x",$AZ$2-'Indicator Date hidden'!BA126)</f>
        <v>0</v>
      </c>
      <c r="BA125">
        <f t="shared" si="15"/>
        <v>21</v>
      </c>
      <c r="BB125" s="21">
        <f t="shared" si="16"/>
        <v>0.42857142857142855</v>
      </c>
      <c r="BC125">
        <f t="shared" si="17"/>
        <v>5</v>
      </c>
      <c r="BD125" s="21">
        <f t="shared" si="18"/>
        <v>1.5118578920369088</v>
      </c>
      <c r="BE125" s="282">
        <f t="shared" si="19"/>
        <v>0</v>
      </c>
    </row>
    <row r="126" spans="1:57" x14ac:dyDescent="0.25">
      <c r="A126" t="s">
        <v>7316</v>
      </c>
      <c r="B126" s="206">
        <f>IF('Indicator Date hidden'!C127="x","x",$B$2-'Indicator Date hidden'!C127)</f>
        <v>0</v>
      </c>
      <c r="C126" s="206">
        <f>IF('Indicator Date hidden'!D127="x","x",$C$2-'Indicator Date hidden'!D127)</f>
        <v>0</v>
      </c>
      <c r="D126" s="206">
        <f>IF('Indicator Date hidden'!E127="x","x",$D$2-'Indicator Date hidden'!E127)</f>
        <v>0</v>
      </c>
      <c r="E126" s="206">
        <f>IF('Indicator Date hidden'!F127="x","x",$E$2-'Indicator Date hidden'!F127)</f>
        <v>0</v>
      </c>
      <c r="F126" s="206">
        <f>IF('Indicator Date hidden'!G127="x","x",$F$2-'Indicator Date hidden'!G127)</f>
        <v>0</v>
      </c>
      <c r="G126" s="206">
        <f>IF('Indicator Date hidden'!H127="x","x",$G$2-'Indicator Date hidden'!H127)</f>
        <v>0</v>
      </c>
      <c r="H126" s="206">
        <f>IF('Indicator Date hidden'!I127="x","x",$H$2-'Indicator Date hidden'!I127)</f>
        <v>0</v>
      </c>
      <c r="I126" s="206">
        <f>IF('Indicator Date hidden'!J127="x","x",$I$2-'Indicator Date hidden'!J127)</f>
        <v>0</v>
      </c>
      <c r="J126" s="206">
        <f>IF('Indicator Date hidden'!K127="x","x",$J$2-'Indicator Date hidden'!K127)</f>
        <v>0</v>
      </c>
      <c r="K126" s="206">
        <f>IF('Indicator Date hidden'!L127="x","x",$K$2-'Indicator Date hidden'!L127)</f>
        <v>0</v>
      </c>
      <c r="L126" s="206">
        <f>IF('Indicator Date hidden'!M127="x","x",$L$2-'Indicator Date hidden'!M127)</f>
        <v>0</v>
      </c>
      <c r="M126" s="206">
        <f>IF('Indicator Date hidden'!N127="x","x",$M$2-'Indicator Date hidden'!N127)</f>
        <v>0</v>
      </c>
      <c r="N126" s="206">
        <f>IF('Indicator Date hidden'!O127="x","x",$N$2-'Indicator Date hidden'!O127)</f>
        <v>0</v>
      </c>
      <c r="O126" s="206">
        <f>IF('Indicator Date hidden'!P127="x","x",$O$2-'Indicator Date hidden'!P127)</f>
        <v>0</v>
      </c>
      <c r="P126" s="206">
        <f>IF('Indicator Date hidden'!Q127="x","x",$P$2-'Indicator Date hidden'!Q127)</f>
        <v>0</v>
      </c>
      <c r="Q126" s="206">
        <f>IF('Indicator Date hidden'!R127="x","x",$Q$2-'Indicator Date hidden'!R127)</f>
        <v>2</v>
      </c>
      <c r="R126" s="206">
        <f>IF('Indicator Date hidden'!S127="x","x",$R$2-'Indicator Date hidden'!S127)</f>
        <v>0</v>
      </c>
      <c r="S126" s="206">
        <f>IF('Indicator Date hidden'!T127="x","x",$S$2-'Indicator Date hidden'!T127)</f>
        <v>0</v>
      </c>
      <c r="T126" s="206">
        <f>IF('Indicator Date hidden'!U127="x","x",$T$2-'Indicator Date hidden'!U127)</f>
        <v>0</v>
      </c>
      <c r="U126" s="206">
        <f>IF('Indicator Date hidden'!V127="x","x",$U$2-'Indicator Date hidden'!V127)</f>
        <v>0</v>
      </c>
      <c r="V126" s="206">
        <f>IF('Indicator Date hidden'!W127="x","x",$V$2-'Indicator Date hidden'!W127)</f>
        <v>0</v>
      </c>
      <c r="W126" s="206">
        <f>IF('Indicator Date hidden'!X127="x","x",$W$2-'Indicator Date hidden'!X127)</f>
        <v>2</v>
      </c>
      <c r="X126" s="206">
        <f>IF('Indicator Date hidden'!Y127="x","x",$X$2-'Indicator Date hidden'!Y127)</f>
        <v>4</v>
      </c>
      <c r="Y126" s="206">
        <f>IF('Indicator Date hidden'!Z127="x","x",$Y$2-'Indicator Date hidden'!Z127)</f>
        <v>0</v>
      </c>
      <c r="Z126" s="206">
        <f>IF('Indicator Date hidden'!AA127="x","x",$Z$2-'Indicator Date hidden'!AA127)</f>
        <v>0</v>
      </c>
      <c r="AA126" s="206">
        <f>IF('Indicator Date hidden'!AB127="x","x",$AA$2-'Indicator Date hidden'!AB127)</f>
        <v>0</v>
      </c>
      <c r="AB126" s="206">
        <f>IF('Indicator Date hidden'!AC127="x","x",$AB$2-'Indicator Date hidden'!AC127)</f>
        <v>0</v>
      </c>
      <c r="AC126" s="206">
        <f>IF('Indicator Date hidden'!AD127="x","x",$AC$2-'Indicator Date hidden'!AD127)</f>
        <v>0</v>
      </c>
      <c r="AD126" s="206">
        <f>IF('Indicator Date hidden'!AE127="x","x",$AD$2-'Indicator Date hidden'!AE127)</f>
        <v>0</v>
      </c>
      <c r="AE126" s="206">
        <f>IF('Indicator Date hidden'!AF127="x","x",$AE$2-'Indicator Date hidden'!AF127)</f>
        <v>0</v>
      </c>
      <c r="AF126" s="206">
        <f>IF('Indicator Date hidden'!AG127="x","x",$AF$2-'Indicator Date hidden'!AG127)</f>
        <v>2</v>
      </c>
      <c r="AG126" s="206">
        <f>IF('Indicator Date hidden'!AH127="x","x",$AG$2-'Indicator Date hidden'!AH127)</f>
        <v>0</v>
      </c>
      <c r="AH126" s="206">
        <f>IF('Indicator Date hidden'!AI127="x","x",$AH$2-'Indicator Date hidden'!AI127)</f>
        <v>0</v>
      </c>
      <c r="AI126" s="206">
        <f>IF('Indicator Date hidden'!AJ127="x","x",$AI$2-'Indicator Date hidden'!AJ127)</f>
        <v>0</v>
      </c>
      <c r="AJ126" s="206">
        <f>IF('Indicator Date hidden'!AK127="x","x",$AJ$2-'Indicator Date hidden'!AK127)</f>
        <v>1</v>
      </c>
      <c r="AK126" s="206">
        <f>IF('Indicator Date hidden'!AL127="x","x",$AK$2-'Indicator Date hidden'!AL127)</f>
        <v>0</v>
      </c>
      <c r="AL126" s="206">
        <f>IF('Indicator Date hidden'!AM127="x","x",$AL$2-'Indicator Date hidden'!AM127)</f>
        <v>0</v>
      </c>
      <c r="AM126" s="206">
        <f>IF('Indicator Date hidden'!AN127="x","x",$AM$2-'Indicator Date hidden'!AN127)</f>
        <v>0</v>
      </c>
      <c r="AN126" s="206">
        <f>IF('Indicator Date hidden'!AO127="x","x",$AN$2-'Indicator Date hidden'!AO127)</f>
        <v>0</v>
      </c>
      <c r="AO126" s="206">
        <f>IF('Indicator Date hidden'!AP127="x","x",$AO$2-'Indicator Date hidden'!AP127)</f>
        <v>0</v>
      </c>
      <c r="AP126" s="206">
        <f>IF('Indicator Date hidden'!AQ127="x","x",$AP$2-'Indicator Date hidden'!AQ127)</f>
        <v>0</v>
      </c>
      <c r="AQ126" s="206">
        <f>IF('Indicator Date hidden'!AR127="x","x",$AQ$2-'Indicator Date hidden'!AR127)</f>
        <v>0</v>
      </c>
      <c r="AR126" s="206">
        <f>IF('Indicator Date hidden'!AS127="x","x",$AR$2-'Indicator Date hidden'!AS127)</f>
        <v>0</v>
      </c>
      <c r="AS126" s="206">
        <f>IF('Indicator Date hidden'!AT127="x","x",$AS$2-'Indicator Date hidden'!AT127)</f>
        <v>0</v>
      </c>
      <c r="AT126" s="206">
        <f>IF('Indicator Date hidden'!AU127="x","x",$AT$2-'Indicator Date hidden'!AU127)</f>
        <v>0</v>
      </c>
      <c r="AU126" s="206">
        <f>IF('Indicator Date hidden'!AV127="x","x",$AU$2-'Indicator Date hidden'!AV127)</f>
        <v>2</v>
      </c>
      <c r="AV126" s="206">
        <f>IF('Indicator Date hidden'!AW127="x","x",$AV$2-'Indicator Date hidden'!AW127)</f>
        <v>0</v>
      </c>
      <c r="AW126" s="206">
        <f>IF('Indicator Date hidden'!AX127="x","x",$AW$2-'Indicator Date hidden'!AX127)</f>
        <v>0</v>
      </c>
      <c r="AX126" s="206">
        <f>IF('Indicator Date hidden'!AY127="x","x",$AX$2-'Indicator Date hidden'!AY127)</f>
        <v>0</v>
      </c>
      <c r="AY126" s="206">
        <f>IF('Indicator Date hidden'!AZ127="x","x",$AY$2-'Indicator Date hidden'!AZ127)</f>
        <v>0</v>
      </c>
      <c r="AZ126" s="206">
        <f>IF('Indicator Date hidden'!BA127="x","x",$AZ$2-'Indicator Date hidden'!BA127)</f>
        <v>0</v>
      </c>
      <c r="BA126">
        <f t="shared" si="15"/>
        <v>13</v>
      </c>
      <c r="BB126" s="21">
        <f t="shared" si="16"/>
        <v>0.25490196078431371</v>
      </c>
      <c r="BC126">
        <f t="shared" si="17"/>
        <v>6</v>
      </c>
      <c r="BD126" s="21">
        <f t="shared" si="18"/>
        <v>0.7629441748370086</v>
      </c>
      <c r="BE126" s="282">
        <f t="shared" si="19"/>
        <v>0</v>
      </c>
    </row>
    <row r="127" spans="1:57" x14ac:dyDescent="0.25">
      <c r="A127" t="s">
        <v>7317</v>
      </c>
      <c r="B127" s="206">
        <f>IF('Indicator Date hidden'!C128="x","x",$B$2-'Indicator Date hidden'!C128)</f>
        <v>0</v>
      </c>
      <c r="C127" s="206">
        <f>IF('Indicator Date hidden'!D128="x","x",$C$2-'Indicator Date hidden'!D128)</f>
        <v>0</v>
      </c>
      <c r="D127" s="206">
        <f>IF('Indicator Date hidden'!E128="x","x",$D$2-'Indicator Date hidden'!E128)</f>
        <v>0</v>
      </c>
      <c r="E127" s="206">
        <f>IF('Indicator Date hidden'!F128="x","x",$E$2-'Indicator Date hidden'!F128)</f>
        <v>0</v>
      </c>
      <c r="F127" s="206">
        <f>IF('Indicator Date hidden'!G128="x","x",$F$2-'Indicator Date hidden'!G128)</f>
        <v>0</v>
      </c>
      <c r="G127" s="206">
        <f>IF('Indicator Date hidden'!H128="x","x",$G$2-'Indicator Date hidden'!H128)</f>
        <v>0</v>
      </c>
      <c r="H127" s="206">
        <f>IF('Indicator Date hidden'!I128="x","x",$H$2-'Indicator Date hidden'!I128)</f>
        <v>0</v>
      </c>
      <c r="I127" s="206">
        <f>IF('Indicator Date hidden'!J128="x","x",$I$2-'Indicator Date hidden'!J128)</f>
        <v>0</v>
      </c>
      <c r="J127" s="206">
        <f>IF('Indicator Date hidden'!K128="x","x",$J$2-'Indicator Date hidden'!K128)</f>
        <v>0</v>
      </c>
      <c r="K127" s="206">
        <f>IF('Indicator Date hidden'!L128="x","x",$K$2-'Indicator Date hidden'!L128)</f>
        <v>0</v>
      </c>
      <c r="L127" s="206">
        <f>IF('Indicator Date hidden'!M128="x","x",$L$2-'Indicator Date hidden'!M128)</f>
        <v>0</v>
      </c>
      <c r="M127" s="206">
        <f>IF('Indicator Date hidden'!N128="x","x",$M$2-'Indicator Date hidden'!N128)</f>
        <v>0</v>
      </c>
      <c r="N127" s="206">
        <f>IF('Indicator Date hidden'!O128="x","x",$N$2-'Indicator Date hidden'!O128)</f>
        <v>0</v>
      </c>
      <c r="O127" s="206">
        <f>IF('Indicator Date hidden'!P128="x","x",$O$2-'Indicator Date hidden'!P128)</f>
        <v>0</v>
      </c>
      <c r="P127" s="206">
        <f>IF('Indicator Date hidden'!Q128="x","x",$P$2-'Indicator Date hidden'!Q128)</f>
        <v>0</v>
      </c>
      <c r="Q127" s="206">
        <f>IF('Indicator Date hidden'!R128="x","x",$Q$2-'Indicator Date hidden'!R128)</f>
        <v>1</v>
      </c>
      <c r="R127" s="206">
        <f>IF('Indicator Date hidden'!S128="x","x",$R$2-'Indicator Date hidden'!S128)</f>
        <v>0</v>
      </c>
      <c r="S127" s="206">
        <f>IF('Indicator Date hidden'!T128="x","x",$S$2-'Indicator Date hidden'!T128)</f>
        <v>0</v>
      </c>
      <c r="T127" s="206">
        <f>IF('Indicator Date hidden'!U128="x","x",$T$2-'Indicator Date hidden'!U128)</f>
        <v>0</v>
      </c>
      <c r="U127" s="206">
        <f>IF('Indicator Date hidden'!V128="x","x",$U$2-'Indicator Date hidden'!V128)</f>
        <v>0</v>
      </c>
      <c r="V127" s="206">
        <f>IF('Indicator Date hidden'!W128="x","x",$V$2-'Indicator Date hidden'!W128)</f>
        <v>0</v>
      </c>
      <c r="W127" s="206">
        <f>IF('Indicator Date hidden'!X128="x","x",$W$2-'Indicator Date hidden'!X128)</f>
        <v>0</v>
      </c>
      <c r="X127" s="206">
        <f>IF('Indicator Date hidden'!Y128="x","x",$X$2-'Indicator Date hidden'!Y128)</f>
        <v>4</v>
      </c>
      <c r="Y127" s="206">
        <f>IF('Indicator Date hidden'!Z128="x","x",$Y$2-'Indicator Date hidden'!Z128)</f>
        <v>0</v>
      </c>
      <c r="Z127" s="206">
        <f>IF('Indicator Date hidden'!AA128="x","x",$Z$2-'Indicator Date hidden'!AA128)</f>
        <v>0</v>
      </c>
      <c r="AA127" s="206">
        <f>IF('Indicator Date hidden'!AB128="x","x",$AA$2-'Indicator Date hidden'!AB128)</f>
        <v>0</v>
      </c>
      <c r="AB127" s="206">
        <f>IF('Indicator Date hidden'!AC128="x","x",$AB$2-'Indicator Date hidden'!AC128)</f>
        <v>0</v>
      </c>
      <c r="AC127" s="206">
        <f>IF('Indicator Date hidden'!AD128="x","x",$AC$2-'Indicator Date hidden'!AD128)</f>
        <v>0</v>
      </c>
      <c r="AD127" s="206">
        <f>IF('Indicator Date hidden'!AE128="x","x",$AD$2-'Indicator Date hidden'!AE128)</f>
        <v>0</v>
      </c>
      <c r="AE127" s="206" t="str">
        <f>IF('Indicator Date hidden'!AF128="x","x",$AE$2-'Indicator Date hidden'!AF128)</f>
        <v>x</v>
      </c>
      <c r="AF127" s="206">
        <f>IF('Indicator Date hidden'!AG128="x","x",$AF$2-'Indicator Date hidden'!AG128)</f>
        <v>3</v>
      </c>
      <c r="AG127" s="206">
        <f>IF('Indicator Date hidden'!AH128="x","x",$AG$2-'Indicator Date hidden'!AH128)</f>
        <v>0</v>
      </c>
      <c r="AH127" s="206">
        <f>IF('Indicator Date hidden'!AI128="x","x",$AH$2-'Indicator Date hidden'!AI128)</f>
        <v>0</v>
      </c>
      <c r="AI127" s="206">
        <f>IF('Indicator Date hidden'!AJ128="x","x",$AI$2-'Indicator Date hidden'!AJ128)</f>
        <v>0</v>
      </c>
      <c r="AJ127" s="206">
        <f>IF('Indicator Date hidden'!AK128="x","x",$AJ$2-'Indicator Date hidden'!AK128)</f>
        <v>0</v>
      </c>
      <c r="AK127" s="206">
        <f>IF('Indicator Date hidden'!AL128="x","x",$AK$2-'Indicator Date hidden'!AL128)</f>
        <v>1</v>
      </c>
      <c r="AL127" s="206">
        <f>IF('Indicator Date hidden'!AM128="x","x",$AL$2-'Indicator Date hidden'!AM128)</f>
        <v>0</v>
      </c>
      <c r="AM127" s="206">
        <f>IF('Indicator Date hidden'!AN128="x","x",$AM$2-'Indicator Date hidden'!AN128)</f>
        <v>0</v>
      </c>
      <c r="AN127" s="206">
        <f>IF('Indicator Date hidden'!AO128="x","x",$AN$2-'Indicator Date hidden'!AO128)</f>
        <v>0</v>
      </c>
      <c r="AO127" s="206">
        <f>IF('Indicator Date hidden'!AP128="x","x",$AO$2-'Indicator Date hidden'!AP128)</f>
        <v>1</v>
      </c>
      <c r="AP127" s="206">
        <f>IF('Indicator Date hidden'!AQ128="x","x",$AP$2-'Indicator Date hidden'!AQ128)</f>
        <v>1</v>
      </c>
      <c r="AQ127" s="206">
        <f>IF('Indicator Date hidden'!AR128="x","x",$AQ$2-'Indicator Date hidden'!AR128)</f>
        <v>0</v>
      </c>
      <c r="AR127" s="206">
        <f>IF('Indicator Date hidden'!AS128="x","x",$AR$2-'Indicator Date hidden'!AS128)</f>
        <v>0</v>
      </c>
      <c r="AS127" s="206">
        <f>IF('Indicator Date hidden'!AT128="x","x",$AS$2-'Indicator Date hidden'!AT128)</f>
        <v>0</v>
      </c>
      <c r="AT127" s="206">
        <f>IF('Indicator Date hidden'!AU128="x","x",$AT$2-'Indicator Date hidden'!AU128)</f>
        <v>0</v>
      </c>
      <c r="AU127" s="206">
        <f>IF('Indicator Date hidden'!AV128="x","x",$AU$2-'Indicator Date hidden'!AV128)</f>
        <v>6</v>
      </c>
      <c r="AV127" s="206">
        <f>IF('Indicator Date hidden'!AW128="x","x",$AV$2-'Indicator Date hidden'!AW128)</f>
        <v>0</v>
      </c>
      <c r="AW127" s="206">
        <f>IF('Indicator Date hidden'!AX128="x","x",$AW$2-'Indicator Date hidden'!AX128)</f>
        <v>0</v>
      </c>
      <c r="AX127" s="206">
        <f>IF('Indicator Date hidden'!AY128="x","x",$AX$2-'Indicator Date hidden'!AY128)</f>
        <v>0</v>
      </c>
      <c r="AY127" s="206">
        <f>IF('Indicator Date hidden'!AZ128="x","x",$AY$2-'Indicator Date hidden'!AZ128)</f>
        <v>0</v>
      </c>
      <c r="AZ127" s="206">
        <f>IF('Indicator Date hidden'!BA128="x","x",$AZ$2-'Indicator Date hidden'!BA128)</f>
        <v>0</v>
      </c>
      <c r="BA127">
        <f t="shared" si="15"/>
        <v>17</v>
      </c>
      <c r="BB127" s="21">
        <f t="shared" si="16"/>
        <v>0.34</v>
      </c>
      <c r="BC127">
        <f t="shared" si="17"/>
        <v>7</v>
      </c>
      <c r="BD127" s="21">
        <f t="shared" si="18"/>
        <v>1.0883014288330233</v>
      </c>
      <c r="BE127" s="282">
        <f t="shared" si="19"/>
        <v>0</v>
      </c>
    </row>
    <row r="128" spans="1:57" x14ac:dyDescent="0.25">
      <c r="A128" t="s">
        <v>7322</v>
      </c>
      <c r="B128" s="206">
        <f>IF('Indicator Date hidden'!C129="x","x",$B$2-'Indicator Date hidden'!C129)</f>
        <v>0</v>
      </c>
      <c r="C128" s="206">
        <f>IF('Indicator Date hidden'!D129="x","x",$C$2-'Indicator Date hidden'!D129)</f>
        <v>0</v>
      </c>
      <c r="D128" s="206">
        <f>IF('Indicator Date hidden'!E129="x","x",$D$2-'Indicator Date hidden'!E129)</f>
        <v>0</v>
      </c>
      <c r="E128" s="206">
        <f>IF('Indicator Date hidden'!F129="x","x",$E$2-'Indicator Date hidden'!F129)</f>
        <v>0</v>
      </c>
      <c r="F128" s="206">
        <f>IF('Indicator Date hidden'!G129="x","x",$F$2-'Indicator Date hidden'!G129)</f>
        <v>0</v>
      </c>
      <c r="G128" s="206">
        <f>IF('Indicator Date hidden'!H129="x","x",$G$2-'Indicator Date hidden'!H129)</f>
        <v>0</v>
      </c>
      <c r="H128" s="206">
        <f>IF('Indicator Date hidden'!I129="x","x",$H$2-'Indicator Date hidden'!I129)</f>
        <v>0</v>
      </c>
      <c r="I128" s="206">
        <f>IF('Indicator Date hidden'!J129="x","x",$I$2-'Indicator Date hidden'!J129)</f>
        <v>0</v>
      </c>
      <c r="J128" s="206">
        <f>IF('Indicator Date hidden'!K129="x","x",$J$2-'Indicator Date hidden'!K129)</f>
        <v>0</v>
      </c>
      <c r="K128" s="206">
        <f>IF('Indicator Date hidden'!L129="x","x",$K$2-'Indicator Date hidden'!L129)</f>
        <v>0</v>
      </c>
      <c r="L128" s="206">
        <f>IF('Indicator Date hidden'!M129="x","x",$L$2-'Indicator Date hidden'!M129)</f>
        <v>0</v>
      </c>
      <c r="M128" s="206">
        <f>IF('Indicator Date hidden'!N129="x","x",$M$2-'Indicator Date hidden'!N129)</f>
        <v>0</v>
      </c>
      <c r="N128" s="206">
        <f>IF('Indicator Date hidden'!O129="x","x",$N$2-'Indicator Date hidden'!O129)</f>
        <v>0</v>
      </c>
      <c r="O128" s="206">
        <f>IF('Indicator Date hidden'!P129="x","x",$O$2-'Indicator Date hidden'!P129)</f>
        <v>0</v>
      </c>
      <c r="P128" s="206">
        <f>IF('Indicator Date hidden'!Q129="x","x",$P$2-'Indicator Date hidden'!Q129)</f>
        <v>0</v>
      </c>
      <c r="Q128" s="206" t="str">
        <f>IF('Indicator Date hidden'!R129="x","x",$Q$2-'Indicator Date hidden'!R129)</f>
        <v>x</v>
      </c>
      <c r="R128" s="206">
        <f>IF('Indicator Date hidden'!S129="x","x",$R$2-'Indicator Date hidden'!S129)</f>
        <v>0</v>
      </c>
      <c r="S128" s="206">
        <f>IF('Indicator Date hidden'!T129="x","x",$S$2-'Indicator Date hidden'!T129)</f>
        <v>0</v>
      </c>
      <c r="T128" s="206">
        <f>IF('Indicator Date hidden'!U129="x","x",$T$2-'Indicator Date hidden'!U129)</f>
        <v>0</v>
      </c>
      <c r="U128" s="206" t="str">
        <f>IF('Indicator Date hidden'!V129="x","x",$U$2-'Indicator Date hidden'!V129)</f>
        <v>x</v>
      </c>
      <c r="V128" s="206">
        <f>IF('Indicator Date hidden'!W129="x","x",$V$2-'Indicator Date hidden'!W129)</f>
        <v>0</v>
      </c>
      <c r="W128" s="206" t="str">
        <f>IF('Indicator Date hidden'!X129="x","x",$W$2-'Indicator Date hidden'!X129)</f>
        <v>x</v>
      </c>
      <c r="X128" s="206">
        <f>IF('Indicator Date hidden'!Y129="x","x",$X$2-'Indicator Date hidden'!Y129)</f>
        <v>2</v>
      </c>
      <c r="Y128" s="206">
        <f>IF('Indicator Date hidden'!Z129="x","x",$Y$2-'Indicator Date hidden'!Z129)</f>
        <v>0</v>
      </c>
      <c r="Z128" s="206">
        <f>IF('Indicator Date hidden'!AA129="x","x",$Z$2-'Indicator Date hidden'!AA129)</f>
        <v>0</v>
      </c>
      <c r="AA128" s="206">
        <f>IF('Indicator Date hidden'!AB129="x","x",$AA$2-'Indicator Date hidden'!AB129)</f>
        <v>0</v>
      </c>
      <c r="AB128" s="206">
        <f>IF('Indicator Date hidden'!AC129="x","x",$AB$2-'Indicator Date hidden'!AC129)</f>
        <v>0</v>
      </c>
      <c r="AC128" s="206">
        <f>IF('Indicator Date hidden'!AD129="x","x",$AC$2-'Indicator Date hidden'!AD129)</f>
        <v>0</v>
      </c>
      <c r="AD128" s="206" t="str">
        <f>IF('Indicator Date hidden'!AE129="x","x",$AD$2-'Indicator Date hidden'!AE129)</f>
        <v>x</v>
      </c>
      <c r="AE128" s="206">
        <f>IF('Indicator Date hidden'!AF129="x","x",$AE$2-'Indicator Date hidden'!AF129)</f>
        <v>0</v>
      </c>
      <c r="AF128" s="206">
        <f>IF('Indicator Date hidden'!AG129="x","x",$AF$2-'Indicator Date hidden'!AG129)</f>
        <v>1</v>
      </c>
      <c r="AG128" s="206">
        <f>IF('Indicator Date hidden'!AH129="x","x",$AG$2-'Indicator Date hidden'!AH129)</f>
        <v>0</v>
      </c>
      <c r="AH128" s="206">
        <f>IF('Indicator Date hidden'!AI129="x","x",$AH$2-'Indicator Date hidden'!AI129)</f>
        <v>0</v>
      </c>
      <c r="AI128" s="206">
        <f>IF('Indicator Date hidden'!AJ129="x","x",$AI$2-'Indicator Date hidden'!AJ129)</f>
        <v>0</v>
      </c>
      <c r="AJ128" s="206" t="str">
        <f>IF('Indicator Date hidden'!AK129="x","x",$AJ$2-'Indicator Date hidden'!AK129)</f>
        <v>x</v>
      </c>
      <c r="AK128" s="206">
        <f>IF('Indicator Date hidden'!AL129="x","x",$AK$2-'Indicator Date hidden'!AL129)</f>
        <v>1</v>
      </c>
      <c r="AL128" s="206">
        <f>IF('Indicator Date hidden'!AM129="x","x",$AL$2-'Indicator Date hidden'!AM129)</f>
        <v>0</v>
      </c>
      <c r="AM128" s="206">
        <f>IF('Indicator Date hidden'!AN129="x","x",$AM$2-'Indicator Date hidden'!AN129)</f>
        <v>0</v>
      </c>
      <c r="AN128" s="206">
        <f>IF('Indicator Date hidden'!AO129="x","x",$AN$2-'Indicator Date hidden'!AO129)</f>
        <v>0</v>
      </c>
      <c r="AO128" s="206">
        <f>IF('Indicator Date hidden'!AP129="x","x",$AO$2-'Indicator Date hidden'!AP129)</f>
        <v>0</v>
      </c>
      <c r="AP128" s="206">
        <f>IF('Indicator Date hidden'!AQ129="x","x",$AP$2-'Indicator Date hidden'!AQ129)</f>
        <v>0</v>
      </c>
      <c r="AQ128" s="206">
        <f>IF('Indicator Date hidden'!AR129="x","x",$AQ$2-'Indicator Date hidden'!AR129)</f>
        <v>0</v>
      </c>
      <c r="AR128" s="206">
        <f>IF('Indicator Date hidden'!AS129="x","x",$AR$2-'Indicator Date hidden'!AS129)</f>
        <v>0</v>
      </c>
      <c r="AS128" s="206">
        <f>IF('Indicator Date hidden'!AT129="x","x",$AS$2-'Indicator Date hidden'!AT129)</f>
        <v>0</v>
      </c>
      <c r="AT128" s="206">
        <f>IF('Indicator Date hidden'!AU129="x","x",$AT$2-'Indicator Date hidden'!AU129)</f>
        <v>0</v>
      </c>
      <c r="AU128" s="206" t="str">
        <f>IF('Indicator Date hidden'!AV129="x","x",$AU$2-'Indicator Date hidden'!AV129)</f>
        <v>x</v>
      </c>
      <c r="AV128" s="206">
        <f>IF('Indicator Date hidden'!AW129="x","x",$AV$2-'Indicator Date hidden'!AW129)</f>
        <v>0</v>
      </c>
      <c r="AW128" s="206">
        <f>IF('Indicator Date hidden'!AX129="x","x",$AW$2-'Indicator Date hidden'!AX129)</f>
        <v>0</v>
      </c>
      <c r="AX128" s="206">
        <f>IF('Indicator Date hidden'!AY129="x","x",$AX$2-'Indicator Date hidden'!AY129)</f>
        <v>0</v>
      </c>
      <c r="AY128" s="206">
        <f>IF('Indicator Date hidden'!AZ129="x","x",$AY$2-'Indicator Date hidden'!AZ129)</f>
        <v>0</v>
      </c>
      <c r="AZ128" s="206">
        <f>IF('Indicator Date hidden'!BA129="x","x",$AZ$2-'Indicator Date hidden'!BA129)</f>
        <v>0</v>
      </c>
      <c r="BA128">
        <f t="shared" si="15"/>
        <v>4</v>
      </c>
      <c r="BB128" s="21">
        <f t="shared" si="16"/>
        <v>8.8888888888888892E-2</v>
      </c>
      <c r="BC128">
        <f t="shared" si="17"/>
        <v>3</v>
      </c>
      <c r="BD128" s="21">
        <f t="shared" si="18"/>
        <v>0.35416394334464951</v>
      </c>
      <c r="BE128" s="282">
        <f t="shared" si="19"/>
        <v>0</v>
      </c>
    </row>
    <row r="129" spans="1:57" x14ac:dyDescent="0.25">
      <c r="A129" t="s">
        <v>7330</v>
      </c>
      <c r="B129" s="206">
        <f>IF('Indicator Date hidden'!C130="x","x",$B$2-'Indicator Date hidden'!C130)</f>
        <v>0</v>
      </c>
      <c r="C129" s="206">
        <f>IF('Indicator Date hidden'!D130="x","x",$C$2-'Indicator Date hidden'!D130)</f>
        <v>0</v>
      </c>
      <c r="D129" s="206">
        <f>IF('Indicator Date hidden'!E130="x","x",$D$2-'Indicator Date hidden'!E130)</f>
        <v>0</v>
      </c>
      <c r="E129" s="206">
        <f>IF('Indicator Date hidden'!F130="x","x",$E$2-'Indicator Date hidden'!F130)</f>
        <v>0</v>
      </c>
      <c r="F129" s="206">
        <f>IF('Indicator Date hidden'!G130="x","x",$F$2-'Indicator Date hidden'!G130)</f>
        <v>0</v>
      </c>
      <c r="G129" s="206">
        <f>IF('Indicator Date hidden'!H130="x","x",$G$2-'Indicator Date hidden'!H130)</f>
        <v>0</v>
      </c>
      <c r="H129" s="206">
        <f>IF('Indicator Date hidden'!I130="x","x",$H$2-'Indicator Date hidden'!I130)</f>
        <v>0</v>
      </c>
      <c r="I129" s="206">
        <f>IF('Indicator Date hidden'!J130="x","x",$I$2-'Indicator Date hidden'!J130)</f>
        <v>0</v>
      </c>
      <c r="J129" s="206">
        <f>IF('Indicator Date hidden'!K130="x","x",$J$2-'Indicator Date hidden'!K130)</f>
        <v>0</v>
      </c>
      <c r="K129" s="206">
        <f>IF('Indicator Date hidden'!L130="x","x",$K$2-'Indicator Date hidden'!L130)</f>
        <v>0</v>
      </c>
      <c r="L129" s="206">
        <f>IF('Indicator Date hidden'!M130="x","x",$L$2-'Indicator Date hidden'!M130)</f>
        <v>0</v>
      </c>
      <c r="M129" s="206">
        <f>IF('Indicator Date hidden'!N130="x","x",$M$2-'Indicator Date hidden'!N130)</f>
        <v>0</v>
      </c>
      <c r="N129" s="206">
        <f>IF('Indicator Date hidden'!O130="x","x",$N$2-'Indicator Date hidden'!O130)</f>
        <v>0</v>
      </c>
      <c r="O129" s="206">
        <f>IF('Indicator Date hidden'!P130="x","x",$O$2-'Indicator Date hidden'!P130)</f>
        <v>0</v>
      </c>
      <c r="P129" s="206">
        <f>IF('Indicator Date hidden'!Q130="x","x",$P$2-'Indicator Date hidden'!Q130)</f>
        <v>0</v>
      </c>
      <c r="Q129" s="206" t="str">
        <f>IF('Indicator Date hidden'!R130="x","x",$Q$2-'Indicator Date hidden'!R130)</f>
        <v>x</v>
      </c>
      <c r="R129" s="206">
        <f>IF('Indicator Date hidden'!S130="x","x",$R$2-'Indicator Date hidden'!S130)</f>
        <v>0</v>
      </c>
      <c r="S129" s="206">
        <f>IF('Indicator Date hidden'!T130="x","x",$S$2-'Indicator Date hidden'!T130)</f>
        <v>0</v>
      </c>
      <c r="T129" s="206">
        <f>IF('Indicator Date hidden'!U130="x","x",$T$2-'Indicator Date hidden'!U130)</f>
        <v>0</v>
      </c>
      <c r="U129" s="206" t="str">
        <f>IF('Indicator Date hidden'!V130="x","x",$U$2-'Indicator Date hidden'!V130)</f>
        <v>x</v>
      </c>
      <c r="V129" s="206">
        <f>IF('Indicator Date hidden'!W130="x","x",$V$2-'Indicator Date hidden'!W130)</f>
        <v>0</v>
      </c>
      <c r="W129" s="206">
        <f>IF('Indicator Date hidden'!X130="x","x",$W$2-'Indicator Date hidden'!X130)</f>
        <v>5</v>
      </c>
      <c r="X129" s="206">
        <f>IF('Indicator Date hidden'!Y130="x","x",$X$2-'Indicator Date hidden'!Y130)</f>
        <v>2</v>
      </c>
      <c r="Y129" s="206">
        <f>IF('Indicator Date hidden'!Z130="x","x",$Y$2-'Indicator Date hidden'!Z130)</f>
        <v>0</v>
      </c>
      <c r="Z129" s="206">
        <f>IF('Indicator Date hidden'!AA130="x","x",$Z$2-'Indicator Date hidden'!AA130)</f>
        <v>0</v>
      </c>
      <c r="AA129" s="206">
        <f>IF('Indicator Date hidden'!AB130="x","x",$AA$2-'Indicator Date hidden'!AB130)</f>
        <v>0</v>
      </c>
      <c r="AB129" s="206">
        <f>IF('Indicator Date hidden'!AC130="x","x",$AB$2-'Indicator Date hidden'!AC130)</f>
        <v>0</v>
      </c>
      <c r="AC129" s="206">
        <f>IF('Indicator Date hidden'!AD130="x","x",$AC$2-'Indicator Date hidden'!AD130)</f>
        <v>0</v>
      </c>
      <c r="AD129" s="206" t="str">
        <f>IF('Indicator Date hidden'!AE130="x","x",$AD$2-'Indicator Date hidden'!AE130)</f>
        <v>x</v>
      </c>
      <c r="AE129" s="206">
        <f>IF('Indicator Date hidden'!AF130="x","x",$AE$2-'Indicator Date hidden'!AF130)</f>
        <v>0</v>
      </c>
      <c r="AF129" s="206" t="str">
        <f>IF('Indicator Date hidden'!AG130="x","x",$AF$2-'Indicator Date hidden'!AG130)</f>
        <v>x</v>
      </c>
      <c r="AG129" s="206">
        <f>IF('Indicator Date hidden'!AH130="x","x",$AG$2-'Indicator Date hidden'!AH130)</f>
        <v>0</v>
      </c>
      <c r="AH129" s="206">
        <f>IF('Indicator Date hidden'!AI130="x","x",$AH$2-'Indicator Date hidden'!AI130)</f>
        <v>0</v>
      </c>
      <c r="AI129" s="206">
        <f>IF('Indicator Date hidden'!AJ130="x","x",$AI$2-'Indicator Date hidden'!AJ130)</f>
        <v>0</v>
      </c>
      <c r="AJ129" s="206" t="str">
        <f>IF('Indicator Date hidden'!AK130="x","x",$AJ$2-'Indicator Date hidden'!AK130)</f>
        <v>x</v>
      </c>
      <c r="AK129" s="206">
        <f>IF('Indicator Date hidden'!AL130="x","x",$AK$2-'Indicator Date hidden'!AL130)</f>
        <v>1</v>
      </c>
      <c r="AL129" s="206">
        <f>IF('Indicator Date hidden'!AM130="x","x",$AL$2-'Indicator Date hidden'!AM130)</f>
        <v>0</v>
      </c>
      <c r="AM129" s="206">
        <f>IF('Indicator Date hidden'!AN130="x","x",$AM$2-'Indicator Date hidden'!AN130)</f>
        <v>0</v>
      </c>
      <c r="AN129" s="206">
        <f>IF('Indicator Date hidden'!AO130="x","x",$AN$2-'Indicator Date hidden'!AO130)</f>
        <v>0</v>
      </c>
      <c r="AO129" s="206">
        <f>IF('Indicator Date hidden'!AP130="x","x",$AO$2-'Indicator Date hidden'!AP130)</f>
        <v>0</v>
      </c>
      <c r="AP129" s="206">
        <f>IF('Indicator Date hidden'!AQ130="x","x",$AP$2-'Indicator Date hidden'!AQ130)</f>
        <v>0</v>
      </c>
      <c r="AQ129" s="206" t="str">
        <f>IF('Indicator Date hidden'!AR130="x","x",$AQ$2-'Indicator Date hidden'!AR130)</f>
        <v>x</v>
      </c>
      <c r="AR129" s="206">
        <f>IF('Indicator Date hidden'!AS130="x","x",$AR$2-'Indicator Date hidden'!AS130)</f>
        <v>0</v>
      </c>
      <c r="AS129" s="206">
        <f>IF('Indicator Date hidden'!AT130="x","x",$AS$2-'Indicator Date hidden'!AT130)</f>
        <v>0</v>
      </c>
      <c r="AT129" s="206">
        <f>IF('Indicator Date hidden'!AU130="x","x",$AT$2-'Indicator Date hidden'!AU130)</f>
        <v>0</v>
      </c>
      <c r="AU129" s="206">
        <f>IF('Indicator Date hidden'!AV130="x","x",$AU$2-'Indicator Date hidden'!AV130)</f>
        <v>0</v>
      </c>
      <c r="AV129" s="206">
        <f>IF('Indicator Date hidden'!AW130="x","x",$AV$2-'Indicator Date hidden'!AW130)</f>
        <v>0</v>
      </c>
      <c r="AW129" s="206">
        <f>IF('Indicator Date hidden'!AX130="x","x",$AW$2-'Indicator Date hidden'!AX130)</f>
        <v>0</v>
      </c>
      <c r="AX129" s="206">
        <f>IF('Indicator Date hidden'!AY130="x","x",$AX$2-'Indicator Date hidden'!AY130)</f>
        <v>0</v>
      </c>
      <c r="AY129" s="206">
        <f>IF('Indicator Date hidden'!AZ130="x","x",$AY$2-'Indicator Date hidden'!AZ130)</f>
        <v>0</v>
      </c>
      <c r="AZ129" s="206">
        <f>IF('Indicator Date hidden'!BA130="x","x",$AZ$2-'Indicator Date hidden'!BA130)</f>
        <v>0</v>
      </c>
      <c r="BA129">
        <f t="shared" si="15"/>
        <v>8</v>
      </c>
      <c r="BB129" s="21">
        <f t="shared" si="16"/>
        <v>0.17777777777777778</v>
      </c>
      <c r="BC129">
        <f t="shared" si="17"/>
        <v>3</v>
      </c>
      <c r="BD129" s="21">
        <f t="shared" si="18"/>
        <v>0.7969076034240492</v>
      </c>
      <c r="BE129" s="282">
        <f t="shared" si="19"/>
        <v>0</v>
      </c>
    </row>
    <row r="130" spans="1:57" x14ac:dyDescent="0.25">
      <c r="A130" t="s">
        <v>7331</v>
      </c>
      <c r="B130" s="206">
        <f>IF('Indicator Date hidden'!C131="x","x",$B$2-'Indicator Date hidden'!C131)</f>
        <v>0</v>
      </c>
      <c r="C130" s="206">
        <f>IF('Indicator Date hidden'!D131="x","x",$C$2-'Indicator Date hidden'!D131)</f>
        <v>0</v>
      </c>
      <c r="D130" s="206">
        <f>IF('Indicator Date hidden'!E131="x","x",$D$2-'Indicator Date hidden'!E131)</f>
        <v>0</v>
      </c>
      <c r="E130" s="206">
        <f>IF('Indicator Date hidden'!F131="x","x",$E$2-'Indicator Date hidden'!F131)</f>
        <v>0</v>
      </c>
      <c r="F130" s="206">
        <f>IF('Indicator Date hidden'!G131="x","x",$F$2-'Indicator Date hidden'!G131)</f>
        <v>0</v>
      </c>
      <c r="G130" s="206">
        <f>IF('Indicator Date hidden'!H131="x","x",$G$2-'Indicator Date hidden'!H131)</f>
        <v>0</v>
      </c>
      <c r="H130" s="206">
        <f>IF('Indicator Date hidden'!I131="x","x",$H$2-'Indicator Date hidden'!I131)</f>
        <v>0</v>
      </c>
      <c r="I130" s="206">
        <f>IF('Indicator Date hidden'!J131="x","x",$I$2-'Indicator Date hidden'!J131)</f>
        <v>0</v>
      </c>
      <c r="J130" s="206">
        <f>IF('Indicator Date hidden'!K131="x","x",$J$2-'Indicator Date hidden'!K131)</f>
        <v>0</v>
      </c>
      <c r="K130" s="206">
        <f>IF('Indicator Date hidden'!L131="x","x",$K$2-'Indicator Date hidden'!L131)</f>
        <v>0</v>
      </c>
      <c r="L130" s="206">
        <f>IF('Indicator Date hidden'!M131="x","x",$L$2-'Indicator Date hidden'!M131)</f>
        <v>0</v>
      </c>
      <c r="M130" s="206">
        <f>IF('Indicator Date hidden'!N131="x","x",$M$2-'Indicator Date hidden'!N131)</f>
        <v>0</v>
      </c>
      <c r="N130" s="206">
        <f>IF('Indicator Date hidden'!O131="x","x",$N$2-'Indicator Date hidden'!O131)</f>
        <v>0</v>
      </c>
      <c r="O130" s="206">
        <f>IF('Indicator Date hidden'!P131="x","x",$O$2-'Indicator Date hidden'!P131)</f>
        <v>0</v>
      </c>
      <c r="P130" s="206">
        <f>IF('Indicator Date hidden'!Q131="x","x",$P$2-'Indicator Date hidden'!Q131)</f>
        <v>0</v>
      </c>
      <c r="Q130" s="206">
        <f>IF('Indicator Date hidden'!R131="x","x",$Q$2-'Indicator Date hidden'!R131)</f>
        <v>1</v>
      </c>
      <c r="R130" s="206">
        <f>IF('Indicator Date hidden'!S131="x","x",$R$2-'Indicator Date hidden'!S131)</f>
        <v>0</v>
      </c>
      <c r="S130" s="206">
        <f>IF('Indicator Date hidden'!T131="x","x",$S$2-'Indicator Date hidden'!T131)</f>
        <v>0</v>
      </c>
      <c r="T130" s="206">
        <f>IF('Indicator Date hidden'!U131="x","x",$T$2-'Indicator Date hidden'!U131)</f>
        <v>0</v>
      </c>
      <c r="U130" s="206">
        <f>IF('Indicator Date hidden'!V131="x","x",$U$2-'Indicator Date hidden'!V131)</f>
        <v>0</v>
      </c>
      <c r="V130" s="206">
        <f>IF('Indicator Date hidden'!W131="x","x",$V$2-'Indicator Date hidden'!W131)</f>
        <v>0</v>
      </c>
      <c r="W130" s="206">
        <f>IF('Indicator Date hidden'!X131="x","x",$W$2-'Indicator Date hidden'!X131)</f>
        <v>2</v>
      </c>
      <c r="X130" s="206">
        <f>IF('Indicator Date hidden'!Y131="x","x",$X$2-'Indicator Date hidden'!Y131)</f>
        <v>4</v>
      </c>
      <c r="Y130" s="206">
        <f>IF('Indicator Date hidden'!Z131="x","x",$Y$2-'Indicator Date hidden'!Z131)</f>
        <v>0</v>
      </c>
      <c r="Z130" s="206">
        <f>IF('Indicator Date hidden'!AA131="x","x",$Z$2-'Indicator Date hidden'!AA131)</f>
        <v>0</v>
      </c>
      <c r="AA130" s="206">
        <f>IF('Indicator Date hidden'!AB131="x","x",$AA$2-'Indicator Date hidden'!AB131)</f>
        <v>0</v>
      </c>
      <c r="AB130" s="206">
        <f>IF('Indicator Date hidden'!AC131="x","x",$AB$2-'Indicator Date hidden'!AC131)</f>
        <v>0</v>
      </c>
      <c r="AC130" s="206">
        <f>IF('Indicator Date hidden'!AD131="x","x",$AC$2-'Indicator Date hidden'!AD131)</f>
        <v>0</v>
      </c>
      <c r="AD130" s="206">
        <f>IF('Indicator Date hidden'!AE131="x","x",$AD$2-'Indicator Date hidden'!AE131)</f>
        <v>0</v>
      </c>
      <c r="AE130" s="206">
        <f>IF('Indicator Date hidden'!AF131="x","x",$AE$2-'Indicator Date hidden'!AF131)</f>
        <v>0</v>
      </c>
      <c r="AF130" s="206">
        <f>IF('Indicator Date hidden'!AG131="x","x",$AF$2-'Indicator Date hidden'!AG131)</f>
        <v>3</v>
      </c>
      <c r="AG130" s="206">
        <f>IF('Indicator Date hidden'!AH131="x","x",$AG$2-'Indicator Date hidden'!AH131)</f>
        <v>0</v>
      </c>
      <c r="AH130" s="206">
        <f>IF('Indicator Date hidden'!AI131="x","x",$AH$2-'Indicator Date hidden'!AI131)</f>
        <v>0</v>
      </c>
      <c r="AI130" s="206">
        <f>IF('Indicator Date hidden'!AJ131="x","x",$AI$2-'Indicator Date hidden'!AJ131)</f>
        <v>0</v>
      </c>
      <c r="AJ130" s="206">
        <f>IF('Indicator Date hidden'!AK131="x","x",$AJ$2-'Indicator Date hidden'!AK131)</f>
        <v>1</v>
      </c>
      <c r="AK130" s="206">
        <f>IF('Indicator Date hidden'!AL131="x","x",$AK$2-'Indicator Date hidden'!AL131)</f>
        <v>1</v>
      </c>
      <c r="AL130" s="206">
        <f>IF('Indicator Date hidden'!AM131="x","x",$AL$2-'Indicator Date hidden'!AM131)</f>
        <v>0</v>
      </c>
      <c r="AM130" s="206">
        <f>IF('Indicator Date hidden'!AN131="x","x",$AM$2-'Indicator Date hidden'!AN131)</f>
        <v>0</v>
      </c>
      <c r="AN130" s="206">
        <f>IF('Indicator Date hidden'!AO131="x","x",$AN$2-'Indicator Date hidden'!AO131)</f>
        <v>0</v>
      </c>
      <c r="AO130" s="206">
        <f>IF('Indicator Date hidden'!AP131="x","x",$AO$2-'Indicator Date hidden'!AP131)</f>
        <v>0</v>
      </c>
      <c r="AP130" s="206">
        <f>IF('Indicator Date hidden'!AQ131="x","x",$AP$2-'Indicator Date hidden'!AQ131)</f>
        <v>0</v>
      </c>
      <c r="AQ130" s="206">
        <f>IF('Indicator Date hidden'!AR131="x","x",$AQ$2-'Indicator Date hidden'!AR131)</f>
        <v>0</v>
      </c>
      <c r="AR130" s="206">
        <f>IF('Indicator Date hidden'!AS131="x","x",$AR$2-'Indicator Date hidden'!AS131)</f>
        <v>0</v>
      </c>
      <c r="AS130" s="206">
        <f>IF('Indicator Date hidden'!AT131="x","x",$AS$2-'Indicator Date hidden'!AT131)</f>
        <v>0</v>
      </c>
      <c r="AT130" s="206">
        <f>IF('Indicator Date hidden'!AU131="x","x",$AT$2-'Indicator Date hidden'!AU131)</f>
        <v>0</v>
      </c>
      <c r="AU130" s="206">
        <f>IF('Indicator Date hidden'!AV131="x","x",$AU$2-'Indicator Date hidden'!AV131)</f>
        <v>2</v>
      </c>
      <c r="AV130" s="206">
        <f>IF('Indicator Date hidden'!AW131="x","x",$AV$2-'Indicator Date hidden'!AW131)</f>
        <v>0</v>
      </c>
      <c r="AW130" s="206">
        <f>IF('Indicator Date hidden'!AX131="x","x",$AW$2-'Indicator Date hidden'!AX131)</f>
        <v>0</v>
      </c>
      <c r="AX130" s="206">
        <f>IF('Indicator Date hidden'!AY131="x","x",$AX$2-'Indicator Date hidden'!AY131)</f>
        <v>0</v>
      </c>
      <c r="AY130" s="206">
        <f>IF('Indicator Date hidden'!AZ131="x","x",$AY$2-'Indicator Date hidden'!AZ131)</f>
        <v>0</v>
      </c>
      <c r="AZ130" s="206">
        <f>IF('Indicator Date hidden'!BA131="x","x",$AZ$2-'Indicator Date hidden'!BA131)</f>
        <v>0</v>
      </c>
      <c r="BA130">
        <f t="shared" si="15"/>
        <v>14</v>
      </c>
      <c r="BB130" s="21">
        <f t="shared" si="16"/>
        <v>0.27450980392156865</v>
      </c>
      <c r="BC130">
        <f t="shared" si="17"/>
        <v>7</v>
      </c>
      <c r="BD130" s="21">
        <f t="shared" si="18"/>
        <v>0.79405712671829753</v>
      </c>
      <c r="BE130" s="282">
        <f t="shared" si="19"/>
        <v>0</v>
      </c>
    </row>
    <row r="131" spans="1:57" x14ac:dyDescent="0.25">
      <c r="A131" t="s">
        <v>7337</v>
      </c>
      <c r="B131" s="206">
        <f>IF('Indicator Date hidden'!C132="x","x",$B$2-'Indicator Date hidden'!C132)</f>
        <v>0</v>
      </c>
      <c r="C131" s="206">
        <f>IF('Indicator Date hidden'!D132="x","x",$C$2-'Indicator Date hidden'!D132)</f>
        <v>0</v>
      </c>
      <c r="D131" s="206">
        <f>IF('Indicator Date hidden'!E132="x","x",$D$2-'Indicator Date hidden'!E132)</f>
        <v>0</v>
      </c>
      <c r="E131" s="206">
        <f>IF('Indicator Date hidden'!F132="x","x",$E$2-'Indicator Date hidden'!F132)</f>
        <v>0</v>
      </c>
      <c r="F131" s="206">
        <f>IF('Indicator Date hidden'!G132="x","x",$F$2-'Indicator Date hidden'!G132)</f>
        <v>0</v>
      </c>
      <c r="G131" s="206">
        <f>IF('Indicator Date hidden'!H132="x","x",$G$2-'Indicator Date hidden'!H132)</f>
        <v>0</v>
      </c>
      <c r="H131" s="206">
        <f>IF('Indicator Date hidden'!I132="x","x",$H$2-'Indicator Date hidden'!I132)</f>
        <v>0</v>
      </c>
      <c r="I131" s="206">
        <f>IF('Indicator Date hidden'!J132="x","x",$I$2-'Indicator Date hidden'!J132)</f>
        <v>0</v>
      </c>
      <c r="J131" s="206">
        <f>IF('Indicator Date hidden'!K132="x","x",$J$2-'Indicator Date hidden'!K132)</f>
        <v>0</v>
      </c>
      <c r="K131" s="206">
        <f>IF('Indicator Date hidden'!L132="x","x",$K$2-'Indicator Date hidden'!L132)</f>
        <v>0</v>
      </c>
      <c r="L131" s="206">
        <f>IF('Indicator Date hidden'!M132="x","x",$L$2-'Indicator Date hidden'!M132)</f>
        <v>0</v>
      </c>
      <c r="M131" s="206">
        <f>IF('Indicator Date hidden'!N132="x","x",$M$2-'Indicator Date hidden'!N132)</f>
        <v>0</v>
      </c>
      <c r="N131" s="206">
        <f>IF('Indicator Date hidden'!O132="x","x",$N$2-'Indicator Date hidden'!O132)</f>
        <v>0</v>
      </c>
      <c r="O131" s="206">
        <f>IF('Indicator Date hidden'!P132="x","x",$O$2-'Indicator Date hidden'!P132)</f>
        <v>0</v>
      </c>
      <c r="P131" s="206">
        <f>IF('Indicator Date hidden'!Q132="x","x",$P$2-'Indicator Date hidden'!Q132)</f>
        <v>0</v>
      </c>
      <c r="Q131" s="206" t="str">
        <f>IF('Indicator Date hidden'!R132="x","x",$Q$2-'Indicator Date hidden'!R132)</f>
        <v>x</v>
      </c>
      <c r="R131" s="206">
        <f>IF('Indicator Date hidden'!S132="x","x",$R$2-'Indicator Date hidden'!S132)</f>
        <v>0</v>
      </c>
      <c r="S131" s="206">
        <f>IF('Indicator Date hidden'!T132="x","x",$S$2-'Indicator Date hidden'!T132)</f>
        <v>0</v>
      </c>
      <c r="T131" s="206">
        <f>IF('Indicator Date hidden'!U132="x","x",$T$2-'Indicator Date hidden'!U132)</f>
        <v>0</v>
      </c>
      <c r="U131" s="206">
        <f>IF('Indicator Date hidden'!V132="x","x",$U$2-'Indicator Date hidden'!V132)</f>
        <v>0</v>
      </c>
      <c r="V131" s="206">
        <f>IF('Indicator Date hidden'!W132="x","x",$V$2-'Indicator Date hidden'!W132)</f>
        <v>0</v>
      </c>
      <c r="W131" s="206">
        <f>IF('Indicator Date hidden'!X132="x","x",$W$2-'Indicator Date hidden'!X132)</f>
        <v>4</v>
      </c>
      <c r="X131" s="206">
        <f>IF('Indicator Date hidden'!Y132="x","x",$X$2-'Indicator Date hidden'!Y132)</f>
        <v>4</v>
      </c>
      <c r="Y131" s="206">
        <f>IF('Indicator Date hidden'!Z132="x","x",$Y$2-'Indicator Date hidden'!Z132)</f>
        <v>0</v>
      </c>
      <c r="Z131" s="206">
        <f>IF('Indicator Date hidden'!AA132="x","x",$Z$2-'Indicator Date hidden'!AA132)</f>
        <v>0</v>
      </c>
      <c r="AA131" s="206">
        <f>IF('Indicator Date hidden'!AB132="x","x",$AA$2-'Indicator Date hidden'!AB132)</f>
        <v>4</v>
      </c>
      <c r="AB131" s="206">
        <f>IF('Indicator Date hidden'!AC132="x","x",$AB$2-'Indicator Date hidden'!AC132)</f>
        <v>0</v>
      </c>
      <c r="AC131" s="206">
        <f>IF('Indicator Date hidden'!AD132="x","x",$AC$2-'Indicator Date hidden'!AD132)</f>
        <v>0</v>
      </c>
      <c r="AD131" s="206" t="str">
        <f>IF('Indicator Date hidden'!AE132="x","x",$AD$2-'Indicator Date hidden'!AE132)</f>
        <v>x</v>
      </c>
      <c r="AE131" s="206" t="str">
        <f>IF('Indicator Date hidden'!AF132="x","x",$AE$2-'Indicator Date hidden'!AF132)</f>
        <v>x</v>
      </c>
      <c r="AF131" s="206" t="str">
        <f>IF('Indicator Date hidden'!AG132="x","x",$AF$2-'Indicator Date hidden'!AG132)</f>
        <v>x</v>
      </c>
      <c r="AG131" s="206">
        <f>IF('Indicator Date hidden'!AH132="x","x",$AG$2-'Indicator Date hidden'!AH132)</f>
        <v>0</v>
      </c>
      <c r="AH131" s="206">
        <f>IF('Indicator Date hidden'!AI132="x","x",$AH$2-'Indicator Date hidden'!AI132)</f>
        <v>0</v>
      </c>
      <c r="AI131" s="206">
        <f>IF('Indicator Date hidden'!AJ132="x","x",$AI$2-'Indicator Date hidden'!AJ132)</f>
        <v>0</v>
      </c>
      <c r="AJ131" s="206" t="str">
        <f>IF('Indicator Date hidden'!AK132="x","x",$AJ$2-'Indicator Date hidden'!AK132)</f>
        <v>x</v>
      </c>
      <c r="AK131" s="206">
        <f>IF('Indicator Date hidden'!AL132="x","x",$AK$2-'Indicator Date hidden'!AL132)</f>
        <v>1</v>
      </c>
      <c r="AL131" s="206">
        <f>IF('Indicator Date hidden'!AM132="x","x",$AL$2-'Indicator Date hidden'!AM132)</f>
        <v>0</v>
      </c>
      <c r="AM131" s="206">
        <f>IF('Indicator Date hidden'!AN132="x","x",$AM$2-'Indicator Date hidden'!AN132)</f>
        <v>0</v>
      </c>
      <c r="AN131" s="206">
        <f>IF('Indicator Date hidden'!AO132="x","x",$AN$2-'Indicator Date hidden'!AO132)</f>
        <v>0</v>
      </c>
      <c r="AO131" s="206" t="str">
        <f>IF('Indicator Date hidden'!AP132="x","x",$AO$2-'Indicator Date hidden'!AP132)</f>
        <v>x</v>
      </c>
      <c r="AP131" s="206" t="str">
        <f>IF('Indicator Date hidden'!AQ132="x","x",$AP$2-'Indicator Date hidden'!AQ132)</f>
        <v>x</v>
      </c>
      <c r="AQ131" s="206">
        <f>IF('Indicator Date hidden'!AR132="x","x",$AQ$2-'Indicator Date hidden'!AR132)</f>
        <v>4</v>
      </c>
      <c r="AR131" s="206">
        <f>IF('Indicator Date hidden'!AS132="x","x",$AR$2-'Indicator Date hidden'!AS132)</f>
        <v>0</v>
      </c>
      <c r="AS131" s="206" t="str">
        <f>IF('Indicator Date hidden'!AT132="x","x",$AS$2-'Indicator Date hidden'!AT132)</f>
        <v>x</v>
      </c>
      <c r="AT131" s="206">
        <f>IF('Indicator Date hidden'!AU132="x","x",$AT$2-'Indicator Date hidden'!AU132)</f>
        <v>0</v>
      </c>
      <c r="AU131" s="206">
        <f>IF('Indicator Date hidden'!AV132="x","x",$AU$2-'Indicator Date hidden'!AV132)</f>
        <v>1</v>
      </c>
      <c r="AV131" s="206" t="str">
        <f>IF('Indicator Date hidden'!AW132="x","x",$AV$2-'Indicator Date hidden'!AW132)</f>
        <v>x</v>
      </c>
      <c r="AW131" s="206">
        <f>IF('Indicator Date hidden'!AX132="x","x",$AW$2-'Indicator Date hidden'!AX132)</f>
        <v>0</v>
      </c>
      <c r="AX131" s="206">
        <f>IF('Indicator Date hidden'!AY132="x","x",$AX$2-'Indicator Date hidden'!AY132)</f>
        <v>0</v>
      </c>
      <c r="AY131" s="206">
        <f>IF('Indicator Date hidden'!AZ132="x","x",$AY$2-'Indicator Date hidden'!AZ132)</f>
        <v>0</v>
      </c>
      <c r="AZ131" s="206">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82">
        <f t="shared" ref="BE131:BE162" si="24">MEDIAN(B131:AZ131)</f>
        <v>0</v>
      </c>
    </row>
    <row r="132" spans="1:57" x14ac:dyDescent="0.25">
      <c r="A132" t="s">
        <v>7347</v>
      </c>
      <c r="B132" s="206">
        <f>IF('Indicator Date hidden'!C133="x","x",$B$2-'Indicator Date hidden'!C133)</f>
        <v>0</v>
      </c>
      <c r="C132" s="206">
        <f>IF('Indicator Date hidden'!D133="x","x",$C$2-'Indicator Date hidden'!D133)</f>
        <v>0</v>
      </c>
      <c r="D132" s="206">
        <f>IF('Indicator Date hidden'!E133="x","x",$D$2-'Indicator Date hidden'!E133)</f>
        <v>0</v>
      </c>
      <c r="E132" s="206">
        <f>IF('Indicator Date hidden'!F133="x","x",$E$2-'Indicator Date hidden'!F133)</f>
        <v>0</v>
      </c>
      <c r="F132" s="206">
        <f>IF('Indicator Date hidden'!G133="x","x",$F$2-'Indicator Date hidden'!G133)</f>
        <v>0</v>
      </c>
      <c r="G132" s="206">
        <f>IF('Indicator Date hidden'!H133="x","x",$G$2-'Indicator Date hidden'!H133)</f>
        <v>0</v>
      </c>
      <c r="H132" s="206">
        <f>IF('Indicator Date hidden'!I133="x","x",$H$2-'Indicator Date hidden'!I133)</f>
        <v>0</v>
      </c>
      <c r="I132" s="206">
        <f>IF('Indicator Date hidden'!J133="x","x",$I$2-'Indicator Date hidden'!J133)</f>
        <v>0</v>
      </c>
      <c r="J132" s="206">
        <f>IF('Indicator Date hidden'!K133="x","x",$J$2-'Indicator Date hidden'!K133)</f>
        <v>0</v>
      </c>
      <c r="K132" s="206">
        <f>IF('Indicator Date hidden'!L133="x","x",$K$2-'Indicator Date hidden'!L133)</f>
        <v>2</v>
      </c>
      <c r="L132" s="206">
        <f>IF('Indicator Date hidden'!M133="x","x",$L$2-'Indicator Date hidden'!M133)</f>
        <v>0</v>
      </c>
      <c r="M132" s="206">
        <f>IF('Indicator Date hidden'!N133="x","x",$M$2-'Indicator Date hidden'!N133)</f>
        <v>0</v>
      </c>
      <c r="N132" s="206">
        <f>IF('Indicator Date hidden'!O133="x","x",$N$2-'Indicator Date hidden'!O133)</f>
        <v>0</v>
      </c>
      <c r="O132" s="206">
        <f>IF('Indicator Date hidden'!P133="x","x",$O$2-'Indicator Date hidden'!P133)</f>
        <v>0</v>
      </c>
      <c r="P132" s="206">
        <f>IF('Indicator Date hidden'!Q133="x","x",$P$2-'Indicator Date hidden'!Q133)</f>
        <v>0</v>
      </c>
      <c r="Q132" s="206">
        <f>IF('Indicator Date hidden'!R133="x","x",$Q$2-'Indicator Date hidden'!R133)</f>
        <v>4</v>
      </c>
      <c r="R132" s="206">
        <f>IF('Indicator Date hidden'!S133="x","x",$R$2-'Indicator Date hidden'!S133)</f>
        <v>0</v>
      </c>
      <c r="S132" s="206">
        <f>IF('Indicator Date hidden'!T133="x","x",$S$2-'Indicator Date hidden'!T133)</f>
        <v>0</v>
      </c>
      <c r="T132" s="206">
        <f>IF('Indicator Date hidden'!U133="x","x",$T$2-'Indicator Date hidden'!U133)</f>
        <v>0</v>
      </c>
      <c r="U132" s="206">
        <f>IF('Indicator Date hidden'!V133="x","x",$U$2-'Indicator Date hidden'!V133)</f>
        <v>0</v>
      </c>
      <c r="V132" s="206">
        <f>IF('Indicator Date hidden'!W133="x","x",$V$2-'Indicator Date hidden'!W133)</f>
        <v>0</v>
      </c>
      <c r="W132" s="206">
        <f>IF('Indicator Date hidden'!X133="x","x",$W$2-'Indicator Date hidden'!X133)</f>
        <v>0</v>
      </c>
      <c r="X132" s="206">
        <f>IF('Indicator Date hidden'!Y133="x","x",$X$2-'Indicator Date hidden'!Y133)</f>
        <v>2</v>
      </c>
      <c r="Y132" s="206">
        <f>IF('Indicator Date hidden'!Z133="x","x",$Y$2-'Indicator Date hidden'!Z133)</f>
        <v>2</v>
      </c>
      <c r="Z132" s="206">
        <f>IF('Indicator Date hidden'!AA133="x","x",$Z$2-'Indicator Date hidden'!AA133)</f>
        <v>0</v>
      </c>
      <c r="AA132" s="206" t="str">
        <f>IF('Indicator Date hidden'!AB133="x","x",$AA$2-'Indicator Date hidden'!AB133)</f>
        <v>x</v>
      </c>
      <c r="AB132" s="206" t="str">
        <f>IF('Indicator Date hidden'!AC133="x","x",$AB$2-'Indicator Date hidden'!AC133)</f>
        <v>x</v>
      </c>
      <c r="AC132" s="206">
        <f>IF('Indicator Date hidden'!AD133="x","x",$AC$2-'Indicator Date hidden'!AD133)</f>
        <v>0</v>
      </c>
      <c r="AD132" s="206" t="str">
        <f>IF('Indicator Date hidden'!AE133="x","x",$AD$2-'Indicator Date hidden'!AE133)</f>
        <v>x</v>
      </c>
      <c r="AE132" s="206" t="str">
        <f>IF('Indicator Date hidden'!AF133="x","x",$AE$2-'Indicator Date hidden'!AF133)</f>
        <v>x</v>
      </c>
      <c r="AF132" s="206">
        <f>IF('Indicator Date hidden'!AG133="x","x",$AF$2-'Indicator Date hidden'!AG133)</f>
        <v>4</v>
      </c>
      <c r="AG132" s="206">
        <f>IF('Indicator Date hidden'!AH133="x","x",$AG$2-'Indicator Date hidden'!AH133)</f>
        <v>0</v>
      </c>
      <c r="AH132" s="206">
        <f>IF('Indicator Date hidden'!AI133="x","x",$AH$2-'Indicator Date hidden'!AI133)</f>
        <v>0</v>
      </c>
      <c r="AI132" s="206">
        <f>IF('Indicator Date hidden'!AJ133="x","x",$AI$2-'Indicator Date hidden'!AJ133)</f>
        <v>0</v>
      </c>
      <c r="AJ132" s="206">
        <f>IF('Indicator Date hidden'!AK133="x","x",$AJ$2-'Indicator Date hidden'!AK133)</f>
        <v>1</v>
      </c>
      <c r="AK132" s="206">
        <f>IF('Indicator Date hidden'!AL133="x","x",$AK$2-'Indicator Date hidden'!AL133)</f>
        <v>1</v>
      </c>
      <c r="AL132" s="206">
        <f>IF('Indicator Date hidden'!AM133="x","x",$AL$2-'Indicator Date hidden'!AM133)</f>
        <v>0</v>
      </c>
      <c r="AM132" s="206">
        <f>IF('Indicator Date hidden'!AN133="x","x",$AM$2-'Indicator Date hidden'!AN133)</f>
        <v>0</v>
      </c>
      <c r="AN132" s="206">
        <f>IF('Indicator Date hidden'!AO133="x","x",$AN$2-'Indicator Date hidden'!AO133)</f>
        <v>0</v>
      </c>
      <c r="AO132" s="206" t="str">
        <f>IF('Indicator Date hidden'!AP133="x","x",$AO$2-'Indicator Date hidden'!AP133)</f>
        <v>x</v>
      </c>
      <c r="AP132" s="206" t="str">
        <f>IF('Indicator Date hidden'!AQ133="x","x",$AP$2-'Indicator Date hidden'!AQ133)</f>
        <v>x</v>
      </c>
      <c r="AQ132" s="206">
        <f>IF('Indicator Date hidden'!AR133="x","x",$AQ$2-'Indicator Date hidden'!AR133)</f>
        <v>0</v>
      </c>
      <c r="AR132" s="206">
        <f>IF('Indicator Date hidden'!AS133="x","x",$AR$2-'Indicator Date hidden'!AS133)</f>
        <v>0</v>
      </c>
      <c r="AS132" s="206" t="str">
        <f>IF('Indicator Date hidden'!AT133="x","x",$AS$2-'Indicator Date hidden'!AT133)</f>
        <v>x</v>
      </c>
      <c r="AT132" s="206">
        <f>IF('Indicator Date hidden'!AU133="x","x",$AT$2-'Indicator Date hidden'!AU133)</f>
        <v>0</v>
      </c>
      <c r="AU132" s="206">
        <f>IF('Indicator Date hidden'!AV133="x","x",$AU$2-'Indicator Date hidden'!AV133)</f>
        <v>0</v>
      </c>
      <c r="AV132" s="206">
        <f>IF('Indicator Date hidden'!AW133="x","x",$AV$2-'Indicator Date hidden'!AW133)</f>
        <v>0</v>
      </c>
      <c r="AW132" s="206">
        <f>IF('Indicator Date hidden'!AX133="x","x",$AW$2-'Indicator Date hidden'!AX133)</f>
        <v>0</v>
      </c>
      <c r="AX132" s="206">
        <f>IF('Indicator Date hidden'!AY133="x","x",$AX$2-'Indicator Date hidden'!AY133)</f>
        <v>0</v>
      </c>
      <c r="AY132" s="206">
        <f>IF('Indicator Date hidden'!AZ133="x","x",$AY$2-'Indicator Date hidden'!AZ133)</f>
        <v>0</v>
      </c>
      <c r="AZ132" s="206">
        <f>IF('Indicator Date hidden'!BA133="x","x",$AZ$2-'Indicator Date hidden'!BA133)</f>
        <v>0</v>
      </c>
      <c r="BA132">
        <f t="shared" si="20"/>
        <v>16</v>
      </c>
      <c r="BB132" s="21">
        <f t="shared" si="21"/>
        <v>0.36363636363636365</v>
      </c>
      <c r="BC132">
        <f t="shared" si="22"/>
        <v>7</v>
      </c>
      <c r="BD132" s="21">
        <f t="shared" si="23"/>
        <v>0.95562709280130176</v>
      </c>
      <c r="BE132" s="282">
        <f t="shared" si="24"/>
        <v>0</v>
      </c>
    </row>
    <row r="133" spans="1:57" x14ac:dyDescent="0.25">
      <c r="A133" t="s">
        <v>7333</v>
      </c>
      <c r="B133" s="206">
        <f>IF('Indicator Date hidden'!C134="x","x",$B$2-'Indicator Date hidden'!C134)</f>
        <v>0</v>
      </c>
      <c r="C133" s="206">
        <f>IF('Indicator Date hidden'!D134="x","x",$C$2-'Indicator Date hidden'!D134)</f>
        <v>0</v>
      </c>
      <c r="D133" s="206">
        <f>IF('Indicator Date hidden'!E134="x","x",$D$2-'Indicator Date hidden'!E134)</f>
        <v>0</v>
      </c>
      <c r="E133" s="206">
        <f>IF('Indicator Date hidden'!F134="x","x",$E$2-'Indicator Date hidden'!F134)</f>
        <v>0</v>
      </c>
      <c r="F133" s="206">
        <f>IF('Indicator Date hidden'!G134="x","x",$F$2-'Indicator Date hidden'!G134)</f>
        <v>0</v>
      </c>
      <c r="G133" s="206">
        <f>IF('Indicator Date hidden'!H134="x","x",$G$2-'Indicator Date hidden'!H134)</f>
        <v>0</v>
      </c>
      <c r="H133" s="206">
        <f>IF('Indicator Date hidden'!I134="x","x",$H$2-'Indicator Date hidden'!I134)</f>
        <v>0</v>
      </c>
      <c r="I133" s="206">
        <f>IF('Indicator Date hidden'!J134="x","x",$I$2-'Indicator Date hidden'!J134)</f>
        <v>0</v>
      </c>
      <c r="J133" s="206">
        <f>IF('Indicator Date hidden'!K134="x","x",$J$2-'Indicator Date hidden'!K134)</f>
        <v>0</v>
      </c>
      <c r="K133" s="206">
        <f>IF('Indicator Date hidden'!L134="x","x",$K$2-'Indicator Date hidden'!L134)</f>
        <v>0</v>
      </c>
      <c r="L133" s="206">
        <f>IF('Indicator Date hidden'!M134="x","x",$L$2-'Indicator Date hidden'!M134)</f>
        <v>0</v>
      </c>
      <c r="M133" s="206">
        <f>IF('Indicator Date hidden'!N134="x","x",$M$2-'Indicator Date hidden'!N134)</f>
        <v>0</v>
      </c>
      <c r="N133" s="206">
        <f>IF('Indicator Date hidden'!O134="x","x",$N$2-'Indicator Date hidden'!O134)</f>
        <v>0</v>
      </c>
      <c r="O133" s="206">
        <f>IF('Indicator Date hidden'!P134="x","x",$O$2-'Indicator Date hidden'!P134)</f>
        <v>0</v>
      </c>
      <c r="P133" s="206">
        <f>IF('Indicator Date hidden'!Q134="x","x",$P$2-'Indicator Date hidden'!Q134)</f>
        <v>0</v>
      </c>
      <c r="Q133" s="206" t="str">
        <f>IF('Indicator Date hidden'!R134="x","x",$Q$2-'Indicator Date hidden'!R134)</f>
        <v>x</v>
      </c>
      <c r="R133" s="206">
        <f>IF('Indicator Date hidden'!S134="x","x",$R$2-'Indicator Date hidden'!S134)</f>
        <v>0</v>
      </c>
      <c r="S133" s="206">
        <f>IF('Indicator Date hidden'!T134="x","x",$S$2-'Indicator Date hidden'!T134)</f>
        <v>0</v>
      </c>
      <c r="T133" s="206">
        <f>IF('Indicator Date hidden'!U134="x","x",$T$2-'Indicator Date hidden'!U134)</f>
        <v>0</v>
      </c>
      <c r="U133" s="206">
        <f>IF('Indicator Date hidden'!V134="x","x",$U$2-'Indicator Date hidden'!V134)</f>
        <v>0</v>
      </c>
      <c r="V133" s="206">
        <f>IF('Indicator Date hidden'!W134="x","x",$V$2-'Indicator Date hidden'!W134)</f>
        <v>0</v>
      </c>
      <c r="W133" s="206">
        <f>IF('Indicator Date hidden'!X134="x","x",$W$2-'Indicator Date hidden'!X134)</f>
        <v>6</v>
      </c>
      <c r="X133" s="206">
        <f>IF('Indicator Date hidden'!Y134="x","x",$X$2-'Indicator Date hidden'!Y134)</f>
        <v>1</v>
      </c>
      <c r="Y133" s="206">
        <f>IF('Indicator Date hidden'!Z134="x","x",$Y$2-'Indicator Date hidden'!Z134)</f>
        <v>0</v>
      </c>
      <c r="Z133" s="206">
        <f>IF('Indicator Date hidden'!AA134="x","x",$Z$2-'Indicator Date hidden'!AA134)</f>
        <v>0</v>
      </c>
      <c r="AA133" s="206">
        <f>IF('Indicator Date hidden'!AB134="x","x",$AA$2-'Indicator Date hidden'!AB134)</f>
        <v>0</v>
      </c>
      <c r="AB133" s="206">
        <f>IF('Indicator Date hidden'!AC134="x","x",$AB$2-'Indicator Date hidden'!AC134)</f>
        <v>0</v>
      </c>
      <c r="AC133" s="206">
        <f>IF('Indicator Date hidden'!AD134="x","x",$AC$2-'Indicator Date hidden'!AD134)</f>
        <v>0</v>
      </c>
      <c r="AD133" s="206">
        <f>IF('Indicator Date hidden'!AE134="x","x",$AD$2-'Indicator Date hidden'!AE134)</f>
        <v>0</v>
      </c>
      <c r="AE133" s="206">
        <f>IF('Indicator Date hidden'!AF134="x","x",$AE$2-'Indicator Date hidden'!AF134)</f>
        <v>0</v>
      </c>
      <c r="AF133" s="206">
        <f>IF('Indicator Date hidden'!AG134="x","x",$AF$2-'Indicator Date hidden'!AG134)</f>
        <v>0</v>
      </c>
      <c r="AG133" s="206">
        <f>IF('Indicator Date hidden'!AH134="x","x",$AG$2-'Indicator Date hidden'!AH134)</f>
        <v>0</v>
      </c>
      <c r="AH133" s="206">
        <f>IF('Indicator Date hidden'!AI134="x","x",$AH$2-'Indicator Date hidden'!AI134)</f>
        <v>0</v>
      </c>
      <c r="AI133" s="206">
        <f>IF('Indicator Date hidden'!AJ134="x","x",$AI$2-'Indicator Date hidden'!AJ134)</f>
        <v>0</v>
      </c>
      <c r="AJ133" s="206" t="str">
        <f>IF('Indicator Date hidden'!AK134="x","x",$AJ$2-'Indicator Date hidden'!AK134)</f>
        <v>x</v>
      </c>
      <c r="AK133" s="206">
        <f>IF('Indicator Date hidden'!AL134="x","x",$AK$2-'Indicator Date hidden'!AL134)</f>
        <v>1</v>
      </c>
      <c r="AL133" s="206">
        <f>IF('Indicator Date hidden'!AM134="x","x",$AL$2-'Indicator Date hidden'!AM134)</f>
        <v>0</v>
      </c>
      <c r="AM133" s="206">
        <f>IF('Indicator Date hidden'!AN134="x","x",$AM$2-'Indicator Date hidden'!AN134)</f>
        <v>0</v>
      </c>
      <c r="AN133" s="206">
        <f>IF('Indicator Date hidden'!AO134="x","x",$AN$2-'Indicator Date hidden'!AO134)</f>
        <v>0</v>
      </c>
      <c r="AO133" s="206">
        <f>IF('Indicator Date hidden'!AP134="x","x",$AO$2-'Indicator Date hidden'!AP134)</f>
        <v>0</v>
      </c>
      <c r="AP133" s="206">
        <f>IF('Indicator Date hidden'!AQ134="x","x",$AP$2-'Indicator Date hidden'!AQ134)</f>
        <v>0</v>
      </c>
      <c r="AQ133" s="206">
        <f>IF('Indicator Date hidden'!AR134="x","x",$AQ$2-'Indicator Date hidden'!AR134)</f>
        <v>4</v>
      </c>
      <c r="AR133" s="206">
        <f>IF('Indicator Date hidden'!AS134="x","x",$AR$2-'Indicator Date hidden'!AS134)</f>
        <v>0</v>
      </c>
      <c r="AS133" s="206">
        <f>IF('Indicator Date hidden'!AT134="x","x",$AS$2-'Indicator Date hidden'!AT134)</f>
        <v>0</v>
      </c>
      <c r="AT133" s="206">
        <f>IF('Indicator Date hidden'!AU134="x","x",$AT$2-'Indicator Date hidden'!AU134)</f>
        <v>0</v>
      </c>
      <c r="AU133" s="206">
        <f>IF('Indicator Date hidden'!AV134="x","x",$AU$2-'Indicator Date hidden'!AV134)</f>
        <v>4</v>
      </c>
      <c r="AV133" s="206">
        <f>IF('Indicator Date hidden'!AW134="x","x",$AV$2-'Indicator Date hidden'!AW134)</f>
        <v>0</v>
      </c>
      <c r="AW133" s="206">
        <f>IF('Indicator Date hidden'!AX134="x","x",$AW$2-'Indicator Date hidden'!AX134)</f>
        <v>0</v>
      </c>
      <c r="AX133" s="206">
        <f>IF('Indicator Date hidden'!AY134="x","x",$AX$2-'Indicator Date hidden'!AY134)</f>
        <v>0</v>
      </c>
      <c r="AY133" s="206">
        <f>IF('Indicator Date hidden'!AZ134="x","x",$AY$2-'Indicator Date hidden'!AZ134)</f>
        <v>0</v>
      </c>
      <c r="AZ133" s="206">
        <f>IF('Indicator Date hidden'!BA134="x","x",$AZ$2-'Indicator Date hidden'!BA134)</f>
        <v>0</v>
      </c>
      <c r="BA133">
        <f t="shared" si="20"/>
        <v>16</v>
      </c>
      <c r="BB133" s="21">
        <f t="shared" si="21"/>
        <v>0.32653061224489793</v>
      </c>
      <c r="BC133">
        <f t="shared" si="22"/>
        <v>5</v>
      </c>
      <c r="BD133" s="21">
        <f t="shared" si="23"/>
        <v>1.1497604915104713</v>
      </c>
      <c r="BE133" s="282">
        <f t="shared" si="24"/>
        <v>0</v>
      </c>
    </row>
    <row r="134" spans="1:57" x14ac:dyDescent="0.25">
      <c r="A134" t="s">
        <v>7339</v>
      </c>
      <c r="B134" s="206">
        <f>IF('Indicator Date hidden'!C135="x","x",$B$2-'Indicator Date hidden'!C135)</f>
        <v>0</v>
      </c>
      <c r="C134" s="206">
        <f>IF('Indicator Date hidden'!D135="x","x",$C$2-'Indicator Date hidden'!D135)</f>
        <v>0</v>
      </c>
      <c r="D134" s="206">
        <f>IF('Indicator Date hidden'!E135="x","x",$D$2-'Indicator Date hidden'!E135)</f>
        <v>0</v>
      </c>
      <c r="E134" s="206">
        <f>IF('Indicator Date hidden'!F135="x","x",$E$2-'Indicator Date hidden'!F135)</f>
        <v>0</v>
      </c>
      <c r="F134" s="206">
        <f>IF('Indicator Date hidden'!G135="x","x",$F$2-'Indicator Date hidden'!G135)</f>
        <v>0</v>
      </c>
      <c r="G134" s="206">
        <f>IF('Indicator Date hidden'!H135="x","x",$G$2-'Indicator Date hidden'!H135)</f>
        <v>0</v>
      </c>
      <c r="H134" s="206">
        <f>IF('Indicator Date hidden'!I135="x","x",$H$2-'Indicator Date hidden'!I135)</f>
        <v>0</v>
      </c>
      <c r="I134" s="206">
        <f>IF('Indicator Date hidden'!J135="x","x",$I$2-'Indicator Date hidden'!J135)</f>
        <v>0</v>
      </c>
      <c r="J134" s="206">
        <f>IF('Indicator Date hidden'!K135="x","x",$J$2-'Indicator Date hidden'!K135)</f>
        <v>0</v>
      </c>
      <c r="K134" s="206">
        <f>IF('Indicator Date hidden'!L135="x","x",$K$2-'Indicator Date hidden'!L135)</f>
        <v>0</v>
      </c>
      <c r="L134" s="206">
        <f>IF('Indicator Date hidden'!M135="x","x",$L$2-'Indicator Date hidden'!M135)</f>
        <v>0</v>
      </c>
      <c r="M134" s="206">
        <f>IF('Indicator Date hidden'!N135="x","x",$M$2-'Indicator Date hidden'!N135)</f>
        <v>0</v>
      </c>
      <c r="N134" s="206">
        <f>IF('Indicator Date hidden'!O135="x","x",$N$2-'Indicator Date hidden'!O135)</f>
        <v>0</v>
      </c>
      <c r="O134" s="206">
        <f>IF('Indicator Date hidden'!P135="x","x",$O$2-'Indicator Date hidden'!P135)</f>
        <v>0</v>
      </c>
      <c r="P134" s="206">
        <f>IF('Indicator Date hidden'!Q135="x","x",$P$2-'Indicator Date hidden'!Q135)</f>
        <v>0</v>
      </c>
      <c r="Q134" s="206" t="str">
        <f>IF('Indicator Date hidden'!R135="x","x",$Q$2-'Indicator Date hidden'!R135)</f>
        <v>x</v>
      </c>
      <c r="R134" s="206">
        <f>IF('Indicator Date hidden'!S135="x","x",$R$2-'Indicator Date hidden'!S135)</f>
        <v>0</v>
      </c>
      <c r="S134" s="206">
        <f>IF('Indicator Date hidden'!T135="x","x",$S$2-'Indicator Date hidden'!T135)</f>
        <v>0</v>
      </c>
      <c r="T134" s="206">
        <f>IF('Indicator Date hidden'!U135="x","x",$T$2-'Indicator Date hidden'!U135)</f>
        <v>0</v>
      </c>
      <c r="U134" s="206">
        <f>IF('Indicator Date hidden'!V135="x","x",$U$2-'Indicator Date hidden'!V135)</f>
        <v>0</v>
      </c>
      <c r="V134" s="206">
        <f>IF('Indicator Date hidden'!W135="x","x",$V$2-'Indicator Date hidden'!W135)</f>
        <v>0</v>
      </c>
      <c r="W134" s="206">
        <f>IF('Indicator Date hidden'!X135="x","x",$W$2-'Indicator Date hidden'!X135)</f>
        <v>3</v>
      </c>
      <c r="X134" s="206">
        <f>IF('Indicator Date hidden'!Y135="x","x",$X$2-'Indicator Date hidden'!Y135)</f>
        <v>4</v>
      </c>
      <c r="Y134" s="206">
        <f>IF('Indicator Date hidden'!Z135="x","x",$Y$2-'Indicator Date hidden'!Z135)</f>
        <v>0</v>
      </c>
      <c r="Z134" s="206">
        <f>IF('Indicator Date hidden'!AA135="x","x",$Z$2-'Indicator Date hidden'!AA135)</f>
        <v>0</v>
      </c>
      <c r="AA134" s="206">
        <f>IF('Indicator Date hidden'!AB135="x","x",$AA$2-'Indicator Date hidden'!AB135)</f>
        <v>0</v>
      </c>
      <c r="AB134" s="206">
        <f>IF('Indicator Date hidden'!AC135="x","x",$AB$2-'Indicator Date hidden'!AC135)</f>
        <v>0</v>
      </c>
      <c r="AC134" s="206">
        <f>IF('Indicator Date hidden'!AD135="x","x",$AC$2-'Indicator Date hidden'!AD135)</f>
        <v>0</v>
      </c>
      <c r="AD134" s="206">
        <f>IF('Indicator Date hidden'!AE135="x","x",$AD$2-'Indicator Date hidden'!AE135)</f>
        <v>0</v>
      </c>
      <c r="AE134" s="206">
        <f>IF('Indicator Date hidden'!AF135="x","x",$AE$2-'Indicator Date hidden'!AF135)</f>
        <v>0</v>
      </c>
      <c r="AF134" s="206">
        <f>IF('Indicator Date hidden'!AG135="x","x",$AF$2-'Indicator Date hidden'!AG135)</f>
        <v>4</v>
      </c>
      <c r="AG134" s="206">
        <f>IF('Indicator Date hidden'!AH135="x","x",$AG$2-'Indicator Date hidden'!AH135)</f>
        <v>0</v>
      </c>
      <c r="AH134" s="206">
        <f>IF('Indicator Date hidden'!AI135="x","x",$AH$2-'Indicator Date hidden'!AI135)</f>
        <v>0</v>
      </c>
      <c r="AI134" s="206">
        <f>IF('Indicator Date hidden'!AJ135="x","x",$AI$2-'Indicator Date hidden'!AJ135)</f>
        <v>0</v>
      </c>
      <c r="AJ134" s="206">
        <f>IF('Indicator Date hidden'!AK135="x","x",$AJ$2-'Indicator Date hidden'!AK135)</f>
        <v>1</v>
      </c>
      <c r="AK134" s="206">
        <f>IF('Indicator Date hidden'!AL135="x","x",$AK$2-'Indicator Date hidden'!AL135)</f>
        <v>1</v>
      </c>
      <c r="AL134" s="206">
        <f>IF('Indicator Date hidden'!AM135="x","x",$AL$2-'Indicator Date hidden'!AM135)</f>
        <v>0</v>
      </c>
      <c r="AM134" s="206">
        <f>IF('Indicator Date hidden'!AN135="x","x",$AM$2-'Indicator Date hidden'!AN135)</f>
        <v>0</v>
      </c>
      <c r="AN134" s="206">
        <f>IF('Indicator Date hidden'!AO135="x","x",$AN$2-'Indicator Date hidden'!AO135)</f>
        <v>0</v>
      </c>
      <c r="AO134" s="206" t="str">
        <f>IF('Indicator Date hidden'!AP135="x","x",$AO$2-'Indicator Date hidden'!AP135)</f>
        <v>x</v>
      </c>
      <c r="AP134" s="206" t="str">
        <f>IF('Indicator Date hidden'!AQ135="x","x",$AP$2-'Indicator Date hidden'!AQ135)</f>
        <v>x</v>
      </c>
      <c r="AQ134" s="206">
        <f>IF('Indicator Date hidden'!AR135="x","x",$AQ$2-'Indicator Date hidden'!AR135)</f>
        <v>4</v>
      </c>
      <c r="AR134" s="206">
        <f>IF('Indicator Date hidden'!AS135="x","x",$AR$2-'Indicator Date hidden'!AS135)</f>
        <v>0</v>
      </c>
      <c r="AS134" s="206">
        <f>IF('Indicator Date hidden'!AT135="x","x",$AS$2-'Indicator Date hidden'!AT135)</f>
        <v>0</v>
      </c>
      <c r="AT134" s="206">
        <f>IF('Indicator Date hidden'!AU135="x","x",$AT$2-'Indicator Date hidden'!AU135)</f>
        <v>0</v>
      </c>
      <c r="AU134" s="206">
        <f>IF('Indicator Date hidden'!AV135="x","x",$AU$2-'Indicator Date hidden'!AV135)</f>
        <v>1</v>
      </c>
      <c r="AV134" s="206">
        <f>IF('Indicator Date hidden'!AW135="x","x",$AV$2-'Indicator Date hidden'!AW135)</f>
        <v>0</v>
      </c>
      <c r="AW134" s="206">
        <f>IF('Indicator Date hidden'!AX135="x","x",$AW$2-'Indicator Date hidden'!AX135)</f>
        <v>0</v>
      </c>
      <c r="AX134" s="206">
        <f>IF('Indicator Date hidden'!AY135="x","x",$AX$2-'Indicator Date hidden'!AY135)</f>
        <v>0</v>
      </c>
      <c r="AY134" s="206">
        <f>IF('Indicator Date hidden'!AZ135="x","x",$AY$2-'Indicator Date hidden'!AZ135)</f>
        <v>0</v>
      </c>
      <c r="AZ134" s="206">
        <f>IF('Indicator Date hidden'!BA135="x","x",$AZ$2-'Indicator Date hidden'!BA135)</f>
        <v>0</v>
      </c>
      <c r="BA134">
        <f t="shared" si="20"/>
        <v>18</v>
      </c>
      <c r="BB134" s="21">
        <f t="shared" si="21"/>
        <v>0.375</v>
      </c>
      <c r="BC134">
        <f t="shared" si="22"/>
        <v>7</v>
      </c>
      <c r="BD134" s="21">
        <f t="shared" si="23"/>
        <v>1.0532687216470449</v>
      </c>
      <c r="BE134" s="282">
        <f t="shared" si="24"/>
        <v>0</v>
      </c>
    </row>
    <row r="135" spans="1:57" x14ac:dyDescent="0.25">
      <c r="A135" t="s">
        <v>7346</v>
      </c>
      <c r="B135" s="206">
        <f>IF('Indicator Date hidden'!C136="x","x",$B$2-'Indicator Date hidden'!C136)</f>
        <v>0</v>
      </c>
      <c r="C135" s="206">
        <f>IF('Indicator Date hidden'!D136="x","x",$C$2-'Indicator Date hidden'!D136)</f>
        <v>0</v>
      </c>
      <c r="D135" s="206">
        <f>IF('Indicator Date hidden'!E136="x","x",$D$2-'Indicator Date hidden'!E136)</f>
        <v>0</v>
      </c>
      <c r="E135" s="206">
        <f>IF('Indicator Date hidden'!F136="x","x",$E$2-'Indicator Date hidden'!F136)</f>
        <v>0</v>
      </c>
      <c r="F135" s="206">
        <f>IF('Indicator Date hidden'!G136="x","x",$F$2-'Indicator Date hidden'!G136)</f>
        <v>0</v>
      </c>
      <c r="G135" s="206">
        <f>IF('Indicator Date hidden'!H136="x","x",$G$2-'Indicator Date hidden'!H136)</f>
        <v>0</v>
      </c>
      <c r="H135" s="206">
        <f>IF('Indicator Date hidden'!I136="x","x",$H$2-'Indicator Date hidden'!I136)</f>
        <v>0</v>
      </c>
      <c r="I135" s="206">
        <f>IF('Indicator Date hidden'!J136="x","x",$I$2-'Indicator Date hidden'!J136)</f>
        <v>0</v>
      </c>
      <c r="J135" s="206">
        <f>IF('Indicator Date hidden'!K136="x","x",$J$2-'Indicator Date hidden'!K136)</f>
        <v>0</v>
      </c>
      <c r="K135" s="206">
        <f>IF('Indicator Date hidden'!L136="x","x",$K$2-'Indicator Date hidden'!L136)</f>
        <v>0</v>
      </c>
      <c r="L135" s="206">
        <f>IF('Indicator Date hidden'!M136="x","x",$L$2-'Indicator Date hidden'!M136)</f>
        <v>0</v>
      </c>
      <c r="M135" s="206">
        <f>IF('Indicator Date hidden'!N136="x","x",$M$2-'Indicator Date hidden'!N136)</f>
        <v>0</v>
      </c>
      <c r="N135" s="206">
        <f>IF('Indicator Date hidden'!O136="x","x",$N$2-'Indicator Date hidden'!O136)</f>
        <v>0</v>
      </c>
      <c r="O135" s="206">
        <f>IF('Indicator Date hidden'!P136="x","x",$O$2-'Indicator Date hidden'!P136)</f>
        <v>0</v>
      </c>
      <c r="P135" s="206">
        <f>IF('Indicator Date hidden'!Q136="x","x",$P$2-'Indicator Date hidden'!Q136)</f>
        <v>0</v>
      </c>
      <c r="Q135" s="206" t="str">
        <f>IF('Indicator Date hidden'!R136="x","x",$Q$2-'Indicator Date hidden'!R136)</f>
        <v>x</v>
      </c>
      <c r="R135" s="206">
        <f>IF('Indicator Date hidden'!S136="x","x",$R$2-'Indicator Date hidden'!S136)</f>
        <v>0</v>
      </c>
      <c r="S135" s="206">
        <f>IF('Indicator Date hidden'!T136="x","x",$S$2-'Indicator Date hidden'!T136)</f>
        <v>0</v>
      </c>
      <c r="T135" s="206">
        <f>IF('Indicator Date hidden'!U136="x","x",$T$2-'Indicator Date hidden'!U136)</f>
        <v>0</v>
      </c>
      <c r="U135" s="206">
        <f>IF('Indicator Date hidden'!V136="x","x",$U$2-'Indicator Date hidden'!V136)</f>
        <v>0</v>
      </c>
      <c r="V135" s="206">
        <f>IF('Indicator Date hidden'!W136="x","x",$V$2-'Indicator Date hidden'!W136)</f>
        <v>0</v>
      </c>
      <c r="W135" s="206">
        <f>IF('Indicator Date hidden'!X136="x","x",$W$2-'Indicator Date hidden'!X136)</f>
        <v>2</v>
      </c>
      <c r="X135" s="206">
        <f>IF('Indicator Date hidden'!Y136="x","x",$X$2-'Indicator Date hidden'!Y136)</f>
        <v>2</v>
      </c>
      <c r="Y135" s="206">
        <f>IF('Indicator Date hidden'!Z136="x","x",$Y$2-'Indicator Date hidden'!Z136)</f>
        <v>0</v>
      </c>
      <c r="Z135" s="206">
        <f>IF('Indicator Date hidden'!AA136="x","x",$Z$2-'Indicator Date hidden'!AA136)</f>
        <v>0</v>
      </c>
      <c r="AA135" s="206">
        <f>IF('Indicator Date hidden'!AB136="x","x",$AA$2-'Indicator Date hidden'!AB136)</f>
        <v>0</v>
      </c>
      <c r="AB135" s="206">
        <f>IF('Indicator Date hidden'!AC136="x","x",$AB$2-'Indicator Date hidden'!AC136)</f>
        <v>0</v>
      </c>
      <c r="AC135" s="206">
        <f>IF('Indicator Date hidden'!AD136="x","x",$AC$2-'Indicator Date hidden'!AD136)</f>
        <v>0</v>
      </c>
      <c r="AD135" s="206">
        <f>IF('Indicator Date hidden'!AE136="x","x",$AD$2-'Indicator Date hidden'!AE136)</f>
        <v>0</v>
      </c>
      <c r="AE135" s="206">
        <f>IF('Indicator Date hidden'!AF136="x","x",$AE$2-'Indicator Date hidden'!AF136)</f>
        <v>0</v>
      </c>
      <c r="AF135" s="206">
        <f>IF('Indicator Date hidden'!AG136="x","x",$AF$2-'Indicator Date hidden'!AG136)</f>
        <v>0</v>
      </c>
      <c r="AG135" s="206">
        <f>IF('Indicator Date hidden'!AH136="x","x",$AG$2-'Indicator Date hidden'!AH136)</f>
        <v>0</v>
      </c>
      <c r="AH135" s="206">
        <f>IF('Indicator Date hidden'!AI136="x","x",$AH$2-'Indicator Date hidden'!AI136)</f>
        <v>0</v>
      </c>
      <c r="AI135" s="206">
        <f>IF('Indicator Date hidden'!AJ136="x","x",$AI$2-'Indicator Date hidden'!AJ136)</f>
        <v>0</v>
      </c>
      <c r="AJ135" s="206" t="str">
        <f>IF('Indicator Date hidden'!AK136="x","x",$AJ$2-'Indicator Date hidden'!AK136)</f>
        <v>x</v>
      </c>
      <c r="AK135" s="206">
        <f>IF('Indicator Date hidden'!AL136="x","x",$AK$2-'Indicator Date hidden'!AL136)</f>
        <v>1</v>
      </c>
      <c r="AL135" s="206">
        <f>IF('Indicator Date hidden'!AM136="x","x",$AL$2-'Indicator Date hidden'!AM136)</f>
        <v>0</v>
      </c>
      <c r="AM135" s="206">
        <f>IF('Indicator Date hidden'!AN136="x","x",$AM$2-'Indicator Date hidden'!AN136)</f>
        <v>0</v>
      </c>
      <c r="AN135" s="206">
        <f>IF('Indicator Date hidden'!AO136="x","x",$AN$2-'Indicator Date hidden'!AO136)</f>
        <v>0</v>
      </c>
      <c r="AO135" s="206">
        <f>IF('Indicator Date hidden'!AP136="x","x",$AO$2-'Indicator Date hidden'!AP136)</f>
        <v>1</v>
      </c>
      <c r="AP135" s="206">
        <f>IF('Indicator Date hidden'!AQ136="x","x",$AP$2-'Indicator Date hidden'!AQ136)</f>
        <v>1</v>
      </c>
      <c r="AQ135" s="206">
        <f>IF('Indicator Date hidden'!AR136="x","x",$AQ$2-'Indicator Date hidden'!AR136)</f>
        <v>6</v>
      </c>
      <c r="AR135" s="206">
        <f>IF('Indicator Date hidden'!AS136="x","x",$AR$2-'Indicator Date hidden'!AS136)</f>
        <v>0</v>
      </c>
      <c r="AS135" s="206">
        <f>IF('Indicator Date hidden'!AT136="x","x",$AS$2-'Indicator Date hidden'!AT136)</f>
        <v>0</v>
      </c>
      <c r="AT135" s="206">
        <f>IF('Indicator Date hidden'!AU136="x","x",$AT$2-'Indicator Date hidden'!AU136)</f>
        <v>0</v>
      </c>
      <c r="AU135" s="206">
        <f>IF('Indicator Date hidden'!AV136="x","x",$AU$2-'Indicator Date hidden'!AV136)</f>
        <v>0</v>
      </c>
      <c r="AV135" s="206">
        <f>IF('Indicator Date hidden'!AW136="x","x",$AV$2-'Indicator Date hidden'!AW136)</f>
        <v>0</v>
      </c>
      <c r="AW135" s="206">
        <f>IF('Indicator Date hidden'!AX136="x","x",$AW$2-'Indicator Date hidden'!AX136)</f>
        <v>0</v>
      </c>
      <c r="AX135" s="206">
        <f>IF('Indicator Date hidden'!AY136="x","x",$AX$2-'Indicator Date hidden'!AY136)</f>
        <v>0</v>
      </c>
      <c r="AY135" s="206">
        <f>IF('Indicator Date hidden'!AZ136="x","x",$AY$2-'Indicator Date hidden'!AZ136)</f>
        <v>0</v>
      </c>
      <c r="AZ135" s="206">
        <f>IF('Indicator Date hidden'!BA136="x","x",$AZ$2-'Indicator Date hidden'!BA136)</f>
        <v>0</v>
      </c>
      <c r="BA135">
        <f t="shared" si="20"/>
        <v>13</v>
      </c>
      <c r="BB135" s="21">
        <f t="shared" si="21"/>
        <v>0.26530612244897961</v>
      </c>
      <c r="BC135">
        <f t="shared" si="22"/>
        <v>6</v>
      </c>
      <c r="BD135" s="21">
        <f t="shared" si="23"/>
        <v>0.94275995611845698</v>
      </c>
      <c r="BE135" s="282">
        <f t="shared" si="24"/>
        <v>0</v>
      </c>
    </row>
    <row r="136" spans="1:57" x14ac:dyDescent="0.25">
      <c r="A136" t="s">
        <v>7334</v>
      </c>
      <c r="B136" s="206">
        <f>IF('Indicator Date hidden'!C137="x","x",$B$2-'Indicator Date hidden'!C137)</f>
        <v>0</v>
      </c>
      <c r="C136" s="206">
        <f>IF('Indicator Date hidden'!D137="x","x",$C$2-'Indicator Date hidden'!D137)</f>
        <v>0</v>
      </c>
      <c r="D136" s="206">
        <f>IF('Indicator Date hidden'!E137="x","x",$D$2-'Indicator Date hidden'!E137)</f>
        <v>0</v>
      </c>
      <c r="E136" s="206">
        <f>IF('Indicator Date hidden'!F137="x","x",$E$2-'Indicator Date hidden'!F137)</f>
        <v>0</v>
      </c>
      <c r="F136" s="206">
        <f>IF('Indicator Date hidden'!G137="x","x",$F$2-'Indicator Date hidden'!G137)</f>
        <v>0</v>
      </c>
      <c r="G136" s="206">
        <f>IF('Indicator Date hidden'!H137="x","x",$G$2-'Indicator Date hidden'!H137)</f>
        <v>0</v>
      </c>
      <c r="H136" s="206">
        <f>IF('Indicator Date hidden'!I137="x","x",$H$2-'Indicator Date hidden'!I137)</f>
        <v>0</v>
      </c>
      <c r="I136" s="206">
        <f>IF('Indicator Date hidden'!J137="x","x",$I$2-'Indicator Date hidden'!J137)</f>
        <v>0</v>
      </c>
      <c r="J136" s="206">
        <f>IF('Indicator Date hidden'!K137="x","x",$J$2-'Indicator Date hidden'!K137)</f>
        <v>0</v>
      </c>
      <c r="K136" s="206">
        <f>IF('Indicator Date hidden'!L137="x","x",$K$2-'Indicator Date hidden'!L137)</f>
        <v>0</v>
      </c>
      <c r="L136" s="206">
        <f>IF('Indicator Date hidden'!M137="x","x",$L$2-'Indicator Date hidden'!M137)</f>
        <v>0</v>
      </c>
      <c r="M136" s="206">
        <f>IF('Indicator Date hidden'!N137="x","x",$M$2-'Indicator Date hidden'!N137)</f>
        <v>0</v>
      </c>
      <c r="N136" s="206">
        <f>IF('Indicator Date hidden'!O137="x","x",$N$2-'Indicator Date hidden'!O137)</f>
        <v>0</v>
      </c>
      <c r="O136" s="206">
        <f>IF('Indicator Date hidden'!P137="x","x",$O$2-'Indicator Date hidden'!P137)</f>
        <v>0</v>
      </c>
      <c r="P136" s="206">
        <f>IF('Indicator Date hidden'!Q137="x","x",$P$2-'Indicator Date hidden'!Q137)</f>
        <v>0</v>
      </c>
      <c r="Q136" s="206">
        <f>IF('Indicator Date hidden'!R137="x","x",$Q$2-'Indicator Date hidden'!R137)</f>
        <v>2</v>
      </c>
      <c r="R136" s="206">
        <f>IF('Indicator Date hidden'!S137="x","x",$R$2-'Indicator Date hidden'!S137)</f>
        <v>0</v>
      </c>
      <c r="S136" s="206">
        <f>IF('Indicator Date hidden'!T137="x","x",$S$2-'Indicator Date hidden'!T137)</f>
        <v>0</v>
      </c>
      <c r="T136" s="206">
        <f>IF('Indicator Date hidden'!U137="x","x",$T$2-'Indicator Date hidden'!U137)</f>
        <v>0</v>
      </c>
      <c r="U136" s="206">
        <f>IF('Indicator Date hidden'!V137="x","x",$U$2-'Indicator Date hidden'!V137)</f>
        <v>0</v>
      </c>
      <c r="V136" s="206">
        <f>IF('Indicator Date hidden'!W137="x","x",$V$2-'Indicator Date hidden'!W137)</f>
        <v>0</v>
      </c>
      <c r="W136" s="206">
        <f>IF('Indicator Date hidden'!X137="x","x",$W$2-'Indicator Date hidden'!X137)</f>
        <v>2</v>
      </c>
      <c r="X136" s="206">
        <f>IF('Indicator Date hidden'!Y137="x","x",$X$2-'Indicator Date hidden'!Y137)</f>
        <v>2</v>
      </c>
      <c r="Y136" s="206">
        <f>IF('Indicator Date hidden'!Z137="x","x",$Y$2-'Indicator Date hidden'!Z137)</f>
        <v>0</v>
      </c>
      <c r="Z136" s="206">
        <f>IF('Indicator Date hidden'!AA137="x","x",$Z$2-'Indicator Date hidden'!AA137)</f>
        <v>0</v>
      </c>
      <c r="AA136" s="206">
        <f>IF('Indicator Date hidden'!AB137="x","x",$AA$2-'Indicator Date hidden'!AB137)</f>
        <v>0</v>
      </c>
      <c r="AB136" s="206">
        <f>IF('Indicator Date hidden'!AC137="x","x",$AB$2-'Indicator Date hidden'!AC137)</f>
        <v>0</v>
      </c>
      <c r="AC136" s="206">
        <f>IF('Indicator Date hidden'!AD137="x","x",$AC$2-'Indicator Date hidden'!AD137)</f>
        <v>0</v>
      </c>
      <c r="AD136" s="206">
        <f>IF('Indicator Date hidden'!AE137="x","x",$AD$2-'Indicator Date hidden'!AE137)</f>
        <v>0</v>
      </c>
      <c r="AE136" s="206">
        <f>IF('Indicator Date hidden'!AF137="x","x",$AE$2-'Indicator Date hidden'!AF137)</f>
        <v>0</v>
      </c>
      <c r="AF136" s="206">
        <f>IF('Indicator Date hidden'!AG137="x","x",$AF$2-'Indicator Date hidden'!AG137)</f>
        <v>0</v>
      </c>
      <c r="AG136" s="206">
        <f>IF('Indicator Date hidden'!AH137="x","x",$AG$2-'Indicator Date hidden'!AH137)</f>
        <v>0</v>
      </c>
      <c r="AH136" s="206">
        <f>IF('Indicator Date hidden'!AI137="x","x",$AH$2-'Indicator Date hidden'!AI137)</f>
        <v>0</v>
      </c>
      <c r="AI136" s="206">
        <f>IF('Indicator Date hidden'!AJ137="x","x",$AI$2-'Indicator Date hidden'!AJ137)</f>
        <v>0</v>
      </c>
      <c r="AJ136" s="206">
        <f>IF('Indicator Date hidden'!AK137="x","x",$AJ$2-'Indicator Date hidden'!AK137)</f>
        <v>1</v>
      </c>
      <c r="AK136" s="206">
        <f>IF('Indicator Date hidden'!AL137="x","x",$AK$2-'Indicator Date hidden'!AL137)</f>
        <v>1</v>
      </c>
      <c r="AL136" s="206">
        <f>IF('Indicator Date hidden'!AM137="x","x",$AL$2-'Indicator Date hidden'!AM137)</f>
        <v>0</v>
      </c>
      <c r="AM136" s="206">
        <f>IF('Indicator Date hidden'!AN137="x","x",$AM$2-'Indicator Date hidden'!AN137)</f>
        <v>0</v>
      </c>
      <c r="AN136" s="206">
        <f>IF('Indicator Date hidden'!AO137="x","x",$AN$2-'Indicator Date hidden'!AO137)</f>
        <v>0</v>
      </c>
      <c r="AO136" s="206">
        <f>IF('Indicator Date hidden'!AP137="x","x",$AO$2-'Indicator Date hidden'!AP137)</f>
        <v>0</v>
      </c>
      <c r="AP136" s="206">
        <f>IF('Indicator Date hidden'!AQ137="x","x",$AP$2-'Indicator Date hidden'!AQ137)</f>
        <v>0</v>
      </c>
      <c r="AQ136" s="206">
        <f>IF('Indicator Date hidden'!AR137="x","x",$AQ$2-'Indicator Date hidden'!AR137)</f>
        <v>0</v>
      </c>
      <c r="AR136" s="206">
        <f>IF('Indicator Date hidden'!AS137="x","x",$AR$2-'Indicator Date hidden'!AS137)</f>
        <v>0</v>
      </c>
      <c r="AS136" s="206">
        <f>IF('Indicator Date hidden'!AT137="x","x",$AS$2-'Indicator Date hidden'!AT137)</f>
        <v>0</v>
      </c>
      <c r="AT136" s="206">
        <f>IF('Indicator Date hidden'!AU137="x","x",$AT$2-'Indicator Date hidden'!AU137)</f>
        <v>0</v>
      </c>
      <c r="AU136" s="206">
        <f>IF('Indicator Date hidden'!AV137="x","x",$AU$2-'Indicator Date hidden'!AV137)</f>
        <v>2</v>
      </c>
      <c r="AV136" s="206">
        <f>IF('Indicator Date hidden'!AW137="x","x",$AV$2-'Indicator Date hidden'!AW137)</f>
        <v>0</v>
      </c>
      <c r="AW136" s="206">
        <f>IF('Indicator Date hidden'!AX137="x","x",$AW$2-'Indicator Date hidden'!AX137)</f>
        <v>0</v>
      </c>
      <c r="AX136" s="206">
        <f>IF('Indicator Date hidden'!AY137="x","x",$AX$2-'Indicator Date hidden'!AY137)</f>
        <v>0</v>
      </c>
      <c r="AY136" s="206">
        <f>IF('Indicator Date hidden'!AZ137="x","x",$AY$2-'Indicator Date hidden'!AZ137)</f>
        <v>0</v>
      </c>
      <c r="AZ136" s="206">
        <f>IF('Indicator Date hidden'!BA137="x","x",$AZ$2-'Indicator Date hidden'!BA137)</f>
        <v>0</v>
      </c>
      <c r="BA136">
        <f t="shared" si="20"/>
        <v>10</v>
      </c>
      <c r="BB136" s="21">
        <f t="shared" si="21"/>
        <v>0.19607843137254902</v>
      </c>
      <c r="BC136">
        <f t="shared" si="22"/>
        <v>6</v>
      </c>
      <c r="BD136" s="21">
        <f t="shared" si="23"/>
        <v>0.56079802533627809</v>
      </c>
      <c r="BE136" s="282">
        <f t="shared" si="24"/>
        <v>0</v>
      </c>
    </row>
    <row r="137" spans="1:57" x14ac:dyDescent="0.25">
      <c r="A137" t="s">
        <v>7335</v>
      </c>
      <c r="B137" s="206">
        <f>IF('Indicator Date hidden'!C138="x","x",$B$2-'Indicator Date hidden'!C138)</f>
        <v>0</v>
      </c>
      <c r="C137" s="206">
        <f>IF('Indicator Date hidden'!D138="x","x",$C$2-'Indicator Date hidden'!D138)</f>
        <v>0</v>
      </c>
      <c r="D137" s="206">
        <f>IF('Indicator Date hidden'!E138="x","x",$D$2-'Indicator Date hidden'!E138)</f>
        <v>0</v>
      </c>
      <c r="E137" s="206">
        <f>IF('Indicator Date hidden'!F138="x","x",$E$2-'Indicator Date hidden'!F138)</f>
        <v>0</v>
      </c>
      <c r="F137" s="206">
        <f>IF('Indicator Date hidden'!G138="x","x",$F$2-'Indicator Date hidden'!G138)</f>
        <v>0</v>
      </c>
      <c r="G137" s="206">
        <f>IF('Indicator Date hidden'!H138="x","x",$G$2-'Indicator Date hidden'!H138)</f>
        <v>0</v>
      </c>
      <c r="H137" s="206">
        <f>IF('Indicator Date hidden'!I138="x","x",$H$2-'Indicator Date hidden'!I138)</f>
        <v>0</v>
      </c>
      <c r="I137" s="206">
        <f>IF('Indicator Date hidden'!J138="x","x",$I$2-'Indicator Date hidden'!J138)</f>
        <v>0</v>
      </c>
      <c r="J137" s="206">
        <f>IF('Indicator Date hidden'!K138="x","x",$J$2-'Indicator Date hidden'!K138)</f>
        <v>0</v>
      </c>
      <c r="K137" s="206">
        <f>IF('Indicator Date hidden'!L138="x","x",$K$2-'Indicator Date hidden'!L138)</f>
        <v>0</v>
      </c>
      <c r="L137" s="206">
        <f>IF('Indicator Date hidden'!M138="x","x",$L$2-'Indicator Date hidden'!M138)</f>
        <v>0</v>
      </c>
      <c r="M137" s="206">
        <f>IF('Indicator Date hidden'!N138="x","x",$M$2-'Indicator Date hidden'!N138)</f>
        <v>0</v>
      </c>
      <c r="N137" s="206">
        <f>IF('Indicator Date hidden'!O138="x","x",$N$2-'Indicator Date hidden'!O138)</f>
        <v>0</v>
      </c>
      <c r="O137" s="206">
        <f>IF('Indicator Date hidden'!P138="x","x",$O$2-'Indicator Date hidden'!P138)</f>
        <v>0</v>
      </c>
      <c r="P137" s="206">
        <f>IF('Indicator Date hidden'!Q138="x","x",$P$2-'Indicator Date hidden'!Q138)</f>
        <v>0</v>
      </c>
      <c r="Q137" s="206">
        <f>IF('Indicator Date hidden'!R138="x","x",$Q$2-'Indicator Date hidden'!R138)</f>
        <v>1</v>
      </c>
      <c r="R137" s="206">
        <f>IF('Indicator Date hidden'!S138="x","x",$R$2-'Indicator Date hidden'!S138)</f>
        <v>0</v>
      </c>
      <c r="S137" s="206">
        <f>IF('Indicator Date hidden'!T138="x","x",$S$2-'Indicator Date hidden'!T138)</f>
        <v>0</v>
      </c>
      <c r="T137" s="206">
        <f>IF('Indicator Date hidden'!U138="x","x",$T$2-'Indicator Date hidden'!U138)</f>
        <v>0</v>
      </c>
      <c r="U137" s="206">
        <f>IF('Indicator Date hidden'!V138="x","x",$U$2-'Indicator Date hidden'!V138)</f>
        <v>0</v>
      </c>
      <c r="V137" s="206">
        <f>IF('Indicator Date hidden'!W138="x","x",$V$2-'Indicator Date hidden'!W138)</f>
        <v>0</v>
      </c>
      <c r="W137" s="206">
        <f>IF('Indicator Date hidden'!X138="x","x",$W$2-'Indicator Date hidden'!X138)</f>
        <v>3</v>
      </c>
      <c r="X137" s="206" t="str">
        <f>IF('Indicator Date hidden'!Y138="x","x",$X$2-'Indicator Date hidden'!Y138)</f>
        <v>x</v>
      </c>
      <c r="Y137" s="206">
        <f>IF('Indicator Date hidden'!Z138="x","x",$Y$2-'Indicator Date hidden'!Z138)</f>
        <v>0</v>
      </c>
      <c r="Z137" s="206">
        <f>IF('Indicator Date hidden'!AA138="x","x",$Z$2-'Indicator Date hidden'!AA138)</f>
        <v>0</v>
      </c>
      <c r="AA137" s="206">
        <f>IF('Indicator Date hidden'!AB138="x","x",$AA$2-'Indicator Date hidden'!AB138)</f>
        <v>0</v>
      </c>
      <c r="AB137" s="206">
        <f>IF('Indicator Date hidden'!AC138="x","x",$AB$2-'Indicator Date hidden'!AC138)</f>
        <v>0</v>
      </c>
      <c r="AC137" s="206">
        <f>IF('Indicator Date hidden'!AD138="x","x",$AC$2-'Indicator Date hidden'!AD138)</f>
        <v>0</v>
      </c>
      <c r="AD137" s="206">
        <f>IF('Indicator Date hidden'!AE138="x","x",$AD$2-'Indicator Date hidden'!AE138)</f>
        <v>0</v>
      </c>
      <c r="AE137" s="206">
        <f>IF('Indicator Date hidden'!AF138="x","x",$AE$2-'Indicator Date hidden'!AF138)</f>
        <v>0</v>
      </c>
      <c r="AF137" s="206">
        <f>IF('Indicator Date hidden'!AG138="x","x",$AF$2-'Indicator Date hidden'!AG138)</f>
        <v>1</v>
      </c>
      <c r="AG137" s="206">
        <f>IF('Indicator Date hidden'!AH138="x","x",$AG$2-'Indicator Date hidden'!AH138)</f>
        <v>0</v>
      </c>
      <c r="AH137" s="206">
        <f>IF('Indicator Date hidden'!AI138="x","x",$AH$2-'Indicator Date hidden'!AI138)</f>
        <v>0</v>
      </c>
      <c r="AI137" s="206">
        <f>IF('Indicator Date hidden'!AJ138="x","x",$AI$2-'Indicator Date hidden'!AJ138)</f>
        <v>0</v>
      </c>
      <c r="AJ137" s="206">
        <f>IF('Indicator Date hidden'!AK138="x","x",$AJ$2-'Indicator Date hidden'!AK138)</f>
        <v>1</v>
      </c>
      <c r="AK137" s="206">
        <f>IF('Indicator Date hidden'!AL138="x","x",$AK$2-'Indicator Date hidden'!AL138)</f>
        <v>1</v>
      </c>
      <c r="AL137" s="206">
        <f>IF('Indicator Date hidden'!AM138="x","x",$AL$2-'Indicator Date hidden'!AM138)</f>
        <v>0</v>
      </c>
      <c r="AM137" s="206">
        <f>IF('Indicator Date hidden'!AN138="x","x",$AM$2-'Indicator Date hidden'!AN138)</f>
        <v>0</v>
      </c>
      <c r="AN137" s="206">
        <f>IF('Indicator Date hidden'!AO138="x","x",$AN$2-'Indicator Date hidden'!AO138)</f>
        <v>0</v>
      </c>
      <c r="AO137" s="206">
        <f>IF('Indicator Date hidden'!AP138="x","x",$AO$2-'Indicator Date hidden'!AP138)</f>
        <v>0</v>
      </c>
      <c r="AP137" s="206">
        <f>IF('Indicator Date hidden'!AQ138="x","x",$AP$2-'Indicator Date hidden'!AQ138)</f>
        <v>0</v>
      </c>
      <c r="AQ137" s="206">
        <f>IF('Indicator Date hidden'!AR138="x","x",$AQ$2-'Indicator Date hidden'!AR138)</f>
        <v>0</v>
      </c>
      <c r="AR137" s="206">
        <f>IF('Indicator Date hidden'!AS138="x","x",$AR$2-'Indicator Date hidden'!AS138)</f>
        <v>0</v>
      </c>
      <c r="AS137" s="206">
        <f>IF('Indicator Date hidden'!AT138="x","x",$AS$2-'Indicator Date hidden'!AT138)</f>
        <v>0</v>
      </c>
      <c r="AT137" s="206">
        <f>IF('Indicator Date hidden'!AU138="x","x",$AT$2-'Indicator Date hidden'!AU138)</f>
        <v>0</v>
      </c>
      <c r="AU137" s="206">
        <f>IF('Indicator Date hidden'!AV138="x","x",$AU$2-'Indicator Date hidden'!AV138)</f>
        <v>6</v>
      </c>
      <c r="AV137" s="206">
        <f>IF('Indicator Date hidden'!AW138="x","x",$AV$2-'Indicator Date hidden'!AW138)</f>
        <v>0</v>
      </c>
      <c r="AW137" s="206">
        <f>IF('Indicator Date hidden'!AX138="x","x",$AW$2-'Indicator Date hidden'!AX138)</f>
        <v>0</v>
      </c>
      <c r="AX137" s="206">
        <f>IF('Indicator Date hidden'!AY138="x","x",$AX$2-'Indicator Date hidden'!AY138)</f>
        <v>0</v>
      </c>
      <c r="AY137" s="206">
        <f>IF('Indicator Date hidden'!AZ138="x","x",$AY$2-'Indicator Date hidden'!AZ138)</f>
        <v>0</v>
      </c>
      <c r="AZ137" s="206">
        <f>IF('Indicator Date hidden'!BA138="x","x",$AZ$2-'Indicator Date hidden'!BA138)</f>
        <v>0</v>
      </c>
      <c r="BA137">
        <f t="shared" si="20"/>
        <v>13</v>
      </c>
      <c r="BB137" s="21">
        <f t="shared" si="21"/>
        <v>0.26</v>
      </c>
      <c r="BC137">
        <f t="shared" si="22"/>
        <v>6</v>
      </c>
      <c r="BD137" s="21">
        <f t="shared" si="23"/>
        <v>0.95519631490076429</v>
      </c>
      <c r="BE137" s="282">
        <f t="shared" si="24"/>
        <v>0</v>
      </c>
    </row>
    <row r="138" spans="1:57" x14ac:dyDescent="0.25">
      <c r="A138" t="s">
        <v>7341</v>
      </c>
      <c r="B138" s="206">
        <f>IF('Indicator Date hidden'!C139="x","x",$B$2-'Indicator Date hidden'!C139)</f>
        <v>0</v>
      </c>
      <c r="C138" s="206">
        <f>IF('Indicator Date hidden'!D139="x","x",$C$2-'Indicator Date hidden'!D139)</f>
        <v>0</v>
      </c>
      <c r="D138" s="206">
        <f>IF('Indicator Date hidden'!E139="x","x",$D$2-'Indicator Date hidden'!E139)</f>
        <v>0</v>
      </c>
      <c r="E138" s="206">
        <f>IF('Indicator Date hidden'!F139="x","x",$E$2-'Indicator Date hidden'!F139)</f>
        <v>0</v>
      </c>
      <c r="F138" s="206">
        <f>IF('Indicator Date hidden'!G139="x","x",$F$2-'Indicator Date hidden'!G139)</f>
        <v>0</v>
      </c>
      <c r="G138" s="206">
        <f>IF('Indicator Date hidden'!H139="x","x",$G$2-'Indicator Date hidden'!H139)</f>
        <v>0</v>
      </c>
      <c r="H138" s="206">
        <f>IF('Indicator Date hidden'!I139="x","x",$H$2-'Indicator Date hidden'!I139)</f>
        <v>0</v>
      </c>
      <c r="I138" s="206">
        <f>IF('Indicator Date hidden'!J139="x","x",$I$2-'Indicator Date hidden'!J139)</f>
        <v>0</v>
      </c>
      <c r="J138" s="206">
        <f>IF('Indicator Date hidden'!K139="x","x",$J$2-'Indicator Date hidden'!K139)</f>
        <v>0</v>
      </c>
      <c r="K138" s="206">
        <f>IF('Indicator Date hidden'!L139="x","x",$K$2-'Indicator Date hidden'!L139)</f>
        <v>0</v>
      </c>
      <c r="L138" s="206">
        <f>IF('Indicator Date hidden'!M139="x","x",$L$2-'Indicator Date hidden'!M139)</f>
        <v>0</v>
      </c>
      <c r="M138" s="206">
        <f>IF('Indicator Date hidden'!N139="x","x",$M$2-'Indicator Date hidden'!N139)</f>
        <v>0</v>
      </c>
      <c r="N138" s="206">
        <f>IF('Indicator Date hidden'!O139="x","x",$N$2-'Indicator Date hidden'!O139)</f>
        <v>0</v>
      </c>
      <c r="O138" s="206">
        <f>IF('Indicator Date hidden'!P139="x","x",$O$2-'Indicator Date hidden'!P139)</f>
        <v>0</v>
      </c>
      <c r="P138" s="206">
        <f>IF('Indicator Date hidden'!Q139="x","x",$P$2-'Indicator Date hidden'!Q139)</f>
        <v>0</v>
      </c>
      <c r="Q138" s="206" t="str">
        <f>IF('Indicator Date hidden'!R139="x","x",$Q$2-'Indicator Date hidden'!R139)</f>
        <v>x</v>
      </c>
      <c r="R138" s="206">
        <f>IF('Indicator Date hidden'!S139="x","x",$R$2-'Indicator Date hidden'!S139)</f>
        <v>0</v>
      </c>
      <c r="S138" s="206">
        <f>IF('Indicator Date hidden'!T139="x","x",$S$2-'Indicator Date hidden'!T139)</f>
        <v>0</v>
      </c>
      <c r="T138" s="206">
        <f>IF('Indicator Date hidden'!U139="x","x",$T$2-'Indicator Date hidden'!U139)</f>
        <v>0</v>
      </c>
      <c r="U138" s="206" t="str">
        <f>IF('Indicator Date hidden'!V139="x","x",$U$2-'Indicator Date hidden'!V139)</f>
        <v>x</v>
      </c>
      <c r="V138" s="206">
        <f>IF('Indicator Date hidden'!W139="x","x",$V$2-'Indicator Date hidden'!W139)</f>
        <v>0</v>
      </c>
      <c r="W138" s="206" t="str">
        <f>IF('Indicator Date hidden'!X139="x","x",$W$2-'Indicator Date hidden'!X139)</f>
        <v>x</v>
      </c>
      <c r="X138" s="206">
        <f>IF('Indicator Date hidden'!Y139="x","x",$X$2-'Indicator Date hidden'!Y139)</f>
        <v>2</v>
      </c>
      <c r="Y138" s="206">
        <f>IF('Indicator Date hidden'!Z139="x","x",$Y$2-'Indicator Date hidden'!Z139)</f>
        <v>0</v>
      </c>
      <c r="Z138" s="206">
        <f>IF('Indicator Date hidden'!AA139="x","x",$Z$2-'Indicator Date hidden'!AA139)</f>
        <v>0</v>
      </c>
      <c r="AA138" s="206">
        <f>IF('Indicator Date hidden'!AB139="x","x",$AA$2-'Indicator Date hidden'!AB139)</f>
        <v>0</v>
      </c>
      <c r="AB138" s="206">
        <f>IF('Indicator Date hidden'!AC139="x","x",$AB$2-'Indicator Date hidden'!AC139)</f>
        <v>0</v>
      </c>
      <c r="AC138" s="206">
        <f>IF('Indicator Date hidden'!AD139="x","x",$AC$2-'Indicator Date hidden'!AD139)</f>
        <v>0</v>
      </c>
      <c r="AD138" s="206" t="str">
        <f>IF('Indicator Date hidden'!AE139="x","x",$AD$2-'Indicator Date hidden'!AE139)</f>
        <v>x</v>
      </c>
      <c r="AE138" s="206">
        <f>IF('Indicator Date hidden'!AF139="x","x",$AE$2-'Indicator Date hidden'!AF139)</f>
        <v>0</v>
      </c>
      <c r="AF138" s="206">
        <f>IF('Indicator Date hidden'!AG139="x","x",$AF$2-'Indicator Date hidden'!AG139)</f>
        <v>1</v>
      </c>
      <c r="AG138" s="206">
        <f>IF('Indicator Date hidden'!AH139="x","x",$AG$2-'Indicator Date hidden'!AH139)</f>
        <v>0</v>
      </c>
      <c r="AH138" s="206">
        <f>IF('Indicator Date hidden'!AI139="x","x",$AH$2-'Indicator Date hidden'!AI139)</f>
        <v>0</v>
      </c>
      <c r="AI138" s="206">
        <f>IF('Indicator Date hidden'!AJ139="x","x",$AI$2-'Indicator Date hidden'!AJ139)</f>
        <v>0</v>
      </c>
      <c r="AJ138" s="206" t="str">
        <f>IF('Indicator Date hidden'!AK139="x","x",$AJ$2-'Indicator Date hidden'!AK139)</f>
        <v>x</v>
      </c>
      <c r="AK138" s="206">
        <f>IF('Indicator Date hidden'!AL139="x","x",$AK$2-'Indicator Date hidden'!AL139)</f>
        <v>1</v>
      </c>
      <c r="AL138" s="206">
        <f>IF('Indicator Date hidden'!AM139="x","x",$AL$2-'Indicator Date hidden'!AM139)</f>
        <v>0</v>
      </c>
      <c r="AM138" s="206">
        <f>IF('Indicator Date hidden'!AN139="x","x",$AM$2-'Indicator Date hidden'!AN139)</f>
        <v>0</v>
      </c>
      <c r="AN138" s="206">
        <f>IF('Indicator Date hidden'!AO139="x","x",$AN$2-'Indicator Date hidden'!AO139)</f>
        <v>0</v>
      </c>
      <c r="AO138" s="206">
        <f>IF('Indicator Date hidden'!AP139="x","x",$AO$2-'Indicator Date hidden'!AP139)</f>
        <v>0</v>
      </c>
      <c r="AP138" s="206">
        <f>IF('Indicator Date hidden'!AQ139="x","x",$AP$2-'Indicator Date hidden'!AQ139)</f>
        <v>0</v>
      </c>
      <c r="AQ138" s="206">
        <f>IF('Indicator Date hidden'!AR139="x","x",$AQ$2-'Indicator Date hidden'!AR139)</f>
        <v>0</v>
      </c>
      <c r="AR138" s="206">
        <f>IF('Indicator Date hidden'!AS139="x","x",$AR$2-'Indicator Date hidden'!AS139)</f>
        <v>0</v>
      </c>
      <c r="AS138" s="206">
        <f>IF('Indicator Date hidden'!AT139="x","x",$AS$2-'Indicator Date hidden'!AT139)</f>
        <v>0</v>
      </c>
      <c r="AT138" s="206">
        <f>IF('Indicator Date hidden'!AU139="x","x",$AT$2-'Indicator Date hidden'!AU139)</f>
        <v>0</v>
      </c>
      <c r="AU138" s="206">
        <f>IF('Indicator Date hidden'!AV139="x","x",$AU$2-'Indicator Date hidden'!AV139)</f>
        <v>1</v>
      </c>
      <c r="AV138" s="206">
        <f>IF('Indicator Date hidden'!AW139="x","x",$AV$2-'Indicator Date hidden'!AW139)</f>
        <v>0</v>
      </c>
      <c r="AW138" s="206">
        <f>IF('Indicator Date hidden'!AX139="x","x",$AW$2-'Indicator Date hidden'!AX139)</f>
        <v>0</v>
      </c>
      <c r="AX138" s="206">
        <f>IF('Indicator Date hidden'!AY139="x","x",$AX$2-'Indicator Date hidden'!AY139)</f>
        <v>0</v>
      </c>
      <c r="AY138" s="206">
        <f>IF('Indicator Date hidden'!AZ139="x","x",$AY$2-'Indicator Date hidden'!AZ139)</f>
        <v>0</v>
      </c>
      <c r="AZ138" s="206">
        <f>IF('Indicator Date hidden'!BA139="x","x",$AZ$2-'Indicator Date hidden'!BA139)</f>
        <v>0</v>
      </c>
      <c r="BA138">
        <f t="shared" si="20"/>
        <v>5</v>
      </c>
      <c r="BB138" s="21">
        <f t="shared" si="21"/>
        <v>0.10869565217391304</v>
      </c>
      <c r="BC138">
        <f t="shared" si="22"/>
        <v>4</v>
      </c>
      <c r="BD138" s="21">
        <f t="shared" si="23"/>
        <v>0.37464538999161057</v>
      </c>
      <c r="BE138" s="282">
        <f t="shared" si="24"/>
        <v>0</v>
      </c>
    </row>
    <row r="139" spans="1:57" x14ac:dyDescent="0.25">
      <c r="A139" t="s">
        <v>7344</v>
      </c>
      <c r="B139" s="206">
        <f>IF('Indicator Date hidden'!C140="x","x",$B$2-'Indicator Date hidden'!C140)</f>
        <v>0</v>
      </c>
      <c r="C139" s="206">
        <f>IF('Indicator Date hidden'!D140="x","x",$C$2-'Indicator Date hidden'!D140)</f>
        <v>0</v>
      </c>
      <c r="D139" s="206">
        <f>IF('Indicator Date hidden'!E140="x","x",$D$2-'Indicator Date hidden'!E140)</f>
        <v>0</v>
      </c>
      <c r="E139" s="206">
        <f>IF('Indicator Date hidden'!F140="x","x",$E$2-'Indicator Date hidden'!F140)</f>
        <v>0</v>
      </c>
      <c r="F139" s="206">
        <f>IF('Indicator Date hidden'!G140="x","x",$F$2-'Indicator Date hidden'!G140)</f>
        <v>0</v>
      </c>
      <c r="G139" s="206">
        <f>IF('Indicator Date hidden'!H140="x","x",$G$2-'Indicator Date hidden'!H140)</f>
        <v>0</v>
      </c>
      <c r="H139" s="206">
        <f>IF('Indicator Date hidden'!I140="x","x",$H$2-'Indicator Date hidden'!I140)</f>
        <v>0</v>
      </c>
      <c r="I139" s="206">
        <f>IF('Indicator Date hidden'!J140="x","x",$I$2-'Indicator Date hidden'!J140)</f>
        <v>0</v>
      </c>
      <c r="J139" s="206">
        <f>IF('Indicator Date hidden'!K140="x","x",$J$2-'Indicator Date hidden'!K140)</f>
        <v>0</v>
      </c>
      <c r="K139" s="206">
        <f>IF('Indicator Date hidden'!L140="x","x",$K$2-'Indicator Date hidden'!L140)</f>
        <v>0</v>
      </c>
      <c r="L139" s="206">
        <f>IF('Indicator Date hidden'!M140="x","x",$L$2-'Indicator Date hidden'!M140)</f>
        <v>0</v>
      </c>
      <c r="M139" s="206">
        <f>IF('Indicator Date hidden'!N140="x","x",$M$2-'Indicator Date hidden'!N140)</f>
        <v>0</v>
      </c>
      <c r="N139" s="206">
        <f>IF('Indicator Date hidden'!O140="x","x",$N$2-'Indicator Date hidden'!O140)</f>
        <v>0</v>
      </c>
      <c r="O139" s="206">
        <f>IF('Indicator Date hidden'!P140="x","x",$O$2-'Indicator Date hidden'!P140)</f>
        <v>0</v>
      </c>
      <c r="P139" s="206">
        <f>IF('Indicator Date hidden'!Q140="x","x",$P$2-'Indicator Date hidden'!Q140)</f>
        <v>0</v>
      </c>
      <c r="Q139" s="206" t="str">
        <f>IF('Indicator Date hidden'!R140="x","x",$Q$2-'Indicator Date hidden'!R140)</f>
        <v>x</v>
      </c>
      <c r="R139" s="206">
        <f>IF('Indicator Date hidden'!S140="x","x",$R$2-'Indicator Date hidden'!S140)</f>
        <v>0</v>
      </c>
      <c r="S139" s="206">
        <f>IF('Indicator Date hidden'!T140="x","x",$S$2-'Indicator Date hidden'!T140)</f>
        <v>0</v>
      </c>
      <c r="T139" s="206">
        <f>IF('Indicator Date hidden'!U140="x","x",$T$2-'Indicator Date hidden'!U140)</f>
        <v>0</v>
      </c>
      <c r="U139" s="206" t="str">
        <f>IF('Indicator Date hidden'!V140="x","x",$U$2-'Indicator Date hidden'!V140)</f>
        <v>x</v>
      </c>
      <c r="V139" s="206">
        <f>IF('Indicator Date hidden'!W140="x","x",$V$2-'Indicator Date hidden'!W140)</f>
        <v>0</v>
      </c>
      <c r="W139" s="206" t="str">
        <f>IF('Indicator Date hidden'!X140="x","x",$W$2-'Indicator Date hidden'!X140)</f>
        <v>x</v>
      </c>
      <c r="X139" s="206">
        <f>IF('Indicator Date hidden'!Y140="x","x",$X$2-'Indicator Date hidden'!Y140)</f>
        <v>2</v>
      </c>
      <c r="Y139" s="206">
        <f>IF('Indicator Date hidden'!Z140="x","x",$Y$2-'Indicator Date hidden'!Z140)</f>
        <v>0</v>
      </c>
      <c r="Z139" s="206">
        <f>IF('Indicator Date hidden'!AA140="x","x",$Z$2-'Indicator Date hidden'!AA140)</f>
        <v>0</v>
      </c>
      <c r="AA139" s="206" t="str">
        <f>IF('Indicator Date hidden'!AB140="x","x",$AA$2-'Indicator Date hidden'!AB140)</f>
        <v>x</v>
      </c>
      <c r="AB139" s="206">
        <f>IF('Indicator Date hidden'!AC140="x","x",$AB$2-'Indicator Date hidden'!AC140)</f>
        <v>0</v>
      </c>
      <c r="AC139" s="206">
        <f>IF('Indicator Date hidden'!AD140="x","x",$AC$2-'Indicator Date hidden'!AD140)</f>
        <v>0</v>
      </c>
      <c r="AD139" s="206" t="str">
        <f>IF('Indicator Date hidden'!AE140="x","x",$AD$2-'Indicator Date hidden'!AE140)</f>
        <v>x</v>
      </c>
      <c r="AE139" s="206">
        <f>IF('Indicator Date hidden'!AF140="x","x",$AE$2-'Indicator Date hidden'!AF140)</f>
        <v>0</v>
      </c>
      <c r="AF139" s="206">
        <f>IF('Indicator Date hidden'!AG140="x","x",$AF$2-'Indicator Date hidden'!AG140)</f>
        <v>1</v>
      </c>
      <c r="AG139" s="206">
        <f>IF('Indicator Date hidden'!AH140="x","x",$AG$2-'Indicator Date hidden'!AH140)</f>
        <v>0</v>
      </c>
      <c r="AH139" s="206">
        <f>IF('Indicator Date hidden'!AI140="x","x",$AH$2-'Indicator Date hidden'!AI140)</f>
        <v>0</v>
      </c>
      <c r="AI139" s="206">
        <f>IF('Indicator Date hidden'!AJ140="x","x",$AI$2-'Indicator Date hidden'!AJ140)</f>
        <v>0</v>
      </c>
      <c r="AJ139" s="206" t="str">
        <f>IF('Indicator Date hidden'!AK140="x","x",$AJ$2-'Indicator Date hidden'!AK140)</f>
        <v>x</v>
      </c>
      <c r="AK139" s="206">
        <f>IF('Indicator Date hidden'!AL140="x","x",$AK$2-'Indicator Date hidden'!AL140)</f>
        <v>1</v>
      </c>
      <c r="AL139" s="206">
        <f>IF('Indicator Date hidden'!AM140="x","x",$AL$2-'Indicator Date hidden'!AM140)</f>
        <v>0</v>
      </c>
      <c r="AM139" s="206">
        <f>IF('Indicator Date hidden'!AN140="x","x",$AM$2-'Indicator Date hidden'!AN140)</f>
        <v>0</v>
      </c>
      <c r="AN139" s="206">
        <f>IF('Indicator Date hidden'!AO140="x","x",$AN$2-'Indicator Date hidden'!AO140)</f>
        <v>0</v>
      </c>
      <c r="AO139" s="206">
        <f>IF('Indicator Date hidden'!AP140="x","x",$AO$2-'Indicator Date hidden'!AP140)</f>
        <v>0</v>
      </c>
      <c r="AP139" s="206">
        <f>IF('Indicator Date hidden'!AQ140="x","x",$AP$2-'Indicator Date hidden'!AQ140)</f>
        <v>0</v>
      </c>
      <c r="AQ139" s="206">
        <f>IF('Indicator Date hidden'!AR140="x","x",$AQ$2-'Indicator Date hidden'!AR140)</f>
        <v>0</v>
      </c>
      <c r="AR139" s="206">
        <f>IF('Indicator Date hidden'!AS140="x","x",$AR$2-'Indicator Date hidden'!AS140)</f>
        <v>0</v>
      </c>
      <c r="AS139" s="206">
        <f>IF('Indicator Date hidden'!AT140="x","x",$AS$2-'Indicator Date hidden'!AT140)</f>
        <v>0</v>
      </c>
      <c r="AT139" s="206">
        <f>IF('Indicator Date hidden'!AU140="x","x",$AT$2-'Indicator Date hidden'!AU140)</f>
        <v>0</v>
      </c>
      <c r="AU139" s="206">
        <f>IF('Indicator Date hidden'!AV140="x","x",$AU$2-'Indicator Date hidden'!AV140)</f>
        <v>3</v>
      </c>
      <c r="AV139" s="206">
        <f>IF('Indicator Date hidden'!AW140="x","x",$AV$2-'Indicator Date hidden'!AW140)</f>
        <v>0</v>
      </c>
      <c r="AW139" s="206">
        <f>IF('Indicator Date hidden'!AX140="x","x",$AW$2-'Indicator Date hidden'!AX140)</f>
        <v>0</v>
      </c>
      <c r="AX139" s="206">
        <f>IF('Indicator Date hidden'!AY140="x","x",$AX$2-'Indicator Date hidden'!AY140)</f>
        <v>0</v>
      </c>
      <c r="AY139" s="206">
        <f>IF('Indicator Date hidden'!AZ140="x","x",$AY$2-'Indicator Date hidden'!AZ140)</f>
        <v>0</v>
      </c>
      <c r="AZ139" s="206">
        <f>IF('Indicator Date hidden'!BA140="x","x",$AZ$2-'Indicator Date hidden'!BA140)</f>
        <v>0</v>
      </c>
      <c r="BA139">
        <f t="shared" si="20"/>
        <v>7</v>
      </c>
      <c r="BB139" s="21">
        <f t="shared" si="21"/>
        <v>0.15555555555555556</v>
      </c>
      <c r="BC139">
        <f t="shared" si="22"/>
        <v>4</v>
      </c>
      <c r="BD139" s="21">
        <f t="shared" si="23"/>
        <v>0.55599982236430234</v>
      </c>
      <c r="BE139" s="282">
        <f t="shared" si="24"/>
        <v>0</v>
      </c>
    </row>
    <row r="140" spans="1:57" x14ac:dyDescent="0.25">
      <c r="A140" t="s">
        <v>7349</v>
      </c>
      <c r="B140" s="206">
        <f>IF('Indicator Date hidden'!C141="x","x",$B$2-'Indicator Date hidden'!C141)</f>
        <v>0</v>
      </c>
      <c r="C140" s="206">
        <f>IF('Indicator Date hidden'!D141="x","x",$C$2-'Indicator Date hidden'!D141)</f>
        <v>0</v>
      </c>
      <c r="D140" s="206">
        <f>IF('Indicator Date hidden'!E141="x","x",$D$2-'Indicator Date hidden'!E141)</f>
        <v>0</v>
      </c>
      <c r="E140" s="206">
        <f>IF('Indicator Date hidden'!F141="x","x",$E$2-'Indicator Date hidden'!F141)</f>
        <v>0</v>
      </c>
      <c r="F140" s="206">
        <f>IF('Indicator Date hidden'!G141="x","x",$F$2-'Indicator Date hidden'!G141)</f>
        <v>0</v>
      </c>
      <c r="G140" s="206">
        <f>IF('Indicator Date hidden'!H141="x","x",$G$2-'Indicator Date hidden'!H141)</f>
        <v>0</v>
      </c>
      <c r="H140" s="206">
        <f>IF('Indicator Date hidden'!I141="x","x",$H$2-'Indicator Date hidden'!I141)</f>
        <v>0</v>
      </c>
      <c r="I140" s="206">
        <f>IF('Indicator Date hidden'!J141="x","x",$I$2-'Indicator Date hidden'!J141)</f>
        <v>0</v>
      </c>
      <c r="J140" s="206">
        <f>IF('Indicator Date hidden'!K141="x","x",$J$2-'Indicator Date hidden'!K141)</f>
        <v>0</v>
      </c>
      <c r="K140" s="206">
        <f>IF('Indicator Date hidden'!L141="x","x",$K$2-'Indicator Date hidden'!L141)</f>
        <v>0</v>
      </c>
      <c r="L140" s="206">
        <f>IF('Indicator Date hidden'!M141="x","x",$L$2-'Indicator Date hidden'!M141)</f>
        <v>0</v>
      </c>
      <c r="M140" s="206">
        <f>IF('Indicator Date hidden'!N141="x","x",$M$2-'Indicator Date hidden'!N141)</f>
        <v>0</v>
      </c>
      <c r="N140" s="206">
        <f>IF('Indicator Date hidden'!O141="x","x",$N$2-'Indicator Date hidden'!O141)</f>
        <v>0</v>
      </c>
      <c r="O140" s="206">
        <f>IF('Indicator Date hidden'!P141="x","x",$O$2-'Indicator Date hidden'!P141)</f>
        <v>0</v>
      </c>
      <c r="P140" s="206">
        <f>IF('Indicator Date hidden'!Q141="x","x",$P$2-'Indicator Date hidden'!Q141)</f>
        <v>0</v>
      </c>
      <c r="Q140" s="206" t="str">
        <f>IF('Indicator Date hidden'!R141="x","x",$Q$2-'Indicator Date hidden'!R141)</f>
        <v>x</v>
      </c>
      <c r="R140" s="206">
        <f>IF('Indicator Date hidden'!S141="x","x",$R$2-'Indicator Date hidden'!S141)</f>
        <v>0</v>
      </c>
      <c r="S140" s="206">
        <f>IF('Indicator Date hidden'!T141="x","x",$S$2-'Indicator Date hidden'!T141)</f>
        <v>0</v>
      </c>
      <c r="T140" s="206">
        <f>IF('Indicator Date hidden'!U141="x","x",$T$2-'Indicator Date hidden'!U141)</f>
        <v>0</v>
      </c>
      <c r="U140" s="206" t="str">
        <f>IF('Indicator Date hidden'!V141="x","x",$U$2-'Indicator Date hidden'!V141)</f>
        <v>x</v>
      </c>
      <c r="V140" s="206">
        <f>IF('Indicator Date hidden'!W141="x","x",$V$2-'Indicator Date hidden'!W141)</f>
        <v>0</v>
      </c>
      <c r="W140" s="206" t="str">
        <f>IF('Indicator Date hidden'!X141="x","x",$W$2-'Indicator Date hidden'!X141)</f>
        <v>x</v>
      </c>
      <c r="X140" s="206">
        <f>IF('Indicator Date hidden'!Y141="x","x",$X$2-'Indicator Date hidden'!Y141)</f>
        <v>4</v>
      </c>
      <c r="Y140" s="206">
        <f>IF('Indicator Date hidden'!Z141="x","x",$Y$2-'Indicator Date hidden'!Z141)</f>
        <v>0</v>
      </c>
      <c r="Z140" s="206">
        <f>IF('Indicator Date hidden'!AA141="x","x",$Z$2-'Indicator Date hidden'!AA141)</f>
        <v>0</v>
      </c>
      <c r="AA140" s="206" t="str">
        <f>IF('Indicator Date hidden'!AB141="x","x",$AA$2-'Indicator Date hidden'!AB141)</f>
        <v>x</v>
      </c>
      <c r="AB140" s="206">
        <f>IF('Indicator Date hidden'!AC141="x","x",$AB$2-'Indicator Date hidden'!AC141)</f>
        <v>0</v>
      </c>
      <c r="AC140" s="206">
        <f>IF('Indicator Date hidden'!AD141="x","x",$AC$2-'Indicator Date hidden'!AD141)</f>
        <v>0</v>
      </c>
      <c r="AD140" s="206" t="str">
        <f>IF('Indicator Date hidden'!AE141="x","x",$AD$2-'Indicator Date hidden'!AE141)</f>
        <v>x</v>
      </c>
      <c r="AE140" s="206">
        <f>IF('Indicator Date hidden'!AF141="x","x",$AE$2-'Indicator Date hidden'!AF141)</f>
        <v>0</v>
      </c>
      <c r="AF140" s="206" t="str">
        <f>IF('Indicator Date hidden'!AG141="x","x",$AF$2-'Indicator Date hidden'!AG141)</f>
        <v>x</v>
      </c>
      <c r="AG140" s="206">
        <f>IF('Indicator Date hidden'!AH141="x","x",$AG$2-'Indicator Date hidden'!AH141)</f>
        <v>0</v>
      </c>
      <c r="AH140" s="206">
        <f>IF('Indicator Date hidden'!AI141="x","x",$AH$2-'Indicator Date hidden'!AI141)</f>
        <v>0</v>
      </c>
      <c r="AI140" s="206">
        <f>IF('Indicator Date hidden'!AJ141="x","x",$AI$2-'Indicator Date hidden'!AJ141)</f>
        <v>0</v>
      </c>
      <c r="AJ140" s="206" t="str">
        <f>IF('Indicator Date hidden'!AK141="x","x",$AJ$2-'Indicator Date hidden'!AK141)</f>
        <v>x</v>
      </c>
      <c r="AK140" s="206">
        <f>IF('Indicator Date hidden'!AL141="x","x",$AK$2-'Indicator Date hidden'!AL141)</f>
        <v>1</v>
      </c>
      <c r="AL140" s="206">
        <f>IF('Indicator Date hidden'!AM141="x","x",$AL$2-'Indicator Date hidden'!AM141)</f>
        <v>0</v>
      </c>
      <c r="AM140" s="206">
        <f>IF('Indicator Date hidden'!AN141="x","x",$AM$2-'Indicator Date hidden'!AN141)</f>
        <v>0</v>
      </c>
      <c r="AN140" s="206">
        <f>IF('Indicator Date hidden'!AO141="x","x",$AN$2-'Indicator Date hidden'!AO141)</f>
        <v>0</v>
      </c>
      <c r="AO140" s="206">
        <f>IF('Indicator Date hidden'!AP141="x","x",$AO$2-'Indicator Date hidden'!AP141)</f>
        <v>0</v>
      </c>
      <c r="AP140" s="206">
        <f>IF('Indicator Date hidden'!AQ141="x","x",$AP$2-'Indicator Date hidden'!AQ141)</f>
        <v>0</v>
      </c>
      <c r="AQ140" s="206">
        <f>IF('Indicator Date hidden'!AR141="x","x",$AQ$2-'Indicator Date hidden'!AR141)</f>
        <v>0</v>
      </c>
      <c r="AR140" s="206">
        <f>IF('Indicator Date hidden'!AS141="x","x",$AR$2-'Indicator Date hidden'!AS141)</f>
        <v>0</v>
      </c>
      <c r="AS140" s="206">
        <f>IF('Indicator Date hidden'!AT141="x","x",$AS$2-'Indicator Date hidden'!AT141)</f>
        <v>0</v>
      </c>
      <c r="AT140" s="206">
        <f>IF('Indicator Date hidden'!AU141="x","x",$AT$2-'Indicator Date hidden'!AU141)</f>
        <v>0</v>
      </c>
      <c r="AU140" s="206">
        <f>IF('Indicator Date hidden'!AV141="x","x",$AU$2-'Indicator Date hidden'!AV141)</f>
        <v>0</v>
      </c>
      <c r="AV140" s="206">
        <f>IF('Indicator Date hidden'!AW141="x","x",$AV$2-'Indicator Date hidden'!AW141)</f>
        <v>0</v>
      </c>
      <c r="AW140" s="206">
        <f>IF('Indicator Date hidden'!AX141="x","x",$AW$2-'Indicator Date hidden'!AX141)</f>
        <v>0</v>
      </c>
      <c r="AX140" s="206">
        <f>IF('Indicator Date hidden'!AY141="x","x",$AX$2-'Indicator Date hidden'!AY141)</f>
        <v>0</v>
      </c>
      <c r="AY140" s="206">
        <f>IF('Indicator Date hidden'!AZ141="x","x",$AY$2-'Indicator Date hidden'!AZ141)</f>
        <v>0</v>
      </c>
      <c r="AZ140" s="206">
        <f>IF('Indicator Date hidden'!BA141="x","x",$AZ$2-'Indicator Date hidden'!BA141)</f>
        <v>0</v>
      </c>
      <c r="BA140">
        <f t="shared" si="20"/>
        <v>5</v>
      </c>
      <c r="BB140" s="21">
        <f t="shared" si="21"/>
        <v>0.11363636363636363</v>
      </c>
      <c r="BC140">
        <f t="shared" si="22"/>
        <v>2</v>
      </c>
      <c r="BD140" s="21">
        <f t="shared" si="23"/>
        <v>0.61110589362494327</v>
      </c>
      <c r="BE140" s="282">
        <f t="shared" si="24"/>
        <v>0</v>
      </c>
    </row>
    <row r="141" spans="1:57" x14ac:dyDescent="0.25">
      <c r="A141" t="s">
        <v>7353</v>
      </c>
      <c r="B141" s="206">
        <f>IF('Indicator Date hidden'!C142="x","x",$B$2-'Indicator Date hidden'!C142)</f>
        <v>0</v>
      </c>
      <c r="C141" s="206">
        <f>IF('Indicator Date hidden'!D142="x","x",$C$2-'Indicator Date hidden'!D142)</f>
        <v>0</v>
      </c>
      <c r="D141" s="206">
        <f>IF('Indicator Date hidden'!E142="x","x",$D$2-'Indicator Date hidden'!E142)</f>
        <v>0</v>
      </c>
      <c r="E141" s="206">
        <f>IF('Indicator Date hidden'!F142="x","x",$E$2-'Indicator Date hidden'!F142)</f>
        <v>0</v>
      </c>
      <c r="F141" s="206">
        <f>IF('Indicator Date hidden'!G142="x","x",$F$2-'Indicator Date hidden'!G142)</f>
        <v>0</v>
      </c>
      <c r="G141" s="206">
        <f>IF('Indicator Date hidden'!H142="x","x",$G$2-'Indicator Date hidden'!H142)</f>
        <v>0</v>
      </c>
      <c r="H141" s="206">
        <f>IF('Indicator Date hidden'!I142="x","x",$H$2-'Indicator Date hidden'!I142)</f>
        <v>0</v>
      </c>
      <c r="I141" s="206">
        <f>IF('Indicator Date hidden'!J142="x","x",$I$2-'Indicator Date hidden'!J142)</f>
        <v>0</v>
      </c>
      <c r="J141" s="206">
        <f>IF('Indicator Date hidden'!K142="x","x",$J$2-'Indicator Date hidden'!K142)</f>
        <v>0</v>
      </c>
      <c r="K141" s="206">
        <f>IF('Indicator Date hidden'!L142="x","x",$K$2-'Indicator Date hidden'!L142)</f>
        <v>0</v>
      </c>
      <c r="L141" s="206">
        <f>IF('Indicator Date hidden'!M142="x","x",$L$2-'Indicator Date hidden'!M142)</f>
        <v>0</v>
      </c>
      <c r="M141" s="206">
        <f>IF('Indicator Date hidden'!N142="x","x",$M$2-'Indicator Date hidden'!N142)</f>
        <v>0</v>
      </c>
      <c r="N141" s="206">
        <f>IF('Indicator Date hidden'!O142="x","x",$N$2-'Indicator Date hidden'!O142)</f>
        <v>0</v>
      </c>
      <c r="O141" s="206">
        <f>IF('Indicator Date hidden'!P142="x","x",$O$2-'Indicator Date hidden'!P142)</f>
        <v>0</v>
      </c>
      <c r="P141" s="206">
        <f>IF('Indicator Date hidden'!Q142="x","x",$P$2-'Indicator Date hidden'!Q142)</f>
        <v>0</v>
      </c>
      <c r="Q141" s="206" t="str">
        <f>IF('Indicator Date hidden'!R142="x","x",$Q$2-'Indicator Date hidden'!R142)</f>
        <v>x</v>
      </c>
      <c r="R141" s="206">
        <f>IF('Indicator Date hidden'!S142="x","x",$R$2-'Indicator Date hidden'!S142)</f>
        <v>0</v>
      </c>
      <c r="S141" s="206">
        <f>IF('Indicator Date hidden'!T142="x","x",$S$2-'Indicator Date hidden'!T142)</f>
        <v>0</v>
      </c>
      <c r="T141" s="206">
        <f>IF('Indicator Date hidden'!U142="x","x",$T$2-'Indicator Date hidden'!U142)</f>
        <v>0</v>
      </c>
      <c r="U141" s="206" t="str">
        <f>IF('Indicator Date hidden'!V142="x","x",$U$2-'Indicator Date hidden'!V142)</f>
        <v>x</v>
      </c>
      <c r="V141" s="206">
        <f>IF('Indicator Date hidden'!W142="x","x",$V$2-'Indicator Date hidden'!W142)</f>
        <v>0</v>
      </c>
      <c r="W141" s="206" t="str">
        <f>IF('Indicator Date hidden'!X142="x","x",$W$2-'Indicator Date hidden'!X142)</f>
        <v>x</v>
      </c>
      <c r="X141" s="206">
        <f>IF('Indicator Date hidden'!Y142="x","x",$X$2-'Indicator Date hidden'!Y142)</f>
        <v>2</v>
      </c>
      <c r="Y141" s="206">
        <f>IF('Indicator Date hidden'!Z142="x","x",$Y$2-'Indicator Date hidden'!Z142)</f>
        <v>0</v>
      </c>
      <c r="Z141" s="206">
        <f>IF('Indicator Date hidden'!AA142="x","x",$Z$2-'Indicator Date hidden'!AA142)</f>
        <v>0</v>
      </c>
      <c r="AA141" s="206">
        <f>IF('Indicator Date hidden'!AB142="x","x",$AA$2-'Indicator Date hidden'!AB142)</f>
        <v>1</v>
      </c>
      <c r="AB141" s="206">
        <f>IF('Indicator Date hidden'!AC142="x","x",$AB$2-'Indicator Date hidden'!AC142)</f>
        <v>0</v>
      </c>
      <c r="AC141" s="206">
        <f>IF('Indicator Date hidden'!AD142="x","x",$AC$2-'Indicator Date hidden'!AD142)</f>
        <v>0</v>
      </c>
      <c r="AD141" s="206" t="str">
        <f>IF('Indicator Date hidden'!AE142="x","x",$AD$2-'Indicator Date hidden'!AE142)</f>
        <v>x</v>
      </c>
      <c r="AE141" s="206">
        <f>IF('Indicator Date hidden'!AF142="x","x",$AE$2-'Indicator Date hidden'!AF142)</f>
        <v>0</v>
      </c>
      <c r="AF141" s="206">
        <f>IF('Indicator Date hidden'!AG142="x","x",$AF$2-'Indicator Date hidden'!AG142)</f>
        <v>1</v>
      </c>
      <c r="AG141" s="206">
        <f>IF('Indicator Date hidden'!AH142="x","x",$AG$2-'Indicator Date hidden'!AH142)</f>
        <v>0</v>
      </c>
      <c r="AH141" s="206">
        <f>IF('Indicator Date hidden'!AI142="x","x",$AH$2-'Indicator Date hidden'!AI142)</f>
        <v>0</v>
      </c>
      <c r="AI141" s="206">
        <f>IF('Indicator Date hidden'!AJ142="x","x",$AI$2-'Indicator Date hidden'!AJ142)</f>
        <v>0</v>
      </c>
      <c r="AJ141" s="206" t="str">
        <f>IF('Indicator Date hidden'!AK142="x","x",$AJ$2-'Indicator Date hidden'!AK142)</f>
        <v>x</v>
      </c>
      <c r="AK141" s="206">
        <f>IF('Indicator Date hidden'!AL142="x","x",$AK$2-'Indicator Date hidden'!AL142)</f>
        <v>1</v>
      </c>
      <c r="AL141" s="206">
        <f>IF('Indicator Date hidden'!AM142="x","x",$AL$2-'Indicator Date hidden'!AM142)</f>
        <v>0</v>
      </c>
      <c r="AM141" s="206">
        <f>IF('Indicator Date hidden'!AN142="x","x",$AM$2-'Indicator Date hidden'!AN142)</f>
        <v>0</v>
      </c>
      <c r="AN141" s="206">
        <f>IF('Indicator Date hidden'!AO142="x","x",$AN$2-'Indicator Date hidden'!AO142)</f>
        <v>0</v>
      </c>
      <c r="AO141" s="206">
        <f>IF('Indicator Date hidden'!AP142="x","x",$AO$2-'Indicator Date hidden'!AP142)</f>
        <v>0</v>
      </c>
      <c r="AP141" s="206">
        <f>IF('Indicator Date hidden'!AQ142="x","x",$AP$2-'Indicator Date hidden'!AQ142)</f>
        <v>0</v>
      </c>
      <c r="AQ141" s="206">
        <f>IF('Indicator Date hidden'!AR142="x","x",$AQ$2-'Indicator Date hidden'!AR142)</f>
        <v>0</v>
      </c>
      <c r="AR141" s="206">
        <f>IF('Indicator Date hidden'!AS142="x","x",$AR$2-'Indicator Date hidden'!AS142)</f>
        <v>0</v>
      </c>
      <c r="AS141" s="206">
        <f>IF('Indicator Date hidden'!AT142="x","x",$AS$2-'Indicator Date hidden'!AT142)</f>
        <v>0</v>
      </c>
      <c r="AT141" s="206">
        <f>IF('Indicator Date hidden'!AU142="x","x",$AT$2-'Indicator Date hidden'!AU142)</f>
        <v>0</v>
      </c>
      <c r="AU141" s="206">
        <f>IF('Indicator Date hidden'!AV142="x","x",$AU$2-'Indicator Date hidden'!AV142)</f>
        <v>3</v>
      </c>
      <c r="AV141" s="206">
        <f>IF('Indicator Date hidden'!AW142="x","x",$AV$2-'Indicator Date hidden'!AW142)</f>
        <v>0</v>
      </c>
      <c r="AW141" s="206">
        <f>IF('Indicator Date hidden'!AX142="x","x",$AW$2-'Indicator Date hidden'!AX142)</f>
        <v>0</v>
      </c>
      <c r="AX141" s="206">
        <f>IF('Indicator Date hidden'!AY142="x","x",$AX$2-'Indicator Date hidden'!AY142)</f>
        <v>0</v>
      </c>
      <c r="AY141" s="206">
        <f>IF('Indicator Date hidden'!AZ142="x","x",$AY$2-'Indicator Date hidden'!AZ142)</f>
        <v>0</v>
      </c>
      <c r="AZ141" s="206">
        <f>IF('Indicator Date hidden'!BA142="x","x",$AZ$2-'Indicator Date hidden'!BA142)</f>
        <v>0</v>
      </c>
      <c r="BA141">
        <f t="shared" si="20"/>
        <v>8</v>
      </c>
      <c r="BB141" s="21">
        <f t="shared" si="21"/>
        <v>0.17391304347826086</v>
      </c>
      <c r="BC141">
        <f t="shared" si="22"/>
        <v>5</v>
      </c>
      <c r="BD141" s="21">
        <f t="shared" si="23"/>
        <v>0.56354266942677045</v>
      </c>
      <c r="BE141" s="282">
        <f t="shared" si="24"/>
        <v>0</v>
      </c>
    </row>
    <row r="142" spans="1:57" x14ac:dyDescent="0.25">
      <c r="A142" t="s">
        <v>7355</v>
      </c>
      <c r="B142" s="206">
        <f>IF('Indicator Date hidden'!C143="x","x",$B$2-'Indicator Date hidden'!C143)</f>
        <v>0</v>
      </c>
      <c r="C142" s="206">
        <f>IF('Indicator Date hidden'!D143="x","x",$C$2-'Indicator Date hidden'!D143)</f>
        <v>0</v>
      </c>
      <c r="D142" s="206">
        <f>IF('Indicator Date hidden'!E143="x","x",$D$2-'Indicator Date hidden'!E143)</f>
        <v>0</v>
      </c>
      <c r="E142" s="206">
        <f>IF('Indicator Date hidden'!F143="x","x",$E$2-'Indicator Date hidden'!F143)</f>
        <v>0</v>
      </c>
      <c r="F142" s="206">
        <f>IF('Indicator Date hidden'!G143="x","x",$F$2-'Indicator Date hidden'!G143)</f>
        <v>0</v>
      </c>
      <c r="G142" s="206">
        <f>IF('Indicator Date hidden'!H143="x","x",$G$2-'Indicator Date hidden'!H143)</f>
        <v>0</v>
      </c>
      <c r="H142" s="206">
        <f>IF('Indicator Date hidden'!I143="x","x",$H$2-'Indicator Date hidden'!I143)</f>
        <v>0</v>
      </c>
      <c r="I142" s="206">
        <f>IF('Indicator Date hidden'!J143="x","x",$I$2-'Indicator Date hidden'!J143)</f>
        <v>0</v>
      </c>
      <c r="J142" s="206">
        <f>IF('Indicator Date hidden'!K143="x","x",$J$2-'Indicator Date hidden'!K143)</f>
        <v>0</v>
      </c>
      <c r="K142" s="206">
        <f>IF('Indicator Date hidden'!L143="x","x",$K$2-'Indicator Date hidden'!L143)</f>
        <v>0</v>
      </c>
      <c r="L142" s="206">
        <f>IF('Indicator Date hidden'!M143="x","x",$L$2-'Indicator Date hidden'!M143)</f>
        <v>0</v>
      </c>
      <c r="M142" s="206">
        <f>IF('Indicator Date hidden'!N143="x","x",$M$2-'Indicator Date hidden'!N143)</f>
        <v>0</v>
      </c>
      <c r="N142" s="206">
        <f>IF('Indicator Date hidden'!O143="x","x",$N$2-'Indicator Date hidden'!O143)</f>
        <v>0</v>
      </c>
      <c r="O142" s="206">
        <f>IF('Indicator Date hidden'!P143="x","x",$O$2-'Indicator Date hidden'!P143)</f>
        <v>0</v>
      </c>
      <c r="P142" s="206">
        <f>IF('Indicator Date hidden'!Q143="x","x",$P$2-'Indicator Date hidden'!Q143)</f>
        <v>0</v>
      </c>
      <c r="Q142" s="206" t="str">
        <f>IF('Indicator Date hidden'!R143="x","x",$Q$2-'Indicator Date hidden'!R143)</f>
        <v>x</v>
      </c>
      <c r="R142" s="206">
        <f>IF('Indicator Date hidden'!S143="x","x",$R$2-'Indicator Date hidden'!S143)</f>
        <v>0</v>
      </c>
      <c r="S142" s="206">
        <f>IF('Indicator Date hidden'!T143="x","x",$S$2-'Indicator Date hidden'!T143)</f>
        <v>0</v>
      </c>
      <c r="T142" s="206">
        <f>IF('Indicator Date hidden'!U143="x","x",$T$2-'Indicator Date hidden'!U143)</f>
        <v>0</v>
      </c>
      <c r="U142" s="206" t="str">
        <f>IF('Indicator Date hidden'!V143="x","x",$U$2-'Indicator Date hidden'!V143)</f>
        <v>x</v>
      </c>
      <c r="V142" s="206">
        <f>IF('Indicator Date hidden'!W143="x","x",$V$2-'Indicator Date hidden'!W143)</f>
        <v>0</v>
      </c>
      <c r="W142" s="206" t="str">
        <f>IF('Indicator Date hidden'!X143="x","x",$W$2-'Indicator Date hidden'!X143)</f>
        <v>x</v>
      </c>
      <c r="X142" s="206">
        <f>IF('Indicator Date hidden'!Y143="x","x",$X$2-'Indicator Date hidden'!Y143)</f>
        <v>4</v>
      </c>
      <c r="Y142" s="206">
        <f>IF('Indicator Date hidden'!Z143="x","x",$Y$2-'Indicator Date hidden'!Z143)</f>
        <v>0</v>
      </c>
      <c r="Z142" s="206">
        <f>IF('Indicator Date hidden'!AA143="x","x",$Z$2-'Indicator Date hidden'!AA143)</f>
        <v>0</v>
      </c>
      <c r="AA142" s="206" t="str">
        <f>IF('Indicator Date hidden'!AB143="x","x",$AA$2-'Indicator Date hidden'!AB143)</f>
        <v>x</v>
      </c>
      <c r="AB142" s="206">
        <f>IF('Indicator Date hidden'!AC143="x","x",$AB$2-'Indicator Date hidden'!AC143)</f>
        <v>0</v>
      </c>
      <c r="AC142" s="206">
        <f>IF('Indicator Date hidden'!AD143="x","x",$AC$2-'Indicator Date hidden'!AD143)</f>
        <v>0</v>
      </c>
      <c r="AD142" s="206" t="str">
        <f>IF('Indicator Date hidden'!AE143="x","x",$AD$2-'Indicator Date hidden'!AE143)</f>
        <v>x</v>
      </c>
      <c r="AE142" s="206">
        <f>IF('Indicator Date hidden'!AF143="x","x",$AE$2-'Indicator Date hidden'!AF143)</f>
        <v>0</v>
      </c>
      <c r="AF142" s="206">
        <f>IF('Indicator Date hidden'!AG143="x","x",$AF$2-'Indicator Date hidden'!AG143)</f>
        <v>1</v>
      </c>
      <c r="AG142" s="206">
        <f>IF('Indicator Date hidden'!AH143="x","x",$AG$2-'Indicator Date hidden'!AH143)</f>
        <v>0</v>
      </c>
      <c r="AH142" s="206">
        <f>IF('Indicator Date hidden'!AI143="x","x",$AH$2-'Indicator Date hidden'!AI143)</f>
        <v>0</v>
      </c>
      <c r="AI142" s="206">
        <f>IF('Indicator Date hidden'!AJ143="x","x",$AI$2-'Indicator Date hidden'!AJ143)</f>
        <v>0</v>
      </c>
      <c r="AJ142" s="206">
        <f>IF('Indicator Date hidden'!AK143="x","x",$AJ$2-'Indicator Date hidden'!AK143)</f>
        <v>1</v>
      </c>
      <c r="AK142" s="206">
        <f>IF('Indicator Date hidden'!AL143="x","x",$AK$2-'Indicator Date hidden'!AL143)</f>
        <v>1</v>
      </c>
      <c r="AL142" s="206">
        <f>IF('Indicator Date hidden'!AM143="x","x",$AL$2-'Indicator Date hidden'!AM143)</f>
        <v>0</v>
      </c>
      <c r="AM142" s="206">
        <f>IF('Indicator Date hidden'!AN143="x","x",$AM$2-'Indicator Date hidden'!AN143)</f>
        <v>0</v>
      </c>
      <c r="AN142" s="206">
        <f>IF('Indicator Date hidden'!AO143="x","x",$AN$2-'Indicator Date hidden'!AO143)</f>
        <v>0</v>
      </c>
      <c r="AO142" s="206">
        <f>IF('Indicator Date hidden'!AP143="x","x",$AO$2-'Indicator Date hidden'!AP143)</f>
        <v>0</v>
      </c>
      <c r="AP142" s="206">
        <f>IF('Indicator Date hidden'!AQ143="x","x",$AP$2-'Indicator Date hidden'!AQ143)</f>
        <v>0</v>
      </c>
      <c r="AQ142" s="206" t="str">
        <f>IF('Indicator Date hidden'!AR143="x","x",$AQ$2-'Indicator Date hidden'!AR143)</f>
        <v>x</v>
      </c>
      <c r="AR142" s="206">
        <f>IF('Indicator Date hidden'!AS143="x","x",$AR$2-'Indicator Date hidden'!AS143)</f>
        <v>0</v>
      </c>
      <c r="AS142" s="206">
        <f>IF('Indicator Date hidden'!AT143="x","x",$AS$2-'Indicator Date hidden'!AT143)</f>
        <v>0</v>
      </c>
      <c r="AT142" s="206">
        <f>IF('Indicator Date hidden'!AU143="x","x",$AT$2-'Indicator Date hidden'!AU143)</f>
        <v>0</v>
      </c>
      <c r="AU142" s="206">
        <f>IF('Indicator Date hidden'!AV143="x","x",$AU$2-'Indicator Date hidden'!AV143)</f>
        <v>4</v>
      </c>
      <c r="AV142" s="206">
        <f>IF('Indicator Date hidden'!AW143="x","x",$AV$2-'Indicator Date hidden'!AW143)</f>
        <v>0</v>
      </c>
      <c r="AW142" s="206">
        <f>IF('Indicator Date hidden'!AX143="x","x",$AW$2-'Indicator Date hidden'!AX143)</f>
        <v>0</v>
      </c>
      <c r="AX142" s="206">
        <f>IF('Indicator Date hidden'!AY143="x","x",$AX$2-'Indicator Date hidden'!AY143)</f>
        <v>0</v>
      </c>
      <c r="AY142" s="206">
        <f>IF('Indicator Date hidden'!AZ143="x","x",$AY$2-'Indicator Date hidden'!AZ143)</f>
        <v>0</v>
      </c>
      <c r="AZ142" s="206">
        <f>IF('Indicator Date hidden'!BA143="x","x",$AZ$2-'Indicator Date hidden'!BA143)</f>
        <v>0</v>
      </c>
      <c r="BA142">
        <f t="shared" si="20"/>
        <v>11</v>
      </c>
      <c r="BB142" s="21">
        <f t="shared" si="21"/>
        <v>0.24444444444444444</v>
      </c>
      <c r="BC142">
        <f t="shared" si="22"/>
        <v>5</v>
      </c>
      <c r="BD142" s="21">
        <f t="shared" si="23"/>
        <v>0.84736337621944968</v>
      </c>
      <c r="BE142" s="282">
        <f t="shared" si="24"/>
        <v>0</v>
      </c>
    </row>
    <row r="143" spans="1:57" x14ac:dyDescent="0.25">
      <c r="A143" t="s">
        <v>7356</v>
      </c>
      <c r="B143" s="206">
        <f>IF('Indicator Date hidden'!C144="x","x",$B$2-'Indicator Date hidden'!C144)</f>
        <v>0</v>
      </c>
      <c r="C143" s="206">
        <f>IF('Indicator Date hidden'!D144="x","x",$C$2-'Indicator Date hidden'!D144)</f>
        <v>0</v>
      </c>
      <c r="D143" s="206">
        <f>IF('Indicator Date hidden'!E144="x","x",$D$2-'Indicator Date hidden'!E144)</f>
        <v>0</v>
      </c>
      <c r="E143" s="206">
        <f>IF('Indicator Date hidden'!F144="x","x",$E$2-'Indicator Date hidden'!F144)</f>
        <v>0</v>
      </c>
      <c r="F143" s="206">
        <f>IF('Indicator Date hidden'!G144="x","x",$F$2-'Indicator Date hidden'!G144)</f>
        <v>0</v>
      </c>
      <c r="G143" s="206">
        <f>IF('Indicator Date hidden'!H144="x","x",$G$2-'Indicator Date hidden'!H144)</f>
        <v>0</v>
      </c>
      <c r="H143" s="206">
        <f>IF('Indicator Date hidden'!I144="x","x",$H$2-'Indicator Date hidden'!I144)</f>
        <v>0</v>
      </c>
      <c r="I143" s="206">
        <f>IF('Indicator Date hidden'!J144="x","x",$I$2-'Indicator Date hidden'!J144)</f>
        <v>0</v>
      </c>
      <c r="J143" s="206">
        <f>IF('Indicator Date hidden'!K144="x","x",$J$2-'Indicator Date hidden'!K144)</f>
        <v>0</v>
      </c>
      <c r="K143" s="206">
        <f>IF('Indicator Date hidden'!L144="x","x",$K$2-'Indicator Date hidden'!L144)</f>
        <v>0</v>
      </c>
      <c r="L143" s="206">
        <f>IF('Indicator Date hidden'!M144="x","x",$L$2-'Indicator Date hidden'!M144)</f>
        <v>0</v>
      </c>
      <c r="M143" s="206">
        <f>IF('Indicator Date hidden'!N144="x","x",$M$2-'Indicator Date hidden'!N144)</f>
        <v>0</v>
      </c>
      <c r="N143" s="206">
        <f>IF('Indicator Date hidden'!O144="x","x",$N$2-'Indicator Date hidden'!O144)</f>
        <v>0</v>
      </c>
      <c r="O143" s="206">
        <f>IF('Indicator Date hidden'!P144="x","x",$O$2-'Indicator Date hidden'!P144)</f>
        <v>0</v>
      </c>
      <c r="P143" s="206">
        <f>IF('Indicator Date hidden'!Q144="x","x",$P$2-'Indicator Date hidden'!Q144)</f>
        <v>0</v>
      </c>
      <c r="Q143" s="206">
        <f>IF('Indicator Date hidden'!R144="x","x",$Q$2-'Indicator Date hidden'!R144)</f>
        <v>4</v>
      </c>
      <c r="R143" s="206">
        <f>IF('Indicator Date hidden'!S144="x","x",$R$2-'Indicator Date hidden'!S144)</f>
        <v>0</v>
      </c>
      <c r="S143" s="206">
        <f>IF('Indicator Date hidden'!T144="x","x",$S$2-'Indicator Date hidden'!T144)</f>
        <v>0</v>
      </c>
      <c r="T143" s="206">
        <f>IF('Indicator Date hidden'!U144="x","x",$T$2-'Indicator Date hidden'!U144)</f>
        <v>0</v>
      </c>
      <c r="U143" s="206">
        <f>IF('Indicator Date hidden'!V144="x","x",$U$2-'Indicator Date hidden'!V144)</f>
        <v>0</v>
      </c>
      <c r="V143" s="206">
        <f>IF('Indicator Date hidden'!W144="x","x",$V$2-'Indicator Date hidden'!W144)</f>
        <v>0</v>
      </c>
      <c r="W143" s="206">
        <f>IF('Indicator Date hidden'!X144="x","x",$W$2-'Indicator Date hidden'!X144)</f>
        <v>4</v>
      </c>
      <c r="X143" s="206">
        <f>IF('Indicator Date hidden'!Y144="x","x",$X$2-'Indicator Date hidden'!Y144)</f>
        <v>4</v>
      </c>
      <c r="Y143" s="206">
        <f>IF('Indicator Date hidden'!Z144="x","x",$Y$2-'Indicator Date hidden'!Z144)</f>
        <v>0</v>
      </c>
      <c r="Z143" s="206">
        <f>IF('Indicator Date hidden'!AA144="x","x",$Z$2-'Indicator Date hidden'!AA144)</f>
        <v>0</v>
      </c>
      <c r="AA143" s="206">
        <f>IF('Indicator Date hidden'!AB144="x","x",$AA$2-'Indicator Date hidden'!AB144)</f>
        <v>0</v>
      </c>
      <c r="AB143" s="206">
        <f>IF('Indicator Date hidden'!AC144="x","x",$AB$2-'Indicator Date hidden'!AC144)</f>
        <v>0</v>
      </c>
      <c r="AC143" s="206">
        <f>IF('Indicator Date hidden'!AD144="x","x",$AC$2-'Indicator Date hidden'!AD144)</f>
        <v>0</v>
      </c>
      <c r="AD143" s="206">
        <f>IF('Indicator Date hidden'!AE144="x","x",$AD$2-'Indicator Date hidden'!AE144)</f>
        <v>0</v>
      </c>
      <c r="AE143" s="206">
        <f>IF('Indicator Date hidden'!AF144="x","x",$AE$2-'Indicator Date hidden'!AF144)</f>
        <v>0</v>
      </c>
      <c r="AF143" s="206">
        <f>IF('Indicator Date hidden'!AG144="x","x",$AF$2-'Indicator Date hidden'!AG144)</f>
        <v>2</v>
      </c>
      <c r="AG143" s="206">
        <f>IF('Indicator Date hidden'!AH144="x","x",$AG$2-'Indicator Date hidden'!AH144)</f>
        <v>0</v>
      </c>
      <c r="AH143" s="206">
        <f>IF('Indicator Date hidden'!AI144="x","x",$AH$2-'Indicator Date hidden'!AI144)</f>
        <v>0</v>
      </c>
      <c r="AI143" s="206">
        <f>IF('Indicator Date hidden'!AJ144="x","x",$AI$2-'Indicator Date hidden'!AJ144)</f>
        <v>0</v>
      </c>
      <c r="AJ143" s="206" t="str">
        <f>IF('Indicator Date hidden'!AK144="x","x",$AJ$2-'Indicator Date hidden'!AK144)</f>
        <v>x</v>
      </c>
      <c r="AK143" s="206">
        <f>IF('Indicator Date hidden'!AL144="x","x",$AK$2-'Indicator Date hidden'!AL144)</f>
        <v>0</v>
      </c>
      <c r="AL143" s="206">
        <f>IF('Indicator Date hidden'!AM144="x","x",$AL$2-'Indicator Date hidden'!AM144)</f>
        <v>0</v>
      </c>
      <c r="AM143" s="206">
        <f>IF('Indicator Date hidden'!AN144="x","x",$AM$2-'Indicator Date hidden'!AN144)</f>
        <v>0</v>
      </c>
      <c r="AN143" s="206">
        <f>IF('Indicator Date hidden'!AO144="x","x",$AN$2-'Indicator Date hidden'!AO144)</f>
        <v>0</v>
      </c>
      <c r="AO143" s="206">
        <f>IF('Indicator Date hidden'!AP144="x","x",$AO$2-'Indicator Date hidden'!AP144)</f>
        <v>1</v>
      </c>
      <c r="AP143" s="206">
        <f>IF('Indicator Date hidden'!AQ144="x","x",$AP$2-'Indicator Date hidden'!AQ144)</f>
        <v>1</v>
      </c>
      <c r="AQ143" s="206">
        <f>IF('Indicator Date hidden'!AR144="x","x",$AQ$2-'Indicator Date hidden'!AR144)</f>
        <v>0</v>
      </c>
      <c r="AR143" s="206">
        <f>IF('Indicator Date hidden'!AS144="x","x",$AR$2-'Indicator Date hidden'!AS144)</f>
        <v>0</v>
      </c>
      <c r="AS143" s="206">
        <f>IF('Indicator Date hidden'!AT144="x","x",$AS$2-'Indicator Date hidden'!AT144)</f>
        <v>0</v>
      </c>
      <c r="AT143" s="206">
        <f>IF('Indicator Date hidden'!AU144="x","x",$AT$2-'Indicator Date hidden'!AU144)</f>
        <v>0</v>
      </c>
      <c r="AU143" s="206">
        <f>IF('Indicator Date hidden'!AV144="x","x",$AU$2-'Indicator Date hidden'!AV144)</f>
        <v>2</v>
      </c>
      <c r="AV143" s="206">
        <f>IF('Indicator Date hidden'!AW144="x","x",$AV$2-'Indicator Date hidden'!AW144)</f>
        <v>0</v>
      </c>
      <c r="AW143" s="206">
        <f>IF('Indicator Date hidden'!AX144="x","x",$AW$2-'Indicator Date hidden'!AX144)</f>
        <v>0</v>
      </c>
      <c r="AX143" s="206">
        <f>IF('Indicator Date hidden'!AY144="x","x",$AX$2-'Indicator Date hidden'!AY144)</f>
        <v>0</v>
      </c>
      <c r="AY143" s="206">
        <f>IF('Indicator Date hidden'!AZ144="x","x",$AY$2-'Indicator Date hidden'!AZ144)</f>
        <v>0</v>
      </c>
      <c r="AZ143" s="206">
        <f>IF('Indicator Date hidden'!BA144="x","x",$AZ$2-'Indicator Date hidden'!BA144)</f>
        <v>0</v>
      </c>
      <c r="BA143">
        <f t="shared" si="20"/>
        <v>18</v>
      </c>
      <c r="BB143" s="21">
        <f t="shared" si="21"/>
        <v>0.36</v>
      </c>
      <c r="BC143">
        <f t="shared" si="22"/>
        <v>7</v>
      </c>
      <c r="BD143" s="21">
        <f t="shared" si="23"/>
        <v>1.0150862032359615</v>
      </c>
      <c r="BE143" s="282">
        <f t="shared" si="24"/>
        <v>0</v>
      </c>
    </row>
    <row r="144" spans="1:57" x14ac:dyDescent="0.25">
      <c r="A144" t="s">
        <v>7266</v>
      </c>
      <c r="B144" s="206">
        <f>IF('Indicator Date hidden'!C145="x","x",$B$2-'Indicator Date hidden'!C145)</f>
        <v>0</v>
      </c>
      <c r="C144" s="206">
        <f>IF('Indicator Date hidden'!D145="x","x",$C$2-'Indicator Date hidden'!D145)</f>
        <v>0</v>
      </c>
      <c r="D144" s="206">
        <f>IF('Indicator Date hidden'!E145="x","x",$D$2-'Indicator Date hidden'!E145)</f>
        <v>0</v>
      </c>
      <c r="E144" s="206">
        <f>IF('Indicator Date hidden'!F145="x","x",$E$2-'Indicator Date hidden'!F145)</f>
        <v>0</v>
      </c>
      <c r="F144" s="206">
        <f>IF('Indicator Date hidden'!G145="x","x",$F$2-'Indicator Date hidden'!G145)</f>
        <v>0</v>
      </c>
      <c r="G144" s="206">
        <f>IF('Indicator Date hidden'!H145="x","x",$G$2-'Indicator Date hidden'!H145)</f>
        <v>0</v>
      </c>
      <c r="H144" s="206">
        <f>IF('Indicator Date hidden'!I145="x","x",$H$2-'Indicator Date hidden'!I145)</f>
        <v>0</v>
      </c>
      <c r="I144" s="206">
        <f>IF('Indicator Date hidden'!J145="x","x",$I$2-'Indicator Date hidden'!J145)</f>
        <v>0</v>
      </c>
      <c r="J144" s="206">
        <f>IF('Indicator Date hidden'!K145="x","x",$J$2-'Indicator Date hidden'!K145)</f>
        <v>0</v>
      </c>
      <c r="K144" s="206">
        <f>IF('Indicator Date hidden'!L145="x","x",$K$2-'Indicator Date hidden'!L145)</f>
        <v>0</v>
      </c>
      <c r="L144" s="206">
        <f>IF('Indicator Date hidden'!M145="x","x",$L$2-'Indicator Date hidden'!M145)</f>
        <v>0</v>
      </c>
      <c r="M144" s="206">
        <f>IF('Indicator Date hidden'!N145="x","x",$M$2-'Indicator Date hidden'!N145)</f>
        <v>0</v>
      </c>
      <c r="N144" s="206">
        <f>IF('Indicator Date hidden'!O145="x","x",$N$2-'Indicator Date hidden'!O145)</f>
        <v>0</v>
      </c>
      <c r="O144" s="206">
        <f>IF('Indicator Date hidden'!P145="x","x",$O$2-'Indicator Date hidden'!P145)</f>
        <v>0</v>
      </c>
      <c r="P144" s="206">
        <f>IF('Indicator Date hidden'!Q145="x","x",$P$2-'Indicator Date hidden'!Q145)</f>
        <v>0</v>
      </c>
      <c r="Q144" s="206" t="str">
        <f>IF('Indicator Date hidden'!R145="x","x",$Q$2-'Indicator Date hidden'!R145)</f>
        <v>x</v>
      </c>
      <c r="R144" s="206">
        <f>IF('Indicator Date hidden'!S145="x","x",$R$2-'Indicator Date hidden'!S145)</f>
        <v>0</v>
      </c>
      <c r="S144" s="206">
        <f>IF('Indicator Date hidden'!T145="x","x",$S$2-'Indicator Date hidden'!T145)</f>
        <v>0</v>
      </c>
      <c r="T144" s="206">
        <f>IF('Indicator Date hidden'!U145="x","x",$T$2-'Indicator Date hidden'!U145)</f>
        <v>0</v>
      </c>
      <c r="U144" s="206" t="str">
        <f>IF('Indicator Date hidden'!V145="x","x",$U$2-'Indicator Date hidden'!V145)</f>
        <v>x</v>
      </c>
      <c r="V144" s="206">
        <f>IF('Indicator Date hidden'!W145="x","x",$V$2-'Indicator Date hidden'!W145)</f>
        <v>0</v>
      </c>
      <c r="W144" s="206" t="str">
        <f>IF('Indicator Date hidden'!X145="x","x",$W$2-'Indicator Date hidden'!X145)</f>
        <v>x</v>
      </c>
      <c r="X144" s="206" t="str">
        <f>IF('Indicator Date hidden'!Y145="x","x",$X$2-'Indicator Date hidden'!Y145)</f>
        <v>x</v>
      </c>
      <c r="Y144" s="206">
        <f>IF('Indicator Date hidden'!Z145="x","x",$Y$2-'Indicator Date hidden'!Z145)</f>
        <v>0</v>
      </c>
      <c r="Z144" s="206">
        <f>IF('Indicator Date hidden'!AA145="x","x",$Z$2-'Indicator Date hidden'!AA145)</f>
        <v>0</v>
      </c>
      <c r="AA144" s="206" t="str">
        <f>IF('Indicator Date hidden'!AB145="x","x",$AA$2-'Indicator Date hidden'!AB145)</f>
        <v>x</v>
      </c>
      <c r="AB144" s="206">
        <f>IF('Indicator Date hidden'!AC145="x","x",$AB$2-'Indicator Date hidden'!AC145)</f>
        <v>0</v>
      </c>
      <c r="AC144" s="206">
        <f>IF('Indicator Date hidden'!AD145="x","x",$AC$2-'Indicator Date hidden'!AD145)</f>
        <v>0</v>
      </c>
      <c r="AD144" s="206" t="str">
        <f>IF('Indicator Date hidden'!AE145="x","x",$AD$2-'Indicator Date hidden'!AE145)</f>
        <v>x</v>
      </c>
      <c r="AE144" s="206" t="str">
        <f>IF('Indicator Date hidden'!AF145="x","x",$AE$2-'Indicator Date hidden'!AF145)</f>
        <v>x</v>
      </c>
      <c r="AF144" s="206" t="str">
        <f>IF('Indicator Date hidden'!AG145="x","x",$AF$2-'Indicator Date hidden'!AG145)</f>
        <v>x</v>
      </c>
      <c r="AG144" s="206">
        <f>IF('Indicator Date hidden'!AH145="x","x",$AG$2-'Indicator Date hidden'!AH145)</f>
        <v>0</v>
      </c>
      <c r="AH144" s="206">
        <f>IF('Indicator Date hidden'!AI145="x","x",$AH$2-'Indicator Date hidden'!AI145)</f>
        <v>0</v>
      </c>
      <c r="AI144" s="206">
        <f>IF('Indicator Date hidden'!AJ145="x","x",$AI$2-'Indicator Date hidden'!AJ145)</f>
        <v>0</v>
      </c>
      <c r="AJ144" s="206" t="str">
        <f>IF('Indicator Date hidden'!AK145="x","x",$AJ$2-'Indicator Date hidden'!AK145)</f>
        <v>x</v>
      </c>
      <c r="AK144" s="206">
        <f>IF('Indicator Date hidden'!AL145="x","x",$AK$2-'Indicator Date hidden'!AL145)</f>
        <v>1</v>
      </c>
      <c r="AL144" s="206">
        <f>IF('Indicator Date hidden'!AM145="x","x",$AL$2-'Indicator Date hidden'!AM145)</f>
        <v>0</v>
      </c>
      <c r="AM144" s="206">
        <f>IF('Indicator Date hidden'!AN145="x","x",$AM$2-'Indicator Date hidden'!AN145)</f>
        <v>0</v>
      </c>
      <c r="AN144" s="206">
        <f>IF('Indicator Date hidden'!AO145="x","x",$AN$2-'Indicator Date hidden'!AO145)</f>
        <v>0</v>
      </c>
      <c r="AO144" s="206">
        <f>IF('Indicator Date hidden'!AP145="x","x",$AO$2-'Indicator Date hidden'!AP145)</f>
        <v>0</v>
      </c>
      <c r="AP144" s="206" t="str">
        <f>IF('Indicator Date hidden'!AQ145="x","x",$AP$2-'Indicator Date hidden'!AQ145)</f>
        <v>x</v>
      </c>
      <c r="AQ144" s="206">
        <f>IF('Indicator Date hidden'!AR145="x","x",$AQ$2-'Indicator Date hidden'!AR145)</f>
        <v>0</v>
      </c>
      <c r="AR144" s="206">
        <f>IF('Indicator Date hidden'!AS145="x","x",$AR$2-'Indicator Date hidden'!AS145)</f>
        <v>0</v>
      </c>
      <c r="AS144" s="206" t="str">
        <f>IF('Indicator Date hidden'!AT145="x","x",$AS$2-'Indicator Date hidden'!AT145)</f>
        <v>x</v>
      </c>
      <c r="AT144" s="206">
        <f>IF('Indicator Date hidden'!AU145="x","x",$AT$2-'Indicator Date hidden'!AU145)</f>
        <v>0</v>
      </c>
      <c r="AU144" s="206" t="str">
        <f>IF('Indicator Date hidden'!AV145="x","x",$AU$2-'Indicator Date hidden'!AV145)</f>
        <v>x</v>
      </c>
      <c r="AV144" s="206">
        <f>IF('Indicator Date hidden'!AW145="x","x",$AV$2-'Indicator Date hidden'!AW145)</f>
        <v>0</v>
      </c>
      <c r="AW144" s="206">
        <f>IF('Indicator Date hidden'!AX145="x","x",$AW$2-'Indicator Date hidden'!AX145)</f>
        <v>0</v>
      </c>
      <c r="AX144" s="206">
        <f>IF('Indicator Date hidden'!AY145="x","x",$AX$2-'Indicator Date hidden'!AY145)</f>
        <v>0</v>
      </c>
      <c r="AY144" s="206">
        <f>IF('Indicator Date hidden'!AZ145="x","x",$AY$2-'Indicator Date hidden'!AZ145)</f>
        <v>8</v>
      </c>
      <c r="AZ144" s="206">
        <f>IF('Indicator Date hidden'!BA145="x","x",$AZ$2-'Indicator Date hidden'!BA145)</f>
        <v>0</v>
      </c>
      <c r="BA144">
        <f t="shared" si="20"/>
        <v>9</v>
      </c>
      <c r="BB144" s="21">
        <f t="shared" si="21"/>
        <v>0.23076923076923078</v>
      </c>
      <c r="BC144">
        <f t="shared" si="22"/>
        <v>2</v>
      </c>
      <c r="BD144" s="21">
        <f t="shared" si="23"/>
        <v>1.2702016488718806</v>
      </c>
      <c r="BE144" s="282">
        <f t="shared" si="24"/>
        <v>0</v>
      </c>
    </row>
    <row r="145" spans="1:57" x14ac:dyDescent="0.25">
      <c r="A145" t="s">
        <v>7278</v>
      </c>
      <c r="B145" s="206">
        <f>IF('Indicator Date hidden'!C146="x","x",$B$2-'Indicator Date hidden'!C146)</f>
        <v>0</v>
      </c>
      <c r="C145" s="206">
        <f>IF('Indicator Date hidden'!D146="x","x",$C$2-'Indicator Date hidden'!D146)</f>
        <v>0</v>
      </c>
      <c r="D145" s="206">
        <f>IF('Indicator Date hidden'!E146="x","x",$D$2-'Indicator Date hidden'!E146)</f>
        <v>0</v>
      </c>
      <c r="E145" s="206">
        <f>IF('Indicator Date hidden'!F146="x","x",$E$2-'Indicator Date hidden'!F146)</f>
        <v>0</v>
      </c>
      <c r="F145" s="206">
        <f>IF('Indicator Date hidden'!G146="x","x",$F$2-'Indicator Date hidden'!G146)</f>
        <v>0</v>
      </c>
      <c r="G145" s="206">
        <f>IF('Indicator Date hidden'!H146="x","x",$G$2-'Indicator Date hidden'!H146)</f>
        <v>0</v>
      </c>
      <c r="H145" s="206">
        <f>IF('Indicator Date hidden'!I146="x","x",$H$2-'Indicator Date hidden'!I146)</f>
        <v>0</v>
      </c>
      <c r="I145" s="206">
        <f>IF('Indicator Date hidden'!J146="x","x",$I$2-'Indicator Date hidden'!J146)</f>
        <v>0</v>
      </c>
      <c r="J145" s="206">
        <f>IF('Indicator Date hidden'!K146="x","x",$J$2-'Indicator Date hidden'!K146)</f>
        <v>0</v>
      </c>
      <c r="K145" s="206">
        <f>IF('Indicator Date hidden'!L146="x","x",$K$2-'Indicator Date hidden'!L146)</f>
        <v>0</v>
      </c>
      <c r="L145" s="206">
        <f>IF('Indicator Date hidden'!M146="x","x",$L$2-'Indicator Date hidden'!M146)</f>
        <v>0</v>
      </c>
      <c r="M145" s="206">
        <f>IF('Indicator Date hidden'!N146="x","x",$M$2-'Indicator Date hidden'!N146)</f>
        <v>0</v>
      </c>
      <c r="N145" s="206">
        <f>IF('Indicator Date hidden'!O146="x","x",$N$2-'Indicator Date hidden'!O146)</f>
        <v>0</v>
      </c>
      <c r="O145" s="206">
        <f>IF('Indicator Date hidden'!P146="x","x",$O$2-'Indicator Date hidden'!P146)</f>
        <v>0</v>
      </c>
      <c r="P145" s="206">
        <f>IF('Indicator Date hidden'!Q146="x","x",$P$2-'Indicator Date hidden'!Q146)</f>
        <v>0</v>
      </c>
      <c r="Q145" s="206">
        <f>IF('Indicator Date hidden'!R146="x","x",$Q$2-'Indicator Date hidden'!R146)</f>
        <v>2</v>
      </c>
      <c r="R145" s="206">
        <f>IF('Indicator Date hidden'!S146="x","x",$R$2-'Indicator Date hidden'!S146)</f>
        <v>0</v>
      </c>
      <c r="S145" s="206">
        <f>IF('Indicator Date hidden'!T146="x","x",$S$2-'Indicator Date hidden'!T146)</f>
        <v>0</v>
      </c>
      <c r="T145" s="206">
        <f>IF('Indicator Date hidden'!U146="x","x",$T$2-'Indicator Date hidden'!U146)</f>
        <v>0</v>
      </c>
      <c r="U145" s="206">
        <f>IF('Indicator Date hidden'!V146="x","x",$U$2-'Indicator Date hidden'!V146)</f>
        <v>0</v>
      </c>
      <c r="V145" s="206">
        <f>IF('Indicator Date hidden'!W146="x","x",$V$2-'Indicator Date hidden'!W146)</f>
        <v>0</v>
      </c>
      <c r="W145" s="206">
        <f>IF('Indicator Date hidden'!X146="x","x",$W$2-'Indicator Date hidden'!X146)</f>
        <v>2</v>
      </c>
      <c r="X145" s="206">
        <f>IF('Indicator Date hidden'!Y146="x","x",$X$2-'Indicator Date hidden'!Y146)</f>
        <v>2</v>
      </c>
      <c r="Y145" s="206">
        <f>IF('Indicator Date hidden'!Z146="x","x",$Y$2-'Indicator Date hidden'!Z146)</f>
        <v>0</v>
      </c>
      <c r="Z145" s="206">
        <f>IF('Indicator Date hidden'!AA146="x","x",$Z$2-'Indicator Date hidden'!AA146)</f>
        <v>0</v>
      </c>
      <c r="AA145" s="206" t="str">
        <f>IF('Indicator Date hidden'!AB146="x","x",$AA$2-'Indicator Date hidden'!AB146)</f>
        <v>x</v>
      </c>
      <c r="AB145" s="206">
        <f>IF('Indicator Date hidden'!AC146="x","x",$AB$2-'Indicator Date hidden'!AC146)</f>
        <v>0</v>
      </c>
      <c r="AC145" s="206">
        <f>IF('Indicator Date hidden'!AD146="x","x",$AC$2-'Indicator Date hidden'!AD146)</f>
        <v>0</v>
      </c>
      <c r="AD145" s="206" t="str">
        <f>IF('Indicator Date hidden'!AE146="x","x",$AD$2-'Indicator Date hidden'!AE146)</f>
        <v>x</v>
      </c>
      <c r="AE145" s="206" t="str">
        <f>IF('Indicator Date hidden'!AF146="x","x",$AE$2-'Indicator Date hidden'!AF146)</f>
        <v>x</v>
      </c>
      <c r="AF145" s="206" t="str">
        <f>IF('Indicator Date hidden'!AG146="x","x",$AF$2-'Indicator Date hidden'!AG146)</f>
        <v>x</v>
      </c>
      <c r="AG145" s="206">
        <f>IF('Indicator Date hidden'!AH146="x","x",$AG$2-'Indicator Date hidden'!AH146)</f>
        <v>0</v>
      </c>
      <c r="AH145" s="206">
        <f>IF('Indicator Date hidden'!AI146="x","x",$AH$2-'Indicator Date hidden'!AI146)</f>
        <v>0</v>
      </c>
      <c r="AI145" s="206">
        <f>IF('Indicator Date hidden'!AJ146="x","x",$AI$2-'Indicator Date hidden'!AJ146)</f>
        <v>0</v>
      </c>
      <c r="AJ145" s="206" t="str">
        <f>IF('Indicator Date hidden'!AK146="x","x",$AJ$2-'Indicator Date hidden'!AK146)</f>
        <v>x</v>
      </c>
      <c r="AK145" s="206">
        <f>IF('Indicator Date hidden'!AL146="x","x",$AK$2-'Indicator Date hidden'!AL146)</f>
        <v>1</v>
      </c>
      <c r="AL145" s="206">
        <f>IF('Indicator Date hidden'!AM146="x","x",$AL$2-'Indicator Date hidden'!AM146)</f>
        <v>0</v>
      </c>
      <c r="AM145" s="206">
        <f>IF('Indicator Date hidden'!AN146="x","x",$AM$2-'Indicator Date hidden'!AN146)</f>
        <v>0</v>
      </c>
      <c r="AN145" s="206">
        <f>IF('Indicator Date hidden'!AO146="x","x",$AN$2-'Indicator Date hidden'!AO146)</f>
        <v>0</v>
      </c>
      <c r="AO145" s="206">
        <f>IF('Indicator Date hidden'!AP146="x","x",$AO$2-'Indicator Date hidden'!AP146)</f>
        <v>0</v>
      </c>
      <c r="AP145" s="206">
        <f>IF('Indicator Date hidden'!AQ146="x","x",$AP$2-'Indicator Date hidden'!AQ146)</f>
        <v>0</v>
      </c>
      <c r="AQ145" s="206">
        <f>IF('Indicator Date hidden'!AR146="x","x",$AQ$2-'Indicator Date hidden'!AR146)</f>
        <v>6</v>
      </c>
      <c r="AR145" s="206">
        <f>IF('Indicator Date hidden'!AS146="x","x",$AR$2-'Indicator Date hidden'!AS146)</f>
        <v>0</v>
      </c>
      <c r="AS145" s="206">
        <f>IF('Indicator Date hidden'!AT146="x","x",$AS$2-'Indicator Date hidden'!AT146)</f>
        <v>2</v>
      </c>
      <c r="AT145" s="206">
        <f>IF('Indicator Date hidden'!AU146="x","x",$AT$2-'Indicator Date hidden'!AU146)</f>
        <v>0</v>
      </c>
      <c r="AU145" s="206" t="str">
        <f>IF('Indicator Date hidden'!AV146="x","x",$AU$2-'Indicator Date hidden'!AV146)</f>
        <v>x</v>
      </c>
      <c r="AV145" s="206">
        <f>IF('Indicator Date hidden'!AW146="x","x",$AV$2-'Indicator Date hidden'!AW146)</f>
        <v>0</v>
      </c>
      <c r="AW145" s="206">
        <f>IF('Indicator Date hidden'!AX146="x","x",$AW$2-'Indicator Date hidden'!AX146)</f>
        <v>0</v>
      </c>
      <c r="AX145" s="206">
        <f>IF('Indicator Date hidden'!AY146="x","x",$AX$2-'Indicator Date hidden'!AY146)</f>
        <v>0</v>
      </c>
      <c r="AY145" s="206">
        <f>IF('Indicator Date hidden'!AZ146="x","x",$AY$2-'Indicator Date hidden'!AZ146)</f>
        <v>0</v>
      </c>
      <c r="AZ145" s="206">
        <f>IF('Indicator Date hidden'!BA146="x","x",$AZ$2-'Indicator Date hidden'!BA146)</f>
        <v>0</v>
      </c>
      <c r="BA145">
        <f t="shared" si="20"/>
        <v>15</v>
      </c>
      <c r="BB145" s="21">
        <f t="shared" si="21"/>
        <v>0.33333333333333331</v>
      </c>
      <c r="BC145">
        <f t="shared" si="22"/>
        <v>6</v>
      </c>
      <c r="BD145" s="21">
        <f t="shared" si="23"/>
        <v>1.0327955589886444</v>
      </c>
      <c r="BE145" s="282">
        <f t="shared" si="24"/>
        <v>0</v>
      </c>
    </row>
    <row r="146" spans="1:57" x14ac:dyDescent="0.25">
      <c r="A146" t="s">
        <v>7411</v>
      </c>
      <c r="B146" s="206">
        <f>IF('Indicator Date hidden'!C147="x","x",$B$2-'Indicator Date hidden'!C147)</f>
        <v>0</v>
      </c>
      <c r="C146" s="206">
        <f>IF('Indicator Date hidden'!D147="x","x",$C$2-'Indicator Date hidden'!D147)</f>
        <v>0</v>
      </c>
      <c r="D146" s="206">
        <f>IF('Indicator Date hidden'!E147="x","x",$D$2-'Indicator Date hidden'!E147)</f>
        <v>0</v>
      </c>
      <c r="E146" s="206">
        <f>IF('Indicator Date hidden'!F147="x","x",$E$2-'Indicator Date hidden'!F147)</f>
        <v>0</v>
      </c>
      <c r="F146" s="206">
        <f>IF('Indicator Date hidden'!G147="x","x",$F$2-'Indicator Date hidden'!G147)</f>
        <v>0</v>
      </c>
      <c r="G146" s="206">
        <f>IF('Indicator Date hidden'!H147="x","x",$G$2-'Indicator Date hidden'!H147)</f>
        <v>0</v>
      </c>
      <c r="H146" s="206">
        <f>IF('Indicator Date hidden'!I147="x","x",$H$2-'Indicator Date hidden'!I147)</f>
        <v>0</v>
      </c>
      <c r="I146" s="206">
        <f>IF('Indicator Date hidden'!J147="x","x",$I$2-'Indicator Date hidden'!J147)</f>
        <v>0</v>
      </c>
      <c r="J146" s="206">
        <f>IF('Indicator Date hidden'!K147="x","x",$J$2-'Indicator Date hidden'!K147)</f>
        <v>0</v>
      </c>
      <c r="K146" s="206">
        <f>IF('Indicator Date hidden'!L147="x","x",$K$2-'Indicator Date hidden'!L147)</f>
        <v>0</v>
      </c>
      <c r="L146" s="206">
        <f>IF('Indicator Date hidden'!M147="x","x",$L$2-'Indicator Date hidden'!M147)</f>
        <v>0</v>
      </c>
      <c r="M146" s="206">
        <f>IF('Indicator Date hidden'!N147="x","x",$M$2-'Indicator Date hidden'!N147)</f>
        <v>0</v>
      </c>
      <c r="N146" s="206">
        <f>IF('Indicator Date hidden'!O147="x","x",$N$2-'Indicator Date hidden'!O147)</f>
        <v>0</v>
      </c>
      <c r="O146" s="206">
        <f>IF('Indicator Date hidden'!P147="x","x",$O$2-'Indicator Date hidden'!P147)</f>
        <v>0</v>
      </c>
      <c r="P146" s="206">
        <f>IF('Indicator Date hidden'!Q147="x","x",$P$2-'Indicator Date hidden'!Q147)</f>
        <v>0</v>
      </c>
      <c r="Q146" s="206" t="str">
        <f>IF('Indicator Date hidden'!R147="x","x",$Q$2-'Indicator Date hidden'!R147)</f>
        <v>x</v>
      </c>
      <c r="R146" s="206">
        <f>IF('Indicator Date hidden'!S147="x","x",$R$2-'Indicator Date hidden'!S147)</f>
        <v>0</v>
      </c>
      <c r="S146" s="206">
        <f>IF('Indicator Date hidden'!T147="x","x",$S$2-'Indicator Date hidden'!T147)</f>
        <v>0</v>
      </c>
      <c r="T146" s="206">
        <f>IF('Indicator Date hidden'!U147="x","x",$T$2-'Indicator Date hidden'!U147)</f>
        <v>0</v>
      </c>
      <c r="U146" s="206">
        <f>IF('Indicator Date hidden'!V147="x","x",$U$2-'Indicator Date hidden'!V147)</f>
        <v>0</v>
      </c>
      <c r="V146" s="206">
        <f>IF('Indicator Date hidden'!W147="x","x",$V$2-'Indicator Date hidden'!W147)</f>
        <v>0</v>
      </c>
      <c r="W146" s="206" t="str">
        <f>IF('Indicator Date hidden'!X147="x","x",$W$2-'Indicator Date hidden'!X147)</f>
        <v>x</v>
      </c>
      <c r="X146" s="206">
        <f>IF('Indicator Date hidden'!Y147="x","x",$X$2-'Indicator Date hidden'!Y147)</f>
        <v>2</v>
      </c>
      <c r="Y146" s="206">
        <f>IF('Indicator Date hidden'!Z147="x","x",$Y$2-'Indicator Date hidden'!Z147)</f>
        <v>0</v>
      </c>
      <c r="Z146" s="206">
        <f>IF('Indicator Date hidden'!AA147="x","x",$Z$2-'Indicator Date hidden'!AA147)</f>
        <v>0</v>
      </c>
      <c r="AA146" s="206" t="str">
        <f>IF('Indicator Date hidden'!AB147="x","x",$AA$2-'Indicator Date hidden'!AB147)</f>
        <v>x</v>
      </c>
      <c r="AB146" s="206">
        <f>IF('Indicator Date hidden'!AC147="x","x",$AB$2-'Indicator Date hidden'!AC147)</f>
        <v>0</v>
      </c>
      <c r="AC146" s="206">
        <f>IF('Indicator Date hidden'!AD147="x","x",$AC$2-'Indicator Date hidden'!AD147)</f>
        <v>0</v>
      </c>
      <c r="AD146" s="206" t="str">
        <f>IF('Indicator Date hidden'!AE147="x","x",$AD$2-'Indicator Date hidden'!AE147)</f>
        <v>x</v>
      </c>
      <c r="AE146" s="206" t="str">
        <f>IF('Indicator Date hidden'!AF147="x","x",$AE$2-'Indicator Date hidden'!AF147)</f>
        <v>x</v>
      </c>
      <c r="AF146" s="206" t="str">
        <f>IF('Indicator Date hidden'!AG147="x","x",$AF$2-'Indicator Date hidden'!AG147)</f>
        <v>x</v>
      </c>
      <c r="AG146" s="206">
        <f>IF('Indicator Date hidden'!AH147="x","x",$AG$2-'Indicator Date hidden'!AH147)</f>
        <v>0</v>
      </c>
      <c r="AH146" s="206">
        <f>IF('Indicator Date hidden'!AI147="x","x",$AH$2-'Indicator Date hidden'!AI147)</f>
        <v>0</v>
      </c>
      <c r="AI146" s="206">
        <f>IF('Indicator Date hidden'!AJ147="x","x",$AI$2-'Indicator Date hidden'!AJ147)</f>
        <v>0</v>
      </c>
      <c r="AJ146" s="206" t="str">
        <f>IF('Indicator Date hidden'!AK147="x","x",$AJ$2-'Indicator Date hidden'!AK147)</f>
        <v>x</v>
      </c>
      <c r="AK146" s="206">
        <f>IF('Indicator Date hidden'!AL147="x","x",$AK$2-'Indicator Date hidden'!AL147)</f>
        <v>1</v>
      </c>
      <c r="AL146" s="206">
        <f>IF('Indicator Date hidden'!AM147="x","x",$AL$2-'Indicator Date hidden'!AM147)</f>
        <v>0</v>
      </c>
      <c r="AM146" s="206">
        <f>IF('Indicator Date hidden'!AN147="x","x",$AM$2-'Indicator Date hidden'!AN147)</f>
        <v>0</v>
      </c>
      <c r="AN146" s="206">
        <f>IF('Indicator Date hidden'!AO147="x","x",$AN$2-'Indicator Date hidden'!AO147)</f>
        <v>0</v>
      </c>
      <c r="AO146" s="206">
        <f>IF('Indicator Date hidden'!AP147="x","x",$AO$2-'Indicator Date hidden'!AP147)</f>
        <v>0</v>
      </c>
      <c r="AP146" s="206">
        <f>IF('Indicator Date hidden'!AQ147="x","x",$AP$2-'Indicator Date hidden'!AQ147)</f>
        <v>0</v>
      </c>
      <c r="AQ146" s="206" t="str">
        <f>IF('Indicator Date hidden'!AR147="x","x",$AQ$2-'Indicator Date hidden'!AR147)</f>
        <v>x</v>
      </c>
      <c r="AR146" s="206">
        <f>IF('Indicator Date hidden'!AS147="x","x",$AR$2-'Indicator Date hidden'!AS147)</f>
        <v>0</v>
      </c>
      <c r="AS146" s="206">
        <f>IF('Indicator Date hidden'!AT147="x","x",$AS$2-'Indicator Date hidden'!AT147)</f>
        <v>0</v>
      </c>
      <c r="AT146" s="206">
        <f>IF('Indicator Date hidden'!AU147="x","x",$AT$2-'Indicator Date hidden'!AU147)</f>
        <v>0</v>
      </c>
      <c r="AU146" s="206" t="str">
        <f>IF('Indicator Date hidden'!AV147="x","x",$AU$2-'Indicator Date hidden'!AV147)</f>
        <v>x</v>
      </c>
      <c r="AV146" s="206">
        <f>IF('Indicator Date hidden'!AW147="x","x",$AV$2-'Indicator Date hidden'!AW147)</f>
        <v>0</v>
      </c>
      <c r="AW146" s="206">
        <f>IF('Indicator Date hidden'!AX147="x","x",$AW$2-'Indicator Date hidden'!AX147)</f>
        <v>0</v>
      </c>
      <c r="AX146" s="206">
        <f>IF('Indicator Date hidden'!AY147="x","x",$AX$2-'Indicator Date hidden'!AY147)</f>
        <v>0</v>
      </c>
      <c r="AY146" s="206">
        <f>IF('Indicator Date hidden'!AZ147="x","x",$AY$2-'Indicator Date hidden'!AZ147)</f>
        <v>8</v>
      </c>
      <c r="AZ146" s="206">
        <f>IF('Indicator Date hidden'!BA147="x","x",$AZ$2-'Indicator Date hidden'!BA147)</f>
        <v>0</v>
      </c>
      <c r="BA146">
        <f t="shared" si="20"/>
        <v>11</v>
      </c>
      <c r="BB146" s="21">
        <f t="shared" si="21"/>
        <v>0.26190476190476192</v>
      </c>
      <c r="BC146">
        <f t="shared" si="22"/>
        <v>3</v>
      </c>
      <c r="BD146" s="21">
        <f t="shared" si="23"/>
        <v>1.2546963929767045</v>
      </c>
      <c r="BE146" s="282">
        <f t="shared" si="24"/>
        <v>0</v>
      </c>
    </row>
    <row r="147" spans="1:57" x14ac:dyDescent="0.25">
      <c r="A147" t="s">
        <v>7418</v>
      </c>
      <c r="B147" s="206">
        <f>IF('Indicator Date hidden'!C148="x","x",$B$2-'Indicator Date hidden'!C148)</f>
        <v>0</v>
      </c>
      <c r="C147" s="206">
        <f>IF('Indicator Date hidden'!D148="x","x",$C$2-'Indicator Date hidden'!D148)</f>
        <v>0</v>
      </c>
      <c r="D147" s="206">
        <f>IF('Indicator Date hidden'!E148="x","x",$D$2-'Indicator Date hidden'!E148)</f>
        <v>0</v>
      </c>
      <c r="E147" s="206">
        <f>IF('Indicator Date hidden'!F148="x","x",$E$2-'Indicator Date hidden'!F148)</f>
        <v>0</v>
      </c>
      <c r="F147" s="206">
        <f>IF('Indicator Date hidden'!G148="x","x",$F$2-'Indicator Date hidden'!G148)</f>
        <v>0</v>
      </c>
      <c r="G147" s="206">
        <f>IF('Indicator Date hidden'!H148="x","x",$G$2-'Indicator Date hidden'!H148)</f>
        <v>0</v>
      </c>
      <c r="H147" s="206">
        <f>IF('Indicator Date hidden'!I148="x","x",$H$2-'Indicator Date hidden'!I148)</f>
        <v>0</v>
      </c>
      <c r="I147" s="206">
        <f>IF('Indicator Date hidden'!J148="x","x",$I$2-'Indicator Date hidden'!J148)</f>
        <v>0</v>
      </c>
      <c r="J147" s="206">
        <f>IF('Indicator Date hidden'!K148="x","x",$J$2-'Indicator Date hidden'!K148)</f>
        <v>0</v>
      </c>
      <c r="K147" s="206">
        <f>IF('Indicator Date hidden'!L148="x","x",$K$2-'Indicator Date hidden'!L148)</f>
        <v>0</v>
      </c>
      <c r="L147" s="206">
        <f>IF('Indicator Date hidden'!M148="x","x",$L$2-'Indicator Date hidden'!M148)</f>
        <v>0</v>
      </c>
      <c r="M147" s="206">
        <f>IF('Indicator Date hidden'!N148="x","x",$M$2-'Indicator Date hidden'!N148)</f>
        <v>0</v>
      </c>
      <c r="N147" s="206">
        <f>IF('Indicator Date hidden'!O148="x","x",$N$2-'Indicator Date hidden'!O148)</f>
        <v>0</v>
      </c>
      <c r="O147" s="206">
        <f>IF('Indicator Date hidden'!P148="x","x",$O$2-'Indicator Date hidden'!P148)</f>
        <v>0</v>
      </c>
      <c r="P147" s="206">
        <f>IF('Indicator Date hidden'!Q148="x","x",$P$2-'Indicator Date hidden'!Q148)</f>
        <v>0</v>
      </c>
      <c r="Q147" s="206" t="str">
        <f>IF('Indicator Date hidden'!R148="x","x",$Q$2-'Indicator Date hidden'!R148)</f>
        <v>x</v>
      </c>
      <c r="R147" s="206">
        <f>IF('Indicator Date hidden'!S148="x","x",$R$2-'Indicator Date hidden'!S148)</f>
        <v>0</v>
      </c>
      <c r="S147" s="206">
        <f>IF('Indicator Date hidden'!T148="x","x",$S$2-'Indicator Date hidden'!T148)</f>
        <v>0</v>
      </c>
      <c r="T147" s="206">
        <f>IF('Indicator Date hidden'!U148="x","x",$T$2-'Indicator Date hidden'!U148)</f>
        <v>0</v>
      </c>
      <c r="U147" s="206">
        <f>IF('Indicator Date hidden'!V148="x","x",$U$2-'Indicator Date hidden'!V148)</f>
        <v>0</v>
      </c>
      <c r="V147" s="206">
        <f>IF('Indicator Date hidden'!W148="x","x",$V$2-'Indicator Date hidden'!W148)</f>
        <v>0</v>
      </c>
      <c r="W147" s="206">
        <f>IF('Indicator Date hidden'!X148="x","x",$W$2-'Indicator Date hidden'!X148)</f>
        <v>0</v>
      </c>
      <c r="X147" s="206">
        <f>IF('Indicator Date hidden'!Y148="x","x",$X$2-'Indicator Date hidden'!Y148)</f>
        <v>4</v>
      </c>
      <c r="Y147" s="206">
        <f>IF('Indicator Date hidden'!Z148="x","x",$Y$2-'Indicator Date hidden'!Z148)</f>
        <v>0</v>
      </c>
      <c r="Z147" s="206">
        <f>IF('Indicator Date hidden'!AA148="x","x",$Z$2-'Indicator Date hidden'!AA148)</f>
        <v>0</v>
      </c>
      <c r="AA147" s="206" t="str">
        <f>IF('Indicator Date hidden'!AB148="x","x",$AA$2-'Indicator Date hidden'!AB148)</f>
        <v>x</v>
      </c>
      <c r="AB147" s="206">
        <f>IF('Indicator Date hidden'!AC148="x","x",$AB$2-'Indicator Date hidden'!AC148)</f>
        <v>0</v>
      </c>
      <c r="AC147" s="206">
        <f>IF('Indicator Date hidden'!AD148="x","x",$AC$2-'Indicator Date hidden'!AD148)</f>
        <v>0</v>
      </c>
      <c r="AD147" s="206" t="str">
        <f>IF('Indicator Date hidden'!AE148="x","x",$AD$2-'Indicator Date hidden'!AE148)</f>
        <v>x</v>
      </c>
      <c r="AE147" s="206">
        <f>IF('Indicator Date hidden'!AF148="x","x",$AE$2-'Indicator Date hidden'!AF148)</f>
        <v>0</v>
      </c>
      <c r="AF147" s="206">
        <f>IF('Indicator Date hidden'!AG148="x","x",$AF$2-'Indicator Date hidden'!AG148)</f>
        <v>5</v>
      </c>
      <c r="AG147" s="206">
        <f>IF('Indicator Date hidden'!AH148="x","x",$AG$2-'Indicator Date hidden'!AH148)</f>
        <v>0</v>
      </c>
      <c r="AH147" s="206">
        <f>IF('Indicator Date hidden'!AI148="x","x",$AH$2-'Indicator Date hidden'!AI148)</f>
        <v>0</v>
      </c>
      <c r="AI147" s="206">
        <f>IF('Indicator Date hidden'!AJ148="x","x",$AI$2-'Indicator Date hidden'!AJ148)</f>
        <v>0</v>
      </c>
      <c r="AJ147" s="206" t="str">
        <f>IF('Indicator Date hidden'!AK148="x","x",$AJ$2-'Indicator Date hidden'!AK148)</f>
        <v>x</v>
      </c>
      <c r="AK147" s="206" t="str">
        <f>IF('Indicator Date hidden'!AL148="x","x",$AK$2-'Indicator Date hidden'!AL148)</f>
        <v>x</v>
      </c>
      <c r="AL147" s="206">
        <f>IF('Indicator Date hidden'!AM148="x","x",$AL$2-'Indicator Date hidden'!AM148)</f>
        <v>0</v>
      </c>
      <c r="AM147" s="206">
        <f>IF('Indicator Date hidden'!AN148="x","x",$AM$2-'Indicator Date hidden'!AN148)</f>
        <v>0</v>
      </c>
      <c r="AN147" s="206">
        <f>IF('Indicator Date hidden'!AO148="x","x",$AN$2-'Indicator Date hidden'!AO148)</f>
        <v>0</v>
      </c>
      <c r="AO147" s="206" t="str">
        <f>IF('Indicator Date hidden'!AP148="x","x",$AO$2-'Indicator Date hidden'!AP148)</f>
        <v>x</v>
      </c>
      <c r="AP147" s="206" t="str">
        <f>IF('Indicator Date hidden'!AQ148="x","x",$AP$2-'Indicator Date hidden'!AQ148)</f>
        <v>x</v>
      </c>
      <c r="AQ147" s="206">
        <f>IF('Indicator Date hidden'!AR148="x","x",$AQ$2-'Indicator Date hidden'!AR148)</f>
        <v>4</v>
      </c>
      <c r="AR147" s="206">
        <f>IF('Indicator Date hidden'!AS148="x","x",$AR$2-'Indicator Date hidden'!AS148)</f>
        <v>0</v>
      </c>
      <c r="AS147" s="206">
        <f>IF('Indicator Date hidden'!AT148="x","x",$AS$2-'Indicator Date hidden'!AT148)</f>
        <v>0</v>
      </c>
      <c r="AT147" s="206">
        <f>IF('Indicator Date hidden'!AU148="x","x",$AT$2-'Indicator Date hidden'!AU148)</f>
        <v>0</v>
      </c>
      <c r="AU147" s="206">
        <f>IF('Indicator Date hidden'!AV148="x","x",$AU$2-'Indicator Date hidden'!AV148)</f>
        <v>3</v>
      </c>
      <c r="AV147" s="206">
        <f>IF('Indicator Date hidden'!AW148="x","x",$AV$2-'Indicator Date hidden'!AW148)</f>
        <v>0</v>
      </c>
      <c r="AW147" s="206">
        <f>IF('Indicator Date hidden'!AX148="x","x",$AW$2-'Indicator Date hidden'!AX148)</f>
        <v>0</v>
      </c>
      <c r="AX147" s="206">
        <f>IF('Indicator Date hidden'!AY148="x","x",$AX$2-'Indicator Date hidden'!AY148)</f>
        <v>0</v>
      </c>
      <c r="AY147" s="206">
        <f>IF('Indicator Date hidden'!AZ148="x","x",$AY$2-'Indicator Date hidden'!AZ148)</f>
        <v>0</v>
      </c>
      <c r="AZ147" s="206">
        <f>IF('Indicator Date hidden'!BA148="x","x",$AZ$2-'Indicator Date hidden'!BA148)</f>
        <v>0</v>
      </c>
      <c r="BA147">
        <f t="shared" si="20"/>
        <v>16</v>
      </c>
      <c r="BB147" s="21">
        <f t="shared" si="21"/>
        <v>0.36363636363636365</v>
      </c>
      <c r="BC147">
        <f t="shared" si="22"/>
        <v>4</v>
      </c>
      <c r="BD147" s="21">
        <f t="shared" si="23"/>
        <v>1.1695163936607824</v>
      </c>
      <c r="BE147" s="282">
        <f t="shared" si="24"/>
        <v>0</v>
      </c>
    </row>
    <row r="148" spans="1:57" x14ac:dyDescent="0.25">
      <c r="A148" t="s">
        <v>7373</v>
      </c>
      <c r="B148" s="206">
        <f>IF('Indicator Date hidden'!C149="x","x",$B$2-'Indicator Date hidden'!C149)</f>
        <v>0</v>
      </c>
      <c r="C148" s="206">
        <f>IF('Indicator Date hidden'!D149="x","x",$C$2-'Indicator Date hidden'!D149)</f>
        <v>0</v>
      </c>
      <c r="D148" s="206">
        <f>IF('Indicator Date hidden'!E149="x","x",$D$2-'Indicator Date hidden'!E149)</f>
        <v>0</v>
      </c>
      <c r="E148" s="206">
        <f>IF('Indicator Date hidden'!F149="x","x",$E$2-'Indicator Date hidden'!F149)</f>
        <v>0</v>
      </c>
      <c r="F148" s="206">
        <f>IF('Indicator Date hidden'!G149="x","x",$F$2-'Indicator Date hidden'!G149)</f>
        <v>0</v>
      </c>
      <c r="G148" s="206">
        <f>IF('Indicator Date hidden'!H149="x","x",$G$2-'Indicator Date hidden'!H149)</f>
        <v>0</v>
      </c>
      <c r="H148" s="206">
        <f>IF('Indicator Date hidden'!I149="x","x",$H$2-'Indicator Date hidden'!I149)</f>
        <v>0</v>
      </c>
      <c r="I148" s="206">
        <f>IF('Indicator Date hidden'!J149="x","x",$I$2-'Indicator Date hidden'!J149)</f>
        <v>0</v>
      </c>
      <c r="J148" s="206">
        <f>IF('Indicator Date hidden'!K149="x","x",$J$2-'Indicator Date hidden'!K149)</f>
        <v>0</v>
      </c>
      <c r="K148" s="206">
        <f>IF('Indicator Date hidden'!L149="x","x",$K$2-'Indicator Date hidden'!L149)</f>
        <v>0</v>
      </c>
      <c r="L148" s="206">
        <f>IF('Indicator Date hidden'!M149="x","x",$L$2-'Indicator Date hidden'!M149)</f>
        <v>0</v>
      </c>
      <c r="M148" s="206">
        <f>IF('Indicator Date hidden'!N149="x","x",$M$2-'Indicator Date hidden'!N149)</f>
        <v>0</v>
      </c>
      <c r="N148" s="206">
        <f>IF('Indicator Date hidden'!O149="x","x",$N$2-'Indicator Date hidden'!O149)</f>
        <v>0</v>
      </c>
      <c r="O148" s="206">
        <f>IF('Indicator Date hidden'!P149="x","x",$O$2-'Indicator Date hidden'!P149)</f>
        <v>0</v>
      </c>
      <c r="P148" s="206">
        <f>IF('Indicator Date hidden'!Q149="x","x",$P$2-'Indicator Date hidden'!Q149)</f>
        <v>0</v>
      </c>
      <c r="Q148" s="206">
        <f>IF('Indicator Date hidden'!R149="x","x",$Q$2-'Indicator Date hidden'!R149)</f>
        <v>5</v>
      </c>
      <c r="R148" s="206">
        <f>IF('Indicator Date hidden'!S149="x","x",$R$2-'Indicator Date hidden'!S149)</f>
        <v>0</v>
      </c>
      <c r="S148" s="206">
        <f>IF('Indicator Date hidden'!T149="x","x",$S$2-'Indicator Date hidden'!T149)</f>
        <v>0</v>
      </c>
      <c r="T148" s="206">
        <f>IF('Indicator Date hidden'!U149="x","x",$T$2-'Indicator Date hidden'!U149)</f>
        <v>0</v>
      </c>
      <c r="U148" s="206">
        <f>IF('Indicator Date hidden'!V149="x","x",$U$2-'Indicator Date hidden'!V149)</f>
        <v>0</v>
      </c>
      <c r="V148" s="206">
        <f>IF('Indicator Date hidden'!W149="x","x",$V$2-'Indicator Date hidden'!W149)</f>
        <v>0</v>
      </c>
      <c r="W148" s="206">
        <f>IF('Indicator Date hidden'!X149="x","x",$W$2-'Indicator Date hidden'!X149)</f>
        <v>6</v>
      </c>
      <c r="X148" s="206" t="str">
        <f>IF('Indicator Date hidden'!Y149="x","x",$X$2-'Indicator Date hidden'!Y149)</f>
        <v>x</v>
      </c>
      <c r="Y148" s="206">
        <f>IF('Indicator Date hidden'!Z149="x","x",$Y$2-'Indicator Date hidden'!Z149)</f>
        <v>0</v>
      </c>
      <c r="Z148" s="206">
        <f>IF('Indicator Date hidden'!AA149="x","x",$Z$2-'Indicator Date hidden'!AA149)</f>
        <v>0</v>
      </c>
      <c r="AA148" s="206">
        <f>IF('Indicator Date hidden'!AB149="x","x",$AA$2-'Indicator Date hidden'!AB149)</f>
        <v>0</v>
      </c>
      <c r="AB148" s="206">
        <f>IF('Indicator Date hidden'!AC149="x","x",$AB$2-'Indicator Date hidden'!AC149)</f>
        <v>0</v>
      </c>
      <c r="AC148" s="206">
        <f>IF('Indicator Date hidden'!AD149="x","x",$AC$2-'Indicator Date hidden'!AD149)</f>
        <v>0</v>
      </c>
      <c r="AD148" s="206">
        <f>IF('Indicator Date hidden'!AE149="x","x",$AD$2-'Indicator Date hidden'!AE149)</f>
        <v>0</v>
      </c>
      <c r="AE148" s="206" t="str">
        <f>IF('Indicator Date hidden'!AF149="x","x",$AE$2-'Indicator Date hidden'!AF149)</f>
        <v>x</v>
      </c>
      <c r="AF148" s="206">
        <f>IF('Indicator Date hidden'!AG149="x","x",$AF$2-'Indicator Date hidden'!AG149)</f>
        <v>3</v>
      </c>
      <c r="AG148" s="206">
        <f>IF('Indicator Date hidden'!AH149="x","x",$AG$2-'Indicator Date hidden'!AH149)</f>
        <v>0</v>
      </c>
      <c r="AH148" s="206">
        <f>IF('Indicator Date hidden'!AI149="x","x",$AH$2-'Indicator Date hidden'!AI149)</f>
        <v>0</v>
      </c>
      <c r="AI148" s="206">
        <f>IF('Indicator Date hidden'!AJ149="x","x",$AI$2-'Indicator Date hidden'!AJ149)</f>
        <v>0</v>
      </c>
      <c r="AJ148" s="206" t="str">
        <f>IF('Indicator Date hidden'!AK149="x","x",$AJ$2-'Indicator Date hidden'!AK149)</f>
        <v>x</v>
      </c>
      <c r="AK148" s="206">
        <f>IF('Indicator Date hidden'!AL149="x","x",$AK$2-'Indicator Date hidden'!AL149)</f>
        <v>1</v>
      </c>
      <c r="AL148" s="206">
        <f>IF('Indicator Date hidden'!AM149="x","x",$AL$2-'Indicator Date hidden'!AM149)</f>
        <v>0</v>
      </c>
      <c r="AM148" s="206">
        <f>IF('Indicator Date hidden'!AN149="x","x",$AM$2-'Indicator Date hidden'!AN149)</f>
        <v>0</v>
      </c>
      <c r="AN148" s="206">
        <f>IF('Indicator Date hidden'!AO149="x","x",$AN$2-'Indicator Date hidden'!AO149)</f>
        <v>0</v>
      </c>
      <c r="AO148" s="206" t="str">
        <f>IF('Indicator Date hidden'!AP149="x","x",$AO$2-'Indicator Date hidden'!AP149)</f>
        <v>x</v>
      </c>
      <c r="AP148" s="206" t="str">
        <f>IF('Indicator Date hidden'!AQ149="x","x",$AP$2-'Indicator Date hidden'!AQ149)</f>
        <v>x</v>
      </c>
      <c r="AQ148" s="206" t="str">
        <f>IF('Indicator Date hidden'!AR149="x","x",$AQ$2-'Indicator Date hidden'!AR149)</f>
        <v>x</v>
      </c>
      <c r="AR148" s="206">
        <f>IF('Indicator Date hidden'!AS149="x","x",$AR$2-'Indicator Date hidden'!AS149)</f>
        <v>0</v>
      </c>
      <c r="AS148" s="206">
        <f>IF('Indicator Date hidden'!AT149="x","x",$AS$2-'Indicator Date hidden'!AT149)</f>
        <v>0</v>
      </c>
      <c r="AT148" s="206">
        <f>IF('Indicator Date hidden'!AU149="x","x",$AT$2-'Indicator Date hidden'!AU149)</f>
        <v>0</v>
      </c>
      <c r="AU148" s="206">
        <f>IF('Indicator Date hidden'!AV149="x","x",$AU$2-'Indicator Date hidden'!AV149)</f>
        <v>6</v>
      </c>
      <c r="AV148" s="206">
        <f>IF('Indicator Date hidden'!AW149="x","x",$AV$2-'Indicator Date hidden'!AW149)</f>
        <v>0</v>
      </c>
      <c r="AW148" s="206">
        <f>IF('Indicator Date hidden'!AX149="x","x",$AW$2-'Indicator Date hidden'!AX149)</f>
        <v>0</v>
      </c>
      <c r="AX148" s="206">
        <f>IF('Indicator Date hidden'!AY149="x","x",$AX$2-'Indicator Date hidden'!AY149)</f>
        <v>0</v>
      </c>
      <c r="AY148" s="206">
        <f>IF('Indicator Date hidden'!AZ149="x","x",$AY$2-'Indicator Date hidden'!AZ149)</f>
        <v>0</v>
      </c>
      <c r="AZ148" s="206">
        <f>IF('Indicator Date hidden'!BA149="x","x",$AZ$2-'Indicator Date hidden'!BA149)</f>
        <v>0</v>
      </c>
      <c r="BA148">
        <f t="shared" si="20"/>
        <v>21</v>
      </c>
      <c r="BB148" s="21">
        <f t="shared" si="21"/>
        <v>0.46666666666666667</v>
      </c>
      <c r="BC148">
        <f t="shared" si="22"/>
        <v>5</v>
      </c>
      <c r="BD148" s="21">
        <f t="shared" si="23"/>
        <v>1.4696938456699069</v>
      </c>
      <c r="BE148" s="282">
        <f t="shared" si="24"/>
        <v>0</v>
      </c>
    </row>
    <row r="149" spans="1:57" x14ac:dyDescent="0.25">
      <c r="A149" t="s">
        <v>7358</v>
      </c>
      <c r="B149" s="206">
        <f>IF('Indicator Date hidden'!C150="x","x",$B$2-'Indicator Date hidden'!C150)</f>
        <v>0</v>
      </c>
      <c r="C149" s="206">
        <f>IF('Indicator Date hidden'!D150="x","x",$C$2-'Indicator Date hidden'!D150)</f>
        <v>0</v>
      </c>
      <c r="D149" s="206">
        <f>IF('Indicator Date hidden'!E150="x","x",$D$2-'Indicator Date hidden'!E150)</f>
        <v>0</v>
      </c>
      <c r="E149" s="206">
        <f>IF('Indicator Date hidden'!F150="x","x",$E$2-'Indicator Date hidden'!F150)</f>
        <v>0</v>
      </c>
      <c r="F149" s="206">
        <f>IF('Indicator Date hidden'!G150="x","x",$F$2-'Indicator Date hidden'!G150)</f>
        <v>0</v>
      </c>
      <c r="G149" s="206">
        <f>IF('Indicator Date hidden'!H150="x","x",$G$2-'Indicator Date hidden'!H150)</f>
        <v>0</v>
      </c>
      <c r="H149" s="206">
        <f>IF('Indicator Date hidden'!I150="x","x",$H$2-'Indicator Date hidden'!I150)</f>
        <v>0</v>
      </c>
      <c r="I149" s="206">
        <f>IF('Indicator Date hidden'!J150="x","x",$I$2-'Indicator Date hidden'!J150)</f>
        <v>0</v>
      </c>
      <c r="J149" s="206">
        <f>IF('Indicator Date hidden'!K150="x","x",$J$2-'Indicator Date hidden'!K150)</f>
        <v>0</v>
      </c>
      <c r="K149" s="206">
        <f>IF('Indicator Date hidden'!L150="x","x",$K$2-'Indicator Date hidden'!L150)</f>
        <v>0</v>
      </c>
      <c r="L149" s="206">
        <f>IF('Indicator Date hidden'!M150="x","x",$L$2-'Indicator Date hidden'!M150)</f>
        <v>0</v>
      </c>
      <c r="M149" s="206">
        <f>IF('Indicator Date hidden'!N150="x","x",$M$2-'Indicator Date hidden'!N150)</f>
        <v>0</v>
      </c>
      <c r="N149" s="206">
        <f>IF('Indicator Date hidden'!O150="x","x",$N$2-'Indicator Date hidden'!O150)</f>
        <v>0</v>
      </c>
      <c r="O149" s="206">
        <f>IF('Indicator Date hidden'!P150="x","x",$O$2-'Indicator Date hidden'!P150)</f>
        <v>0</v>
      </c>
      <c r="P149" s="206">
        <f>IF('Indicator Date hidden'!Q150="x","x",$P$2-'Indicator Date hidden'!Q150)</f>
        <v>0</v>
      </c>
      <c r="Q149" s="206" t="str">
        <f>IF('Indicator Date hidden'!R150="x","x",$Q$2-'Indicator Date hidden'!R150)</f>
        <v>x</v>
      </c>
      <c r="R149" s="206">
        <f>IF('Indicator Date hidden'!S150="x","x",$R$2-'Indicator Date hidden'!S150)</f>
        <v>0</v>
      </c>
      <c r="S149" s="206">
        <f>IF('Indicator Date hidden'!T150="x","x",$S$2-'Indicator Date hidden'!T150)</f>
        <v>0</v>
      </c>
      <c r="T149" s="206">
        <f>IF('Indicator Date hidden'!U150="x","x",$T$2-'Indicator Date hidden'!U150)</f>
        <v>0</v>
      </c>
      <c r="U149" s="206" t="str">
        <f>IF('Indicator Date hidden'!V150="x","x",$U$2-'Indicator Date hidden'!V150)</f>
        <v>x</v>
      </c>
      <c r="V149" s="206">
        <f>IF('Indicator Date hidden'!W150="x","x",$V$2-'Indicator Date hidden'!W150)</f>
        <v>0</v>
      </c>
      <c r="W149" s="206">
        <f>IF('Indicator Date hidden'!X150="x","x",$W$2-'Indicator Date hidden'!X150)</f>
        <v>9</v>
      </c>
      <c r="X149" s="206">
        <f>IF('Indicator Date hidden'!Y150="x","x",$X$2-'Indicator Date hidden'!Y150)</f>
        <v>2</v>
      </c>
      <c r="Y149" s="206">
        <f>IF('Indicator Date hidden'!Z150="x","x",$Y$2-'Indicator Date hidden'!Z150)</f>
        <v>0</v>
      </c>
      <c r="Z149" s="206">
        <f>IF('Indicator Date hidden'!AA150="x","x",$Z$2-'Indicator Date hidden'!AA150)</f>
        <v>0</v>
      </c>
      <c r="AA149" s="206" t="str">
        <f>IF('Indicator Date hidden'!AB150="x","x",$AA$2-'Indicator Date hidden'!AB150)</f>
        <v>x</v>
      </c>
      <c r="AB149" s="206">
        <f>IF('Indicator Date hidden'!AC150="x","x",$AB$2-'Indicator Date hidden'!AC150)</f>
        <v>0</v>
      </c>
      <c r="AC149" s="206">
        <f>IF('Indicator Date hidden'!AD150="x","x",$AC$2-'Indicator Date hidden'!AD150)</f>
        <v>0</v>
      </c>
      <c r="AD149" s="206">
        <f>IF('Indicator Date hidden'!AE150="x","x",$AD$2-'Indicator Date hidden'!AE150)</f>
        <v>0</v>
      </c>
      <c r="AE149" s="206">
        <f>IF('Indicator Date hidden'!AF150="x","x",$AE$2-'Indicator Date hidden'!AF150)</f>
        <v>0</v>
      </c>
      <c r="AF149" s="206" t="str">
        <f>IF('Indicator Date hidden'!AG150="x","x",$AF$2-'Indicator Date hidden'!AG150)</f>
        <v>x</v>
      </c>
      <c r="AG149" s="206">
        <f>IF('Indicator Date hidden'!AH150="x","x",$AG$2-'Indicator Date hidden'!AH150)</f>
        <v>0</v>
      </c>
      <c r="AH149" s="206">
        <f>IF('Indicator Date hidden'!AI150="x","x",$AH$2-'Indicator Date hidden'!AI150)</f>
        <v>0</v>
      </c>
      <c r="AI149" s="206">
        <f>IF('Indicator Date hidden'!AJ150="x","x",$AI$2-'Indicator Date hidden'!AJ150)</f>
        <v>0</v>
      </c>
      <c r="AJ149" s="206" t="str">
        <f>IF('Indicator Date hidden'!AK150="x","x",$AJ$2-'Indicator Date hidden'!AK150)</f>
        <v>x</v>
      </c>
      <c r="AK149" s="206">
        <f>IF('Indicator Date hidden'!AL150="x","x",$AK$2-'Indicator Date hidden'!AL150)</f>
        <v>1</v>
      </c>
      <c r="AL149" s="206">
        <f>IF('Indicator Date hidden'!AM150="x","x",$AL$2-'Indicator Date hidden'!AM150)</f>
        <v>0</v>
      </c>
      <c r="AM149" s="206">
        <f>IF('Indicator Date hidden'!AN150="x","x",$AM$2-'Indicator Date hidden'!AN150)</f>
        <v>0</v>
      </c>
      <c r="AN149" s="206">
        <f>IF('Indicator Date hidden'!AO150="x","x",$AN$2-'Indicator Date hidden'!AO150)</f>
        <v>0</v>
      </c>
      <c r="AO149" s="206">
        <f>IF('Indicator Date hidden'!AP150="x","x",$AO$2-'Indicator Date hidden'!AP150)</f>
        <v>1</v>
      </c>
      <c r="AP149" s="206">
        <f>IF('Indicator Date hidden'!AQ150="x","x",$AP$2-'Indicator Date hidden'!AQ150)</f>
        <v>0</v>
      </c>
      <c r="AQ149" s="206" t="str">
        <f>IF('Indicator Date hidden'!AR150="x","x",$AQ$2-'Indicator Date hidden'!AR150)</f>
        <v>x</v>
      </c>
      <c r="AR149" s="206">
        <f>IF('Indicator Date hidden'!AS150="x","x",$AR$2-'Indicator Date hidden'!AS150)</f>
        <v>0</v>
      </c>
      <c r="AS149" s="206">
        <f>IF('Indicator Date hidden'!AT150="x","x",$AS$2-'Indicator Date hidden'!AT150)</f>
        <v>0</v>
      </c>
      <c r="AT149" s="206">
        <f>IF('Indicator Date hidden'!AU150="x","x",$AT$2-'Indicator Date hidden'!AU150)</f>
        <v>0</v>
      </c>
      <c r="AU149" s="206">
        <f>IF('Indicator Date hidden'!AV150="x","x",$AU$2-'Indicator Date hidden'!AV150)</f>
        <v>1</v>
      </c>
      <c r="AV149" s="206">
        <f>IF('Indicator Date hidden'!AW150="x","x",$AV$2-'Indicator Date hidden'!AW150)</f>
        <v>0</v>
      </c>
      <c r="AW149" s="206">
        <f>IF('Indicator Date hidden'!AX150="x","x",$AW$2-'Indicator Date hidden'!AX150)</f>
        <v>0</v>
      </c>
      <c r="AX149" s="206">
        <f>IF('Indicator Date hidden'!AY150="x","x",$AX$2-'Indicator Date hidden'!AY150)</f>
        <v>0</v>
      </c>
      <c r="AY149" s="206">
        <f>IF('Indicator Date hidden'!AZ150="x","x",$AY$2-'Indicator Date hidden'!AZ150)</f>
        <v>0</v>
      </c>
      <c r="AZ149" s="206">
        <f>IF('Indicator Date hidden'!BA150="x","x",$AZ$2-'Indicator Date hidden'!BA150)</f>
        <v>0</v>
      </c>
      <c r="BA149">
        <f t="shared" si="20"/>
        <v>14</v>
      </c>
      <c r="BB149" s="21">
        <f t="shared" si="21"/>
        <v>0.31111111111111112</v>
      </c>
      <c r="BC149">
        <f t="shared" si="22"/>
        <v>5</v>
      </c>
      <c r="BD149" s="21">
        <f t="shared" si="23"/>
        <v>1.3633654800158193</v>
      </c>
      <c r="BE149" s="282">
        <f t="shared" si="24"/>
        <v>0</v>
      </c>
    </row>
    <row r="150" spans="1:57" x14ac:dyDescent="0.25">
      <c r="A150" t="s">
        <v>7360</v>
      </c>
      <c r="B150" s="206">
        <f>IF('Indicator Date hidden'!C151="x","x",$B$2-'Indicator Date hidden'!C151)</f>
        <v>0</v>
      </c>
      <c r="C150" s="206">
        <f>IF('Indicator Date hidden'!D151="x","x",$C$2-'Indicator Date hidden'!D151)</f>
        <v>0</v>
      </c>
      <c r="D150" s="206">
        <f>IF('Indicator Date hidden'!E151="x","x",$D$2-'Indicator Date hidden'!E151)</f>
        <v>0</v>
      </c>
      <c r="E150" s="206">
        <f>IF('Indicator Date hidden'!F151="x","x",$E$2-'Indicator Date hidden'!F151)</f>
        <v>0</v>
      </c>
      <c r="F150" s="206">
        <f>IF('Indicator Date hidden'!G151="x","x",$F$2-'Indicator Date hidden'!G151)</f>
        <v>0</v>
      </c>
      <c r="G150" s="206">
        <f>IF('Indicator Date hidden'!H151="x","x",$G$2-'Indicator Date hidden'!H151)</f>
        <v>0</v>
      </c>
      <c r="H150" s="206">
        <f>IF('Indicator Date hidden'!I151="x","x",$H$2-'Indicator Date hidden'!I151)</f>
        <v>0</v>
      </c>
      <c r="I150" s="206">
        <f>IF('Indicator Date hidden'!J151="x","x",$I$2-'Indicator Date hidden'!J151)</f>
        <v>0</v>
      </c>
      <c r="J150" s="206">
        <f>IF('Indicator Date hidden'!K151="x","x",$J$2-'Indicator Date hidden'!K151)</f>
        <v>0</v>
      </c>
      <c r="K150" s="206">
        <f>IF('Indicator Date hidden'!L151="x","x",$K$2-'Indicator Date hidden'!L151)</f>
        <v>0</v>
      </c>
      <c r="L150" s="206">
        <f>IF('Indicator Date hidden'!M151="x","x",$L$2-'Indicator Date hidden'!M151)</f>
        <v>0</v>
      </c>
      <c r="M150" s="206">
        <f>IF('Indicator Date hidden'!N151="x","x",$M$2-'Indicator Date hidden'!N151)</f>
        <v>0</v>
      </c>
      <c r="N150" s="206">
        <f>IF('Indicator Date hidden'!O151="x","x",$N$2-'Indicator Date hidden'!O151)</f>
        <v>0</v>
      </c>
      <c r="O150" s="206">
        <f>IF('Indicator Date hidden'!P151="x","x",$O$2-'Indicator Date hidden'!P151)</f>
        <v>0</v>
      </c>
      <c r="P150" s="206">
        <f>IF('Indicator Date hidden'!Q151="x","x",$P$2-'Indicator Date hidden'!Q151)</f>
        <v>0</v>
      </c>
      <c r="Q150" s="206">
        <f>IF('Indicator Date hidden'!R151="x","x",$Q$2-'Indicator Date hidden'!R151)</f>
        <v>0</v>
      </c>
      <c r="R150" s="206">
        <f>IF('Indicator Date hidden'!S151="x","x",$R$2-'Indicator Date hidden'!S151)</f>
        <v>0</v>
      </c>
      <c r="S150" s="206">
        <f>IF('Indicator Date hidden'!T151="x","x",$S$2-'Indicator Date hidden'!T151)</f>
        <v>0</v>
      </c>
      <c r="T150" s="206">
        <f>IF('Indicator Date hidden'!U151="x","x",$T$2-'Indicator Date hidden'!U151)</f>
        <v>0</v>
      </c>
      <c r="U150" s="206">
        <f>IF('Indicator Date hidden'!V151="x","x",$U$2-'Indicator Date hidden'!V151)</f>
        <v>0</v>
      </c>
      <c r="V150" s="206">
        <f>IF('Indicator Date hidden'!W151="x","x",$V$2-'Indicator Date hidden'!W151)</f>
        <v>0</v>
      </c>
      <c r="W150" s="206">
        <f>IF('Indicator Date hidden'!X151="x","x",$W$2-'Indicator Date hidden'!X151)</f>
        <v>0</v>
      </c>
      <c r="X150" s="206">
        <f>IF('Indicator Date hidden'!Y151="x","x",$X$2-'Indicator Date hidden'!Y151)</f>
        <v>4</v>
      </c>
      <c r="Y150" s="206">
        <f>IF('Indicator Date hidden'!Z151="x","x",$Y$2-'Indicator Date hidden'!Z151)</f>
        <v>0</v>
      </c>
      <c r="Z150" s="206">
        <f>IF('Indicator Date hidden'!AA151="x","x",$Z$2-'Indicator Date hidden'!AA151)</f>
        <v>0</v>
      </c>
      <c r="AA150" s="206">
        <f>IF('Indicator Date hidden'!AB151="x","x",$AA$2-'Indicator Date hidden'!AB151)</f>
        <v>0</v>
      </c>
      <c r="AB150" s="206">
        <f>IF('Indicator Date hidden'!AC151="x","x",$AB$2-'Indicator Date hidden'!AC151)</f>
        <v>0</v>
      </c>
      <c r="AC150" s="206">
        <f>IF('Indicator Date hidden'!AD151="x","x",$AC$2-'Indicator Date hidden'!AD151)</f>
        <v>0</v>
      </c>
      <c r="AD150" s="206">
        <f>IF('Indicator Date hidden'!AE151="x","x",$AD$2-'Indicator Date hidden'!AE151)</f>
        <v>0</v>
      </c>
      <c r="AE150" s="206">
        <f>IF('Indicator Date hidden'!AF151="x","x",$AE$2-'Indicator Date hidden'!AF151)</f>
        <v>0</v>
      </c>
      <c r="AF150" s="206">
        <f>IF('Indicator Date hidden'!AG151="x","x",$AF$2-'Indicator Date hidden'!AG151)</f>
        <v>2</v>
      </c>
      <c r="AG150" s="206">
        <f>IF('Indicator Date hidden'!AH151="x","x",$AG$2-'Indicator Date hidden'!AH151)</f>
        <v>0</v>
      </c>
      <c r="AH150" s="206">
        <f>IF('Indicator Date hidden'!AI151="x","x",$AH$2-'Indicator Date hidden'!AI151)</f>
        <v>0</v>
      </c>
      <c r="AI150" s="206">
        <f>IF('Indicator Date hidden'!AJ151="x","x",$AI$2-'Indicator Date hidden'!AJ151)</f>
        <v>0</v>
      </c>
      <c r="AJ150" s="206">
        <f>IF('Indicator Date hidden'!AK151="x","x",$AJ$2-'Indicator Date hidden'!AK151)</f>
        <v>1</v>
      </c>
      <c r="AK150" s="206">
        <f>IF('Indicator Date hidden'!AL151="x","x",$AK$2-'Indicator Date hidden'!AL151)</f>
        <v>1</v>
      </c>
      <c r="AL150" s="206">
        <f>IF('Indicator Date hidden'!AM151="x","x",$AL$2-'Indicator Date hidden'!AM151)</f>
        <v>0</v>
      </c>
      <c r="AM150" s="206">
        <f>IF('Indicator Date hidden'!AN151="x","x",$AM$2-'Indicator Date hidden'!AN151)</f>
        <v>0</v>
      </c>
      <c r="AN150" s="206">
        <f>IF('Indicator Date hidden'!AO151="x","x",$AN$2-'Indicator Date hidden'!AO151)</f>
        <v>0</v>
      </c>
      <c r="AO150" s="206">
        <f>IF('Indicator Date hidden'!AP151="x","x",$AO$2-'Indicator Date hidden'!AP151)</f>
        <v>0</v>
      </c>
      <c r="AP150" s="206">
        <f>IF('Indicator Date hidden'!AQ151="x","x",$AP$2-'Indicator Date hidden'!AQ151)</f>
        <v>0</v>
      </c>
      <c r="AQ150" s="206">
        <f>IF('Indicator Date hidden'!AR151="x","x",$AQ$2-'Indicator Date hidden'!AR151)</f>
        <v>0</v>
      </c>
      <c r="AR150" s="206">
        <f>IF('Indicator Date hidden'!AS151="x","x",$AR$2-'Indicator Date hidden'!AS151)</f>
        <v>0</v>
      </c>
      <c r="AS150" s="206">
        <f>IF('Indicator Date hidden'!AT151="x","x",$AS$2-'Indicator Date hidden'!AT151)</f>
        <v>0</v>
      </c>
      <c r="AT150" s="206">
        <f>IF('Indicator Date hidden'!AU151="x","x",$AT$2-'Indicator Date hidden'!AU151)</f>
        <v>0</v>
      </c>
      <c r="AU150" s="206">
        <f>IF('Indicator Date hidden'!AV151="x","x",$AU$2-'Indicator Date hidden'!AV151)</f>
        <v>1</v>
      </c>
      <c r="AV150" s="206">
        <f>IF('Indicator Date hidden'!AW151="x","x",$AV$2-'Indicator Date hidden'!AW151)</f>
        <v>0</v>
      </c>
      <c r="AW150" s="206">
        <f>IF('Indicator Date hidden'!AX151="x","x",$AW$2-'Indicator Date hidden'!AX151)</f>
        <v>0</v>
      </c>
      <c r="AX150" s="206">
        <f>IF('Indicator Date hidden'!AY151="x","x",$AX$2-'Indicator Date hidden'!AY151)</f>
        <v>0</v>
      </c>
      <c r="AY150" s="206">
        <f>IF('Indicator Date hidden'!AZ151="x","x",$AY$2-'Indicator Date hidden'!AZ151)</f>
        <v>0</v>
      </c>
      <c r="AZ150" s="206">
        <f>IF('Indicator Date hidden'!BA151="x","x",$AZ$2-'Indicator Date hidden'!BA151)</f>
        <v>0</v>
      </c>
      <c r="BA150">
        <f t="shared" si="20"/>
        <v>9</v>
      </c>
      <c r="BB150" s="21">
        <f t="shared" si="21"/>
        <v>0.17647058823529413</v>
      </c>
      <c r="BC150">
        <f t="shared" si="22"/>
        <v>5</v>
      </c>
      <c r="BD150" s="21">
        <f t="shared" si="23"/>
        <v>0.64794947615130605</v>
      </c>
      <c r="BE150" s="282">
        <f t="shared" si="24"/>
        <v>0</v>
      </c>
    </row>
    <row r="151" spans="1:57" x14ac:dyDescent="0.25">
      <c r="A151" t="s">
        <v>7370</v>
      </c>
      <c r="B151" s="206">
        <f>IF('Indicator Date hidden'!C152="x","x",$B$2-'Indicator Date hidden'!C152)</f>
        <v>0</v>
      </c>
      <c r="C151" s="206">
        <f>IF('Indicator Date hidden'!D152="x","x",$C$2-'Indicator Date hidden'!D152)</f>
        <v>0</v>
      </c>
      <c r="D151" s="206">
        <f>IF('Indicator Date hidden'!E152="x","x",$D$2-'Indicator Date hidden'!E152)</f>
        <v>0</v>
      </c>
      <c r="E151" s="206">
        <f>IF('Indicator Date hidden'!F152="x","x",$E$2-'Indicator Date hidden'!F152)</f>
        <v>0</v>
      </c>
      <c r="F151" s="206">
        <f>IF('Indicator Date hidden'!G152="x","x",$F$2-'Indicator Date hidden'!G152)</f>
        <v>0</v>
      </c>
      <c r="G151" s="206">
        <f>IF('Indicator Date hidden'!H152="x","x",$G$2-'Indicator Date hidden'!H152)</f>
        <v>0</v>
      </c>
      <c r="H151" s="206">
        <f>IF('Indicator Date hidden'!I152="x","x",$H$2-'Indicator Date hidden'!I152)</f>
        <v>0</v>
      </c>
      <c r="I151" s="206">
        <f>IF('Indicator Date hidden'!J152="x","x",$I$2-'Indicator Date hidden'!J152)</f>
        <v>0</v>
      </c>
      <c r="J151" s="206">
        <f>IF('Indicator Date hidden'!K152="x","x",$J$2-'Indicator Date hidden'!K152)</f>
        <v>0</v>
      </c>
      <c r="K151" s="206">
        <f>IF('Indicator Date hidden'!L152="x","x",$K$2-'Indicator Date hidden'!L152)</f>
        <v>0</v>
      </c>
      <c r="L151" s="206">
        <f>IF('Indicator Date hidden'!M152="x","x",$L$2-'Indicator Date hidden'!M152)</f>
        <v>0</v>
      </c>
      <c r="M151" s="206">
        <f>IF('Indicator Date hidden'!N152="x","x",$M$2-'Indicator Date hidden'!N152)</f>
        <v>0</v>
      </c>
      <c r="N151" s="206">
        <f>IF('Indicator Date hidden'!O152="x","x",$N$2-'Indicator Date hidden'!O152)</f>
        <v>0</v>
      </c>
      <c r="O151" s="206">
        <f>IF('Indicator Date hidden'!P152="x","x",$O$2-'Indicator Date hidden'!P152)</f>
        <v>0</v>
      </c>
      <c r="P151" s="206">
        <f>IF('Indicator Date hidden'!Q152="x","x",$P$2-'Indicator Date hidden'!Q152)</f>
        <v>0</v>
      </c>
      <c r="Q151" s="206">
        <f>IF('Indicator Date hidden'!R152="x","x",$Q$2-'Indicator Date hidden'!R152)</f>
        <v>0</v>
      </c>
      <c r="R151" s="206">
        <f>IF('Indicator Date hidden'!S152="x","x",$R$2-'Indicator Date hidden'!S152)</f>
        <v>0</v>
      </c>
      <c r="S151" s="206">
        <f>IF('Indicator Date hidden'!T152="x","x",$S$2-'Indicator Date hidden'!T152)</f>
        <v>0</v>
      </c>
      <c r="T151" s="206">
        <f>IF('Indicator Date hidden'!U152="x","x",$T$2-'Indicator Date hidden'!U152)</f>
        <v>0</v>
      </c>
      <c r="U151" s="206">
        <f>IF('Indicator Date hidden'!V152="x","x",$U$2-'Indicator Date hidden'!V152)</f>
        <v>0</v>
      </c>
      <c r="V151" s="206">
        <f>IF('Indicator Date hidden'!W152="x","x",$V$2-'Indicator Date hidden'!W152)</f>
        <v>0</v>
      </c>
      <c r="W151" s="206">
        <f>IF('Indicator Date hidden'!X152="x","x",$W$2-'Indicator Date hidden'!X152)</f>
        <v>0</v>
      </c>
      <c r="X151" s="206">
        <f>IF('Indicator Date hidden'!Y152="x","x",$X$2-'Indicator Date hidden'!Y152)</f>
        <v>4</v>
      </c>
      <c r="Y151" s="206">
        <f>IF('Indicator Date hidden'!Z152="x","x",$Y$2-'Indicator Date hidden'!Z152)</f>
        <v>0</v>
      </c>
      <c r="Z151" s="206">
        <f>IF('Indicator Date hidden'!AA152="x","x",$Z$2-'Indicator Date hidden'!AA152)</f>
        <v>0</v>
      </c>
      <c r="AA151" s="206">
        <f>IF('Indicator Date hidden'!AB152="x","x",$AA$2-'Indicator Date hidden'!AB152)</f>
        <v>1</v>
      </c>
      <c r="AB151" s="206">
        <f>IF('Indicator Date hidden'!AC152="x","x",$AB$2-'Indicator Date hidden'!AC152)</f>
        <v>0</v>
      </c>
      <c r="AC151" s="206">
        <f>IF('Indicator Date hidden'!AD152="x","x",$AC$2-'Indicator Date hidden'!AD152)</f>
        <v>0</v>
      </c>
      <c r="AD151" s="206" t="str">
        <f>IF('Indicator Date hidden'!AE152="x","x",$AD$2-'Indicator Date hidden'!AE152)</f>
        <v>x</v>
      </c>
      <c r="AE151" s="206">
        <f>IF('Indicator Date hidden'!AF152="x","x",$AE$2-'Indicator Date hidden'!AF152)</f>
        <v>0</v>
      </c>
      <c r="AF151" s="206">
        <f>IF('Indicator Date hidden'!AG152="x","x",$AF$2-'Indicator Date hidden'!AG152)</f>
        <v>3</v>
      </c>
      <c r="AG151" s="206">
        <f>IF('Indicator Date hidden'!AH152="x","x",$AG$2-'Indicator Date hidden'!AH152)</f>
        <v>0</v>
      </c>
      <c r="AH151" s="206">
        <f>IF('Indicator Date hidden'!AI152="x","x",$AH$2-'Indicator Date hidden'!AI152)</f>
        <v>0</v>
      </c>
      <c r="AI151" s="206">
        <f>IF('Indicator Date hidden'!AJ152="x","x",$AI$2-'Indicator Date hidden'!AJ152)</f>
        <v>0</v>
      </c>
      <c r="AJ151" s="206" t="str">
        <f>IF('Indicator Date hidden'!AK152="x","x",$AJ$2-'Indicator Date hidden'!AK152)</f>
        <v>x</v>
      </c>
      <c r="AK151" s="206">
        <f>IF('Indicator Date hidden'!AL152="x","x",$AK$2-'Indicator Date hidden'!AL152)</f>
        <v>1</v>
      </c>
      <c r="AL151" s="206">
        <f>IF('Indicator Date hidden'!AM152="x","x",$AL$2-'Indicator Date hidden'!AM152)</f>
        <v>0</v>
      </c>
      <c r="AM151" s="206">
        <f>IF('Indicator Date hidden'!AN152="x","x",$AM$2-'Indicator Date hidden'!AN152)</f>
        <v>0</v>
      </c>
      <c r="AN151" s="206">
        <f>IF('Indicator Date hidden'!AO152="x","x",$AN$2-'Indicator Date hidden'!AO152)</f>
        <v>0</v>
      </c>
      <c r="AO151" s="206" t="str">
        <f>IF('Indicator Date hidden'!AP152="x","x",$AO$2-'Indicator Date hidden'!AP152)</f>
        <v>x</v>
      </c>
      <c r="AP151" s="206">
        <f>IF('Indicator Date hidden'!AQ152="x","x",$AP$2-'Indicator Date hidden'!AQ152)</f>
        <v>2</v>
      </c>
      <c r="AQ151" s="206">
        <f>IF('Indicator Date hidden'!AR152="x","x",$AQ$2-'Indicator Date hidden'!AR152)</f>
        <v>0</v>
      </c>
      <c r="AR151" s="206">
        <f>IF('Indicator Date hidden'!AS152="x","x",$AR$2-'Indicator Date hidden'!AS152)</f>
        <v>0</v>
      </c>
      <c r="AS151" s="206">
        <f>IF('Indicator Date hidden'!AT152="x","x",$AS$2-'Indicator Date hidden'!AT152)</f>
        <v>0</v>
      </c>
      <c r="AT151" s="206">
        <f>IF('Indicator Date hidden'!AU152="x","x",$AT$2-'Indicator Date hidden'!AU152)</f>
        <v>0</v>
      </c>
      <c r="AU151" s="206">
        <f>IF('Indicator Date hidden'!AV152="x","x",$AU$2-'Indicator Date hidden'!AV152)</f>
        <v>3</v>
      </c>
      <c r="AV151" s="206">
        <f>IF('Indicator Date hidden'!AW152="x","x",$AV$2-'Indicator Date hidden'!AW152)</f>
        <v>0</v>
      </c>
      <c r="AW151" s="206">
        <f>IF('Indicator Date hidden'!AX152="x","x",$AW$2-'Indicator Date hidden'!AX152)</f>
        <v>0</v>
      </c>
      <c r="AX151" s="206">
        <f>IF('Indicator Date hidden'!AY152="x","x",$AX$2-'Indicator Date hidden'!AY152)</f>
        <v>0</v>
      </c>
      <c r="AY151" s="206">
        <f>IF('Indicator Date hidden'!AZ152="x","x",$AY$2-'Indicator Date hidden'!AZ152)</f>
        <v>0</v>
      </c>
      <c r="AZ151" s="206">
        <f>IF('Indicator Date hidden'!BA152="x","x",$AZ$2-'Indicator Date hidden'!BA152)</f>
        <v>0</v>
      </c>
      <c r="BA151">
        <f t="shared" si="20"/>
        <v>14</v>
      </c>
      <c r="BB151" s="21">
        <f t="shared" si="21"/>
        <v>0.29166666666666669</v>
      </c>
      <c r="BC151">
        <f t="shared" si="22"/>
        <v>6</v>
      </c>
      <c r="BD151" s="21">
        <f t="shared" si="23"/>
        <v>0.86502247883444561</v>
      </c>
      <c r="BE151" s="282">
        <f t="shared" si="24"/>
        <v>0</v>
      </c>
    </row>
    <row r="152" spans="1:57" x14ac:dyDescent="0.25">
      <c r="A152" t="s">
        <v>7384</v>
      </c>
      <c r="B152" s="206">
        <f>IF('Indicator Date hidden'!C153="x","x",$B$2-'Indicator Date hidden'!C153)</f>
        <v>0</v>
      </c>
      <c r="C152" s="206">
        <f>IF('Indicator Date hidden'!D153="x","x",$C$2-'Indicator Date hidden'!D153)</f>
        <v>0</v>
      </c>
      <c r="D152" s="206">
        <f>IF('Indicator Date hidden'!E153="x","x",$D$2-'Indicator Date hidden'!E153)</f>
        <v>0</v>
      </c>
      <c r="E152" s="206">
        <f>IF('Indicator Date hidden'!F153="x","x",$E$2-'Indicator Date hidden'!F153)</f>
        <v>0</v>
      </c>
      <c r="F152" s="206">
        <f>IF('Indicator Date hidden'!G153="x","x",$F$2-'Indicator Date hidden'!G153)</f>
        <v>0</v>
      </c>
      <c r="G152" s="206">
        <f>IF('Indicator Date hidden'!H153="x","x",$G$2-'Indicator Date hidden'!H153)</f>
        <v>0</v>
      </c>
      <c r="H152" s="206">
        <f>IF('Indicator Date hidden'!I153="x","x",$H$2-'Indicator Date hidden'!I153)</f>
        <v>0</v>
      </c>
      <c r="I152" s="206">
        <f>IF('Indicator Date hidden'!J153="x","x",$I$2-'Indicator Date hidden'!J153)</f>
        <v>0</v>
      </c>
      <c r="J152" s="206">
        <f>IF('Indicator Date hidden'!K153="x","x",$J$2-'Indicator Date hidden'!K153)</f>
        <v>0</v>
      </c>
      <c r="K152" s="206">
        <f>IF('Indicator Date hidden'!L153="x","x",$K$2-'Indicator Date hidden'!L153)</f>
        <v>0</v>
      </c>
      <c r="L152" s="206">
        <f>IF('Indicator Date hidden'!M153="x","x",$L$2-'Indicator Date hidden'!M153)</f>
        <v>0</v>
      </c>
      <c r="M152" s="206">
        <f>IF('Indicator Date hidden'!N153="x","x",$M$2-'Indicator Date hidden'!N153)</f>
        <v>0</v>
      </c>
      <c r="N152" s="206">
        <f>IF('Indicator Date hidden'!O153="x","x",$N$2-'Indicator Date hidden'!O153)</f>
        <v>0</v>
      </c>
      <c r="O152" s="206">
        <f>IF('Indicator Date hidden'!P153="x","x",$O$2-'Indicator Date hidden'!P153)</f>
        <v>0</v>
      </c>
      <c r="P152" s="206">
        <f>IF('Indicator Date hidden'!Q153="x","x",$P$2-'Indicator Date hidden'!Q153)</f>
        <v>0</v>
      </c>
      <c r="Q152" s="206" t="str">
        <f>IF('Indicator Date hidden'!R153="x","x",$Q$2-'Indicator Date hidden'!R153)</f>
        <v>x</v>
      </c>
      <c r="R152" s="206">
        <f>IF('Indicator Date hidden'!S153="x","x",$R$2-'Indicator Date hidden'!S153)</f>
        <v>0</v>
      </c>
      <c r="S152" s="206">
        <f>IF('Indicator Date hidden'!T153="x","x",$S$2-'Indicator Date hidden'!T153)</f>
        <v>0</v>
      </c>
      <c r="T152" s="206">
        <f>IF('Indicator Date hidden'!U153="x","x",$T$2-'Indicator Date hidden'!U153)</f>
        <v>0</v>
      </c>
      <c r="U152" s="206">
        <f>IF('Indicator Date hidden'!V153="x","x",$U$2-'Indicator Date hidden'!V153)</f>
        <v>0</v>
      </c>
      <c r="V152" s="206">
        <f>IF('Indicator Date hidden'!W153="x","x",$V$2-'Indicator Date hidden'!W153)</f>
        <v>0</v>
      </c>
      <c r="W152" s="206">
        <f>IF('Indicator Date hidden'!X153="x","x",$W$2-'Indicator Date hidden'!X153)</f>
        <v>2</v>
      </c>
      <c r="X152" s="206">
        <f>IF('Indicator Date hidden'!Y153="x","x",$X$2-'Indicator Date hidden'!Y153)</f>
        <v>2</v>
      </c>
      <c r="Y152" s="206">
        <f>IF('Indicator Date hidden'!Z153="x","x",$Y$2-'Indicator Date hidden'!Z153)</f>
        <v>0</v>
      </c>
      <c r="Z152" s="206">
        <f>IF('Indicator Date hidden'!AA153="x","x",$Z$2-'Indicator Date hidden'!AA153)</f>
        <v>0</v>
      </c>
      <c r="AA152" s="206" t="str">
        <f>IF('Indicator Date hidden'!AB153="x","x",$AA$2-'Indicator Date hidden'!AB153)</f>
        <v>x</v>
      </c>
      <c r="AB152" s="206">
        <f>IF('Indicator Date hidden'!AC153="x","x",$AB$2-'Indicator Date hidden'!AC153)</f>
        <v>0</v>
      </c>
      <c r="AC152" s="206">
        <f>IF('Indicator Date hidden'!AD153="x","x",$AC$2-'Indicator Date hidden'!AD153)</f>
        <v>0</v>
      </c>
      <c r="AD152" s="206" t="str">
        <f>IF('Indicator Date hidden'!AE153="x","x",$AD$2-'Indicator Date hidden'!AE153)</f>
        <v>x</v>
      </c>
      <c r="AE152" s="206" t="str">
        <f>IF('Indicator Date hidden'!AF153="x","x",$AE$2-'Indicator Date hidden'!AF153)</f>
        <v>x</v>
      </c>
      <c r="AF152" s="206">
        <f>IF('Indicator Date hidden'!AG153="x","x",$AF$2-'Indicator Date hidden'!AG153)</f>
        <v>7</v>
      </c>
      <c r="AG152" s="206">
        <f>IF('Indicator Date hidden'!AH153="x","x",$AG$2-'Indicator Date hidden'!AH153)</f>
        <v>0</v>
      </c>
      <c r="AH152" s="206">
        <f>IF('Indicator Date hidden'!AI153="x","x",$AH$2-'Indicator Date hidden'!AI153)</f>
        <v>0</v>
      </c>
      <c r="AI152" s="206">
        <f>IF('Indicator Date hidden'!AJ153="x","x",$AI$2-'Indicator Date hidden'!AJ153)</f>
        <v>0</v>
      </c>
      <c r="AJ152" s="206" t="str">
        <f>IF('Indicator Date hidden'!AK153="x","x",$AJ$2-'Indicator Date hidden'!AK153)</f>
        <v>x</v>
      </c>
      <c r="AK152" s="206" t="str">
        <f>IF('Indicator Date hidden'!AL153="x","x",$AK$2-'Indicator Date hidden'!AL153)</f>
        <v>x</v>
      </c>
      <c r="AL152" s="206">
        <f>IF('Indicator Date hidden'!AM153="x","x",$AL$2-'Indicator Date hidden'!AM153)</f>
        <v>0</v>
      </c>
      <c r="AM152" s="206">
        <f>IF('Indicator Date hidden'!AN153="x","x",$AM$2-'Indicator Date hidden'!AN153)</f>
        <v>0</v>
      </c>
      <c r="AN152" s="206">
        <f>IF('Indicator Date hidden'!AO153="x","x",$AN$2-'Indicator Date hidden'!AO153)</f>
        <v>0</v>
      </c>
      <c r="AO152" s="206">
        <f>IF('Indicator Date hidden'!AP153="x","x",$AO$2-'Indicator Date hidden'!AP153)</f>
        <v>1</v>
      </c>
      <c r="AP152" s="206">
        <f>IF('Indicator Date hidden'!AQ153="x","x",$AP$2-'Indicator Date hidden'!AQ153)</f>
        <v>1</v>
      </c>
      <c r="AQ152" s="206">
        <f>IF('Indicator Date hidden'!AR153="x","x",$AQ$2-'Indicator Date hidden'!AR153)</f>
        <v>0</v>
      </c>
      <c r="AR152" s="206">
        <f>IF('Indicator Date hidden'!AS153="x","x",$AR$2-'Indicator Date hidden'!AS153)</f>
        <v>0</v>
      </c>
      <c r="AS152" s="206">
        <f>IF('Indicator Date hidden'!AT153="x","x",$AS$2-'Indicator Date hidden'!AT153)</f>
        <v>0</v>
      </c>
      <c r="AT152" s="206">
        <f>IF('Indicator Date hidden'!AU153="x","x",$AT$2-'Indicator Date hidden'!AU153)</f>
        <v>0</v>
      </c>
      <c r="AU152" s="206">
        <f>IF('Indicator Date hidden'!AV153="x","x",$AU$2-'Indicator Date hidden'!AV153)</f>
        <v>4</v>
      </c>
      <c r="AV152" s="206">
        <f>IF('Indicator Date hidden'!AW153="x","x",$AV$2-'Indicator Date hidden'!AW153)</f>
        <v>0</v>
      </c>
      <c r="AW152" s="206">
        <f>IF('Indicator Date hidden'!AX153="x","x",$AW$2-'Indicator Date hidden'!AX153)</f>
        <v>0</v>
      </c>
      <c r="AX152" s="206">
        <f>IF('Indicator Date hidden'!AY153="x","x",$AX$2-'Indicator Date hidden'!AY153)</f>
        <v>0</v>
      </c>
      <c r="AY152" s="206">
        <f>IF('Indicator Date hidden'!AZ153="x","x",$AY$2-'Indicator Date hidden'!AZ153)</f>
        <v>0</v>
      </c>
      <c r="AZ152" s="206">
        <f>IF('Indicator Date hidden'!BA153="x","x",$AZ$2-'Indicator Date hidden'!BA153)</f>
        <v>0</v>
      </c>
      <c r="BA152">
        <f t="shared" si="20"/>
        <v>17</v>
      </c>
      <c r="BB152" s="21">
        <f t="shared" si="21"/>
        <v>0.37777777777777777</v>
      </c>
      <c r="BC152">
        <f t="shared" si="22"/>
        <v>6</v>
      </c>
      <c r="BD152" s="21">
        <f t="shared" si="23"/>
        <v>1.2344839477627689</v>
      </c>
      <c r="BE152" s="282">
        <f t="shared" si="24"/>
        <v>0</v>
      </c>
    </row>
    <row r="153" spans="1:57" x14ac:dyDescent="0.25">
      <c r="A153" t="s">
        <v>7366</v>
      </c>
      <c r="B153" s="206">
        <f>IF('Indicator Date hidden'!C154="x","x",$B$2-'Indicator Date hidden'!C154)</f>
        <v>0</v>
      </c>
      <c r="C153" s="206">
        <f>IF('Indicator Date hidden'!D154="x","x",$C$2-'Indicator Date hidden'!D154)</f>
        <v>0</v>
      </c>
      <c r="D153" s="206">
        <f>IF('Indicator Date hidden'!E154="x","x",$D$2-'Indicator Date hidden'!E154)</f>
        <v>0</v>
      </c>
      <c r="E153" s="206">
        <f>IF('Indicator Date hidden'!F154="x","x",$E$2-'Indicator Date hidden'!F154)</f>
        <v>0</v>
      </c>
      <c r="F153" s="206">
        <f>IF('Indicator Date hidden'!G154="x","x",$F$2-'Indicator Date hidden'!G154)</f>
        <v>0</v>
      </c>
      <c r="G153" s="206">
        <f>IF('Indicator Date hidden'!H154="x","x",$G$2-'Indicator Date hidden'!H154)</f>
        <v>0</v>
      </c>
      <c r="H153" s="206">
        <f>IF('Indicator Date hidden'!I154="x","x",$H$2-'Indicator Date hidden'!I154)</f>
        <v>0</v>
      </c>
      <c r="I153" s="206">
        <f>IF('Indicator Date hidden'!J154="x","x",$I$2-'Indicator Date hidden'!J154)</f>
        <v>0</v>
      </c>
      <c r="J153" s="206">
        <f>IF('Indicator Date hidden'!K154="x","x",$J$2-'Indicator Date hidden'!K154)</f>
        <v>0</v>
      </c>
      <c r="K153" s="206">
        <f>IF('Indicator Date hidden'!L154="x","x",$K$2-'Indicator Date hidden'!L154)</f>
        <v>0</v>
      </c>
      <c r="L153" s="206">
        <f>IF('Indicator Date hidden'!M154="x","x",$L$2-'Indicator Date hidden'!M154)</f>
        <v>0</v>
      </c>
      <c r="M153" s="206">
        <f>IF('Indicator Date hidden'!N154="x","x",$M$2-'Indicator Date hidden'!N154)</f>
        <v>0</v>
      </c>
      <c r="N153" s="206">
        <f>IF('Indicator Date hidden'!O154="x","x",$N$2-'Indicator Date hidden'!O154)</f>
        <v>0</v>
      </c>
      <c r="O153" s="206">
        <f>IF('Indicator Date hidden'!P154="x","x",$O$2-'Indicator Date hidden'!P154)</f>
        <v>0</v>
      </c>
      <c r="P153" s="206">
        <f>IF('Indicator Date hidden'!Q154="x","x",$P$2-'Indicator Date hidden'!Q154)</f>
        <v>0</v>
      </c>
      <c r="Q153" s="206">
        <f>IF('Indicator Date hidden'!R154="x","x",$Q$2-'Indicator Date hidden'!R154)</f>
        <v>1</v>
      </c>
      <c r="R153" s="206">
        <f>IF('Indicator Date hidden'!S154="x","x",$R$2-'Indicator Date hidden'!S154)</f>
        <v>0</v>
      </c>
      <c r="S153" s="206">
        <f>IF('Indicator Date hidden'!T154="x","x",$S$2-'Indicator Date hidden'!T154)</f>
        <v>0</v>
      </c>
      <c r="T153" s="206">
        <f>IF('Indicator Date hidden'!U154="x","x",$T$2-'Indicator Date hidden'!U154)</f>
        <v>0</v>
      </c>
      <c r="U153" s="206">
        <f>IF('Indicator Date hidden'!V154="x","x",$U$2-'Indicator Date hidden'!V154)</f>
        <v>0</v>
      </c>
      <c r="V153" s="206">
        <f>IF('Indicator Date hidden'!W154="x","x",$V$2-'Indicator Date hidden'!W154)</f>
        <v>0</v>
      </c>
      <c r="W153" s="206">
        <f>IF('Indicator Date hidden'!X154="x","x",$W$2-'Indicator Date hidden'!X154)</f>
        <v>1</v>
      </c>
      <c r="X153" s="206">
        <f>IF('Indicator Date hidden'!Y154="x","x",$X$2-'Indicator Date hidden'!Y154)</f>
        <v>4</v>
      </c>
      <c r="Y153" s="206">
        <f>IF('Indicator Date hidden'!Z154="x","x",$Y$2-'Indicator Date hidden'!Z154)</f>
        <v>0</v>
      </c>
      <c r="Z153" s="206">
        <f>IF('Indicator Date hidden'!AA154="x","x",$Z$2-'Indicator Date hidden'!AA154)</f>
        <v>0</v>
      </c>
      <c r="AA153" s="206">
        <f>IF('Indicator Date hidden'!AB154="x","x",$AA$2-'Indicator Date hidden'!AB154)</f>
        <v>0</v>
      </c>
      <c r="AB153" s="206">
        <f>IF('Indicator Date hidden'!AC154="x","x",$AB$2-'Indicator Date hidden'!AC154)</f>
        <v>0</v>
      </c>
      <c r="AC153" s="206">
        <f>IF('Indicator Date hidden'!AD154="x","x",$AC$2-'Indicator Date hidden'!AD154)</f>
        <v>0</v>
      </c>
      <c r="AD153" s="206">
        <f>IF('Indicator Date hidden'!AE154="x","x",$AD$2-'Indicator Date hidden'!AE154)</f>
        <v>0</v>
      </c>
      <c r="AE153" s="206">
        <f>IF('Indicator Date hidden'!AF154="x","x",$AE$2-'Indicator Date hidden'!AF154)</f>
        <v>0</v>
      </c>
      <c r="AF153" s="206">
        <f>IF('Indicator Date hidden'!AG154="x","x",$AF$2-'Indicator Date hidden'!AG154)</f>
        <v>2</v>
      </c>
      <c r="AG153" s="206">
        <f>IF('Indicator Date hidden'!AH154="x","x",$AG$2-'Indicator Date hidden'!AH154)</f>
        <v>0</v>
      </c>
      <c r="AH153" s="206">
        <f>IF('Indicator Date hidden'!AI154="x","x",$AH$2-'Indicator Date hidden'!AI154)</f>
        <v>0</v>
      </c>
      <c r="AI153" s="206">
        <f>IF('Indicator Date hidden'!AJ154="x","x",$AI$2-'Indicator Date hidden'!AJ154)</f>
        <v>0</v>
      </c>
      <c r="AJ153" s="206" t="str">
        <f>IF('Indicator Date hidden'!AK154="x","x",$AJ$2-'Indicator Date hidden'!AK154)</f>
        <v>x</v>
      </c>
      <c r="AK153" s="206">
        <f>IF('Indicator Date hidden'!AL154="x","x",$AK$2-'Indicator Date hidden'!AL154)</f>
        <v>1</v>
      </c>
      <c r="AL153" s="206">
        <f>IF('Indicator Date hidden'!AM154="x","x",$AL$2-'Indicator Date hidden'!AM154)</f>
        <v>0</v>
      </c>
      <c r="AM153" s="206">
        <f>IF('Indicator Date hidden'!AN154="x","x",$AM$2-'Indicator Date hidden'!AN154)</f>
        <v>0</v>
      </c>
      <c r="AN153" s="206">
        <f>IF('Indicator Date hidden'!AO154="x","x",$AN$2-'Indicator Date hidden'!AO154)</f>
        <v>0</v>
      </c>
      <c r="AO153" s="206">
        <f>IF('Indicator Date hidden'!AP154="x","x",$AO$2-'Indicator Date hidden'!AP154)</f>
        <v>0</v>
      </c>
      <c r="AP153" s="206">
        <f>IF('Indicator Date hidden'!AQ154="x","x",$AP$2-'Indicator Date hidden'!AQ154)</f>
        <v>0</v>
      </c>
      <c r="AQ153" s="206">
        <f>IF('Indicator Date hidden'!AR154="x","x",$AQ$2-'Indicator Date hidden'!AR154)</f>
        <v>6</v>
      </c>
      <c r="AR153" s="206">
        <f>IF('Indicator Date hidden'!AS154="x","x",$AR$2-'Indicator Date hidden'!AS154)</f>
        <v>0</v>
      </c>
      <c r="AS153" s="206">
        <f>IF('Indicator Date hidden'!AT154="x","x",$AS$2-'Indicator Date hidden'!AT154)</f>
        <v>0</v>
      </c>
      <c r="AT153" s="206">
        <f>IF('Indicator Date hidden'!AU154="x","x",$AT$2-'Indicator Date hidden'!AU154)</f>
        <v>0</v>
      </c>
      <c r="AU153" s="206">
        <f>IF('Indicator Date hidden'!AV154="x","x",$AU$2-'Indicator Date hidden'!AV154)</f>
        <v>1</v>
      </c>
      <c r="AV153" s="206">
        <f>IF('Indicator Date hidden'!AW154="x","x",$AV$2-'Indicator Date hidden'!AW154)</f>
        <v>0</v>
      </c>
      <c r="AW153" s="206">
        <f>IF('Indicator Date hidden'!AX154="x","x",$AW$2-'Indicator Date hidden'!AX154)</f>
        <v>0</v>
      </c>
      <c r="AX153" s="206">
        <f>IF('Indicator Date hidden'!AY154="x","x",$AX$2-'Indicator Date hidden'!AY154)</f>
        <v>0</v>
      </c>
      <c r="AY153" s="206">
        <f>IF('Indicator Date hidden'!AZ154="x","x",$AY$2-'Indicator Date hidden'!AZ154)</f>
        <v>0</v>
      </c>
      <c r="AZ153" s="206">
        <f>IF('Indicator Date hidden'!BA154="x","x",$AZ$2-'Indicator Date hidden'!BA154)</f>
        <v>0</v>
      </c>
      <c r="BA153">
        <f t="shared" si="20"/>
        <v>16</v>
      </c>
      <c r="BB153" s="21">
        <f t="shared" si="21"/>
        <v>0.32</v>
      </c>
      <c r="BC153">
        <f t="shared" si="22"/>
        <v>7</v>
      </c>
      <c r="BD153" s="21">
        <f t="shared" si="23"/>
        <v>1.0476640682967036</v>
      </c>
      <c r="BE153" s="282">
        <f t="shared" si="24"/>
        <v>0</v>
      </c>
    </row>
    <row r="154" spans="1:57" x14ac:dyDescent="0.25">
      <c r="A154" t="s">
        <v>7362</v>
      </c>
      <c r="B154" s="206">
        <f>IF('Indicator Date hidden'!C155="x","x",$B$2-'Indicator Date hidden'!C155)</f>
        <v>0</v>
      </c>
      <c r="C154" s="206">
        <f>IF('Indicator Date hidden'!D155="x","x",$C$2-'Indicator Date hidden'!D155)</f>
        <v>0</v>
      </c>
      <c r="D154" s="206">
        <f>IF('Indicator Date hidden'!E155="x","x",$D$2-'Indicator Date hidden'!E155)</f>
        <v>0</v>
      </c>
      <c r="E154" s="206">
        <f>IF('Indicator Date hidden'!F155="x","x",$E$2-'Indicator Date hidden'!F155)</f>
        <v>0</v>
      </c>
      <c r="F154" s="206">
        <f>IF('Indicator Date hidden'!G155="x","x",$F$2-'Indicator Date hidden'!G155)</f>
        <v>0</v>
      </c>
      <c r="G154" s="206">
        <f>IF('Indicator Date hidden'!H155="x","x",$G$2-'Indicator Date hidden'!H155)</f>
        <v>0</v>
      </c>
      <c r="H154" s="206">
        <f>IF('Indicator Date hidden'!I155="x","x",$H$2-'Indicator Date hidden'!I155)</f>
        <v>0</v>
      </c>
      <c r="I154" s="206">
        <f>IF('Indicator Date hidden'!J155="x","x",$I$2-'Indicator Date hidden'!J155)</f>
        <v>0</v>
      </c>
      <c r="J154" s="206">
        <f>IF('Indicator Date hidden'!K155="x","x",$J$2-'Indicator Date hidden'!K155)</f>
        <v>0</v>
      </c>
      <c r="K154" s="206">
        <f>IF('Indicator Date hidden'!L155="x","x",$K$2-'Indicator Date hidden'!L155)</f>
        <v>0</v>
      </c>
      <c r="L154" s="206">
        <f>IF('Indicator Date hidden'!M155="x","x",$L$2-'Indicator Date hidden'!M155)</f>
        <v>0</v>
      </c>
      <c r="M154" s="206">
        <f>IF('Indicator Date hidden'!N155="x","x",$M$2-'Indicator Date hidden'!N155)</f>
        <v>0</v>
      </c>
      <c r="N154" s="206">
        <f>IF('Indicator Date hidden'!O155="x","x",$N$2-'Indicator Date hidden'!O155)</f>
        <v>0</v>
      </c>
      <c r="O154" s="206">
        <f>IF('Indicator Date hidden'!P155="x","x",$O$2-'Indicator Date hidden'!P155)</f>
        <v>0</v>
      </c>
      <c r="P154" s="206">
        <f>IF('Indicator Date hidden'!Q155="x","x",$P$2-'Indicator Date hidden'!Q155)</f>
        <v>0</v>
      </c>
      <c r="Q154" s="206" t="str">
        <f>IF('Indicator Date hidden'!R155="x","x",$Q$2-'Indicator Date hidden'!R155)</f>
        <v>x</v>
      </c>
      <c r="R154" s="206">
        <f>IF('Indicator Date hidden'!S155="x","x",$R$2-'Indicator Date hidden'!S155)</f>
        <v>0</v>
      </c>
      <c r="S154" s="206">
        <f>IF('Indicator Date hidden'!T155="x","x",$S$2-'Indicator Date hidden'!T155)</f>
        <v>0</v>
      </c>
      <c r="T154" s="206">
        <f>IF('Indicator Date hidden'!U155="x","x",$T$2-'Indicator Date hidden'!U155)</f>
        <v>0</v>
      </c>
      <c r="U154" s="206" t="str">
        <f>IF('Indicator Date hidden'!V155="x","x",$U$2-'Indicator Date hidden'!V155)</f>
        <v>x</v>
      </c>
      <c r="V154" s="206">
        <f>IF('Indicator Date hidden'!W155="x","x",$V$2-'Indicator Date hidden'!W155)</f>
        <v>0</v>
      </c>
      <c r="W154" s="206" t="str">
        <f>IF('Indicator Date hidden'!X155="x","x",$W$2-'Indicator Date hidden'!X155)</f>
        <v>x</v>
      </c>
      <c r="X154" s="206">
        <f>IF('Indicator Date hidden'!Y155="x","x",$X$2-'Indicator Date hidden'!Y155)</f>
        <v>1</v>
      </c>
      <c r="Y154" s="206">
        <f>IF('Indicator Date hidden'!Z155="x","x",$Y$2-'Indicator Date hidden'!Z155)</f>
        <v>0</v>
      </c>
      <c r="Z154" s="206">
        <f>IF('Indicator Date hidden'!AA155="x","x",$Z$2-'Indicator Date hidden'!AA155)</f>
        <v>0</v>
      </c>
      <c r="AA154" s="206" t="str">
        <f>IF('Indicator Date hidden'!AB155="x","x",$AA$2-'Indicator Date hidden'!AB155)</f>
        <v>x</v>
      </c>
      <c r="AB154" s="206">
        <f>IF('Indicator Date hidden'!AC155="x","x",$AB$2-'Indicator Date hidden'!AC155)</f>
        <v>0</v>
      </c>
      <c r="AC154" s="206">
        <f>IF('Indicator Date hidden'!AD155="x","x",$AC$2-'Indicator Date hidden'!AD155)</f>
        <v>0</v>
      </c>
      <c r="AD154" s="206" t="str">
        <f>IF('Indicator Date hidden'!AE155="x","x",$AD$2-'Indicator Date hidden'!AE155)</f>
        <v>x</v>
      </c>
      <c r="AE154" s="206">
        <f>IF('Indicator Date hidden'!AF155="x","x",$AE$2-'Indicator Date hidden'!AF155)</f>
        <v>0</v>
      </c>
      <c r="AF154" s="206" t="str">
        <f>IF('Indicator Date hidden'!AG155="x","x",$AF$2-'Indicator Date hidden'!AG155)</f>
        <v>x</v>
      </c>
      <c r="AG154" s="206">
        <f>IF('Indicator Date hidden'!AH155="x","x",$AG$2-'Indicator Date hidden'!AH155)</f>
        <v>0</v>
      </c>
      <c r="AH154" s="206">
        <f>IF('Indicator Date hidden'!AI155="x","x",$AH$2-'Indicator Date hidden'!AI155)</f>
        <v>0</v>
      </c>
      <c r="AI154" s="206">
        <f>IF('Indicator Date hidden'!AJ155="x","x",$AI$2-'Indicator Date hidden'!AJ155)</f>
        <v>0</v>
      </c>
      <c r="AJ154" s="206" t="str">
        <f>IF('Indicator Date hidden'!AK155="x","x",$AJ$2-'Indicator Date hidden'!AK155)</f>
        <v>x</v>
      </c>
      <c r="AK154" s="206">
        <f>IF('Indicator Date hidden'!AL155="x","x",$AK$2-'Indicator Date hidden'!AL155)</f>
        <v>1</v>
      </c>
      <c r="AL154" s="206">
        <f>IF('Indicator Date hidden'!AM155="x","x",$AL$2-'Indicator Date hidden'!AM155)</f>
        <v>0</v>
      </c>
      <c r="AM154" s="206">
        <f>IF('Indicator Date hidden'!AN155="x","x",$AM$2-'Indicator Date hidden'!AN155)</f>
        <v>0</v>
      </c>
      <c r="AN154" s="206">
        <f>IF('Indicator Date hidden'!AO155="x","x",$AN$2-'Indicator Date hidden'!AO155)</f>
        <v>0</v>
      </c>
      <c r="AO154" s="206">
        <f>IF('Indicator Date hidden'!AP155="x","x",$AO$2-'Indicator Date hidden'!AP155)</f>
        <v>0</v>
      </c>
      <c r="AP154" s="206">
        <f>IF('Indicator Date hidden'!AQ155="x","x",$AP$2-'Indicator Date hidden'!AQ155)</f>
        <v>0</v>
      </c>
      <c r="AQ154" s="206">
        <f>IF('Indicator Date hidden'!AR155="x","x",$AQ$2-'Indicator Date hidden'!AR155)</f>
        <v>8</v>
      </c>
      <c r="AR154" s="206">
        <f>IF('Indicator Date hidden'!AS155="x","x",$AR$2-'Indicator Date hidden'!AS155)</f>
        <v>0</v>
      </c>
      <c r="AS154" s="206">
        <f>IF('Indicator Date hidden'!AT155="x","x",$AS$2-'Indicator Date hidden'!AT155)</f>
        <v>0</v>
      </c>
      <c r="AT154" s="206">
        <f>IF('Indicator Date hidden'!AU155="x","x",$AT$2-'Indicator Date hidden'!AU155)</f>
        <v>0</v>
      </c>
      <c r="AU154" s="206">
        <f>IF('Indicator Date hidden'!AV155="x","x",$AU$2-'Indicator Date hidden'!AV155)</f>
        <v>1</v>
      </c>
      <c r="AV154" s="206">
        <f>IF('Indicator Date hidden'!AW155="x","x",$AV$2-'Indicator Date hidden'!AW155)</f>
        <v>0</v>
      </c>
      <c r="AW154" s="206">
        <f>IF('Indicator Date hidden'!AX155="x","x",$AW$2-'Indicator Date hidden'!AX155)</f>
        <v>0</v>
      </c>
      <c r="AX154" s="206">
        <f>IF('Indicator Date hidden'!AY155="x","x",$AX$2-'Indicator Date hidden'!AY155)</f>
        <v>0</v>
      </c>
      <c r="AY154" s="206">
        <f>IF('Indicator Date hidden'!AZ155="x","x",$AY$2-'Indicator Date hidden'!AZ155)</f>
        <v>0</v>
      </c>
      <c r="AZ154" s="206">
        <f>IF('Indicator Date hidden'!BA155="x","x",$AZ$2-'Indicator Date hidden'!BA155)</f>
        <v>0</v>
      </c>
      <c r="BA154">
        <f t="shared" si="20"/>
        <v>11</v>
      </c>
      <c r="BB154" s="21">
        <f t="shared" si="21"/>
        <v>0.25</v>
      </c>
      <c r="BC154">
        <f t="shared" si="22"/>
        <v>4</v>
      </c>
      <c r="BD154" s="21">
        <f t="shared" si="23"/>
        <v>1.2083986398234949</v>
      </c>
      <c r="BE154" s="282">
        <f t="shared" si="24"/>
        <v>0</v>
      </c>
    </row>
    <row r="155" spans="1:57" x14ac:dyDescent="0.25">
      <c r="A155" t="s">
        <v>7377</v>
      </c>
      <c r="B155" s="206">
        <f>IF('Indicator Date hidden'!C156="x","x",$B$2-'Indicator Date hidden'!C156)</f>
        <v>0</v>
      </c>
      <c r="C155" s="206">
        <f>IF('Indicator Date hidden'!D156="x","x",$C$2-'Indicator Date hidden'!D156)</f>
        <v>0</v>
      </c>
      <c r="D155" s="206">
        <f>IF('Indicator Date hidden'!E156="x","x",$D$2-'Indicator Date hidden'!E156)</f>
        <v>0</v>
      </c>
      <c r="E155" s="206">
        <f>IF('Indicator Date hidden'!F156="x","x",$E$2-'Indicator Date hidden'!F156)</f>
        <v>0</v>
      </c>
      <c r="F155" s="206">
        <f>IF('Indicator Date hidden'!G156="x","x",$F$2-'Indicator Date hidden'!G156)</f>
        <v>0</v>
      </c>
      <c r="G155" s="206">
        <f>IF('Indicator Date hidden'!H156="x","x",$G$2-'Indicator Date hidden'!H156)</f>
        <v>0</v>
      </c>
      <c r="H155" s="206">
        <f>IF('Indicator Date hidden'!I156="x","x",$H$2-'Indicator Date hidden'!I156)</f>
        <v>0</v>
      </c>
      <c r="I155" s="206">
        <f>IF('Indicator Date hidden'!J156="x","x",$I$2-'Indicator Date hidden'!J156)</f>
        <v>0</v>
      </c>
      <c r="J155" s="206">
        <f>IF('Indicator Date hidden'!K156="x","x",$J$2-'Indicator Date hidden'!K156)</f>
        <v>0</v>
      </c>
      <c r="K155" s="206">
        <f>IF('Indicator Date hidden'!L156="x","x",$K$2-'Indicator Date hidden'!L156)</f>
        <v>0</v>
      </c>
      <c r="L155" s="206">
        <f>IF('Indicator Date hidden'!M156="x","x",$L$2-'Indicator Date hidden'!M156)</f>
        <v>0</v>
      </c>
      <c r="M155" s="206">
        <f>IF('Indicator Date hidden'!N156="x","x",$M$2-'Indicator Date hidden'!N156)</f>
        <v>0</v>
      </c>
      <c r="N155" s="206">
        <f>IF('Indicator Date hidden'!O156="x","x",$N$2-'Indicator Date hidden'!O156)</f>
        <v>0</v>
      </c>
      <c r="O155" s="206">
        <f>IF('Indicator Date hidden'!P156="x","x",$O$2-'Indicator Date hidden'!P156)</f>
        <v>0</v>
      </c>
      <c r="P155" s="206">
        <f>IF('Indicator Date hidden'!Q156="x","x",$P$2-'Indicator Date hidden'!Q156)</f>
        <v>0</v>
      </c>
      <c r="Q155" s="206" t="str">
        <f>IF('Indicator Date hidden'!R156="x","x",$Q$2-'Indicator Date hidden'!R156)</f>
        <v>x</v>
      </c>
      <c r="R155" s="206">
        <f>IF('Indicator Date hidden'!S156="x","x",$R$2-'Indicator Date hidden'!S156)</f>
        <v>0</v>
      </c>
      <c r="S155" s="206">
        <f>IF('Indicator Date hidden'!T156="x","x",$S$2-'Indicator Date hidden'!T156)</f>
        <v>0</v>
      </c>
      <c r="T155" s="206">
        <f>IF('Indicator Date hidden'!U156="x","x",$T$2-'Indicator Date hidden'!U156)</f>
        <v>0</v>
      </c>
      <c r="U155" s="206" t="str">
        <f>IF('Indicator Date hidden'!V156="x","x",$U$2-'Indicator Date hidden'!V156)</f>
        <v>x</v>
      </c>
      <c r="V155" s="206">
        <f>IF('Indicator Date hidden'!W156="x","x",$V$2-'Indicator Date hidden'!W156)</f>
        <v>0</v>
      </c>
      <c r="W155" s="206" t="str">
        <f>IF('Indicator Date hidden'!X156="x","x",$W$2-'Indicator Date hidden'!X156)</f>
        <v>x</v>
      </c>
      <c r="X155" s="206">
        <f>IF('Indicator Date hidden'!Y156="x","x",$X$2-'Indicator Date hidden'!Y156)</f>
        <v>2</v>
      </c>
      <c r="Y155" s="206">
        <f>IF('Indicator Date hidden'!Z156="x","x",$Y$2-'Indicator Date hidden'!Z156)</f>
        <v>0</v>
      </c>
      <c r="Z155" s="206">
        <f>IF('Indicator Date hidden'!AA156="x","x",$Z$2-'Indicator Date hidden'!AA156)</f>
        <v>0</v>
      </c>
      <c r="AA155" s="206">
        <f>IF('Indicator Date hidden'!AB156="x","x",$AA$2-'Indicator Date hidden'!AB156)</f>
        <v>0</v>
      </c>
      <c r="AB155" s="206">
        <f>IF('Indicator Date hidden'!AC156="x","x",$AB$2-'Indicator Date hidden'!AC156)</f>
        <v>0</v>
      </c>
      <c r="AC155" s="206">
        <f>IF('Indicator Date hidden'!AD156="x","x",$AC$2-'Indicator Date hidden'!AD156)</f>
        <v>0</v>
      </c>
      <c r="AD155" s="206" t="str">
        <f>IF('Indicator Date hidden'!AE156="x","x",$AD$2-'Indicator Date hidden'!AE156)</f>
        <v>x</v>
      </c>
      <c r="AE155" s="206">
        <f>IF('Indicator Date hidden'!AF156="x","x",$AE$2-'Indicator Date hidden'!AF156)</f>
        <v>0</v>
      </c>
      <c r="AF155" s="206">
        <f>IF('Indicator Date hidden'!AG156="x","x",$AF$2-'Indicator Date hidden'!AG156)</f>
        <v>1</v>
      </c>
      <c r="AG155" s="206">
        <f>IF('Indicator Date hidden'!AH156="x","x",$AG$2-'Indicator Date hidden'!AH156)</f>
        <v>0</v>
      </c>
      <c r="AH155" s="206">
        <f>IF('Indicator Date hidden'!AI156="x","x",$AH$2-'Indicator Date hidden'!AI156)</f>
        <v>0</v>
      </c>
      <c r="AI155" s="206">
        <f>IF('Indicator Date hidden'!AJ156="x","x",$AI$2-'Indicator Date hidden'!AJ156)</f>
        <v>0</v>
      </c>
      <c r="AJ155" s="206" t="str">
        <f>IF('Indicator Date hidden'!AK156="x","x",$AJ$2-'Indicator Date hidden'!AK156)</f>
        <v>x</v>
      </c>
      <c r="AK155" s="206">
        <f>IF('Indicator Date hidden'!AL156="x","x",$AK$2-'Indicator Date hidden'!AL156)</f>
        <v>1</v>
      </c>
      <c r="AL155" s="206">
        <f>IF('Indicator Date hidden'!AM156="x","x",$AL$2-'Indicator Date hidden'!AM156)</f>
        <v>0</v>
      </c>
      <c r="AM155" s="206">
        <f>IF('Indicator Date hidden'!AN156="x","x",$AM$2-'Indicator Date hidden'!AN156)</f>
        <v>0</v>
      </c>
      <c r="AN155" s="206">
        <f>IF('Indicator Date hidden'!AO156="x","x",$AN$2-'Indicator Date hidden'!AO156)</f>
        <v>0</v>
      </c>
      <c r="AO155" s="206">
        <f>IF('Indicator Date hidden'!AP156="x","x",$AO$2-'Indicator Date hidden'!AP156)</f>
        <v>0</v>
      </c>
      <c r="AP155" s="206">
        <f>IF('Indicator Date hidden'!AQ156="x","x",$AP$2-'Indicator Date hidden'!AQ156)</f>
        <v>0</v>
      </c>
      <c r="AQ155" s="206">
        <f>IF('Indicator Date hidden'!AR156="x","x",$AQ$2-'Indicator Date hidden'!AR156)</f>
        <v>0</v>
      </c>
      <c r="AR155" s="206">
        <f>IF('Indicator Date hidden'!AS156="x","x",$AR$2-'Indicator Date hidden'!AS156)</f>
        <v>0</v>
      </c>
      <c r="AS155" s="206">
        <f>IF('Indicator Date hidden'!AT156="x","x",$AS$2-'Indicator Date hidden'!AT156)</f>
        <v>0</v>
      </c>
      <c r="AT155" s="206">
        <f>IF('Indicator Date hidden'!AU156="x","x",$AT$2-'Indicator Date hidden'!AU156)</f>
        <v>0</v>
      </c>
      <c r="AU155" s="206" t="str">
        <f>IF('Indicator Date hidden'!AV156="x","x",$AU$2-'Indicator Date hidden'!AV156)</f>
        <v>x</v>
      </c>
      <c r="AV155" s="206">
        <f>IF('Indicator Date hidden'!AW156="x","x",$AV$2-'Indicator Date hidden'!AW156)</f>
        <v>0</v>
      </c>
      <c r="AW155" s="206">
        <f>IF('Indicator Date hidden'!AX156="x","x",$AW$2-'Indicator Date hidden'!AX156)</f>
        <v>0</v>
      </c>
      <c r="AX155" s="206">
        <f>IF('Indicator Date hidden'!AY156="x","x",$AX$2-'Indicator Date hidden'!AY156)</f>
        <v>0</v>
      </c>
      <c r="AY155" s="206">
        <f>IF('Indicator Date hidden'!AZ156="x","x",$AY$2-'Indicator Date hidden'!AZ156)</f>
        <v>0</v>
      </c>
      <c r="AZ155" s="206">
        <f>IF('Indicator Date hidden'!BA156="x","x",$AZ$2-'Indicator Date hidden'!BA156)</f>
        <v>0</v>
      </c>
      <c r="BA155">
        <f t="shared" si="20"/>
        <v>4</v>
      </c>
      <c r="BB155" s="21">
        <f t="shared" si="21"/>
        <v>8.8888888888888892E-2</v>
      </c>
      <c r="BC155">
        <f t="shared" si="22"/>
        <v>3</v>
      </c>
      <c r="BD155" s="21">
        <f t="shared" si="23"/>
        <v>0.35416394334464951</v>
      </c>
      <c r="BE155" s="282">
        <f t="shared" si="24"/>
        <v>0</v>
      </c>
    </row>
    <row r="156" spans="1:57" x14ac:dyDescent="0.25">
      <c r="A156" t="s">
        <v>7379</v>
      </c>
      <c r="B156" s="206">
        <f>IF('Indicator Date hidden'!C157="x","x",$B$2-'Indicator Date hidden'!C157)</f>
        <v>0</v>
      </c>
      <c r="C156" s="206">
        <f>IF('Indicator Date hidden'!D157="x","x",$C$2-'Indicator Date hidden'!D157)</f>
        <v>0</v>
      </c>
      <c r="D156" s="206">
        <f>IF('Indicator Date hidden'!E157="x","x",$D$2-'Indicator Date hidden'!E157)</f>
        <v>0</v>
      </c>
      <c r="E156" s="206">
        <f>IF('Indicator Date hidden'!F157="x","x",$E$2-'Indicator Date hidden'!F157)</f>
        <v>0</v>
      </c>
      <c r="F156" s="206">
        <f>IF('Indicator Date hidden'!G157="x","x",$F$2-'Indicator Date hidden'!G157)</f>
        <v>0</v>
      </c>
      <c r="G156" s="206">
        <f>IF('Indicator Date hidden'!H157="x","x",$G$2-'Indicator Date hidden'!H157)</f>
        <v>0</v>
      </c>
      <c r="H156" s="206">
        <f>IF('Indicator Date hidden'!I157="x","x",$H$2-'Indicator Date hidden'!I157)</f>
        <v>0</v>
      </c>
      <c r="I156" s="206">
        <f>IF('Indicator Date hidden'!J157="x","x",$I$2-'Indicator Date hidden'!J157)</f>
        <v>0</v>
      </c>
      <c r="J156" s="206">
        <f>IF('Indicator Date hidden'!K157="x","x",$J$2-'Indicator Date hidden'!K157)</f>
        <v>0</v>
      </c>
      <c r="K156" s="206">
        <f>IF('Indicator Date hidden'!L157="x","x",$K$2-'Indicator Date hidden'!L157)</f>
        <v>0</v>
      </c>
      <c r="L156" s="206">
        <f>IF('Indicator Date hidden'!M157="x","x",$L$2-'Indicator Date hidden'!M157)</f>
        <v>0</v>
      </c>
      <c r="M156" s="206">
        <f>IF('Indicator Date hidden'!N157="x","x",$M$2-'Indicator Date hidden'!N157)</f>
        <v>0</v>
      </c>
      <c r="N156" s="206">
        <f>IF('Indicator Date hidden'!O157="x","x",$N$2-'Indicator Date hidden'!O157)</f>
        <v>0</v>
      </c>
      <c r="O156" s="206">
        <f>IF('Indicator Date hidden'!P157="x","x",$O$2-'Indicator Date hidden'!P157)</f>
        <v>0</v>
      </c>
      <c r="P156" s="206">
        <f>IF('Indicator Date hidden'!Q157="x","x",$P$2-'Indicator Date hidden'!Q157)</f>
        <v>0</v>
      </c>
      <c r="Q156" s="206" t="str">
        <f>IF('Indicator Date hidden'!R157="x","x",$Q$2-'Indicator Date hidden'!R157)</f>
        <v>x</v>
      </c>
      <c r="R156" s="206">
        <f>IF('Indicator Date hidden'!S157="x","x",$R$2-'Indicator Date hidden'!S157)</f>
        <v>0</v>
      </c>
      <c r="S156" s="206">
        <f>IF('Indicator Date hidden'!T157="x","x",$S$2-'Indicator Date hidden'!T157)</f>
        <v>0</v>
      </c>
      <c r="T156" s="206">
        <f>IF('Indicator Date hidden'!U157="x","x",$T$2-'Indicator Date hidden'!U157)</f>
        <v>0</v>
      </c>
      <c r="U156" s="206" t="str">
        <f>IF('Indicator Date hidden'!V157="x","x",$U$2-'Indicator Date hidden'!V157)</f>
        <v>x</v>
      </c>
      <c r="V156" s="206">
        <f>IF('Indicator Date hidden'!W157="x","x",$V$2-'Indicator Date hidden'!W157)</f>
        <v>0</v>
      </c>
      <c r="W156" s="206" t="str">
        <f>IF('Indicator Date hidden'!X157="x","x",$W$2-'Indicator Date hidden'!X157)</f>
        <v>x</v>
      </c>
      <c r="X156" s="206">
        <f>IF('Indicator Date hidden'!Y157="x","x",$X$2-'Indicator Date hidden'!Y157)</f>
        <v>3</v>
      </c>
      <c r="Y156" s="206">
        <f>IF('Indicator Date hidden'!Z157="x","x",$Y$2-'Indicator Date hidden'!Z157)</f>
        <v>0</v>
      </c>
      <c r="Z156" s="206">
        <f>IF('Indicator Date hidden'!AA157="x","x",$Z$2-'Indicator Date hidden'!AA157)</f>
        <v>0</v>
      </c>
      <c r="AA156" s="206">
        <f>IF('Indicator Date hidden'!AB157="x","x",$AA$2-'Indicator Date hidden'!AB157)</f>
        <v>0</v>
      </c>
      <c r="AB156" s="206">
        <f>IF('Indicator Date hidden'!AC157="x","x",$AB$2-'Indicator Date hidden'!AC157)</f>
        <v>0</v>
      </c>
      <c r="AC156" s="206">
        <f>IF('Indicator Date hidden'!AD157="x","x",$AC$2-'Indicator Date hidden'!AD157)</f>
        <v>0</v>
      </c>
      <c r="AD156" s="206" t="str">
        <f>IF('Indicator Date hidden'!AE157="x","x",$AD$2-'Indicator Date hidden'!AE157)</f>
        <v>x</v>
      </c>
      <c r="AE156" s="206">
        <f>IF('Indicator Date hidden'!AF157="x","x",$AE$2-'Indicator Date hidden'!AF157)</f>
        <v>0</v>
      </c>
      <c r="AF156" s="206">
        <f>IF('Indicator Date hidden'!AG157="x","x",$AF$2-'Indicator Date hidden'!AG157)</f>
        <v>1</v>
      </c>
      <c r="AG156" s="206">
        <f>IF('Indicator Date hidden'!AH157="x","x",$AG$2-'Indicator Date hidden'!AH157)</f>
        <v>0</v>
      </c>
      <c r="AH156" s="206">
        <f>IF('Indicator Date hidden'!AI157="x","x",$AH$2-'Indicator Date hidden'!AI157)</f>
        <v>0</v>
      </c>
      <c r="AI156" s="206">
        <f>IF('Indicator Date hidden'!AJ157="x","x",$AI$2-'Indicator Date hidden'!AJ157)</f>
        <v>0</v>
      </c>
      <c r="AJ156" s="206" t="str">
        <f>IF('Indicator Date hidden'!AK157="x","x",$AJ$2-'Indicator Date hidden'!AK157)</f>
        <v>x</v>
      </c>
      <c r="AK156" s="206">
        <f>IF('Indicator Date hidden'!AL157="x","x",$AK$2-'Indicator Date hidden'!AL157)</f>
        <v>1</v>
      </c>
      <c r="AL156" s="206">
        <f>IF('Indicator Date hidden'!AM157="x","x",$AL$2-'Indicator Date hidden'!AM157)</f>
        <v>0</v>
      </c>
      <c r="AM156" s="206">
        <f>IF('Indicator Date hidden'!AN157="x","x",$AM$2-'Indicator Date hidden'!AN157)</f>
        <v>0</v>
      </c>
      <c r="AN156" s="206">
        <f>IF('Indicator Date hidden'!AO157="x","x",$AN$2-'Indicator Date hidden'!AO157)</f>
        <v>0</v>
      </c>
      <c r="AO156" s="206">
        <f>IF('Indicator Date hidden'!AP157="x","x",$AO$2-'Indicator Date hidden'!AP157)</f>
        <v>0</v>
      </c>
      <c r="AP156" s="206">
        <f>IF('Indicator Date hidden'!AQ157="x","x",$AP$2-'Indicator Date hidden'!AQ157)</f>
        <v>0</v>
      </c>
      <c r="AQ156" s="206">
        <f>IF('Indicator Date hidden'!AR157="x","x",$AQ$2-'Indicator Date hidden'!AR157)</f>
        <v>0</v>
      </c>
      <c r="AR156" s="206">
        <f>IF('Indicator Date hidden'!AS157="x","x",$AR$2-'Indicator Date hidden'!AS157)</f>
        <v>0</v>
      </c>
      <c r="AS156" s="206">
        <f>IF('Indicator Date hidden'!AT157="x","x",$AS$2-'Indicator Date hidden'!AT157)</f>
        <v>0</v>
      </c>
      <c r="AT156" s="206">
        <f>IF('Indicator Date hidden'!AU157="x","x",$AT$2-'Indicator Date hidden'!AU157)</f>
        <v>0</v>
      </c>
      <c r="AU156" s="206">
        <f>IF('Indicator Date hidden'!AV157="x","x",$AU$2-'Indicator Date hidden'!AV157)</f>
        <v>1</v>
      </c>
      <c r="AV156" s="206">
        <f>IF('Indicator Date hidden'!AW157="x","x",$AV$2-'Indicator Date hidden'!AW157)</f>
        <v>0</v>
      </c>
      <c r="AW156" s="206">
        <f>IF('Indicator Date hidden'!AX157="x","x",$AW$2-'Indicator Date hidden'!AX157)</f>
        <v>0</v>
      </c>
      <c r="AX156" s="206">
        <f>IF('Indicator Date hidden'!AY157="x","x",$AX$2-'Indicator Date hidden'!AY157)</f>
        <v>0</v>
      </c>
      <c r="AY156" s="206">
        <f>IF('Indicator Date hidden'!AZ157="x","x",$AY$2-'Indicator Date hidden'!AZ157)</f>
        <v>0</v>
      </c>
      <c r="AZ156" s="206">
        <f>IF('Indicator Date hidden'!BA157="x","x",$AZ$2-'Indicator Date hidden'!BA157)</f>
        <v>0</v>
      </c>
      <c r="BA156">
        <f t="shared" si="20"/>
        <v>6</v>
      </c>
      <c r="BB156" s="21">
        <f t="shared" si="21"/>
        <v>0.13043478260869565</v>
      </c>
      <c r="BC156">
        <f t="shared" si="22"/>
        <v>4</v>
      </c>
      <c r="BD156" s="21">
        <f t="shared" si="23"/>
        <v>0.49381811702611073</v>
      </c>
      <c r="BE156" s="282">
        <f t="shared" si="24"/>
        <v>0</v>
      </c>
    </row>
    <row r="157" spans="1:57" x14ac:dyDescent="0.25">
      <c r="A157" t="s">
        <v>7364</v>
      </c>
      <c r="B157" s="206">
        <f>IF('Indicator Date hidden'!C158="x","x",$B$2-'Indicator Date hidden'!C158)</f>
        <v>0</v>
      </c>
      <c r="C157" s="206">
        <f>IF('Indicator Date hidden'!D158="x","x",$C$2-'Indicator Date hidden'!D158)</f>
        <v>0</v>
      </c>
      <c r="D157" s="206">
        <f>IF('Indicator Date hidden'!E158="x","x",$D$2-'Indicator Date hidden'!E158)</f>
        <v>0</v>
      </c>
      <c r="E157" s="206">
        <f>IF('Indicator Date hidden'!F158="x","x",$E$2-'Indicator Date hidden'!F158)</f>
        <v>0</v>
      </c>
      <c r="F157" s="206">
        <f>IF('Indicator Date hidden'!G158="x","x",$F$2-'Indicator Date hidden'!G158)</f>
        <v>0</v>
      </c>
      <c r="G157" s="206">
        <f>IF('Indicator Date hidden'!H158="x","x",$G$2-'Indicator Date hidden'!H158)</f>
        <v>0</v>
      </c>
      <c r="H157" s="206">
        <f>IF('Indicator Date hidden'!I158="x","x",$H$2-'Indicator Date hidden'!I158)</f>
        <v>0</v>
      </c>
      <c r="I157" s="206">
        <f>IF('Indicator Date hidden'!J158="x","x",$I$2-'Indicator Date hidden'!J158)</f>
        <v>0</v>
      </c>
      <c r="J157" s="206">
        <f>IF('Indicator Date hidden'!K158="x","x",$J$2-'Indicator Date hidden'!K158)</f>
        <v>0</v>
      </c>
      <c r="K157" s="206">
        <f>IF('Indicator Date hidden'!L158="x","x",$K$2-'Indicator Date hidden'!L158)</f>
        <v>0</v>
      </c>
      <c r="L157" s="206">
        <f>IF('Indicator Date hidden'!M158="x","x",$L$2-'Indicator Date hidden'!M158)</f>
        <v>0</v>
      </c>
      <c r="M157" s="206">
        <f>IF('Indicator Date hidden'!N158="x","x",$M$2-'Indicator Date hidden'!N158)</f>
        <v>0</v>
      </c>
      <c r="N157" s="206">
        <f>IF('Indicator Date hidden'!O158="x","x",$N$2-'Indicator Date hidden'!O158)</f>
        <v>0</v>
      </c>
      <c r="O157" s="206">
        <f>IF('Indicator Date hidden'!P158="x","x",$O$2-'Indicator Date hidden'!P158)</f>
        <v>0</v>
      </c>
      <c r="P157" s="206">
        <f>IF('Indicator Date hidden'!Q158="x","x",$P$2-'Indicator Date hidden'!Q158)</f>
        <v>0</v>
      </c>
      <c r="Q157" s="206" t="str">
        <f>IF('Indicator Date hidden'!R158="x","x",$Q$2-'Indicator Date hidden'!R158)</f>
        <v>x</v>
      </c>
      <c r="R157" s="206">
        <f>IF('Indicator Date hidden'!S158="x","x",$R$2-'Indicator Date hidden'!S158)</f>
        <v>0</v>
      </c>
      <c r="S157" s="206">
        <f>IF('Indicator Date hidden'!T158="x","x",$S$2-'Indicator Date hidden'!T158)</f>
        <v>0</v>
      </c>
      <c r="T157" s="206">
        <f>IF('Indicator Date hidden'!U158="x","x",$T$2-'Indicator Date hidden'!U158)</f>
        <v>0</v>
      </c>
      <c r="U157" s="206">
        <f>IF('Indicator Date hidden'!V158="x","x",$U$2-'Indicator Date hidden'!V158)</f>
        <v>0</v>
      </c>
      <c r="V157" s="206">
        <f>IF('Indicator Date hidden'!W158="x","x",$V$2-'Indicator Date hidden'!W158)</f>
        <v>0</v>
      </c>
      <c r="W157" s="206">
        <f>IF('Indicator Date hidden'!X158="x","x",$W$2-'Indicator Date hidden'!X158)</f>
        <v>7</v>
      </c>
      <c r="X157" s="206">
        <f>IF('Indicator Date hidden'!Y158="x","x",$X$2-'Indicator Date hidden'!Y158)</f>
        <v>4</v>
      </c>
      <c r="Y157" s="206">
        <f>IF('Indicator Date hidden'!Z158="x","x",$Y$2-'Indicator Date hidden'!Z158)</f>
        <v>0</v>
      </c>
      <c r="Z157" s="206">
        <f>IF('Indicator Date hidden'!AA158="x","x",$Z$2-'Indicator Date hidden'!AA158)</f>
        <v>0</v>
      </c>
      <c r="AA157" s="206" t="str">
        <f>IF('Indicator Date hidden'!AB158="x","x",$AA$2-'Indicator Date hidden'!AB158)</f>
        <v>x</v>
      </c>
      <c r="AB157" s="206">
        <f>IF('Indicator Date hidden'!AC158="x","x",$AB$2-'Indicator Date hidden'!AC158)</f>
        <v>0</v>
      </c>
      <c r="AC157" s="206">
        <f>IF('Indicator Date hidden'!AD158="x","x",$AC$2-'Indicator Date hidden'!AD158)</f>
        <v>0</v>
      </c>
      <c r="AD157" s="206">
        <f>IF('Indicator Date hidden'!AE158="x","x",$AD$2-'Indicator Date hidden'!AE158)</f>
        <v>0</v>
      </c>
      <c r="AE157" s="206" t="str">
        <f>IF('Indicator Date hidden'!AF158="x","x",$AE$2-'Indicator Date hidden'!AF158)</f>
        <v>x</v>
      </c>
      <c r="AF157" s="206">
        <f>IF('Indicator Date hidden'!AG158="x","x",$AF$2-'Indicator Date hidden'!AG158)</f>
        <v>8</v>
      </c>
      <c r="AG157" s="206">
        <f>IF('Indicator Date hidden'!AH158="x","x",$AG$2-'Indicator Date hidden'!AH158)</f>
        <v>0</v>
      </c>
      <c r="AH157" s="206">
        <f>IF('Indicator Date hidden'!AI158="x","x",$AH$2-'Indicator Date hidden'!AI158)</f>
        <v>0</v>
      </c>
      <c r="AI157" s="206">
        <f>IF('Indicator Date hidden'!AJ158="x","x",$AI$2-'Indicator Date hidden'!AJ158)</f>
        <v>0</v>
      </c>
      <c r="AJ157" s="206" t="str">
        <f>IF('Indicator Date hidden'!AK158="x","x",$AJ$2-'Indicator Date hidden'!AK158)</f>
        <v>x</v>
      </c>
      <c r="AK157" s="206">
        <f>IF('Indicator Date hidden'!AL158="x","x",$AK$2-'Indicator Date hidden'!AL158)</f>
        <v>1</v>
      </c>
      <c r="AL157" s="206">
        <f>IF('Indicator Date hidden'!AM158="x","x",$AL$2-'Indicator Date hidden'!AM158)</f>
        <v>0</v>
      </c>
      <c r="AM157" s="206">
        <f>IF('Indicator Date hidden'!AN158="x","x",$AM$2-'Indicator Date hidden'!AN158)</f>
        <v>0</v>
      </c>
      <c r="AN157" s="206">
        <f>IF('Indicator Date hidden'!AO158="x","x",$AN$2-'Indicator Date hidden'!AO158)</f>
        <v>0</v>
      </c>
      <c r="AO157" s="206" t="str">
        <f>IF('Indicator Date hidden'!AP158="x","x",$AO$2-'Indicator Date hidden'!AP158)</f>
        <v>x</v>
      </c>
      <c r="AP157" s="206" t="str">
        <f>IF('Indicator Date hidden'!AQ158="x","x",$AP$2-'Indicator Date hidden'!AQ158)</f>
        <v>x</v>
      </c>
      <c r="AQ157" s="206">
        <f>IF('Indicator Date hidden'!AR158="x","x",$AQ$2-'Indicator Date hidden'!AR158)</f>
        <v>6</v>
      </c>
      <c r="AR157" s="206">
        <f>IF('Indicator Date hidden'!AS158="x","x",$AR$2-'Indicator Date hidden'!AS158)</f>
        <v>0</v>
      </c>
      <c r="AS157" s="206" t="str">
        <f>IF('Indicator Date hidden'!AT158="x","x",$AS$2-'Indicator Date hidden'!AT158)</f>
        <v>x</v>
      </c>
      <c r="AT157" s="206">
        <f>IF('Indicator Date hidden'!AU158="x","x",$AT$2-'Indicator Date hidden'!AU158)</f>
        <v>0</v>
      </c>
      <c r="AU157" s="206" t="str">
        <f>IF('Indicator Date hidden'!AV158="x","x",$AU$2-'Indicator Date hidden'!AV158)</f>
        <v>x</v>
      </c>
      <c r="AV157" s="206">
        <f>IF('Indicator Date hidden'!AW158="x","x",$AV$2-'Indicator Date hidden'!AW158)</f>
        <v>0</v>
      </c>
      <c r="AW157" s="206">
        <f>IF('Indicator Date hidden'!AX158="x","x",$AW$2-'Indicator Date hidden'!AX158)</f>
        <v>0</v>
      </c>
      <c r="AX157" s="206">
        <f>IF('Indicator Date hidden'!AY158="x","x",$AX$2-'Indicator Date hidden'!AY158)</f>
        <v>0</v>
      </c>
      <c r="AY157" s="206">
        <f>IF('Indicator Date hidden'!AZ158="x","x",$AY$2-'Indicator Date hidden'!AZ158)</f>
        <v>0</v>
      </c>
      <c r="AZ157" s="206">
        <f>IF('Indicator Date hidden'!BA158="x","x",$AZ$2-'Indicator Date hidden'!BA158)</f>
        <v>0</v>
      </c>
      <c r="BA157">
        <f t="shared" si="20"/>
        <v>26</v>
      </c>
      <c r="BB157" s="21">
        <f t="shared" si="21"/>
        <v>0.60465116279069764</v>
      </c>
      <c r="BC157">
        <f t="shared" si="22"/>
        <v>5</v>
      </c>
      <c r="BD157" s="21">
        <f t="shared" si="23"/>
        <v>1.8694550242289667</v>
      </c>
      <c r="BE157" s="282">
        <f t="shared" si="24"/>
        <v>0</v>
      </c>
    </row>
    <row r="158" spans="1:57" x14ac:dyDescent="0.25">
      <c r="A158" t="s">
        <v>7368</v>
      </c>
      <c r="B158" s="206">
        <f>IF('Indicator Date hidden'!C159="x","x",$B$2-'Indicator Date hidden'!C159)</f>
        <v>0</v>
      </c>
      <c r="C158" s="206">
        <f>IF('Indicator Date hidden'!D159="x","x",$C$2-'Indicator Date hidden'!D159)</f>
        <v>0</v>
      </c>
      <c r="D158" s="206">
        <f>IF('Indicator Date hidden'!E159="x","x",$D$2-'Indicator Date hidden'!E159)</f>
        <v>0</v>
      </c>
      <c r="E158" s="206">
        <f>IF('Indicator Date hidden'!F159="x","x",$E$2-'Indicator Date hidden'!F159)</f>
        <v>0</v>
      </c>
      <c r="F158" s="206">
        <f>IF('Indicator Date hidden'!G159="x","x",$F$2-'Indicator Date hidden'!G159)</f>
        <v>0</v>
      </c>
      <c r="G158" s="206">
        <f>IF('Indicator Date hidden'!H159="x","x",$G$2-'Indicator Date hidden'!H159)</f>
        <v>0</v>
      </c>
      <c r="H158" s="206">
        <f>IF('Indicator Date hidden'!I159="x","x",$H$2-'Indicator Date hidden'!I159)</f>
        <v>0</v>
      </c>
      <c r="I158" s="206">
        <f>IF('Indicator Date hidden'!J159="x","x",$I$2-'Indicator Date hidden'!J159)</f>
        <v>0</v>
      </c>
      <c r="J158" s="206">
        <f>IF('Indicator Date hidden'!K159="x","x",$J$2-'Indicator Date hidden'!K159)</f>
        <v>0</v>
      </c>
      <c r="K158" s="206">
        <f>IF('Indicator Date hidden'!L159="x","x",$K$2-'Indicator Date hidden'!L159)</f>
        <v>0</v>
      </c>
      <c r="L158" s="206">
        <f>IF('Indicator Date hidden'!M159="x","x",$L$2-'Indicator Date hidden'!M159)</f>
        <v>0</v>
      </c>
      <c r="M158" s="206">
        <f>IF('Indicator Date hidden'!N159="x","x",$M$2-'Indicator Date hidden'!N159)</f>
        <v>0</v>
      </c>
      <c r="N158" s="206">
        <f>IF('Indicator Date hidden'!O159="x","x",$N$2-'Indicator Date hidden'!O159)</f>
        <v>0</v>
      </c>
      <c r="O158" s="206">
        <f>IF('Indicator Date hidden'!P159="x","x",$O$2-'Indicator Date hidden'!P159)</f>
        <v>0</v>
      </c>
      <c r="P158" s="206" t="str">
        <f>IF('Indicator Date hidden'!Q159="x","x",$P$2-'Indicator Date hidden'!Q159)</f>
        <v>x</v>
      </c>
      <c r="Q158" s="206">
        <f>IF('Indicator Date hidden'!R159="x","x",$Q$2-'Indicator Date hidden'!R159)</f>
        <v>8</v>
      </c>
      <c r="R158" s="206">
        <f>IF('Indicator Date hidden'!S159="x","x",$R$2-'Indicator Date hidden'!S159)</f>
        <v>0</v>
      </c>
      <c r="S158" s="206">
        <f>IF('Indicator Date hidden'!T159="x","x",$S$2-'Indicator Date hidden'!T159)</f>
        <v>0</v>
      </c>
      <c r="T158" s="206">
        <f>IF('Indicator Date hidden'!U159="x","x",$T$2-'Indicator Date hidden'!U159)</f>
        <v>0</v>
      </c>
      <c r="U158" s="206">
        <f>IF('Indicator Date hidden'!V159="x","x",$U$2-'Indicator Date hidden'!V159)</f>
        <v>0</v>
      </c>
      <c r="V158" s="206">
        <f>IF('Indicator Date hidden'!W159="x","x",$V$2-'Indicator Date hidden'!W159)</f>
        <v>0</v>
      </c>
      <c r="W158" s="206">
        <f>IF('Indicator Date hidden'!X159="x","x",$W$2-'Indicator Date hidden'!X159)</f>
        <v>5</v>
      </c>
      <c r="X158" s="206">
        <f>IF('Indicator Date hidden'!Y159="x","x",$X$2-'Indicator Date hidden'!Y159)</f>
        <v>4</v>
      </c>
      <c r="Y158" s="206">
        <f>IF('Indicator Date hidden'!Z159="x","x",$Y$2-'Indicator Date hidden'!Z159)</f>
        <v>0</v>
      </c>
      <c r="Z158" s="206">
        <f>IF('Indicator Date hidden'!AA159="x","x",$Z$2-'Indicator Date hidden'!AA159)</f>
        <v>0</v>
      </c>
      <c r="AA158" s="206">
        <f>IF('Indicator Date hidden'!AB159="x","x",$AA$2-'Indicator Date hidden'!AB159)</f>
        <v>0</v>
      </c>
      <c r="AB158" s="206" t="str">
        <f>IF('Indicator Date hidden'!AC159="x","x",$AB$2-'Indicator Date hidden'!AC159)</f>
        <v>x</v>
      </c>
      <c r="AC158" s="206">
        <f>IF('Indicator Date hidden'!AD159="x","x",$AC$2-'Indicator Date hidden'!AD159)</f>
        <v>0</v>
      </c>
      <c r="AD158" s="206">
        <f>IF('Indicator Date hidden'!AE159="x","x",$AD$2-'Indicator Date hidden'!AE159)</f>
        <v>0</v>
      </c>
      <c r="AE158" s="206">
        <f>IF('Indicator Date hidden'!AF159="x","x",$AE$2-'Indicator Date hidden'!AF159)</f>
        <v>2</v>
      </c>
      <c r="AF158" s="206" t="str">
        <f>IF('Indicator Date hidden'!AG159="x","x",$AF$2-'Indicator Date hidden'!AG159)</f>
        <v>x</v>
      </c>
      <c r="AG158" s="206">
        <f>IF('Indicator Date hidden'!AH159="x","x",$AG$2-'Indicator Date hidden'!AH159)</f>
        <v>0</v>
      </c>
      <c r="AH158" s="206">
        <f>IF('Indicator Date hidden'!AI159="x","x",$AH$2-'Indicator Date hidden'!AI159)</f>
        <v>0</v>
      </c>
      <c r="AI158" s="206">
        <f>IF('Indicator Date hidden'!AJ159="x","x",$AI$2-'Indicator Date hidden'!AJ159)</f>
        <v>0</v>
      </c>
      <c r="AJ158" s="206">
        <f>IF('Indicator Date hidden'!AK159="x","x",$AJ$2-'Indicator Date hidden'!AK159)</f>
        <v>1</v>
      </c>
      <c r="AK158" s="206">
        <f>IF('Indicator Date hidden'!AL159="x","x",$AK$2-'Indicator Date hidden'!AL159)</f>
        <v>1</v>
      </c>
      <c r="AL158" s="206">
        <f>IF('Indicator Date hidden'!AM159="x","x",$AL$2-'Indicator Date hidden'!AM159)</f>
        <v>0</v>
      </c>
      <c r="AM158" s="206">
        <f>IF('Indicator Date hidden'!AN159="x","x",$AM$2-'Indicator Date hidden'!AN159)</f>
        <v>0</v>
      </c>
      <c r="AN158" s="206">
        <f>IF('Indicator Date hidden'!AO159="x","x",$AN$2-'Indicator Date hidden'!AO159)</f>
        <v>0</v>
      </c>
      <c r="AO158" s="206" t="str">
        <f>IF('Indicator Date hidden'!AP159="x","x",$AO$2-'Indicator Date hidden'!AP159)</f>
        <v>x</v>
      </c>
      <c r="AP158" s="206" t="str">
        <f>IF('Indicator Date hidden'!AQ159="x","x",$AP$2-'Indicator Date hidden'!AQ159)</f>
        <v>x</v>
      </c>
      <c r="AQ158" s="206" t="str">
        <f>IF('Indicator Date hidden'!AR159="x","x",$AQ$2-'Indicator Date hidden'!AR159)</f>
        <v>x</v>
      </c>
      <c r="AR158" s="206">
        <f>IF('Indicator Date hidden'!AS159="x","x",$AR$2-'Indicator Date hidden'!AS159)</f>
        <v>0</v>
      </c>
      <c r="AS158" s="206">
        <f>IF('Indicator Date hidden'!AT159="x","x",$AS$2-'Indicator Date hidden'!AT159)</f>
        <v>0</v>
      </c>
      <c r="AT158" s="206">
        <f>IF('Indicator Date hidden'!AU159="x","x",$AT$2-'Indicator Date hidden'!AU159)</f>
        <v>0</v>
      </c>
      <c r="AU158" s="206" t="str">
        <f>IF('Indicator Date hidden'!AV159="x","x",$AU$2-'Indicator Date hidden'!AV159)</f>
        <v>x</v>
      </c>
      <c r="AV158" s="206">
        <f>IF('Indicator Date hidden'!AW159="x","x",$AV$2-'Indicator Date hidden'!AW159)</f>
        <v>0</v>
      </c>
      <c r="AW158" s="206">
        <f>IF('Indicator Date hidden'!AX159="x","x",$AW$2-'Indicator Date hidden'!AX159)</f>
        <v>0</v>
      </c>
      <c r="AX158" s="206">
        <f>IF('Indicator Date hidden'!AY159="x","x",$AX$2-'Indicator Date hidden'!AY159)</f>
        <v>0</v>
      </c>
      <c r="AY158" s="206">
        <f>IF('Indicator Date hidden'!AZ159="x","x",$AY$2-'Indicator Date hidden'!AZ159)</f>
        <v>4</v>
      </c>
      <c r="AZ158" s="206">
        <f>IF('Indicator Date hidden'!BA159="x","x",$AZ$2-'Indicator Date hidden'!BA159)</f>
        <v>4</v>
      </c>
      <c r="BA158">
        <f t="shared" si="20"/>
        <v>29</v>
      </c>
      <c r="BB158" s="21">
        <f t="shared" si="21"/>
        <v>0.65909090909090906</v>
      </c>
      <c r="BC158">
        <f t="shared" si="22"/>
        <v>8</v>
      </c>
      <c r="BD158" s="21">
        <f t="shared" si="23"/>
        <v>1.6779747237529292</v>
      </c>
      <c r="BE158" s="282">
        <f t="shared" si="24"/>
        <v>0</v>
      </c>
    </row>
    <row r="159" spans="1:57" x14ac:dyDescent="0.25">
      <c r="A159" t="s">
        <v>7421</v>
      </c>
      <c r="B159" s="206">
        <f>IF('Indicator Date hidden'!C160="x","x",$B$2-'Indicator Date hidden'!C160)</f>
        <v>0</v>
      </c>
      <c r="C159" s="206">
        <f>IF('Indicator Date hidden'!D160="x","x",$C$2-'Indicator Date hidden'!D160)</f>
        <v>0</v>
      </c>
      <c r="D159" s="206">
        <f>IF('Indicator Date hidden'!E160="x","x",$D$2-'Indicator Date hidden'!E160)</f>
        <v>0</v>
      </c>
      <c r="E159" s="206">
        <f>IF('Indicator Date hidden'!F160="x","x",$E$2-'Indicator Date hidden'!F160)</f>
        <v>0</v>
      </c>
      <c r="F159" s="206">
        <f>IF('Indicator Date hidden'!G160="x","x",$F$2-'Indicator Date hidden'!G160)</f>
        <v>0</v>
      </c>
      <c r="G159" s="206">
        <f>IF('Indicator Date hidden'!H160="x","x",$G$2-'Indicator Date hidden'!H160)</f>
        <v>0</v>
      </c>
      <c r="H159" s="206">
        <f>IF('Indicator Date hidden'!I160="x","x",$H$2-'Indicator Date hidden'!I160)</f>
        <v>0</v>
      </c>
      <c r="I159" s="206">
        <f>IF('Indicator Date hidden'!J160="x","x",$I$2-'Indicator Date hidden'!J160)</f>
        <v>0</v>
      </c>
      <c r="J159" s="206">
        <f>IF('Indicator Date hidden'!K160="x","x",$J$2-'Indicator Date hidden'!K160)</f>
        <v>0</v>
      </c>
      <c r="K159" s="206">
        <f>IF('Indicator Date hidden'!L160="x","x",$K$2-'Indicator Date hidden'!L160)</f>
        <v>0</v>
      </c>
      <c r="L159" s="206">
        <f>IF('Indicator Date hidden'!M160="x","x",$L$2-'Indicator Date hidden'!M160)</f>
        <v>0</v>
      </c>
      <c r="M159" s="206">
        <f>IF('Indicator Date hidden'!N160="x","x",$M$2-'Indicator Date hidden'!N160)</f>
        <v>0</v>
      </c>
      <c r="N159" s="206">
        <f>IF('Indicator Date hidden'!O160="x","x",$N$2-'Indicator Date hidden'!O160)</f>
        <v>0</v>
      </c>
      <c r="O159" s="206">
        <f>IF('Indicator Date hidden'!P160="x","x",$O$2-'Indicator Date hidden'!P160)</f>
        <v>0</v>
      </c>
      <c r="P159" s="206">
        <f>IF('Indicator Date hidden'!Q160="x","x",$P$2-'Indicator Date hidden'!Q160)</f>
        <v>0</v>
      </c>
      <c r="Q159" s="206">
        <f>IF('Indicator Date hidden'!R160="x","x",$Q$2-'Indicator Date hidden'!R160)</f>
        <v>2</v>
      </c>
      <c r="R159" s="206">
        <f>IF('Indicator Date hidden'!S160="x","x",$R$2-'Indicator Date hidden'!S160)</f>
        <v>0</v>
      </c>
      <c r="S159" s="206">
        <f>IF('Indicator Date hidden'!T160="x","x",$S$2-'Indicator Date hidden'!T160)</f>
        <v>0</v>
      </c>
      <c r="T159" s="206">
        <f>IF('Indicator Date hidden'!U160="x","x",$T$2-'Indicator Date hidden'!U160)</f>
        <v>0</v>
      </c>
      <c r="U159" s="206">
        <f>IF('Indicator Date hidden'!V160="x","x",$U$2-'Indicator Date hidden'!V160)</f>
        <v>0</v>
      </c>
      <c r="V159" s="206">
        <f>IF('Indicator Date hidden'!W160="x","x",$V$2-'Indicator Date hidden'!W160)</f>
        <v>0</v>
      </c>
      <c r="W159" s="206">
        <f>IF('Indicator Date hidden'!X160="x","x",$W$2-'Indicator Date hidden'!X160)</f>
        <v>6</v>
      </c>
      <c r="X159" s="206">
        <f>IF('Indicator Date hidden'!Y160="x","x",$X$2-'Indicator Date hidden'!Y160)</f>
        <v>1</v>
      </c>
      <c r="Y159" s="206">
        <f>IF('Indicator Date hidden'!Z160="x","x",$Y$2-'Indicator Date hidden'!Z160)</f>
        <v>0</v>
      </c>
      <c r="Z159" s="206">
        <f>IF('Indicator Date hidden'!AA160="x","x",$Z$2-'Indicator Date hidden'!AA160)</f>
        <v>0</v>
      </c>
      <c r="AA159" s="206">
        <f>IF('Indicator Date hidden'!AB160="x","x",$AA$2-'Indicator Date hidden'!AB160)</f>
        <v>0</v>
      </c>
      <c r="AB159" s="206">
        <f>IF('Indicator Date hidden'!AC160="x","x",$AB$2-'Indicator Date hidden'!AC160)</f>
        <v>0</v>
      </c>
      <c r="AC159" s="206">
        <f>IF('Indicator Date hidden'!AD160="x","x",$AC$2-'Indicator Date hidden'!AD160)</f>
        <v>0</v>
      </c>
      <c r="AD159" s="206">
        <f>IF('Indicator Date hidden'!AE160="x","x",$AD$2-'Indicator Date hidden'!AE160)</f>
        <v>0</v>
      </c>
      <c r="AE159" s="206">
        <f>IF('Indicator Date hidden'!AF160="x","x",$AE$2-'Indicator Date hidden'!AF160)</f>
        <v>0</v>
      </c>
      <c r="AF159" s="206">
        <f>IF('Indicator Date hidden'!AG160="x","x",$AF$2-'Indicator Date hidden'!AG160)</f>
        <v>2</v>
      </c>
      <c r="AG159" s="206">
        <f>IF('Indicator Date hidden'!AH160="x","x",$AG$2-'Indicator Date hidden'!AH160)</f>
        <v>0</v>
      </c>
      <c r="AH159" s="206">
        <f>IF('Indicator Date hidden'!AI160="x","x",$AH$2-'Indicator Date hidden'!AI160)</f>
        <v>0</v>
      </c>
      <c r="AI159" s="206">
        <f>IF('Indicator Date hidden'!AJ160="x","x",$AI$2-'Indicator Date hidden'!AJ160)</f>
        <v>0</v>
      </c>
      <c r="AJ159" s="206" t="str">
        <f>IF('Indicator Date hidden'!AK160="x","x",$AJ$2-'Indicator Date hidden'!AK160)</f>
        <v>x</v>
      </c>
      <c r="AK159" s="206">
        <f>IF('Indicator Date hidden'!AL160="x","x",$AK$2-'Indicator Date hidden'!AL160)</f>
        <v>1</v>
      </c>
      <c r="AL159" s="206">
        <f>IF('Indicator Date hidden'!AM160="x","x",$AL$2-'Indicator Date hidden'!AM160)</f>
        <v>0</v>
      </c>
      <c r="AM159" s="206">
        <f>IF('Indicator Date hidden'!AN160="x","x",$AM$2-'Indicator Date hidden'!AN160)</f>
        <v>0</v>
      </c>
      <c r="AN159" s="206">
        <f>IF('Indicator Date hidden'!AO160="x","x",$AN$2-'Indicator Date hidden'!AO160)</f>
        <v>0</v>
      </c>
      <c r="AO159" s="206">
        <f>IF('Indicator Date hidden'!AP160="x","x",$AO$2-'Indicator Date hidden'!AP160)</f>
        <v>0</v>
      </c>
      <c r="AP159" s="206">
        <f>IF('Indicator Date hidden'!AQ160="x","x",$AP$2-'Indicator Date hidden'!AQ160)</f>
        <v>0</v>
      </c>
      <c r="AQ159" s="206">
        <f>IF('Indicator Date hidden'!AR160="x","x",$AQ$2-'Indicator Date hidden'!AR160)</f>
        <v>0</v>
      </c>
      <c r="AR159" s="206">
        <f>IF('Indicator Date hidden'!AS160="x","x",$AR$2-'Indicator Date hidden'!AS160)</f>
        <v>0</v>
      </c>
      <c r="AS159" s="206">
        <f>IF('Indicator Date hidden'!AT160="x","x",$AS$2-'Indicator Date hidden'!AT160)</f>
        <v>0</v>
      </c>
      <c r="AT159" s="206">
        <f>IF('Indicator Date hidden'!AU160="x","x",$AT$2-'Indicator Date hidden'!AU160)</f>
        <v>0</v>
      </c>
      <c r="AU159" s="206">
        <f>IF('Indicator Date hidden'!AV160="x","x",$AU$2-'Indicator Date hidden'!AV160)</f>
        <v>2</v>
      </c>
      <c r="AV159" s="206">
        <f>IF('Indicator Date hidden'!AW160="x","x",$AV$2-'Indicator Date hidden'!AW160)</f>
        <v>0</v>
      </c>
      <c r="AW159" s="206">
        <f>IF('Indicator Date hidden'!AX160="x","x",$AW$2-'Indicator Date hidden'!AX160)</f>
        <v>0</v>
      </c>
      <c r="AX159" s="206">
        <f>IF('Indicator Date hidden'!AY160="x","x",$AX$2-'Indicator Date hidden'!AY160)</f>
        <v>0</v>
      </c>
      <c r="AY159" s="206">
        <f>IF('Indicator Date hidden'!AZ160="x","x",$AY$2-'Indicator Date hidden'!AZ160)</f>
        <v>0</v>
      </c>
      <c r="AZ159" s="206">
        <f>IF('Indicator Date hidden'!BA160="x","x",$AZ$2-'Indicator Date hidden'!BA160)</f>
        <v>0</v>
      </c>
      <c r="BA159">
        <f t="shared" si="20"/>
        <v>14</v>
      </c>
      <c r="BB159" s="21">
        <f t="shared" si="21"/>
        <v>0.28000000000000003</v>
      </c>
      <c r="BC159">
        <f t="shared" si="22"/>
        <v>6</v>
      </c>
      <c r="BD159" s="21">
        <f t="shared" si="23"/>
        <v>0.96</v>
      </c>
      <c r="BE159" s="282">
        <f t="shared" si="24"/>
        <v>0</v>
      </c>
    </row>
    <row r="160" spans="1:57" x14ac:dyDescent="0.25">
      <c r="A160" t="s">
        <v>7371</v>
      </c>
      <c r="B160" s="206">
        <f>IF('Indicator Date hidden'!C161="x","x",$B$2-'Indicator Date hidden'!C161)</f>
        <v>0</v>
      </c>
      <c r="C160" s="206">
        <f>IF('Indicator Date hidden'!D161="x","x",$C$2-'Indicator Date hidden'!D161)</f>
        <v>0</v>
      </c>
      <c r="D160" s="206">
        <f>IF('Indicator Date hidden'!E161="x","x",$D$2-'Indicator Date hidden'!E161)</f>
        <v>0</v>
      </c>
      <c r="E160" s="206">
        <f>IF('Indicator Date hidden'!F161="x","x",$E$2-'Indicator Date hidden'!F161)</f>
        <v>0</v>
      </c>
      <c r="F160" s="206">
        <f>IF('Indicator Date hidden'!G161="x","x",$F$2-'Indicator Date hidden'!G161)</f>
        <v>0</v>
      </c>
      <c r="G160" s="206">
        <f>IF('Indicator Date hidden'!H161="x","x",$G$2-'Indicator Date hidden'!H161)</f>
        <v>0</v>
      </c>
      <c r="H160" s="206">
        <f>IF('Indicator Date hidden'!I161="x","x",$H$2-'Indicator Date hidden'!I161)</f>
        <v>0</v>
      </c>
      <c r="I160" s="206">
        <f>IF('Indicator Date hidden'!J161="x","x",$I$2-'Indicator Date hidden'!J161)</f>
        <v>0</v>
      </c>
      <c r="J160" s="206">
        <f>IF('Indicator Date hidden'!K161="x","x",$J$2-'Indicator Date hidden'!K161)</f>
        <v>0</v>
      </c>
      <c r="K160" s="206">
        <f>IF('Indicator Date hidden'!L161="x","x",$K$2-'Indicator Date hidden'!L161)</f>
        <v>0</v>
      </c>
      <c r="L160" s="206">
        <f>IF('Indicator Date hidden'!M161="x","x",$L$2-'Indicator Date hidden'!M161)</f>
        <v>0</v>
      </c>
      <c r="M160" s="206">
        <f>IF('Indicator Date hidden'!N161="x","x",$M$2-'Indicator Date hidden'!N161)</f>
        <v>0</v>
      </c>
      <c r="N160" s="206">
        <f>IF('Indicator Date hidden'!O161="x","x",$N$2-'Indicator Date hidden'!O161)</f>
        <v>0</v>
      </c>
      <c r="O160" s="206">
        <f>IF('Indicator Date hidden'!P161="x","x",$O$2-'Indicator Date hidden'!P161)</f>
        <v>0</v>
      </c>
      <c r="P160" s="206">
        <f>IF('Indicator Date hidden'!Q161="x","x",$P$2-'Indicator Date hidden'!Q161)</f>
        <v>0</v>
      </c>
      <c r="Q160" s="206">
        <f>IF('Indicator Date hidden'!R161="x","x",$Q$2-'Indicator Date hidden'!R161)</f>
        <v>4</v>
      </c>
      <c r="R160" s="206">
        <f>IF('Indicator Date hidden'!S161="x","x",$R$2-'Indicator Date hidden'!S161)</f>
        <v>0</v>
      </c>
      <c r="S160" s="206">
        <f>IF('Indicator Date hidden'!T161="x","x",$S$2-'Indicator Date hidden'!T161)</f>
        <v>0</v>
      </c>
      <c r="T160" s="206">
        <f>IF('Indicator Date hidden'!U161="x","x",$T$2-'Indicator Date hidden'!U161)</f>
        <v>0</v>
      </c>
      <c r="U160" s="206">
        <f>IF('Indicator Date hidden'!V161="x","x",$U$2-'Indicator Date hidden'!V161)</f>
        <v>0</v>
      </c>
      <c r="V160" s="206">
        <f>IF('Indicator Date hidden'!W161="x","x",$V$2-'Indicator Date hidden'!W161)</f>
        <v>0</v>
      </c>
      <c r="W160" s="206">
        <f>IF('Indicator Date hidden'!X161="x","x",$W$2-'Indicator Date hidden'!X161)</f>
        <v>4</v>
      </c>
      <c r="X160" s="206" t="str">
        <f>IF('Indicator Date hidden'!Y161="x","x",$X$2-'Indicator Date hidden'!Y161)</f>
        <v>x</v>
      </c>
      <c r="Y160" s="206">
        <f>IF('Indicator Date hidden'!Z161="x","x",$Y$2-'Indicator Date hidden'!Z161)</f>
        <v>0</v>
      </c>
      <c r="Z160" s="206">
        <f>IF('Indicator Date hidden'!AA161="x","x",$Z$2-'Indicator Date hidden'!AA161)</f>
        <v>0</v>
      </c>
      <c r="AA160" s="206">
        <f>IF('Indicator Date hidden'!AB161="x","x",$AA$2-'Indicator Date hidden'!AB161)</f>
        <v>0</v>
      </c>
      <c r="AB160" s="206">
        <f>IF('Indicator Date hidden'!AC161="x","x",$AB$2-'Indicator Date hidden'!AC161)</f>
        <v>0</v>
      </c>
      <c r="AC160" s="206">
        <f>IF('Indicator Date hidden'!AD161="x","x",$AC$2-'Indicator Date hidden'!AD161)</f>
        <v>0</v>
      </c>
      <c r="AD160" s="206">
        <f>IF('Indicator Date hidden'!AE161="x","x",$AD$2-'Indicator Date hidden'!AE161)</f>
        <v>0</v>
      </c>
      <c r="AE160" s="206" t="str">
        <f>IF('Indicator Date hidden'!AF161="x","x",$AE$2-'Indicator Date hidden'!AF161)</f>
        <v>x</v>
      </c>
      <c r="AF160" s="206" t="str">
        <f>IF('Indicator Date hidden'!AG161="x","x",$AF$2-'Indicator Date hidden'!AG161)</f>
        <v>x</v>
      </c>
      <c r="AG160" s="206">
        <f>IF('Indicator Date hidden'!AH161="x","x",$AG$2-'Indicator Date hidden'!AH161)</f>
        <v>0</v>
      </c>
      <c r="AH160" s="206">
        <f>IF('Indicator Date hidden'!AI161="x","x",$AH$2-'Indicator Date hidden'!AI161)</f>
        <v>0</v>
      </c>
      <c r="AI160" s="206">
        <f>IF('Indicator Date hidden'!AJ161="x","x",$AI$2-'Indicator Date hidden'!AJ161)</f>
        <v>0</v>
      </c>
      <c r="AJ160" s="206">
        <f>IF('Indicator Date hidden'!AK161="x","x",$AJ$2-'Indicator Date hidden'!AK161)</f>
        <v>1</v>
      </c>
      <c r="AK160" s="206">
        <f>IF('Indicator Date hidden'!AL161="x","x",$AK$2-'Indicator Date hidden'!AL161)</f>
        <v>0</v>
      </c>
      <c r="AL160" s="206">
        <f>IF('Indicator Date hidden'!AM161="x","x",$AL$2-'Indicator Date hidden'!AM161)</f>
        <v>0</v>
      </c>
      <c r="AM160" s="206">
        <f>IF('Indicator Date hidden'!AN161="x","x",$AM$2-'Indicator Date hidden'!AN161)</f>
        <v>0</v>
      </c>
      <c r="AN160" s="206">
        <f>IF('Indicator Date hidden'!AO161="x","x",$AN$2-'Indicator Date hidden'!AO161)</f>
        <v>0</v>
      </c>
      <c r="AO160" s="206" t="str">
        <f>IF('Indicator Date hidden'!AP161="x","x",$AO$2-'Indicator Date hidden'!AP161)</f>
        <v>x</v>
      </c>
      <c r="AP160" s="206" t="str">
        <f>IF('Indicator Date hidden'!AQ161="x","x",$AP$2-'Indicator Date hidden'!AQ161)</f>
        <v>x</v>
      </c>
      <c r="AQ160" s="206" t="str">
        <f>IF('Indicator Date hidden'!AR161="x","x",$AQ$2-'Indicator Date hidden'!AR161)</f>
        <v>x</v>
      </c>
      <c r="AR160" s="206">
        <f>IF('Indicator Date hidden'!AS161="x","x",$AR$2-'Indicator Date hidden'!AS161)</f>
        <v>0</v>
      </c>
      <c r="AS160" s="206">
        <f>IF('Indicator Date hidden'!AT161="x","x",$AS$2-'Indicator Date hidden'!AT161)</f>
        <v>0</v>
      </c>
      <c r="AT160" s="206">
        <f>IF('Indicator Date hidden'!AU161="x","x",$AT$2-'Indicator Date hidden'!AU161)</f>
        <v>0</v>
      </c>
      <c r="AU160" s="206">
        <f>IF('Indicator Date hidden'!AV161="x","x",$AU$2-'Indicator Date hidden'!AV161)</f>
        <v>6</v>
      </c>
      <c r="AV160" s="206">
        <f>IF('Indicator Date hidden'!AW161="x","x",$AV$2-'Indicator Date hidden'!AW161)</f>
        <v>0</v>
      </c>
      <c r="AW160" s="206">
        <f>IF('Indicator Date hidden'!AX161="x","x",$AW$2-'Indicator Date hidden'!AX161)</f>
        <v>0</v>
      </c>
      <c r="AX160" s="206">
        <f>IF('Indicator Date hidden'!AY161="x","x",$AX$2-'Indicator Date hidden'!AY161)</f>
        <v>0</v>
      </c>
      <c r="AY160" s="206">
        <f>IF('Indicator Date hidden'!AZ161="x","x",$AY$2-'Indicator Date hidden'!AZ161)</f>
        <v>0</v>
      </c>
      <c r="AZ160" s="206">
        <f>IF('Indicator Date hidden'!BA161="x","x",$AZ$2-'Indicator Date hidden'!BA161)</f>
        <v>0</v>
      </c>
      <c r="BA160">
        <f t="shared" si="20"/>
        <v>15</v>
      </c>
      <c r="BB160" s="21">
        <f t="shared" si="21"/>
        <v>0.33333333333333331</v>
      </c>
      <c r="BC160">
        <f t="shared" si="22"/>
        <v>4</v>
      </c>
      <c r="BD160" s="21">
        <f t="shared" si="23"/>
        <v>1.1925695879998879</v>
      </c>
      <c r="BE160" s="282">
        <f t="shared" si="24"/>
        <v>0</v>
      </c>
    </row>
    <row r="161" spans="1:57" x14ac:dyDescent="0.25">
      <c r="A161" t="s">
        <v>7200</v>
      </c>
      <c r="B161" s="206">
        <f>IF('Indicator Date hidden'!C162="x","x",$B$2-'Indicator Date hidden'!C162)</f>
        <v>0</v>
      </c>
      <c r="C161" s="206">
        <f>IF('Indicator Date hidden'!D162="x","x",$C$2-'Indicator Date hidden'!D162)</f>
        <v>0</v>
      </c>
      <c r="D161" s="206">
        <f>IF('Indicator Date hidden'!E162="x","x",$D$2-'Indicator Date hidden'!E162)</f>
        <v>0</v>
      </c>
      <c r="E161" s="206">
        <f>IF('Indicator Date hidden'!F162="x","x",$E$2-'Indicator Date hidden'!F162)</f>
        <v>0</v>
      </c>
      <c r="F161" s="206">
        <f>IF('Indicator Date hidden'!G162="x","x",$F$2-'Indicator Date hidden'!G162)</f>
        <v>0</v>
      </c>
      <c r="G161" s="206">
        <f>IF('Indicator Date hidden'!H162="x","x",$G$2-'Indicator Date hidden'!H162)</f>
        <v>0</v>
      </c>
      <c r="H161" s="206">
        <f>IF('Indicator Date hidden'!I162="x","x",$H$2-'Indicator Date hidden'!I162)</f>
        <v>0</v>
      </c>
      <c r="I161" s="206">
        <f>IF('Indicator Date hidden'!J162="x","x",$I$2-'Indicator Date hidden'!J162)</f>
        <v>0</v>
      </c>
      <c r="J161" s="206">
        <f>IF('Indicator Date hidden'!K162="x","x",$J$2-'Indicator Date hidden'!K162)</f>
        <v>0</v>
      </c>
      <c r="K161" s="206">
        <f>IF('Indicator Date hidden'!L162="x","x",$K$2-'Indicator Date hidden'!L162)</f>
        <v>0</v>
      </c>
      <c r="L161" s="206">
        <f>IF('Indicator Date hidden'!M162="x","x",$L$2-'Indicator Date hidden'!M162)</f>
        <v>0</v>
      </c>
      <c r="M161" s="206">
        <f>IF('Indicator Date hidden'!N162="x","x",$M$2-'Indicator Date hidden'!N162)</f>
        <v>0</v>
      </c>
      <c r="N161" s="206">
        <f>IF('Indicator Date hidden'!O162="x","x",$N$2-'Indicator Date hidden'!O162)</f>
        <v>0</v>
      </c>
      <c r="O161" s="206">
        <f>IF('Indicator Date hidden'!P162="x","x",$O$2-'Indicator Date hidden'!P162)</f>
        <v>0</v>
      </c>
      <c r="P161" s="206">
        <f>IF('Indicator Date hidden'!Q162="x","x",$P$2-'Indicator Date hidden'!Q162)</f>
        <v>0</v>
      </c>
      <c r="Q161" s="206" t="str">
        <f>IF('Indicator Date hidden'!R162="x","x",$Q$2-'Indicator Date hidden'!R162)</f>
        <v>x</v>
      </c>
      <c r="R161" s="206">
        <f>IF('Indicator Date hidden'!S162="x","x",$R$2-'Indicator Date hidden'!S162)</f>
        <v>0</v>
      </c>
      <c r="S161" s="206">
        <f>IF('Indicator Date hidden'!T162="x","x",$S$2-'Indicator Date hidden'!T162)</f>
        <v>0</v>
      </c>
      <c r="T161" s="206">
        <f>IF('Indicator Date hidden'!U162="x","x",$T$2-'Indicator Date hidden'!U162)</f>
        <v>0</v>
      </c>
      <c r="U161" s="206" t="str">
        <f>IF('Indicator Date hidden'!V162="x","x",$U$2-'Indicator Date hidden'!V162)</f>
        <v>x</v>
      </c>
      <c r="V161" s="206">
        <f>IF('Indicator Date hidden'!W162="x","x",$V$2-'Indicator Date hidden'!W162)</f>
        <v>0</v>
      </c>
      <c r="W161" s="206" t="str">
        <f>IF('Indicator Date hidden'!X162="x","x",$W$2-'Indicator Date hidden'!X162)</f>
        <v>x</v>
      </c>
      <c r="X161" s="206">
        <f>IF('Indicator Date hidden'!Y162="x","x",$X$2-'Indicator Date hidden'!Y162)</f>
        <v>1</v>
      </c>
      <c r="Y161" s="206">
        <f>IF('Indicator Date hidden'!Z162="x","x",$Y$2-'Indicator Date hidden'!Z162)</f>
        <v>0</v>
      </c>
      <c r="Z161" s="206">
        <f>IF('Indicator Date hidden'!AA162="x","x",$Z$2-'Indicator Date hidden'!AA162)</f>
        <v>0</v>
      </c>
      <c r="AA161" s="206">
        <f>IF('Indicator Date hidden'!AB162="x","x",$AA$2-'Indicator Date hidden'!AB162)</f>
        <v>1</v>
      </c>
      <c r="AB161" s="206">
        <f>IF('Indicator Date hidden'!AC162="x","x",$AB$2-'Indicator Date hidden'!AC162)</f>
        <v>0</v>
      </c>
      <c r="AC161" s="206">
        <f>IF('Indicator Date hidden'!AD162="x","x",$AC$2-'Indicator Date hidden'!AD162)</f>
        <v>0</v>
      </c>
      <c r="AD161" s="206" t="str">
        <f>IF('Indicator Date hidden'!AE162="x","x",$AD$2-'Indicator Date hidden'!AE162)</f>
        <v>x</v>
      </c>
      <c r="AE161" s="206">
        <f>IF('Indicator Date hidden'!AF162="x","x",$AE$2-'Indicator Date hidden'!AF162)</f>
        <v>0</v>
      </c>
      <c r="AF161" s="206">
        <f>IF('Indicator Date hidden'!AG162="x","x",$AF$2-'Indicator Date hidden'!AG162)</f>
        <v>1</v>
      </c>
      <c r="AG161" s="206">
        <f>IF('Indicator Date hidden'!AH162="x","x",$AG$2-'Indicator Date hidden'!AH162)</f>
        <v>0</v>
      </c>
      <c r="AH161" s="206">
        <f>IF('Indicator Date hidden'!AI162="x","x",$AH$2-'Indicator Date hidden'!AI162)</f>
        <v>0</v>
      </c>
      <c r="AI161" s="206">
        <f>IF('Indicator Date hidden'!AJ162="x","x",$AI$2-'Indicator Date hidden'!AJ162)</f>
        <v>0</v>
      </c>
      <c r="AJ161" s="206" t="str">
        <f>IF('Indicator Date hidden'!AK162="x","x",$AJ$2-'Indicator Date hidden'!AK162)</f>
        <v>x</v>
      </c>
      <c r="AK161" s="206">
        <f>IF('Indicator Date hidden'!AL162="x","x",$AK$2-'Indicator Date hidden'!AL162)</f>
        <v>1</v>
      </c>
      <c r="AL161" s="206">
        <f>IF('Indicator Date hidden'!AM162="x","x",$AL$2-'Indicator Date hidden'!AM162)</f>
        <v>0</v>
      </c>
      <c r="AM161" s="206">
        <f>IF('Indicator Date hidden'!AN162="x","x",$AM$2-'Indicator Date hidden'!AN162)</f>
        <v>0</v>
      </c>
      <c r="AN161" s="206">
        <f>IF('Indicator Date hidden'!AO162="x","x",$AN$2-'Indicator Date hidden'!AO162)</f>
        <v>0</v>
      </c>
      <c r="AO161" s="206">
        <f>IF('Indicator Date hidden'!AP162="x","x",$AO$2-'Indicator Date hidden'!AP162)</f>
        <v>0</v>
      </c>
      <c r="AP161" s="206">
        <f>IF('Indicator Date hidden'!AQ162="x","x",$AP$2-'Indicator Date hidden'!AQ162)</f>
        <v>0</v>
      </c>
      <c r="AQ161" s="206">
        <f>IF('Indicator Date hidden'!AR162="x","x",$AQ$2-'Indicator Date hidden'!AR162)</f>
        <v>0</v>
      </c>
      <c r="AR161" s="206">
        <f>IF('Indicator Date hidden'!AS162="x","x",$AR$2-'Indicator Date hidden'!AS162)</f>
        <v>0</v>
      </c>
      <c r="AS161" s="206">
        <f>IF('Indicator Date hidden'!AT162="x","x",$AS$2-'Indicator Date hidden'!AT162)</f>
        <v>0</v>
      </c>
      <c r="AT161" s="206">
        <f>IF('Indicator Date hidden'!AU162="x","x",$AT$2-'Indicator Date hidden'!AU162)</f>
        <v>0</v>
      </c>
      <c r="AU161" s="206">
        <f>IF('Indicator Date hidden'!AV162="x","x",$AU$2-'Indicator Date hidden'!AV162)</f>
        <v>1</v>
      </c>
      <c r="AV161" s="206">
        <f>IF('Indicator Date hidden'!AW162="x","x",$AV$2-'Indicator Date hidden'!AW162)</f>
        <v>0</v>
      </c>
      <c r="AW161" s="206">
        <f>IF('Indicator Date hidden'!AX162="x","x",$AW$2-'Indicator Date hidden'!AX162)</f>
        <v>0</v>
      </c>
      <c r="AX161" s="206">
        <f>IF('Indicator Date hidden'!AY162="x","x",$AX$2-'Indicator Date hidden'!AY162)</f>
        <v>0</v>
      </c>
      <c r="AY161" s="206">
        <f>IF('Indicator Date hidden'!AZ162="x","x",$AY$2-'Indicator Date hidden'!AZ162)</f>
        <v>0</v>
      </c>
      <c r="AZ161" s="206">
        <f>IF('Indicator Date hidden'!BA162="x","x",$AZ$2-'Indicator Date hidden'!BA162)</f>
        <v>0</v>
      </c>
      <c r="BA161">
        <f t="shared" si="20"/>
        <v>5</v>
      </c>
      <c r="BB161" s="21">
        <f t="shared" si="21"/>
        <v>0.10869565217391304</v>
      </c>
      <c r="BC161">
        <f t="shared" si="22"/>
        <v>5</v>
      </c>
      <c r="BD161" s="21">
        <f t="shared" si="23"/>
        <v>0.31125697963644244</v>
      </c>
      <c r="BE161" s="282">
        <f t="shared" si="24"/>
        <v>0</v>
      </c>
    </row>
    <row r="162" spans="1:57" x14ac:dyDescent="0.25">
      <c r="A162" t="s">
        <v>7282</v>
      </c>
      <c r="B162" s="206">
        <f>IF('Indicator Date hidden'!C163="x","x",$B$2-'Indicator Date hidden'!C163)</f>
        <v>0</v>
      </c>
      <c r="C162" s="206">
        <f>IF('Indicator Date hidden'!D163="x","x",$C$2-'Indicator Date hidden'!D163)</f>
        <v>0</v>
      </c>
      <c r="D162" s="206">
        <f>IF('Indicator Date hidden'!E163="x","x",$D$2-'Indicator Date hidden'!E163)</f>
        <v>0</v>
      </c>
      <c r="E162" s="206">
        <f>IF('Indicator Date hidden'!F163="x","x",$E$2-'Indicator Date hidden'!F163)</f>
        <v>0</v>
      </c>
      <c r="F162" s="206">
        <f>IF('Indicator Date hidden'!G163="x","x",$F$2-'Indicator Date hidden'!G163)</f>
        <v>0</v>
      </c>
      <c r="G162" s="206">
        <f>IF('Indicator Date hidden'!H163="x","x",$G$2-'Indicator Date hidden'!H163)</f>
        <v>0</v>
      </c>
      <c r="H162" s="206">
        <f>IF('Indicator Date hidden'!I163="x","x",$H$2-'Indicator Date hidden'!I163)</f>
        <v>0</v>
      </c>
      <c r="I162" s="206">
        <f>IF('Indicator Date hidden'!J163="x","x",$I$2-'Indicator Date hidden'!J163)</f>
        <v>0</v>
      </c>
      <c r="J162" s="206">
        <f>IF('Indicator Date hidden'!K163="x","x",$J$2-'Indicator Date hidden'!K163)</f>
        <v>0</v>
      </c>
      <c r="K162" s="206">
        <f>IF('Indicator Date hidden'!L163="x","x",$K$2-'Indicator Date hidden'!L163)</f>
        <v>0</v>
      </c>
      <c r="L162" s="206">
        <f>IF('Indicator Date hidden'!M163="x","x",$L$2-'Indicator Date hidden'!M163)</f>
        <v>0</v>
      </c>
      <c r="M162" s="206">
        <f>IF('Indicator Date hidden'!N163="x","x",$M$2-'Indicator Date hidden'!N163)</f>
        <v>0</v>
      </c>
      <c r="N162" s="206">
        <f>IF('Indicator Date hidden'!O163="x","x",$N$2-'Indicator Date hidden'!O163)</f>
        <v>0</v>
      </c>
      <c r="O162" s="206">
        <f>IF('Indicator Date hidden'!P163="x","x",$O$2-'Indicator Date hidden'!P163)</f>
        <v>0</v>
      </c>
      <c r="P162" s="206">
        <f>IF('Indicator Date hidden'!Q163="x","x",$P$2-'Indicator Date hidden'!Q163)</f>
        <v>0</v>
      </c>
      <c r="Q162" s="206" t="str">
        <f>IF('Indicator Date hidden'!R163="x","x",$Q$2-'Indicator Date hidden'!R163)</f>
        <v>x</v>
      </c>
      <c r="R162" s="206">
        <f>IF('Indicator Date hidden'!S163="x","x",$R$2-'Indicator Date hidden'!S163)</f>
        <v>0</v>
      </c>
      <c r="S162" s="206">
        <f>IF('Indicator Date hidden'!T163="x","x",$S$2-'Indicator Date hidden'!T163)</f>
        <v>0</v>
      </c>
      <c r="T162" s="206">
        <f>IF('Indicator Date hidden'!U163="x","x",$T$2-'Indicator Date hidden'!U163)</f>
        <v>0</v>
      </c>
      <c r="U162" s="206">
        <f>IF('Indicator Date hidden'!V163="x","x",$U$2-'Indicator Date hidden'!V163)</f>
        <v>0</v>
      </c>
      <c r="V162" s="206">
        <f>IF('Indicator Date hidden'!W163="x","x",$V$2-'Indicator Date hidden'!W163)</f>
        <v>0</v>
      </c>
      <c r="W162" s="206">
        <f>IF('Indicator Date hidden'!X163="x","x",$W$2-'Indicator Date hidden'!X163)</f>
        <v>2</v>
      </c>
      <c r="X162" s="206">
        <f>IF('Indicator Date hidden'!Y163="x","x",$X$2-'Indicator Date hidden'!Y163)</f>
        <v>4</v>
      </c>
      <c r="Y162" s="206">
        <f>IF('Indicator Date hidden'!Z163="x","x",$Y$2-'Indicator Date hidden'!Z163)</f>
        <v>0</v>
      </c>
      <c r="Z162" s="206">
        <f>IF('Indicator Date hidden'!AA163="x","x",$Z$2-'Indicator Date hidden'!AA163)</f>
        <v>0</v>
      </c>
      <c r="AA162" s="206">
        <f>IF('Indicator Date hidden'!AB163="x","x",$AA$2-'Indicator Date hidden'!AB163)</f>
        <v>0</v>
      </c>
      <c r="AB162" s="206">
        <f>IF('Indicator Date hidden'!AC163="x","x",$AB$2-'Indicator Date hidden'!AC163)</f>
        <v>0</v>
      </c>
      <c r="AC162" s="206">
        <f>IF('Indicator Date hidden'!AD163="x","x",$AC$2-'Indicator Date hidden'!AD163)</f>
        <v>0</v>
      </c>
      <c r="AD162" s="206">
        <f>IF('Indicator Date hidden'!AE163="x","x",$AD$2-'Indicator Date hidden'!AE163)</f>
        <v>0</v>
      </c>
      <c r="AE162" s="206">
        <f>IF('Indicator Date hidden'!AF163="x","x",$AE$2-'Indicator Date hidden'!AF163)</f>
        <v>0</v>
      </c>
      <c r="AF162" s="206">
        <f>IF('Indicator Date hidden'!AG163="x","x",$AF$2-'Indicator Date hidden'!AG163)</f>
        <v>1</v>
      </c>
      <c r="AG162" s="206">
        <f>IF('Indicator Date hidden'!AH163="x","x",$AG$2-'Indicator Date hidden'!AH163)</f>
        <v>0</v>
      </c>
      <c r="AH162" s="206">
        <f>IF('Indicator Date hidden'!AI163="x","x",$AH$2-'Indicator Date hidden'!AI163)</f>
        <v>0</v>
      </c>
      <c r="AI162" s="206">
        <f>IF('Indicator Date hidden'!AJ163="x","x",$AI$2-'Indicator Date hidden'!AJ163)</f>
        <v>0</v>
      </c>
      <c r="AJ162" s="206">
        <f>IF('Indicator Date hidden'!AK163="x","x",$AJ$2-'Indicator Date hidden'!AK163)</f>
        <v>1</v>
      </c>
      <c r="AK162" s="206">
        <f>IF('Indicator Date hidden'!AL163="x","x",$AK$2-'Indicator Date hidden'!AL163)</f>
        <v>1</v>
      </c>
      <c r="AL162" s="206">
        <f>IF('Indicator Date hidden'!AM163="x","x",$AL$2-'Indicator Date hidden'!AM163)</f>
        <v>0</v>
      </c>
      <c r="AM162" s="206">
        <f>IF('Indicator Date hidden'!AN163="x","x",$AM$2-'Indicator Date hidden'!AN163)</f>
        <v>0</v>
      </c>
      <c r="AN162" s="206">
        <f>IF('Indicator Date hidden'!AO163="x","x",$AN$2-'Indicator Date hidden'!AO163)</f>
        <v>0</v>
      </c>
      <c r="AO162" s="206">
        <f>IF('Indicator Date hidden'!AP163="x","x",$AO$2-'Indicator Date hidden'!AP163)</f>
        <v>0</v>
      </c>
      <c r="AP162" s="206">
        <f>IF('Indicator Date hidden'!AQ163="x","x",$AP$2-'Indicator Date hidden'!AQ163)</f>
        <v>0</v>
      </c>
      <c r="AQ162" s="206">
        <f>IF('Indicator Date hidden'!AR163="x","x",$AQ$2-'Indicator Date hidden'!AR163)</f>
        <v>0</v>
      </c>
      <c r="AR162" s="206">
        <f>IF('Indicator Date hidden'!AS163="x","x",$AR$2-'Indicator Date hidden'!AS163)</f>
        <v>0</v>
      </c>
      <c r="AS162" s="206">
        <f>IF('Indicator Date hidden'!AT163="x","x",$AS$2-'Indicator Date hidden'!AT163)</f>
        <v>0</v>
      </c>
      <c r="AT162" s="206">
        <f>IF('Indicator Date hidden'!AU163="x","x",$AT$2-'Indicator Date hidden'!AU163)</f>
        <v>0</v>
      </c>
      <c r="AU162" s="206">
        <f>IF('Indicator Date hidden'!AV163="x","x",$AU$2-'Indicator Date hidden'!AV163)</f>
        <v>4</v>
      </c>
      <c r="AV162" s="206">
        <f>IF('Indicator Date hidden'!AW163="x","x",$AV$2-'Indicator Date hidden'!AW163)</f>
        <v>0</v>
      </c>
      <c r="AW162" s="206">
        <f>IF('Indicator Date hidden'!AX163="x","x",$AW$2-'Indicator Date hidden'!AX163)</f>
        <v>0</v>
      </c>
      <c r="AX162" s="206">
        <f>IF('Indicator Date hidden'!AY163="x","x",$AX$2-'Indicator Date hidden'!AY163)</f>
        <v>0</v>
      </c>
      <c r="AY162" s="206">
        <f>IF('Indicator Date hidden'!AZ163="x","x",$AY$2-'Indicator Date hidden'!AZ163)</f>
        <v>0</v>
      </c>
      <c r="AZ162" s="206">
        <f>IF('Indicator Date hidden'!BA163="x","x",$AZ$2-'Indicator Date hidden'!BA163)</f>
        <v>0</v>
      </c>
      <c r="BA162">
        <f t="shared" si="20"/>
        <v>13</v>
      </c>
      <c r="BB162" s="21">
        <f t="shared" si="21"/>
        <v>0.26</v>
      </c>
      <c r="BC162">
        <f t="shared" si="22"/>
        <v>6</v>
      </c>
      <c r="BD162" s="21">
        <f t="shared" si="23"/>
        <v>0.84403791384036775</v>
      </c>
      <c r="BE162" s="282">
        <f t="shared" si="24"/>
        <v>0</v>
      </c>
    </row>
    <row r="163" spans="1:57" x14ac:dyDescent="0.25">
      <c r="A163" t="s">
        <v>7359</v>
      </c>
      <c r="B163" s="206">
        <f>IF('Indicator Date hidden'!C164="x","x",$B$2-'Indicator Date hidden'!C164)</f>
        <v>0</v>
      </c>
      <c r="C163" s="206">
        <f>IF('Indicator Date hidden'!D164="x","x",$C$2-'Indicator Date hidden'!D164)</f>
        <v>0</v>
      </c>
      <c r="D163" s="206">
        <f>IF('Indicator Date hidden'!E164="x","x",$D$2-'Indicator Date hidden'!E164)</f>
        <v>0</v>
      </c>
      <c r="E163" s="206">
        <f>IF('Indicator Date hidden'!F164="x","x",$E$2-'Indicator Date hidden'!F164)</f>
        <v>0</v>
      </c>
      <c r="F163" s="206">
        <f>IF('Indicator Date hidden'!G164="x","x",$F$2-'Indicator Date hidden'!G164)</f>
        <v>0</v>
      </c>
      <c r="G163" s="206">
        <f>IF('Indicator Date hidden'!H164="x","x",$G$2-'Indicator Date hidden'!H164)</f>
        <v>0</v>
      </c>
      <c r="H163" s="206">
        <f>IF('Indicator Date hidden'!I164="x","x",$H$2-'Indicator Date hidden'!I164)</f>
        <v>0</v>
      </c>
      <c r="I163" s="206">
        <f>IF('Indicator Date hidden'!J164="x","x",$I$2-'Indicator Date hidden'!J164)</f>
        <v>0</v>
      </c>
      <c r="J163" s="206">
        <f>IF('Indicator Date hidden'!K164="x","x",$J$2-'Indicator Date hidden'!K164)</f>
        <v>0</v>
      </c>
      <c r="K163" s="206">
        <f>IF('Indicator Date hidden'!L164="x","x",$K$2-'Indicator Date hidden'!L164)</f>
        <v>0</v>
      </c>
      <c r="L163" s="206">
        <f>IF('Indicator Date hidden'!M164="x","x",$L$2-'Indicator Date hidden'!M164)</f>
        <v>0</v>
      </c>
      <c r="M163" s="206">
        <f>IF('Indicator Date hidden'!N164="x","x",$M$2-'Indicator Date hidden'!N164)</f>
        <v>0</v>
      </c>
      <c r="N163" s="206">
        <f>IF('Indicator Date hidden'!O164="x","x",$N$2-'Indicator Date hidden'!O164)</f>
        <v>0</v>
      </c>
      <c r="O163" s="206">
        <f>IF('Indicator Date hidden'!P164="x","x",$O$2-'Indicator Date hidden'!P164)</f>
        <v>0</v>
      </c>
      <c r="P163" s="206">
        <f>IF('Indicator Date hidden'!Q164="x","x",$P$2-'Indicator Date hidden'!Q164)</f>
        <v>0</v>
      </c>
      <c r="Q163" s="206">
        <f>IF('Indicator Date hidden'!R164="x","x",$Q$2-'Indicator Date hidden'!R164)</f>
        <v>4</v>
      </c>
      <c r="R163" s="206">
        <f>IF('Indicator Date hidden'!S164="x","x",$R$2-'Indicator Date hidden'!S164)</f>
        <v>0</v>
      </c>
      <c r="S163" s="206">
        <f>IF('Indicator Date hidden'!T164="x","x",$S$2-'Indicator Date hidden'!T164)</f>
        <v>0</v>
      </c>
      <c r="T163" s="206">
        <f>IF('Indicator Date hidden'!U164="x","x",$T$2-'Indicator Date hidden'!U164)</f>
        <v>0</v>
      </c>
      <c r="U163" s="206">
        <f>IF('Indicator Date hidden'!V164="x","x",$U$2-'Indicator Date hidden'!V164)</f>
        <v>0</v>
      </c>
      <c r="V163" s="206">
        <f>IF('Indicator Date hidden'!W164="x","x",$V$2-'Indicator Date hidden'!W164)</f>
        <v>0</v>
      </c>
      <c r="W163" s="206">
        <f>IF('Indicator Date hidden'!X164="x","x",$W$2-'Indicator Date hidden'!X164)</f>
        <v>0</v>
      </c>
      <c r="X163" s="206">
        <f>IF('Indicator Date hidden'!Y164="x","x",$X$2-'Indicator Date hidden'!Y164)</f>
        <v>4</v>
      </c>
      <c r="Y163" s="206">
        <f>IF('Indicator Date hidden'!Z164="x","x",$Y$2-'Indicator Date hidden'!Z164)</f>
        <v>0</v>
      </c>
      <c r="Z163" s="206">
        <f>IF('Indicator Date hidden'!AA164="x","x",$Z$2-'Indicator Date hidden'!AA164)</f>
        <v>0</v>
      </c>
      <c r="AA163" s="206">
        <f>IF('Indicator Date hidden'!AB164="x","x",$AA$2-'Indicator Date hidden'!AB164)</f>
        <v>0</v>
      </c>
      <c r="AB163" s="206">
        <f>IF('Indicator Date hidden'!AC164="x","x",$AB$2-'Indicator Date hidden'!AC164)</f>
        <v>0</v>
      </c>
      <c r="AC163" s="206">
        <f>IF('Indicator Date hidden'!AD164="x","x",$AC$2-'Indicator Date hidden'!AD164)</f>
        <v>0</v>
      </c>
      <c r="AD163" s="206">
        <f>IF('Indicator Date hidden'!AE164="x","x",$AD$2-'Indicator Date hidden'!AE164)</f>
        <v>0</v>
      </c>
      <c r="AE163" s="206">
        <f>IF('Indicator Date hidden'!AF164="x","x",$AE$2-'Indicator Date hidden'!AF164)</f>
        <v>0</v>
      </c>
      <c r="AF163" s="206">
        <f>IF('Indicator Date hidden'!AG164="x","x",$AF$2-'Indicator Date hidden'!AG164)</f>
        <v>4</v>
      </c>
      <c r="AG163" s="206">
        <f>IF('Indicator Date hidden'!AH164="x","x",$AG$2-'Indicator Date hidden'!AH164)</f>
        <v>0</v>
      </c>
      <c r="AH163" s="206">
        <f>IF('Indicator Date hidden'!AI164="x","x",$AH$2-'Indicator Date hidden'!AI164)</f>
        <v>0</v>
      </c>
      <c r="AI163" s="206">
        <f>IF('Indicator Date hidden'!AJ164="x","x",$AI$2-'Indicator Date hidden'!AJ164)</f>
        <v>0</v>
      </c>
      <c r="AJ163" s="206">
        <f>IF('Indicator Date hidden'!AK164="x","x",$AJ$2-'Indicator Date hidden'!AK164)</f>
        <v>1</v>
      </c>
      <c r="AK163" s="206">
        <f>IF('Indicator Date hidden'!AL164="x","x",$AK$2-'Indicator Date hidden'!AL164)</f>
        <v>0</v>
      </c>
      <c r="AL163" s="206">
        <f>IF('Indicator Date hidden'!AM164="x","x",$AL$2-'Indicator Date hidden'!AM164)</f>
        <v>0</v>
      </c>
      <c r="AM163" s="206">
        <f>IF('Indicator Date hidden'!AN164="x","x",$AM$2-'Indicator Date hidden'!AN164)</f>
        <v>0</v>
      </c>
      <c r="AN163" s="206">
        <f>IF('Indicator Date hidden'!AO164="x","x",$AN$2-'Indicator Date hidden'!AO164)</f>
        <v>0</v>
      </c>
      <c r="AO163" s="206" t="str">
        <f>IF('Indicator Date hidden'!AP164="x","x",$AO$2-'Indicator Date hidden'!AP164)</f>
        <v>x</v>
      </c>
      <c r="AP163" s="206" t="str">
        <f>IF('Indicator Date hidden'!AQ164="x","x",$AP$2-'Indicator Date hidden'!AQ164)</f>
        <v>x</v>
      </c>
      <c r="AQ163" s="206">
        <f>IF('Indicator Date hidden'!AR164="x","x",$AQ$2-'Indicator Date hidden'!AR164)</f>
        <v>4</v>
      </c>
      <c r="AR163" s="206">
        <f>IF('Indicator Date hidden'!AS164="x","x",$AR$2-'Indicator Date hidden'!AS164)</f>
        <v>0</v>
      </c>
      <c r="AS163" s="206">
        <f>IF('Indicator Date hidden'!AT164="x","x",$AS$2-'Indicator Date hidden'!AT164)</f>
        <v>0</v>
      </c>
      <c r="AT163" s="206">
        <f>IF('Indicator Date hidden'!AU164="x","x",$AT$2-'Indicator Date hidden'!AU164)</f>
        <v>0</v>
      </c>
      <c r="AU163" s="206">
        <f>IF('Indicator Date hidden'!AV164="x","x",$AU$2-'Indicator Date hidden'!AV164)</f>
        <v>1</v>
      </c>
      <c r="AV163" s="206">
        <f>IF('Indicator Date hidden'!AW164="x","x",$AV$2-'Indicator Date hidden'!AW164)</f>
        <v>0</v>
      </c>
      <c r="AW163" s="206">
        <f>IF('Indicator Date hidden'!AX164="x","x",$AW$2-'Indicator Date hidden'!AX164)</f>
        <v>0</v>
      </c>
      <c r="AX163" s="206">
        <f>IF('Indicator Date hidden'!AY164="x","x",$AX$2-'Indicator Date hidden'!AY164)</f>
        <v>0</v>
      </c>
      <c r="AY163" s="206">
        <f>IF('Indicator Date hidden'!AZ164="x","x",$AY$2-'Indicator Date hidden'!AZ164)</f>
        <v>1</v>
      </c>
      <c r="AZ163" s="206">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82">
        <f t="shared" ref="BE163:BE193" si="29">MEDIAN(B163:AZ163)</f>
        <v>0</v>
      </c>
    </row>
    <row r="164" spans="1:57" x14ac:dyDescent="0.25">
      <c r="A164" t="s">
        <v>7375</v>
      </c>
      <c r="B164" s="206">
        <f>IF('Indicator Date hidden'!C165="x","x",$B$2-'Indicator Date hidden'!C165)</f>
        <v>0</v>
      </c>
      <c r="C164" s="206">
        <f>IF('Indicator Date hidden'!D165="x","x",$C$2-'Indicator Date hidden'!D165)</f>
        <v>0</v>
      </c>
      <c r="D164" s="206">
        <f>IF('Indicator Date hidden'!E165="x","x",$D$2-'Indicator Date hidden'!E165)</f>
        <v>0</v>
      </c>
      <c r="E164" s="206">
        <f>IF('Indicator Date hidden'!F165="x","x",$E$2-'Indicator Date hidden'!F165)</f>
        <v>0</v>
      </c>
      <c r="F164" s="206">
        <f>IF('Indicator Date hidden'!G165="x","x",$F$2-'Indicator Date hidden'!G165)</f>
        <v>0</v>
      </c>
      <c r="G164" s="206">
        <f>IF('Indicator Date hidden'!H165="x","x",$G$2-'Indicator Date hidden'!H165)</f>
        <v>0</v>
      </c>
      <c r="H164" s="206">
        <f>IF('Indicator Date hidden'!I165="x","x",$H$2-'Indicator Date hidden'!I165)</f>
        <v>0</v>
      </c>
      <c r="I164" s="206">
        <f>IF('Indicator Date hidden'!J165="x","x",$I$2-'Indicator Date hidden'!J165)</f>
        <v>0</v>
      </c>
      <c r="J164" s="206">
        <f>IF('Indicator Date hidden'!K165="x","x",$J$2-'Indicator Date hidden'!K165)</f>
        <v>0</v>
      </c>
      <c r="K164" s="206">
        <f>IF('Indicator Date hidden'!L165="x","x",$K$2-'Indicator Date hidden'!L165)</f>
        <v>0</v>
      </c>
      <c r="L164" s="206">
        <f>IF('Indicator Date hidden'!M165="x","x",$L$2-'Indicator Date hidden'!M165)</f>
        <v>0</v>
      </c>
      <c r="M164" s="206">
        <f>IF('Indicator Date hidden'!N165="x","x",$M$2-'Indicator Date hidden'!N165)</f>
        <v>0</v>
      </c>
      <c r="N164" s="206">
        <f>IF('Indicator Date hidden'!O165="x","x",$N$2-'Indicator Date hidden'!O165)</f>
        <v>0</v>
      </c>
      <c r="O164" s="206">
        <f>IF('Indicator Date hidden'!P165="x","x",$O$2-'Indicator Date hidden'!P165)</f>
        <v>0</v>
      </c>
      <c r="P164" s="206">
        <f>IF('Indicator Date hidden'!Q165="x","x",$P$2-'Indicator Date hidden'!Q165)</f>
        <v>0</v>
      </c>
      <c r="Q164" s="206">
        <f>IF('Indicator Date hidden'!R165="x","x",$Q$2-'Indicator Date hidden'!R165)</f>
        <v>4</v>
      </c>
      <c r="R164" s="206">
        <f>IF('Indicator Date hidden'!S165="x","x",$R$2-'Indicator Date hidden'!S165)</f>
        <v>0</v>
      </c>
      <c r="S164" s="206">
        <f>IF('Indicator Date hidden'!T165="x","x",$S$2-'Indicator Date hidden'!T165)</f>
        <v>0</v>
      </c>
      <c r="T164" s="206">
        <f>IF('Indicator Date hidden'!U165="x","x",$T$2-'Indicator Date hidden'!U165)</f>
        <v>0</v>
      </c>
      <c r="U164" s="206">
        <f>IF('Indicator Date hidden'!V165="x","x",$U$2-'Indicator Date hidden'!V165)</f>
        <v>0</v>
      </c>
      <c r="V164" s="206">
        <f>IF('Indicator Date hidden'!W165="x","x",$V$2-'Indicator Date hidden'!W165)</f>
        <v>0</v>
      </c>
      <c r="W164" s="206">
        <f>IF('Indicator Date hidden'!X165="x","x",$W$2-'Indicator Date hidden'!X165)</f>
        <v>4</v>
      </c>
      <c r="X164" s="206">
        <f>IF('Indicator Date hidden'!Y165="x","x",$X$2-'Indicator Date hidden'!Y165)</f>
        <v>2</v>
      </c>
      <c r="Y164" s="206">
        <f>IF('Indicator Date hidden'!Z165="x","x",$Y$2-'Indicator Date hidden'!Z165)</f>
        <v>0</v>
      </c>
      <c r="Z164" s="206">
        <f>IF('Indicator Date hidden'!AA165="x","x",$Z$2-'Indicator Date hidden'!AA165)</f>
        <v>0</v>
      </c>
      <c r="AA164" s="206">
        <f>IF('Indicator Date hidden'!AB165="x","x",$AA$2-'Indicator Date hidden'!AB165)</f>
        <v>0</v>
      </c>
      <c r="AB164" s="206">
        <f>IF('Indicator Date hidden'!AC165="x","x",$AB$2-'Indicator Date hidden'!AC165)</f>
        <v>0</v>
      </c>
      <c r="AC164" s="206">
        <f>IF('Indicator Date hidden'!AD165="x","x",$AC$2-'Indicator Date hidden'!AD165)</f>
        <v>0</v>
      </c>
      <c r="AD164" s="206">
        <f>IF('Indicator Date hidden'!AE165="x","x",$AD$2-'Indicator Date hidden'!AE165)</f>
        <v>0</v>
      </c>
      <c r="AE164" s="206">
        <f>IF('Indicator Date hidden'!AF165="x","x",$AE$2-'Indicator Date hidden'!AF165)</f>
        <v>0</v>
      </c>
      <c r="AF164" s="206" t="str">
        <f>IF('Indicator Date hidden'!AG165="x","x",$AF$2-'Indicator Date hidden'!AG165)</f>
        <v>x</v>
      </c>
      <c r="AG164" s="206">
        <f>IF('Indicator Date hidden'!AH165="x","x",$AG$2-'Indicator Date hidden'!AH165)</f>
        <v>0</v>
      </c>
      <c r="AH164" s="206">
        <f>IF('Indicator Date hidden'!AI165="x","x",$AH$2-'Indicator Date hidden'!AI165)</f>
        <v>0</v>
      </c>
      <c r="AI164" s="206">
        <f>IF('Indicator Date hidden'!AJ165="x","x",$AI$2-'Indicator Date hidden'!AJ165)</f>
        <v>0</v>
      </c>
      <c r="AJ164" s="206" t="str">
        <f>IF('Indicator Date hidden'!AK165="x","x",$AJ$2-'Indicator Date hidden'!AK165)</f>
        <v>x</v>
      </c>
      <c r="AK164" s="206">
        <f>IF('Indicator Date hidden'!AL165="x","x",$AK$2-'Indicator Date hidden'!AL165)</f>
        <v>1</v>
      </c>
      <c r="AL164" s="206">
        <f>IF('Indicator Date hidden'!AM165="x","x",$AL$2-'Indicator Date hidden'!AM165)</f>
        <v>0</v>
      </c>
      <c r="AM164" s="206">
        <f>IF('Indicator Date hidden'!AN165="x","x",$AM$2-'Indicator Date hidden'!AN165)</f>
        <v>0</v>
      </c>
      <c r="AN164" s="206">
        <f>IF('Indicator Date hidden'!AO165="x","x",$AN$2-'Indicator Date hidden'!AO165)</f>
        <v>0</v>
      </c>
      <c r="AO164" s="206">
        <f>IF('Indicator Date hidden'!AP165="x","x",$AO$2-'Indicator Date hidden'!AP165)</f>
        <v>1</v>
      </c>
      <c r="AP164" s="206">
        <f>IF('Indicator Date hidden'!AQ165="x","x",$AP$2-'Indicator Date hidden'!AQ165)</f>
        <v>1</v>
      </c>
      <c r="AQ164" s="206" t="str">
        <f>IF('Indicator Date hidden'!AR165="x","x",$AQ$2-'Indicator Date hidden'!AR165)</f>
        <v>x</v>
      </c>
      <c r="AR164" s="206">
        <f>IF('Indicator Date hidden'!AS165="x","x",$AR$2-'Indicator Date hidden'!AS165)</f>
        <v>0</v>
      </c>
      <c r="AS164" s="206">
        <f>IF('Indicator Date hidden'!AT165="x","x",$AS$2-'Indicator Date hidden'!AT165)</f>
        <v>0</v>
      </c>
      <c r="AT164" s="206">
        <f>IF('Indicator Date hidden'!AU165="x","x",$AT$2-'Indicator Date hidden'!AU165)</f>
        <v>0</v>
      </c>
      <c r="AU164" s="206">
        <f>IF('Indicator Date hidden'!AV165="x","x",$AU$2-'Indicator Date hidden'!AV165)</f>
        <v>4</v>
      </c>
      <c r="AV164" s="206">
        <f>IF('Indicator Date hidden'!AW165="x","x",$AV$2-'Indicator Date hidden'!AW165)</f>
        <v>0</v>
      </c>
      <c r="AW164" s="206">
        <f>IF('Indicator Date hidden'!AX165="x","x",$AW$2-'Indicator Date hidden'!AX165)</f>
        <v>0</v>
      </c>
      <c r="AX164" s="206">
        <f>IF('Indicator Date hidden'!AY165="x","x",$AX$2-'Indicator Date hidden'!AY165)</f>
        <v>0</v>
      </c>
      <c r="AY164" s="206">
        <f>IF('Indicator Date hidden'!AZ165="x","x",$AY$2-'Indicator Date hidden'!AZ165)</f>
        <v>0</v>
      </c>
      <c r="AZ164" s="206">
        <f>IF('Indicator Date hidden'!BA165="x","x",$AZ$2-'Indicator Date hidden'!BA165)</f>
        <v>0</v>
      </c>
      <c r="BA164">
        <f t="shared" si="25"/>
        <v>17</v>
      </c>
      <c r="BB164" s="21">
        <f t="shared" si="26"/>
        <v>0.35416666666666669</v>
      </c>
      <c r="BC164">
        <f t="shared" si="27"/>
        <v>7</v>
      </c>
      <c r="BD164" s="21">
        <f t="shared" si="28"/>
        <v>1.0101481602000548</v>
      </c>
      <c r="BE164" s="282">
        <f t="shared" si="29"/>
        <v>0</v>
      </c>
    </row>
    <row r="165" spans="1:57" x14ac:dyDescent="0.25">
      <c r="A165" t="s">
        <v>7382</v>
      </c>
      <c r="B165" s="206">
        <f>IF('Indicator Date hidden'!C166="x","x",$B$2-'Indicator Date hidden'!C166)</f>
        <v>0</v>
      </c>
      <c r="C165" s="206">
        <f>IF('Indicator Date hidden'!D166="x","x",$C$2-'Indicator Date hidden'!D166)</f>
        <v>0</v>
      </c>
      <c r="D165" s="206">
        <f>IF('Indicator Date hidden'!E166="x","x",$D$2-'Indicator Date hidden'!E166)</f>
        <v>0</v>
      </c>
      <c r="E165" s="206">
        <f>IF('Indicator Date hidden'!F166="x","x",$E$2-'Indicator Date hidden'!F166)</f>
        <v>0</v>
      </c>
      <c r="F165" s="206">
        <f>IF('Indicator Date hidden'!G166="x","x",$F$2-'Indicator Date hidden'!G166)</f>
        <v>0</v>
      </c>
      <c r="G165" s="206">
        <f>IF('Indicator Date hidden'!H166="x","x",$G$2-'Indicator Date hidden'!H166)</f>
        <v>0</v>
      </c>
      <c r="H165" s="206">
        <f>IF('Indicator Date hidden'!I166="x","x",$H$2-'Indicator Date hidden'!I166)</f>
        <v>0</v>
      </c>
      <c r="I165" s="206">
        <f>IF('Indicator Date hidden'!J166="x","x",$I$2-'Indicator Date hidden'!J166)</f>
        <v>0</v>
      </c>
      <c r="J165" s="206">
        <f>IF('Indicator Date hidden'!K166="x","x",$J$2-'Indicator Date hidden'!K166)</f>
        <v>0</v>
      </c>
      <c r="K165" s="206">
        <f>IF('Indicator Date hidden'!L166="x","x",$K$2-'Indicator Date hidden'!L166)</f>
        <v>0</v>
      </c>
      <c r="L165" s="206">
        <f>IF('Indicator Date hidden'!M166="x","x",$L$2-'Indicator Date hidden'!M166)</f>
        <v>0</v>
      </c>
      <c r="M165" s="206">
        <f>IF('Indicator Date hidden'!N166="x","x",$M$2-'Indicator Date hidden'!N166)</f>
        <v>0</v>
      </c>
      <c r="N165" s="206">
        <f>IF('Indicator Date hidden'!O166="x","x",$N$2-'Indicator Date hidden'!O166)</f>
        <v>0</v>
      </c>
      <c r="O165" s="206">
        <f>IF('Indicator Date hidden'!P166="x","x",$O$2-'Indicator Date hidden'!P166)</f>
        <v>0</v>
      </c>
      <c r="P165" s="206">
        <f>IF('Indicator Date hidden'!Q166="x","x",$P$2-'Indicator Date hidden'!Q166)</f>
        <v>0</v>
      </c>
      <c r="Q165" s="206">
        <f>IF('Indicator Date hidden'!R166="x","x",$Q$2-'Indicator Date hidden'!R166)</f>
        <v>4</v>
      </c>
      <c r="R165" s="206">
        <f>IF('Indicator Date hidden'!S166="x","x",$R$2-'Indicator Date hidden'!S166)</f>
        <v>0</v>
      </c>
      <c r="S165" s="206">
        <f>IF('Indicator Date hidden'!T166="x","x",$S$2-'Indicator Date hidden'!T166)</f>
        <v>0</v>
      </c>
      <c r="T165" s="206">
        <f>IF('Indicator Date hidden'!U166="x","x",$T$2-'Indicator Date hidden'!U166)</f>
        <v>0</v>
      </c>
      <c r="U165" s="206">
        <f>IF('Indicator Date hidden'!V166="x","x",$U$2-'Indicator Date hidden'!V166)</f>
        <v>0</v>
      </c>
      <c r="V165" s="206">
        <f>IF('Indicator Date hidden'!W166="x","x",$V$2-'Indicator Date hidden'!W166)</f>
        <v>0</v>
      </c>
      <c r="W165" s="206">
        <f>IF('Indicator Date hidden'!X166="x","x",$W$2-'Indicator Date hidden'!X166)</f>
        <v>4</v>
      </c>
      <c r="X165" s="206">
        <f>IF('Indicator Date hidden'!Y166="x","x",$X$2-'Indicator Date hidden'!Y166)</f>
        <v>5</v>
      </c>
      <c r="Y165" s="206">
        <f>IF('Indicator Date hidden'!Z166="x","x",$Y$2-'Indicator Date hidden'!Z166)</f>
        <v>0</v>
      </c>
      <c r="Z165" s="206">
        <f>IF('Indicator Date hidden'!AA166="x","x",$Z$2-'Indicator Date hidden'!AA166)</f>
        <v>0</v>
      </c>
      <c r="AA165" s="206">
        <f>IF('Indicator Date hidden'!AB166="x","x",$AA$2-'Indicator Date hidden'!AB166)</f>
        <v>0</v>
      </c>
      <c r="AB165" s="206">
        <f>IF('Indicator Date hidden'!AC166="x","x",$AB$2-'Indicator Date hidden'!AC166)</f>
        <v>0</v>
      </c>
      <c r="AC165" s="206">
        <f>IF('Indicator Date hidden'!AD166="x","x",$AC$2-'Indicator Date hidden'!AD166)</f>
        <v>0</v>
      </c>
      <c r="AD165" s="206">
        <f>IF('Indicator Date hidden'!AE166="x","x",$AD$2-'Indicator Date hidden'!AE166)</f>
        <v>0</v>
      </c>
      <c r="AE165" s="206">
        <f>IF('Indicator Date hidden'!AF166="x","x",$AE$2-'Indicator Date hidden'!AF166)</f>
        <v>0</v>
      </c>
      <c r="AF165" s="206">
        <f>IF('Indicator Date hidden'!AG166="x","x",$AF$2-'Indicator Date hidden'!AG166)</f>
        <v>4</v>
      </c>
      <c r="AG165" s="206">
        <f>IF('Indicator Date hidden'!AH166="x","x",$AG$2-'Indicator Date hidden'!AH166)</f>
        <v>0</v>
      </c>
      <c r="AH165" s="206">
        <f>IF('Indicator Date hidden'!AI166="x","x",$AH$2-'Indicator Date hidden'!AI166)</f>
        <v>0</v>
      </c>
      <c r="AI165" s="206">
        <f>IF('Indicator Date hidden'!AJ166="x","x",$AI$2-'Indicator Date hidden'!AJ166)</f>
        <v>0</v>
      </c>
      <c r="AJ165" s="206" t="str">
        <f>IF('Indicator Date hidden'!AK166="x","x",$AJ$2-'Indicator Date hidden'!AK166)</f>
        <v>x</v>
      </c>
      <c r="AK165" s="206">
        <f>IF('Indicator Date hidden'!AL166="x","x",$AK$2-'Indicator Date hidden'!AL166)</f>
        <v>1</v>
      </c>
      <c r="AL165" s="206">
        <f>IF('Indicator Date hidden'!AM166="x","x",$AL$2-'Indicator Date hidden'!AM166)</f>
        <v>0</v>
      </c>
      <c r="AM165" s="206">
        <f>IF('Indicator Date hidden'!AN166="x","x",$AM$2-'Indicator Date hidden'!AN166)</f>
        <v>0</v>
      </c>
      <c r="AN165" s="206">
        <f>IF('Indicator Date hidden'!AO166="x","x",$AN$2-'Indicator Date hidden'!AO166)</f>
        <v>0</v>
      </c>
      <c r="AO165" s="206" t="str">
        <f>IF('Indicator Date hidden'!AP166="x","x",$AO$2-'Indicator Date hidden'!AP166)</f>
        <v>x</v>
      </c>
      <c r="AP165" s="206" t="str">
        <f>IF('Indicator Date hidden'!AQ166="x","x",$AP$2-'Indicator Date hidden'!AQ166)</f>
        <v>x</v>
      </c>
      <c r="AQ165" s="206">
        <f>IF('Indicator Date hidden'!AR166="x","x",$AQ$2-'Indicator Date hidden'!AR166)</f>
        <v>0</v>
      </c>
      <c r="AR165" s="206">
        <f>IF('Indicator Date hidden'!AS166="x","x",$AR$2-'Indicator Date hidden'!AS166)</f>
        <v>0</v>
      </c>
      <c r="AS165" s="206">
        <f>IF('Indicator Date hidden'!AT166="x","x",$AS$2-'Indicator Date hidden'!AT166)</f>
        <v>0</v>
      </c>
      <c r="AT165" s="206">
        <f>IF('Indicator Date hidden'!AU166="x","x",$AT$2-'Indicator Date hidden'!AU166)</f>
        <v>0</v>
      </c>
      <c r="AU165" s="206">
        <f>IF('Indicator Date hidden'!AV166="x","x",$AU$2-'Indicator Date hidden'!AV166)</f>
        <v>4</v>
      </c>
      <c r="AV165" s="206">
        <f>IF('Indicator Date hidden'!AW166="x","x",$AV$2-'Indicator Date hidden'!AW166)</f>
        <v>0</v>
      </c>
      <c r="AW165" s="206">
        <f>IF('Indicator Date hidden'!AX166="x","x",$AW$2-'Indicator Date hidden'!AX166)</f>
        <v>0</v>
      </c>
      <c r="AX165" s="206">
        <f>IF('Indicator Date hidden'!AY166="x","x",$AX$2-'Indicator Date hidden'!AY166)</f>
        <v>0</v>
      </c>
      <c r="AY165" s="206">
        <f>IF('Indicator Date hidden'!AZ166="x","x",$AY$2-'Indicator Date hidden'!AZ166)</f>
        <v>0</v>
      </c>
      <c r="AZ165" s="206">
        <f>IF('Indicator Date hidden'!BA166="x","x",$AZ$2-'Indicator Date hidden'!BA166)</f>
        <v>0</v>
      </c>
      <c r="BA165">
        <f t="shared" si="25"/>
        <v>22</v>
      </c>
      <c r="BB165" s="21">
        <f t="shared" si="26"/>
        <v>0.45833333333333331</v>
      </c>
      <c r="BC165">
        <f t="shared" si="27"/>
        <v>6</v>
      </c>
      <c r="BD165" s="21">
        <f t="shared" si="28"/>
        <v>1.2903218806001686</v>
      </c>
      <c r="BE165" s="282">
        <f t="shared" si="29"/>
        <v>0</v>
      </c>
    </row>
    <row r="166" spans="1:57" x14ac:dyDescent="0.25">
      <c r="A166" t="s">
        <v>7381</v>
      </c>
      <c r="B166" s="206">
        <f>IF('Indicator Date hidden'!C167="x","x",$B$2-'Indicator Date hidden'!C167)</f>
        <v>0</v>
      </c>
      <c r="C166" s="206">
        <f>IF('Indicator Date hidden'!D167="x","x",$C$2-'Indicator Date hidden'!D167)</f>
        <v>0</v>
      </c>
      <c r="D166" s="206">
        <f>IF('Indicator Date hidden'!E167="x","x",$D$2-'Indicator Date hidden'!E167)</f>
        <v>0</v>
      </c>
      <c r="E166" s="206">
        <f>IF('Indicator Date hidden'!F167="x","x",$E$2-'Indicator Date hidden'!F167)</f>
        <v>0</v>
      </c>
      <c r="F166" s="206">
        <f>IF('Indicator Date hidden'!G167="x","x",$F$2-'Indicator Date hidden'!G167)</f>
        <v>0</v>
      </c>
      <c r="G166" s="206">
        <f>IF('Indicator Date hidden'!H167="x","x",$G$2-'Indicator Date hidden'!H167)</f>
        <v>0</v>
      </c>
      <c r="H166" s="206">
        <f>IF('Indicator Date hidden'!I167="x","x",$H$2-'Indicator Date hidden'!I167)</f>
        <v>0</v>
      </c>
      <c r="I166" s="206">
        <f>IF('Indicator Date hidden'!J167="x","x",$I$2-'Indicator Date hidden'!J167)</f>
        <v>0</v>
      </c>
      <c r="J166" s="206">
        <f>IF('Indicator Date hidden'!K167="x","x",$J$2-'Indicator Date hidden'!K167)</f>
        <v>0</v>
      </c>
      <c r="K166" s="206">
        <f>IF('Indicator Date hidden'!L167="x","x",$K$2-'Indicator Date hidden'!L167)</f>
        <v>0</v>
      </c>
      <c r="L166" s="206">
        <f>IF('Indicator Date hidden'!M167="x","x",$L$2-'Indicator Date hidden'!M167)</f>
        <v>0</v>
      </c>
      <c r="M166" s="206">
        <f>IF('Indicator Date hidden'!N167="x","x",$M$2-'Indicator Date hidden'!N167)</f>
        <v>0</v>
      </c>
      <c r="N166" s="206">
        <f>IF('Indicator Date hidden'!O167="x","x",$N$2-'Indicator Date hidden'!O167)</f>
        <v>0</v>
      </c>
      <c r="O166" s="206">
        <f>IF('Indicator Date hidden'!P167="x","x",$O$2-'Indicator Date hidden'!P167)</f>
        <v>0</v>
      </c>
      <c r="P166" s="206">
        <f>IF('Indicator Date hidden'!Q167="x","x",$P$2-'Indicator Date hidden'!Q167)</f>
        <v>0</v>
      </c>
      <c r="Q166" s="206" t="str">
        <f>IF('Indicator Date hidden'!R167="x","x",$Q$2-'Indicator Date hidden'!R167)</f>
        <v>x</v>
      </c>
      <c r="R166" s="206">
        <f>IF('Indicator Date hidden'!S167="x","x",$R$2-'Indicator Date hidden'!S167)</f>
        <v>0</v>
      </c>
      <c r="S166" s="206">
        <f>IF('Indicator Date hidden'!T167="x","x",$S$2-'Indicator Date hidden'!T167)</f>
        <v>0</v>
      </c>
      <c r="T166" s="206">
        <f>IF('Indicator Date hidden'!U167="x","x",$T$2-'Indicator Date hidden'!U167)</f>
        <v>0</v>
      </c>
      <c r="U166" s="206" t="str">
        <f>IF('Indicator Date hidden'!V167="x","x",$U$2-'Indicator Date hidden'!V167)</f>
        <v>x</v>
      </c>
      <c r="V166" s="206">
        <f>IF('Indicator Date hidden'!W167="x","x",$V$2-'Indicator Date hidden'!W167)</f>
        <v>0</v>
      </c>
      <c r="W166" s="206" t="str">
        <f>IF('Indicator Date hidden'!X167="x","x",$W$2-'Indicator Date hidden'!X167)</f>
        <v>x</v>
      </c>
      <c r="X166" s="206">
        <f>IF('Indicator Date hidden'!Y167="x","x",$X$2-'Indicator Date hidden'!Y167)</f>
        <v>3</v>
      </c>
      <c r="Y166" s="206">
        <f>IF('Indicator Date hidden'!Z167="x","x",$Y$2-'Indicator Date hidden'!Z167)</f>
        <v>0</v>
      </c>
      <c r="Z166" s="206">
        <f>IF('Indicator Date hidden'!AA167="x","x",$Z$2-'Indicator Date hidden'!AA167)</f>
        <v>0</v>
      </c>
      <c r="AA166" s="206">
        <f>IF('Indicator Date hidden'!AB167="x","x",$AA$2-'Indicator Date hidden'!AB167)</f>
        <v>0</v>
      </c>
      <c r="AB166" s="206">
        <f>IF('Indicator Date hidden'!AC167="x","x",$AB$2-'Indicator Date hidden'!AC167)</f>
        <v>0</v>
      </c>
      <c r="AC166" s="206">
        <f>IF('Indicator Date hidden'!AD167="x","x",$AC$2-'Indicator Date hidden'!AD167)</f>
        <v>0</v>
      </c>
      <c r="AD166" s="206" t="str">
        <f>IF('Indicator Date hidden'!AE167="x","x",$AD$2-'Indicator Date hidden'!AE167)</f>
        <v>x</v>
      </c>
      <c r="AE166" s="206">
        <f>IF('Indicator Date hidden'!AF167="x","x",$AE$2-'Indicator Date hidden'!AF167)</f>
        <v>0</v>
      </c>
      <c r="AF166" s="206">
        <f>IF('Indicator Date hidden'!AG167="x","x",$AF$2-'Indicator Date hidden'!AG167)</f>
        <v>1</v>
      </c>
      <c r="AG166" s="206">
        <f>IF('Indicator Date hidden'!AH167="x","x",$AG$2-'Indicator Date hidden'!AH167)</f>
        <v>0</v>
      </c>
      <c r="AH166" s="206">
        <f>IF('Indicator Date hidden'!AI167="x","x",$AH$2-'Indicator Date hidden'!AI167)</f>
        <v>0</v>
      </c>
      <c r="AI166" s="206">
        <f>IF('Indicator Date hidden'!AJ167="x","x",$AI$2-'Indicator Date hidden'!AJ167)</f>
        <v>0</v>
      </c>
      <c r="AJ166" s="206" t="str">
        <f>IF('Indicator Date hidden'!AK167="x","x",$AJ$2-'Indicator Date hidden'!AK167)</f>
        <v>x</v>
      </c>
      <c r="AK166" s="206">
        <f>IF('Indicator Date hidden'!AL167="x","x",$AK$2-'Indicator Date hidden'!AL167)</f>
        <v>1</v>
      </c>
      <c r="AL166" s="206">
        <f>IF('Indicator Date hidden'!AM167="x","x",$AL$2-'Indicator Date hidden'!AM167)</f>
        <v>0</v>
      </c>
      <c r="AM166" s="206">
        <f>IF('Indicator Date hidden'!AN167="x","x",$AM$2-'Indicator Date hidden'!AN167)</f>
        <v>0</v>
      </c>
      <c r="AN166" s="206">
        <f>IF('Indicator Date hidden'!AO167="x","x",$AN$2-'Indicator Date hidden'!AO167)</f>
        <v>0</v>
      </c>
      <c r="AO166" s="206">
        <f>IF('Indicator Date hidden'!AP167="x","x",$AO$2-'Indicator Date hidden'!AP167)</f>
        <v>0</v>
      </c>
      <c r="AP166" s="206">
        <f>IF('Indicator Date hidden'!AQ167="x","x",$AP$2-'Indicator Date hidden'!AQ167)</f>
        <v>0</v>
      </c>
      <c r="AQ166" s="206">
        <f>IF('Indicator Date hidden'!AR167="x","x",$AQ$2-'Indicator Date hidden'!AR167)</f>
        <v>0</v>
      </c>
      <c r="AR166" s="206">
        <f>IF('Indicator Date hidden'!AS167="x","x",$AR$2-'Indicator Date hidden'!AS167)</f>
        <v>0</v>
      </c>
      <c r="AS166" s="206">
        <f>IF('Indicator Date hidden'!AT167="x","x",$AS$2-'Indicator Date hidden'!AT167)</f>
        <v>0</v>
      </c>
      <c r="AT166" s="206">
        <f>IF('Indicator Date hidden'!AU167="x","x",$AT$2-'Indicator Date hidden'!AU167)</f>
        <v>0</v>
      </c>
      <c r="AU166" s="206" t="str">
        <f>IF('Indicator Date hidden'!AV167="x","x",$AU$2-'Indicator Date hidden'!AV167)</f>
        <v>x</v>
      </c>
      <c r="AV166" s="206">
        <f>IF('Indicator Date hidden'!AW167="x","x",$AV$2-'Indicator Date hidden'!AW167)</f>
        <v>0</v>
      </c>
      <c r="AW166" s="206">
        <f>IF('Indicator Date hidden'!AX167="x","x",$AW$2-'Indicator Date hidden'!AX167)</f>
        <v>0</v>
      </c>
      <c r="AX166" s="206">
        <f>IF('Indicator Date hidden'!AY167="x","x",$AX$2-'Indicator Date hidden'!AY167)</f>
        <v>0</v>
      </c>
      <c r="AY166" s="206">
        <f>IF('Indicator Date hidden'!AZ167="x","x",$AY$2-'Indicator Date hidden'!AZ167)</f>
        <v>0</v>
      </c>
      <c r="AZ166" s="206">
        <f>IF('Indicator Date hidden'!BA167="x","x",$AZ$2-'Indicator Date hidden'!BA167)</f>
        <v>0</v>
      </c>
      <c r="BA166">
        <f t="shared" si="25"/>
        <v>5</v>
      </c>
      <c r="BB166" s="21">
        <f t="shared" si="26"/>
        <v>0.1111111111111111</v>
      </c>
      <c r="BC166">
        <f t="shared" si="27"/>
        <v>3</v>
      </c>
      <c r="BD166" s="21">
        <f t="shared" si="28"/>
        <v>0.48176629752619554</v>
      </c>
      <c r="BE166" s="282">
        <f t="shared" si="29"/>
        <v>0</v>
      </c>
    </row>
    <row r="167" spans="1:57" x14ac:dyDescent="0.25">
      <c r="A167" t="s">
        <v>7166</v>
      </c>
      <c r="B167" s="206">
        <f>IF('Indicator Date hidden'!C168="x","x",$B$2-'Indicator Date hidden'!C168)</f>
        <v>0</v>
      </c>
      <c r="C167" s="206">
        <f>IF('Indicator Date hidden'!D168="x","x",$C$2-'Indicator Date hidden'!D168)</f>
        <v>0</v>
      </c>
      <c r="D167" s="206">
        <f>IF('Indicator Date hidden'!E168="x","x",$D$2-'Indicator Date hidden'!E168)</f>
        <v>0</v>
      </c>
      <c r="E167" s="206">
        <f>IF('Indicator Date hidden'!F168="x","x",$E$2-'Indicator Date hidden'!F168)</f>
        <v>0</v>
      </c>
      <c r="F167" s="206">
        <f>IF('Indicator Date hidden'!G168="x","x",$F$2-'Indicator Date hidden'!G168)</f>
        <v>0</v>
      </c>
      <c r="G167" s="206">
        <f>IF('Indicator Date hidden'!H168="x","x",$G$2-'Indicator Date hidden'!H168)</f>
        <v>0</v>
      </c>
      <c r="H167" s="206">
        <f>IF('Indicator Date hidden'!I168="x","x",$H$2-'Indicator Date hidden'!I168)</f>
        <v>0</v>
      </c>
      <c r="I167" s="206">
        <f>IF('Indicator Date hidden'!J168="x","x",$I$2-'Indicator Date hidden'!J168)</f>
        <v>0</v>
      </c>
      <c r="J167" s="206">
        <f>IF('Indicator Date hidden'!K168="x","x",$J$2-'Indicator Date hidden'!K168)</f>
        <v>0</v>
      </c>
      <c r="K167" s="206">
        <f>IF('Indicator Date hidden'!L168="x","x",$K$2-'Indicator Date hidden'!L168)</f>
        <v>0</v>
      </c>
      <c r="L167" s="206">
        <f>IF('Indicator Date hidden'!M168="x","x",$L$2-'Indicator Date hidden'!M168)</f>
        <v>0</v>
      </c>
      <c r="M167" s="206">
        <f>IF('Indicator Date hidden'!N168="x","x",$M$2-'Indicator Date hidden'!N168)</f>
        <v>0</v>
      </c>
      <c r="N167" s="206">
        <f>IF('Indicator Date hidden'!O168="x","x",$N$2-'Indicator Date hidden'!O168)</f>
        <v>0</v>
      </c>
      <c r="O167" s="206">
        <f>IF('Indicator Date hidden'!P168="x","x",$O$2-'Indicator Date hidden'!P168)</f>
        <v>0</v>
      </c>
      <c r="P167" s="206">
        <f>IF('Indicator Date hidden'!Q168="x","x",$P$2-'Indicator Date hidden'!Q168)</f>
        <v>0</v>
      </c>
      <c r="Q167" s="206" t="str">
        <f>IF('Indicator Date hidden'!R168="x","x",$Q$2-'Indicator Date hidden'!R168)</f>
        <v>x</v>
      </c>
      <c r="R167" s="206">
        <f>IF('Indicator Date hidden'!S168="x","x",$R$2-'Indicator Date hidden'!S168)</f>
        <v>0</v>
      </c>
      <c r="S167" s="206">
        <f>IF('Indicator Date hidden'!T168="x","x",$S$2-'Indicator Date hidden'!T168)</f>
        <v>0</v>
      </c>
      <c r="T167" s="206">
        <f>IF('Indicator Date hidden'!U168="x","x",$T$2-'Indicator Date hidden'!U168)</f>
        <v>0</v>
      </c>
      <c r="U167" s="206" t="str">
        <f>IF('Indicator Date hidden'!V168="x","x",$U$2-'Indicator Date hidden'!V168)</f>
        <v>x</v>
      </c>
      <c r="V167" s="206">
        <f>IF('Indicator Date hidden'!W168="x","x",$V$2-'Indicator Date hidden'!W168)</f>
        <v>0</v>
      </c>
      <c r="W167" s="206" t="str">
        <f>IF('Indicator Date hidden'!X168="x","x",$W$2-'Indicator Date hidden'!X168)</f>
        <v>x</v>
      </c>
      <c r="X167" s="206">
        <f>IF('Indicator Date hidden'!Y168="x","x",$X$2-'Indicator Date hidden'!Y168)</f>
        <v>2</v>
      </c>
      <c r="Y167" s="206">
        <f>IF('Indicator Date hidden'!Z168="x","x",$Y$2-'Indicator Date hidden'!Z168)</f>
        <v>0</v>
      </c>
      <c r="Z167" s="206">
        <f>IF('Indicator Date hidden'!AA168="x","x",$Z$2-'Indicator Date hidden'!AA168)</f>
        <v>0</v>
      </c>
      <c r="AA167" s="206">
        <f>IF('Indicator Date hidden'!AB168="x","x",$AA$2-'Indicator Date hidden'!AB168)</f>
        <v>1</v>
      </c>
      <c r="AB167" s="206">
        <f>IF('Indicator Date hidden'!AC168="x","x",$AB$2-'Indicator Date hidden'!AC168)</f>
        <v>0</v>
      </c>
      <c r="AC167" s="206">
        <f>IF('Indicator Date hidden'!AD168="x","x",$AC$2-'Indicator Date hidden'!AD168)</f>
        <v>0</v>
      </c>
      <c r="AD167" s="206" t="str">
        <f>IF('Indicator Date hidden'!AE168="x","x",$AD$2-'Indicator Date hidden'!AE168)</f>
        <v>x</v>
      </c>
      <c r="AE167" s="206">
        <f>IF('Indicator Date hidden'!AF168="x","x",$AE$2-'Indicator Date hidden'!AF168)</f>
        <v>0</v>
      </c>
      <c r="AF167" s="206">
        <f>IF('Indicator Date hidden'!AG168="x","x",$AF$2-'Indicator Date hidden'!AG168)</f>
        <v>1</v>
      </c>
      <c r="AG167" s="206">
        <f>IF('Indicator Date hidden'!AH168="x","x",$AG$2-'Indicator Date hidden'!AH168)</f>
        <v>0</v>
      </c>
      <c r="AH167" s="206">
        <f>IF('Indicator Date hidden'!AI168="x","x",$AH$2-'Indicator Date hidden'!AI168)</f>
        <v>0</v>
      </c>
      <c r="AI167" s="206">
        <f>IF('Indicator Date hidden'!AJ168="x","x",$AI$2-'Indicator Date hidden'!AJ168)</f>
        <v>0</v>
      </c>
      <c r="AJ167" s="206" t="str">
        <f>IF('Indicator Date hidden'!AK168="x","x",$AJ$2-'Indicator Date hidden'!AK168)</f>
        <v>x</v>
      </c>
      <c r="AK167" s="206">
        <f>IF('Indicator Date hidden'!AL168="x","x",$AK$2-'Indicator Date hidden'!AL168)</f>
        <v>1</v>
      </c>
      <c r="AL167" s="206">
        <f>IF('Indicator Date hidden'!AM168="x","x",$AL$2-'Indicator Date hidden'!AM168)</f>
        <v>0</v>
      </c>
      <c r="AM167" s="206">
        <f>IF('Indicator Date hidden'!AN168="x","x",$AM$2-'Indicator Date hidden'!AN168)</f>
        <v>0</v>
      </c>
      <c r="AN167" s="206">
        <f>IF('Indicator Date hidden'!AO168="x","x",$AN$2-'Indicator Date hidden'!AO168)</f>
        <v>0</v>
      </c>
      <c r="AO167" s="206">
        <f>IF('Indicator Date hidden'!AP168="x","x",$AO$2-'Indicator Date hidden'!AP168)</f>
        <v>0</v>
      </c>
      <c r="AP167" s="206">
        <f>IF('Indicator Date hidden'!AQ168="x","x",$AP$2-'Indicator Date hidden'!AQ168)</f>
        <v>0</v>
      </c>
      <c r="AQ167" s="206">
        <f>IF('Indicator Date hidden'!AR168="x","x",$AQ$2-'Indicator Date hidden'!AR168)</f>
        <v>0</v>
      </c>
      <c r="AR167" s="206">
        <f>IF('Indicator Date hidden'!AS168="x","x",$AR$2-'Indicator Date hidden'!AS168)</f>
        <v>0</v>
      </c>
      <c r="AS167" s="206">
        <f>IF('Indicator Date hidden'!AT168="x","x",$AS$2-'Indicator Date hidden'!AT168)</f>
        <v>0</v>
      </c>
      <c r="AT167" s="206">
        <f>IF('Indicator Date hidden'!AU168="x","x",$AT$2-'Indicator Date hidden'!AU168)</f>
        <v>0</v>
      </c>
      <c r="AU167" s="206" t="str">
        <f>IF('Indicator Date hidden'!AV168="x","x",$AU$2-'Indicator Date hidden'!AV168)</f>
        <v>x</v>
      </c>
      <c r="AV167" s="206">
        <f>IF('Indicator Date hidden'!AW168="x","x",$AV$2-'Indicator Date hidden'!AW168)</f>
        <v>0</v>
      </c>
      <c r="AW167" s="206">
        <f>IF('Indicator Date hidden'!AX168="x","x",$AW$2-'Indicator Date hidden'!AX168)</f>
        <v>0</v>
      </c>
      <c r="AX167" s="206">
        <f>IF('Indicator Date hidden'!AY168="x","x",$AX$2-'Indicator Date hidden'!AY168)</f>
        <v>0</v>
      </c>
      <c r="AY167" s="206">
        <f>IF('Indicator Date hidden'!AZ168="x","x",$AY$2-'Indicator Date hidden'!AZ168)</f>
        <v>0</v>
      </c>
      <c r="AZ167" s="206">
        <f>IF('Indicator Date hidden'!BA168="x","x",$AZ$2-'Indicator Date hidden'!BA168)</f>
        <v>0</v>
      </c>
      <c r="BA167">
        <f t="shared" si="25"/>
        <v>5</v>
      </c>
      <c r="BB167" s="21">
        <f t="shared" si="26"/>
        <v>0.1111111111111111</v>
      </c>
      <c r="BC167">
        <f t="shared" si="27"/>
        <v>4</v>
      </c>
      <c r="BD167" s="21">
        <f t="shared" si="28"/>
        <v>0.37843080813169783</v>
      </c>
      <c r="BE167" s="282">
        <f t="shared" si="29"/>
        <v>0</v>
      </c>
    </row>
    <row r="168" spans="1:57" x14ac:dyDescent="0.25">
      <c r="A168" t="s">
        <v>7385</v>
      </c>
      <c r="B168" s="206">
        <f>IF('Indicator Date hidden'!C169="x","x",$B$2-'Indicator Date hidden'!C169)</f>
        <v>0</v>
      </c>
      <c r="C168" s="206">
        <f>IF('Indicator Date hidden'!D169="x","x",$C$2-'Indicator Date hidden'!D169)</f>
        <v>0</v>
      </c>
      <c r="D168" s="206">
        <f>IF('Indicator Date hidden'!E169="x","x",$D$2-'Indicator Date hidden'!E169)</f>
        <v>0</v>
      </c>
      <c r="E168" s="206">
        <f>IF('Indicator Date hidden'!F169="x","x",$E$2-'Indicator Date hidden'!F169)</f>
        <v>0</v>
      </c>
      <c r="F168" s="206">
        <f>IF('Indicator Date hidden'!G169="x","x",$F$2-'Indicator Date hidden'!G169)</f>
        <v>0</v>
      </c>
      <c r="G168" s="206">
        <f>IF('Indicator Date hidden'!H169="x","x",$G$2-'Indicator Date hidden'!H169)</f>
        <v>0</v>
      </c>
      <c r="H168" s="206">
        <f>IF('Indicator Date hidden'!I169="x","x",$H$2-'Indicator Date hidden'!I169)</f>
        <v>0</v>
      </c>
      <c r="I168" s="206">
        <f>IF('Indicator Date hidden'!J169="x","x",$I$2-'Indicator Date hidden'!J169)</f>
        <v>0</v>
      </c>
      <c r="J168" s="206">
        <f>IF('Indicator Date hidden'!K169="x","x",$J$2-'Indicator Date hidden'!K169)</f>
        <v>0</v>
      </c>
      <c r="K168" s="206">
        <f>IF('Indicator Date hidden'!L169="x","x",$K$2-'Indicator Date hidden'!L169)</f>
        <v>0</v>
      </c>
      <c r="L168" s="206">
        <f>IF('Indicator Date hidden'!M169="x","x",$L$2-'Indicator Date hidden'!M169)</f>
        <v>0</v>
      </c>
      <c r="M168" s="206">
        <f>IF('Indicator Date hidden'!N169="x","x",$M$2-'Indicator Date hidden'!N169)</f>
        <v>0</v>
      </c>
      <c r="N168" s="206">
        <f>IF('Indicator Date hidden'!O169="x","x",$N$2-'Indicator Date hidden'!O169)</f>
        <v>0</v>
      </c>
      <c r="O168" s="206">
        <f>IF('Indicator Date hidden'!P169="x","x",$O$2-'Indicator Date hidden'!P169)</f>
        <v>0</v>
      </c>
      <c r="P168" s="206">
        <f>IF('Indicator Date hidden'!Q169="x","x",$P$2-'Indicator Date hidden'!Q169)</f>
        <v>0</v>
      </c>
      <c r="Q168" s="206">
        <f>IF('Indicator Date hidden'!R169="x","x",$Q$2-'Indicator Date hidden'!R169)</f>
        <v>5</v>
      </c>
      <c r="R168" s="206">
        <f>IF('Indicator Date hidden'!S169="x","x",$R$2-'Indicator Date hidden'!S169)</f>
        <v>0</v>
      </c>
      <c r="S168" s="206">
        <f>IF('Indicator Date hidden'!T169="x","x",$S$2-'Indicator Date hidden'!T169)</f>
        <v>0</v>
      </c>
      <c r="T168" s="206">
        <f>IF('Indicator Date hidden'!U169="x","x",$T$2-'Indicator Date hidden'!U169)</f>
        <v>0</v>
      </c>
      <c r="U168" s="206" t="str">
        <f>IF('Indicator Date hidden'!V169="x","x",$U$2-'Indicator Date hidden'!V169)</f>
        <v>x</v>
      </c>
      <c r="V168" s="206">
        <f>IF('Indicator Date hidden'!W169="x","x",$V$2-'Indicator Date hidden'!W169)</f>
        <v>0</v>
      </c>
      <c r="W168" s="206">
        <f>IF('Indicator Date hidden'!X169="x","x",$W$2-'Indicator Date hidden'!X169)</f>
        <v>5</v>
      </c>
      <c r="X168" s="206">
        <f>IF('Indicator Date hidden'!Y169="x","x",$X$2-'Indicator Date hidden'!Y169)</f>
        <v>4</v>
      </c>
      <c r="Y168" s="206">
        <f>IF('Indicator Date hidden'!Z169="x","x",$Y$2-'Indicator Date hidden'!Z169)</f>
        <v>0</v>
      </c>
      <c r="Z168" s="206">
        <f>IF('Indicator Date hidden'!AA169="x","x",$Z$2-'Indicator Date hidden'!AA169)</f>
        <v>0</v>
      </c>
      <c r="AA168" s="206">
        <f>IF('Indicator Date hidden'!AB169="x","x",$AA$2-'Indicator Date hidden'!AB169)</f>
        <v>0</v>
      </c>
      <c r="AB168" s="206">
        <f>IF('Indicator Date hidden'!AC169="x","x",$AB$2-'Indicator Date hidden'!AC169)</f>
        <v>0</v>
      </c>
      <c r="AC168" s="206">
        <f>IF('Indicator Date hidden'!AD169="x","x",$AC$2-'Indicator Date hidden'!AD169)</f>
        <v>0</v>
      </c>
      <c r="AD168" s="206" t="str">
        <f>IF('Indicator Date hidden'!AE169="x","x",$AD$2-'Indicator Date hidden'!AE169)</f>
        <v>x</v>
      </c>
      <c r="AE168" s="206">
        <f>IF('Indicator Date hidden'!AF169="x","x",$AE$2-'Indicator Date hidden'!AF169)</f>
        <v>0</v>
      </c>
      <c r="AF168" s="206">
        <f>IF('Indicator Date hidden'!AG169="x","x",$AF$2-'Indicator Date hidden'!AG169)</f>
        <v>9</v>
      </c>
      <c r="AG168" s="206">
        <f>IF('Indicator Date hidden'!AH169="x","x",$AG$2-'Indicator Date hidden'!AH169)</f>
        <v>0</v>
      </c>
      <c r="AH168" s="206">
        <f>IF('Indicator Date hidden'!AI169="x","x",$AH$2-'Indicator Date hidden'!AI169)</f>
        <v>0</v>
      </c>
      <c r="AI168" s="206">
        <f>IF('Indicator Date hidden'!AJ169="x","x",$AI$2-'Indicator Date hidden'!AJ169)</f>
        <v>0</v>
      </c>
      <c r="AJ168" s="206">
        <f>IF('Indicator Date hidden'!AK169="x","x",$AJ$2-'Indicator Date hidden'!AK169)</f>
        <v>1</v>
      </c>
      <c r="AK168" s="206">
        <f>IF('Indicator Date hidden'!AL169="x","x",$AK$2-'Indicator Date hidden'!AL169)</f>
        <v>1</v>
      </c>
      <c r="AL168" s="206">
        <f>IF('Indicator Date hidden'!AM169="x","x",$AL$2-'Indicator Date hidden'!AM169)</f>
        <v>0</v>
      </c>
      <c r="AM168" s="206">
        <f>IF('Indicator Date hidden'!AN169="x","x",$AM$2-'Indicator Date hidden'!AN169)</f>
        <v>0</v>
      </c>
      <c r="AN168" s="206">
        <f>IF('Indicator Date hidden'!AO169="x","x",$AN$2-'Indicator Date hidden'!AO169)</f>
        <v>0</v>
      </c>
      <c r="AO168" s="206" t="str">
        <f>IF('Indicator Date hidden'!AP169="x","x",$AO$2-'Indicator Date hidden'!AP169)</f>
        <v>x</v>
      </c>
      <c r="AP168" s="206" t="str">
        <f>IF('Indicator Date hidden'!AQ169="x","x",$AP$2-'Indicator Date hidden'!AQ169)</f>
        <v>x</v>
      </c>
      <c r="AQ168" s="206">
        <f>IF('Indicator Date hidden'!AR169="x","x",$AQ$2-'Indicator Date hidden'!AR169)</f>
        <v>6</v>
      </c>
      <c r="AR168" s="206">
        <f>IF('Indicator Date hidden'!AS169="x","x",$AR$2-'Indicator Date hidden'!AS169)</f>
        <v>0</v>
      </c>
      <c r="AS168" s="206">
        <f>IF('Indicator Date hidden'!AT169="x","x",$AS$2-'Indicator Date hidden'!AT169)</f>
        <v>0</v>
      </c>
      <c r="AT168" s="206">
        <f>IF('Indicator Date hidden'!AU169="x","x",$AT$2-'Indicator Date hidden'!AU169)</f>
        <v>0</v>
      </c>
      <c r="AU168" s="206">
        <f>IF('Indicator Date hidden'!AV169="x","x",$AU$2-'Indicator Date hidden'!AV169)</f>
        <v>1</v>
      </c>
      <c r="AV168" s="206">
        <f>IF('Indicator Date hidden'!AW169="x","x",$AV$2-'Indicator Date hidden'!AW169)</f>
        <v>0</v>
      </c>
      <c r="AW168" s="206">
        <f>IF('Indicator Date hidden'!AX169="x","x",$AW$2-'Indicator Date hidden'!AX169)</f>
        <v>0</v>
      </c>
      <c r="AX168" s="206">
        <f>IF('Indicator Date hidden'!AY169="x","x",$AX$2-'Indicator Date hidden'!AY169)</f>
        <v>0</v>
      </c>
      <c r="AY168" s="206">
        <f>IF('Indicator Date hidden'!AZ169="x","x",$AY$2-'Indicator Date hidden'!AZ169)</f>
        <v>0</v>
      </c>
      <c r="AZ168" s="206">
        <f>IF('Indicator Date hidden'!BA169="x","x",$AZ$2-'Indicator Date hidden'!BA169)</f>
        <v>0</v>
      </c>
      <c r="BA168">
        <f t="shared" si="25"/>
        <v>32</v>
      </c>
      <c r="BB168" s="21">
        <f t="shared" si="26"/>
        <v>0.68085106382978722</v>
      </c>
      <c r="BC168">
        <f t="shared" si="27"/>
        <v>8</v>
      </c>
      <c r="BD168" s="21">
        <f t="shared" si="28"/>
        <v>1.8691946494125444</v>
      </c>
      <c r="BE168" s="282">
        <f t="shared" si="29"/>
        <v>0</v>
      </c>
    </row>
    <row r="169" spans="1:57" x14ac:dyDescent="0.25">
      <c r="A169" t="s">
        <v>7391</v>
      </c>
      <c r="B169" s="206">
        <f>IF('Indicator Date hidden'!C170="x","x",$B$2-'Indicator Date hidden'!C170)</f>
        <v>0</v>
      </c>
      <c r="C169" s="206">
        <f>IF('Indicator Date hidden'!D170="x","x",$C$2-'Indicator Date hidden'!D170)</f>
        <v>0</v>
      </c>
      <c r="D169" s="206">
        <f>IF('Indicator Date hidden'!E170="x","x",$D$2-'Indicator Date hidden'!E170)</f>
        <v>0</v>
      </c>
      <c r="E169" s="206">
        <f>IF('Indicator Date hidden'!F170="x","x",$E$2-'Indicator Date hidden'!F170)</f>
        <v>0</v>
      </c>
      <c r="F169" s="206">
        <f>IF('Indicator Date hidden'!G170="x","x",$F$2-'Indicator Date hidden'!G170)</f>
        <v>0</v>
      </c>
      <c r="G169" s="206">
        <f>IF('Indicator Date hidden'!H170="x","x",$G$2-'Indicator Date hidden'!H170)</f>
        <v>0</v>
      </c>
      <c r="H169" s="206">
        <f>IF('Indicator Date hidden'!I170="x","x",$H$2-'Indicator Date hidden'!I170)</f>
        <v>0</v>
      </c>
      <c r="I169" s="206">
        <f>IF('Indicator Date hidden'!J170="x","x",$I$2-'Indicator Date hidden'!J170)</f>
        <v>0</v>
      </c>
      <c r="J169" s="206">
        <f>IF('Indicator Date hidden'!K170="x","x",$J$2-'Indicator Date hidden'!K170)</f>
        <v>0</v>
      </c>
      <c r="K169" s="206">
        <f>IF('Indicator Date hidden'!L170="x","x",$K$2-'Indicator Date hidden'!L170)</f>
        <v>0</v>
      </c>
      <c r="L169" s="206">
        <f>IF('Indicator Date hidden'!M170="x","x",$L$2-'Indicator Date hidden'!M170)</f>
        <v>0</v>
      </c>
      <c r="M169" s="206">
        <f>IF('Indicator Date hidden'!N170="x","x",$M$2-'Indicator Date hidden'!N170)</f>
        <v>0</v>
      </c>
      <c r="N169" s="206">
        <f>IF('Indicator Date hidden'!O170="x","x",$N$2-'Indicator Date hidden'!O170)</f>
        <v>0</v>
      </c>
      <c r="O169" s="206">
        <f>IF('Indicator Date hidden'!P170="x","x",$O$2-'Indicator Date hidden'!P170)</f>
        <v>0</v>
      </c>
      <c r="P169" s="206">
        <f>IF('Indicator Date hidden'!Q170="x","x",$P$2-'Indicator Date hidden'!Q170)</f>
        <v>0</v>
      </c>
      <c r="Q169" s="206">
        <f>IF('Indicator Date hidden'!R170="x","x",$Q$2-'Indicator Date hidden'!R170)</f>
        <v>2</v>
      </c>
      <c r="R169" s="206">
        <f>IF('Indicator Date hidden'!S170="x","x",$R$2-'Indicator Date hidden'!S170)</f>
        <v>0</v>
      </c>
      <c r="S169" s="206">
        <f>IF('Indicator Date hidden'!T170="x","x",$S$2-'Indicator Date hidden'!T170)</f>
        <v>0</v>
      </c>
      <c r="T169" s="206">
        <f>IF('Indicator Date hidden'!U170="x","x",$T$2-'Indicator Date hidden'!U170)</f>
        <v>0</v>
      </c>
      <c r="U169" s="206">
        <f>IF('Indicator Date hidden'!V170="x","x",$U$2-'Indicator Date hidden'!V170)</f>
        <v>0</v>
      </c>
      <c r="V169" s="206">
        <f>IF('Indicator Date hidden'!W170="x","x",$V$2-'Indicator Date hidden'!W170)</f>
        <v>0</v>
      </c>
      <c r="W169" s="206">
        <f>IF('Indicator Date hidden'!X170="x","x",$W$2-'Indicator Date hidden'!X170)</f>
        <v>2</v>
      </c>
      <c r="X169" s="206">
        <f>IF('Indicator Date hidden'!Y170="x","x",$X$2-'Indicator Date hidden'!Y170)</f>
        <v>1</v>
      </c>
      <c r="Y169" s="206">
        <f>IF('Indicator Date hidden'!Z170="x","x",$Y$2-'Indicator Date hidden'!Z170)</f>
        <v>0</v>
      </c>
      <c r="Z169" s="206">
        <f>IF('Indicator Date hidden'!AA170="x","x",$Z$2-'Indicator Date hidden'!AA170)</f>
        <v>0</v>
      </c>
      <c r="AA169" s="206">
        <f>IF('Indicator Date hidden'!AB170="x","x",$AA$2-'Indicator Date hidden'!AB170)</f>
        <v>0</v>
      </c>
      <c r="AB169" s="206">
        <f>IF('Indicator Date hidden'!AC170="x","x",$AB$2-'Indicator Date hidden'!AC170)</f>
        <v>0</v>
      </c>
      <c r="AC169" s="206">
        <f>IF('Indicator Date hidden'!AD170="x","x",$AC$2-'Indicator Date hidden'!AD170)</f>
        <v>0</v>
      </c>
      <c r="AD169" s="206">
        <f>IF('Indicator Date hidden'!AE170="x","x",$AD$2-'Indicator Date hidden'!AE170)</f>
        <v>0</v>
      </c>
      <c r="AE169" s="206">
        <f>IF('Indicator Date hidden'!AF170="x","x",$AE$2-'Indicator Date hidden'!AF170)</f>
        <v>0</v>
      </c>
      <c r="AF169" s="206">
        <f>IF('Indicator Date hidden'!AG170="x","x",$AF$2-'Indicator Date hidden'!AG170)</f>
        <v>4</v>
      </c>
      <c r="AG169" s="206">
        <f>IF('Indicator Date hidden'!AH170="x","x",$AG$2-'Indicator Date hidden'!AH170)</f>
        <v>0</v>
      </c>
      <c r="AH169" s="206">
        <f>IF('Indicator Date hidden'!AI170="x","x",$AH$2-'Indicator Date hidden'!AI170)</f>
        <v>0</v>
      </c>
      <c r="AI169" s="206">
        <f>IF('Indicator Date hidden'!AJ170="x","x",$AI$2-'Indicator Date hidden'!AJ170)</f>
        <v>0</v>
      </c>
      <c r="AJ169" s="206" t="str">
        <f>IF('Indicator Date hidden'!AK170="x","x",$AJ$2-'Indicator Date hidden'!AK170)</f>
        <v>x</v>
      </c>
      <c r="AK169" s="206">
        <f>IF('Indicator Date hidden'!AL170="x","x",$AK$2-'Indicator Date hidden'!AL170)</f>
        <v>1</v>
      </c>
      <c r="AL169" s="206">
        <f>IF('Indicator Date hidden'!AM170="x","x",$AL$2-'Indicator Date hidden'!AM170)</f>
        <v>0</v>
      </c>
      <c r="AM169" s="206">
        <f>IF('Indicator Date hidden'!AN170="x","x",$AM$2-'Indicator Date hidden'!AN170)</f>
        <v>0</v>
      </c>
      <c r="AN169" s="206">
        <f>IF('Indicator Date hidden'!AO170="x","x",$AN$2-'Indicator Date hidden'!AO170)</f>
        <v>0</v>
      </c>
      <c r="AO169" s="206" t="str">
        <f>IF('Indicator Date hidden'!AP170="x","x",$AO$2-'Indicator Date hidden'!AP170)</f>
        <v>x</v>
      </c>
      <c r="AP169" s="206" t="str">
        <f>IF('Indicator Date hidden'!AQ170="x","x",$AP$2-'Indicator Date hidden'!AQ170)</f>
        <v>x</v>
      </c>
      <c r="AQ169" s="206">
        <f>IF('Indicator Date hidden'!AR170="x","x",$AQ$2-'Indicator Date hidden'!AR170)</f>
        <v>6</v>
      </c>
      <c r="AR169" s="206">
        <f>IF('Indicator Date hidden'!AS170="x","x",$AR$2-'Indicator Date hidden'!AS170)</f>
        <v>0</v>
      </c>
      <c r="AS169" s="206">
        <f>IF('Indicator Date hidden'!AT170="x","x",$AS$2-'Indicator Date hidden'!AT170)</f>
        <v>0</v>
      </c>
      <c r="AT169" s="206">
        <f>IF('Indicator Date hidden'!AU170="x","x",$AT$2-'Indicator Date hidden'!AU170)</f>
        <v>0</v>
      </c>
      <c r="AU169" s="206">
        <f>IF('Indicator Date hidden'!AV170="x","x",$AU$2-'Indicator Date hidden'!AV170)</f>
        <v>1</v>
      </c>
      <c r="AV169" s="206">
        <f>IF('Indicator Date hidden'!AW170="x","x",$AV$2-'Indicator Date hidden'!AW170)</f>
        <v>0</v>
      </c>
      <c r="AW169" s="206">
        <f>IF('Indicator Date hidden'!AX170="x","x",$AW$2-'Indicator Date hidden'!AX170)</f>
        <v>0</v>
      </c>
      <c r="AX169" s="206">
        <f>IF('Indicator Date hidden'!AY170="x","x",$AX$2-'Indicator Date hidden'!AY170)</f>
        <v>0</v>
      </c>
      <c r="AY169" s="206">
        <f>IF('Indicator Date hidden'!AZ170="x","x",$AY$2-'Indicator Date hidden'!AZ170)</f>
        <v>0</v>
      </c>
      <c r="AZ169" s="206">
        <f>IF('Indicator Date hidden'!BA170="x","x",$AZ$2-'Indicator Date hidden'!BA170)</f>
        <v>0</v>
      </c>
      <c r="BA169">
        <f t="shared" si="25"/>
        <v>17</v>
      </c>
      <c r="BB169" s="21">
        <f t="shared" si="26"/>
        <v>0.35416666666666669</v>
      </c>
      <c r="BC169">
        <f t="shared" si="27"/>
        <v>7</v>
      </c>
      <c r="BD169" s="21">
        <f t="shared" si="28"/>
        <v>1.0895255720827401</v>
      </c>
      <c r="BE169" s="282">
        <f t="shared" si="29"/>
        <v>0</v>
      </c>
    </row>
    <row r="170" spans="1:57" x14ac:dyDescent="0.25">
      <c r="A170" t="s">
        <v>7402</v>
      </c>
      <c r="B170" s="206">
        <f>IF('Indicator Date hidden'!C171="x","x",$B$2-'Indicator Date hidden'!C171)</f>
        <v>0</v>
      </c>
      <c r="C170" s="206">
        <f>IF('Indicator Date hidden'!D171="x","x",$C$2-'Indicator Date hidden'!D171)</f>
        <v>0</v>
      </c>
      <c r="D170" s="206">
        <f>IF('Indicator Date hidden'!E171="x","x",$D$2-'Indicator Date hidden'!E171)</f>
        <v>0</v>
      </c>
      <c r="E170" s="206">
        <f>IF('Indicator Date hidden'!F171="x","x",$E$2-'Indicator Date hidden'!F171)</f>
        <v>0</v>
      </c>
      <c r="F170" s="206">
        <f>IF('Indicator Date hidden'!G171="x","x",$F$2-'Indicator Date hidden'!G171)</f>
        <v>0</v>
      </c>
      <c r="G170" s="206">
        <f>IF('Indicator Date hidden'!H171="x","x",$G$2-'Indicator Date hidden'!H171)</f>
        <v>0</v>
      </c>
      <c r="H170" s="206">
        <f>IF('Indicator Date hidden'!I171="x","x",$H$2-'Indicator Date hidden'!I171)</f>
        <v>0</v>
      </c>
      <c r="I170" s="206">
        <f>IF('Indicator Date hidden'!J171="x","x",$I$2-'Indicator Date hidden'!J171)</f>
        <v>0</v>
      </c>
      <c r="J170" s="206">
        <f>IF('Indicator Date hidden'!K171="x","x",$J$2-'Indicator Date hidden'!K171)</f>
        <v>0</v>
      </c>
      <c r="K170" s="206">
        <f>IF('Indicator Date hidden'!L171="x","x",$K$2-'Indicator Date hidden'!L171)</f>
        <v>0</v>
      </c>
      <c r="L170" s="206">
        <f>IF('Indicator Date hidden'!M171="x","x",$L$2-'Indicator Date hidden'!M171)</f>
        <v>0</v>
      </c>
      <c r="M170" s="206">
        <f>IF('Indicator Date hidden'!N171="x","x",$M$2-'Indicator Date hidden'!N171)</f>
        <v>0</v>
      </c>
      <c r="N170" s="206">
        <f>IF('Indicator Date hidden'!O171="x","x",$N$2-'Indicator Date hidden'!O171)</f>
        <v>0</v>
      </c>
      <c r="O170" s="206">
        <f>IF('Indicator Date hidden'!P171="x","x",$O$2-'Indicator Date hidden'!P171)</f>
        <v>0</v>
      </c>
      <c r="P170" s="206">
        <f>IF('Indicator Date hidden'!Q171="x","x",$P$2-'Indicator Date hidden'!Q171)</f>
        <v>0</v>
      </c>
      <c r="Q170" s="206">
        <f>IF('Indicator Date hidden'!R171="x","x",$Q$2-'Indicator Date hidden'!R171)</f>
        <v>4</v>
      </c>
      <c r="R170" s="206">
        <f>IF('Indicator Date hidden'!S171="x","x",$R$2-'Indicator Date hidden'!S171)</f>
        <v>0</v>
      </c>
      <c r="S170" s="206">
        <f>IF('Indicator Date hidden'!T171="x","x",$S$2-'Indicator Date hidden'!T171)</f>
        <v>0</v>
      </c>
      <c r="T170" s="206">
        <f>IF('Indicator Date hidden'!U171="x","x",$T$2-'Indicator Date hidden'!U171)</f>
        <v>0</v>
      </c>
      <c r="U170" s="206">
        <f>IF('Indicator Date hidden'!V171="x","x",$U$2-'Indicator Date hidden'!V171)</f>
        <v>0</v>
      </c>
      <c r="V170" s="206">
        <f>IF('Indicator Date hidden'!W171="x","x",$V$2-'Indicator Date hidden'!W171)</f>
        <v>0</v>
      </c>
      <c r="W170" s="206">
        <f>IF('Indicator Date hidden'!X171="x","x",$W$2-'Indicator Date hidden'!X171)</f>
        <v>3</v>
      </c>
      <c r="X170" s="206">
        <f>IF('Indicator Date hidden'!Y171="x","x",$X$2-'Indicator Date hidden'!Y171)</f>
        <v>2</v>
      </c>
      <c r="Y170" s="206">
        <f>IF('Indicator Date hidden'!Z171="x","x",$Y$2-'Indicator Date hidden'!Z171)</f>
        <v>0</v>
      </c>
      <c r="Z170" s="206">
        <f>IF('Indicator Date hidden'!AA171="x","x",$Z$2-'Indicator Date hidden'!AA171)</f>
        <v>0</v>
      </c>
      <c r="AA170" s="206">
        <f>IF('Indicator Date hidden'!AB171="x","x",$AA$2-'Indicator Date hidden'!AB171)</f>
        <v>0</v>
      </c>
      <c r="AB170" s="206">
        <f>IF('Indicator Date hidden'!AC171="x","x",$AB$2-'Indicator Date hidden'!AC171)</f>
        <v>0</v>
      </c>
      <c r="AC170" s="206">
        <f>IF('Indicator Date hidden'!AD171="x","x",$AC$2-'Indicator Date hidden'!AD171)</f>
        <v>0</v>
      </c>
      <c r="AD170" s="206">
        <f>IF('Indicator Date hidden'!AE171="x","x",$AD$2-'Indicator Date hidden'!AE171)</f>
        <v>0</v>
      </c>
      <c r="AE170" s="206">
        <f>IF('Indicator Date hidden'!AF171="x","x",$AE$2-'Indicator Date hidden'!AF171)</f>
        <v>0</v>
      </c>
      <c r="AF170" s="206">
        <f>IF('Indicator Date hidden'!AG171="x","x",$AF$2-'Indicator Date hidden'!AG171)</f>
        <v>1</v>
      </c>
      <c r="AG170" s="206">
        <f>IF('Indicator Date hidden'!AH171="x","x",$AG$2-'Indicator Date hidden'!AH171)</f>
        <v>0</v>
      </c>
      <c r="AH170" s="206">
        <f>IF('Indicator Date hidden'!AI171="x","x",$AH$2-'Indicator Date hidden'!AI171)</f>
        <v>0</v>
      </c>
      <c r="AI170" s="206">
        <f>IF('Indicator Date hidden'!AJ171="x","x",$AI$2-'Indicator Date hidden'!AJ171)</f>
        <v>0</v>
      </c>
      <c r="AJ170" s="206" t="str">
        <f>IF('Indicator Date hidden'!AK171="x","x",$AJ$2-'Indicator Date hidden'!AK171)</f>
        <v>x</v>
      </c>
      <c r="AK170" s="206">
        <f>IF('Indicator Date hidden'!AL171="x","x",$AK$2-'Indicator Date hidden'!AL171)</f>
        <v>0</v>
      </c>
      <c r="AL170" s="206">
        <f>IF('Indicator Date hidden'!AM171="x","x",$AL$2-'Indicator Date hidden'!AM171)</f>
        <v>0</v>
      </c>
      <c r="AM170" s="206">
        <f>IF('Indicator Date hidden'!AN171="x","x",$AM$2-'Indicator Date hidden'!AN171)</f>
        <v>0</v>
      </c>
      <c r="AN170" s="206">
        <f>IF('Indicator Date hidden'!AO171="x","x",$AN$2-'Indicator Date hidden'!AO171)</f>
        <v>0</v>
      </c>
      <c r="AO170" s="206">
        <f>IF('Indicator Date hidden'!AP171="x","x",$AO$2-'Indicator Date hidden'!AP171)</f>
        <v>1</v>
      </c>
      <c r="AP170" s="206">
        <f>IF('Indicator Date hidden'!AQ171="x","x",$AP$2-'Indicator Date hidden'!AQ171)</f>
        <v>0</v>
      </c>
      <c r="AQ170" s="206">
        <f>IF('Indicator Date hidden'!AR171="x","x",$AQ$2-'Indicator Date hidden'!AR171)</f>
        <v>0</v>
      </c>
      <c r="AR170" s="206">
        <f>IF('Indicator Date hidden'!AS171="x","x",$AR$2-'Indicator Date hidden'!AS171)</f>
        <v>0</v>
      </c>
      <c r="AS170" s="206">
        <f>IF('Indicator Date hidden'!AT171="x","x",$AS$2-'Indicator Date hidden'!AT171)</f>
        <v>0</v>
      </c>
      <c r="AT170" s="206">
        <f>IF('Indicator Date hidden'!AU171="x","x",$AT$2-'Indicator Date hidden'!AU171)</f>
        <v>0</v>
      </c>
      <c r="AU170" s="206">
        <f>IF('Indicator Date hidden'!AV171="x","x",$AU$2-'Indicator Date hidden'!AV171)</f>
        <v>2</v>
      </c>
      <c r="AV170" s="206">
        <f>IF('Indicator Date hidden'!AW171="x","x",$AV$2-'Indicator Date hidden'!AW171)</f>
        <v>0</v>
      </c>
      <c r="AW170" s="206">
        <f>IF('Indicator Date hidden'!AX171="x","x",$AW$2-'Indicator Date hidden'!AX171)</f>
        <v>0</v>
      </c>
      <c r="AX170" s="206">
        <f>IF('Indicator Date hidden'!AY171="x","x",$AX$2-'Indicator Date hidden'!AY171)</f>
        <v>0</v>
      </c>
      <c r="AY170" s="206">
        <f>IF('Indicator Date hidden'!AZ171="x","x",$AY$2-'Indicator Date hidden'!AZ171)</f>
        <v>0</v>
      </c>
      <c r="AZ170" s="206">
        <f>IF('Indicator Date hidden'!BA171="x","x",$AZ$2-'Indicator Date hidden'!BA171)</f>
        <v>0</v>
      </c>
      <c r="BA170">
        <f t="shared" si="25"/>
        <v>13</v>
      </c>
      <c r="BB170" s="21">
        <f t="shared" si="26"/>
        <v>0.26</v>
      </c>
      <c r="BC170">
        <f t="shared" si="27"/>
        <v>6</v>
      </c>
      <c r="BD170" s="21">
        <f t="shared" si="28"/>
        <v>0.79523581408284172</v>
      </c>
      <c r="BE170" s="282">
        <f t="shared" si="29"/>
        <v>0</v>
      </c>
    </row>
    <row r="171" spans="1:57" x14ac:dyDescent="0.25">
      <c r="A171" t="s">
        <v>7389</v>
      </c>
      <c r="B171" s="206">
        <f>IF('Indicator Date hidden'!C172="x","x",$B$2-'Indicator Date hidden'!C172)</f>
        <v>0</v>
      </c>
      <c r="C171" s="206">
        <f>IF('Indicator Date hidden'!D172="x","x",$C$2-'Indicator Date hidden'!D172)</f>
        <v>0</v>
      </c>
      <c r="D171" s="206">
        <f>IF('Indicator Date hidden'!E172="x","x",$D$2-'Indicator Date hidden'!E172)</f>
        <v>0</v>
      </c>
      <c r="E171" s="206">
        <f>IF('Indicator Date hidden'!F172="x","x",$E$2-'Indicator Date hidden'!F172)</f>
        <v>0</v>
      </c>
      <c r="F171" s="206">
        <f>IF('Indicator Date hidden'!G172="x","x",$F$2-'Indicator Date hidden'!G172)</f>
        <v>0</v>
      </c>
      <c r="G171" s="206">
        <f>IF('Indicator Date hidden'!H172="x","x",$G$2-'Indicator Date hidden'!H172)</f>
        <v>0</v>
      </c>
      <c r="H171" s="206">
        <f>IF('Indicator Date hidden'!I172="x","x",$H$2-'Indicator Date hidden'!I172)</f>
        <v>0</v>
      </c>
      <c r="I171" s="206">
        <f>IF('Indicator Date hidden'!J172="x","x",$I$2-'Indicator Date hidden'!J172)</f>
        <v>0</v>
      </c>
      <c r="J171" s="206">
        <f>IF('Indicator Date hidden'!K172="x","x",$J$2-'Indicator Date hidden'!K172)</f>
        <v>0</v>
      </c>
      <c r="K171" s="206">
        <f>IF('Indicator Date hidden'!L172="x","x",$K$2-'Indicator Date hidden'!L172)</f>
        <v>0</v>
      </c>
      <c r="L171" s="206">
        <f>IF('Indicator Date hidden'!M172="x","x",$L$2-'Indicator Date hidden'!M172)</f>
        <v>0</v>
      </c>
      <c r="M171" s="206">
        <f>IF('Indicator Date hidden'!N172="x","x",$M$2-'Indicator Date hidden'!N172)</f>
        <v>0</v>
      </c>
      <c r="N171" s="206">
        <f>IF('Indicator Date hidden'!O172="x","x",$N$2-'Indicator Date hidden'!O172)</f>
        <v>0</v>
      </c>
      <c r="O171" s="206">
        <f>IF('Indicator Date hidden'!P172="x","x",$O$2-'Indicator Date hidden'!P172)</f>
        <v>0</v>
      </c>
      <c r="P171" s="206">
        <f>IF('Indicator Date hidden'!Q172="x","x",$P$2-'Indicator Date hidden'!Q172)</f>
        <v>0</v>
      </c>
      <c r="Q171" s="206">
        <f>IF('Indicator Date hidden'!R172="x","x",$Q$2-'Indicator Date hidden'!R172)</f>
        <v>8</v>
      </c>
      <c r="R171" s="206">
        <f>IF('Indicator Date hidden'!S172="x","x",$R$2-'Indicator Date hidden'!S172)</f>
        <v>0</v>
      </c>
      <c r="S171" s="206">
        <f>IF('Indicator Date hidden'!T172="x","x",$S$2-'Indicator Date hidden'!T172)</f>
        <v>0</v>
      </c>
      <c r="T171" s="206">
        <f>IF('Indicator Date hidden'!U172="x","x",$T$2-'Indicator Date hidden'!U172)</f>
        <v>0</v>
      </c>
      <c r="U171" s="206">
        <f>IF('Indicator Date hidden'!V172="x","x",$U$2-'Indicator Date hidden'!V172)</f>
        <v>0</v>
      </c>
      <c r="V171" s="206">
        <f>IF('Indicator Date hidden'!W172="x","x",$V$2-'Indicator Date hidden'!W172)</f>
        <v>0</v>
      </c>
      <c r="W171" s="206">
        <f>IF('Indicator Date hidden'!X172="x","x",$W$2-'Indicator Date hidden'!X172)</f>
        <v>2</v>
      </c>
      <c r="X171" s="206">
        <f>IF('Indicator Date hidden'!Y172="x","x",$X$2-'Indicator Date hidden'!Y172)</f>
        <v>4</v>
      </c>
      <c r="Y171" s="206">
        <f>IF('Indicator Date hidden'!Z172="x","x",$Y$2-'Indicator Date hidden'!Z172)</f>
        <v>0</v>
      </c>
      <c r="Z171" s="206">
        <f>IF('Indicator Date hidden'!AA172="x","x",$Z$2-'Indicator Date hidden'!AA172)</f>
        <v>0</v>
      </c>
      <c r="AA171" s="206">
        <f>IF('Indicator Date hidden'!AB172="x","x",$AA$2-'Indicator Date hidden'!AB172)</f>
        <v>0</v>
      </c>
      <c r="AB171" s="206">
        <f>IF('Indicator Date hidden'!AC172="x","x",$AB$2-'Indicator Date hidden'!AC172)</f>
        <v>0</v>
      </c>
      <c r="AC171" s="206">
        <f>IF('Indicator Date hidden'!AD172="x","x",$AC$2-'Indicator Date hidden'!AD172)</f>
        <v>0</v>
      </c>
      <c r="AD171" s="206">
        <f>IF('Indicator Date hidden'!AE172="x","x",$AD$2-'Indicator Date hidden'!AE172)</f>
        <v>0</v>
      </c>
      <c r="AE171" s="206">
        <f>IF('Indicator Date hidden'!AF172="x","x",$AE$2-'Indicator Date hidden'!AF172)</f>
        <v>0</v>
      </c>
      <c r="AF171" s="206">
        <f>IF('Indicator Date hidden'!AG172="x","x",$AF$2-'Indicator Date hidden'!AG172)</f>
        <v>1</v>
      </c>
      <c r="AG171" s="206">
        <f>IF('Indicator Date hidden'!AH172="x","x",$AG$2-'Indicator Date hidden'!AH172)</f>
        <v>0</v>
      </c>
      <c r="AH171" s="206">
        <f>IF('Indicator Date hidden'!AI172="x","x",$AH$2-'Indicator Date hidden'!AI172)</f>
        <v>0</v>
      </c>
      <c r="AI171" s="206">
        <f>IF('Indicator Date hidden'!AJ172="x","x",$AI$2-'Indicator Date hidden'!AJ172)</f>
        <v>0</v>
      </c>
      <c r="AJ171" s="206">
        <f>IF('Indicator Date hidden'!AK172="x","x",$AJ$2-'Indicator Date hidden'!AK172)</f>
        <v>1</v>
      </c>
      <c r="AK171" s="206">
        <f>IF('Indicator Date hidden'!AL172="x","x",$AK$2-'Indicator Date hidden'!AL172)</f>
        <v>1</v>
      </c>
      <c r="AL171" s="206">
        <f>IF('Indicator Date hidden'!AM172="x","x",$AL$2-'Indicator Date hidden'!AM172)</f>
        <v>0</v>
      </c>
      <c r="AM171" s="206">
        <f>IF('Indicator Date hidden'!AN172="x","x",$AM$2-'Indicator Date hidden'!AN172)</f>
        <v>0</v>
      </c>
      <c r="AN171" s="206">
        <f>IF('Indicator Date hidden'!AO172="x","x",$AN$2-'Indicator Date hidden'!AO172)</f>
        <v>0</v>
      </c>
      <c r="AO171" s="206">
        <f>IF('Indicator Date hidden'!AP172="x","x",$AO$2-'Indicator Date hidden'!AP172)</f>
        <v>0</v>
      </c>
      <c r="AP171" s="206">
        <f>IF('Indicator Date hidden'!AQ172="x","x",$AP$2-'Indicator Date hidden'!AQ172)</f>
        <v>0</v>
      </c>
      <c r="AQ171" s="206">
        <f>IF('Indicator Date hidden'!AR172="x","x",$AQ$2-'Indicator Date hidden'!AR172)</f>
        <v>0</v>
      </c>
      <c r="AR171" s="206">
        <f>IF('Indicator Date hidden'!AS172="x","x",$AR$2-'Indicator Date hidden'!AS172)</f>
        <v>0</v>
      </c>
      <c r="AS171" s="206">
        <f>IF('Indicator Date hidden'!AT172="x","x",$AS$2-'Indicator Date hidden'!AT172)</f>
        <v>0</v>
      </c>
      <c r="AT171" s="206">
        <f>IF('Indicator Date hidden'!AU172="x","x",$AT$2-'Indicator Date hidden'!AU172)</f>
        <v>0</v>
      </c>
      <c r="AU171" s="206">
        <f>IF('Indicator Date hidden'!AV172="x","x",$AU$2-'Indicator Date hidden'!AV172)</f>
        <v>4</v>
      </c>
      <c r="AV171" s="206">
        <f>IF('Indicator Date hidden'!AW172="x","x",$AV$2-'Indicator Date hidden'!AW172)</f>
        <v>0</v>
      </c>
      <c r="AW171" s="206">
        <f>IF('Indicator Date hidden'!AX172="x","x",$AW$2-'Indicator Date hidden'!AX172)</f>
        <v>0</v>
      </c>
      <c r="AX171" s="206">
        <f>IF('Indicator Date hidden'!AY172="x","x",$AX$2-'Indicator Date hidden'!AY172)</f>
        <v>0</v>
      </c>
      <c r="AY171" s="206">
        <f>IF('Indicator Date hidden'!AZ172="x","x",$AY$2-'Indicator Date hidden'!AZ172)</f>
        <v>0</v>
      </c>
      <c r="AZ171" s="206">
        <f>IF('Indicator Date hidden'!BA172="x","x",$AZ$2-'Indicator Date hidden'!BA172)</f>
        <v>0</v>
      </c>
      <c r="BA171">
        <f t="shared" si="25"/>
        <v>21</v>
      </c>
      <c r="BB171" s="21">
        <f t="shared" si="26"/>
        <v>0.41176470588235292</v>
      </c>
      <c r="BC171">
        <f t="shared" si="27"/>
        <v>7</v>
      </c>
      <c r="BD171" s="21">
        <f t="shared" si="28"/>
        <v>1.3601682506685981</v>
      </c>
      <c r="BE171" s="282">
        <f t="shared" si="29"/>
        <v>0</v>
      </c>
    </row>
    <row r="172" spans="1:57" x14ac:dyDescent="0.25">
      <c r="A172" t="s">
        <v>7300</v>
      </c>
      <c r="B172" s="206">
        <f>IF('Indicator Date hidden'!C173="x","x",$B$2-'Indicator Date hidden'!C173)</f>
        <v>0</v>
      </c>
      <c r="C172" s="206">
        <f>IF('Indicator Date hidden'!D173="x","x",$C$2-'Indicator Date hidden'!D173)</f>
        <v>0</v>
      </c>
      <c r="D172" s="206">
        <f>IF('Indicator Date hidden'!E173="x","x",$D$2-'Indicator Date hidden'!E173)</f>
        <v>0</v>
      </c>
      <c r="E172" s="206">
        <f>IF('Indicator Date hidden'!F173="x","x",$E$2-'Indicator Date hidden'!F173)</f>
        <v>0</v>
      </c>
      <c r="F172" s="206">
        <f>IF('Indicator Date hidden'!G173="x","x",$F$2-'Indicator Date hidden'!G173)</f>
        <v>0</v>
      </c>
      <c r="G172" s="206">
        <f>IF('Indicator Date hidden'!H173="x","x",$G$2-'Indicator Date hidden'!H173)</f>
        <v>0</v>
      </c>
      <c r="H172" s="206">
        <f>IF('Indicator Date hidden'!I173="x","x",$H$2-'Indicator Date hidden'!I173)</f>
        <v>0</v>
      </c>
      <c r="I172" s="206">
        <f>IF('Indicator Date hidden'!J173="x","x",$I$2-'Indicator Date hidden'!J173)</f>
        <v>0</v>
      </c>
      <c r="J172" s="206">
        <f>IF('Indicator Date hidden'!K173="x","x",$J$2-'Indicator Date hidden'!K173)</f>
        <v>0</v>
      </c>
      <c r="K172" s="206">
        <f>IF('Indicator Date hidden'!L173="x","x",$K$2-'Indicator Date hidden'!L173)</f>
        <v>0</v>
      </c>
      <c r="L172" s="206">
        <f>IF('Indicator Date hidden'!M173="x","x",$L$2-'Indicator Date hidden'!M173)</f>
        <v>0</v>
      </c>
      <c r="M172" s="206">
        <f>IF('Indicator Date hidden'!N173="x","x",$M$2-'Indicator Date hidden'!N173)</f>
        <v>0</v>
      </c>
      <c r="N172" s="206">
        <f>IF('Indicator Date hidden'!O173="x","x",$N$2-'Indicator Date hidden'!O173)</f>
        <v>0</v>
      </c>
      <c r="O172" s="206">
        <f>IF('Indicator Date hidden'!P173="x","x",$O$2-'Indicator Date hidden'!P173)</f>
        <v>0</v>
      </c>
      <c r="P172" s="206">
        <f>IF('Indicator Date hidden'!Q173="x","x",$P$2-'Indicator Date hidden'!Q173)</f>
        <v>0</v>
      </c>
      <c r="Q172" s="206">
        <f>IF('Indicator Date hidden'!R173="x","x",$Q$2-'Indicator Date hidden'!R173)</f>
        <v>3</v>
      </c>
      <c r="R172" s="206">
        <f>IF('Indicator Date hidden'!S173="x","x",$R$2-'Indicator Date hidden'!S173)</f>
        <v>0</v>
      </c>
      <c r="S172" s="206">
        <f>IF('Indicator Date hidden'!T173="x","x",$S$2-'Indicator Date hidden'!T173)</f>
        <v>0</v>
      </c>
      <c r="T172" s="206">
        <f>IF('Indicator Date hidden'!U173="x","x",$T$2-'Indicator Date hidden'!U173)</f>
        <v>0</v>
      </c>
      <c r="U172" s="206">
        <f>IF('Indicator Date hidden'!V173="x","x",$U$2-'Indicator Date hidden'!V173)</f>
        <v>0</v>
      </c>
      <c r="V172" s="206">
        <f>IF('Indicator Date hidden'!W173="x","x",$V$2-'Indicator Date hidden'!W173)</f>
        <v>0</v>
      </c>
      <c r="W172" s="206">
        <f>IF('Indicator Date hidden'!X173="x","x",$W$2-'Indicator Date hidden'!X173)</f>
        <v>3</v>
      </c>
      <c r="X172" s="206">
        <f>IF('Indicator Date hidden'!Y173="x","x",$X$2-'Indicator Date hidden'!Y173)</f>
        <v>4</v>
      </c>
      <c r="Y172" s="206">
        <f>IF('Indicator Date hidden'!Z173="x","x",$Y$2-'Indicator Date hidden'!Z173)</f>
        <v>0</v>
      </c>
      <c r="Z172" s="206">
        <f>IF('Indicator Date hidden'!AA173="x","x",$Z$2-'Indicator Date hidden'!AA173)</f>
        <v>0</v>
      </c>
      <c r="AA172" s="206">
        <f>IF('Indicator Date hidden'!AB173="x","x",$AA$2-'Indicator Date hidden'!AB173)</f>
        <v>1</v>
      </c>
      <c r="AB172" s="206">
        <f>IF('Indicator Date hidden'!AC173="x","x",$AB$2-'Indicator Date hidden'!AC173)</f>
        <v>0</v>
      </c>
      <c r="AC172" s="206">
        <f>IF('Indicator Date hidden'!AD173="x","x",$AC$2-'Indicator Date hidden'!AD173)</f>
        <v>0</v>
      </c>
      <c r="AD172" s="206" t="str">
        <f>IF('Indicator Date hidden'!AE173="x","x",$AD$2-'Indicator Date hidden'!AE173)</f>
        <v>x</v>
      </c>
      <c r="AE172" s="206">
        <f>IF('Indicator Date hidden'!AF173="x","x",$AE$2-'Indicator Date hidden'!AF173)</f>
        <v>0</v>
      </c>
      <c r="AF172" s="206">
        <f>IF('Indicator Date hidden'!AG173="x","x",$AF$2-'Indicator Date hidden'!AG173)</f>
        <v>5</v>
      </c>
      <c r="AG172" s="206">
        <f>IF('Indicator Date hidden'!AH173="x","x",$AG$2-'Indicator Date hidden'!AH173)</f>
        <v>0</v>
      </c>
      <c r="AH172" s="206">
        <f>IF('Indicator Date hidden'!AI173="x","x",$AH$2-'Indicator Date hidden'!AI173)</f>
        <v>0</v>
      </c>
      <c r="AI172" s="206">
        <f>IF('Indicator Date hidden'!AJ173="x","x",$AI$2-'Indicator Date hidden'!AJ173)</f>
        <v>0</v>
      </c>
      <c r="AJ172" s="206">
        <f>IF('Indicator Date hidden'!AK173="x","x",$AJ$2-'Indicator Date hidden'!AK173)</f>
        <v>1</v>
      </c>
      <c r="AK172" s="206">
        <f>IF('Indicator Date hidden'!AL173="x","x",$AK$2-'Indicator Date hidden'!AL173)</f>
        <v>1</v>
      </c>
      <c r="AL172" s="206">
        <f>IF('Indicator Date hidden'!AM173="x","x",$AL$2-'Indicator Date hidden'!AM173)</f>
        <v>0</v>
      </c>
      <c r="AM172" s="206">
        <f>IF('Indicator Date hidden'!AN173="x","x",$AM$2-'Indicator Date hidden'!AN173)</f>
        <v>0</v>
      </c>
      <c r="AN172" s="206">
        <f>IF('Indicator Date hidden'!AO173="x","x",$AN$2-'Indicator Date hidden'!AO173)</f>
        <v>0</v>
      </c>
      <c r="AO172" s="206">
        <f>IF('Indicator Date hidden'!AP173="x","x",$AO$2-'Indicator Date hidden'!AP173)</f>
        <v>1</v>
      </c>
      <c r="AP172" s="206">
        <f>IF('Indicator Date hidden'!AQ173="x","x",$AP$2-'Indicator Date hidden'!AQ173)</f>
        <v>1</v>
      </c>
      <c r="AQ172" s="206">
        <f>IF('Indicator Date hidden'!AR173="x","x",$AQ$2-'Indicator Date hidden'!AR173)</f>
        <v>0</v>
      </c>
      <c r="AR172" s="206">
        <f>IF('Indicator Date hidden'!AS173="x","x",$AR$2-'Indicator Date hidden'!AS173)</f>
        <v>0</v>
      </c>
      <c r="AS172" s="206">
        <f>IF('Indicator Date hidden'!AT173="x","x",$AS$2-'Indicator Date hidden'!AT173)</f>
        <v>0</v>
      </c>
      <c r="AT172" s="206">
        <f>IF('Indicator Date hidden'!AU173="x","x",$AT$2-'Indicator Date hidden'!AU173)</f>
        <v>0</v>
      </c>
      <c r="AU172" s="206">
        <f>IF('Indicator Date hidden'!AV173="x","x",$AU$2-'Indicator Date hidden'!AV173)</f>
        <v>1</v>
      </c>
      <c r="AV172" s="206">
        <f>IF('Indicator Date hidden'!AW173="x","x",$AV$2-'Indicator Date hidden'!AW173)</f>
        <v>0</v>
      </c>
      <c r="AW172" s="206">
        <f>IF('Indicator Date hidden'!AX173="x","x",$AW$2-'Indicator Date hidden'!AX173)</f>
        <v>0</v>
      </c>
      <c r="AX172" s="206">
        <f>IF('Indicator Date hidden'!AY173="x","x",$AX$2-'Indicator Date hidden'!AY173)</f>
        <v>0</v>
      </c>
      <c r="AY172" s="206">
        <f>IF('Indicator Date hidden'!AZ173="x","x",$AY$2-'Indicator Date hidden'!AZ173)</f>
        <v>0</v>
      </c>
      <c r="AZ172" s="206">
        <f>IF('Indicator Date hidden'!BA173="x","x",$AZ$2-'Indicator Date hidden'!BA173)</f>
        <v>0</v>
      </c>
      <c r="BA172">
        <f t="shared" si="25"/>
        <v>21</v>
      </c>
      <c r="BB172" s="21">
        <f t="shared" si="26"/>
        <v>0.42</v>
      </c>
      <c r="BC172">
        <f t="shared" si="27"/>
        <v>10</v>
      </c>
      <c r="BD172" s="21">
        <f t="shared" si="28"/>
        <v>1.06</v>
      </c>
      <c r="BE172" s="282">
        <f t="shared" si="29"/>
        <v>0</v>
      </c>
    </row>
    <row r="173" spans="1:57" x14ac:dyDescent="0.25">
      <c r="A173" t="s">
        <v>7394</v>
      </c>
      <c r="B173" s="206">
        <f>IF('Indicator Date hidden'!C174="x","x",$B$2-'Indicator Date hidden'!C174)</f>
        <v>0</v>
      </c>
      <c r="C173" s="206">
        <f>IF('Indicator Date hidden'!D174="x","x",$C$2-'Indicator Date hidden'!D174)</f>
        <v>0</v>
      </c>
      <c r="D173" s="206">
        <f>IF('Indicator Date hidden'!E174="x","x",$D$2-'Indicator Date hidden'!E174)</f>
        <v>0</v>
      </c>
      <c r="E173" s="206">
        <f>IF('Indicator Date hidden'!F174="x","x",$E$2-'Indicator Date hidden'!F174)</f>
        <v>0</v>
      </c>
      <c r="F173" s="206">
        <f>IF('Indicator Date hidden'!G174="x","x",$F$2-'Indicator Date hidden'!G174)</f>
        <v>0</v>
      </c>
      <c r="G173" s="206">
        <f>IF('Indicator Date hidden'!H174="x","x",$G$2-'Indicator Date hidden'!H174)</f>
        <v>0</v>
      </c>
      <c r="H173" s="206">
        <f>IF('Indicator Date hidden'!I174="x","x",$H$2-'Indicator Date hidden'!I174)</f>
        <v>0</v>
      </c>
      <c r="I173" s="206">
        <f>IF('Indicator Date hidden'!J174="x","x",$I$2-'Indicator Date hidden'!J174)</f>
        <v>0</v>
      </c>
      <c r="J173" s="206">
        <f>IF('Indicator Date hidden'!K174="x","x",$J$2-'Indicator Date hidden'!K174)</f>
        <v>0</v>
      </c>
      <c r="K173" s="206">
        <f>IF('Indicator Date hidden'!L174="x","x",$K$2-'Indicator Date hidden'!L174)</f>
        <v>0</v>
      </c>
      <c r="L173" s="206">
        <f>IF('Indicator Date hidden'!M174="x","x",$L$2-'Indicator Date hidden'!M174)</f>
        <v>0</v>
      </c>
      <c r="M173" s="206">
        <f>IF('Indicator Date hidden'!N174="x","x",$M$2-'Indicator Date hidden'!N174)</f>
        <v>0</v>
      </c>
      <c r="N173" s="206">
        <f>IF('Indicator Date hidden'!O174="x","x",$N$2-'Indicator Date hidden'!O174)</f>
        <v>0</v>
      </c>
      <c r="O173" s="206">
        <f>IF('Indicator Date hidden'!P174="x","x",$O$2-'Indicator Date hidden'!P174)</f>
        <v>0</v>
      </c>
      <c r="P173" s="206">
        <f>IF('Indicator Date hidden'!Q174="x","x",$P$2-'Indicator Date hidden'!Q174)</f>
        <v>0</v>
      </c>
      <c r="Q173" s="206">
        <f>IF('Indicator Date hidden'!R174="x","x",$Q$2-'Indicator Date hidden'!R174)</f>
        <v>4</v>
      </c>
      <c r="R173" s="206">
        <f>IF('Indicator Date hidden'!S174="x","x",$R$2-'Indicator Date hidden'!S174)</f>
        <v>0</v>
      </c>
      <c r="S173" s="206">
        <f>IF('Indicator Date hidden'!T174="x","x",$S$2-'Indicator Date hidden'!T174)</f>
        <v>0</v>
      </c>
      <c r="T173" s="206">
        <f>IF('Indicator Date hidden'!U174="x","x",$T$2-'Indicator Date hidden'!U174)</f>
        <v>0</v>
      </c>
      <c r="U173" s="206">
        <f>IF('Indicator Date hidden'!V174="x","x",$U$2-'Indicator Date hidden'!V174)</f>
        <v>0</v>
      </c>
      <c r="V173" s="206">
        <f>IF('Indicator Date hidden'!W174="x","x",$V$2-'Indicator Date hidden'!W174)</f>
        <v>0</v>
      </c>
      <c r="W173" s="206">
        <f>IF('Indicator Date hidden'!X174="x","x",$W$2-'Indicator Date hidden'!X174)</f>
        <v>5</v>
      </c>
      <c r="X173" s="206">
        <f>IF('Indicator Date hidden'!Y174="x","x",$X$2-'Indicator Date hidden'!Y174)</f>
        <v>3</v>
      </c>
      <c r="Y173" s="206">
        <f>IF('Indicator Date hidden'!Z174="x","x",$Y$2-'Indicator Date hidden'!Z174)</f>
        <v>0</v>
      </c>
      <c r="Z173" s="206">
        <f>IF('Indicator Date hidden'!AA174="x","x",$Z$2-'Indicator Date hidden'!AA174)</f>
        <v>0</v>
      </c>
      <c r="AA173" s="206" t="str">
        <f>IF('Indicator Date hidden'!AB174="x","x",$AA$2-'Indicator Date hidden'!AB174)</f>
        <v>x</v>
      </c>
      <c r="AB173" s="206">
        <f>IF('Indicator Date hidden'!AC174="x","x",$AB$2-'Indicator Date hidden'!AC174)</f>
        <v>0</v>
      </c>
      <c r="AC173" s="206">
        <f>IF('Indicator Date hidden'!AD174="x","x",$AC$2-'Indicator Date hidden'!AD174)</f>
        <v>0</v>
      </c>
      <c r="AD173" s="206">
        <f>IF('Indicator Date hidden'!AE174="x","x",$AD$2-'Indicator Date hidden'!AE174)</f>
        <v>0</v>
      </c>
      <c r="AE173" s="206" t="str">
        <f>IF('Indicator Date hidden'!AF174="x","x",$AE$2-'Indicator Date hidden'!AF174)</f>
        <v>x</v>
      </c>
      <c r="AF173" s="206">
        <f>IF('Indicator Date hidden'!AG174="x","x",$AF$2-'Indicator Date hidden'!AG174)</f>
        <v>6</v>
      </c>
      <c r="AG173" s="206">
        <f>IF('Indicator Date hidden'!AH174="x","x",$AG$2-'Indicator Date hidden'!AH174)</f>
        <v>0</v>
      </c>
      <c r="AH173" s="206">
        <f>IF('Indicator Date hidden'!AI174="x","x",$AH$2-'Indicator Date hidden'!AI174)</f>
        <v>0</v>
      </c>
      <c r="AI173" s="206">
        <f>IF('Indicator Date hidden'!AJ174="x","x",$AI$2-'Indicator Date hidden'!AJ174)</f>
        <v>0</v>
      </c>
      <c r="AJ173" s="206">
        <f>IF('Indicator Date hidden'!AK174="x","x",$AJ$2-'Indicator Date hidden'!AK174)</f>
        <v>1</v>
      </c>
      <c r="AK173" s="206">
        <f>IF('Indicator Date hidden'!AL174="x","x",$AK$2-'Indicator Date hidden'!AL174)</f>
        <v>1</v>
      </c>
      <c r="AL173" s="206">
        <f>IF('Indicator Date hidden'!AM174="x","x",$AL$2-'Indicator Date hidden'!AM174)</f>
        <v>0</v>
      </c>
      <c r="AM173" s="206">
        <f>IF('Indicator Date hidden'!AN174="x","x",$AM$2-'Indicator Date hidden'!AN174)</f>
        <v>0</v>
      </c>
      <c r="AN173" s="206">
        <f>IF('Indicator Date hidden'!AO174="x","x",$AN$2-'Indicator Date hidden'!AO174)</f>
        <v>0</v>
      </c>
      <c r="AO173" s="206" t="str">
        <f>IF('Indicator Date hidden'!AP174="x","x",$AO$2-'Indicator Date hidden'!AP174)</f>
        <v>x</v>
      </c>
      <c r="AP173" s="206" t="str">
        <f>IF('Indicator Date hidden'!AQ174="x","x",$AP$2-'Indicator Date hidden'!AQ174)</f>
        <v>x</v>
      </c>
      <c r="AQ173" s="206">
        <f>IF('Indicator Date hidden'!AR174="x","x",$AQ$2-'Indicator Date hidden'!AR174)</f>
        <v>6</v>
      </c>
      <c r="AR173" s="206">
        <f>IF('Indicator Date hidden'!AS174="x","x",$AR$2-'Indicator Date hidden'!AS174)</f>
        <v>0</v>
      </c>
      <c r="AS173" s="206">
        <f>IF('Indicator Date hidden'!AT174="x","x",$AS$2-'Indicator Date hidden'!AT174)</f>
        <v>0</v>
      </c>
      <c r="AT173" s="206">
        <f>IF('Indicator Date hidden'!AU174="x","x",$AT$2-'Indicator Date hidden'!AU174)</f>
        <v>0</v>
      </c>
      <c r="AU173" s="206">
        <f>IF('Indicator Date hidden'!AV174="x","x",$AU$2-'Indicator Date hidden'!AV174)</f>
        <v>4</v>
      </c>
      <c r="AV173" s="206">
        <f>IF('Indicator Date hidden'!AW174="x","x",$AV$2-'Indicator Date hidden'!AW174)</f>
        <v>0</v>
      </c>
      <c r="AW173" s="206">
        <f>IF('Indicator Date hidden'!AX174="x","x",$AW$2-'Indicator Date hidden'!AX174)</f>
        <v>0</v>
      </c>
      <c r="AX173" s="206">
        <f>IF('Indicator Date hidden'!AY174="x","x",$AX$2-'Indicator Date hidden'!AY174)</f>
        <v>0</v>
      </c>
      <c r="AY173" s="206">
        <f>IF('Indicator Date hidden'!AZ174="x","x",$AY$2-'Indicator Date hidden'!AZ174)</f>
        <v>0</v>
      </c>
      <c r="AZ173" s="206">
        <f>IF('Indicator Date hidden'!BA174="x","x",$AZ$2-'Indicator Date hidden'!BA174)</f>
        <v>0</v>
      </c>
      <c r="BA173">
        <f t="shared" si="25"/>
        <v>30</v>
      </c>
      <c r="BB173" s="21">
        <f t="shared" si="26"/>
        <v>0.63829787234042556</v>
      </c>
      <c r="BC173">
        <f t="shared" si="27"/>
        <v>8</v>
      </c>
      <c r="BD173" s="21">
        <f t="shared" si="28"/>
        <v>1.6035271218227041</v>
      </c>
      <c r="BE173" s="282">
        <f t="shared" si="29"/>
        <v>0</v>
      </c>
    </row>
    <row r="174" spans="1:57" x14ac:dyDescent="0.25">
      <c r="A174" t="s">
        <v>7388</v>
      </c>
      <c r="B174" s="206">
        <f>IF('Indicator Date hidden'!C175="x","x",$B$2-'Indicator Date hidden'!C175)</f>
        <v>0</v>
      </c>
      <c r="C174" s="206">
        <f>IF('Indicator Date hidden'!D175="x","x",$C$2-'Indicator Date hidden'!D175)</f>
        <v>0</v>
      </c>
      <c r="D174" s="206">
        <f>IF('Indicator Date hidden'!E175="x","x",$D$2-'Indicator Date hidden'!E175)</f>
        <v>0</v>
      </c>
      <c r="E174" s="206">
        <f>IF('Indicator Date hidden'!F175="x","x",$E$2-'Indicator Date hidden'!F175)</f>
        <v>0</v>
      </c>
      <c r="F174" s="206">
        <f>IF('Indicator Date hidden'!G175="x","x",$F$2-'Indicator Date hidden'!G175)</f>
        <v>0</v>
      </c>
      <c r="G174" s="206">
        <f>IF('Indicator Date hidden'!H175="x","x",$G$2-'Indicator Date hidden'!H175)</f>
        <v>0</v>
      </c>
      <c r="H174" s="206">
        <f>IF('Indicator Date hidden'!I175="x","x",$H$2-'Indicator Date hidden'!I175)</f>
        <v>0</v>
      </c>
      <c r="I174" s="206">
        <f>IF('Indicator Date hidden'!J175="x","x",$I$2-'Indicator Date hidden'!J175)</f>
        <v>0</v>
      </c>
      <c r="J174" s="206">
        <f>IF('Indicator Date hidden'!K175="x","x",$J$2-'Indicator Date hidden'!K175)</f>
        <v>0</v>
      </c>
      <c r="K174" s="206">
        <f>IF('Indicator Date hidden'!L175="x","x",$K$2-'Indicator Date hidden'!L175)</f>
        <v>0</v>
      </c>
      <c r="L174" s="206">
        <f>IF('Indicator Date hidden'!M175="x","x",$L$2-'Indicator Date hidden'!M175)</f>
        <v>0</v>
      </c>
      <c r="M174" s="206">
        <f>IF('Indicator Date hidden'!N175="x","x",$M$2-'Indicator Date hidden'!N175)</f>
        <v>0</v>
      </c>
      <c r="N174" s="206">
        <f>IF('Indicator Date hidden'!O175="x","x",$N$2-'Indicator Date hidden'!O175)</f>
        <v>0</v>
      </c>
      <c r="O174" s="206">
        <f>IF('Indicator Date hidden'!P175="x","x",$O$2-'Indicator Date hidden'!P175)</f>
        <v>0</v>
      </c>
      <c r="P174" s="206">
        <f>IF('Indicator Date hidden'!Q175="x","x",$P$2-'Indicator Date hidden'!Q175)</f>
        <v>0</v>
      </c>
      <c r="Q174" s="206">
        <f>IF('Indicator Date hidden'!R175="x","x",$Q$2-'Indicator Date hidden'!R175)</f>
        <v>0</v>
      </c>
      <c r="R174" s="206">
        <f>IF('Indicator Date hidden'!S175="x","x",$R$2-'Indicator Date hidden'!S175)</f>
        <v>0</v>
      </c>
      <c r="S174" s="206">
        <f>IF('Indicator Date hidden'!T175="x","x",$S$2-'Indicator Date hidden'!T175)</f>
        <v>0</v>
      </c>
      <c r="T174" s="206">
        <f>IF('Indicator Date hidden'!U175="x","x",$T$2-'Indicator Date hidden'!U175)</f>
        <v>0</v>
      </c>
      <c r="U174" s="206">
        <f>IF('Indicator Date hidden'!V175="x","x",$U$2-'Indicator Date hidden'!V175)</f>
        <v>0</v>
      </c>
      <c r="V174" s="206">
        <f>IF('Indicator Date hidden'!W175="x","x",$V$2-'Indicator Date hidden'!W175)</f>
        <v>0</v>
      </c>
      <c r="W174" s="206">
        <f>IF('Indicator Date hidden'!X175="x","x",$W$2-'Indicator Date hidden'!X175)</f>
        <v>0</v>
      </c>
      <c r="X174" s="206">
        <f>IF('Indicator Date hidden'!Y175="x","x",$X$2-'Indicator Date hidden'!Y175)</f>
        <v>4</v>
      </c>
      <c r="Y174" s="206">
        <f>IF('Indicator Date hidden'!Z175="x","x",$Y$2-'Indicator Date hidden'!Z175)</f>
        <v>0</v>
      </c>
      <c r="Z174" s="206">
        <f>IF('Indicator Date hidden'!AA175="x","x",$Z$2-'Indicator Date hidden'!AA175)</f>
        <v>0</v>
      </c>
      <c r="AA174" s="206">
        <f>IF('Indicator Date hidden'!AB175="x","x",$AA$2-'Indicator Date hidden'!AB175)</f>
        <v>0</v>
      </c>
      <c r="AB174" s="206">
        <f>IF('Indicator Date hidden'!AC175="x","x",$AB$2-'Indicator Date hidden'!AC175)</f>
        <v>0</v>
      </c>
      <c r="AC174" s="206">
        <f>IF('Indicator Date hidden'!AD175="x","x",$AC$2-'Indicator Date hidden'!AD175)</f>
        <v>0</v>
      </c>
      <c r="AD174" s="206">
        <f>IF('Indicator Date hidden'!AE175="x","x",$AD$2-'Indicator Date hidden'!AE175)</f>
        <v>0</v>
      </c>
      <c r="AE174" s="206">
        <f>IF('Indicator Date hidden'!AF175="x","x",$AE$2-'Indicator Date hidden'!AF175)</f>
        <v>0</v>
      </c>
      <c r="AF174" s="206">
        <f>IF('Indicator Date hidden'!AG175="x","x",$AF$2-'Indicator Date hidden'!AG175)</f>
        <v>2</v>
      </c>
      <c r="AG174" s="206">
        <f>IF('Indicator Date hidden'!AH175="x","x",$AG$2-'Indicator Date hidden'!AH175)</f>
        <v>0</v>
      </c>
      <c r="AH174" s="206">
        <f>IF('Indicator Date hidden'!AI175="x","x",$AH$2-'Indicator Date hidden'!AI175)</f>
        <v>0</v>
      </c>
      <c r="AI174" s="206">
        <f>IF('Indicator Date hidden'!AJ175="x","x",$AI$2-'Indicator Date hidden'!AJ175)</f>
        <v>0</v>
      </c>
      <c r="AJ174" s="206">
        <f>IF('Indicator Date hidden'!AK175="x","x",$AJ$2-'Indicator Date hidden'!AK175)</f>
        <v>1</v>
      </c>
      <c r="AK174" s="206">
        <f>IF('Indicator Date hidden'!AL175="x","x",$AK$2-'Indicator Date hidden'!AL175)</f>
        <v>1</v>
      </c>
      <c r="AL174" s="206">
        <f>IF('Indicator Date hidden'!AM175="x","x",$AL$2-'Indicator Date hidden'!AM175)</f>
        <v>0</v>
      </c>
      <c r="AM174" s="206">
        <f>IF('Indicator Date hidden'!AN175="x","x",$AM$2-'Indicator Date hidden'!AN175)</f>
        <v>0</v>
      </c>
      <c r="AN174" s="206">
        <f>IF('Indicator Date hidden'!AO175="x","x",$AN$2-'Indicator Date hidden'!AO175)</f>
        <v>0</v>
      </c>
      <c r="AO174" s="206">
        <f>IF('Indicator Date hidden'!AP175="x","x",$AO$2-'Indicator Date hidden'!AP175)</f>
        <v>0</v>
      </c>
      <c r="AP174" s="206">
        <f>IF('Indicator Date hidden'!AQ175="x","x",$AP$2-'Indicator Date hidden'!AQ175)</f>
        <v>0</v>
      </c>
      <c r="AQ174" s="206">
        <f>IF('Indicator Date hidden'!AR175="x","x",$AQ$2-'Indicator Date hidden'!AR175)</f>
        <v>0</v>
      </c>
      <c r="AR174" s="206">
        <f>IF('Indicator Date hidden'!AS175="x","x",$AR$2-'Indicator Date hidden'!AS175)</f>
        <v>0</v>
      </c>
      <c r="AS174" s="206">
        <f>IF('Indicator Date hidden'!AT175="x","x",$AS$2-'Indicator Date hidden'!AT175)</f>
        <v>0</v>
      </c>
      <c r="AT174" s="206">
        <f>IF('Indicator Date hidden'!AU175="x","x",$AT$2-'Indicator Date hidden'!AU175)</f>
        <v>0</v>
      </c>
      <c r="AU174" s="206">
        <f>IF('Indicator Date hidden'!AV175="x","x",$AU$2-'Indicator Date hidden'!AV175)</f>
        <v>3</v>
      </c>
      <c r="AV174" s="206">
        <f>IF('Indicator Date hidden'!AW175="x","x",$AV$2-'Indicator Date hidden'!AW175)</f>
        <v>0</v>
      </c>
      <c r="AW174" s="206">
        <f>IF('Indicator Date hidden'!AX175="x","x",$AW$2-'Indicator Date hidden'!AX175)</f>
        <v>0</v>
      </c>
      <c r="AX174" s="206">
        <f>IF('Indicator Date hidden'!AY175="x","x",$AX$2-'Indicator Date hidden'!AY175)</f>
        <v>0</v>
      </c>
      <c r="AY174" s="206">
        <f>IF('Indicator Date hidden'!AZ175="x","x",$AY$2-'Indicator Date hidden'!AZ175)</f>
        <v>0</v>
      </c>
      <c r="AZ174" s="206">
        <f>IF('Indicator Date hidden'!BA175="x","x",$AZ$2-'Indicator Date hidden'!BA175)</f>
        <v>0</v>
      </c>
      <c r="BA174">
        <f t="shared" si="25"/>
        <v>11</v>
      </c>
      <c r="BB174" s="21">
        <f t="shared" si="26"/>
        <v>0.21568627450980393</v>
      </c>
      <c r="BC174">
        <f t="shared" si="27"/>
        <v>5</v>
      </c>
      <c r="BD174" s="21">
        <f t="shared" si="28"/>
        <v>0.74921463429579604</v>
      </c>
      <c r="BE174" s="282">
        <f t="shared" si="29"/>
        <v>0</v>
      </c>
    </row>
    <row r="175" spans="1:57" x14ac:dyDescent="0.25">
      <c r="A175" t="s">
        <v>7396</v>
      </c>
      <c r="B175" s="206">
        <f>IF('Indicator Date hidden'!C176="x","x",$B$2-'Indicator Date hidden'!C176)</f>
        <v>0</v>
      </c>
      <c r="C175" s="206">
        <f>IF('Indicator Date hidden'!D176="x","x",$C$2-'Indicator Date hidden'!D176)</f>
        <v>0</v>
      </c>
      <c r="D175" s="206">
        <f>IF('Indicator Date hidden'!E176="x","x",$D$2-'Indicator Date hidden'!E176)</f>
        <v>0</v>
      </c>
      <c r="E175" s="206">
        <f>IF('Indicator Date hidden'!F176="x","x",$E$2-'Indicator Date hidden'!F176)</f>
        <v>0</v>
      </c>
      <c r="F175" s="206">
        <f>IF('Indicator Date hidden'!G176="x","x",$F$2-'Indicator Date hidden'!G176)</f>
        <v>0</v>
      </c>
      <c r="G175" s="206">
        <f>IF('Indicator Date hidden'!H176="x","x",$G$2-'Indicator Date hidden'!H176)</f>
        <v>0</v>
      </c>
      <c r="H175" s="206">
        <f>IF('Indicator Date hidden'!I176="x","x",$H$2-'Indicator Date hidden'!I176)</f>
        <v>0</v>
      </c>
      <c r="I175" s="206">
        <f>IF('Indicator Date hidden'!J176="x","x",$I$2-'Indicator Date hidden'!J176)</f>
        <v>0</v>
      </c>
      <c r="J175" s="206">
        <f>IF('Indicator Date hidden'!K176="x","x",$J$2-'Indicator Date hidden'!K176)</f>
        <v>0</v>
      </c>
      <c r="K175" s="206">
        <f>IF('Indicator Date hidden'!L176="x","x",$K$2-'Indicator Date hidden'!L176)</f>
        <v>0</v>
      </c>
      <c r="L175" s="206">
        <f>IF('Indicator Date hidden'!M176="x","x",$L$2-'Indicator Date hidden'!M176)</f>
        <v>0</v>
      </c>
      <c r="M175" s="206">
        <f>IF('Indicator Date hidden'!N176="x","x",$M$2-'Indicator Date hidden'!N176)</f>
        <v>0</v>
      </c>
      <c r="N175" s="206">
        <f>IF('Indicator Date hidden'!O176="x","x",$N$2-'Indicator Date hidden'!O176)</f>
        <v>0</v>
      </c>
      <c r="O175" s="206">
        <f>IF('Indicator Date hidden'!P176="x","x",$O$2-'Indicator Date hidden'!P176)</f>
        <v>0</v>
      </c>
      <c r="P175" s="206">
        <f>IF('Indicator Date hidden'!Q176="x","x",$P$2-'Indicator Date hidden'!Q176)</f>
        <v>0</v>
      </c>
      <c r="Q175" s="206" t="str">
        <f>IF('Indicator Date hidden'!R176="x","x",$Q$2-'Indicator Date hidden'!R176)</f>
        <v>x</v>
      </c>
      <c r="R175" s="206">
        <f>IF('Indicator Date hidden'!S176="x","x",$R$2-'Indicator Date hidden'!S176)</f>
        <v>0</v>
      </c>
      <c r="S175" s="206">
        <f>IF('Indicator Date hidden'!T176="x","x",$S$2-'Indicator Date hidden'!T176)</f>
        <v>0</v>
      </c>
      <c r="T175" s="206">
        <f>IF('Indicator Date hidden'!U176="x","x",$T$2-'Indicator Date hidden'!U176)</f>
        <v>0</v>
      </c>
      <c r="U175" s="206">
        <f>IF('Indicator Date hidden'!V176="x","x",$U$2-'Indicator Date hidden'!V176)</f>
        <v>0</v>
      </c>
      <c r="V175" s="206">
        <f>IF('Indicator Date hidden'!W176="x","x",$V$2-'Indicator Date hidden'!W176)</f>
        <v>0</v>
      </c>
      <c r="W175" s="206">
        <f>IF('Indicator Date hidden'!X176="x","x",$W$2-'Indicator Date hidden'!X176)</f>
        <v>2</v>
      </c>
      <c r="X175" s="206">
        <f>IF('Indicator Date hidden'!Y176="x","x",$X$2-'Indicator Date hidden'!Y176)</f>
        <v>4</v>
      </c>
      <c r="Y175" s="206">
        <f>IF('Indicator Date hidden'!Z176="x","x",$Y$2-'Indicator Date hidden'!Z176)</f>
        <v>0</v>
      </c>
      <c r="Z175" s="206">
        <f>IF('Indicator Date hidden'!AA176="x","x",$Z$2-'Indicator Date hidden'!AA176)</f>
        <v>0</v>
      </c>
      <c r="AA175" s="206" t="str">
        <f>IF('Indicator Date hidden'!AB176="x","x",$AA$2-'Indicator Date hidden'!AB176)</f>
        <v>x</v>
      </c>
      <c r="AB175" s="206">
        <f>IF('Indicator Date hidden'!AC176="x","x",$AB$2-'Indicator Date hidden'!AC176)</f>
        <v>0</v>
      </c>
      <c r="AC175" s="206">
        <f>IF('Indicator Date hidden'!AD176="x","x",$AC$2-'Indicator Date hidden'!AD176)</f>
        <v>0</v>
      </c>
      <c r="AD175" s="206" t="str">
        <f>IF('Indicator Date hidden'!AE176="x","x",$AD$2-'Indicator Date hidden'!AE176)</f>
        <v>x</v>
      </c>
      <c r="AE175" s="206">
        <f>IF('Indicator Date hidden'!AF176="x","x",$AE$2-'Indicator Date hidden'!AF176)</f>
        <v>0</v>
      </c>
      <c r="AF175" s="206">
        <f>IF('Indicator Date hidden'!AG176="x","x",$AF$2-'Indicator Date hidden'!AG176)</f>
        <v>4</v>
      </c>
      <c r="AG175" s="206">
        <f>IF('Indicator Date hidden'!AH176="x","x",$AG$2-'Indicator Date hidden'!AH176)</f>
        <v>0</v>
      </c>
      <c r="AH175" s="206">
        <f>IF('Indicator Date hidden'!AI176="x","x",$AH$2-'Indicator Date hidden'!AI176)</f>
        <v>0</v>
      </c>
      <c r="AI175" s="206">
        <f>IF('Indicator Date hidden'!AJ176="x","x",$AI$2-'Indicator Date hidden'!AJ176)</f>
        <v>0</v>
      </c>
      <c r="AJ175" s="206" t="str">
        <f>IF('Indicator Date hidden'!AK176="x","x",$AJ$2-'Indicator Date hidden'!AK176)</f>
        <v>x</v>
      </c>
      <c r="AK175" s="206">
        <f>IF('Indicator Date hidden'!AL176="x","x",$AK$2-'Indicator Date hidden'!AL176)</f>
        <v>1</v>
      </c>
      <c r="AL175" s="206">
        <f>IF('Indicator Date hidden'!AM176="x","x",$AL$2-'Indicator Date hidden'!AM176)</f>
        <v>0</v>
      </c>
      <c r="AM175" s="206">
        <f>IF('Indicator Date hidden'!AN176="x","x",$AM$2-'Indicator Date hidden'!AN176)</f>
        <v>0</v>
      </c>
      <c r="AN175" s="206">
        <f>IF('Indicator Date hidden'!AO176="x","x",$AN$2-'Indicator Date hidden'!AO176)</f>
        <v>0</v>
      </c>
      <c r="AO175" s="206" t="str">
        <f>IF('Indicator Date hidden'!AP176="x","x",$AO$2-'Indicator Date hidden'!AP176)</f>
        <v>x</v>
      </c>
      <c r="AP175" s="206" t="str">
        <f>IF('Indicator Date hidden'!AQ176="x","x",$AP$2-'Indicator Date hidden'!AQ176)</f>
        <v>x</v>
      </c>
      <c r="AQ175" s="206">
        <f>IF('Indicator Date hidden'!AR176="x","x",$AQ$2-'Indicator Date hidden'!AR176)</f>
        <v>4</v>
      </c>
      <c r="AR175" s="206">
        <f>IF('Indicator Date hidden'!AS176="x","x",$AR$2-'Indicator Date hidden'!AS176)</f>
        <v>0</v>
      </c>
      <c r="AS175" s="206" t="str">
        <f>IF('Indicator Date hidden'!AT176="x","x",$AS$2-'Indicator Date hidden'!AT176)</f>
        <v>x</v>
      </c>
      <c r="AT175" s="206">
        <f>IF('Indicator Date hidden'!AU176="x","x",$AT$2-'Indicator Date hidden'!AU176)</f>
        <v>0</v>
      </c>
      <c r="AU175" s="206">
        <f>IF('Indicator Date hidden'!AV176="x","x",$AU$2-'Indicator Date hidden'!AV176)</f>
        <v>3</v>
      </c>
      <c r="AV175" s="206">
        <f>IF('Indicator Date hidden'!AW176="x","x",$AV$2-'Indicator Date hidden'!AW176)</f>
        <v>0</v>
      </c>
      <c r="AW175" s="206">
        <f>IF('Indicator Date hidden'!AX176="x","x",$AW$2-'Indicator Date hidden'!AX176)</f>
        <v>0</v>
      </c>
      <c r="AX175" s="206">
        <f>IF('Indicator Date hidden'!AY176="x","x",$AX$2-'Indicator Date hidden'!AY176)</f>
        <v>0</v>
      </c>
      <c r="AY175" s="206">
        <f>IF('Indicator Date hidden'!AZ176="x","x",$AY$2-'Indicator Date hidden'!AZ176)</f>
        <v>0</v>
      </c>
      <c r="AZ175" s="206">
        <f>IF('Indicator Date hidden'!BA176="x","x",$AZ$2-'Indicator Date hidden'!BA176)</f>
        <v>0</v>
      </c>
      <c r="BA175">
        <f t="shared" si="25"/>
        <v>18</v>
      </c>
      <c r="BB175" s="21">
        <f t="shared" si="26"/>
        <v>0.40909090909090912</v>
      </c>
      <c r="BC175">
        <f t="shared" si="27"/>
        <v>6</v>
      </c>
      <c r="BD175" s="21">
        <f t="shared" si="28"/>
        <v>1.1143318792846604</v>
      </c>
      <c r="BE175" s="282">
        <f t="shared" si="29"/>
        <v>0</v>
      </c>
    </row>
    <row r="176" spans="1:57" x14ac:dyDescent="0.25">
      <c r="A176" t="s">
        <v>7397</v>
      </c>
      <c r="B176" s="206">
        <f>IF('Indicator Date hidden'!C177="x","x",$B$2-'Indicator Date hidden'!C177)</f>
        <v>0</v>
      </c>
      <c r="C176" s="206">
        <f>IF('Indicator Date hidden'!D177="x","x",$C$2-'Indicator Date hidden'!D177)</f>
        <v>0</v>
      </c>
      <c r="D176" s="206">
        <f>IF('Indicator Date hidden'!E177="x","x",$D$2-'Indicator Date hidden'!E177)</f>
        <v>0</v>
      </c>
      <c r="E176" s="206">
        <f>IF('Indicator Date hidden'!F177="x","x",$E$2-'Indicator Date hidden'!F177)</f>
        <v>0</v>
      </c>
      <c r="F176" s="206">
        <f>IF('Indicator Date hidden'!G177="x","x",$F$2-'Indicator Date hidden'!G177)</f>
        <v>0</v>
      </c>
      <c r="G176" s="206">
        <f>IF('Indicator Date hidden'!H177="x","x",$G$2-'Indicator Date hidden'!H177)</f>
        <v>0</v>
      </c>
      <c r="H176" s="206">
        <f>IF('Indicator Date hidden'!I177="x","x",$H$2-'Indicator Date hidden'!I177)</f>
        <v>0</v>
      </c>
      <c r="I176" s="206">
        <f>IF('Indicator Date hidden'!J177="x","x",$I$2-'Indicator Date hidden'!J177)</f>
        <v>0</v>
      </c>
      <c r="J176" s="206">
        <f>IF('Indicator Date hidden'!K177="x","x",$J$2-'Indicator Date hidden'!K177)</f>
        <v>0</v>
      </c>
      <c r="K176" s="206">
        <f>IF('Indicator Date hidden'!L177="x","x",$K$2-'Indicator Date hidden'!L177)</f>
        <v>0</v>
      </c>
      <c r="L176" s="206">
        <f>IF('Indicator Date hidden'!M177="x","x",$L$2-'Indicator Date hidden'!M177)</f>
        <v>0</v>
      </c>
      <c r="M176" s="206">
        <f>IF('Indicator Date hidden'!N177="x","x",$M$2-'Indicator Date hidden'!N177)</f>
        <v>0</v>
      </c>
      <c r="N176" s="206">
        <f>IF('Indicator Date hidden'!O177="x","x",$N$2-'Indicator Date hidden'!O177)</f>
        <v>0</v>
      </c>
      <c r="O176" s="206">
        <f>IF('Indicator Date hidden'!P177="x","x",$O$2-'Indicator Date hidden'!P177)</f>
        <v>0</v>
      </c>
      <c r="P176" s="206">
        <f>IF('Indicator Date hidden'!Q177="x","x",$P$2-'Indicator Date hidden'!Q177)</f>
        <v>0</v>
      </c>
      <c r="Q176" s="206">
        <f>IF('Indicator Date hidden'!R177="x","x",$Q$2-'Indicator Date hidden'!R177)</f>
        <v>8</v>
      </c>
      <c r="R176" s="206">
        <f>IF('Indicator Date hidden'!S177="x","x",$R$2-'Indicator Date hidden'!S177)</f>
        <v>0</v>
      </c>
      <c r="S176" s="206">
        <f>IF('Indicator Date hidden'!T177="x","x",$S$2-'Indicator Date hidden'!T177)</f>
        <v>0</v>
      </c>
      <c r="T176" s="206">
        <f>IF('Indicator Date hidden'!U177="x","x",$T$2-'Indicator Date hidden'!U177)</f>
        <v>0</v>
      </c>
      <c r="U176" s="206" t="str">
        <f>IF('Indicator Date hidden'!V177="x","x",$U$2-'Indicator Date hidden'!V177)</f>
        <v>x</v>
      </c>
      <c r="V176" s="206">
        <f>IF('Indicator Date hidden'!W177="x","x",$V$2-'Indicator Date hidden'!W177)</f>
        <v>0</v>
      </c>
      <c r="W176" s="206" t="str">
        <f>IF('Indicator Date hidden'!X177="x","x",$W$2-'Indicator Date hidden'!X177)</f>
        <v>x</v>
      </c>
      <c r="X176" s="206">
        <f>IF('Indicator Date hidden'!Y177="x","x",$X$2-'Indicator Date hidden'!Y177)</f>
        <v>4</v>
      </c>
      <c r="Y176" s="206">
        <f>IF('Indicator Date hidden'!Z177="x","x",$Y$2-'Indicator Date hidden'!Z177)</f>
        <v>0</v>
      </c>
      <c r="Z176" s="206">
        <f>IF('Indicator Date hidden'!AA177="x","x",$Z$2-'Indicator Date hidden'!AA177)</f>
        <v>0</v>
      </c>
      <c r="AA176" s="206">
        <f>IF('Indicator Date hidden'!AB177="x","x",$AA$2-'Indicator Date hidden'!AB177)</f>
        <v>1</v>
      </c>
      <c r="AB176" s="206">
        <f>IF('Indicator Date hidden'!AC177="x","x",$AB$2-'Indicator Date hidden'!AC177)</f>
        <v>0</v>
      </c>
      <c r="AC176" s="206">
        <f>IF('Indicator Date hidden'!AD177="x","x",$AC$2-'Indicator Date hidden'!AD177)</f>
        <v>0</v>
      </c>
      <c r="AD176" s="206" t="str">
        <f>IF('Indicator Date hidden'!AE177="x","x",$AD$2-'Indicator Date hidden'!AE177)</f>
        <v>x</v>
      </c>
      <c r="AE176" s="206">
        <f>IF('Indicator Date hidden'!AF177="x","x",$AE$2-'Indicator Date hidden'!AF177)</f>
        <v>0</v>
      </c>
      <c r="AF176" s="206" t="str">
        <f>IF('Indicator Date hidden'!AG177="x","x",$AF$2-'Indicator Date hidden'!AG177)</f>
        <v>x</v>
      </c>
      <c r="AG176" s="206">
        <f>IF('Indicator Date hidden'!AH177="x","x",$AG$2-'Indicator Date hidden'!AH177)</f>
        <v>0</v>
      </c>
      <c r="AH176" s="206">
        <f>IF('Indicator Date hidden'!AI177="x","x",$AH$2-'Indicator Date hidden'!AI177)</f>
        <v>0</v>
      </c>
      <c r="AI176" s="206">
        <f>IF('Indicator Date hidden'!AJ177="x","x",$AI$2-'Indicator Date hidden'!AJ177)</f>
        <v>0</v>
      </c>
      <c r="AJ176" s="206" t="str">
        <f>IF('Indicator Date hidden'!AK177="x","x",$AJ$2-'Indicator Date hidden'!AK177)</f>
        <v>x</v>
      </c>
      <c r="AK176" s="206">
        <f>IF('Indicator Date hidden'!AL177="x","x",$AK$2-'Indicator Date hidden'!AL177)</f>
        <v>1</v>
      </c>
      <c r="AL176" s="206">
        <f>IF('Indicator Date hidden'!AM177="x","x",$AL$2-'Indicator Date hidden'!AM177)</f>
        <v>0</v>
      </c>
      <c r="AM176" s="206">
        <f>IF('Indicator Date hidden'!AN177="x","x",$AM$2-'Indicator Date hidden'!AN177)</f>
        <v>0</v>
      </c>
      <c r="AN176" s="206">
        <f>IF('Indicator Date hidden'!AO177="x","x",$AN$2-'Indicator Date hidden'!AO177)</f>
        <v>0</v>
      </c>
      <c r="AO176" s="206">
        <f>IF('Indicator Date hidden'!AP177="x","x",$AO$2-'Indicator Date hidden'!AP177)</f>
        <v>1</v>
      </c>
      <c r="AP176" s="206">
        <f>IF('Indicator Date hidden'!AQ177="x","x",$AP$2-'Indicator Date hidden'!AQ177)</f>
        <v>1</v>
      </c>
      <c r="AQ176" s="206">
        <f>IF('Indicator Date hidden'!AR177="x","x",$AQ$2-'Indicator Date hidden'!AR177)</f>
        <v>4</v>
      </c>
      <c r="AR176" s="206">
        <f>IF('Indicator Date hidden'!AS177="x","x",$AR$2-'Indicator Date hidden'!AS177)</f>
        <v>0</v>
      </c>
      <c r="AS176" s="206">
        <f>IF('Indicator Date hidden'!AT177="x","x",$AS$2-'Indicator Date hidden'!AT177)</f>
        <v>0</v>
      </c>
      <c r="AT176" s="206">
        <f>IF('Indicator Date hidden'!AU177="x","x",$AT$2-'Indicator Date hidden'!AU177)</f>
        <v>0</v>
      </c>
      <c r="AU176" s="206">
        <f>IF('Indicator Date hidden'!AV177="x","x",$AU$2-'Indicator Date hidden'!AV177)</f>
        <v>1</v>
      </c>
      <c r="AV176" s="206">
        <f>IF('Indicator Date hidden'!AW177="x","x",$AV$2-'Indicator Date hidden'!AW177)</f>
        <v>0</v>
      </c>
      <c r="AW176" s="206">
        <f>IF('Indicator Date hidden'!AX177="x","x",$AW$2-'Indicator Date hidden'!AX177)</f>
        <v>0</v>
      </c>
      <c r="AX176" s="206">
        <f>IF('Indicator Date hidden'!AY177="x","x",$AX$2-'Indicator Date hidden'!AY177)</f>
        <v>0</v>
      </c>
      <c r="AY176" s="206">
        <f>IF('Indicator Date hidden'!AZ177="x","x",$AY$2-'Indicator Date hidden'!AZ177)</f>
        <v>0</v>
      </c>
      <c r="AZ176" s="206">
        <f>IF('Indicator Date hidden'!BA177="x","x",$AZ$2-'Indicator Date hidden'!BA177)</f>
        <v>0</v>
      </c>
      <c r="BA176">
        <f t="shared" si="25"/>
        <v>21</v>
      </c>
      <c r="BB176" s="21">
        <f t="shared" si="26"/>
        <v>0.45652173913043476</v>
      </c>
      <c r="BC176">
        <f t="shared" si="27"/>
        <v>8</v>
      </c>
      <c r="BD176" s="21">
        <f t="shared" si="28"/>
        <v>1.4096950292933457</v>
      </c>
      <c r="BE176" s="282">
        <f t="shared" si="29"/>
        <v>0</v>
      </c>
    </row>
    <row r="177" spans="1:57" x14ac:dyDescent="0.25">
      <c r="A177" t="s">
        <v>7398</v>
      </c>
      <c r="B177" s="206">
        <f>IF('Indicator Date hidden'!C178="x","x",$B$2-'Indicator Date hidden'!C178)</f>
        <v>0</v>
      </c>
      <c r="C177" s="206">
        <f>IF('Indicator Date hidden'!D178="x","x",$C$2-'Indicator Date hidden'!D178)</f>
        <v>0</v>
      </c>
      <c r="D177" s="206">
        <f>IF('Indicator Date hidden'!E178="x","x",$D$2-'Indicator Date hidden'!E178)</f>
        <v>0</v>
      </c>
      <c r="E177" s="206">
        <f>IF('Indicator Date hidden'!F178="x","x",$E$2-'Indicator Date hidden'!F178)</f>
        <v>0</v>
      </c>
      <c r="F177" s="206">
        <f>IF('Indicator Date hidden'!G178="x","x",$F$2-'Indicator Date hidden'!G178)</f>
        <v>0</v>
      </c>
      <c r="G177" s="206">
        <f>IF('Indicator Date hidden'!H178="x","x",$G$2-'Indicator Date hidden'!H178)</f>
        <v>0</v>
      </c>
      <c r="H177" s="206">
        <f>IF('Indicator Date hidden'!I178="x","x",$H$2-'Indicator Date hidden'!I178)</f>
        <v>0</v>
      </c>
      <c r="I177" s="206">
        <f>IF('Indicator Date hidden'!J178="x","x",$I$2-'Indicator Date hidden'!J178)</f>
        <v>0</v>
      </c>
      <c r="J177" s="206">
        <f>IF('Indicator Date hidden'!K178="x","x",$J$2-'Indicator Date hidden'!K178)</f>
        <v>0</v>
      </c>
      <c r="K177" s="206">
        <f>IF('Indicator Date hidden'!L178="x","x",$K$2-'Indicator Date hidden'!L178)</f>
        <v>0</v>
      </c>
      <c r="L177" s="206">
        <f>IF('Indicator Date hidden'!M178="x","x",$L$2-'Indicator Date hidden'!M178)</f>
        <v>0</v>
      </c>
      <c r="M177" s="206">
        <f>IF('Indicator Date hidden'!N178="x","x",$M$2-'Indicator Date hidden'!N178)</f>
        <v>0</v>
      </c>
      <c r="N177" s="206">
        <f>IF('Indicator Date hidden'!O178="x","x",$N$2-'Indicator Date hidden'!O178)</f>
        <v>0</v>
      </c>
      <c r="O177" s="206">
        <f>IF('Indicator Date hidden'!P178="x","x",$O$2-'Indicator Date hidden'!P178)</f>
        <v>0</v>
      </c>
      <c r="P177" s="206">
        <f>IF('Indicator Date hidden'!Q178="x","x",$P$2-'Indicator Date hidden'!Q178)</f>
        <v>0</v>
      </c>
      <c r="Q177" s="206">
        <f>IF('Indicator Date hidden'!R178="x","x",$Q$2-'Indicator Date hidden'!R178)</f>
        <v>2</v>
      </c>
      <c r="R177" s="206">
        <f>IF('Indicator Date hidden'!S178="x","x",$R$2-'Indicator Date hidden'!S178)</f>
        <v>0</v>
      </c>
      <c r="S177" s="206">
        <f>IF('Indicator Date hidden'!T178="x","x",$S$2-'Indicator Date hidden'!T178)</f>
        <v>0</v>
      </c>
      <c r="T177" s="206">
        <f>IF('Indicator Date hidden'!U178="x","x",$T$2-'Indicator Date hidden'!U178)</f>
        <v>0</v>
      </c>
      <c r="U177" s="206">
        <f>IF('Indicator Date hidden'!V178="x","x",$U$2-'Indicator Date hidden'!V178)</f>
        <v>0</v>
      </c>
      <c r="V177" s="206">
        <f>IF('Indicator Date hidden'!W178="x","x",$V$2-'Indicator Date hidden'!W178)</f>
        <v>0</v>
      </c>
      <c r="W177" s="206">
        <f>IF('Indicator Date hidden'!X178="x","x",$W$2-'Indicator Date hidden'!X178)</f>
        <v>2</v>
      </c>
      <c r="X177" s="206">
        <f>IF('Indicator Date hidden'!Y178="x","x",$X$2-'Indicator Date hidden'!Y178)</f>
        <v>4</v>
      </c>
      <c r="Y177" s="206">
        <f>IF('Indicator Date hidden'!Z178="x","x",$Y$2-'Indicator Date hidden'!Z178)</f>
        <v>0</v>
      </c>
      <c r="Z177" s="206">
        <f>IF('Indicator Date hidden'!AA178="x","x",$Z$2-'Indicator Date hidden'!AA178)</f>
        <v>0</v>
      </c>
      <c r="AA177" s="206">
        <f>IF('Indicator Date hidden'!AB178="x","x",$AA$2-'Indicator Date hidden'!AB178)</f>
        <v>0</v>
      </c>
      <c r="AB177" s="206">
        <f>IF('Indicator Date hidden'!AC178="x","x",$AB$2-'Indicator Date hidden'!AC178)</f>
        <v>0</v>
      </c>
      <c r="AC177" s="206">
        <f>IF('Indicator Date hidden'!AD178="x","x",$AC$2-'Indicator Date hidden'!AD178)</f>
        <v>0</v>
      </c>
      <c r="AD177" s="206" t="str">
        <f>IF('Indicator Date hidden'!AE178="x","x",$AD$2-'Indicator Date hidden'!AE178)</f>
        <v>x</v>
      </c>
      <c r="AE177" s="206">
        <f>IF('Indicator Date hidden'!AF178="x","x",$AE$2-'Indicator Date hidden'!AF178)</f>
        <v>0</v>
      </c>
      <c r="AF177" s="206">
        <f>IF('Indicator Date hidden'!AG178="x","x",$AF$2-'Indicator Date hidden'!AG178)</f>
        <v>3</v>
      </c>
      <c r="AG177" s="206">
        <f>IF('Indicator Date hidden'!AH178="x","x",$AG$2-'Indicator Date hidden'!AH178)</f>
        <v>0</v>
      </c>
      <c r="AH177" s="206">
        <f>IF('Indicator Date hidden'!AI178="x","x",$AH$2-'Indicator Date hidden'!AI178)</f>
        <v>0</v>
      </c>
      <c r="AI177" s="206">
        <f>IF('Indicator Date hidden'!AJ178="x","x",$AI$2-'Indicator Date hidden'!AJ178)</f>
        <v>0</v>
      </c>
      <c r="AJ177" s="206" t="str">
        <f>IF('Indicator Date hidden'!AK178="x","x",$AJ$2-'Indicator Date hidden'!AK178)</f>
        <v>x</v>
      </c>
      <c r="AK177" s="206">
        <f>IF('Indicator Date hidden'!AL178="x","x",$AK$2-'Indicator Date hidden'!AL178)</f>
        <v>1</v>
      </c>
      <c r="AL177" s="206">
        <f>IF('Indicator Date hidden'!AM178="x","x",$AL$2-'Indicator Date hidden'!AM178)</f>
        <v>0</v>
      </c>
      <c r="AM177" s="206">
        <f>IF('Indicator Date hidden'!AN178="x","x",$AM$2-'Indicator Date hidden'!AN178)</f>
        <v>0</v>
      </c>
      <c r="AN177" s="206">
        <f>IF('Indicator Date hidden'!AO178="x","x",$AN$2-'Indicator Date hidden'!AO178)</f>
        <v>0</v>
      </c>
      <c r="AO177" s="206">
        <f>IF('Indicator Date hidden'!AP178="x","x",$AO$2-'Indicator Date hidden'!AP178)</f>
        <v>0</v>
      </c>
      <c r="AP177" s="206">
        <f>IF('Indicator Date hidden'!AQ178="x","x",$AP$2-'Indicator Date hidden'!AQ178)</f>
        <v>0</v>
      </c>
      <c r="AQ177" s="206">
        <f>IF('Indicator Date hidden'!AR178="x","x",$AQ$2-'Indicator Date hidden'!AR178)</f>
        <v>4</v>
      </c>
      <c r="AR177" s="206">
        <f>IF('Indicator Date hidden'!AS178="x","x",$AR$2-'Indicator Date hidden'!AS178)</f>
        <v>0</v>
      </c>
      <c r="AS177" s="206">
        <f>IF('Indicator Date hidden'!AT178="x","x",$AS$2-'Indicator Date hidden'!AT178)</f>
        <v>0</v>
      </c>
      <c r="AT177" s="206">
        <f>IF('Indicator Date hidden'!AU178="x","x",$AT$2-'Indicator Date hidden'!AU178)</f>
        <v>0</v>
      </c>
      <c r="AU177" s="206">
        <f>IF('Indicator Date hidden'!AV178="x","x",$AU$2-'Indicator Date hidden'!AV178)</f>
        <v>3</v>
      </c>
      <c r="AV177" s="206">
        <f>IF('Indicator Date hidden'!AW178="x","x",$AV$2-'Indicator Date hidden'!AW178)</f>
        <v>0</v>
      </c>
      <c r="AW177" s="206">
        <f>IF('Indicator Date hidden'!AX178="x","x",$AW$2-'Indicator Date hidden'!AX178)</f>
        <v>0</v>
      </c>
      <c r="AX177" s="206">
        <f>IF('Indicator Date hidden'!AY178="x","x",$AX$2-'Indicator Date hidden'!AY178)</f>
        <v>0</v>
      </c>
      <c r="AY177" s="206">
        <f>IF('Indicator Date hidden'!AZ178="x","x",$AY$2-'Indicator Date hidden'!AZ178)</f>
        <v>0</v>
      </c>
      <c r="AZ177" s="206">
        <f>IF('Indicator Date hidden'!BA178="x","x",$AZ$2-'Indicator Date hidden'!BA178)</f>
        <v>0</v>
      </c>
      <c r="BA177">
        <f t="shared" si="25"/>
        <v>19</v>
      </c>
      <c r="BB177" s="21">
        <f t="shared" si="26"/>
        <v>0.38775510204081631</v>
      </c>
      <c r="BC177">
        <f t="shared" si="27"/>
        <v>7</v>
      </c>
      <c r="BD177" s="21">
        <f t="shared" si="28"/>
        <v>1.0265123542823911</v>
      </c>
      <c r="BE177" s="282">
        <f t="shared" si="29"/>
        <v>0</v>
      </c>
    </row>
    <row r="178" spans="1:57" x14ac:dyDescent="0.25">
      <c r="A178" t="s">
        <v>7399</v>
      </c>
      <c r="B178" s="206">
        <f>IF('Indicator Date hidden'!C179="x","x",$B$2-'Indicator Date hidden'!C179)</f>
        <v>0</v>
      </c>
      <c r="C178" s="206">
        <f>IF('Indicator Date hidden'!D179="x","x",$C$2-'Indicator Date hidden'!D179)</f>
        <v>0</v>
      </c>
      <c r="D178" s="206">
        <f>IF('Indicator Date hidden'!E179="x","x",$D$2-'Indicator Date hidden'!E179)</f>
        <v>0</v>
      </c>
      <c r="E178" s="206">
        <f>IF('Indicator Date hidden'!F179="x","x",$E$2-'Indicator Date hidden'!F179)</f>
        <v>0</v>
      </c>
      <c r="F178" s="206">
        <f>IF('Indicator Date hidden'!G179="x","x",$F$2-'Indicator Date hidden'!G179)</f>
        <v>0</v>
      </c>
      <c r="G178" s="206">
        <f>IF('Indicator Date hidden'!H179="x","x",$G$2-'Indicator Date hidden'!H179)</f>
        <v>0</v>
      </c>
      <c r="H178" s="206">
        <f>IF('Indicator Date hidden'!I179="x","x",$H$2-'Indicator Date hidden'!I179)</f>
        <v>0</v>
      </c>
      <c r="I178" s="206">
        <f>IF('Indicator Date hidden'!J179="x","x",$I$2-'Indicator Date hidden'!J179)</f>
        <v>0</v>
      </c>
      <c r="J178" s="206">
        <f>IF('Indicator Date hidden'!K179="x","x",$J$2-'Indicator Date hidden'!K179)</f>
        <v>0</v>
      </c>
      <c r="K178" s="206">
        <f>IF('Indicator Date hidden'!L179="x","x",$K$2-'Indicator Date hidden'!L179)</f>
        <v>0</v>
      </c>
      <c r="L178" s="206">
        <f>IF('Indicator Date hidden'!M179="x","x",$L$2-'Indicator Date hidden'!M179)</f>
        <v>0</v>
      </c>
      <c r="M178" s="206">
        <f>IF('Indicator Date hidden'!N179="x","x",$M$2-'Indicator Date hidden'!N179)</f>
        <v>0</v>
      </c>
      <c r="N178" s="206">
        <f>IF('Indicator Date hidden'!O179="x","x",$N$2-'Indicator Date hidden'!O179)</f>
        <v>0</v>
      </c>
      <c r="O178" s="206">
        <f>IF('Indicator Date hidden'!P179="x","x",$O$2-'Indicator Date hidden'!P179)</f>
        <v>0</v>
      </c>
      <c r="P178" s="206">
        <f>IF('Indicator Date hidden'!Q179="x","x",$P$2-'Indicator Date hidden'!Q179)</f>
        <v>0</v>
      </c>
      <c r="Q178" s="206" t="str">
        <f>IF('Indicator Date hidden'!R179="x","x",$Q$2-'Indicator Date hidden'!R179)</f>
        <v>x</v>
      </c>
      <c r="R178" s="206">
        <f>IF('Indicator Date hidden'!S179="x","x",$R$2-'Indicator Date hidden'!S179)</f>
        <v>0</v>
      </c>
      <c r="S178" s="206">
        <f>IF('Indicator Date hidden'!T179="x","x",$S$2-'Indicator Date hidden'!T179)</f>
        <v>0</v>
      </c>
      <c r="T178" s="206">
        <f>IF('Indicator Date hidden'!U179="x","x",$T$2-'Indicator Date hidden'!U179)</f>
        <v>0</v>
      </c>
      <c r="U178" s="206">
        <f>IF('Indicator Date hidden'!V179="x","x",$U$2-'Indicator Date hidden'!V179)</f>
        <v>0</v>
      </c>
      <c r="V178" s="206">
        <f>IF('Indicator Date hidden'!W179="x","x",$V$2-'Indicator Date hidden'!W179)</f>
        <v>0</v>
      </c>
      <c r="W178" s="206">
        <f>IF('Indicator Date hidden'!X179="x","x",$W$2-'Indicator Date hidden'!X179)</f>
        <v>1</v>
      </c>
      <c r="X178" s="206">
        <f>IF('Indicator Date hidden'!Y179="x","x",$X$2-'Indicator Date hidden'!Y179)</f>
        <v>3</v>
      </c>
      <c r="Y178" s="206">
        <f>IF('Indicator Date hidden'!Z179="x","x",$Y$2-'Indicator Date hidden'!Z179)</f>
        <v>0</v>
      </c>
      <c r="Z178" s="206">
        <f>IF('Indicator Date hidden'!AA179="x","x",$Z$2-'Indicator Date hidden'!AA179)</f>
        <v>0</v>
      </c>
      <c r="AA178" s="206" t="str">
        <f>IF('Indicator Date hidden'!AB179="x","x",$AA$2-'Indicator Date hidden'!AB179)</f>
        <v>x</v>
      </c>
      <c r="AB178" s="206">
        <f>IF('Indicator Date hidden'!AC179="x","x",$AB$2-'Indicator Date hidden'!AC179)</f>
        <v>0</v>
      </c>
      <c r="AC178" s="206">
        <f>IF('Indicator Date hidden'!AD179="x","x",$AC$2-'Indicator Date hidden'!AD179)</f>
        <v>0</v>
      </c>
      <c r="AD178" s="206">
        <f>IF('Indicator Date hidden'!AE179="x","x",$AD$2-'Indicator Date hidden'!AE179)</f>
        <v>0</v>
      </c>
      <c r="AE178" s="206">
        <f>IF('Indicator Date hidden'!AF179="x","x",$AE$2-'Indicator Date hidden'!AF179)</f>
        <v>0</v>
      </c>
      <c r="AF178" s="206">
        <f>IF('Indicator Date hidden'!AG179="x","x",$AF$2-'Indicator Date hidden'!AG179)</f>
        <v>1</v>
      </c>
      <c r="AG178" s="206">
        <f>IF('Indicator Date hidden'!AH179="x","x",$AG$2-'Indicator Date hidden'!AH179)</f>
        <v>0</v>
      </c>
      <c r="AH178" s="206">
        <f>IF('Indicator Date hidden'!AI179="x","x",$AH$2-'Indicator Date hidden'!AI179)</f>
        <v>0</v>
      </c>
      <c r="AI178" s="206">
        <f>IF('Indicator Date hidden'!AJ179="x","x",$AI$2-'Indicator Date hidden'!AJ179)</f>
        <v>0</v>
      </c>
      <c r="AJ178" s="206">
        <f>IF('Indicator Date hidden'!AK179="x","x",$AJ$2-'Indicator Date hidden'!AK179)</f>
        <v>1</v>
      </c>
      <c r="AK178" s="206">
        <f>IF('Indicator Date hidden'!AL179="x","x",$AK$2-'Indicator Date hidden'!AL179)</f>
        <v>0</v>
      </c>
      <c r="AL178" s="206">
        <f>IF('Indicator Date hidden'!AM179="x","x",$AL$2-'Indicator Date hidden'!AM179)</f>
        <v>0</v>
      </c>
      <c r="AM178" s="206">
        <f>IF('Indicator Date hidden'!AN179="x","x",$AM$2-'Indicator Date hidden'!AN179)</f>
        <v>0</v>
      </c>
      <c r="AN178" s="206">
        <f>IF('Indicator Date hidden'!AO179="x","x",$AN$2-'Indicator Date hidden'!AO179)</f>
        <v>0</v>
      </c>
      <c r="AO178" s="206">
        <f>IF('Indicator Date hidden'!AP179="x","x",$AO$2-'Indicator Date hidden'!AP179)</f>
        <v>0</v>
      </c>
      <c r="AP178" s="206">
        <f>IF('Indicator Date hidden'!AQ179="x","x",$AP$2-'Indicator Date hidden'!AQ179)</f>
        <v>0</v>
      </c>
      <c r="AQ178" s="206">
        <f>IF('Indicator Date hidden'!AR179="x","x",$AQ$2-'Indicator Date hidden'!AR179)</f>
        <v>0</v>
      </c>
      <c r="AR178" s="206">
        <f>IF('Indicator Date hidden'!AS179="x","x",$AR$2-'Indicator Date hidden'!AS179)</f>
        <v>0</v>
      </c>
      <c r="AS178" s="206">
        <f>IF('Indicator Date hidden'!AT179="x","x",$AS$2-'Indicator Date hidden'!AT179)</f>
        <v>0</v>
      </c>
      <c r="AT178" s="206">
        <f>IF('Indicator Date hidden'!AU179="x","x",$AT$2-'Indicator Date hidden'!AU179)</f>
        <v>0</v>
      </c>
      <c r="AU178" s="206">
        <f>IF('Indicator Date hidden'!AV179="x","x",$AU$2-'Indicator Date hidden'!AV179)</f>
        <v>1</v>
      </c>
      <c r="AV178" s="206">
        <f>IF('Indicator Date hidden'!AW179="x","x",$AV$2-'Indicator Date hidden'!AW179)</f>
        <v>0</v>
      </c>
      <c r="AW178" s="206">
        <f>IF('Indicator Date hidden'!AX179="x","x",$AW$2-'Indicator Date hidden'!AX179)</f>
        <v>0</v>
      </c>
      <c r="AX178" s="206">
        <f>IF('Indicator Date hidden'!AY179="x","x",$AX$2-'Indicator Date hidden'!AY179)</f>
        <v>0</v>
      </c>
      <c r="AY178" s="206">
        <f>IF('Indicator Date hidden'!AZ179="x","x",$AY$2-'Indicator Date hidden'!AZ179)</f>
        <v>0</v>
      </c>
      <c r="AZ178" s="206">
        <f>IF('Indicator Date hidden'!BA179="x","x",$AZ$2-'Indicator Date hidden'!BA179)</f>
        <v>0</v>
      </c>
      <c r="BA178">
        <f t="shared" si="25"/>
        <v>7</v>
      </c>
      <c r="BB178" s="21">
        <f t="shared" si="26"/>
        <v>0.14285714285714285</v>
      </c>
      <c r="BC178">
        <f t="shared" si="27"/>
        <v>5</v>
      </c>
      <c r="BD178" s="21">
        <f t="shared" si="28"/>
        <v>0.49487165930539351</v>
      </c>
      <c r="BE178" s="282">
        <f t="shared" si="29"/>
        <v>0</v>
      </c>
    </row>
    <row r="179" spans="1:57" x14ac:dyDescent="0.25">
      <c r="A179" t="s">
        <v>7393</v>
      </c>
      <c r="B179" s="206">
        <f>IF('Indicator Date hidden'!C180="x","x",$B$2-'Indicator Date hidden'!C180)</f>
        <v>0</v>
      </c>
      <c r="C179" s="206">
        <f>IF('Indicator Date hidden'!D180="x","x",$C$2-'Indicator Date hidden'!D180)</f>
        <v>0</v>
      </c>
      <c r="D179" s="206">
        <f>IF('Indicator Date hidden'!E180="x","x",$D$2-'Indicator Date hidden'!E180)</f>
        <v>0</v>
      </c>
      <c r="E179" s="206">
        <f>IF('Indicator Date hidden'!F180="x","x",$E$2-'Indicator Date hidden'!F180)</f>
        <v>0</v>
      </c>
      <c r="F179" s="206">
        <f>IF('Indicator Date hidden'!G180="x","x",$F$2-'Indicator Date hidden'!G180)</f>
        <v>0</v>
      </c>
      <c r="G179" s="206">
        <f>IF('Indicator Date hidden'!H180="x","x",$G$2-'Indicator Date hidden'!H180)</f>
        <v>0</v>
      </c>
      <c r="H179" s="206">
        <f>IF('Indicator Date hidden'!I180="x","x",$H$2-'Indicator Date hidden'!I180)</f>
        <v>0</v>
      </c>
      <c r="I179" s="206">
        <f>IF('Indicator Date hidden'!J180="x","x",$I$2-'Indicator Date hidden'!J180)</f>
        <v>0</v>
      </c>
      <c r="J179" s="206">
        <f>IF('Indicator Date hidden'!K180="x","x",$J$2-'Indicator Date hidden'!K180)</f>
        <v>0</v>
      </c>
      <c r="K179" s="206">
        <f>IF('Indicator Date hidden'!L180="x","x",$K$2-'Indicator Date hidden'!L180)</f>
        <v>0</v>
      </c>
      <c r="L179" s="206">
        <f>IF('Indicator Date hidden'!M180="x","x",$L$2-'Indicator Date hidden'!M180)</f>
        <v>0</v>
      </c>
      <c r="M179" s="206">
        <f>IF('Indicator Date hidden'!N180="x","x",$M$2-'Indicator Date hidden'!N180)</f>
        <v>0</v>
      </c>
      <c r="N179" s="206">
        <f>IF('Indicator Date hidden'!O180="x","x",$N$2-'Indicator Date hidden'!O180)</f>
        <v>0</v>
      </c>
      <c r="O179" s="206">
        <f>IF('Indicator Date hidden'!P180="x","x",$O$2-'Indicator Date hidden'!P180)</f>
        <v>0</v>
      </c>
      <c r="P179" s="206">
        <f>IF('Indicator Date hidden'!Q180="x","x",$P$2-'Indicator Date hidden'!Q180)</f>
        <v>0</v>
      </c>
      <c r="Q179" s="206" t="str">
        <f>IF('Indicator Date hidden'!R180="x","x",$Q$2-'Indicator Date hidden'!R180)</f>
        <v>x</v>
      </c>
      <c r="R179" s="206">
        <f>IF('Indicator Date hidden'!S180="x","x",$R$2-'Indicator Date hidden'!S180)</f>
        <v>0</v>
      </c>
      <c r="S179" s="206">
        <f>IF('Indicator Date hidden'!T180="x","x",$S$2-'Indicator Date hidden'!T180)</f>
        <v>0</v>
      </c>
      <c r="T179" s="206">
        <f>IF('Indicator Date hidden'!U180="x","x",$T$2-'Indicator Date hidden'!U180)</f>
        <v>0</v>
      </c>
      <c r="U179" s="206">
        <f>IF('Indicator Date hidden'!V180="x","x",$U$2-'Indicator Date hidden'!V180)</f>
        <v>0</v>
      </c>
      <c r="V179" s="206">
        <f>IF('Indicator Date hidden'!W180="x","x",$V$2-'Indicator Date hidden'!W180)</f>
        <v>0</v>
      </c>
      <c r="W179" s="206" t="str">
        <f>IF('Indicator Date hidden'!X180="x","x",$W$2-'Indicator Date hidden'!X180)</f>
        <v>x</v>
      </c>
      <c r="X179" s="206">
        <f>IF('Indicator Date hidden'!Y180="x","x",$X$2-'Indicator Date hidden'!Y180)</f>
        <v>4</v>
      </c>
      <c r="Y179" s="206">
        <f>IF('Indicator Date hidden'!Z180="x","x",$Y$2-'Indicator Date hidden'!Z180)</f>
        <v>0</v>
      </c>
      <c r="Z179" s="206">
        <f>IF('Indicator Date hidden'!AA180="x","x",$Z$2-'Indicator Date hidden'!AA180)</f>
        <v>0</v>
      </c>
      <c r="AA179" s="206" t="str">
        <f>IF('Indicator Date hidden'!AB180="x","x",$AA$2-'Indicator Date hidden'!AB180)</f>
        <v>x</v>
      </c>
      <c r="AB179" s="206">
        <f>IF('Indicator Date hidden'!AC180="x","x",$AB$2-'Indicator Date hidden'!AC180)</f>
        <v>0</v>
      </c>
      <c r="AC179" s="206">
        <f>IF('Indicator Date hidden'!AD180="x","x",$AC$2-'Indicator Date hidden'!AD180)</f>
        <v>0</v>
      </c>
      <c r="AD179" s="206" t="str">
        <f>IF('Indicator Date hidden'!AE180="x","x",$AD$2-'Indicator Date hidden'!AE180)</f>
        <v>x</v>
      </c>
      <c r="AE179" s="206" t="str">
        <f>IF('Indicator Date hidden'!AF180="x","x",$AE$2-'Indicator Date hidden'!AF180)</f>
        <v>x</v>
      </c>
      <c r="AF179" s="206" t="str">
        <f>IF('Indicator Date hidden'!AG180="x","x",$AF$2-'Indicator Date hidden'!AG180)</f>
        <v>x</v>
      </c>
      <c r="AG179" s="206">
        <f>IF('Indicator Date hidden'!AH180="x","x",$AG$2-'Indicator Date hidden'!AH180)</f>
        <v>0</v>
      </c>
      <c r="AH179" s="206">
        <f>IF('Indicator Date hidden'!AI180="x","x",$AH$2-'Indicator Date hidden'!AI180)</f>
        <v>0</v>
      </c>
      <c r="AI179" s="206">
        <f>IF('Indicator Date hidden'!AJ180="x","x",$AI$2-'Indicator Date hidden'!AJ180)</f>
        <v>0</v>
      </c>
      <c r="AJ179" s="206" t="str">
        <f>IF('Indicator Date hidden'!AK180="x","x",$AJ$2-'Indicator Date hidden'!AK180)</f>
        <v>x</v>
      </c>
      <c r="AK179" s="206">
        <f>IF('Indicator Date hidden'!AL180="x","x",$AK$2-'Indicator Date hidden'!AL180)</f>
        <v>1</v>
      </c>
      <c r="AL179" s="206">
        <f>IF('Indicator Date hidden'!AM180="x","x",$AL$2-'Indicator Date hidden'!AM180)</f>
        <v>0</v>
      </c>
      <c r="AM179" s="206">
        <f>IF('Indicator Date hidden'!AN180="x","x",$AM$2-'Indicator Date hidden'!AN180)</f>
        <v>0</v>
      </c>
      <c r="AN179" s="206">
        <f>IF('Indicator Date hidden'!AO180="x","x",$AN$2-'Indicator Date hidden'!AO180)</f>
        <v>0</v>
      </c>
      <c r="AO179" s="206" t="str">
        <f>IF('Indicator Date hidden'!AP180="x","x",$AO$2-'Indicator Date hidden'!AP180)</f>
        <v>x</v>
      </c>
      <c r="AP179" s="206" t="str">
        <f>IF('Indicator Date hidden'!AQ180="x","x",$AP$2-'Indicator Date hidden'!AQ180)</f>
        <v>x</v>
      </c>
      <c r="AQ179" s="206" t="str">
        <f>IF('Indicator Date hidden'!AR180="x","x",$AQ$2-'Indicator Date hidden'!AR180)</f>
        <v>x</v>
      </c>
      <c r="AR179" s="206">
        <f>IF('Indicator Date hidden'!AS180="x","x",$AR$2-'Indicator Date hidden'!AS180)</f>
        <v>0</v>
      </c>
      <c r="AS179" s="206">
        <f>IF('Indicator Date hidden'!AT180="x","x",$AS$2-'Indicator Date hidden'!AT180)</f>
        <v>0</v>
      </c>
      <c r="AT179" s="206">
        <f>IF('Indicator Date hidden'!AU180="x","x",$AT$2-'Indicator Date hidden'!AU180)</f>
        <v>0</v>
      </c>
      <c r="AU179" s="206">
        <f>IF('Indicator Date hidden'!AV180="x","x",$AU$2-'Indicator Date hidden'!AV180)</f>
        <v>1</v>
      </c>
      <c r="AV179" s="206">
        <f>IF('Indicator Date hidden'!AW180="x","x",$AV$2-'Indicator Date hidden'!AW180)</f>
        <v>0</v>
      </c>
      <c r="AW179" s="206">
        <f>IF('Indicator Date hidden'!AX180="x","x",$AW$2-'Indicator Date hidden'!AX180)</f>
        <v>0</v>
      </c>
      <c r="AX179" s="206">
        <f>IF('Indicator Date hidden'!AY180="x","x",$AX$2-'Indicator Date hidden'!AY180)</f>
        <v>0</v>
      </c>
      <c r="AY179" s="206">
        <f>IF('Indicator Date hidden'!AZ180="x","x",$AY$2-'Indicator Date hidden'!AZ180)</f>
        <v>9</v>
      </c>
      <c r="AZ179" s="206">
        <f>IF('Indicator Date hidden'!BA180="x","x",$AZ$2-'Indicator Date hidden'!BA180)</f>
        <v>9</v>
      </c>
      <c r="BA179">
        <f t="shared" si="25"/>
        <v>24</v>
      </c>
      <c r="BB179" s="21">
        <f t="shared" si="26"/>
        <v>0.58536585365853655</v>
      </c>
      <c r="BC179">
        <f t="shared" si="27"/>
        <v>5</v>
      </c>
      <c r="BD179" s="21">
        <f t="shared" si="28"/>
        <v>2.011862500224515</v>
      </c>
      <c r="BE179" s="282">
        <f t="shared" si="29"/>
        <v>0</v>
      </c>
    </row>
    <row r="180" spans="1:57" x14ac:dyDescent="0.25">
      <c r="A180" t="s">
        <v>7401</v>
      </c>
      <c r="B180" s="206">
        <f>IF('Indicator Date hidden'!C181="x","x",$B$2-'Indicator Date hidden'!C181)</f>
        <v>0</v>
      </c>
      <c r="C180" s="206">
        <f>IF('Indicator Date hidden'!D181="x","x",$C$2-'Indicator Date hidden'!D181)</f>
        <v>0</v>
      </c>
      <c r="D180" s="206">
        <f>IF('Indicator Date hidden'!E181="x","x",$D$2-'Indicator Date hidden'!E181)</f>
        <v>0</v>
      </c>
      <c r="E180" s="206">
        <f>IF('Indicator Date hidden'!F181="x","x",$E$2-'Indicator Date hidden'!F181)</f>
        <v>0</v>
      </c>
      <c r="F180" s="206">
        <f>IF('Indicator Date hidden'!G181="x","x",$F$2-'Indicator Date hidden'!G181)</f>
        <v>0</v>
      </c>
      <c r="G180" s="206">
        <f>IF('Indicator Date hidden'!H181="x","x",$G$2-'Indicator Date hidden'!H181)</f>
        <v>0</v>
      </c>
      <c r="H180" s="206">
        <f>IF('Indicator Date hidden'!I181="x","x",$H$2-'Indicator Date hidden'!I181)</f>
        <v>0</v>
      </c>
      <c r="I180" s="206">
        <f>IF('Indicator Date hidden'!J181="x","x",$I$2-'Indicator Date hidden'!J181)</f>
        <v>0</v>
      </c>
      <c r="J180" s="206">
        <f>IF('Indicator Date hidden'!K181="x","x",$J$2-'Indicator Date hidden'!K181)</f>
        <v>0</v>
      </c>
      <c r="K180" s="206">
        <f>IF('Indicator Date hidden'!L181="x","x",$K$2-'Indicator Date hidden'!L181)</f>
        <v>0</v>
      </c>
      <c r="L180" s="206">
        <f>IF('Indicator Date hidden'!M181="x","x",$L$2-'Indicator Date hidden'!M181)</f>
        <v>0</v>
      </c>
      <c r="M180" s="206">
        <f>IF('Indicator Date hidden'!N181="x","x",$M$2-'Indicator Date hidden'!N181)</f>
        <v>0</v>
      </c>
      <c r="N180" s="206">
        <f>IF('Indicator Date hidden'!O181="x","x",$N$2-'Indicator Date hidden'!O181)</f>
        <v>0</v>
      </c>
      <c r="O180" s="206">
        <f>IF('Indicator Date hidden'!P181="x","x",$O$2-'Indicator Date hidden'!P181)</f>
        <v>0</v>
      </c>
      <c r="P180" s="206" t="str">
        <f>IF('Indicator Date hidden'!Q181="x","x",$P$2-'Indicator Date hidden'!Q181)</f>
        <v>x</v>
      </c>
      <c r="Q180" s="206" t="str">
        <f>IF('Indicator Date hidden'!R181="x","x",$Q$2-'Indicator Date hidden'!R181)</f>
        <v>x</v>
      </c>
      <c r="R180" s="206">
        <f>IF('Indicator Date hidden'!S181="x","x",$R$2-'Indicator Date hidden'!S181)</f>
        <v>0</v>
      </c>
      <c r="S180" s="206">
        <f>IF('Indicator Date hidden'!T181="x","x",$S$2-'Indicator Date hidden'!T181)</f>
        <v>0</v>
      </c>
      <c r="T180" s="206">
        <f>IF('Indicator Date hidden'!U181="x","x",$T$2-'Indicator Date hidden'!U181)</f>
        <v>0</v>
      </c>
      <c r="U180" s="206">
        <f>IF('Indicator Date hidden'!V181="x","x",$U$2-'Indicator Date hidden'!V181)</f>
        <v>0</v>
      </c>
      <c r="V180" s="206">
        <f>IF('Indicator Date hidden'!W181="x","x",$V$2-'Indicator Date hidden'!W181)</f>
        <v>0</v>
      </c>
      <c r="W180" s="206">
        <f>IF('Indicator Date hidden'!X181="x","x",$W$2-'Indicator Date hidden'!X181)</f>
        <v>7</v>
      </c>
      <c r="X180" s="206">
        <f>IF('Indicator Date hidden'!Y181="x","x",$X$2-'Indicator Date hidden'!Y181)</f>
        <v>4</v>
      </c>
      <c r="Y180" s="206">
        <f>IF('Indicator Date hidden'!Z181="x","x",$Y$2-'Indicator Date hidden'!Z181)</f>
        <v>0</v>
      </c>
      <c r="Z180" s="206">
        <f>IF('Indicator Date hidden'!AA181="x","x",$Z$2-'Indicator Date hidden'!AA181)</f>
        <v>0</v>
      </c>
      <c r="AA180" s="206" t="str">
        <f>IF('Indicator Date hidden'!AB181="x","x",$AA$2-'Indicator Date hidden'!AB181)</f>
        <v>x</v>
      </c>
      <c r="AB180" s="206">
        <f>IF('Indicator Date hidden'!AC181="x","x",$AB$2-'Indicator Date hidden'!AC181)</f>
        <v>0</v>
      </c>
      <c r="AC180" s="206">
        <f>IF('Indicator Date hidden'!AD181="x","x",$AC$2-'Indicator Date hidden'!AD181)</f>
        <v>0</v>
      </c>
      <c r="AD180" s="206" t="str">
        <f>IF('Indicator Date hidden'!AE181="x","x",$AD$2-'Indicator Date hidden'!AE181)</f>
        <v>x</v>
      </c>
      <c r="AE180" s="206" t="str">
        <f>IF('Indicator Date hidden'!AF181="x","x",$AE$2-'Indicator Date hidden'!AF181)</f>
        <v>x</v>
      </c>
      <c r="AF180" s="206" t="str">
        <f>IF('Indicator Date hidden'!AG181="x","x",$AF$2-'Indicator Date hidden'!AG181)</f>
        <v>x</v>
      </c>
      <c r="AG180" s="206">
        <f>IF('Indicator Date hidden'!AH181="x","x",$AG$2-'Indicator Date hidden'!AH181)</f>
        <v>0</v>
      </c>
      <c r="AH180" s="206">
        <f>IF('Indicator Date hidden'!AI181="x","x",$AH$2-'Indicator Date hidden'!AI181)</f>
        <v>0</v>
      </c>
      <c r="AI180" s="206">
        <f>IF('Indicator Date hidden'!AJ181="x","x",$AI$2-'Indicator Date hidden'!AJ181)</f>
        <v>0</v>
      </c>
      <c r="AJ180" s="206" t="str">
        <f>IF('Indicator Date hidden'!AK181="x","x",$AJ$2-'Indicator Date hidden'!AK181)</f>
        <v>x</v>
      </c>
      <c r="AK180" s="206" t="str">
        <f>IF('Indicator Date hidden'!AL181="x","x",$AK$2-'Indicator Date hidden'!AL181)</f>
        <v>x</v>
      </c>
      <c r="AL180" s="206">
        <f>IF('Indicator Date hidden'!AM181="x","x",$AL$2-'Indicator Date hidden'!AM181)</f>
        <v>0</v>
      </c>
      <c r="AM180" s="206">
        <f>IF('Indicator Date hidden'!AN181="x","x",$AM$2-'Indicator Date hidden'!AN181)</f>
        <v>0</v>
      </c>
      <c r="AN180" s="206">
        <f>IF('Indicator Date hidden'!AO181="x","x",$AN$2-'Indicator Date hidden'!AO181)</f>
        <v>0</v>
      </c>
      <c r="AO180" s="206" t="str">
        <f>IF('Indicator Date hidden'!AP181="x","x",$AO$2-'Indicator Date hidden'!AP181)</f>
        <v>x</v>
      </c>
      <c r="AP180" s="206" t="str">
        <f>IF('Indicator Date hidden'!AQ181="x","x",$AP$2-'Indicator Date hidden'!AQ181)</f>
        <v>x</v>
      </c>
      <c r="AQ180" s="206" t="str">
        <f>IF('Indicator Date hidden'!AR181="x","x",$AQ$2-'Indicator Date hidden'!AR181)</f>
        <v>x</v>
      </c>
      <c r="AR180" s="206">
        <f>IF('Indicator Date hidden'!AS181="x","x",$AR$2-'Indicator Date hidden'!AS181)</f>
        <v>0</v>
      </c>
      <c r="AS180" s="206" t="str">
        <f>IF('Indicator Date hidden'!AT181="x","x",$AS$2-'Indicator Date hidden'!AT181)</f>
        <v>x</v>
      </c>
      <c r="AT180" s="206">
        <f>IF('Indicator Date hidden'!AU181="x","x",$AT$2-'Indicator Date hidden'!AU181)</f>
        <v>0</v>
      </c>
      <c r="AU180" s="206" t="str">
        <f>IF('Indicator Date hidden'!AV181="x","x",$AU$2-'Indicator Date hidden'!AV181)</f>
        <v>x</v>
      </c>
      <c r="AV180" s="206">
        <f>IF('Indicator Date hidden'!AW181="x","x",$AV$2-'Indicator Date hidden'!AW181)</f>
        <v>1</v>
      </c>
      <c r="AW180" s="206">
        <f>IF('Indicator Date hidden'!AX181="x","x",$AW$2-'Indicator Date hidden'!AX181)</f>
        <v>0</v>
      </c>
      <c r="AX180" s="206">
        <f>IF('Indicator Date hidden'!AY181="x","x",$AX$2-'Indicator Date hidden'!AY181)</f>
        <v>0</v>
      </c>
      <c r="AY180" s="206">
        <f>IF('Indicator Date hidden'!AZ181="x","x",$AY$2-'Indicator Date hidden'!AZ181)</f>
        <v>2</v>
      </c>
      <c r="AZ180" s="206">
        <f>IF('Indicator Date hidden'!BA181="x","x",$AZ$2-'Indicator Date hidden'!BA181)</f>
        <v>0</v>
      </c>
      <c r="BA180">
        <f t="shared" si="25"/>
        <v>14</v>
      </c>
      <c r="BB180" s="21">
        <f t="shared" si="26"/>
        <v>0.36842105263157893</v>
      </c>
      <c r="BC180">
        <f t="shared" si="27"/>
        <v>4</v>
      </c>
      <c r="BD180" s="21">
        <f t="shared" si="28"/>
        <v>1.3062814364200901</v>
      </c>
      <c r="BE180" s="282">
        <f t="shared" si="29"/>
        <v>0</v>
      </c>
    </row>
    <row r="181" spans="1:57" x14ac:dyDescent="0.25">
      <c r="A181" t="s">
        <v>7403</v>
      </c>
      <c r="B181" s="206">
        <f>IF('Indicator Date hidden'!C182="x","x",$B$2-'Indicator Date hidden'!C182)</f>
        <v>0</v>
      </c>
      <c r="C181" s="206">
        <f>IF('Indicator Date hidden'!D182="x","x",$C$2-'Indicator Date hidden'!D182)</f>
        <v>0</v>
      </c>
      <c r="D181" s="206">
        <f>IF('Indicator Date hidden'!E182="x","x",$D$2-'Indicator Date hidden'!E182)</f>
        <v>0</v>
      </c>
      <c r="E181" s="206">
        <f>IF('Indicator Date hidden'!F182="x","x",$E$2-'Indicator Date hidden'!F182)</f>
        <v>0</v>
      </c>
      <c r="F181" s="206">
        <f>IF('Indicator Date hidden'!G182="x","x",$F$2-'Indicator Date hidden'!G182)</f>
        <v>0</v>
      </c>
      <c r="G181" s="206">
        <f>IF('Indicator Date hidden'!H182="x","x",$G$2-'Indicator Date hidden'!H182)</f>
        <v>0</v>
      </c>
      <c r="H181" s="206">
        <f>IF('Indicator Date hidden'!I182="x","x",$H$2-'Indicator Date hidden'!I182)</f>
        <v>0</v>
      </c>
      <c r="I181" s="206">
        <f>IF('Indicator Date hidden'!J182="x","x",$I$2-'Indicator Date hidden'!J182)</f>
        <v>0</v>
      </c>
      <c r="J181" s="206">
        <f>IF('Indicator Date hidden'!K182="x","x",$J$2-'Indicator Date hidden'!K182)</f>
        <v>0</v>
      </c>
      <c r="K181" s="206">
        <f>IF('Indicator Date hidden'!L182="x","x",$K$2-'Indicator Date hidden'!L182)</f>
        <v>0</v>
      </c>
      <c r="L181" s="206">
        <f>IF('Indicator Date hidden'!M182="x","x",$L$2-'Indicator Date hidden'!M182)</f>
        <v>0</v>
      </c>
      <c r="M181" s="206">
        <f>IF('Indicator Date hidden'!N182="x","x",$M$2-'Indicator Date hidden'!N182)</f>
        <v>0</v>
      </c>
      <c r="N181" s="206">
        <f>IF('Indicator Date hidden'!O182="x","x",$N$2-'Indicator Date hidden'!O182)</f>
        <v>0</v>
      </c>
      <c r="O181" s="206">
        <f>IF('Indicator Date hidden'!P182="x","x",$O$2-'Indicator Date hidden'!P182)</f>
        <v>0</v>
      </c>
      <c r="P181" s="206">
        <f>IF('Indicator Date hidden'!Q182="x","x",$P$2-'Indicator Date hidden'!Q182)</f>
        <v>0</v>
      </c>
      <c r="Q181" s="206">
        <f>IF('Indicator Date hidden'!R182="x","x",$Q$2-'Indicator Date hidden'!R182)</f>
        <v>3</v>
      </c>
      <c r="R181" s="206">
        <f>IF('Indicator Date hidden'!S182="x","x",$R$2-'Indicator Date hidden'!S182)</f>
        <v>0</v>
      </c>
      <c r="S181" s="206">
        <f>IF('Indicator Date hidden'!T182="x","x",$S$2-'Indicator Date hidden'!T182)</f>
        <v>0</v>
      </c>
      <c r="T181" s="206">
        <f>IF('Indicator Date hidden'!U182="x","x",$T$2-'Indicator Date hidden'!U182)</f>
        <v>0</v>
      </c>
      <c r="U181" s="206">
        <f>IF('Indicator Date hidden'!V182="x","x",$U$2-'Indicator Date hidden'!V182)</f>
        <v>0</v>
      </c>
      <c r="V181" s="206">
        <f>IF('Indicator Date hidden'!W182="x","x",$V$2-'Indicator Date hidden'!W182)</f>
        <v>0</v>
      </c>
      <c r="W181" s="206">
        <f>IF('Indicator Date hidden'!X182="x","x",$W$2-'Indicator Date hidden'!X182)</f>
        <v>3</v>
      </c>
      <c r="X181" s="206">
        <f>IF('Indicator Date hidden'!Y182="x","x",$X$2-'Indicator Date hidden'!Y182)</f>
        <v>4</v>
      </c>
      <c r="Y181" s="206">
        <f>IF('Indicator Date hidden'!Z182="x","x",$Y$2-'Indicator Date hidden'!Z182)</f>
        <v>0</v>
      </c>
      <c r="Z181" s="206">
        <f>IF('Indicator Date hidden'!AA182="x","x",$Z$2-'Indicator Date hidden'!AA182)</f>
        <v>0</v>
      </c>
      <c r="AA181" s="206">
        <f>IF('Indicator Date hidden'!AB182="x","x",$AA$2-'Indicator Date hidden'!AB182)</f>
        <v>0</v>
      </c>
      <c r="AB181" s="206">
        <f>IF('Indicator Date hidden'!AC182="x","x",$AB$2-'Indicator Date hidden'!AC182)</f>
        <v>0</v>
      </c>
      <c r="AC181" s="206">
        <f>IF('Indicator Date hidden'!AD182="x","x",$AC$2-'Indicator Date hidden'!AD182)</f>
        <v>0</v>
      </c>
      <c r="AD181" s="206">
        <f>IF('Indicator Date hidden'!AE182="x","x",$AD$2-'Indicator Date hidden'!AE182)</f>
        <v>0</v>
      </c>
      <c r="AE181" s="206">
        <f>IF('Indicator Date hidden'!AF182="x","x",$AE$2-'Indicator Date hidden'!AF182)</f>
        <v>0</v>
      </c>
      <c r="AF181" s="206">
        <f>IF('Indicator Date hidden'!AG182="x","x",$AF$2-'Indicator Date hidden'!AG182)</f>
        <v>1</v>
      </c>
      <c r="AG181" s="206">
        <f>IF('Indicator Date hidden'!AH182="x","x",$AG$2-'Indicator Date hidden'!AH182)</f>
        <v>0</v>
      </c>
      <c r="AH181" s="206">
        <f>IF('Indicator Date hidden'!AI182="x","x",$AH$2-'Indicator Date hidden'!AI182)</f>
        <v>0</v>
      </c>
      <c r="AI181" s="206">
        <f>IF('Indicator Date hidden'!AJ182="x","x",$AI$2-'Indicator Date hidden'!AJ182)</f>
        <v>0</v>
      </c>
      <c r="AJ181" s="206">
        <f>IF('Indicator Date hidden'!AK182="x","x",$AJ$2-'Indicator Date hidden'!AK182)</f>
        <v>1</v>
      </c>
      <c r="AK181" s="206">
        <f>IF('Indicator Date hidden'!AL182="x","x",$AK$2-'Indicator Date hidden'!AL182)</f>
        <v>0</v>
      </c>
      <c r="AL181" s="206">
        <f>IF('Indicator Date hidden'!AM182="x","x",$AL$2-'Indicator Date hidden'!AM182)</f>
        <v>0</v>
      </c>
      <c r="AM181" s="206">
        <f>IF('Indicator Date hidden'!AN182="x","x",$AM$2-'Indicator Date hidden'!AN182)</f>
        <v>0</v>
      </c>
      <c r="AN181" s="206">
        <f>IF('Indicator Date hidden'!AO182="x","x",$AN$2-'Indicator Date hidden'!AO182)</f>
        <v>0</v>
      </c>
      <c r="AO181" s="206">
        <f>IF('Indicator Date hidden'!AP182="x","x",$AO$2-'Indicator Date hidden'!AP182)</f>
        <v>1</v>
      </c>
      <c r="AP181" s="206">
        <f>IF('Indicator Date hidden'!AQ182="x","x",$AP$2-'Indicator Date hidden'!AQ182)</f>
        <v>0</v>
      </c>
      <c r="AQ181" s="206" t="str">
        <f>IF('Indicator Date hidden'!AR182="x","x",$AQ$2-'Indicator Date hidden'!AR182)</f>
        <v>x</v>
      </c>
      <c r="AR181" s="206">
        <f>IF('Indicator Date hidden'!AS182="x","x",$AR$2-'Indicator Date hidden'!AS182)</f>
        <v>0</v>
      </c>
      <c r="AS181" s="206">
        <f>IF('Indicator Date hidden'!AT182="x","x",$AS$2-'Indicator Date hidden'!AT182)</f>
        <v>0</v>
      </c>
      <c r="AT181" s="206">
        <f>IF('Indicator Date hidden'!AU182="x","x",$AT$2-'Indicator Date hidden'!AU182)</f>
        <v>0</v>
      </c>
      <c r="AU181" s="206">
        <f>IF('Indicator Date hidden'!AV182="x","x",$AU$2-'Indicator Date hidden'!AV182)</f>
        <v>2</v>
      </c>
      <c r="AV181" s="206">
        <f>IF('Indicator Date hidden'!AW182="x","x",$AV$2-'Indicator Date hidden'!AW182)</f>
        <v>0</v>
      </c>
      <c r="AW181" s="206">
        <f>IF('Indicator Date hidden'!AX182="x","x",$AW$2-'Indicator Date hidden'!AX182)</f>
        <v>0</v>
      </c>
      <c r="AX181" s="206">
        <f>IF('Indicator Date hidden'!AY182="x","x",$AX$2-'Indicator Date hidden'!AY182)</f>
        <v>0</v>
      </c>
      <c r="AY181" s="206">
        <f>IF('Indicator Date hidden'!AZ182="x","x",$AY$2-'Indicator Date hidden'!AZ182)</f>
        <v>0</v>
      </c>
      <c r="AZ181" s="206">
        <f>IF('Indicator Date hidden'!BA182="x","x",$AZ$2-'Indicator Date hidden'!BA182)</f>
        <v>0</v>
      </c>
      <c r="BA181">
        <f t="shared" si="25"/>
        <v>15</v>
      </c>
      <c r="BB181" s="21">
        <f t="shared" si="26"/>
        <v>0.3</v>
      </c>
      <c r="BC181">
        <f t="shared" si="27"/>
        <v>7</v>
      </c>
      <c r="BD181" s="21">
        <f t="shared" si="28"/>
        <v>0.8544003745317531</v>
      </c>
      <c r="BE181" s="282">
        <f t="shared" si="29"/>
        <v>0</v>
      </c>
    </row>
    <row r="182" spans="1:57" x14ac:dyDescent="0.25">
      <c r="A182" t="s">
        <v>7404</v>
      </c>
      <c r="B182" s="206">
        <f>IF('Indicator Date hidden'!C183="x","x",$B$2-'Indicator Date hidden'!C183)</f>
        <v>0</v>
      </c>
      <c r="C182" s="206">
        <f>IF('Indicator Date hidden'!D183="x","x",$C$2-'Indicator Date hidden'!D183)</f>
        <v>0</v>
      </c>
      <c r="D182" s="206">
        <f>IF('Indicator Date hidden'!E183="x","x",$D$2-'Indicator Date hidden'!E183)</f>
        <v>0</v>
      </c>
      <c r="E182" s="206">
        <f>IF('Indicator Date hidden'!F183="x","x",$E$2-'Indicator Date hidden'!F183)</f>
        <v>0</v>
      </c>
      <c r="F182" s="206">
        <f>IF('Indicator Date hidden'!G183="x","x",$F$2-'Indicator Date hidden'!G183)</f>
        <v>0</v>
      </c>
      <c r="G182" s="206">
        <f>IF('Indicator Date hidden'!H183="x","x",$G$2-'Indicator Date hidden'!H183)</f>
        <v>0</v>
      </c>
      <c r="H182" s="206">
        <f>IF('Indicator Date hidden'!I183="x","x",$H$2-'Indicator Date hidden'!I183)</f>
        <v>0</v>
      </c>
      <c r="I182" s="206">
        <f>IF('Indicator Date hidden'!J183="x","x",$I$2-'Indicator Date hidden'!J183)</f>
        <v>0</v>
      </c>
      <c r="J182" s="206">
        <f>IF('Indicator Date hidden'!K183="x","x",$J$2-'Indicator Date hidden'!K183)</f>
        <v>0</v>
      </c>
      <c r="K182" s="206">
        <f>IF('Indicator Date hidden'!L183="x","x",$K$2-'Indicator Date hidden'!L183)</f>
        <v>0</v>
      </c>
      <c r="L182" s="206">
        <f>IF('Indicator Date hidden'!M183="x","x",$L$2-'Indicator Date hidden'!M183)</f>
        <v>0</v>
      </c>
      <c r="M182" s="206">
        <f>IF('Indicator Date hidden'!N183="x","x",$M$2-'Indicator Date hidden'!N183)</f>
        <v>0</v>
      </c>
      <c r="N182" s="206">
        <f>IF('Indicator Date hidden'!O183="x","x",$N$2-'Indicator Date hidden'!O183)</f>
        <v>0</v>
      </c>
      <c r="O182" s="206">
        <f>IF('Indicator Date hidden'!P183="x","x",$O$2-'Indicator Date hidden'!P183)</f>
        <v>0</v>
      </c>
      <c r="P182" s="206">
        <f>IF('Indicator Date hidden'!Q183="x","x",$P$2-'Indicator Date hidden'!Q183)</f>
        <v>0</v>
      </c>
      <c r="Q182" s="206">
        <f>IF('Indicator Date hidden'!R183="x","x",$Q$2-'Indicator Date hidden'!R183)</f>
        <v>2</v>
      </c>
      <c r="R182" s="206">
        <f>IF('Indicator Date hidden'!S183="x","x",$R$2-'Indicator Date hidden'!S183)</f>
        <v>0</v>
      </c>
      <c r="S182" s="206">
        <f>IF('Indicator Date hidden'!T183="x","x",$S$2-'Indicator Date hidden'!T183)</f>
        <v>0</v>
      </c>
      <c r="T182" s="206">
        <f>IF('Indicator Date hidden'!U183="x","x",$T$2-'Indicator Date hidden'!U183)</f>
        <v>0</v>
      </c>
      <c r="U182" s="206">
        <f>IF('Indicator Date hidden'!V183="x","x",$U$2-'Indicator Date hidden'!V183)</f>
        <v>0</v>
      </c>
      <c r="V182" s="206">
        <f>IF('Indicator Date hidden'!W183="x","x",$V$2-'Indicator Date hidden'!W183)</f>
        <v>0</v>
      </c>
      <c r="W182" s="206" t="str">
        <f>IF('Indicator Date hidden'!X183="x","x",$W$2-'Indicator Date hidden'!X183)</f>
        <v>x</v>
      </c>
      <c r="X182" s="206">
        <f>IF('Indicator Date hidden'!Y183="x","x",$X$2-'Indicator Date hidden'!Y183)</f>
        <v>1</v>
      </c>
      <c r="Y182" s="206">
        <f>IF('Indicator Date hidden'!Z183="x","x",$Y$2-'Indicator Date hidden'!Z183)</f>
        <v>0</v>
      </c>
      <c r="Z182" s="206">
        <f>IF('Indicator Date hidden'!AA183="x","x",$Z$2-'Indicator Date hidden'!AA183)</f>
        <v>0</v>
      </c>
      <c r="AA182" s="206">
        <f>IF('Indicator Date hidden'!AB183="x","x",$AA$2-'Indicator Date hidden'!AB183)</f>
        <v>0</v>
      </c>
      <c r="AB182" s="206">
        <f>IF('Indicator Date hidden'!AC183="x","x",$AB$2-'Indicator Date hidden'!AC183)</f>
        <v>0</v>
      </c>
      <c r="AC182" s="206">
        <f>IF('Indicator Date hidden'!AD183="x","x",$AC$2-'Indicator Date hidden'!AD183)</f>
        <v>0</v>
      </c>
      <c r="AD182" s="206" t="str">
        <f>IF('Indicator Date hidden'!AE183="x","x",$AD$2-'Indicator Date hidden'!AE183)</f>
        <v>x</v>
      </c>
      <c r="AE182" s="206">
        <f>IF('Indicator Date hidden'!AF183="x","x",$AE$2-'Indicator Date hidden'!AF183)</f>
        <v>0</v>
      </c>
      <c r="AF182" s="206">
        <f>IF('Indicator Date hidden'!AG183="x","x",$AF$2-'Indicator Date hidden'!AG183)</f>
        <v>0</v>
      </c>
      <c r="AG182" s="206">
        <f>IF('Indicator Date hidden'!AH183="x","x",$AG$2-'Indicator Date hidden'!AH183)</f>
        <v>0</v>
      </c>
      <c r="AH182" s="206">
        <f>IF('Indicator Date hidden'!AI183="x","x",$AH$2-'Indicator Date hidden'!AI183)</f>
        <v>0</v>
      </c>
      <c r="AI182" s="206">
        <f>IF('Indicator Date hidden'!AJ183="x","x",$AI$2-'Indicator Date hidden'!AJ183)</f>
        <v>0</v>
      </c>
      <c r="AJ182" s="206">
        <f>IF('Indicator Date hidden'!AK183="x","x",$AJ$2-'Indicator Date hidden'!AK183)</f>
        <v>1</v>
      </c>
      <c r="AK182" s="206">
        <f>IF('Indicator Date hidden'!AL183="x","x",$AK$2-'Indicator Date hidden'!AL183)</f>
        <v>1</v>
      </c>
      <c r="AL182" s="206">
        <f>IF('Indicator Date hidden'!AM183="x","x",$AL$2-'Indicator Date hidden'!AM183)</f>
        <v>0</v>
      </c>
      <c r="AM182" s="206">
        <f>IF('Indicator Date hidden'!AN183="x","x",$AM$2-'Indicator Date hidden'!AN183)</f>
        <v>0</v>
      </c>
      <c r="AN182" s="206">
        <f>IF('Indicator Date hidden'!AO183="x","x",$AN$2-'Indicator Date hidden'!AO183)</f>
        <v>0</v>
      </c>
      <c r="AO182" s="206">
        <f>IF('Indicator Date hidden'!AP183="x","x",$AO$2-'Indicator Date hidden'!AP183)</f>
        <v>1</v>
      </c>
      <c r="AP182" s="206">
        <f>IF('Indicator Date hidden'!AQ183="x","x",$AP$2-'Indicator Date hidden'!AQ183)</f>
        <v>0</v>
      </c>
      <c r="AQ182" s="206" t="str">
        <f>IF('Indicator Date hidden'!AR183="x","x",$AQ$2-'Indicator Date hidden'!AR183)</f>
        <v>x</v>
      </c>
      <c r="AR182" s="206">
        <f>IF('Indicator Date hidden'!AS183="x","x",$AR$2-'Indicator Date hidden'!AS183)</f>
        <v>0</v>
      </c>
      <c r="AS182" s="206">
        <f>IF('Indicator Date hidden'!AT183="x","x",$AS$2-'Indicator Date hidden'!AT183)</f>
        <v>0</v>
      </c>
      <c r="AT182" s="206">
        <f>IF('Indicator Date hidden'!AU183="x","x",$AT$2-'Indicator Date hidden'!AU183)</f>
        <v>0</v>
      </c>
      <c r="AU182" s="206">
        <f>IF('Indicator Date hidden'!AV183="x","x",$AU$2-'Indicator Date hidden'!AV183)</f>
        <v>1</v>
      </c>
      <c r="AV182" s="206">
        <f>IF('Indicator Date hidden'!AW183="x","x",$AV$2-'Indicator Date hidden'!AW183)</f>
        <v>0</v>
      </c>
      <c r="AW182" s="206">
        <f>IF('Indicator Date hidden'!AX183="x","x",$AW$2-'Indicator Date hidden'!AX183)</f>
        <v>0</v>
      </c>
      <c r="AX182" s="206">
        <f>IF('Indicator Date hidden'!AY183="x","x",$AX$2-'Indicator Date hidden'!AY183)</f>
        <v>0</v>
      </c>
      <c r="AY182" s="206">
        <f>IF('Indicator Date hidden'!AZ183="x","x",$AY$2-'Indicator Date hidden'!AZ183)</f>
        <v>0</v>
      </c>
      <c r="AZ182" s="206">
        <f>IF('Indicator Date hidden'!BA183="x","x",$AZ$2-'Indicator Date hidden'!BA183)</f>
        <v>0</v>
      </c>
      <c r="BA182">
        <f t="shared" si="25"/>
        <v>7</v>
      </c>
      <c r="BB182" s="21">
        <f t="shared" si="26"/>
        <v>0.14583333333333334</v>
      </c>
      <c r="BC182">
        <f t="shared" si="27"/>
        <v>6</v>
      </c>
      <c r="BD182" s="21">
        <f t="shared" si="28"/>
        <v>0.40771637064126931</v>
      </c>
      <c r="BE182" s="282">
        <f t="shared" si="29"/>
        <v>0</v>
      </c>
    </row>
    <row r="183" spans="1:57" x14ac:dyDescent="0.25">
      <c r="A183" t="s">
        <v>7121</v>
      </c>
      <c r="B183" s="206">
        <f>IF('Indicator Date hidden'!C184="x","x",$B$2-'Indicator Date hidden'!C184)</f>
        <v>0</v>
      </c>
      <c r="C183" s="206">
        <f>IF('Indicator Date hidden'!D184="x","x",$C$2-'Indicator Date hidden'!D184)</f>
        <v>0</v>
      </c>
      <c r="D183" s="206">
        <f>IF('Indicator Date hidden'!E184="x","x",$D$2-'Indicator Date hidden'!E184)</f>
        <v>0</v>
      </c>
      <c r="E183" s="206">
        <f>IF('Indicator Date hidden'!F184="x","x",$E$2-'Indicator Date hidden'!F184)</f>
        <v>0</v>
      </c>
      <c r="F183" s="206">
        <f>IF('Indicator Date hidden'!G184="x","x",$F$2-'Indicator Date hidden'!G184)</f>
        <v>0</v>
      </c>
      <c r="G183" s="206">
        <f>IF('Indicator Date hidden'!H184="x","x",$G$2-'Indicator Date hidden'!H184)</f>
        <v>0</v>
      </c>
      <c r="H183" s="206">
        <f>IF('Indicator Date hidden'!I184="x","x",$H$2-'Indicator Date hidden'!I184)</f>
        <v>0</v>
      </c>
      <c r="I183" s="206">
        <f>IF('Indicator Date hidden'!J184="x","x",$I$2-'Indicator Date hidden'!J184)</f>
        <v>0</v>
      </c>
      <c r="J183" s="206">
        <f>IF('Indicator Date hidden'!K184="x","x",$J$2-'Indicator Date hidden'!K184)</f>
        <v>0</v>
      </c>
      <c r="K183" s="206">
        <f>IF('Indicator Date hidden'!L184="x","x",$K$2-'Indicator Date hidden'!L184)</f>
        <v>0</v>
      </c>
      <c r="L183" s="206">
        <f>IF('Indicator Date hidden'!M184="x","x",$L$2-'Indicator Date hidden'!M184)</f>
        <v>0</v>
      </c>
      <c r="M183" s="206">
        <f>IF('Indicator Date hidden'!N184="x","x",$M$2-'Indicator Date hidden'!N184)</f>
        <v>0</v>
      </c>
      <c r="N183" s="206">
        <f>IF('Indicator Date hidden'!O184="x","x",$N$2-'Indicator Date hidden'!O184)</f>
        <v>0</v>
      </c>
      <c r="O183" s="206">
        <f>IF('Indicator Date hidden'!P184="x","x",$O$2-'Indicator Date hidden'!P184)</f>
        <v>0</v>
      </c>
      <c r="P183" s="206">
        <f>IF('Indicator Date hidden'!Q184="x","x",$P$2-'Indicator Date hidden'!Q184)</f>
        <v>0</v>
      </c>
      <c r="Q183" s="206" t="str">
        <f>IF('Indicator Date hidden'!R184="x","x",$Q$2-'Indicator Date hidden'!R184)</f>
        <v>x</v>
      </c>
      <c r="R183" s="206">
        <f>IF('Indicator Date hidden'!S184="x","x",$R$2-'Indicator Date hidden'!S184)</f>
        <v>0</v>
      </c>
      <c r="S183" s="206">
        <f>IF('Indicator Date hidden'!T184="x","x",$S$2-'Indicator Date hidden'!T184)</f>
        <v>0</v>
      </c>
      <c r="T183" s="206">
        <f>IF('Indicator Date hidden'!U184="x","x",$T$2-'Indicator Date hidden'!U184)</f>
        <v>0</v>
      </c>
      <c r="U183" s="206" t="str">
        <f>IF('Indicator Date hidden'!V184="x","x",$U$2-'Indicator Date hidden'!V184)</f>
        <v>x</v>
      </c>
      <c r="V183" s="206">
        <f>IF('Indicator Date hidden'!W184="x","x",$V$2-'Indicator Date hidden'!W184)</f>
        <v>0</v>
      </c>
      <c r="W183" s="206" t="str">
        <f>IF('Indicator Date hidden'!X184="x","x",$W$2-'Indicator Date hidden'!X184)</f>
        <v>x</v>
      </c>
      <c r="X183" s="206">
        <f>IF('Indicator Date hidden'!Y184="x","x",$X$2-'Indicator Date hidden'!Y184)</f>
        <v>4</v>
      </c>
      <c r="Y183" s="206">
        <f>IF('Indicator Date hidden'!Z184="x","x",$Y$2-'Indicator Date hidden'!Z184)</f>
        <v>0</v>
      </c>
      <c r="Z183" s="206">
        <f>IF('Indicator Date hidden'!AA184="x","x",$Z$2-'Indicator Date hidden'!AA184)</f>
        <v>0</v>
      </c>
      <c r="AA183" s="206" t="str">
        <f>IF('Indicator Date hidden'!AB184="x","x",$AA$2-'Indicator Date hidden'!AB184)</f>
        <v>x</v>
      </c>
      <c r="AB183" s="206">
        <f>IF('Indicator Date hidden'!AC184="x","x",$AB$2-'Indicator Date hidden'!AC184)</f>
        <v>0</v>
      </c>
      <c r="AC183" s="206">
        <f>IF('Indicator Date hidden'!AD184="x","x",$AC$2-'Indicator Date hidden'!AD184)</f>
        <v>0</v>
      </c>
      <c r="AD183" s="206" t="str">
        <f>IF('Indicator Date hidden'!AE184="x","x",$AD$2-'Indicator Date hidden'!AE184)</f>
        <v>x</v>
      </c>
      <c r="AE183" s="206">
        <f>IF('Indicator Date hidden'!AF184="x","x",$AE$2-'Indicator Date hidden'!AF184)</f>
        <v>0</v>
      </c>
      <c r="AF183" s="206" t="str">
        <f>IF('Indicator Date hidden'!AG184="x","x",$AF$2-'Indicator Date hidden'!AG184)</f>
        <v>x</v>
      </c>
      <c r="AG183" s="206">
        <f>IF('Indicator Date hidden'!AH184="x","x",$AG$2-'Indicator Date hidden'!AH184)</f>
        <v>0</v>
      </c>
      <c r="AH183" s="206">
        <f>IF('Indicator Date hidden'!AI184="x","x",$AH$2-'Indicator Date hidden'!AI184)</f>
        <v>0</v>
      </c>
      <c r="AI183" s="206">
        <f>IF('Indicator Date hidden'!AJ184="x","x",$AI$2-'Indicator Date hidden'!AJ184)</f>
        <v>0</v>
      </c>
      <c r="AJ183" s="206" t="str">
        <f>IF('Indicator Date hidden'!AK184="x","x",$AJ$2-'Indicator Date hidden'!AK184)</f>
        <v>x</v>
      </c>
      <c r="AK183" s="206">
        <f>IF('Indicator Date hidden'!AL184="x","x",$AK$2-'Indicator Date hidden'!AL184)</f>
        <v>1</v>
      </c>
      <c r="AL183" s="206">
        <f>IF('Indicator Date hidden'!AM184="x","x",$AL$2-'Indicator Date hidden'!AM184)</f>
        <v>0</v>
      </c>
      <c r="AM183" s="206">
        <f>IF('Indicator Date hidden'!AN184="x","x",$AM$2-'Indicator Date hidden'!AN184)</f>
        <v>0</v>
      </c>
      <c r="AN183" s="206">
        <f>IF('Indicator Date hidden'!AO184="x","x",$AN$2-'Indicator Date hidden'!AO184)</f>
        <v>0</v>
      </c>
      <c r="AO183" s="206" t="str">
        <f>IF('Indicator Date hidden'!AP184="x","x",$AO$2-'Indicator Date hidden'!AP184)</f>
        <v>x</v>
      </c>
      <c r="AP183" s="206" t="str">
        <f>IF('Indicator Date hidden'!AQ184="x","x",$AP$2-'Indicator Date hidden'!AQ184)</f>
        <v>x</v>
      </c>
      <c r="AQ183" s="206">
        <f>IF('Indicator Date hidden'!AR184="x","x",$AQ$2-'Indicator Date hidden'!AR184)</f>
        <v>0</v>
      </c>
      <c r="AR183" s="206">
        <f>IF('Indicator Date hidden'!AS184="x","x",$AR$2-'Indicator Date hidden'!AS184)</f>
        <v>0</v>
      </c>
      <c r="AS183" s="206">
        <f>IF('Indicator Date hidden'!AT184="x","x",$AS$2-'Indicator Date hidden'!AT184)</f>
        <v>0</v>
      </c>
      <c r="AT183" s="206">
        <f>IF('Indicator Date hidden'!AU184="x","x",$AT$2-'Indicator Date hidden'!AU184)</f>
        <v>0</v>
      </c>
      <c r="AU183" s="206" t="str">
        <f>IF('Indicator Date hidden'!AV184="x","x",$AU$2-'Indicator Date hidden'!AV184)</f>
        <v>x</v>
      </c>
      <c r="AV183" s="206">
        <f>IF('Indicator Date hidden'!AW184="x","x",$AV$2-'Indicator Date hidden'!AW184)</f>
        <v>0</v>
      </c>
      <c r="AW183" s="206">
        <f>IF('Indicator Date hidden'!AX184="x","x",$AW$2-'Indicator Date hidden'!AX184)</f>
        <v>0</v>
      </c>
      <c r="AX183" s="206">
        <f>IF('Indicator Date hidden'!AY184="x","x",$AX$2-'Indicator Date hidden'!AY184)</f>
        <v>0</v>
      </c>
      <c r="AY183" s="206">
        <f>IF('Indicator Date hidden'!AZ184="x","x",$AY$2-'Indicator Date hidden'!AZ184)</f>
        <v>0</v>
      </c>
      <c r="AZ183" s="206">
        <f>IF('Indicator Date hidden'!BA184="x","x",$AZ$2-'Indicator Date hidden'!BA184)</f>
        <v>0</v>
      </c>
      <c r="BA183">
        <f t="shared" si="25"/>
        <v>5</v>
      </c>
      <c r="BB183" s="21">
        <f t="shared" si="26"/>
        <v>0.12195121951219512</v>
      </c>
      <c r="BC183">
        <f t="shared" si="27"/>
        <v>2</v>
      </c>
      <c r="BD183" s="21">
        <f t="shared" si="28"/>
        <v>0.63226738521052295</v>
      </c>
      <c r="BE183" s="282">
        <f t="shared" si="29"/>
        <v>0</v>
      </c>
    </row>
    <row r="184" spans="1:57" x14ac:dyDescent="0.25">
      <c r="A184" t="s">
        <v>7215</v>
      </c>
      <c r="B184" s="206">
        <f>IF('Indicator Date hidden'!C185="x","x",$B$2-'Indicator Date hidden'!C185)</f>
        <v>0</v>
      </c>
      <c r="C184" s="206">
        <f>IF('Indicator Date hidden'!D185="x","x",$C$2-'Indicator Date hidden'!D185)</f>
        <v>0</v>
      </c>
      <c r="D184" s="206">
        <f>IF('Indicator Date hidden'!E185="x","x",$D$2-'Indicator Date hidden'!E185)</f>
        <v>0</v>
      </c>
      <c r="E184" s="206">
        <f>IF('Indicator Date hidden'!F185="x","x",$E$2-'Indicator Date hidden'!F185)</f>
        <v>0</v>
      </c>
      <c r="F184" s="206">
        <f>IF('Indicator Date hidden'!G185="x","x",$F$2-'Indicator Date hidden'!G185)</f>
        <v>0</v>
      </c>
      <c r="G184" s="206">
        <f>IF('Indicator Date hidden'!H185="x","x",$G$2-'Indicator Date hidden'!H185)</f>
        <v>0</v>
      </c>
      <c r="H184" s="206">
        <f>IF('Indicator Date hidden'!I185="x","x",$H$2-'Indicator Date hidden'!I185)</f>
        <v>0</v>
      </c>
      <c r="I184" s="206">
        <f>IF('Indicator Date hidden'!J185="x","x",$I$2-'Indicator Date hidden'!J185)</f>
        <v>0</v>
      </c>
      <c r="J184" s="206">
        <f>IF('Indicator Date hidden'!K185="x","x",$J$2-'Indicator Date hidden'!K185)</f>
        <v>0</v>
      </c>
      <c r="K184" s="206">
        <f>IF('Indicator Date hidden'!L185="x","x",$K$2-'Indicator Date hidden'!L185)</f>
        <v>0</v>
      </c>
      <c r="L184" s="206">
        <f>IF('Indicator Date hidden'!M185="x","x",$L$2-'Indicator Date hidden'!M185)</f>
        <v>0</v>
      </c>
      <c r="M184" s="206">
        <f>IF('Indicator Date hidden'!N185="x","x",$M$2-'Indicator Date hidden'!N185)</f>
        <v>0</v>
      </c>
      <c r="N184" s="206">
        <f>IF('Indicator Date hidden'!O185="x","x",$N$2-'Indicator Date hidden'!O185)</f>
        <v>0</v>
      </c>
      <c r="O184" s="206">
        <f>IF('Indicator Date hidden'!P185="x","x",$O$2-'Indicator Date hidden'!P185)</f>
        <v>0</v>
      </c>
      <c r="P184" s="206">
        <f>IF('Indicator Date hidden'!Q185="x","x",$P$2-'Indicator Date hidden'!Q185)</f>
        <v>0</v>
      </c>
      <c r="Q184" s="206" t="str">
        <f>IF('Indicator Date hidden'!R185="x","x",$Q$2-'Indicator Date hidden'!R185)</f>
        <v>x</v>
      </c>
      <c r="R184" s="206">
        <f>IF('Indicator Date hidden'!S185="x","x",$R$2-'Indicator Date hidden'!S185)</f>
        <v>0</v>
      </c>
      <c r="S184" s="206">
        <f>IF('Indicator Date hidden'!T185="x","x",$S$2-'Indicator Date hidden'!T185)</f>
        <v>0</v>
      </c>
      <c r="T184" s="206">
        <f>IF('Indicator Date hidden'!U185="x","x",$T$2-'Indicator Date hidden'!U185)</f>
        <v>0</v>
      </c>
      <c r="U184" s="206" t="str">
        <f>IF('Indicator Date hidden'!V185="x","x",$U$2-'Indicator Date hidden'!V185)</f>
        <v>x</v>
      </c>
      <c r="V184" s="206">
        <f>IF('Indicator Date hidden'!W185="x","x",$V$2-'Indicator Date hidden'!W185)</f>
        <v>0</v>
      </c>
      <c r="W184" s="206" t="str">
        <f>IF('Indicator Date hidden'!X185="x","x",$W$2-'Indicator Date hidden'!X185)</f>
        <v>x</v>
      </c>
      <c r="X184" s="206">
        <f>IF('Indicator Date hidden'!Y185="x","x",$X$2-'Indicator Date hidden'!Y185)</f>
        <v>1</v>
      </c>
      <c r="Y184" s="206">
        <f>IF('Indicator Date hidden'!Z185="x","x",$Y$2-'Indicator Date hidden'!Z185)</f>
        <v>0</v>
      </c>
      <c r="Z184" s="206">
        <f>IF('Indicator Date hidden'!AA185="x","x",$Z$2-'Indicator Date hidden'!AA185)</f>
        <v>0</v>
      </c>
      <c r="AA184" s="206">
        <f>IF('Indicator Date hidden'!AB185="x","x",$AA$2-'Indicator Date hidden'!AB185)</f>
        <v>1</v>
      </c>
      <c r="AB184" s="206">
        <f>IF('Indicator Date hidden'!AC185="x","x",$AB$2-'Indicator Date hidden'!AC185)</f>
        <v>0</v>
      </c>
      <c r="AC184" s="206">
        <f>IF('Indicator Date hidden'!AD185="x","x",$AC$2-'Indicator Date hidden'!AD185)</f>
        <v>0</v>
      </c>
      <c r="AD184" s="206" t="str">
        <f>IF('Indicator Date hidden'!AE185="x","x",$AD$2-'Indicator Date hidden'!AE185)</f>
        <v>x</v>
      </c>
      <c r="AE184" s="206">
        <f>IF('Indicator Date hidden'!AF185="x","x",$AE$2-'Indicator Date hidden'!AF185)</f>
        <v>0</v>
      </c>
      <c r="AF184" s="206">
        <f>IF('Indicator Date hidden'!AG185="x","x",$AF$2-'Indicator Date hidden'!AG185)</f>
        <v>1</v>
      </c>
      <c r="AG184" s="206">
        <f>IF('Indicator Date hidden'!AH185="x","x",$AG$2-'Indicator Date hidden'!AH185)</f>
        <v>0</v>
      </c>
      <c r="AH184" s="206">
        <f>IF('Indicator Date hidden'!AI185="x","x",$AH$2-'Indicator Date hidden'!AI185)</f>
        <v>0</v>
      </c>
      <c r="AI184" s="206">
        <f>IF('Indicator Date hidden'!AJ185="x","x",$AI$2-'Indicator Date hidden'!AJ185)</f>
        <v>0</v>
      </c>
      <c r="AJ184" s="206" t="str">
        <f>IF('Indicator Date hidden'!AK185="x","x",$AJ$2-'Indicator Date hidden'!AK185)</f>
        <v>x</v>
      </c>
      <c r="AK184" s="206">
        <f>IF('Indicator Date hidden'!AL185="x","x",$AK$2-'Indicator Date hidden'!AL185)</f>
        <v>1</v>
      </c>
      <c r="AL184" s="206">
        <f>IF('Indicator Date hidden'!AM185="x","x",$AL$2-'Indicator Date hidden'!AM185)</f>
        <v>0</v>
      </c>
      <c r="AM184" s="206">
        <f>IF('Indicator Date hidden'!AN185="x","x",$AM$2-'Indicator Date hidden'!AN185)</f>
        <v>0</v>
      </c>
      <c r="AN184" s="206">
        <f>IF('Indicator Date hidden'!AO185="x","x",$AN$2-'Indicator Date hidden'!AO185)</f>
        <v>0</v>
      </c>
      <c r="AO184" s="206">
        <f>IF('Indicator Date hidden'!AP185="x","x",$AO$2-'Indicator Date hidden'!AP185)</f>
        <v>0</v>
      </c>
      <c r="AP184" s="206">
        <f>IF('Indicator Date hidden'!AQ185="x","x",$AP$2-'Indicator Date hidden'!AQ185)</f>
        <v>0</v>
      </c>
      <c r="AQ184" s="206">
        <f>IF('Indicator Date hidden'!AR185="x","x",$AQ$2-'Indicator Date hidden'!AR185)</f>
        <v>0</v>
      </c>
      <c r="AR184" s="206">
        <f>IF('Indicator Date hidden'!AS185="x","x",$AR$2-'Indicator Date hidden'!AS185)</f>
        <v>0</v>
      </c>
      <c r="AS184" s="206">
        <f>IF('Indicator Date hidden'!AT185="x","x",$AS$2-'Indicator Date hidden'!AT185)</f>
        <v>0</v>
      </c>
      <c r="AT184" s="206">
        <f>IF('Indicator Date hidden'!AU185="x","x",$AT$2-'Indicator Date hidden'!AU185)</f>
        <v>0</v>
      </c>
      <c r="AU184" s="206" t="str">
        <f>IF('Indicator Date hidden'!AV185="x","x",$AU$2-'Indicator Date hidden'!AV185)</f>
        <v>x</v>
      </c>
      <c r="AV184" s="206">
        <f>IF('Indicator Date hidden'!AW185="x","x",$AV$2-'Indicator Date hidden'!AW185)</f>
        <v>0</v>
      </c>
      <c r="AW184" s="206">
        <f>IF('Indicator Date hidden'!AX185="x","x",$AW$2-'Indicator Date hidden'!AX185)</f>
        <v>0</v>
      </c>
      <c r="AX184" s="206">
        <f>IF('Indicator Date hidden'!AY185="x","x",$AX$2-'Indicator Date hidden'!AY185)</f>
        <v>0</v>
      </c>
      <c r="AY184" s="206">
        <f>IF('Indicator Date hidden'!AZ185="x","x",$AY$2-'Indicator Date hidden'!AZ185)</f>
        <v>0</v>
      </c>
      <c r="AZ184" s="206">
        <f>IF('Indicator Date hidden'!BA185="x","x",$AZ$2-'Indicator Date hidden'!BA185)</f>
        <v>0</v>
      </c>
      <c r="BA184">
        <f t="shared" si="25"/>
        <v>4</v>
      </c>
      <c r="BB184" s="21">
        <f t="shared" si="26"/>
        <v>8.8888888888888892E-2</v>
      </c>
      <c r="BC184">
        <f t="shared" si="27"/>
        <v>4</v>
      </c>
      <c r="BD184" s="21">
        <f t="shared" si="28"/>
        <v>0.28458329944145994</v>
      </c>
      <c r="BE184" s="282">
        <f t="shared" si="29"/>
        <v>0</v>
      </c>
    </row>
    <row r="185" spans="1:57" x14ac:dyDescent="0.25">
      <c r="A185" t="s">
        <v>7408</v>
      </c>
      <c r="B185" s="206">
        <f>IF('Indicator Date hidden'!C186="x","x",$B$2-'Indicator Date hidden'!C186)</f>
        <v>0</v>
      </c>
      <c r="C185" s="206">
        <f>IF('Indicator Date hidden'!D186="x","x",$C$2-'Indicator Date hidden'!D186)</f>
        <v>0</v>
      </c>
      <c r="D185" s="206">
        <f>IF('Indicator Date hidden'!E186="x","x",$D$2-'Indicator Date hidden'!E186)</f>
        <v>0</v>
      </c>
      <c r="E185" s="206">
        <f>IF('Indicator Date hidden'!F186="x","x",$E$2-'Indicator Date hidden'!F186)</f>
        <v>0</v>
      </c>
      <c r="F185" s="206">
        <f>IF('Indicator Date hidden'!G186="x","x",$F$2-'Indicator Date hidden'!G186)</f>
        <v>0</v>
      </c>
      <c r="G185" s="206">
        <f>IF('Indicator Date hidden'!H186="x","x",$G$2-'Indicator Date hidden'!H186)</f>
        <v>0</v>
      </c>
      <c r="H185" s="206">
        <f>IF('Indicator Date hidden'!I186="x","x",$H$2-'Indicator Date hidden'!I186)</f>
        <v>0</v>
      </c>
      <c r="I185" s="206">
        <f>IF('Indicator Date hidden'!J186="x","x",$I$2-'Indicator Date hidden'!J186)</f>
        <v>0</v>
      </c>
      <c r="J185" s="206">
        <f>IF('Indicator Date hidden'!K186="x","x",$J$2-'Indicator Date hidden'!K186)</f>
        <v>0</v>
      </c>
      <c r="K185" s="206">
        <f>IF('Indicator Date hidden'!L186="x","x",$K$2-'Indicator Date hidden'!L186)</f>
        <v>0</v>
      </c>
      <c r="L185" s="206">
        <f>IF('Indicator Date hidden'!M186="x","x",$L$2-'Indicator Date hidden'!M186)</f>
        <v>0</v>
      </c>
      <c r="M185" s="206">
        <f>IF('Indicator Date hidden'!N186="x","x",$M$2-'Indicator Date hidden'!N186)</f>
        <v>0</v>
      </c>
      <c r="N185" s="206">
        <f>IF('Indicator Date hidden'!O186="x","x",$N$2-'Indicator Date hidden'!O186)</f>
        <v>0</v>
      </c>
      <c r="O185" s="206">
        <f>IF('Indicator Date hidden'!P186="x","x",$O$2-'Indicator Date hidden'!P186)</f>
        <v>0</v>
      </c>
      <c r="P185" s="206">
        <f>IF('Indicator Date hidden'!Q186="x","x",$P$2-'Indicator Date hidden'!Q186)</f>
        <v>0</v>
      </c>
      <c r="Q185" s="206" t="str">
        <f>IF('Indicator Date hidden'!R186="x","x",$Q$2-'Indicator Date hidden'!R186)</f>
        <v>x</v>
      </c>
      <c r="R185" s="206">
        <f>IF('Indicator Date hidden'!S186="x","x",$R$2-'Indicator Date hidden'!S186)</f>
        <v>0</v>
      </c>
      <c r="S185" s="206">
        <f>IF('Indicator Date hidden'!T186="x","x",$S$2-'Indicator Date hidden'!T186)</f>
        <v>0</v>
      </c>
      <c r="T185" s="206">
        <f>IF('Indicator Date hidden'!U186="x","x",$T$2-'Indicator Date hidden'!U186)</f>
        <v>0</v>
      </c>
      <c r="U185" s="206" t="str">
        <f>IF('Indicator Date hidden'!V186="x","x",$U$2-'Indicator Date hidden'!V186)</f>
        <v>x</v>
      </c>
      <c r="V185" s="206">
        <f>IF('Indicator Date hidden'!W186="x","x",$V$2-'Indicator Date hidden'!W186)</f>
        <v>0</v>
      </c>
      <c r="W185" s="206">
        <f>IF('Indicator Date hidden'!X186="x","x",$W$2-'Indicator Date hidden'!X186)</f>
        <v>2</v>
      </c>
      <c r="X185" s="206">
        <f>IF('Indicator Date hidden'!Y186="x","x",$X$2-'Indicator Date hidden'!Y186)</f>
        <v>3</v>
      </c>
      <c r="Y185" s="206">
        <f>IF('Indicator Date hidden'!Z186="x","x",$Y$2-'Indicator Date hidden'!Z186)</f>
        <v>0</v>
      </c>
      <c r="Z185" s="206">
        <f>IF('Indicator Date hidden'!AA186="x","x",$Z$2-'Indicator Date hidden'!AA186)</f>
        <v>0</v>
      </c>
      <c r="AA185" s="206" t="str">
        <f>IF('Indicator Date hidden'!AB186="x","x",$AA$2-'Indicator Date hidden'!AB186)</f>
        <v>x</v>
      </c>
      <c r="AB185" s="206">
        <f>IF('Indicator Date hidden'!AC186="x","x",$AB$2-'Indicator Date hidden'!AC186)</f>
        <v>0</v>
      </c>
      <c r="AC185" s="206">
        <f>IF('Indicator Date hidden'!AD186="x","x",$AC$2-'Indicator Date hidden'!AD186)</f>
        <v>0</v>
      </c>
      <c r="AD185" s="206" t="str">
        <f>IF('Indicator Date hidden'!AE186="x","x",$AD$2-'Indicator Date hidden'!AE186)</f>
        <v>x</v>
      </c>
      <c r="AE185" s="206">
        <f>IF('Indicator Date hidden'!AF186="x","x",$AE$2-'Indicator Date hidden'!AF186)</f>
        <v>0</v>
      </c>
      <c r="AF185" s="206">
        <f>IF('Indicator Date hidden'!AG186="x","x",$AF$2-'Indicator Date hidden'!AG186)</f>
        <v>0</v>
      </c>
      <c r="AG185" s="206">
        <f>IF('Indicator Date hidden'!AH186="x","x",$AG$2-'Indicator Date hidden'!AH186)</f>
        <v>0</v>
      </c>
      <c r="AH185" s="206">
        <f>IF('Indicator Date hidden'!AI186="x","x",$AH$2-'Indicator Date hidden'!AI186)</f>
        <v>0</v>
      </c>
      <c r="AI185" s="206">
        <f>IF('Indicator Date hidden'!AJ186="x","x",$AI$2-'Indicator Date hidden'!AJ186)</f>
        <v>0</v>
      </c>
      <c r="AJ185" s="206" t="str">
        <f>IF('Indicator Date hidden'!AK186="x","x",$AJ$2-'Indicator Date hidden'!AK186)</f>
        <v>x</v>
      </c>
      <c r="AK185" s="206">
        <f>IF('Indicator Date hidden'!AL186="x","x",$AK$2-'Indicator Date hidden'!AL186)</f>
        <v>1</v>
      </c>
      <c r="AL185" s="206">
        <f>IF('Indicator Date hidden'!AM186="x","x",$AL$2-'Indicator Date hidden'!AM186)</f>
        <v>0</v>
      </c>
      <c r="AM185" s="206">
        <f>IF('Indicator Date hidden'!AN186="x","x",$AM$2-'Indicator Date hidden'!AN186)</f>
        <v>0</v>
      </c>
      <c r="AN185" s="206">
        <f>IF('Indicator Date hidden'!AO186="x","x",$AN$2-'Indicator Date hidden'!AO186)</f>
        <v>0</v>
      </c>
      <c r="AO185" s="206">
        <f>IF('Indicator Date hidden'!AP186="x","x",$AO$2-'Indicator Date hidden'!AP186)</f>
        <v>0</v>
      </c>
      <c r="AP185" s="206">
        <f>IF('Indicator Date hidden'!AQ186="x","x",$AP$2-'Indicator Date hidden'!AQ186)</f>
        <v>0</v>
      </c>
      <c r="AQ185" s="206">
        <f>IF('Indicator Date hidden'!AR186="x","x",$AQ$2-'Indicator Date hidden'!AR186)</f>
        <v>4</v>
      </c>
      <c r="AR185" s="206">
        <f>IF('Indicator Date hidden'!AS186="x","x",$AR$2-'Indicator Date hidden'!AS186)</f>
        <v>0</v>
      </c>
      <c r="AS185" s="206">
        <f>IF('Indicator Date hidden'!AT186="x","x",$AS$2-'Indicator Date hidden'!AT186)</f>
        <v>0</v>
      </c>
      <c r="AT185" s="206">
        <f>IF('Indicator Date hidden'!AU186="x","x",$AT$2-'Indicator Date hidden'!AU186)</f>
        <v>0</v>
      </c>
      <c r="AU185" s="206" t="str">
        <f>IF('Indicator Date hidden'!AV186="x","x",$AU$2-'Indicator Date hidden'!AV186)</f>
        <v>x</v>
      </c>
      <c r="AV185" s="206">
        <f>IF('Indicator Date hidden'!AW186="x","x",$AV$2-'Indicator Date hidden'!AW186)</f>
        <v>0</v>
      </c>
      <c r="AW185" s="206">
        <f>IF('Indicator Date hidden'!AX186="x","x",$AW$2-'Indicator Date hidden'!AX186)</f>
        <v>0</v>
      </c>
      <c r="AX185" s="206">
        <f>IF('Indicator Date hidden'!AY186="x","x",$AX$2-'Indicator Date hidden'!AY186)</f>
        <v>1</v>
      </c>
      <c r="AY185" s="206">
        <f>IF('Indicator Date hidden'!AZ186="x","x",$AY$2-'Indicator Date hidden'!AZ186)</f>
        <v>0</v>
      </c>
      <c r="AZ185" s="206">
        <f>IF('Indicator Date hidden'!BA186="x","x",$AZ$2-'Indicator Date hidden'!BA186)</f>
        <v>0</v>
      </c>
      <c r="BA185">
        <f t="shared" si="25"/>
        <v>11</v>
      </c>
      <c r="BB185" s="21">
        <f t="shared" si="26"/>
        <v>0.24444444444444444</v>
      </c>
      <c r="BC185">
        <f t="shared" si="27"/>
        <v>5</v>
      </c>
      <c r="BD185" s="21">
        <f t="shared" si="28"/>
        <v>0.79318081322554435</v>
      </c>
      <c r="BE185" s="282">
        <f t="shared" si="29"/>
        <v>0</v>
      </c>
    </row>
    <row r="186" spans="1:57" x14ac:dyDescent="0.25">
      <c r="A186" t="s">
        <v>7406</v>
      </c>
      <c r="B186" s="206">
        <f>IF('Indicator Date hidden'!C187="x","x",$B$2-'Indicator Date hidden'!C187)</f>
        <v>0</v>
      </c>
      <c r="C186" s="206">
        <f>IF('Indicator Date hidden'!D187="x","x",$C$2-'Indicator Date hidden'!D187)</f>
        <v>0</v>
      </c>
      <c r="D186" s="206">
        <f>IF('Indicator Date hidden'!E187="x","x",$D$2-'Indicator Date hidden'!E187)</f>
        <v>0</v>
      </c>
      <c r="E186" s="206">
        <f>IF('Indicator Date hidden'!F187="x","x",$E$2-'Indicator Date hidden'!F187)</f>
        <v>0</v>
      </c>
      <c r="F186" s="206">
        <f>IF('Indicator Date hidden'!G187="x","x",$F$2-'Indicator Date hidden'!G187)</f>
        <v>0</v>
      </c>
      <c r="G186" s="206">
        <f>IF('Indicator Date hidden'!H187="x","x",$G$2-'Indicator Date hidden'!H187)</f>
        <v>0</v>
      </c>
      <c r="H186" s="206">
        <f>IF('Indicator Date hidden'!I187="x","x",$H$2-'Indicator Date hidden'!I187)</f>
        <v>0</v>
      </c>
      <c r="I186" s="206">
        <f>IF('Indicator Date hidden'!J187="x","x",$I$2-'Indicator Date hidden'!J187)</f>
        <v>0</v>
      </c>
      <c r="J186" s="206">
        <f>IF('Indicator Date hidden'!K187="x","x",$J$2-'Indicator Date hidden'!K187)</f>
        <v>0</v>
      </c>
      <c r="K186" s="206">
        <f>IF('Indicator Date hidden'!L187="x","x",$K$2-'Indicator Date hidden'!L187)</f>
        <v>0</v>
      </c>
      <c r="L186" s="206">
        <f>IF('Indicator Date hidden'!M187="x","x",$L$2-'Indicator Date hidden'!M187)</f>
        <v>0</v>
      </c>
      <c r="M186" s="206">
        <f>IF('Indicator Date hidden'!N187="x","x",$M$2-'Indicator Date hidden'!N187)</f>
        <v>0</v>
      </c>
      <c r="N186" s="206">
        <f>IF('Indicator Date hidden'!O187="x","x",$N$2-'Indicator Date hidden'!O187)</f>
        <v>0</v>
      </c>
      <c r="O186" s="206">
        <f>IF('Indicator Date hidden'!P187="x","x",$O$2-'Indicator Date hidden'!P187)</f>
        <v>0</v>
      </c>
      <c r="P186" s="206">
        <f>IF('Indicator Date hidden'!Q187="x","x",$P$2-'Indicator Date hidden'!Q187)</f>
        <v>0</v>
      </c>
      <c r="Q186" s="206" t="str">
        <f>IF('Indicator Date hidden'!R187="x","x",$Q$2-'Indicator Date hidden'!R187)</f>
        <v>x</v>
      </c>
      <c r="R186" s="206">
        <f>IF('Indicator Date hidden'!S187="x","x",$R$2-'Indicator Date hidden'!S187)</f>
        <v>0</v>
      </c>
      <c r="S186" s="206">
        <f>IF('Indicator Date hidden'!T187="x","x",$S$2-'Indicator Date hidden'!T187)</f>
        <v>0</v>
      </c>
      <c r="T186" s="206">
        <f>IF('Indicator Date hidden'!U187="x","x",$T$2-'Indicator Date hidden'!U187)</f>
        <v>0</v>
      </c>
      <c r="U186" s="206">
        <f>IF('Indicator Date hidden'!V187="x","x",$U$2-'Indicator Date hidden'!V187)</f>
        <v>0</v>
      </c>
      <c r="V186" s="206">
        <f>IF('Indicator Date hidden'!W187="x","x",$V$2-'Indicator Date hidden'!W187)</f>
        <v>0</v>
      </c>
      <c r="W186" s="206">
        <f>IF('Indicator Date hidden'!X187="x","x",$W$2-'Indicator Date hidden'!X187)</f>
        <v>3</v>
      </c>
      <c r="X186" s="206">
        <f>IF('Indicator Date hidden'!Y187="x","x",$X$2-'Indicator Date hidden'!Y187)</f>
        <v>4</v>
      </c>
      <c r="Y186" s="206">
        <f>IF('Indicator Date hidden'!Z187="x","x",$Y$2-'Indicator Date hidden'!Z187)</f>
        <v>0</v>
      </c>
      <c r="Z186" s="206">
        <f>IF('Indicator Date hidden'!AA187="x","x",$Z$2-'Indicator Date hidden'!AA187)</f>
        <v>0</v>
      </c>
      <c r="AA186" s="206">
        <f>IF('Indicator Date hidden'!AB187="x","x",$AA$2-'Indicator Date hidden'!AB187)</f>
        <v>0</v>
      </c>
      <c r="AB186" s="206">
        <f>IF('Indicator Date hidden'!AC187="x","x",$AB$2-'Indicator Date hidden'!AC187)</f>
        <v>0</v>
      </c>
      <c r="AC186" s="206">
        <f>IF('Indicator Date hidden'!AD187="x","x",$AC$2-'Indicator Date hidden'!AD187)</f>
        <v>0</v>
      </c>
      <c r="AD186" s="206" t="str">
        <f>IF('Indicator Date hidden'!AE187="x","x",$AD$2-'Indicator Date hidden'!AE187)</f>
        <v>x</v>
      </c>
      <c r="AE186" s="206">
        <f>IF('Indicator Date hidden'!AF187="x","x",$AE$2-'Indicator Date hidden'!AF187)</f>
        <v>0</v>
      </c>
      <c r="AF186" s="206">
        <f>IF('Indicator Date hidden'!AG187="x","x",$AF$2-'Indicator Date hidden'!AG187)</f>
        <v>0</v>
      </c>
      <c r="AG186" s="206">
        <f>IF('Indicator Date hidden'!AH187="x","x",$AG$2-'Indicator Date hidden'!AH187)</f>
        <v>0</v>
      </c>
      <c r="AH186" s="206">
        <f>IF('Indicator Date hidden'!AI187="x","x",$AH$2-'Indicator Date hidden'!AI187)</f>
        <v>0</v>
      </c>
      <c r="AI186" s="206">
        <f>IF('Indicator Date hidden'!AJ187="x","x",$AI$2-'Indicator Date hidden'!AJ187)</f>
        <v>0</v>
      </c>
      <c r="AJ186" s="206" t="str">
        <f>IF('Indicator Date hidden'!AK187="x","x",$AJ$2-'Indicator Date hidden'!AK187)</f>
        <v>x</v>
      </c>
      <c r="AK186" s="206">
        <f>IF('Indicator Date hidden'!AL187="x","x",$AK$2-'Indicator Date hidden'!AL187)</f>
        <v>1</v>
      </c>
      <c r="AL186" s="206">
        <f>IF('Indicator Date hidden'!AM187="x","x",$AL$2-'Indicator Date hidden'!AM187)</f>
        <v>0</v>
      </c>
      <c r="AM186" s="206">
        <f>IF('Indicator Date hidden'!AN187="x","x",$AM$2-'Indicator Date hidden'!AN187)</f>
        <v>0</v>
      </c>
      <c r="AN186" s="206">
        <f>IF('Indicator Date hidden'!AO187="x","x",$AN$2-'Indicator Date hidden'!AO187)</f>
        <v>0</v>
      </c>
      <c r="AO186" s="206">
        <f>IF('Indicator Date hidden'!AP187="x","x",$AO$2-'Indicator Date hidden'!AP187)</f>
        <v>0</v>
      </c>
      <c r="AP186" s="206">
        <f>IF('Indicator Date hidden'!AQ187="x","x",$AP$2-'Indicator Date hidden'!AQ187)</f>
        <v>0</v>
      </c>
      <c r="AQ186" s="206">
        <f>IF('Indicator Date hidden'!AR187="x","x",$AQ$2-'Indicator Date hidden'!AR187)</f>
        <v>4</v>
      </c>
      <c r="AR186" s="206">
        <f>IF('Indicator Date hidden'!AS187="x","x",$AR$2-'Indicator Date hidden'!AS187)</f>
        <v>0</v>
      </c>
      <c r="AS186" s="206">
        <f>IF('Indicator Date hidden'!AT187="x","x",$AS$2-'Indicator Date hidden'!AT187)</f>
        <v>0</v>
      </c>
      <c r="AT186" s="206">
        <f>IF('Indicator Date hidden'!AU187="x","x",$AT$2-'Indicator Date hidden'!AU187)</f>
        <v>0</v>
      </c>
      <c r="AU186" s="206">
        <f>IF('Indicator Date hidden'!AV187="x","x",$AU$2-'Indicator Date hidden'!AV187)</f>
        <v>1</v>
      </c>
      <c r="AV186" s="206">
        <f>IF('Indicator Date hidden'!AW187="x","x",$AV$2-'Indicator Date hidden'!AW187)</f>
        <v>0</v>
      </c>
      <c r="AW186" s="206">
        <f>IF('Indicator Date hidden'!AX187="x","x",$AW$2-'Indicator Date hidden'!AX187)</f>
        <v>0</v>
      </c>
      <c r="AX186" s="206">
        <f>IF('Indicator Date hidden'!AY187="x","x",$AX$2-'Indicator Date hidden'!AY187)</f>
        <v>0</v>
      </c>
      <c r="AY186" s="206">
        <f>IF('Indicator Date hidden'!AZ187="x","x",$AY$2-'Indicator Date hidden'!AZ187)</f>
        <v>0</v>
      </c>
      <c r="AZ186" s="206">
        <f>IF('Indicator Date hidden'!BA187="x","x",$AZ$2-'Indicator Date hidden'!BA187)</f>
        <v>0</v>
      </c>
      <c r="BA186">
        <f t="shared" si="25"/>
        <v>13</v>
      </c>
      <c r="BB186" s="21">
        <f t="shared" si="26"/>
        <v>0.27083333333333331</v>
      </c>
      <c r="BC186">
        <f t="shared" si="27"/>
        <v>5</v>
      </c>
      <c r="BD186" s="21">
        <f t="shared" si="28"/>
        <v>0.90690828581995475</v>
      </c>
      <c r="BE186" s="282">
        <f t="shared" si="29"/>
        <v>0</v>
      </c>
    </row>
    <row r="187" spans="1:57" x14ac:dyDescent="0.25">
      <c r="A187" t="s">
        <v>7410</v>
      </c>
      <c r="B187" s="206">
        <f>IF('Indicator Date hidden'!C188="x","x",$B$2-'Indicator Date hidden'!C188)</f>
        <v>0</v>
      </c>
      <c r="C187" s="206">
        <f>IF('Indicator Date hidden'!D188="x","x",$C$2-'Indicator Date hidden'!D188)</f>
        <v>0</v>
      </c>
      <c r="D187" s="206">
        <f>IF('Indicator Date hidden'!E188="x","x",$D$2-'Indicator Date hidden'!E188)</f>
        <v>0</v>
      </c>
      <c r="E187" s="206">
        <f>IF('Indicator Date hidden'!F188="x","x",$E$2-'Indicator Date hidden'!F188)</f>
        <v>0</v>
      </c>
      <c r="F187" s="206">
        <f>IF('Indicator Date hidden'!G188="x","x",$F$2-'Indicator Date hidden'!G188)</f>
        <v>0</v>
      </c>
      <c r="G187" s="206">
        <f>IF('Indicator Date hidden'!H188="x","x",$G$2-'Indicator Date hidden'!H188)</f>
        <v>0</v>
      </c>
      <c r="H187" s="206">
        <f>IF('Indicator Date hidden'!I188="x","x",$H$2-'Indicator Date hidden'!I188)</f>
        <v>0</v>
      </c>
      <c r="I187" s="206">
        <f>IF('Indicator Date hidden'!J188="x","x",$I$2-'Indicator Date hidden'!J188)</f>
        <v>0</v>
      </c>
      <c r="J187" s="206">
        <f>IF('Indicator Date hidden'!K188="x","x",$J$2-'Indicator Date hidden'!K188)</f>
        <v>0</v>
      </c>
      <c r="K187" s="206">
        <f>IF('Indicator Date hidden'!L188="x","x",$K$2-'Indicator Date hidden'!L188)</f>
        <v>0</v>
      </c>
      <c r="L187" s="206">
        <f>IF('Indicator Date hidden'!M188="x","x",$L$2-'Indicator Date hidden'!M188)</f>
        <v>0</v>
      </c>
      <c r="M187" s="206">
        <f>IF('Indicator Date hidden'!N188="x","x",$M$2-'Indicator Date hidden'!N188)</f>
        <v>0</v>
      </c>
      <c r="N187" s="206">
        <f>IF('Indicator Date hidden'!O188="x","x",$N$2-'Indicator Date hidden'!O188)</f>
        <v>0</v>
      </c>
      <c r="O187" s="206">
        <f>IF('Indicator Date hidden'!P188="x","x",$O$2-'Indicator Date hidden'!P188)</f>
        <v>0</v>
      </c>
      <c r="P187" s="206">
        <f>IF('Indicator Date hidden'!Q188="x","x",$P$2-'Indicator Date hidden'!Q188)</f>
        <v>0</v>
      </c>
      <c r="Q187" s="206">
        <f>IF('Indicator Date hidden'!R188="x","x",$Q$2-'Indicator Date hidden'!R188)</f>
        <v>8</v>
      </c>
      <c r="R187" s="206">
        <f>IF('Indicator Date hidden'!S188="x","x",$R$2-'Indicator Date hidden'!S188)</f>
        <v>0</v>
      </c>
      <c r="S187" s="206">
        <f>IF('Indicator Date hidden'!T188="x","x",$S$2-'Indicator Date hidden'!T188)</f>
        <v>0</v>
      </c>
      <c r="T187" s="206">
        <f>IF('Indicator Date hidden'!U188="x","x",$T$2-'Indicator Date hidden'!U188)</f>
        <v>0</v>
      </c>
      <c r="U187" s="206">
        <f>IF('Indicator Date hidden'!V188="x","x",$U$2-'Indicator Date hidden'!V188)</f>
        <v>0</v>
      </c>
      <c r="V187" s="206">
        <f>IF('Indicator Date hidden'!W188="x","x",$V$2-'Indicator Date hidden'!W188)</f>
        <v>0</v>
      </c>
      <c r="W187" s="206">
        <f>IF('Indicator Date hidden'!X188="x","x",$W$2-'Indicator Date hidden'!X188)</f>
        <v>8</v>
      </c>
      <c r="X187" s="206">
        <f>IF('Indicator Date hidden'!Y188="x","x",$X$2-'Indicator Date hidden'!Y188)</f>
        <v>1</v>
      </c>
      <c r="Y187" s="206">
        <f>IF('Indicator Date hidden'!Z188="x","x",$Y$2-'Indicator Date hidden'!Z188)</f>
        <v>0</v>
      </c>
      <c r="Z187" s="206">
        <f>IF('Indicator Date hidden'!AA188="x","x",$Z$2-'Indicator Date hidden'!AA188)</f>
        <v>0</v>
      </c>
      <c r="AA187" s="206">
        <f>IF('Indicator Date hidden'!AB188="x","x",$AA$2-'Indicator Date hidden'!AB188)</f>
        <v>0</v>
      </c>
      <c r="AB187" s="206">
        <f>IF('Indicator Date hidden'!AC188="x","x",$AB$2-'Indicator Date hidden'!AC188)</f>
        <v>0</v>
      </c>
      <c r="AC187" s="206">
        <f>IF('Indicator Date hidden'!AD188="x","x",$AC$2-'Indicator Date hidden'!AD188)</f>
        <v>0</v>
      </c>
      <c r="AD187" s="206" t="str">
        <f>IF('Indicator Date hidden'!AE188="x","x",$AD$2-'Indicator Date hidden'!AE188)</f>
        <v>x</v>
      </c>
      <c r="AE187" s="206" t="str">
        <f>IF('Indicator Date hidden'!AF188="x","x",$AE$2-'Indicator Date hidden'!AF188)</f>
        <v>x</v>
      </c>
      <c r="AF187" s="206">
        <f>IF('Indicator Date hidden'!AG188="x","x",$AF$2-'Indicator Date hidden'!AG188)</f>
        <v>10</v>
      </c>
      <c r="AG187" s="206">
        <f>IF('Indicator Date hidden'!AH188="x","x",$AG$2-'Indicator Date hidden'!AH188)</f>
        <v>0</v>
      </c>
      <c r="AH187" s="206">
        <f>IF('Indicator Date hidden'!AI188="x","x",$AH$2-'Indicator Date hidden'!AI188)</f>
        <v>0</v>
      </c>
      <c r="AI187" s="206">
        <f>IF('Indicator Date hidden'!AJ188="x","x",$AI$2-'Indicator Date hidden'!AJ188)</f>
        <v>0</v>
      </c>
      <c r="AJ187" s="206" t="str">
        <f>IF('Indicator Date hidden'!AK188="x","x",$AJ$2-'Indicator Date hidden'!AK188)</f>
        <v>x</v>
      </c>
      <c r="AK187" s="206">
        <f>IF('Indicator Date hidden'!AL188="x","x",$AK$2-'Indicator Date hidden'!AL188)</f>
        <v>1</v>
      </c>
      <c r="AL187" s="206">
        <f>IF('Indicator Date hidden'!AM188="x","x",$AL$2-'Indicator Date hidden'!AM188)</f>
        <v>0</v>
      </c>
      <c r="AM187" s="206">
        <f>IF('Indicator Date hidden'!AN188="x","x",$AM$2-'Indicator Date hidden'!AN188)</f>
        <v>0</v>
      </c>
      <c r="AN187" s="206">
        <f>IF('Indicator Date hidden'!AO188="x","x",$AN$2-'Indicator Date hidden'!AO188)</f>
        <v>0</v>
      </c>
      <c r="AO187" s="206" t="str">
        <f>IF('Indicator Date hidden'!AP188="x","x",$AO$2-'Indicator Date hidden'!AP188)</f>
        <v>x</v>
      </c>
      <c r="AP187" s="206" t="str">
        <f>IF('Indicator Date hidden'!AQ188="x","x",$AP$2-'Indicator Date hidden'!AQ188)</f>
        <v>x</v>
      </c>
      <c r="AQ187" s="206">
        <f>IF('Indicator Date hidden'!AR188="x","x",$AQ$2-'Indicator Date hidden'!AR188)</f>
        <v>8</v>
      </c>
      <c r="AR187" s="206">
        <f>IF('Indicator Date hidden'!AS188="x","x",$AR$2-'Indicator Date hidden'!AS188)</f>
        <v>0</v>
      </c>
      <c r="AS187" s="206">
        <f>IF('Indicator Date hidden'!AT188="x","x",$AS$2-'Indicator Date hidden'!AT188)</f>
        <v>0</v>
      </c>
      <c r="AT187" s="206">
        <f>IF('Indicator Date hidden'!AU188="x","x",$AT$2-'Indicator Date hidden'!AU188)</f>
        <v>0</v>
      </c>
      <c r="AU187" s="206">
        <f>IF('Indicator Date hidden'!AV188="x","x",$AU$2-'Indicator Date hidden'!AV188)</f>
        <v>1</v>
      </c>
      <c r="AV187" s="206">
        <f>IF('Indicator Date hidden'!AW188="x","x",$AV$2-'Indicator Date hidden'!AW188)</f>
        <v>0</v>
      </c>
      <c r="AW187" s="206">
        <f>IF('Indicator Date hidden'!AX188="x","x",$AW$2-'Indicator Date hidden'!AX188)</f>
        <v>0</v>
      </c>
      <c r="AX187" s="206">
        <f>IF('Indicator Date hidden'!AY188="x","x",$AX$2-'Indicator Date hidden'!AY188)</f>
        <v>0</v>
      </c>
      <c r="AY187" s="206">
        <f>IF('Indicator Date hidden'!AZ188="x","x",$AY$2-'Indicator Date hidden'!AZ188)</f>
        <v>0</v>
      </c>
      <c r="AZ187" s="206">
        <f>IF('Indicator Date hidden'!BA188="x","x",$AZ$2-'Indicator Date hidden'!BA188)</f>
        <v>3</v>
      </c>
      <c r="BA187">
        <f t="shared" si="25"/>
        <v>40</v>
      </c>
      <c r="BB187" s="21">
        <f t="shared" si="26"/>
        <v>0.86956521739130432</v>
      </c>
      <c r="BC187">
        <f t="shared" si="27"/>
        <v>8</v>
      </c>
      <c r="BD187" s="21">
        <f t="shared" si="28"/>
        <v>2.4192048249119229</v>
      </c>
      <c r="BE187" s="282">
        <f t="shared" si="29"/>
        <v>0</v>
      </c>
    </row>
    <row r="188" spans="1:57" x14ac:dyDescent="0.25">
      <c r="A188" t="s">
        <v>7416</v>
      </c>
      <c r="B188" s="206">
        <f>IF('Indicator Date hidden'!C189="x","x",$B$2-'Indicator Date hidden'!C189)</f>
        <v>0</v>
      </c>
      <c r="C188" s="206">
        <f>IF('Indicator Date hidden'!D189="x","x",$C$2-'Indicator Date hidden'!D189)</f>
        <v>0</v>
      </c>
      <c r="D188" s="206">
        <f>IF('Indicator Date hidden'!E189="x","x",$D$2-'Indicator Date hidden'!E189)</f>
        <v>0</v>
      </c>
      <c r="E188" s="206">
        <f>IF('Indicator Date hidden'!F189="x","x",$E$2-'Indicator Date hidden'!F189)</f>
        <v>0</v>
      </c>
      <c r="F188" s="206">
        <f>IF('Indicator Date hidden'!G189="x","x",$F$2-'Indicator Date hidden'!G189)</f>
        <v>0</v>
      </c>
      <c r="G188" s="206">
        <f>IF('Indicator Date hidden'!H189="x","x",$G$2-'Indicator Date hidden'!H189)</f>
        <v>0</v>
      </c>
      <c r="H188" s="206">
        <f>IF('Indicator Date hidden'!I189="x","x",$H$2-'Indicator Date hidden'!I189)</f>
        <v>0</v>
      </c>
      <c r="I188" s="206">
        <f>IF('Indicator Date hidden'!J189="x","x",$I$2-'Indicator Date hidden'!J189)</f>
        <v>0</v>
      </c>
      <c r="J188" s="206">
        <f>IF('Indicator Date hidden'!K189="x","x",$J$2-'Indicator Date hidden'!K189)</f>
        <v>0</v>
      </c>
      <c r="K188" s="206">
        <f>IF('Indicator Date hidden'!L189="x","x",$K$2-'Indicator Date hidden'!L189)</f>
        <v>0</v>
      </c>
      <c r="L188" s="206">
        <f>IF('Indicator Date hidden'!M189="x","x",$L$2-'Indicator Date hidden'!M189)</f>
        <v>0</v>
      </c>
      <c r="M188" s="206">
        <f>IF('Indicator Date hidden'!N189="x","x",$M$2-'Indicator Date hidden'!N189)</f>
        <v>0</v>
      </c>
      <c r="N188" s="206">
        <f>IF('Indicator Date hidden'!O189="x","x",$N$2-'Indicator Date hidden'!O189)</f>
        <v>0</v>
      </c>
      <c r="O188" s="206">
        <f>IF('Indicator Date hidden'!P189="x","x",$O$2-'Indicator Date hidden'!P189)</f>
        <v>0</v>
      </c>
      <c r="P188" s="206">
        <f>IF('Indicator Date hidden'!Q189="x","x",$P$2-'Indicator Date hidden'!Q189)</f>
        <v>0</v>
      </c>
      <c r="Q188" s="206">
        <f>IF('Indicator Date hidden'!R189="x","x",$Q$2-'Indicator Date hidden'!R189)</f>
        <v>7</v>
      </c>
      <c r="R188" s="206">
        <f>IF('Indicator Date hidden'!S189="x","x",$R$2-'Indicator Date hidden'!S189)</f>
        <v>0</v>
      </c>
      <c r="S188" s="206">
        <f>IF('Indicator Date hidden'!T189="x","x",$S$2-'Indicator Date hidden'!T189)</f>
        <v>0</v>
      </c>
      <c r="T188" s="206">
        <f>IF('Indicator Date hidden'!U189="x","x",$T$2-'Indicator Date hidden'!U189)</f>
        <v>0</v>
      </c>
      <c r="U188" s="206">
        <f>IF('Indicator Date hidden'!V189="x","x",$U$2-'Indicator Date hidden'!V189)</f>
        <v>0</v>
      </c>
      <c r="V188" s="206">
        <f>IF('Indicator Date hidden'!W189="x","x",$V$2-'Indicator Date hidden'!W189)</f>
        <v>0</v>
      </c>
      <c r="W188" s="206">
        <f>IF('Indicator Date hidden'!X189="x","x",$W$2-'Indicator Date hidden'!X189)</f>
        <v>1</v>
      </c>
      <c r="X188" s="206">
        <f>IF('Indicator Date hidden'!Y189="x","x",$X$2-'Indicator Date hidden'!Y189)</f>
        <v>4</v>
      </c>
      <c r="Y188" s="206">
        <f>IF('Indicator Date hidden'!Z189="x","x",$Y$2-'Indicator Date hidden'!Z189)</f>
        <v>0</v>
      </c>
      <c r="Z188" s="206">
        <f>IF('Indicator Date hidden'!AA189="x","x",$Z$2-'Indicator Date hidden'!AA189)</f>
        <v>0</v>
      </c>
      <c r="AA188" s="206" t="str">
        <f>IF('Indicator Date hidden'!AB189="x","x",$AA$2-'Indicator Date hidden'!AB189)</f>
        <v>x</v>
      </c>
      <c r="AB188" s="206">
        <f>IF('Indicator Date hidden'!AC189="x","x",$AB$2-'Indicator Date hidden'!AC189)</f>
        <v>0</v>
      </c>
      <c r="AC188" s="206">
        <f>IF('Indicator Date hidden'!AD189="x","x",$AC$2-'Indicator Date hidden'!AD189)</f>
        <v>0</v>
      </c>
      <c r="AD188" s="206">
        <f>IF('Indicator Date hidden'!AE189="x","x",$AD$2-'Indicator Date hidden'!AE189)</f>
        <v>0</v>
      </c>
      <c r="AE188" s="206" t="str">
        <f>IF('Indicator Date hidden'!AF189="x","x",$AE$2-'Indicator Date hidden'!AF189)</f>
        <v>x</v>
      </c>
      <c r="AF188" s="206">
        <f>IF('Indicator Date hidden'!AG189="x","x",$AF$2-'Indicator Date hidden'!AG189)</f>
        <v>3</v>
      </c>
      <c r="AG188" s="206">
        <f>IF('Indicator Date hidden'!AH189="x","x",$AG$2-'Indicator Date hidden'!AH189)</f>
        <v>0</v>
      </c>
      <c r="AH188" s="206">
        <f>IF('Indicator Date hidden'!AI189="x","x",$AH$2-'Indicator Date hidden'!AI189)</f>
        <v>0</v>
      </c>
      <c r="AI188" s="206">
        <f>IF('Indicator Date hidden'!AJ189="x","x",$AI$2-'Indicator Date hidden'!AJ189)</f>
        <v>0</v>
      </c>
      <c r="AJ188" s="206" t="str">
        <f>IF('Indicator Date hidden'!AK189="x","x",$AJ$2-'Indicator Date hidden'!AK189)</f>
        <v>x</v>
      </c>
      <c r="AK188" s="206">
        <f>IF('Indicator Date hidden'!AL189="x","x",$AK$2-'Indicator Date hidden'!AL189)</f>
        <v>1</v>
      </c>
      <c r="AL188" s="206">
        <f>IF('Indicator Date hidden'!AM189="x","x",$AL$2-'Indicator Date hidden'!AM189)</f>
        <v>0</v>
      </c>
      <c r="AM188" s="206">
        <f>IF('Indicator Date hidden'!AN189="x","x",$AM$2-'Indicator Date hidden'!AN189)</f>
        <v>0</v>
      </c>
      <c r="AN188" s="206">
        <f>IF('Indicator Date hidden'!AO189="x","x",$AN$2-'Indicator Date hidden'!AO189)</f>
        <v>0</v>
      </c>
      <c r="AO188" s="206" t="str">
        <f>IF('Indicator Date hidden'!AP189="x","x",$AO$2-'Indicator Date hidden'!AP189)</f>
        <v>x</v>
      </c>
      <c r="AP188" s="206" t="str">
        <f>IF('Indicator Date hidden'!AQ189="x","x",$AP$2-'Indicator Date hidden'!AQ189)</f>
        <v>x</v>
      </c>
      <c r="AQ188" s="206">
        <f>IF('Indicator Date hidden'!AR189="x","x",$AQ$2-'Indicator Date hidden'!AR189)</f>
        <v>4</v>
      </c>
      <c r="AR188" s="206">
        <f>IF('Indicator Date hidden'!AS189="x","x",$AR$2-'Indicator Date hidden'!AS189)</f>
        <v>0</v>
      </c>
      <c r="AS188" s="206" t="str">
        <f>IF('Indicator Date hidden'!AT189="x","x",$AS$2-'Indicator Date hidden'!AT189)</f>
        <v>x</v>
      </c>
      <c r="AT188" s="206">
        <f>IF('Indicator Date hidden'!AU189="x","x",$AT$2-'Indicator Date hidden'!AU189)</f>
        <v>0</v>
      </c>
      <c r="AU188" s="206">
        <f>IF('Indicator Date hidden'!AV189="x","x",$AU$2-'Indicator Date hidden'!AV189)</f>
        <v>1</v>
      </c>
      <c r="AV188" s="206">
        <f>IF('Indicator Date hidden'!AW189="x","x",$AV$2-'Indicator Date hidden'!AW189)</f>
        <v>0</v>
      </c>
      <c r="AW188" s="206">
        <f>IF('Indicator Date hidden'!AX189="x","x",$AW$2-'Indicator Date hidden'!AX189)</f>
        <v>0</v>
      </c>
      <c r="AX188" s="206">
        <f>IF('Indicator Date hidden'!AY189="x","x",$AX$2-'Indicator Date hidden'!AY189)</f>
        <v>0</v>
      </c>
      <c r="AY188" s="206">
        <f>IF('Indicator Date hidden'!AZ189="x","x",$AY$2-'Indicator Date hidden'!AZ189)</f>
        <v>0</v>
      </c>
      <c r="AZ188" s="206">
        <f>IF('Indicator Date hidden'!BA189="x","x",$AZ$2-'Indicator Date hidden'!BA189)</f>
        <v>0</v>
      </c>
      <c r="BA188">
        <f t="shared" si="25"/>
        <v>21</v>
      </c>
      <c r="BB188" s="21">
        <f t="shared" si="26"/>
        <v>0.46666666666666667</v>
      </c>
      <c r="BC188">
        <f t="shared" si="27"/>
        <v>7</v>
      </c>
      <c r="BD188" s="21">
        <f t="shared" si="28"/>
        <v>1.3597385369580759</v>
      </c>
      <c r="BE188" s="282">
        <f t="shared" si="29"/>
        <v>0</v>
      </c>
    </row>
    <row r="189" spans="1:57" x14ac:dyDescent="0.25">
      <c r="A189" t="s">
        <v>7412</v>
      </c>
      <c r="B189" s="206">
        <f>IF('Indicator Date hidden'!C190="x","x",$B$2-'Indicator Date hidden'!C190)</f>
        <v>0</v>
      </c>
      <c r="C189" s="206">
        <f>IF('Indicator Date hidden'!D190="x","x",$C$2-'Indicator Date hidden'!D190)</f>
        <v>0</v>
      </c>
      <c r="D189" s="206">
        <f>IF('Indicator Date hidden'!E190="x","x",$D$2-'Indicator Date hidden'!E190)</f>
        <v>0</v>
      </c>
      <c r="E189" s="206">
        <f>IF('Indicator Date hidden'!F190="x","x",$E$2-'Indicator Date hidden'!F190)</f>
        <v>0</v>
      </c>
      <c r="F189" s="206">
        <f>IF('Indicator Date hidden'!G190="x","x",$F$2-'Indicator Date hidden'!G190)</f>
        <v>0</v>
      </c>
      <c r="G189" s="206">
        <f>IF('Indicator Date hidden'!H190="x","x",$G$2-'Indicator Date hidden'!H190)</f>
        <v>0</v>
      </c>
      <c r="H189" s="206">
        <f>IF('Indicator Date hidden'!I190="x","x",$H$2-'Indicator Date hidden'!I190)</f>
        <v>0</v>
      </c>
      <c r="I189" s="206">
        <f>IF('Indicator Date hidden'!J190="x","x",$I$2-'Indicator Date hidden'!J190)</f>
        <v>0</v>
      </c>
      <c r="J189" s="206">
        <f>IF('Indicator Date hidden'!K190="x","x",$J$2-'Indicator Date hidden'!K190)</f>
        <v>0</v>
      </c>
      <c r="K189" s="206">
        <f>IF('Indicator Date hidden'!L190="x","x",$K$2-'Indicator Date hidden'!L190)</f>
        <v>0</v>
      </c>
      <c r="L189" s="206">
        <f>IF('Indicator Date hidden'!M190="x","x",$L$2-'Indicator Date hidden'!M190)</f>
        <v>0</v>
      </c>
      <c r="M189" s="206">
        <f>IF('Indicator Date hidden'!N190="x","x",$M$2-'Indicator Date hidden'!N190)</f>
        <v>0</v>
      </c>
      <c r="N189" s="206">
        <f>IF('Indicator Date hidden'!O190="x","x",$N$2-'Indicator Date hidden'!O190)</f>
        <v>0</v>
      </c>
      <c r="O189" s="206">
        <f>IF('Indicator Date hidden'!P190="x","x",$O$2-'Indicator Date hidden'!P190)</f>
        <v>0</v>
      </c>
      <c r="P189" s="206">
        <f>IF('Indicator Date hidden'!Q190="x","x",$P$2-'Indicator Date hidden'!Q190)</f>
        <v>0</v>
      </c>
      <c r="Q189" s="206" t="str">
        <f>IF('Indicator Date hidden'!R190="x","x",$Q$2-'Indicator Date hidden'!R190)</f>
        <v>x</v>
      </c>
      <c r="R189" s="206">
        <f>IF('Indicator Date hidden'!S190="x","x",$R$2-'Indicator Date hidden'!S190)</f>
        <v>0</v>
      </c>
      <c r="S189" s="206">
        <f>IF('Indicator Date hidden'!T190="x","x",$S$2-'Indicator Date hidden'!T190)</f>
        <v>0</v>
      </c>
      <c r="T189" s="206">
        <f>IF('Indicator Date hidden'!U190="x","x",$T$2-'Indicator Date hidden'!U190)</f>
        <v>0</v>
      </c>
      <c r="U189" s="206" t="str">
        <f>IF('Indicator Date hidden'!V190="x","x",$U$2-'Indicator Date hidden'!V190)</f>
        <v>x</v>
      </c>
      <c r="V189" s="206">
        <f>IF('Indicator Date hidden'!W190="x","x",$V$2-'Indicator Date hidden'!W190)</f>
        <v>0</v>
      </c>
      <c r="W189" s="206">
        <f>IF('Indicator Date hidden'!X190="x","x",$W$2-'Indicator Date hidden'!X190)</f>
        <v>5</v>
      </c>
      <c r="X189" s="206" t="str">
        <f>IF('Indicator Date hidden'!Y190="x","x",$X$2-'Indicator Date hidden'!Y190)</f>
        <v>x</v>
      </c>
      <c r="Y189" s="206">
        <f>IF('Indicator Date hidden'!Z190="x","x",$Y$2-'Indicator Date hidden'!Z190)</f>
        <v>0</v>
      </c>
      <c r="Z189" s="206">
        <f>IF('Indicator Date hidden'!AA190="x","x",$Z$2-'Indicator Date hidden'!AA190)</f>
        <v>0</v>
      </c>
      <c r="AA189" s="206">
        <f>IF('Indicator Date hidden'!AB190="x","x",$AA$2-'Indicator Date hidden'!AB190)</f>
        <v>0</v>
      </c>
      <c r="AB189" s="206">
        <f>IF('Indicator Date hidden'!AC190="x","x",$AB$2-'Indicator Date hidden'!AC190)</f>
        <v>0</v>
      </c>
      <c r="AC189" s="206">
        <f>IF('Indicator Date hidden'!AD190="x","x",$AC$2-'Indicator Date hidden'!AD190)</f>
        <v>0</v>
      </c>
      <c r="AD189" s="206">
        <f>IF('Indicator Date hidden'!AE190="x","x",$AD$2-'Indicator Date hidden'!AE190)</f>
        <v>0</v>
      </c>
      <c r="AE189" s="206">
        <f>IF('Indicator Date hidden'!AF190="x","x",$AE$2-'Indicator Date hidden'!AF190)</f>
        <v>0</v>
      </c>
      <c r="AF189" s="206">
        <f>IF('Indicator Date hidden'!AG190="x","x",$AF$2-'Indicator Date hidden'!AG190)</f>
        <v>7</v>
      </c>
      <c r="AG189" s="206">
        <f>IF('Indicator Date hidden'!AH190="x","x",$AG$2-'Indicator Date hidden'!AH190)</f>
        <v>0</v>
      </c>
      <c r="AH189" s="206">
        <f>IF('Indicator Date hidden'!AI190="x","x",$AH$2-'Indicator Date hidden'!AI190)</f>
        <v>0</v>
      </c>
      <c r="AI189" s="206">
        <f>IF('Indicator Date hidden'!AJ190="x","x",$AI$2-'Indicator Date hidden'!AJ190)</f>
        <v>0</v>
      </c>
      <c r="AJ189" s="206" t="str">
        <f>IF('Indicator Date hidden'!AK190="x","x",$AJ$2-'Indicator Date hidden'!AK190)</f>
        <v>x</v>
      </c>
      <c r="AK189" s="206">
        <f>IF('Indicator Date hidden'!AL190="x","x",$AK$2-'Indicator Date hidden'!AL190)</f>
        <v>1</v>
      </c>
      <c r="AL189" s="206">
        <f>IF('Indicator Date hidden'!AM190="x","x",$AL$2-'Indicator Date hidden'!AM190)</f>
        <v>0</v>
      </c>
      <c r="AM189" s="206">
        <f>IF('Indicator Date hidden'!AN190="x","x",$AM$2-'Indicator Date hidden'!AN190)</f>
        <v>0</v>
      </c>
      <c r="AN189" s="206">
        <f>IF('Indicator Date hidden'!AO190="x","x",$AN$2-'Indicator Date hidden'!AO190)</f>
        <v>0</v>
      </c>
      <c r="AO189" s="206">
        <f>IF('Indicator Date hidden'!AP190="x","x",$AO$2-'Indicator Date hidden'!AP190)</f>
        <v>0</v>
      </c>
      <c r="AP189" s="206">
        <f>IF('Indicator Date hidden'!AQ190="x","x",$AP$2-'Indicator Date hidden'!AQ190)</f>
        <v>0</v>
      </c>
      <c r="AQ189" s="206">
        <f>IF('Indicator Date hidden'!AR190="x","x",$AQ$2-'Indicator Date hidden'!AR190)</f>
        <v>0</v>
      </c>
      <c r="AR189" s="206">
        <f>IF('Indicator Date hidden'!AS190="x","x",$AR$2-'Indicator Date hidden'!AS190)</f>
        <v>0</v>
      </c>
      <c r="AS189" s="206">
        <f>IF('Indicator Date hidden'!AT190="x","x",$AS$2-'Indicator Date hidden'!AT190)</f>
        <v>0</v>
      </c>
      <c r="AT189" s="206">
        <f>IF('Indicator Date hidden'!AU190="x","x",$AT$2-'Indicator Date hidden'!AU190)</f>
        <v>0</v>
      </c>
      <c r="AU189" s="206">
        <f>IF('Indicator Date hidden'!AV190="x","x",$AU$2-'Indicator Date hidden'!AV190)</f>
        <v>3</v>
      </c>
      <c r="AV189" s="206">
        <f>IF('Indicator Date hidden'!AW190="x","x",$AV$2-'Indicator Date hidden'!AW190)</f>
        <v>0</v>
      </c>
      <c r="AW189" s="206">
        <f>IF('Indicator Date hidden'!AX190="x","x",$AW$2-'Indicator Date hidden'!AX190)</f>
        <v>0</v>
      </c>
      <c r="AX189" s="206">
        <f>IF('Indicator Date hidden'!AY190="x","x",$AX$2-'Indicator Date hidden'!AY190)</f>
        <v>0</v>
      </c>
      <c r="AY189" s="206">
        <f>IF('Indicator Date hidden'!AZ190="x","x",$AY$2-'Indicator Date hidden'!AZ190)</f>
        <v>0</v>
      </c>
      <c r="AZ189" s="206">
        <f>IF('Indicator Date hidden'!BA190="x","x",$AZ$2-'Indicator Date hidden'!BA190)</f>
        <v>0</v>
      </c>
      <c r="BA189">
        <f t="shared" si="25"/>
        <v>16</v>
      </c>
      <c r="BB189" s="21">
        <f t="shared" si="26"/>
        <v>0.34042553191489361</v>
      </c>
      <c r="BC189">
        <f t="shared" si="27"/>
        <v>4</v>
      </c>
      <c r="BD189" s="21">
        <f t="shared" si="28"/>
        <v>1.2928048962521967</v>
      </c>
      <c r="BE189" s="282">
        <f t="shared" si="29"/>
        <v>0</v>
      </c>
    </row>
    <row r="190" spans="1:57" x14ac:dyDescent="0.25">
      <c r="A190" t="s">
        <v>7414</v>
      </c>
      <c r="B190" s="206">
        <f>IF('Indicator Date hidden'!C191="x","x",$B$2-'Indicator Date hidden'!C191)</f>
        <v>0</v>
      </c>
      <c r="C190" s="206">
        <f>IF('Indicator Date hidden'!D191="x","x",$C$2-'Indicator Date hidden'!D191)</f>
        <v>0</v>
      </c>
      <c r="D190" s="206">
        <f>IF('Indicator Date hidden'!E191="x","x",$D$2-'Indicator Date hidden'!E191)</f>
        <v>0</v>
      </c>
      <c r="E190" s="206">
        <f>IF('Indicator Date hidden'!F191="x","x",$E$2-'Indicator Date hidden'!F191)</f>
        <v>0</v>
      </c>
      <c r="F190" s="206">
        <f>IF('Indicator Date hidden'!G191="x","x",$F$2-'Indicator Date hidden'!G191)</f>
        <v>0</v>
      </c>
      <c r="G190" s="206">
        <f>IF('Indicator Date hidden'!H191="x","x",$G$2-'Indicator Date hidden'!H191)</f>
        <v>0</v>
      </c>
      <c r="H190" s="206">
        <f>IF('Indicator Date hidden'!I191="x","x",$H$2-'Indicator Date hidden'!I191)</f>
        <v>0</v>
      </c>
      <c r="I190" s="206">
        <f>IF('Indicator Date hidden'!J191="x","x",$I$2-'Indicator Date hidden'!J191)</f>
        <v>0</v>
      </c>
      <c r="J190" s="206">
        <f>IF('Indicator Date hidden'!K191="x","x",$J$2-'Indicator Date hidden'!K191)</f>
        <v>0</v>
      </c>
      <c r="K190" s="206">
        <f>IF('Indicator Date hidden'!L191="x","x",$K$2-'Indicator Date hidden'!L191)</f>
        <v>0</v>
      </c>
      <c r="L190" s="206">
        <f>IF('Indicator Date hidden'!M191="x","x",$L$2-'Indicator Date hidden'!M191)</f>
        <v>0</v>
      </c>
      <c r="M190" s="206">
        <f>IF('Indicator Date hidden'!N191="x","x",$M$2-'Indicator Date hidden'!N191)</f>
        <v>0</v>
      </c>
      <c r="N190" s="206">
        <f>IF('Indicator Date hidden'!O191="x","x",$N$2-'Indicator Date hidden'!O191)</f>
        <v>0</v>
      </c>
      <c r="O190" s="206">
        <f>IF('Indicator Date hidden'!P191="x","x",$O$2-'Indicator Date hidden'!P191)</f>
        <v>0</v>
      </c>
      <c r="P190" s="206">
        <f>IF('Indicator Date hidden'!Q191="x","x",$P$2-'Indicator Date hidden'!Q191)</f>
        <v>0</v>
      </c>
      <c r="Q190" s="206">
        <f>IF('Indicator Date hidden'!R191="x","x",$Q$2-'Indicator Date hidden'!R191)</f>
        <v>3</v>
      </c>
      <c r="R190" s="206">
        <f>IF('Indicator Date hidden'!S191="x","x",$R$2-'Indicator Date hidden'!S191)</f>
        <v>0</v>
      </c>
      <c r="S190" s="206">
        <f>IF('Indicator Date hidden'!T191="x","x",$S$2-'Indicator Date hidden'!T191)</f>
        <v>0</v>
      </c>
      <c r="T190" s="206">
        <f>IF('Indicator Date hidden'!U191="x","x",$T$2-'Indicator Date hidden'!U191)</f>
        <v>0</v>
      </c>
      <c r="U190" s="206">
        <f>IF('Indicator Date hidden'!V191="x","x",$U$2-'Indicator Date hidden'!V191)</f>
        <v>0</v>
      </c>
      <c r="V190" s="206">
        <f>IF('Indicator Date hidden'!W191="x","x",$V$2-'Indicator Date hidden'!W191)</f>
        <v>0</v>
      </c>
      <c r="W190" s="206">
        <f>IF('Indicator Date hidden'!X191="x","x",$W$2-'Indicator Date hidden'!X191)</f>
        <v>1</v>
      </c>
      <c r="X190" s="206">
        <f>IF('Indicator Date hidden'!Y191="x","x",$X$2-'Indicator Date hidden'!Y191)</f>
        <v>1</v>
      </c>
      <c r="Y190" s="206">
        <f>IF('Indicator Date hidden'!Z191="x","x",$Y$2-'Indicator Date hidden'!Z191)</f>
        <v>0</v>
      </c>
      <c r="Z190" s="206">
        <f>IF('Indicator Date hidden'!AA191="x","x",$Z$2-'Indicator Date hidden'!AA191)</f>
        <v>0</v>
      </c>
      <c r="AA190" s="206">
        <f>IF('Indicator Date hidden'!AB191="x","x",$AA$2-'Indicator Date hidden'!AB191)</f>
        <v>0</v>
      </c>
      <c r="AB190" s="206">
        <f>IF('Indicator Date hidden'!AC191="x","x",$AB$2-'Indicator Date hidden'!AC191)</f>
        <v>0</v>
      </c>
      <c r="AC190" s="206">
        <f>IF('Indicator Date hidden'!AD191="x","x",$AC$2-'Indicator Date hidden'!AD191)</f>
        <v>0</v>
      </c>
      <c r="AD190" s="206">
        <f>IF('Indicator Date hidden'!AE191="x","x",$AD$2-'Indicator Date hidden'!AE191)</f>
        <v>0</v>
      </c>
      <c r="AE190" s="206">
        <f>IF('Indicator Date hidden'!AF191="x","x",$AE$2-'Indicator Date hidden'!AF191)</f>
        <v>0</v>
      </c>
      <c r="AF190" s="206">
        <f>IF('Indicator Date hidden'!AG191="x","x",$AF$2-'Indicator Date hidden'!AG191)</f>
        <v>1</v>
      </c>
      <c r="AG190" s="206">
        <f>IF('Indicator Date hidden'!AH191="x","x",$AG$2-'Indicator Date hidden'!AH191)</f>
        <v>0</v>
      </c>
      <c r="AH190" s="206">
        <f>IF('Indicator Date hidden'!AI191="x","x",$AH$2-'Indicator Date hidden'!AI191)</f>
        <v>0</v>
      </c>
      <c r="AI190" s="206">
        <f>IF('Indicator Date hidden'!AJ191="x","x",$AI$2-'Indicator Date hidden'!AJ191)</f>
        <v>0</v>
      </c>
      <c r="AJ190" s="206" t="str">
        <f>IF('Indicator Date hidden'!AK191="x","x",$AJ$2-'Indicator Date hidden'!AK191)</f>
        <v>x</v>
      </c>
      <c r="AK190" s="206">
        <f>IF('Indicator Date hidden'!AL191="x","x",$AK$2-'Indicator Date hidden'!AL191)</f>
        <v>1</v>
      </c>
      <c r="AL190" s="206">
        <f>IF('Indicator Date hidden'!AM191="x","x",$AL$2-'Indicator Date hidden'!AM191)</f>
        <v>0</v>
      </c>
      <c r="AM190" s="206">
        <f>IF('Indicator Date hidden'!AN191="x","x",$AM$2-'Indicator Date hidden'!AN191)</f>
        <v>0</v>
      </c>
      <c r="AN190" s="206">
        <f>IF('Indicator Date hidden'!AO191="x","x",$AN$2-'Indicator Date hidden'!AO191)</f>
        <v>0</v>
      </c>
      <c r="AO190" s="206" t="str">
        <f>IF('Indicator Date hidden'!AP191="x","x",$AO$2-'Indicator Date hidden'!AP191)</f>
        <v>x</v>
      </c>
      <c r="AP190" s="206" t="str">
        <f>IF('Indicator Date hidden'!AQ191="x","x",$AP$2-'Indicator Date hidden'!AQ191)</f>
        <v>x</v>
      </c>
      <c r="AQ190" s="206">
        <f>IF('Indicator Date hidden'!AR191="x","x",$AQ$2-'Indicator Date hidden'!AR191)</f>
        <v>0</v>
      </c>
      <c r="AR190" s="206">
        <f>IF('Indicator Date hidden'!AS191="x","x",$AR$2-'Indicator Date hidden'!AS191)</f>
        <v>0</v>
      </c>
      <c r="AS190" s="206">
        <f>IF('Indicator Date hidden'!AT191="x","x",$AS$2-'Indicator Date hidden'!AT191)</f>
        <v>0</v>
      </c>
      <c r="AT190" s="206">
        <f>IF('Indicator Date hidden'!AU191="x","x",$AT$2-'Indicator Date hidden'!AU191)</f>
        <v>0</v>
      </c>
      <c r="AU190" s="206">
        <f>IF('Indicator Date hidden'!AV191="x","x",$AU$2-'Indicator Date hidden'!AV191)</f>
        <v>5</v>
      </c>
      <c r="AV190" s="206">
        <f>IF('Indicator Date hidden'!AW191="x","x",$AV$2-'Indicator Date hidden'!AW191)</f>
        <v>0</v>
      </c>
      <c r="AW190" s="206">
        <f>IF('Indicator Date hidden'!AX191="x","x",$AW$2-'Indicator Date hidden'!AX191)</f>
        <v>0</v>
      </c>
      <c r="AX190" s="206">
        <f>IF('Indicator Date hidden'!AY191="x","x",$AX$2-'Indicator Date hidden'!AY191)</f>
        <v>0</v>
      </c>
      <c r="AY190" s="206">
        <f>IF('Indicator Date hidden'!AZ191="x","x",$AY$2-'Indicator Date hidden'!AZ191)</f>
        <v>0</v>
      </c>
      <c r="AZ190" s="206">
        <f>IF('Indicator Date hidden'!BA191="x","x",$AZ$2-'Indicator Date hidden'!BA191)</f>
        <v>0</v>
      </c>
      <c r="BA190">
        <f t="shared" si="25"/>
        <v>12</v>
      </c>
      <c r="BB190" s="21">
        <f t="shared" si="26"/>
        <v>0.25</v>
      </c>
      <c r="BC190">
        <f t="shared" si="27"/>
        <v>6</v>
      </c>
      <c r="BD190" s="21">
        <f t="shared" si="28"/>
        <v>0.8539125638299665</v>
      </c>
      <c r="BE190" s="282">
        <f t="shared" si="29"/>
        <v>0</v>
      </c>
    </row>
    <row r="191" spans="1:57" x14ac:dyDescent="0.25">
      <c r="A191" t="s">
        <v>7419</v>
      </c>
      <c r="B191" s="206">
        <f>IF('Indicator Date hidden'!C192="x","x",$B$2-'Indicator Date hidden'!C192)</f>
        <v>0</v>
      </c>
      <c r="C191" s="206">
        <f>IF('Indicator Date hidden'!D192="x","x",$C$2-'Indicator Date hidden'!D192)</f>
        <v>0</v>
      </c>
      <c r="D191" s="206">
        <f>IF('Indicator Date hidden'!E192="x","x",$D$2-'Indicator Date hidden'!E192)</f>
        <v>0</v>
      </c>
      <c r="E191" s="206">
        <f>IF('Indicator Date hidden'!F192="x","x",$E$2-'Indicator Date hidden'!F192)</f>
        <v>0</v>
      </c>
      <c r="F191" s="206">
        <f>IF('Indicator Date hidden'!G192="x","x",$F$2-'Indicator Date hidden'!G192)</f>
        <v>0</v>
      </c>
      <c r="G191" s="206">
        <f>IF('Indicator Date hidden'!H192="x","x",$G$2-'Indicator Date hidden'!H192)</f>
        <v>0</v>
      </c>
      <c r="H191" s="206">
        <f>IF('Indicator Date hidden'!I192="x","x",$H$2-'Indicator Date hidden'!I192)</f>
        <v>0</v>
      </c>
      <c r="I191" s="206">
        <f>IF('Indicator Date hidden'!J192="x","x",$I$2-'Indicator Date hidden'!J192)</f>
        <v>0</v>
      </c>
      <c r="J191" s="206">
        <f>IF('Indicator Date hidden'!K192="x","x",$J$2-'Indicator Date hidden'!K192)</f>
        <v>0</v>
      </c>
      <c r="K191" s="206">
        <f>IF('Indicator Date hidden'!L192="x","x",$K$2-'Indicator Date hidden'!L192)</f>
        <v>0</v>
      </c>
      <c r="L191" s="206">
        <f>IF('Indicator Date hidden'!M192="x","x",$L$2-'Indicator Date hidden'!M192)</f>
        <v>0</v>
      </c>
      <c r="M191" s="206">
        <f>IF('Indicator Date hidden'!N192="x","x",$M$2-'Indicator Date hidden'!N192)</f>
        <v>0</v>
      </c>
      <c r="N191" s="206">
        <f>IF('Indicator Date hidden'!O192="x","x",$N$2-'Indicator Date hidden'!O192)</f>
        <v>0</v>
      </c>
      <c r="O191" s="206">
        <f>IF('Indicator Date hidden'!P192="x","x",$O$2-'Indicator Date hidden'!P192)</f>
        <v>0</v>
      </c>
      <c r="P191" s="206">
        <f>IF('Indicator Date hidden'!Q192="x","x",$P$2-'Indicator Date hidden'!Q192)</f>
        <v>0</v>
      </c>
      <c r="Q191" s="206">
        <f>IF('Indicator Date hidden'!R192="x","x",$Q$2-'Indicator Date hidden'!R192)</f>
        <v>1</v>
      </c>
      <c r="R191" s="206">
        <f>IF('Indicator Date hidden'!S192="x","x",$R$2-'Indicator Date hidden'!S192)</f>
        <v>0</v>
      </c>
      <c r="S191" s="206">
        <f>IF('Indicator Date hidden'!T192="x","x",$S$2-'Indicator Date hidden'!T192)</f>
        <v>0</v>
      </c>
      <c r="T191" s="206">
        <f>IF('Indicator Date hidden'!U192="x","x",$T$2-'Indicator Date hidden'!U192)</f>
        <v>0</v>
      </c>
      <c r="U191" s="206" t="str">
        <f>IF('Indicator Date hidden'!V192="x","x",$U$2-'Indicator Date hidden'!V192)</f>
        <v>x</v>
      </c>
      <c r="V191" s="206">
        <f>IF('Indicator Date hidden'!W192="x","x",$V$2-'Indicator Date hidden'!W192)</f>
        <v>0</v>
      </c>
      <c r="W191" s="206">
        <f>IF('Indicator Date hidden'!X192="x","x",$W$2-'Indicator Date hidden'!X192)</f>
        <v>1</v>
      </c>
      <c r="X191" s="206">
        <f>IF('Indicator Date hidden'!Y192="x","x",$X$2-'Indicator Date hidden'!Y192)</f>
        <v>4</v>
      </c>
      <c r="Y191" s="206">
        <f>IF('Indicator Date hidden'!Z192="x","x",$Y$2-'Indicator Date hidden'!Z192)</f>
        <v>0</v>
      </c>
      <c r="Z191" s="206">
        <f>IF('Indicator Date hidden'!AA192="x","x",$Z$2-'Indicator Date hidden'!AA192)</f>
        <v>0</v>
      </c>
      <c r="AA191" s="206">
        <f>IF('Indicator Date hidden'!AB192="x","x",$AA$2-'Indicator Date hidden'!AB192)</f>
        <v>0</v>
      </c>
      <c r="AB191" s="206">
        <f>IF('Indicator Date hidden'!AC192="x","x",$AB$2-'Indicator Date hidden'!AC192)</f>
        <v>0</v>
      </c>
      <c r="AC191" s="206">
        <f>IF('Indicator Date hidden'!AD192="x","x",$AC$2-'Indicator Date hidden'!AD192)</f>
        <v>0</v>
      </c>
      <c r="AD191" s="206">
        <f>IF('Indicator Date hidden'!AE192="x","x",$AD$2-'Indicator Date hidden'!AE192)</f>
        <v>0</v>
      </c>
      <c r="AE191" s="206">
        <f>IF('Indicator Date hidden'!AF192="x","x",$AE$2-'Indicator Date hidden'!AF192)</f>
        <v>0</v>
      </c>
      <c r="AF191" s="206">
        <f>IF('Indicator Date hidden'!AG192="x","x",$AF$2-'Indicator Date hidden'!AG192)</f>
        <v>8</v>
      </c>
      <c r="AG191" s="206">
        <f>IF('Indicator Date hidden'!AH192="x","x",$AG$2-'Indicator Date hidden'!AH192)</f>
        <v>0</v>
      </c>
      <c r="AH191" s="206">
        <f>IF('Indicator Date hidden'!AI192="x","x",$AH$2-'Indicator Date hidden'!AI192)</f>
        <v>0</v>
      </c>
      <c r="AI191" s="206">
        <f>IF('Indicator Date hidden'!AJ192="x","x",$AI$2-'Indicator Date hidden'!AJ192)</f>
        <v>0</v>
      </c>
      <c r="AJ191" s="206">
        <f>IF('Indicator Date hidden'!AK192="x","x",$AJ$2-'Indicator Date hidden'!AK192)</f>
        <v>0</v>
      </c>
      <c r="AK191" s="206">
        <f>IF('Indicator Date hidden'!AL192="x","x",$AK$2-'Indicator Date hidden'!AL192)</f>
        <v>0</v>
      </c>
      <c r="AL191" s="206">
        <f>IF('Indicator Date hidden'!AM192="x","x",$AL$2-'Indicator Date hidden'!AM192)</f>
        <v>0</v>
      </c>
      <c r="AM191" s="206">
        <f>IF('Indicator Date hidden'!AN192="x","x",$AM$2-'Indicator Date hidden'!AN192)</f>
        <v>0</v>
      </c>
      <c r="AN191" s="206">
        <f>IF('Indicator Date hidden'!AO192="x","x",$AN$2-'Indicator Date hidden'!AO192)</f>
        <v>0</v>
      </c>
      <c r="AO191" s="206">
        <f>IF('Indicator Date hidden'!AP192="x","x",$AO$2-'Indicator Date hidden'!AP192)</f>
        <v>1</v>
      </c>
      <c r="AP191" s="206">
        <f>IF('Indicator Date hidden'!AQ192="x","x",$AP$2-'Indicator Date hidden'!AQ192)</f>
        <v>1</v>
      </c>
      <c r="AQ191" s="206">
        <f>IF('Indicator Date hidden'!AR192="x","x",$AQ$2-'Indicator Date hidden'!AR192)</f>
        <v>0</v>
      </c>
      <c r="AR191" s="206">
        <f>IF('Indicator Date hidden'!AS192="x","x",$AR$2-'Indicator Date hidden'!AS192)</f>
        <v>0</v>
      </c>
      <c r="AS191" s="206">
        <f>IF('Indicator Date hidden'!AT192="x","x",$AS$2-'Indicator Date hidden'!AT192)</f>
        <v>0</v>
      </c>
      <c r="AT191" s="206">
        <f>IF('Indicator Date hidden'!AU192="x","x",$AT$2-'Indicator Date hidden'!AU192)</f>
        <v>0</v>
      </c>
      <c r="AU191" s="206">
        <f>IF('Indicator Date hidden'!AV192="x","x",$AU$2-'Indicator Date hidden'!AV192)</f>
        <v>1</v>
      </c>
      <c r="AV191" s="206">
        <f>IF('Indicator Date hidden'!AW192="x","x",$AV$2-'Indicator Date hidden'!AW192)</f>
        <v>0</v>
      </c>
      <c r="AW191" s="206">
        <f>IF('Indicator Date hidden'!AX192="x","x",$AW$2-'Indicator Date hidden'!AX192)</f>
        <v>0</v>
      </c>
      <c r="AX191" s="206">
        <f>IF('Indicator Date hidden'!AY192="x","x",$AX$2-'Indicator Date hidden'!AY192)</f>
        <v>0</v>
      </c>
      <c r="AY191" s="206">
        <f>IF('Indicator Date hidden'!AZ192="x","x",$AY$2-'Indicator Date hidden'!AZ192)</f>
        <v>3</v>
      </c>
      <c r="AZ191" s="206">
        <f>IF('Indicator Date hidden'!BA192="x","x",$AZ$2-'Indicator Date hidden'!BA192)</f>
        <v>3</v>
      </c>
      <c r="BA191">
        <f t="shared" si="25"/>
        <v>23</v>
      </c>
      <c r="BB191" s="21">
        <f t="shared" si="26"/>
        <v>0.46</v>
      </c>
      <c r="BC191">
        <f t="shared" si="27"/>
        <v>9</v>
      </c>
      <c r="BD191" s="21">
        <f t="shared" si="28"/>
        <v>1.3595587519485872</v>
      </c>
      <c r="BE191" s="282">
        <f t="shared" si="29"/>
        <v>0</v>
      </c>
    </row>
    <row r="192" spans="1:57" x14ac:dyDescent="0.25">
      <c r="A192" t="s">
        <v>7422</v>
      </c>
      <c r="B192" s="206">
        <f>IF('Indicator Date hidden'!C193="x","x",$B$2-'Indicator Date hidden'!C193)</f>
        <v>0</v>
      </c>
      <c r="C192" s="206">
        <f>IF('Indicator Date hidden'!D193="x","x",$C$2-'Indicator Date hidden'!D193)</f>
        <v>0</v>
      </c>
      <c r="D192" s="206">
        <f>IF('Indicator Date hidden'!E193="x","x",$D$2-'Indicator Date hidden'!E193)</f>
        <v>0</v>
      </c>
      <c r="E192" s="206">
        <f>IF('Indicator Date hidden'!F193="x","x",$E$2-'Indicator Date hidden'!F193)</f>
        <v>0</v>
      </c>
      <c r="F192" s="206">
        <f>IF('Indicator Date hidden'!G193="x","x",$F$2-'Indicator Date hidden'!G193)</f>
        <v>0</v>
      </c>
      <c r="G192" s="206">
        <f>IF('Indicator Date hidden'!H193="x","x",$G$2-'Indicator Date hidden'!H193)</f>
        <v>0</v>
      </c>
      <c r="H192" s="206">
        <f>IF('Indicator Date hidden'!I193="x","x",$H$2-'Indicator Date hidden'!I193)</f>
        <v>0</v>
      </c>
      <c r="I192" s="206">
        <f>IF('Indicator Date hidden'!J193="x","x",$I$2-'Indicator Date hidden'!J193)</f>
        <v>0</v>
      </c>
      <c r="J192" s="206">
        <f>IF('Indicator Date hidden'!K193="x","x",$J$2-'Indicator Date hidden'!K193)</f>
        <v>0</v>
      </c>
      <c r="K192" s="206">
        <f>IF('Indicator Date hidden'!L193="x","x",$K$2-'Indicator Date hidden'!L193)</f>
        <v>0</v>
      </c>
      <c r="L192" s="206">
        <f>IF('Indicator Date hidden'!M193="x","x",$L$2-'Indicator Date hidden'!M193)</f>
        <v>0</v>
      </c>
      <c r="M192" s="206">
        <f>IF('Indicator Date hidden'!N193="x","x",$M$2-'Indicator Date hidden'!N193)</f>
        <v>0</v>
      </c>
      <c r="N192" s="206">
        <f>IF('Indicator Date hidden'!O193="x","x",$N$2-'Indicator Date hidden'!O193)</f>
        <v>0</v>
      </c>
      <c r="O192" s="206">
        <f>IF('Indicator Date hidden'!P193="x","x",$O$2-'Indicator Date hidden'!P193)</f>
        <v>0</v>
      </c>
      <c r="P192" s="206">
        <f>IF('Indicator Date hidden'!Q193="x","x",$P$2-'Indicator Date hidden'!Q193)</f>
        <v>0</v>
      </c>
      <c r="Q192" s="206">
        <f>IF('Indicator Date hidden'!R193="x","x",$Q$2-'Indicator Date hidden'!R193)</f>
        <v>0</v>
      </c>
      <c r="R192" s="206">
        <f>IF('Indicator Date hidden'!S193="x","x",$R$2-'Indicator Date hidden'!S193)</f>
        <v>0</v>
      </c>
      <c r="S192" s="206">
        <f>IF('Indicator Date hidden'!T193="x","x",$S$2-'Indicator Date hidden'!T193)</f>
        <v>0</v>
      </c>
      <c r="T192" s="206">
        <f>IF('Indicator Date hidden'!U193="x","x",$T$2-'Indicator Date hidden'!U193)</f>
        <v>0</v>
      </c>
      <c r="U192" s="206">
        <f>IF('Indicator Date hidden'!V193="x","x",$U$2-'Indicator Date hidden'!V193)</f>
        <v>0</v>
      </c>
      <c r="V192" s="206">
        <f>IF('Indicator Date hidden'!W193="x","x",$V$2-'Indicator Date hidden'!W193)</f>
        <v>0</v>
      </c>
      <c r="W192" s="206">
        <f>IF('Indicator Date hidden'!X193="x","x",$W$2-'Indicator Date hidden'!X193)</f>
        <v>1</v>
      </c>
      <c r="X192" s="206">
        <f>IF('Indicator Date hidden'!Y193="x","x",$X$2-'Indicator Date hidden'!Y193)</f>
        <v>2</v>
      </c>
      <c r="Y192" s="206">
        <f>IF('Indicator Date hidden'!Z193="x","x",$Y$2-'Indicator Date hidden'!Z193)</f>
        <v>0</v>
      </c>
      <c r="Z192" s="206">
        <f>IF('Indicator Date hidden'!AA193="x","x",$Z$2-'Indicator Date hidden'!AA193)</f>
        <v>0</v>
      </c>
      <c r="AA192" s="206">
        <f>IF('Indicator Date hidden'!AB193="x","x",$AA$2-'Indicator Date hidden'!AB193)</f>
        <v>0</v>
      </c>
      <c r="AB192" s="206">
        <f>IF('Indicator Date hidden'!AC193="x","x",$AB$2-'Indicator Date hidden'!AC193)</f>
        <v>0</v>
      </c>
      <c r="AC192" s="206">
        <f>IF('Indicator Date hidden'!AD193="x","x",$AC$2-'Indicator Date hidden'!AD193)</f>
        <v>0</v>
      </c>
      <c r="AD192" s="206">
        <f>IF('Indicator Date hidden'!AE193="x","x",$AD$2-'Indicator Date hidden'!AE193)</f>
        <v>0</v>
      </c>
      <c r="AE192" s="206">
        <f>IF('Indicator Date hidden'!AF193="x","x",$AE$2-'Indicator Date hidden'!AF193)</f>
        <v>0</v>
      </c>
      <c r="AF192" s="206">
        <f>IF('Indicator Date hidden'!AG193="x","x",$AF$2-'Indicator Date hidden'!AG193)</f>
        <v>3</v>
      </c>
      <c r="AG192" s="206">
        <f>IF('Indicator Date hidden'!AH193="x","x",$AG$2-'Indicator Date hidden'!AH193)</f>
        <v>0</v>
      </c>
      <c r="AH192" s="206">
        <f>IF('Indicator Date hidden'!AI193="x","x",$AH$2-'Indicator Date hidden'!AI193)</f>
        <v>0</v>
      </c>
      <c r="AI192" s="206">
        <f>IF('Indicator Date hidden'!AJ193="x","x",$AI$2-'Indicator Date hidden'!AJ193)</f>
        <v>0</v>
      </c>
      <c r="AJ192" s="206" t="str">
        <f>IF('Indicator Date hidden'!AK193="x","x",$AJ$2-'Indicator Date hidden'!AK193)</f>
        <v>x</v>
      </c>
      <c r="AK192" s="206">
        <f>IF('Indicator Date hidden'!AL193="x","x",$AK$2-'Indicator Date hidden'!AL193)</f>
        <v>1</v>
      </c>
      <c r="AL192" s="206">
        <f>IF('Indicator Date hidden'!AM193="x","x",$AL$2-'Indicator Date hidden'!AM193)</f>
        <v>0</v>
      </c>
      <c r="AM192" s="206">
        <f>IF('Indicator Date hidden'!AN193="x","x",$AM$2-'Indicator Date hidden'!AN193)</f>
        <v>0</v>
      </c>
      <c r="AN192" s="206">
        <f>IF('Indicator Date hidden'!AO193="x","x",$AN$2-'Indicator Date hidden'!AO193)</f>
        <v>0</v>
      </c>
      <c r="AO192" s="206">
        <f>IF('Indicator Date hidden'!AP193="x","x",$AO$2-'Indicator Date hidden'!AP193)</f>
        <v>1</v>
      </c>
      <c r="AP192" s="206">
        <f>IF('Indicator Date hidden'!AQ193="x","x",$AP$2-'Indicator Date hidden'!AQ193)</f>
        <v>1</v>
      </c>
      <c r="AQ192" s="206">
        <f>IF('Indicator Date hidden'!AR193="x","x",$AQ$2-'Indicator Date hidden'!AR193)</f>
        <v>6</v>
      </c>
      <c r="AR192" s="206">
        <f>IF('Indicator Date hidden'!AS193="x","x",$AR$2-'Indicator Date hidden'!AS193)</f>
        <v>0</v>
      </c>
      <c r="AS192" s="206">
        <f>IF('Indicator Date hidden'!AT193="x","x",$AS$2-'Indicator Date hidden'!AT193)</f>
        <v>0</v>
      </c>
      <c r="AT192" s="206">
        <f>IF('Indicator Date hidden'!AU193="x","x",$AT$2-'Indicator Date hidden'!AU193)</f>
        <v>0</v>
      </c>
      <c r="AU192" s="206">
        <f>IF('Indicator Date hidden'!AV193="x","x",$AU$2-'Indicator Date hidden'!AV193)</f>
        <v>7</v>
      </c>
      <c r="AV192" s="206">
        <f>IF('Indicator Date hidden'!AW193="x","x",$AV$2-'Indicator Date hidden'!AW193)</f>
        <v>0</v>
      </c>
      <c r="AW192" s="206">
        <f>IF('Indicator Date hidden'!AX193="x","x",$AW$2-'Indicator Date hidden'!AX193)</f>
        <v>0</v>
      </c>
      <c r="AX192" s="206">
        <f>IF('Indicator Date hidden'!AY193="x","x",$AX$2-'Indicator Date hidden'!AY193)</f>
        <v>0</v>
      </c>
      <c r="AY192" s="206">
        <f>IF('Indicator Date hidden'!AZ193="x","x",$AY$2-'Indicator Date hidden'!AZ193)</f>
        <v>0</v>
      </c>
      <c r="AZ192" s="206">
        <f>IF('Indicator Date hidden'!BA193="x","x",$AZ$2-'Indicator Date hidden'!BA193)</f>
        <v>0</v>
      </c>
      <c r="BA192">
        <f t="shared" si="25"/>
        <v>22</v>
      </c>
      <c r="BB192" s="21">
        <f t="shared" si="26"/>
        <v>0.44</v>
      </c>
      <c r="BC192">
        <f t="shared" si="27"/>
        <v>8</v>
      </c>
      <c r="BD192" s="21">
        <f t="shared" si="28"/>
        <v>1.3588230201170424</v>
      </c>
      <c r="BE192" s="282">
        <f t="shared" si="29"/>
        <v>0</v>
      </c>
    </row>
    <row r="193" spans="1:57" x14ac:dyDescent="0.25">
      <c r="A193" t="s">
        <v>7423</v>
      </c>
      <c r="B193" s="206">
        <f>IF('Indicator Date hidden'!C194="x","x",$B$2-'Indicator Date hidden'!C194)</f>
        <v>0</v>
      </c>
      <c r="C193" s="206">
        <f>IF('Indicator Date hidden'!D194="x","x",$C$2-'Indicator Date hidden'!D194)</f>
        <v>0</v>
      </c>
      <c r="D193" s="206">
        <f>IF('Indicator Date hidden'!E194="x","x",$D$2-'Indicator Date hidden'!E194)</f>
        <v>0</v>
      </c>
      <c r="E193" s="206">
        <f>IF('Indicator Date hidden'!F194="x","x",$E$2-'Indicator Date hidden'!F194)</f>
        <v>0</v>
      </c>
      <c r="F193" s="206">
        <f>IF('Indicator Date hidden'!G194="x","x",$F$2-'Indicator Date hidden'!G194)</f>
        <v>0</v>
      </c>
      <c r="G193" s="206">
        <f>IF('Indicator Date hidden'!H194="x","x",$G$2-'Indicator Date hidden'!H194)</f>
        <v>0</v>
      </c>
      <c r="H193" s="206">
        <f>IF('Indicator Date hidden'!I194="x","x",$H$2-'Indicator Date hidden'!I194)</f>
        <v>0</v>
      </c>
      <c r="I193" s="206">
        <f>IF('Indicator Date hidden'!J194="x","x",$I$2-'Indicator Date hidden'!J194)</f>
        <v>0</v>
      </c>
      <c r="J193" s="206">
        <f>IF('Indicator Date hidden'!K194="x","x",$J$2-'Indicator Date hidden'!K194)</f>
        <v>0</v>
      </c>
      <c r="K193" s="206">
        <f>IF('Indicator Date hidden'!L194="x","x",$K$2-'Indicator Date hidden'!L194)</f>
        <v>0</v>
      </c>
      <c r="L193" s="206">
        <f>IF('Indicator Date hidden'!M194="x","x",$L$2-'Indicator Date hidden'!M194)</f>
        <v>0</v>
      </c>
      <c r="M193" s="206">
        <f>IF('Indicator Date hidden'!N194="x","x",$M$2-'Indicator Date hidden'!N194)</f>
        <v>0</v>
      </c>
      <c r="N193" s="206">
        <f>IF('Indicator Date hidden'!O194="x","x",$N$2-'Indicator Date hidden'!O194)</f>
        <v>0</v>
      </c>
      <c r="O193" s="206">
        <f>IF('Indicator Date hidden'!P194="x","x",$O$2-'Indicator Date hidden'!P194)</f>
        <v>0</v>
      </c>
      <c r="P193" s="206">
        <f>IF('Indicator Date hidden'!Q194="x","x",$P$2-'Indicator Date hidden'!Q194)</f>
        <v>0</v>
      </c>
      <c r="Q193" s="206">
        <f>IF('Indicator Date hidden'!R194="x","x",$Q$2-'Indicator Date hidden'!R194)</f>
        <v>0</v>
      </c>
      <c r="R193" s="206">
        <f>IF('Indicator Date hidden'!S194="x","x",$R$2-'Indicator Date hidden'!S194)</f>
        <v>0</v>
      </c>
      <c r="S193" s="206">
        <f>IF('Indicator Date hidden'!T194="x","x",$S$2-'Indicator Date hidden'!T194)</f>
        <v>0</v>
      </c>
      <c r="T193" s="206">
        <f>IF('Indicator Date hidden'!U194="x","x",$T$2-'Indicator Date hidden'!U194)</f>
        <v>0</v>
      </c>
      <c r="U193" s="206">
        <f>IF('Indicator Date hidden'!V194="x","x",$U$2-'Indicator Date hidden'!V194)</f>
        <v>0</v>
      </c>
      <c r="V193" s="206">
        <f>IF('Indicator Date hidden'!W194="x","x",$V$2-'Indicator Date hidden'!W194)</f>
        <v>0</v>
      </c>
      <c r="W193" s="206">
        <f>IF('Indicator Date hidden'!X194="x","x",$W$2-'Indicator Date hidden'!X194)</f>
        <v>0</v>
      </c>
      <c r="X193" s="206">
        <f>IF('Indicator Date hidden'!Y194="x","x",$X$2-'Indicator Date hidden'!Y194)</f>
        <v>3</v>
      </c>
      <c r="Y193" s="206">
        <f>IF('Indicator Date hidden'!Z194="x","x",$Y$2-'Indicator Date hidden'!Z194)</f>
        <v>0</v>
      </c>
      <c r="Z193" s="206">
        <f>IF('Indicator Date hidden'!AA194="x","x",$Z$2-'Indicator Date hidden'!AA194)</f>
        <v>0</v>
      </c>
      <c r="AA193" s="206">
        <f>IF('Indicator Date hidden'!AB194="x","x",$AA$2-'Indicator Date hidden'!AB194)</f>
        <v>0</v>
      </c>
      <c r="AB193" s="206">
        <f>IF('Indicator Date hidden'!AC194="x","x",$AB$2-'Indicator Date hidden'!AC194)</f>
        <v>0</v>
      </c>
      <c r="AC193" s="206">
        <f>IF('Indicator Date hidden'!AD194="x","x",$AC$2-'Indicator Date hidden'!AD194)</f>
        <v>0</v>
      </c>
      <c r="AD193" s="206">
        <f>IF('Indicator Date hidden'!AE194="x","x",$AD$2-'Indicator Date hidden'!AE194)</f>
        <v>0</v>
      </c>
      <c r="AE193" s="206">
        <f>IF('Indicator Date hidden'!AF194="x","x",$AE$2-'Indicator Date hidden'!AF194)</f>
        <v>0</v>
      </c>
      <c r="AF193" s="206" t="str">
        <f>IF('Indicator Date hidden'!AG194="x","x",$AF$2-'Indicator Date hidden'!AG194)</f>
        <v>x</v>
      </c>
      <c r="AG193" s="206">
        <f>IF('Indicator Date hidden'!AH194="x","x",$AG$2-'Indicator Date hidden'!AH194)</f>
        <v>0</v>
      </c>
      <c r="AH193" s="206">
        <f>IF('Indicator Date hidden'!AI194="x","x",$AH$2-'Indicator Date hidden'!AI194)</f>
        <v>0</v>
      </c>
      <c r="AI193" s="206">
        <f>IF('Indicator Date hidden'!AJ194="x","x",$AI$2-'Indicator Date hidden'!AJ194)</f>
        <v>0</v>
      </c>
      <c r="AJ193" s="206">
        <f>IF('Indicator Date hidden'!AK194="x","x",$AJ$2-'Indicator Date hidden'!AK194)</f>
        <v>1</v>
      </c>
      <c r="AK193" s="206">
        <f>IF('Indicator Date hidden'!AL194="x","x",$AK$2-'Indicator Date hidden'!AL194)</f>
        <v>1</v>
      </c>
      <c r="AL193" s="206">
        <f>IF('Indicator Date hidden'!AM194="x","x",$AL$2-'Indicator Date hidden'!AM194)</f>
        <v>0</v>
      </c>
      <c r="AM193" s="206">
        <f>IF('Indicator Date hidden'!AN194="x","x",$AM$2-'Indicator Date hidden'!AN194)</f>
        <v>0</v>
      </c>
      <c r="AN193" s="206">
        <f>IF('Indicator Date hidden'!AO194="x","x",$AN$2-'Indicator Date hidden'!AO194)</f>
        <v>0</v>
      </c>
      <c r="AO193" s="206" t="str">
        <f>IF('Indicator Date hidden'!AP194="x","x",$AO$2-'Indicator Date hidden'!AP194)</f>
        <v>x</v>
      </c>
      <c r="AP193" s="206" t="str">
        <f>IF('Indicator Date hidden'!AQ194="x","x",$AP$2-'Indicator Date hidden'!AQ194)</f>
        <v>x</v>
      </c>
      <c r="AQ193" s="206">
        <f>IF('Indicator Date hidden'!AR194="x","x",$AQ$2-'Indicator Date hidden'!AR194)</f>
        <v>0</v>
      </c>
      <c r="AR193" s="206">
        <f>IF('Indicator Date hidden'!AS194="x","x",$AR$2-'Indicator Date hidden'!AS194)</f>
        <v>0</v>
      </c>
      <c r="AS193" s="206">
        <f>IF('Indicator Date hidden'!AT194="x","x",$AS$2-'Indicator Date hidden'!AT194)</f>
        <v>0</v>
      </c>
      <c r="AT193" s="206">
        <f>IF('Indicator Date hidden'!AU194="x","x",$AT$2-'Indicator Date hidden'!AU194)</f>
        <v>0</v>
      </c>
      <c r="AU193" s="206">
        <f>IF('Indicator Date hidden'!AV194="x","x",$AU$2-'Indicator Date hidden'!AV194)</f>
        <v>3</v>
      </c>
      <c r="AV193" s="206">
        <f>IF('Indicator Date hidden'!AW194="x","x",$AV$2-'Indicator Date hidden'!AW194)</f>
        <v>0</v>
      </c>
      <c r="AW193" s="206">
        <f>IF('Indicator Date hidden'!AX194="x","x",$AW$2-'Indicator Date hidden'!AX194)</f>
        <v>0</v>
      </c>
      <c r="AX193" s="206">
        <f>IF('Indicator Date hidden'!AY194="x","x",$AX$2-'Indicator Date hidden'!AY194)</f>
        <v>0</v>
      </c>
      <c r="AY193" s="206">
        <f>IF('Indicator Date hidden'!AZ194="x","x",$AY$2-'Indicator Date hidden'!AZ194)</f>
        <v>0</v>
      </c>
      <c r="AZ193" s="206">
        <f>IF('Indicator Date hidden'!BA194="x","x",$AZ$2-'Indicator Date hidden'!BA194)</f>
        <v>0</v>
      </c>
      <c r="BA193">
        <f t="shared" si="25"/>
        <v>8</v>
      </c>
      <c r="BB193" s="21">
        <f t="shared" si="26"/>
        <v>0.16666666666666666</v>
      </c>
      <c r="BC193">
        <f t="shared" si="27"/>
        <v>4</v>
      </c>
      <c r="BD193" s="21">
        <f t="shared" si="28"/>
        <v>0.62360956446232352</v>
      </c>
      <c r="BE193" s="282">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2578125" defaultRowHeight="15" x14ac:dyDescent="0.25"/>
  <cols>
    <col min="2" max="52" width="5" style="209" bestFit="1" customWidth="1"/>
  </cols>
  <sheetData>
    <row r="1" spans="1:54" ht="296.25" customHeight="1" x14ac:dyDescent="0.25">
      <c r="A1" t="s">
        <v>6950</v>
      </c>
      <c r="B1" s="204" t="s">
        <v>7917</v>
      </c>
      <c r="C1" s="204" t="s">
        <v>7918</v>
      </c>
      <c r="D1" s="204" t="s">
        <v>7919</v>
      </c>
      <c r="E1" s="204" t="s">
        <v>7920</v>
      </c>
      <c r="F1" s="204" t="s">
        <v>7921</v>
      </c>
      <c r="G1" s="204" t="s">
        <v>7922</v>
      </c>
      <c r="H1" s="204" t="s">
        <v>7923</v>
      </c>
      <c r="I1" s="204" t="s">
        <v>7924</v>
      </c>
      <c r="J1" s="204" t="s">
        <v>7925</v>
      </c>
      <c r="K1" s="204" t="s">
        <v>7926</v>
      </c>
      <c r="L1" s="204" t="s">
        <v>7927</v>
      </c>
      <c r="M1" s="204" t="s">
        <v>7928</v>
      </c>
      <c r="N1" s="204" t="s">
        <v>7929</v>
      </c>
      <c r="O1" s="204" t="s">
        <v>7930</v>
      </c>
      <c r="P1" s="204" t="s">
        <v>7931</v>
      </c>
      <c r="Q1" s="204" t="s">
        <v>7932</v>
      </c>
      <c r="R1" s="204" t="s">
        <v>7933</v>
      </c>
      <c r="S1" s="204" t="s">
        <v>7934</v>
      </c>
      <c r="T1" s="204" t="s">
        <v>7934</v>
      </c>
      <c r="U1" s="204" t="s">
        <v>7935</v>
      </c>
      <c r="V1" s="204" t="s">
        <v>7936</v>
      </c>
      <c r="W1" s="204" t="s">
        <v>7937</v>
      </c>
      <c r="X1" s="204" t="s">
        <v>7938</v>
      </c>
      <c r="Y1" s="204" t="s">
        <v>7939</v>
      </c>
      <c r="Z1" s="204" t="s">
        <v>7940</v>
      </c>
      <c r="AA1" s="204" t="s">
        <v>7941</v>
      </c>
      <c r="AB1" s="204" t="s">
        <v>7942</v>
      </c>
      <c r="AC1" s="204" t="s">
        <v>7943</v>
      </c>
      <c r="AD1" s="204" t="s">
        <v>7944</v>
      </c>
      <c r="AE1" s="204" t="s">
        <v>7097</v>
      </c>
      <c r="AF1" s="204" t="s">
        <v>7012</v>
      </c>
      <c r="AG1" s="204" t="s">
        <v>7945</v>
      </c>
      <c r="AH1" s="204" t="s">
        <v>7945</v>
      </c>
      <c r="AI1" s="204" t="s">
        <v>7945</v>
      </c>
      <c r="AJ1" s="204" t="s">
        <v>7946</v>
      </c>
      <c r="AK1" s="204" t="s">
        <v>7947</v>
      </c>
      <c r="AL1" s="204" t="s">
        <v>7948</v>
      </c>
      <c r="AM1" s="204" t="s">
        <v>7949</v>
      </c>
      <c r="AN1" s="204" t="s">
        <v>7950</v>
      </c>
      <c r="AO1" s="204" t="s">
        <v>7951</v>
      </c>
      <c r="AP1" s="204" t="s">
        <v>7952</v>
      </c>
      <c r="AQ1" s="204" t="s">
        <v>7953</v>
      </c>
      <c r="AR1" s="204" t="s">
        <v>7954</v>
      </c>
      <c r="AS1" s="204" t="s">
        <v>7955</v>
      </c>
      <c r="AT1" s="204" t="s">
        <v>7956</v>
      </c>
      <c r="AU1" s="204" t="s">
        <v>7957</v>
      </c>
      <c r="AV1" s="204" t="s">
        <v>7958</v>
      </c>
      <c r="AW1" s="204" t="s">
        <v>7959</v>
      </c>
      <c r="AX1" s="204" t="s">
        <v>7960</v>
      </c>
      <c r="AY1" s="204" t="s">
        <v>7961</v>
      </c>
      <c r="AZ1" s="204" t="s">
        <v>7962</v>
      </c>
      <c r="BA1" s="204" t="s">
        <v>7987</v>
      </c>
      <c r="BB1" s="204" t="s">
        <v>7988</v>
      </c>
    </row>
    <row r="2" spans="1:54" x14ac:dyDescent="0.25">
      <c r="A2" t="s">
        <v>7115</v>
      </c>
      <c r="B2" s="206" t="e">
        <f>IF('Crisis Indicator Data'!#REF!="No Data",1,IF(#REF!&lt;&gt;"",1,0))</f>
        <v>#REF!</v>
      </c>
      <c r="C2" s="206" t="e">
        <f>IF('Crisis Indicator Data'!#REF!="No Data",1,IF(#REF!&lt;&gt;"",1,0))</f>
        <v>#REF!</v>
      </c>
      <c r="D2" s="206" t="e">
        <f>IF('Crisis Indicator Data'!#REF!="No Data",1,IF(#REF!&lt;&gt;"",1,0))</f>
        <v>#REF!</v>
      </c>
      <c r="E2" s="206" t="e">
        <f>IF('Crisis Indicator Data'!#REF!="No Data",1,IF(#REF!&lt;&gt;"",1,0))</f>
        <v>#REF!</v>
      </c>
      <c r="F2" s="206" t="e">
        <f>IF('Crisis Indicator Data'!#REF!="No Data",1,IF(#REF!&lt;&gt;"",1,0))</f>
        <v>#REF!</v>
      </c>
      <c r="G2" s="206" t="e">
        <f>IF('Crisis Indicator Data'!#REF!="No Data",1,IF(#REF!&lt;&gt;"",1,0))</f>
        <v>#REF!</v>
      </c>
      <c r="H2" s="206" t="e">
        <f>IF('Crisis Indicator Data'!#REF!="No Data",1,IF(#REF!&lt;&gt;"",1,0))</f>
        <v>#REF!</v>
      </c>
      <c r="I2" s="206" t="e">
        <f>IF('Crisis Indicator Data'!#REF!="No Data",1,IF(#REF!&lt;&gt;"",1,0))</f>
        <v>#REF!</v>
      </c>
      <c r="J2" s="206" t="e">
        <f>IF('Crisis Indicator Data'!#REF!="No Data",1,IF(#REF!&lt;&gt;"",1,0))</f>
        <v>#REF!</v>
      </c>
      <c r="K2" s="206" t="e">
        <f>IF('Crisis Indicator Data'!#REF!="No Data",1,IF(#REF!&lt;&gt;"",1,0))</f>
        <v>#REF!</v>
      </c>
      <c r="L2" s="206" t="e">
        <f>IF('Crisis Indicator Data'!#REF!="No Data",1,IF(#REF!&lt;&gt;"",1,0))</f>
        <v>#REF!</v>
      </c>
      <c r="M2" s="206" t="e">
        <f>IF('Crisis Indicator Data'!#REF!="No Data",1,IF(#REF!&lt;&gt;"",1,0))</f>
        <v>#REF!</v>
      </c>
      <c r="N2" s="206" t="e">
        <f>IF('Crisis Indicator Data'!#REF!="No Data",1,IF(#REF!&lt;&gt;"",1,0))</f>
        <v>#REF!</v>
      </c>
      <c r="O2" s="206" t="e">
        <f>IF('Crisis Indicator Data'!#REF!="No Data",1,IF(#REF!&lt;&gt;"",1,0))</f>
        <v>#REF!</v>
      </c>
      <c r="P2" s="206" t="e">
        <f>IF('Crisis Indicator Data'!#REF!="No Data",1,IF(#REF!&lt;&gt;"",1,0))</f>
        <v>#REF!</v>
      </c>
      <c r="Q2" s="206" t="e">
        <f>IF('Crisis Indicator Data'!#REF!="No Data",1,IF(#REF!&lt;&gt;"",1,0))</f>
        <v>#REF!</v>
      </c>
      <c r="R2" s="206" t="e">
        <f>IF('Crisis Indicator Data'!#REF!="No Data",1,IF(#REF!&lt;&gt;"",1,0))</f>
        <v>#REF!</v>
      </c>
      <c r="S2" s="206" t="e">
        <f>IF('Crisis Indicator Data'!#REF!="No Data",1,IF(#REF!&lt;&gt;"",1,0))</f>
        <v>#REF!</v>
      </c>
      <c r="T2" s="206" t="e">
        <f>IF('Crisis Indicator Data'!#REF!="No Data",1,IF(#REF!&lt;&gt;"",1,0))</f>
        <v>#REF!</v>
      </c>
      <c r="U2" s="206" t="e">
        <f>IF('Crisis Indicator Data'!#REF!="No Data",1,IF(#REF!&lt;&gt;"",1,0))</f>
        <v>#REF!</v>
      </c>
      <c r="V2" s="206" t="e">
        <f>IF('Crisis Indicator Data'!#REF!="No Data",1,IF(#REF!&lt;&gt;"",1,0))</f>
        <v>#REF!</v>
      </c>
      <c r="W2" s="206" t="e">
        <f>IF('Crisis Indicator Data'!#REF!="No Data",1,IF(#REF!&lt;&gt;"",1,0))</f>
        <v>#REF!</v>
      </c>
      <c r="X2" s="206" t="e">
        <f>IF('Crisis Indicator Data'!#REF!="No Data",1,IF(#REF!&lt;&gt;"",1,0))</f>
        <v>#REF!</v>
      </c>
      <c r="Y2" s="206" t="e">
        <f>IF('Crisis Indicator Data'!#REF!="No Data",1,IF(#REF!&lt;&gt;"",1,0))</f>
        <v>#REF!</v>
      </c>
      <c r="Z2" s="206" t="e">
        <f>IF('Crisis Indicator Data'!#REF!="No Data",1,IF(#REF!&lt;&gt;"",1,0))</f>
        <v>#REF!</v>
      </c>
      <c r="AA2" s="206" t="e">
        <f>IF('Crisis Indicator Data'!#REF!="No Data",1,IF(#REF!&lt;&gt;"",1,0))</f>
        <v>#REF!</v>
      </c>
      <c r="AB2" s="206" t="e">
        <f>IF('Crisis Indicator Data'!#REF!="No Data",1,IF(#REF!&lt;&gt;"",1,0))</f>
        <v>#REF!</v>
      </c>
      <c r="AC2" s="206" t="e">
        <f>IF('Crisis Indicator Data'!#REF!="No Data",1,IF(#REF!&lt;&gt;"",1,0))</f>
        <v>#REF!</v>
      </c>
      <c r="AD2" s="206" t="e">
        <f>IF('Crisis Indicator Data'!#REF!="No Data",1,IF(#REF!&lt;&gt;"",1,0))</f>
        <v>#REF!</v>
      </c>
      <c r="AE2" s="206" t="e">
        <f>IF('Crisis Indicator Data'!#REF!="No Data",1,IF(#REF!&lt;&gt;"",1,0))</f>
        <v>#REF!</v>
      </c>
      <c r="AF2" s="206" t="e">
        <f>IF('Crisis Indicator Data'!#REF!="No Data",1,IF(#REF!&lt;&gt;"",1,0))</f>
        <v>#REF!</v>
      </c>
      <c r="AG2" s="206" t="e">
        <f>IF('Crisis Indicator Data'!#REF!="No Data",1,IF(#REF!&lt;&gt;"",1,0))</f>
        <v>#REF!</v>
      </c>
      <c r="AH2" s="206" t="e">
        <f>IF('Crisis Indicator Data'!#REF!="No Data",1,IF(#REF!&lt;&gt;"",1,0))</f>
        <v>#REF!</v>
      </c>
      <c r="AI2" s="206" t="e">
        <f>IF('Crisis Indicator Data'!#REF!="No Data",1,IF(#REF!&lt;&gt;"",1,0))</f>
        <v>#REF!</v>
      </c>
      <c r="AJ2" s="206" t="e">
        <f>IF('Crisis Indicator Data'!#REF!="No Data",1,IF(#REF!&lt;&gt;"",1,0))</f>
        <v>#REF!</v>
      </c>
      <c r="AK2" s="206" t="e">
        <f>IF('Crisis Indicator Data'!#REF!="No Data",1,IF(#REF!&lt;&gt;"",1,0))</f>
        <v>#REF!</v>
      </c>
      <c r="AL2" s="206" t="e">
        <f>IF('Crisis Indicator Data'!#REF!="No Data",1,IF(#REF!&lt;&gt;"",1,0))</f>
        <v>#REF!</v>
      </c>
      <c r="AM2" s="206" t="e">
        <f>IF('Crisis Indicator Data'!#REF!="No Data",1,IF(#REF!&lt;&gt;"",1,0))</f>
        <v>#REF!</v>
      </c>
      <c r="AN2" s="206" t="e">
        <f>IF('Crisis Indicator Data'!#REF!="No Data",1,IF(#REF!&lt;&gt;"",1,0))</f>
        <v>#REF!</v>
      </c>
      <c r="AO2" s="206" t="e">
        <f>IF('Crisis Indicator Data'!#REF!="No Data",1,IF(#REF!&lt;&gt;"",1,0))</f>
        <v>#REF!</v>
      </c>
      <c r="AP2" s="206" t="e">
        <f>IF('Crisis Indicator Data'!#REF!="No Data",1,IF(#REF!&lt;&gt;"",1,0))</f>
        <v>#REF!</v>
      </c>
      <c r="AQ2" s="206" t="e">
        <f>IF('Crisis Indicator Data'!#REF!="No Data",1,IF(#REF!&lt;&gt;"",1,0))</f>
        <v>#REF!</v>
      </c>
      <c r="AR2" s="206" t="e">
        <f>IF('Crisis Indicator Data'!#REF!="No Data",1,IF(#REF!&lt;&gt;"",1,0))</f>
        <v>#REF!</v>
      </c>
      <c r="AS2" s="206" t="e">
        <f>IF('Crisis Indicator Data'!#REF!="No Data",1,IF(#REF!&lt;&gt;"",1,0))</f>
        <v>#REF!</v>
      </c>
      <c r="AT2" s="206" t="e">
        <f>IF('Crisis Indicator Data'!#REF!="No Data",1,IF(#REF!&lt;&gt;"",1,0))</f>
        <v>#REF!</v>
      </c>
      <c r="AU2" s="206" t="e">
        <f>IF('Crisis Indicator Data'!#REF!="No Data",1,IF(#REF!&lt;&gt;"",1,0))</f>
        <v>#REF!</v>
      </c>
      <c r="AV2" s="206" t="e">
        <f>IF('Crisis Indicator Data'!#REF!="No Data",1,IF(#REF!&lt;&gt;"",1,0))</f>
        <v>#REF!</v>
      </c>
      <c r="AW2" s="206" t="e">
        <f>IF('Crisis Indicator Data'!#REF!="No Data",1,IF(#REF!&lt;&gt;"",1,0))</f>
        <v>#REF!</v>
      </c>
      <c r="AX2" s="206" t="e">
        <f>IF('Crisis Indicator Data'!#REF!="No Data",1,IF(#REF!&lt;&gt;"",1,0))</f>
        <v>#REF!</v>
      </c>
      <c r="AY2" s="206" t="e">
        <f>IF('Crisis Indicator Data'!#REF!="No Data",1,IF(#REF!&lt;&gt;"",1,0))</f>
        <v>#REF!</v>
      </c>
      <c r="AZ2" s="206" t="e">
        <f>IF('Crisis Indicator Data'!#REF!="No Data",1,IF(#REF!&lt;&gt;"",1,0))</f>
        <v>#REF!</v>
      </c>
      <c r="BA2" t="e">
        <f t="shared" ref="BA2:BA33" si="0">SUM(B2:AZ2)</f>
        <v>#REF!</v>
      </c>
      <c r="BB2" s="22" t="e">
        <f t="shared" ref="BB2:BB33" si="1">BA2/51</f>
        <v>#REF!</v>
      </c>
    </row>
    <row r="3" spans="1:54" x14ac:dyDescent="0.25">
      <c r="A3" t="s">
        <v>7119</v>
      </c>
      <c r="B3" s="206" t="e">
        <f>IF('Crisis Indicator Data'!#REF!="No Data",1,IF(#REF!&lt;&gt;"",1,0))</f>
        <v>#REF!</v>
      </c>
      <c r="C3" s="206" t="e">
        <f>IF('Crisis Indicator Data'!#REF!="No Data",1,IF(#REF!&lt;&gt;"",1,0))</f>
        <v>#REF!</v>
      </c>
      <c r="D3" s="206" t="e">
        <f>IF('Crisis Indicator Data'!#REF!="No Data",1,IF(#REF!&lt;&gt;"",1,0))</f>
        <v>#REF!</v>
      </c>
      <c r="E3" s="206" t="e">
        <f>IF('Crisis Indicator Data'!#REF!="No Data",1,IF(#REF!&lt;&gt;"",1,0))</f>
        <v>#REF!</v>
      </c>
      <c r="F3" s="206" t="e">
        <f>IF('Crisis Indicator Data'!#REF!="No Data",1,IF(#REF!&lt;&gt;"",1,0))</f>
        <v>#REF!</v>
      </c>
      <c r="G3" s="206" t="e">
        <f>IF('Crisis Indicator Data'!#REF!="No Data",1,IF(#REF!&lt;&gt;"",1,0))</f>
        <v>#REF!</v>
      </c>
      <c r="H3" s="206" t="e">
        <f>IF('Crisis Indicator Data'!#REF!="No Data",1,IF(#REF!&lt;&gt;"",1,0))</f>
        <v>#REF!</v>
      </c>
      <c r="I3" s="206" t="e">
        <f>IF('Crisis Indicator Data'!#REF!="No Data",1,IF(#REF!&lt;&gt;"",1,0))</f>
        <v>#REF!</v>
      </c>
      <c r="J3" s="206" t="e">
        <f>IF('Crisis Indicator Data'!#REF!="No Data",1,IF(#REF!&lt;&gt;"",1,0))</f>
        <v>#REF!</v>
      </c>
      <c r="K3" s="206" t="e">
        <f>IF('Crisis Indicator Data'!#REF!="No Data",1,IF(#REF!&lt;&gt;"",1,0))</f>
        <v>#REF!</v>
      </c>
      <c r="L3" s="206" t="e">
        <f>IF('Crisis Indicator Data'!#REF!="No Data",1,IF(#REF!&lt;&gt;"",1,0))</f>
        <v>#REF!</v>
      </c>
      <c r="M3" s="206" t="e">
        <f>IF('Crisis Indicator Data'!#REF!="No Data",1,IF(#REF!&lt;&gt;"",1,0))</f>
        <v>#REF!</v>
      </c>
      <c r="N3" s="206" t="e">
        <f>IF('Crisis Indicator Data'!#REF!="No Data",1,IF(#REF!&lt;&gt;"",1,0))</f>
        <v>#REF!</v>
      </c>
      <c r="O3" s="206" t="e">
        <f>IF('Crisis Indicator Data'!#REF!="No Data",1,IF(#REF!&lt;&gt;"",1,0))</f>
        <v>#REF!</v>
      </c>
      <c r="P3" s="206" t="e">
        <f>IF('Crisis Indicator Data'!#REF!="No Data",1,IF(#REF!&lt;&gt;"",1,0))</f>
        <v>#REF!</v>
      </c>
      <c r="Q3" s="206" t="e">
        <f>IF('Crisis Indicator Data'!#REF!="No Data",1,IF(#REF!&lt;&gt;"",1,0))</f>
        <v>#REF!</v>
      </c>
      <c r="R3" s="206" t="e">
        <f>IF('Crisis Indicator Data'!#REF!="No Data",1,IF(#REF!&lt;&gt;"",1,0))</f>
        <v>#REF!</v>
      </c>
      <c r="S3" s="206" t="e">
        <f>IF('Crisis Indicator Data'!#REF!="No Data",1,IF(#REF!&lt;&gt;"",1,0))</f>
        <v>#REF!</v>
      </c>
      <c r="T3" s="206" t="e">
        <f>IF('Crisis Indicator Data'!#REF!="No Data",1,IF(#REF!&lt;&gt;"",1,0))</f>
        <v>#REF!</v>
      </c>
      <c r="U3" s="206" t="e">
        <f>IF('Crisis Indicator Data'!#REF!="No Data",1,IF(#REF!&lt;&gt;"",1,0))</f>
        <v>#REF!</v>
      </c>
      <c r="V3" s="206" t="e">
        <f>IF('Crisis Indicator Data'!#REF!="No Data",1,IF(#REF!&lt;&gt;"",1,0))</f>
        <v>#REF!</v>
      </c>
      <c r="W3" s="206" t="e">
        <f>IF('Crisis Indicator Data'!#REF!="No Data",1,IF(#REF!&lt;&gt;"",1,0))</f>
        <v>#REF!</v>
      </c>
      <c r="X3" s="206" t="e">
        <f>IF('Crisis Indicator Data'!#REF!="No Data",1,IF(#REF!&lt;&gt;"",1,0))</f>
        <v>#REF!</v>
      </c>
      <c r="Y3" s="206" t="e">
        <f>IF('Crisis Indicator Data'!#REF!="No Data",1,IF(#REF!&lt;&gt;"",1,0))</f>
        <v>#REF!</v>
      </c>
      <c r="Z3" s="206" t="e">
        <f>IF('Crisis Indicator Data'!#REF!="No Data",1,IF(#REF!&lt;&gt;"",1,0))</f>
        <v>#REF!</v>
      </c>
      <c r="AA3" s="206" t="e">
        <f>IF('Crisis Indicator Data'!#REF!="No Data",1,IF(#REF!&lt;&gt;"",1,0))</f>
        <v>#REF!</v>
      </c>
      <c r="AB3" s="206" t="e">
        <f>IF('Crisis Indicator Data'!#REF!="No Data",1,IF(#REF!&lt;&gt;"",1,0))</f>
        <v>#REF!</v>
      </c>
      <c r="AC3" s="206" t="e">
        <f>IF('Crisis Indicator Data'!#REF!="No Data",1,IF(#REF!&lt;&gt;"",1,0))</f>
        <v>#REF!</v>
      </c>
      <c r="AD3" s="206" t="e">
        <f>IF('Crisis Indicator Data'!#REF!="No Data",1,IF(#REF!&lt;&gt;"",1,0))</f>
        <v>#REF!</v>
      </c>
      <c r="AE3" s="206" t="e">
        <f>IF('Crisis Indicator Data'!#REF!="No Data",1,IF(#REF!&lt;&gt;"",1,0))</f>
        <v>#REF!</v>
      </c>
      <c r="AF3" s="206" t="e">
        <f>IF('Crisis Indicator Data'!#REF!="No Data",1,IF(#REF!&lt;&gt;"",1,0))</f>
        <v>#REF!</v>
      </c>
      <c r="AG3" s="206" t="e">
        <f>IF('Crisis Indicator Data'!#REF!="No Data",1,IF(#REF!&lt;&gt;"",1,0))</f>
        <v>#REF!</v>
      </c>
      <c r="AH3" s="206" t="e">
        <f>IF('Crisis Indicator Data'!#REF!="No Data",1,IF(#REF!&lt;&gt;"",1,0))</f>
        <v>#REF!</v>
      </c>
      <c r="AI3" s="206" t="e">
        <f>IF('Crisis Indicator Data'!#REF!="No Data",1,IF(#REF!&lt;&gt;"",1,0))</f>
        <v>#REF!</v>
      </c>
      <c r="AJ3" s="206" t="e">
        <f>IF('Crisis Indicator Data'!#REF!="No Data",1,IF(#REF!&lt;&gt;"",1,0))</f>
        <v>#REF!</v>
      </c>
      <c r="AK3" s="206" t="e">
        <f>IF('Crisis Indicator Data'!#REF!="No Data",1,IF(#REF!&lt;&gt;"",1,0))</f>
        <v>#REF!</v>
      </c>
      <c r="AL3" s="206" t="e">
        <f>IF('Crisis Indicator Data'!#REF!="No Data",1,IF(#REF!&lt;&gt;"",1,0))</f>
        <v>#REF!</v>
      </c>
      <c r="AM3" s="206" t="e">
        <f>IF('Crisis Indicator Data'!#REF!="No Data",1,IF(#REF!&lt;&gt;"",1,0))</f>
        <v>#REF!</v>
      </c>
      <c r="AN3" s="206" t="e">
        <f>IF('Crisis Indicator Data'!#REF!="No Data",1,IF(#REF!&lt;&gt;"",1,0))</f>
        <v>#REF!</v>
      </c>
      <c r="AO3" s="206" t="e">
        <f>IF('Crisis Indicator Data'!#REF!="No Data",1,IF(#REF!&lt;&gt;"",1,0))</f>
        <v>#REF!</v>
      </c>
      <c r="AP3" s="206" t="e">
        <f>IF('Crisis Indicator Data'!#REF!="No Data",1,IF(#REF!&lt;&gt;"",1,0))</f>
        <v>#REF!</v>
      </c>
      <c r="AQ3" s="206" t="e">
        <f>IF('Crisis Indicator Data'!#REF!="No Data",1,IF(#REF!&lt;&gt;"",1,0))</f>
        <v>#REF!</v>
      </c>
      <c r="AR3" s="206" t="e">
        <f>IF('Crisis Indicator Data'!#REF!="No Data",1,IF(#REF!&lt;&gt;"",1,0))</f>
        <v>#REF!</v>
      </c>
      <c r="AS3" s="206" t="e">
        <f>IF('Crisis Indicator Data'!#REF!="No Data",1,IF(#REF!&lt;&gt;"",1,0))</f>
        <v>#REF!</v>
      </c>
      <c r="AT3" s="206" t="e">
        <f>IF('Crisis Indicator Data'!#REF!="No Data",1,IF(#REF!&lt;&gt;"",1,0))</f>
        <v>#REF!</v>
      </c>
      <c r="AU3" s="206" t="e">
        <f>IF('Crisis Indicator Data'!#REF!="No Data",1,IF(#REF!&lt;&gt;"",1,0))</f>
        <v>#REF!</v>
      </c>
      <c r="AV3" s="206" t="e">
        <f>IF('Crisis Indicator Data'!#REF!="No Data",1,IF(#REF!&lt;&gt;"",1,0))</f>
        <v>#REF!</v>
      </c>
      <c r="AW3" s="206" t="e">
        <f>IF('Crisis Indicator Data'!#REF!="No Data",1,IF(#REF!&lt;&gt;"",1,0))</f>
        <v>#REF!</v>
      </c>
      <c r="AX3" s="206" t="e">
        <f>IF('Crisis Indicator Data'!#REF!="No Data",1,IF(#REF!&lt;&gt;"",1,0))</f>
        <v>#REF!</v>
      </c>
      <c r="AY3" s="206" t="e">
        <f>IF('Crisis Indicator Data'!#REF!="No Data",1,IF(#REF!&lt;&gt;"",1,0))</f>
        <v>#REF!</v>
      </c>
      <c r="AZ3" s="206" t="e">
        <f>IF('Crisis Indicator Data'!#REF!="No Data",1,IF(#REF!&lt;&gt;"",1,0))</f>
        <v>#REF!</v>
      </c>
      <c r="BA3" t="e">
        <f t="shared" si="0"/>
        <v>#REF!</v>
      </c>
      <c r="BB3" s="22" t="e">
        <f t="shared" si="1"/>
        <v>#REF!</v>
      </c>
    </row>
    <row r="4" spans="1:54" x14ac:dyDescent="0.25">
      <c r="A4" t="s">
        <v>7196</v>
      </c>
      <c r="B4" s="206" t="e">
        <f>IF('Crisis Indicator Data'!#REF!="No Data",1,IF(#REF!&lt;&gt;"",1,0))</f>
        <v>#REF!</v>
      </c>
      <c r="C4" s="206" t="e">
        <f>IF('Crisis Indicator Data'!#REF!="No Data",1,IF(#REF!&lt;&gt;"",1,0))</f>
        <v>#REF!</v>
      </c>
      <c r="D4" s="206" t="e">
        <f>IF('Crisis Indicator Data'!#REF!="No Data",1,IF(#REF!&lt;&gt;"",1,0))</f>
        <v>#REF!</v>
      </c>
      <c r="E4" s="206" t="e">
        <f>IF('Crisis Indicator Data'!#REF!="No Data",1,IF(#REF!&lt;&gt;"",1,0))</f>
        <v>#REF!</v>
      </c>
      <c r="F4" s="206" t="e">
        <f>IF('Crisis Indicator Data'!#REF!="No Data",1,IF(#REF!&lt;&gt;"",1,0))</f>
        <v>#REF!</v>
      </c>
      <c r="G4" s="206" t="e">
        <f>IF('Crisis Indicator Data'!#REF!="No Data",1,IF(#REF!&lt;&gt;"",1,0))</f>
        <v>#REF!</v>
      </c>
      <c r="H4" s="206" t="e">
        <f>IF('Crisis Indicator Data'!#REF!="No Data",1,IF(#REF!&lt;&gt;"",1,0))</f>
        <v>#REF!</v>
      </c>
      <c r="I4" s="206" t="e">
        <f>IF('Crisis Indicator Data'!#REF!="No Data",1,IF(#REF!&lt;&gt;"",1,0))</f>
        <v>#REF!</v>
      </c>
      <c r="J4" s="206" t="e">
        <f>IF('Crisis Indicator Data'!#REF!="No Data",1,IF(#REF!&lt;&gt;"",1,0))</f>
        <v>#REF!</v>
      </c>
      <c r="K4" s="206" t="e">
        <f>IF('Crisis Indicator Data'!#REF!="No Data",1,IF(#REF!&lt;&gt;"",1,0))</f>
        <v>#REF!</v>
      </c>
      <c r="L4" s="206" t="e">
        <f>IF('Crisis Indicator Data'!#REF!="No Data",1,IF(#REF!&lt;&gt;"",1,0))</f>
        <v>#REF!</v>
      </c>
      <c r="M4" s="206" t="e">
        <f>IF('Crisis Indicator Data'!#REF!="No Data",1,IF(#REF!&lt;&gt;"",1,0))</f>
        <v>#REF!</v>
      </c>
      <c r="N4" s="206" t="e">
        <f>IF('Crisis Indicator Data'!#REF!="No Data",1,IF(#REF!&lt;&gt;"",1,0))</f>
        <v>#REF!</v>
      </c>
      <c r="O4" s="206" t="e">
        <f>IF('Crisis Indicator Data'!#REF!="No Data",1,IF(#REF!&lt;&gt;"",1,0))</f>
        <v>#REF!</v>
      </c>
      <c r="P4" s="206" t="e">
        <f>IF('Crisis Indicator Data'!#REF!="No Data",1,IF(#REF!&lt;&gt;"",1,0))</f>
        <v>#REF!</v>
      </c>
      <c r="Q4" s="206" t="e">
        <f>IF('Crisis Indicator Data'!#REF!="No Data",1,IF(#REF!&lt;&gt;"",1,0))</f>
        <v>#REF!</v>
      </c>
      <c r="R4" s="206" t="e">
        <f>IF('Crisis Indicator Data'!#REF!="No Data",1,IF(#REF!&lt;&gt;"",1,0))</f>
        <v>#REF!</v>
      </c>
      <c r="S4" s="206" t="e">
        <f>IF('Crisis Indicator Data'!#REF!="No Data",1,IF(#REF!&lt;&gt;"",1,0))</f>
        <v>#REF!</v>
      </c>
      <c r="T4" s="206" t="e">
        <f>IF('Crisis Indicator Data'!#REF!="No Data",1,IF(#REF!&lt;&gt;"",1,0))</f>
        <v>#REF!</v>
      </c>
      <c r="U4" s="206" t="e">
        <f>IF('Crisis Indicator Data'!#REF!="No Data",1,IF(#REF!&lt;&gt;"",1,0))</f>
        <v>#REF!</v>
      </c>
      <c r="V4" s="206" t="e">
        <f>IF('Crisis Indicator Data'!#REF!="No Data",1,IF(#REF!&lt;&gt;"",1,0))</f>
        <v>#REF!</v>
      </c>
      <c r="W4" s="206" t="e">
        <f>IF('Crisis Indicator Data'!#REF!="No Data",1,IF(#REF!&lt;&gt;"",1,0))</f>
        <v>#REF!</v>
      </c>
      <c r="X4" s="206" t="e">
        <f>IF('Crisis Indicator Data'!#REF!="No Data",1,IF(#REF!&lt;&gt;"",1,0))</f>
        <v>#REF!</v>
      </c>
      <c r="Y4" s="206" t="e">
        <f>IF('Crisis Indicator Data'!#REF!="No Data",1,IF(#REF!&lt;&gt;"",1,0))</f>
        <v>#REF!</v>
      </c>
      <c r="Z4" s="206" t="e">
        <f>IF('Crisis Indicator Data'!#REF!="No Data",1,IF(#REF!&lt;&gt;"",1,0))</f>
        <v>#REF!</v>
      </c>
      <c r="AA4" s="206" t="e">
        <f>IF('Crisis Indicator Data'!#REF!="No Data",1,IF(#REF!&lt;&gt;"",1,0))</f>
        <v>#REF!</v>
      </c>
      <c r="AB4" s="206" t="e">
        <f>IF('Crisis Indicator Data'!#REF!="No Data",1,IF(#REF!&lt;&gt;"",1,0))</f>
        <v>#REF!</v>
      </c>
      <c r="AC4" s="206" t="e">
        <f>IF('Crisis Indicator Data'!#REF!="No Data",1,IF(#REF!&lt;&gt;"",1,0))</f>
        <v>#REF!</v>
      </c>
      <c r="AD4" s="206" t="e">
        <f>IF('Crisis Indicator Data'!#REF!="No Data",1,IF(#REF!&lt;&gt;"",1,0))</f>
        <v>#REF!</v>
      </c>
      <c r="AE4" s="206" t="e">
        <f>IF('Crisis Indicator Data'!#REF!="No Data",1,IF(#REF!&lt;&gt;"",1,0))</f>
        <v>#REF!</v>
      </c>
      <c r="AF4" s="206" t="e">
        <f>IF('Crisis Indicator Data'!#REF!="No Data",1,IF(#REF!&lt;&gt;"",1,0))</f>
        <v>#REF!</v>
      </c>
      <c r="AG4" s="206" t="e">
        <f>IF('Crisis Indicator Data'!#REF!="No Data",1,IF(#REF!&lt;&gt;"",1,0))</f>
        <v>#REF!</v>
      </c>
      <c r="AH4" s="206" t="e">
        <f>IF('Crisis Indicator Data'!#REF!="No Data",1,IF(#REF!&lt;&gt;"",1,0))</f>
        <v>#REF!</v>
      </c>
      <c r="AI4" s="206" t="e">
        <f>IF('Crisis Indicator Data'!#REF!="No Data",1,IF(#REF!&lt;&gt;"",1,0))</f>
        <v>#REF!</v>
      </c>
      <c r="AJ4" s="206" t="e">
        <f>IF('Crisis Indicator Data'!#REF!="No Data",1,IF(#REF!&lt;&gt;"",1,0))</f>
        <v>#REF!</v>
      </c>
      <c r="AK4" s="206" t="e">
        <f>IF('Crisis Indicator Data'!#REF!="No Data",1,IF(#REF!&lt;&gt;"",1,0))</f>
        <v>#REF!</v>
      </c>
      <c r="AL4" s="206" t="e">
        <f>IF('Crisis Indicator Data'!#REF!="No Data",1,IF(#REF!&lt;&gt;"",1,0))</f>
        <v>#REF!</v>
      </c>
      <c r="AM4" s="206" t="e">
        <f>IF('Crisis Indicator Data'!#REF!="No Data",1,IF(#REF!&lt;&gt;"",1,0))</f>
        <v>#REF!</v>
      </c>
      <c r="AN4" s="206" t="e">
        <f>IF('Crisis Indicator Data'!#REF!="No Data",1,IF(#REF!&lt;&gt;"",1,0))</f>
        <v>#REF!</v>
      </c>
      <c r="AO4" s="206" t="e">
        <f>IF('Crisis Indicator Data'!#REF!="No Data",1,IF(#REF!&lt;&gt;"",1,0))</f>
        <v>#REF!</v>
      </c>
      <c r="AP4" s="206" t="e">
        <f>IF('Crisis Indicator Data'!#REF!="No Data",1,IF(#REF!&lt;&gt;"",1,0))</f>
        <v>#REF!</v>
      </c>
      <c r="AQ4" s="206" t="e">
        <f>IF('Crisis Indicator Data'!#REF!="No Data",1,IF(#REF!&lt;&gt;"",1,0))</f>
        <v>#REF!</v>
      </c>
      <c r="AR4" s="206" t="e">
        <f>IF('Crisis Indicator Data'!#REF!="No Data",1,IF(#REF!&lt;&gt;"",1,0))</f>
        <v>#REF!</v>
      </c>
      <c r="AS4" s="206" t="e">
        <f>IF('Crisis Indicator Data'!#REF!="No Data",1,IF(#REF!&lt;&gt;"",1,0))</f>
        <v>#REF!</v>
      </c>
      <c r="AT4" s="206" t="e">
        <f>IF('Crisis Indicator Data'!#REF!="No Data",1,IF(#REF!&lt;&gt;"",1,0))</f>
        <v>#REF!</v>
      </c>
      <c r="AU4" s="206" t="e">
        <f>IF('Crisis Indicator Data'!#REF!="No Data",1,IF(#REF!&lt;&gt;"",1,0))</f>
        <v>#REF!</v>
      </c>
      <c r="AV4" s="206" t="e">
        <f>IF('Crisis Indicator Data'!#REF!="No Data",1,IF(#REF!&lt;&gt;"",1,0))</f>
        <v>#REF!</v>
      </c>
      <c r="AW4" s="206" t="e">
        <f>IF('Crisis Indicator Data'!#REF!="No Data",1,IF(#REF!&lt;&gt;"",1,0))</f>
        <v>#REF!</v>
      </c>
      <c r="AX4" s="206" t="e">
        <f>IF('Crisis Indicator Data'!#REF!="No Data",1,IF(#REF!&lt;&gt;"",1,0))</f>
        <v>#REF!</v>
      </c>
      <c r="AY4" s="206" t="e">
        <f>IF('Crisis Indicator Data'!#REF!="No Data",1,IF(#REF!&lt;&gt;"",1,0))</f>
        <v>#REF!</v>
      </c>
      <c r="AZ4" s="206" t="e">
        <f>IF('Crisis Indicator Data'!#REF!="No Data",1,IF(#REF!&lt;&gt;"",1,0))</f>
        <v>#REF!</v>
      </c>
      <c r="BA4" t="e">
        <f t="shared" si="0"/>
        <v>#REF!</v>
      </c>
      <c r="BB4" s="22" t="e">
        <f t="shared" si="1"/>
        <v>#REF!</v>
      </c>
    </row>
    <row r="5" spans="1:54" x14ac:dyDescent="0.25">
      <c r="A5" t="s">
        <v>7117</v>
      </c>
      <c r="B5" s="206" t="e">
        <f>IF('Crisis Indicator Data'!#REF!="No Data",1,IF(#REF!&lt;&gt;"",1,0))</f>
        <v>#REF!</v>
      </c>
      <c r="C5" s="206" t="e">
        <f>IF('Crisis Indicator Data'!#REF!="No Data",1,IF(#REF!&lt;&gt;"",1,0))</f>
        <v>#REF!</v>
      </c>
      <c r="D5" s="206" t="e">
        <f>IF('Crisis Indicator Data'!#REF!="No Data",1,IF(#REF!&lt;&gt;"",1,0))</f>
        <v>#REF!</v>
      </c>
      <c r="E5" s="206" t="e">
        <f>IF('Crisis Indicator Data'!#REF!="No Data",1,IF(#REF!&lt;&gt;"",1,0))</f>
        <v>#REF!</v>
      </c>
      <c r="F5" s="206" t="e">
        <f>IF('Crisis Indicator Data'!#REF!="No Data",1,IF(#REF!&lt;&gt;"",1,0))</f>
        <v>#REF!</v>
      </c>
      <c r="G5" s="206" t="e">
        <f>IF('Crisis Indicator Data'!#REF!="No Data",1,IF(#REF!&lt;&gt;"",1,0))</f>
        <v>#REF!</v>
      </c>
      <c r="H5" s="206" t="e">
        <f>IF('Crisis Indicator Data'!#REF!="No Data",1,IF(#REF!&lt;&gt;"",1,0))</f>
        <v>#REF!</v>
      </c>
      <c r="I5" s="206" t="e">
        <f>IF('Crisis Indicator Data'!#REF!="No Data",1,IF(#REF!&lt;&gt;"",1,0))</f>
        <v>#REF!</v>
      </c>
      <c r="J5" s="206" t="e">
        <f>IF('Crisis Indicator Data'!#REF!="No Data",1,IF(#REF!&lt;&gt;"",1,0))</f>
        <v>#REF!</v>
      </c>
      <c r="K5" s="206" t="e">
        <f>IF('Crisis Indicator Data'!#REF!="No Data",1,IF(#REF!&lt;&gt;"",1,0))</f>
        <v>#REF!</v>
      </c>
      <c r="L5" s="206" t="e">
        <f>IF('Crisis Indicator Data'!#REF!="No Data",1,IF(#REF!&lt;&gt;"",1,0))</f>
        <v>#REF!</v>
      </c>
      <c r="M5" s="206" t="e">
        <f>IF('Crisis Indicator Data'!#REF!="No Data",1,IF(#REF!&lt;&gt;"",1,0))</f>
        <v>#REF!</v>
      </c>
      <c r="N5" s="206" t="e">
        <f>IF('Crisis Indicator Data'!#REF!="No Data",1,IF(#REF!&lt;&gt;"",1,0))</f>
        <v>#REF!</v>
      </c>
      <c r="O5" s="206" t="e">
        <f>IF('Crisis Indicator Data'!#REF!="No Data",1,IF(#REF!&lt;&gt;"",1,0))</f>
        <v>#REF!</v>
      </c>
      <c r="P5" s="206" t="e">
        <f>IF('Crisis Indicator Data'!#REF!="No Data",1,IF(#REF!&lt;&gt;"",1,0))</f>
        <v>#REF!</v>
      </c>
      <c r="Q5" s="206" t="e">
        <f>IF('Crisis Indicator Data'!#REF!="No Data",1,IF(#REF!&lt;&gt;"",1,0))</f>
        <v>#REF!</v>
      </c>
      <c r="R5" s="206" t="e">
        <f>IF('Crisis Indicator Data'!#REF!="No Data",1,IF(#REF!&lt;&gt;"",1,0))</f>
        <v>#REF!</v>
      </c>
      <c r="S5" s="206" t="e">
        <f>IF('Crisis Indicator Data'!#REF!="No Data",1,IF(#REF!&lt;&gt;"",1,0))</f>
        <v>#REF!</v>
      </c>
      <c r="T5" s="206" t="e">
        <f>IF('Crisis Indicator Data'!#REF!="No Data",1,IF(#REF!&lt;&gt;"",1,0))</f>
        <v>#REF!</v>
      </c>
      <c r="U5" s="206" t="e">
        <f>IF('Crisis Indicator Data'!#REF!="No Data",1,IF(#REF!&lt;&gt;"",1,0))</f>
        <v>#REF!</v>
      </c>
      <c r="V5" s="206" t="e">
        <f>IF('Crisis Indicator Data'!#REF!="No Data",1,IF(#REF!&lt;&gt;"",1,0))</f>
        <v>#REF!</v>
      </c>
      <c r="W5" s="206" t="e">
        <f>IF('Crisis Indicator Data'!#REF!="No Data",1,IF(#REF!&lt;&gt;"",1,0))</f>
        <v>#REF!</v>
      </c>
      <c r="X5" s="206" t="e">
        <f>IF('Crisis Indicator Data'!#REF!="No Data",1,IF(#REF!&lt;&gt;"",1,0))</f>
        <v>#REF!</v>
      </c>
      <c r="Y5" s="206" t="e">
        <f>IF('Crisis Indicator Data'!#REF!="No Data",1,IF(#REF!&lt;&gt;"",1,0))</f>
        <v>#REF!</v>
      </c>
      <c r="Z5" s="206" t="e">
        <f>IF('Crisis Indicator Data'!#REF!="No Data",1,IF(#REF!&lt;&gt;"",1,0))</f>
        <v>#REF!</v>
      </c>
      <c r="AA5" s="206" t="e">
        <f>IF('Crisis Indicator Data'!#REF!="No Data",1,IF(#REF!&lt;&gt;"",1,0))</f>
        <v>#REF!</v>
      </c>
      <c r="AB5" s="206" t="e">
        <f>IF('Crisis Indicator Data'!#REF!="No Data",1,IF(#REF!&lt;&gt;"",1,0))</f>
        <v>#REF!</v>
      </c>
      <c r="AC5" s="206" t="e">
        <f>IF('Crisis Indicator Data'!#REF!="No Data",1,IF(#REF!&lt;&gt;"",1,0))</f>
        <v>#REF!</v>
      </c>
      <c r="AD5" s="206" t="e">
        <f>IF('Crisis Indicator Data'!#REF!="No Data",1,IF(#REF!&lt;&gt;"",1,0))</f>
        <v>#REF!</v>
      </c>
      <c r="AE5" s="206" t="e">
        <f>IF('Crisis Indicator Data'!#REF!="No Data",1,IF(#REF!&lt;&gt;"",1,0))</f>
        <v>#REF!</v>
      </c>
      <c r="AF5" s="206" t="e">
        <f>IF('Crisis Indicator Data'!#REF!="No Data",1,IF(#REF!&lt;&gt;"",1,0))</f>
        <v>#REF!</v>
      </c>
      <c r="AG5" s="206" t="e">
        <f>IF('Crisis Indicator Data'!#REF!="No Data",1,IF(#REF!&lt;&gt;"",1,0))</f>
        <v>#REF!</v>
      </c>
      <c r="AH5" s="206" t="e">
        <f>IF('Crisis Indicator Data'!#REF!="No Data",1,IF(#REF!&lt;&gt;"",1,0))</f>
        <v>#REF!</v>
      </c>
      <c r="AI5" s="206" t="e">
        <f>IF('Crisis Indicator Data'!#REF!="No Data",1,IF(#REF!&lt;&gt;"",1,0))</f>
        <v>#REF!</v>
      </c>
      <c r="AJ5" s="206" t="e">
        <f>IF('Crisis Indicator Data'!#REF!="No Data",1,IF(#REF!&lt;&gt;"",1,0))</f>
        <v>#REF!</v>
      </c>
      <c r="AK5" s="206" t="e">
        <f>IF('Crisis Indicator Data'!#REF!="No Data",1,IF(#REF!&lt;&gt;"",1,0))</f>
        <v>#REF!</v>
      </c>
      <c r="AL5" s="206" t="e">
        <f>IF('Crisis Indicator Data'!#REF!="No Data",1,IF(#REF!&lt;&gt;"",1,0))</f>
        <v>#REF!</v>
      </c>
      <c r="AM5" s="206" t="e">
        <f>IF('Crisis Indicator Data'!#REF!="No Data",1,IF(#REF!&lt;&gt;"",1,0))</f>
        <v>#REF!</v>
      </c>
      <c r="AN5" s="206" t="e">
        <f>IF('Crisis Indicator Data'!#REF!="No Data",1,IF(#REF!&lt;&gt;"",1,0))</f>
        <v>#REF!</v>
      </c>
      <c r="AO5" s="206" t="e">
        <f>IF('Crisis Indicator Data'!#REF!="No Data",1,IF(#REF!&lt;&gt;"",1,0))</f>
        <v>#REF!</v>
      </c>
      <c r="AP5" s="206" t="e">
        <f>IF('Crisis Indicator Data'!#REF!="No Data",1,IF(#REF!&lt;&gt;"",1,0))</f>
        <v>#REF!</v>
      </c>
      <c r="AQ5" s="206" t="e">
        <f>IF('Crisis Indicator Data'!#REF!="No Data",1,IF(#REF!&lt;&gt;"",1,0))</f>
        <v>#REF!</v>
      </c>
      <c r="AR5" s="206" t="e">
        <f>IF('Crisis Indicator Data'!#REF!="No Data",1,IF(#REF!&lt;&gt;"",1,0))</f>
        <v>#REF!</v>
      </c>
      <c r="AS5" s="206" t="e">
        <f>IF('Crisis Indicator Data'!#REF!="No Data",1,IF(#REF!&lt;&gt;"",1,0))</f>
        <v>#REF!</v>
      </c>
      <c r="AT5" s="206" t="e">
        <f>IF('Crisis Indicator Data'!#REF!="No Data",1,IF(#REF!&lt;&gt;"",1,0))</f>
        <v>#REF!</v>
      </c>
      <c r="AU5" s="206" t="e">
        <f>IF('Crisis Indicator Data'!#REF!="No Data",1,IF(#REF!&lt;&gt;"",1,0))</f>
        <v>#REF!</v>
      </c>
      <c r="AV5" s="206" t="e">
        <f>IF('Crisis Indicator Data'!#REF!="No Data",1,IF(#REF!&lt;&gt;"",1,0))</f>
        <v>#REF!</v>
      </c>
      <c r="AW5" s="206" t="e">
        <f>IF('Crisis Indicator Data'!#REF!="No Data",1,IF(#REF!&lt;&gt;"",1,0))</f>
        <v>#REF!</v>
      </c>
      <c r="AX5" s="206" t="e">
        <f>IF('Crisis Indicator Data'!#REF!="No Data",1,IF(#REF!&lt;&gt;"",1,0))</f>
        <v>#REF!</v>
      </c>
      <c r="AY5" s="206" t="e">
        <f>IF('Crisis Indicator Data'!#REF!="No Data",1,IF(#REF!&lt;&gt;"",1,0))</f>
        <v>#REF!</v>
      </c>
      <c r="AZ5" s="206" t="e">
        <f>IF('Crisis Indicator Data'!#REF!="No Data",1,IF(#REF!&lt;&gt;"",1,0))</f>
        <v>#REF!</v>
      </c>
      <c r="BA5" t="e">
        <f t="shared" si="0"/>
        <v>#REF!</v>
      </c>
      <c r="BB5" s="22" t="e">
        <f t="shared" si="1"/>
        <v>#REF!</v>
      </c>
    </row>
    <row r="6" spans="1:54" x14ac:dyDescent="0.25">
      <c r="A6" t="s">
        <v>7126</v>
      </c>
      <c r="B6" s="206" t="e">
        <f>IF('Crisis Indicator Data'!#REF!="No Data",1,IF(#REF!&lt;&gt;"",1,0))</f>
        <v>#REF!</v>
      </c>
      <c r="C6" s="206" t="e">
        <f>IF('Crisis Indicator Data'!#REF!="No Data",1,IF(#REF!&lt;&gt;"",1,0))</f>
        <v>#REF!</v>
      </c>
      <c r="D6" s="206" t="e">
        <f>IF('Crisis Indicator Data'!#REF!="No Data",1,IF(#REF!&lt;&gt;"",1,0))</f>
        <v>#REF!</v>
      </c>
      <c r="E6" s="206" t="e">
        <f>IF('Crisis Indicator Data'!#REF!="No Data",1,IF(#REF!&lt;&gt;"",1,0))</f>
        <v>#REF!</v>
      </c>
      <c r="F6" s="206" t="e">
        <f>IF('Crisis Indicator Data'!#REF!="No Data",1,IF(#REF!&lt;&gt;"",1,0))</f>
        <v>#REF!</v>
      </c>
      <c r="G6" s="206" t="e">
        <f>IF('Crisis Indicator Data'!#REF!="No Data",1,IF(#REF!&lt;&gt;"",1,0))</f>
        <v>#REF!</v>
      </c>
      <c r="H6" s="206" t="e">
        <f>IF('Crisis Indicator Data'!#REF!="No Data",1,IF(#REF!&lt;&gt;"",1,0))</f>
        <v>#REF!</v>
      </c>
      <c r="I6" s="206" t="e">
        <f>IF('Crisis Indicator Data'!#REF!="No Data",1,IF(#REF!&lt;&gt;"",1,0))</f>
        <v>#REF!</v>
      </c>
      <c r="J6" s="206" t="e">
        <f>IF('Crisis Indicator Data'!#REF!="No Data",1,IF(#REF!&lt;&gt;"",1,0))</f>
        <v>#REF!</v>
      </c>
      <c r="K6" s="206" t="e">
        <f>IF('Crisis Indicator Data'!#REF!="No Data",1,IF(#REF!&lt;&gt;"",1,0))</f>
        <v>#REF!</v>
      </c>
      <c r="L6" s="206" t="e">
        <f>IF('Crisis Indicator Data'!#REF!="No Data",1,IF(#REF!&lt;&gt;"",1,0))</f>
        <v>#REF!</v>
      </c>
      <c r="M6" s="206" t="e">
        <f>IF('Crisis Indicator Data'!#REF!="No Data",1,IF(#REF!&lt;&gt;"",1,0))</f>
        <v>#REF!</v>
      </c>
      <c r="N6" s="206" t="e">
        <f>IF('Crisis Indicator Data'!#REF!="No Data",1,IF(#REF!&lt;&gt;"",1,0))</f>
        <v>#REF!</v>
      </c>
      <c r="O6" s="206" t="e">
        <f>IF('Crisis Indicator Data'!#REF!="No Data",1,IF(#REF!&lt;&gt;"",1,0))</f>
        <v>#REF!</v>
      </c>
      <c r="P6" s="206" t="e">
        <f>IF('Crisis Indicator Data'!#REF!="No Data",1,IF(#REF!&lt;&gt;"",1,0))</f>
        <v>#REF!</v>
      </c>
      <c r="Q6" s="206" t="e">
        <f>IF('Crisis Indicator Data'!#REF!="No Data",1,IF(#REF!&lt;&gt;"",1,0))</f>
        <v>#REF!</v>
      </c>
      <c r="R6" s="206" t="e">
        <f>IF('Crisis Indicator Data'!#REF!="No Data",1,IF(#REF!&lt;&gt;"",1,0))</f>
        <v>#REF!</v>
      </c>
      <c r="S6" s="206" t="e">
        <f>IF('Crisis Indicator Data'!#REF!="No Data",1,IF(#REF!&lt;&gt;"",1,0))</f>
        <v>#REF!</v>
      </c>
      <c r="T6" s="206" t="e">
        <f>IF('Crisis Indicator Data'!#REF!="No Data",1,IF(#REF!&lt;&gt;"",1,0))</f>
        <v>#REF!</v>
      </c>
      <c r="U6" s="206" t="e">
        <f>IF('Crisis Indicator Data'!#REF!="No Data",1,IF(#REF!&lt;&gt;"",1,0))</f>
        <v>#REF!</v>
      </c>
      <c r="V6" s="206" t="e">
        <f>IF('Crisis Indicator Data'!#REF!="No Data",1,IF(#REF!&lt;&gt;"",1,0))</f>
        <v>#REF!</v>
      </c>
      <c r="W6" s="206" t="e">
        <f>IF('Crisis Indicator Data'!#REF!="No Data",1,IF(#REF!&lt;&gt;"",1,0))</f>
        <v>#REF!</v>
      </c>
      <c r="X6" s="206" t="e">
        <f>IF('Crisis Indicator Data'!#REF!="No Data",1,IF(#REF!&lt;&gt;"",1,0))</f>
        <v>#REF!</v>
      </c>
      <c r="Y6" s="206" t="e">
        <f>IF('Crisis Indicator Data'!#REF!="No Data",1,IF(#REF!&lt;&gt;"",1,0))</f>
        <v>#REF!</v>
      </c>
      <c r="Z6" s="206" t="e">
        <f>IF('Crisis Indicator Data'!#REF!="No Data",1,IF(#REF!&lt;&gt;"",1,0))</f>
        <v>#REF!</v>
      </c>
      <c r="AA6" s="206" t="e">
        <f>IF('Crisis Indicator Data'!#REF!="No Data",1,IF(#REF!&lt;&gt;"",1,0))</f>
        <v>#REF!</v>
      </c>
      <c r="AB6" s="206" t="e">
        <f>IF('Crisis Indicator Data'!#REF!="No Data",1,IF(#REF!&lt;&gt;"",1,0))</f>
        <v>#REF!</v>
      </c>
      <c r="AC6" s="206" t="e">
        <f>IF('Crisis Indicator Data'!#REF!="No Data",1,IF(#REF!&lt;&gt;"",1,0))</f>
        <v>#REF!</v>
      </c>
      <c r="AD6" s="206" t="e">
        <f>IF('Crisis Indicator Data'!#REF!="No Data",1,IF(#REF!&lt;&gt;"",1,0))</f>
        <v>#REF!</v>
      </c>
      <c r="AE6" s="206" t="e">
        <f>IF('Crisis Indicator Data'!#REF!="No Data",1,IF(#REF!&lt;&gt;"",1,0))</f>
        <v>#REF!</v>
      </c>
      <c r="AF6" s="206" t="e">
        <f>IF('Crisis Indicator Data'!#REF!="No Data",1,IF(#REF!&lt;&gt;"",1,0))</f>
        <v>#REF!</v>
      </c>
      <c r="AG6" s="206" t="e">
        <f>IF('Crisis Indicator Data'!#REF!="No Data",1,IF(#REF!&lt;&gt;"",1,0))</f>
        <v>#REF!</v>
      </c>
      <c r="AH6" s="206" t="e">
        <f>IF('Crisis Indicator Data'!#REF!="No Data",1,IF(#REF!&lt;&gt;"",1,0))</f>
        <v>#REF!</v>
      </c>
      <c r="AI6" s="206" t="e">
        <f>IF('Crisis Indicator Data'!#REF!="No Data",1,IF(#REF!&lt;&gt;"",1,0))</f>
        <v>#REF!</v>
      </c>
      <c r="AJ6" s="206" t="e">
        <f>IF('Crisis Indicator Data'!#REF!="No Data",1,IF(#REF!&lt;&gt;"",1,0))</f>
        <v>#REF!</v>
      </c>
      <c r="AK6" s="206" t="e">
        <f>IF('Crisis Indicator Data'!#REF!="No Data",1,IF(#REF!&lt;&gt;"",1,0))</f>
        <v>#REF!</v>
      </c>
      <c r="AL6" s="206" t="e">
        <f>IF('Crisis Indicator Data'!#REF!="No Data",1,IF(#REF!&lt;&gt;"",1,0))</f>
        <v>#REF!</v>
      </c>
      <c r="AM6" s="206" t="e">
        <f>IF('Crisis Indicator Data'!#REF!="No Data",1,IF(#REF!&lt;&gt;"",1,0))</f>
        <v>#REF!</v>
      </c>
      <c r="AN6" s="206" t="e">
        <f>IF('Crisis Indicator Data'!#REF!="No Data",1,IF(#REF!&lt;&gt;"",1,0))</f>
        <v>#REF!</v>
      </c>
      <c r="AO6" s="206" t="e">
        <f>IF('Crisis Indicator Data'!#REF!="No Data",1,IF(#REF!&lt;&gt;"",1,0))</f>
        <v>#REF!</v>
      </c>
      <c r="AP6" s="206" t="e">
        <f>IF('Crisis Indicator Data'!#REF!="No Data",1,IF(#REF!&lt;&gt;"",1,0))</f>
        <v>#REF!</v>
      </c>
      <c r="AQ6" s="206" t="e">
        <f>IF('Crisis Indicator Data'!#REF!="No Data",1,IF(#REF!&lt;&gt;"",1,0))</f>
        <v>#REF!</v>
      </c>
      <c r="AR6" s="206" t="e">
        <f>IF('Crisis Indicator Data'!#REF!="No Data",1,IF(#REF!&lt;&gt;"",1,0))</f>
        <v>#REF!</v>
      </c>
      <c r="AS6" s="206" t="e">
        <f>IF('Crisis Indicator Data'!#REF!="No Data",1,IF(#REF!&lt;&gt;"",1,0))</f>
        <v>#REF!</v>
      </c>
      <c r="AT6" s="206" t="e">
        <f>IF('Crisis Indicator Data'!#REF!="No Data",1,IF(#REF!&lt;&gt;"",1,0))</f>
        <v>#REF!</v>
      </c>
      <c r="AU6" s="206" t="e">
        <f>IF('Crisis Indicator Data'!#REF!="No Data",1,IF(#REF!&lt;&gt;"",1,0))</f>
        <v>#REF!</v>
      </c>
      <c r="AV6" s="206" t="e">
        <f>IF('Crisis Indicator Data'!#REF!="No Data",1,IF(#REF!&lt;&gt;"",1,0))</f>
        <v>#REF!</v>
      </c>
      <c r="AW6" s="206" t="e">
        <f>IF('Crisis Indicator Data'!#REF!="No Data",1,IF(#REF!&lt;&gt;"",1,0))</f>
        <v>#REF!</v>
      </c>
      <c r="AX6" s="206" t="e">
        <f>IF('Crisis Indicator Data'!#REF!="No Data",1,IF(#REF!&lt;&gt;"",1,0))</f>
        <v>#REF!</v>
      </c>
      <c r="AY6" s="206" t="e">
        <f>IF('Crisis Indicator Data'!#REF!="No Data",1,IF(#REF!&lt;&gt;"",1,0))</f>
        <v>#REF!</v>
      </c>
      <c r="AZ6" s="206" t="e">
        <f>IF('Crisis Indicator Data'!#REF!="No Data",1,IF(#REF!&lt;&gt;"",1,0))</f>
        <v>#REF!</v>
      </c>
      <c r="BA6" t="e">
        <f t="shared" si="0"/>
        <v>#REF!</v>
      </c>
      <c r="BB6" s="22" t="e">
        <f t="shared" si="1"/>
        <v>#REF!</v>
      </c>
    </row>
    <row r="7" spans="1:54" x14ac:dyDescent="0.25">
      <c r="A7" t="s">
        <v>7123</v>
      </c>
      <c r="B7" s="206" t="e">
        <f>IF('Crisis Indicator Data'!#REF!="No Data",1,IF(#REF!&lt;&gt;"",1,0))</f>
        <v>#REF!</v>
      </c>
      <c r="C7" s="206" t="e">
        <f>IF('Crisis Indicator Data'!#REF!="No Data",1,IF(#REF!&lt;&gt;"",1,0))</f>
        <v>#REF!</v>
      </c>
      <c r="D7" s="206" t="e">
        <f>IF('Crisis Indicator Data'!#REF!="No Data",1,IF(#REF!&lt;&gt;"",1,0))</f>
        <v>#REF!</v>
      </c>
      <c r="E7" s="206" t="e">
        <f>IF('Crisis Indicator Data'!#REF!="No Data",1,IF(#REF!&lt;&gt;"",1,0))</f>
        <v>#REF!</v>
      </c>
      <c r="F7" s="206" t="e">
        <f>IF('Crisis Indicator Data'!#REF!="No Data",1,IF(#REF!&lt;&gt;"",1,0))</f>
        <v>#REF!</v>
      </c>
      <c r="G7" s="206" t="e">
        <f>IF('Crisis Indicator Data'!#REF!="No Data",1,IF(#REF!&lt;&gt;"",1,0))</f>
        <v>#REF!</v>
      </c>
      <c r="H7" s="206" t="e">
        <f>IF('Crisis Indicator Data'!#REF!="No Data",1,IF(#REF!&lt;&gt;"",1,0))</f>
        <v>#REF!</v>
      </c>
      <c r="I7" s="206" t="e">
        <f>IF('Crisis Indicator Data'!#REF!="No Data",1,IF(#REF!&lt;&gt;"",1,0))</f>
        <v>#REF!</v>
      </c>
      <c r="J7" s="206" t="e">
        <f>IF('Crisis Indicator Data'!#REF!="No Data",1,IF(#REF!&lt;&gt;"",1,0))</f>
        <v>#REF!</v>
      </c>
      <c r="K7" s="206" t="e">
        <f>IF('Crisis Indicator Data'!#REF!="No Data",1,IF(#REF!&lt;&gt;"",1,0))</f>
        <v>#REF!</v>
      </c>
      <c r="L7" s="206" t="e">
        <f>IF('Crisis Indicator Data'!#REF!="No Data",1,IF(#REF!&lt;&gt;"",1,0))</f>
        <v>#REF!</v>
      </c>
      <c r="M7" s="206" t="e">
        <f>IF('Crisis Indicator Data'!#REF!="No Data",1,IF(#REF!&lt;&gt;"",1,0))</f>
        <v>#REF!</v>
      </c>
      <c r="N7" s="206" t="e">
        <f>IF('Crisis Indicator Data'!#REF!="No Data",1,IF(#REF!&lt;&gt;"",1,0))</f>
        <v>#REF!</v>
      </c>
      <c r="O7" s="206" t="e">
        <f>IF('Crisis Indicator Data'!#REF!="No Data",1,IF(#REF!&lt;&gt;"",1,0))</f>
        <v>#REF!</v>
      </c>
      <c r="P7" s="206" t="e">
        <f>IF('Crisis Indicator Data'!#REF!="No Data",1,IF(#REF!&lt;&gt;"",1,0))</f>
        <v>#REF!</v>
      </c>
      <c r="Q7" s="206" t="e">
        <f>IF('Crisis Indicator Data'!#REF!="No Data",1,IF(#REF!&lt;&gt;"",1,0))</f>
        <v>#REF!</v>
      </c>
      <c r="R7" s="206" t="e">
        <f>IF('Crisis Indicator Data'!#REF!="No Data",1,IF(#REF!&lt;&gt;"",1,0))</f>
        <v>#REF!</v>
      </c>
      <c r="S7" s="206" t="e">
        <f>IF('Crisis Indicator Data'!#REF!="No Data",1,IF(#REF!&lt;&gt;"",1,0))</f>
        <v>#REF!</v>
      </c>
      <c r="T7" s="206" t="e">
        <f>IF('Crisis Indicator Data'!#REF!="No Data",1,IF(#REF!&lt;&gt;"",1,0))</f>
        <v>#REF!</v>
      </c>
      <c r="U7" s="206" t="e">
        <f>IF('Crisis Indicator Data'!#REF!="No Data",1,IF(#REF!&lt;&gt;"",1,0))</f>
        <v>#REF!</v>
      </c>
      <c r="V7" s="206" t="e">
        <f>IF('Crisis Indicator Data'!#REF!="No Data",1,IF(#REF!&lt;&gt;"",1,0))</f>
        <v>#REF!</v>
      </c>
      <c r="W7" s="206" t="e">
        <f>IF('Crisis Indicator Data'!#REF!="No Data",1,IF(#REF!&lt;&gt;"",1,0))</f>
        <v>#REF!</v>
      </c>
      <c r="X7" s="206" t="e">
        <f>IF('Crisis Indicator Data'!#REF!="No Data",1,IF(#REF!&lt;&gt;"",1,0))</f>
        <v>#REF!</v>
      </c>
      <c r="Y7" s="206" t="e">
        <f>IF('Crisis Indicator Data'!#REF!="No Data",1,IF(#REF!&lt;&gt;"",1,0))</f>
        <v>#REF!</v>
      </c>
      <c r="Z7" s="206" t="e">
        <f>IF('Crisis Indicator Data'!#REF!="No Data",1,IF(#REF!&lt;&gt;"",1,0))</f>
        <v>#REF!</v>
      </c>
      <c r="AA7" s="206" t="e">
        <f>IF('Crisis Indicator Data'!#REF!="No Data",1,IF(#REF!&lt;&gt;"",1,0))</f>
        <v>#REF!</v>
      </c>
      <c r="AB7" s="206" t="e">
        <f>IF('Crisis Indicator Data'!#REF!="No Data",1,IF(#REF!&lt;&gt;"",1,0))</f>
        <v>#REF!</v>
      </c>
      <c r="AC7" s="206" t="e">
        <f>IF('Crisis Indicator Data'!#REF!="No Data",1,IF(#REF!&lt;&gt;"",1,0))</f>
        <v>#REF!</v>
      </c>
      <c r="AD7" s="206" t="e">
        <f>IF('Crisis Indicator Data'!#REF!="No Data",1,IF(#REF!&lt;&gt;"",1,0))</f>
        <v>#REF!</v>
      </c>
      <c r="AE7" s="206" t="e">
        <f>IF('Crisis Indicator Data'!#REF!="No Data",1,IF(#REF!&lt;&gt;"",1,0))</f>
        <v>#REF!</v>
      </c>
      <c r="AF7" s="206" t="e">
        <f>IF('Crisis Indicator Data'!#REF!="No Data",1,IF(#REF!&lt;&gt;"",1,0))</f>
        <v>#REF!</v>
      </c>
      <c r="AG7" s="206" t="e">
        <f>IF('Crisis Indicator Data'!#REF!="No Data",1,IF(#REF!&lt;&gt;"",1,0))</f>
        <v>#REF!</v>
      </c>
      <c r="AH7" s="206" t="e">
        <f>IF('Crisis Indicator Data'!#REF!="No Data",1,IF(#REF!&lt;&gt;"",1,0))</f>
        <v>#REF!</v>
      </c>
      <c r="AI7" s="206" t="e">
        <f>IF('Crisis Indicator Data'!#REF!="No Data",1,IF(#REF!&lt;&gt;"",1,0))</f>
        <v>#REF!</v>
      </c>
      <c r="AJ7" s="206" t="e">
        <f>IF('Crisis Indicator Data'!#REF!="No Data",1,IF(#REF!&lt;&gt;"",1,0))</f>
        <v>#REF!</v>
      </c>
      <c r="AK7" s="206" t="e">
        <f>IF('Crisis Indicator Data'!#REF!="No Data",1,IF(#REF!&lt;&gt;"",1,0))</f>
        <v>#REF!</v>
      </c>
      <c r="AL7" s="206" t="e">
        <f>IF('Crisis Indicator Data'!#REF!="No Data",1,IF(#REF!&lt;&gt;"",1,0))</f>
        <v>#REF!</v>
      </c>
      <c r="AM7" s="206" t="e">
        <f>IF('Crisis Indicator Data'!#REF!="No Data",1,IF(#REF!&lt;&gt;"",1,0))</f>
        <v>#REF!</v>
      </c>
      <c r="AN7" s="206" t="e">
        <f>IF('Crisis Indicator Data'!#REF!="No Data",1,IF(#REF!&lt;&gt;"",1,0))</f>
        <v>#REF!</v>
      </c>
      <c r="AO7" s="206" t="e">
        <f>IF('Crisis Indicator Data'!#REF!="No Data",1,IF(#REF!&lt;&gt;"",1,0))</f>
        <v>#REF!</v>
      </c>
      <c r="AP7" s="206" t="e">
        <f>IF('Crisis Indicator Data'!#REF!="No Data",1,IF(#REF!&lt;&gt;"",1,0))</f>
        <v>#REF!</v>
      </c>
      <c r="AQ7" s="206" t="e">
        <f>IF('Crisis Indicator Data'!#REF!="No Data",1,IF(#REF!&lt;&gt;"",1,0))</f>
        <v>#REF!</v>
      </c>
      <c r="AR7" s="206" t="e">
        <f>IF('Crisis Indicator Data'!#REF!="No Data",1,IF(#REF!&lt;&gt;"",1,0))</f>
        <v>#REF!</v>
      </c>
      <c r="AS7" s="206" t="e">
        <f>IF('Crisis Indicator Data'!#REF!="No Data",1,IF(#REF!&lt;&gt;"",1,0))</f>
        <v>#REF!</v>
      </c>
      <c r="AT7" s="206" t="e">
        <f>IF('Crisis Indicator Data'!#REF!="No Data",1,IF(#REF!&lt;&gt;"",1,0))</f>
        <v>#REF!</v>
      </c>
      <c r="AU7" s="206" t="e">
        <f>IF('Crisis Indicator Data'!#REF!="No Data",1,IF(#REF!&lt;&gt;"",1,0))</f>
        <v>#REF!</v>
      </c>
      <c r="AV7" s="206" t="e">
        <f>IF('Crisis Indicator Data'!#REF!="No Data",1,IF(#REF!&lt;&gt;"",1,0))</f>
        <v>#REF!</v>
      </c>
      <c r="AW7" s="206" t="e">
        <f>IF('Crisis Indicator Data'!#REF!="No Data",1,IF(#REF!&lt;&gt;"",1,0))</f>
        <v>#REF!</v>
      </c>
      <c r="AX7" s="206" t="e">
        <f>IF('Crisis Indicator Data'!#REF!="No Data",1,IF(#REF!&lt;&gt;"",1,0))</f>
        <v>#REF!</v>
      </c>
      <c r="AY7" s="206" t="e">
        <f>IF('Crisis Indicator Data'!#REF!="No Data",1,IF(#REF!&lt;&gt;"",1,0))</f>
        <v>#REF!</v>
      </c>
      <c r="AZ7" s="206" t="e">
        <f>IF('Crisis Indicator Data'!#REF!="No Data",1,IF(#REF!&lt;&gt;"",1,0))</f>
        <v>#REF!</v>
      </c>
      <c r="BA7" t="e">
        <f t="shared" si="0"/>
        <v>#REF!</v>
      </c>
      <c r="BB7" s="22" t="e">
        <f t="shared" si="1"/>
        <v>#REF!</v>
      </c>
    </row>
    <row r="8" spans="1:54" x14ac:dyDescent="0.25">
      <c r="A8" t="s">
        <v>7124</v>
      </c>
      <c r="B8" s="206" t="e">
        <f>IF('Crisis Indicator Data'!#REF!="No Data",1,IF(#REF!&lt;&gt;"",1,0))</f>
        <v>#REF!</v>
      </c>
      <c r="C8" s="206" t="e">
        <f>IF('Crisis Indicator Data'!#REF!="No Data",1,IF(#REF!&lt;&gt;"",1,0))</f>
        <v>#REF!</v>
      </c>
      <c r="D8" s="206" t="e">
        <f>IF('Crisis Indicator Data'!#REF!="No Data",1,IF(#REF!&lt;&gt;"",1,0))</f>
        <v>#REF!</v>
      </c>
      <c r="E8" s="206" t="e">
        <f>IF('Crisis Indicator Data'!#REF!="No Data",1,IF(#REF!&lt;&gt;"",1,0))</f>
        <v>#REF!</v>
      </c>
      <c r="F8" s="206" t="e">
        <f>IF('Crisis Indicator Data'!#REF!="No Data",1,IF(#REF!&lt;&gt;"",1,0))</f>
        <v>#REF!</v>
      </c>
      <c r="G8" s="206" t="e">
        <f>IF('Crisis Indicator Data'!#REF!="No Data",1,IF(#REF!&lt;&gt;"",1,0))</f>
        <v>#REF!</v>
      </c>
      <c r="H8" s="206" t="e">
        <f>IF('Crisis Indicator Data'!#REF!="No Data",1,IF(#REF!&lt;&gt;"",1,0))</f>
        <v>#REF!</v>
      </c>
      <c r="I8" s="206" t="e">
        <f>IF('Crisis Indicator Data'!#REF!="No Data",1,IF(#REF!&lt;&gt;"",1,0))</f>
        <v>#REF!</v>
      </c>
      <c r="J8" s="206" t="e">
        <f>IF('Crisis Indicator Data'!#REF!="No Data",1,IF(#REF!&lt;&gt;"",1,0))</f>
        <v>#REF!</v>
      </c>
      <c r="K8" s="206" t="e">
        <f>IF('Crisis Indicator Data'!#REF!="No Data",1,IF(#REF!&lt;&gt;"",1,0))</f>
        <v>#REF!</v>
      </c>
      <c r="L8" s="206" t="e">
        <f>IF('Crisis Indicator Data'!#REF!="No Data",1,IF(#REF!&lt;&gt;"",1,0))</f>
        <v>#REF!</v>
      </c>
      <c r="M8" s="206" t="e">
        <f>IF('Crisis Indicator Data'!#REF!="No Data",1,IF(#REF!&lt;&gt;"",1,0))</f>
        <v>#REF!</v>
      </c>
      <c r="N8" s="206" t="e">
        <f>IF('Crisis Indicator Data'!#REF!="No Data",1,IF(#REF!&lt;&gt;"",1,0))</f>
        <v>#REF!</v>
      </c>
      <c r="O8" s="206" t="e">
        <f>IF('Crisis Indicator Data'!#REF!="No Data",1,IF(#REF!&lt;&gt;"",1,0))</f>
        <v>#REF!</v>
      </c>
      <c r="P8" s="206" t="e">
        <f>IF('Crisis Indicator Data'!#REF!="No Data",1,IF(#REF!&lt;&gt;"",1,0))</f>
        <v>#REF!</v>
      </c>
      <c r="Q8" s="206" t="e">
        <f>IF('Crisis Indicator Data'!#REF!="No Data",1,IF(#REF!&lt;&gt;"",1,0))</f>
        <v>#REF!</v>
      </c>
      <c r="R8" s="206" t="e">
        <f>IF('Crisis Indicator Data'!#REF!="No Data",1,IF(#REF!&lt;&gt;"",1,0))</f>
        <v>#REF!</v>
      </c>
      <c r="S8" s="206" t="e">
        <f>IF('Crisis Indicator Data'!#REF!="No Data",1,IF(#REF!&lt;&gt;"",1,0))</f>
        <v>#REF!</v>
      </c>
      <c r="T8" s="206" t="e">
        <f>IF('Crisis Indicator Data'!#REF!="No Data",1,IF(#REF!&lt;&gt;"",1,0))</f>
        <v>#REF!</v>
      </c>
      <c r="U8" s="206" t="e">
        <f>IF('Crisis Indicator Data'!#REF!="No Data",1,IF(#REF!&lt;&gt;"",1,0))</f>
        <v>#REF!</v>
      </c>
      <c r="V8" s="206" t="e">
        <f>IF('Crisis Indicator Data'!#REF!="No Data",1,IF(#REF!&lt;&gt;"",1,0))</f>
        <v>#REF!</v>
      </c>
      <c r="W8" s="206" t="e">
        <f>IF('Crisis Indicator Data'!#REF!="No Data",1,IF(#REF!&lt;&gt;"",1,0))</f>
        <v>#REF!</v>
      </c>
      <c r="X8" s="206" t="e">
        <f>IF('Crisis Indicator Data'!#REF!="No Data",1,IF(#REF!&lt;&gt;"",1,0))</f>
        <v>#REF!</v>
      </c>
      <c r="Y8" s="206" t="e">
        <f>IF('Crisis Indicator Data'!#REF!="No Data",1,IF(#REF!&lt;&gt;"",1,0))</f>
        <v>#REF!</v>
      </c>
      <c r="Z8" s="206" t="e">
        <f>IF('Crisis Indicator Data'!#REF!="No Data",1,IF(#REF!&lt;&gt;"",1,0))</f>
        <v>#REF!</v>
      </c>
      <c r="AA8" s="206" t="e">
        <f>IF('Crisis Indicator Data'!#REF!="No Data",1,IF(#REF!&lt;&gt;"",1,0))</f>
        <v>#REF!</v>
      </c>
      <c r="AB8" s="206" t="e">
        <f>IF('Crisis Indicator Data'!#REF!="No Data",1,IF(#REF!&lt;&gt;"",1,0))</f>
        <v>#REF!</v>
      </c>
      <c r="AC8" s="206" t="e">
        <f>IF('Crisis Indicator Data'!#REF!="No Data",1,IF(#REF!&lt;&gt;"",1,0))</f>
        <v>#REF!</v>
      </c>
      <c r="AD8" s="206" t="e">
        <f>IF('Crisis Indicator Data'!#REF!="No Data",1,IF(#REF!&lt;&gt;"",1,0))</f>
        <v>#REF!</v>
      </c>
      <c r="AE8" s="206" t="e">
        <f>IF('Crisis Indicator Data'!#REF!="No Data",1,IF(#REF!&lt;&gt;"",1,0))</f>
        <v>#REF!</v>
      </c>
      <c r="AF8" s="206" t="e">
        <f>IF('Crisis Indicator Data'!#REF!="No Data",1,IF(#REF!&lt;&gt;"",1,0))</f>
        <v>#REF!</v>
      </c>
      <c r="AG8" s="206" t="e">
        <f>IF('Crisis Indicator Data'!#REF!="No Data",1,IF(#REF!&lt;&gt;"",1,0))</f>
        <v>#REF!</v>
      </c>
      <c r="AH8" s="206" t="e">
        <f>IF('Crisis Indicator Data'!#REF!="No Data",1,IF(#REF!&lt;&gt;"",1,0))</f>
        <v>#REF!</v>
      </c>
      <c r="AI8" s="206" t="e">
        <f>IF('Crisis Indicator Data'!#REF!="No Data",1,IF(#REF!&lt;&gt;"",1,0))</f>
        <v>#REF!</v>
      </c>
      <c r="AJ8" s="206" t="e">
        <f>IF('Crisis Indicator Data'!#REF!="No Data",1,IF(#REF!&lt;&gt;"",1,0))</f>
        <v>#REF!</v>
      </c>
      <c r="AK8" s="206" t="e">
        <f>IF('Crisis Indicator Data'!#REF!="No Data",1,IF(#REF!&lt;&gt;"",1,0))</f>
        <v>#REF!</v>
      </c>
      <c r="AL8" s="206" t="e">
        <f>IF('Crisis Indicator Data'!#REF!="No Data",1,IF(#REF!&lt;&gt;"",1,0))</f>
        <v>#REF!</v>
      </c>
      <c r="AM8" s="206" t="e">
        <f>IF('Crisis Indicator Data'!#REF!="No Data",1,IF(#REF!&lt;&gt;"",1,0))</f>
        <v>#REF!</v>
      </c>
      <c r="AN8" s="206" t="e">
        <f>IF('Crisis Indicator Data'!#REF!="No Data",1,IF(#REF!&lt;&gt;"",1,0))</f>
        <v>#REF!</v>
      </c>
      <c r="AO8" s="206" t="e">
        <f>IF('Crisis Indicator Data'!#REF!="No Data",1,IF(#REF!&lt;&gt;"",1,0))</f>
        <v>#REF!</v>
      </c>
      <c r="AP8" s="206" t="e">
        <f>IF('Crisis Indicator Data'!#REF!="No Data",1,IF(#REF!&lt;&gt;"",1,0))</f>
        <v>#REF!</v>
      </c>
      <c r="AQ8" s="206" t="e">
        <f>IF('Crisis Indicator Data'!#REF!="No Data",1,IF(#REF!&lt;&gt;"",1,0))</f>
        <v>#REF!</v>
      </c>
      <c r="AR8" s="206" t="e">
        <f>IF('Crisis Indicator Data'!#REF!="No Data",1,IF(#REF!&lt;&gt;"",1,0))</f>
        <v>#REF!</v>
      </c>
      <c r="AS8" s="206" t="e">
        <f>IF('Crisis Indicator Data'!#REF!="No Data",1,IF(#REF!&lt;&gt;"",1,0))</f>
        <v>#REF!</v>
      </c>
      <c r="AT8" s="206" t="e">
        <f>IF('Crisis Indicator Data'!#REF!="No Data",1,IF(#REF!&lt;&gt;"",1,0))</f>
        <v>#REF!</v>
      </c>
      <c r="AU8" s="206" t="e">
        <f>IF('Crisis Indicator Data'!#REF!="No Data",1,IF(#REF!&lt;&gt;"",1,0))</f>
        <v>#REF!</v>
      </c>
      <c r="AV8" s="206" t="e">
        <f>IF('Crisis Indicator Data'!#REF!="No Data",1,IF(#REF!&lt;&gt;"",1,0))</f>
        <v>#REF!</v>
      </c>
      <c r="AW8" s="206" t="e">
        <f>IF('Crisis Indicator Data'!#REF!="No Data",1,IF(#REF!&lt;&gt;"",1,0))</f>
        <v>#REF!</v>
      </c>
      <c r="AX8" s="206" t="e">
        <f>IF('Crisis Indicator Data'!#REF!="No Data",1,IF(#REF!&lt;&gt;"",1,0))</f>
        <v>#REF!</v>
      </c>
      <c r="AY8" s="206" t="e">
        <f>IF('Crisis Indicator Data'!#REF!="No Data",1,IF(#REF!&lt;&gt;"",1,0))</f>
        <v>#REF!</v>
      </c>
      <c r="AZ8" s="206" t="e">
        <f>IF('Crisis Indicator Data'!#REF!="No Data",1,IF(#REF!&lt;&gt;"",1,0))</f>
        <v>#REF!</v>
      </c>
      <c r="BA8" t="e">
        <f t="shared" si="0"/>
        <v>#REF!</v>
      </c>
      <c r="BB8" s="22" t="e">
        <f t="shared" si="1"/>
        <v>#REF!</v>
      </c>
    </row>
    <row r="9" spans="1:54" x14ac:dyDescent="0.25">
      <c r="A9" t="s">
        <v>7128</v>
      </c>
      <c r="B9" s="206" t="e">
        <f>IF('Crisis Indicator Data'!#REF!="No Data",1,IF(#REF!&lt;&gt;"",1,0))</f>
        <v>#REF!</v>
      </c>
      <c r="C9" s="206" t="e">
        <f>IF('Crisis Indicator Data'!#REF!="No Data",1,IF(#REF!&lt;&gt;"",1,0))</f>
        <v>#REF!</v>
      </c>
      <c r="D9" s="206" t="e">
        <f>IF('Crisis Indicator Data'!#REF!="No Data",1,IF(#REF!&lt;&gt;"",1,0))</f>
        <v>#REF!</v>
      </c>
      <c r="E9" s="206" t="e">
        <f>IF('Crisis Indicator Data'!#REF!="No Data",1,IF(#REF!&lt;&gt;"",1,0))</f>
        <v>#REF!</v>
      </c>
      <c r="F9" s="206" t="e">
        <f>IF('Crisis Indicator Data'!#REF!="No Data",1,IF(#REF!&lt;&gt;"",1,0))</f>
        <v>#REF!</v>
      </c>
      <c r="G9" s="206" t="e">
        <f>IF('Crisis Indicator Data'!#REF!="No Data",1,IF(#REF!&lt;&gt;"",1,0))</f>
        <v>#REF!</v>
      </c>
      <c r="H9" s="206" t="e">
        <f>IF('Crisis Indicator Data'!#REF!="No Data",1,IF(#REF!&lt;&gt;"",1,0))</f>
        <v>#REF!</v>
      </c>
      <c r="I9" s="206" t="e">
        <f>IF('Crisis Indicator Data'!#REF!="No Data",1,IF(#REF!&lt;&gt;"",1,0))</f>
        <v>#REF!</v>
      </c>
      <c r="J9" s="206" t="e">
        <f>IF('Crisis Indicator Data'!#REF!="No Data",1,IF(#REF!&lt;&gt;"",1,0))</f>
        <v>#REF!</v>
      </c>
      <c r="K9" s="206" t="e">
        <f>IF('Crisis Indicator Data'!#REF!="No Data",1,IF(#REF!&lt;&gt;"",1,0))</f>
        <v>#REF!</v>
      </c>
      <c r="L9" s="206" t="e">
        <f>IF('Crisis Indicator Data'!#REF!="No Data",1,IF(#REF!&lt;&gt;"",1,0))</f>
        <v>#REF!</v>
      </c>
      <c r="M9" s="206" t="e">
        <f>IF('Crisis Indicator Data'!#REF!="No Data",1,IF(#REF!&lt;&gt;"",1,0))</f>
        <v>#REF!</v>
      </c>
      <c r="N9" s="206" t="e">
        <f>IF('Crisis Indicator Data'!#REF!="No Data",1,IF(#REF!&lt;&gt;"",1,0))</f>
        <v>#REF!</v>
      </c>
      <c r="O9" s="206" t="e">
        <f>IF('Crisis Indicator Data'!#REF!="No Data",1,IF(#REF!&lt;&gt;"",1,0))</f>
        <v>#REF!</v>
      </c>
      <c r="P9" s="206" t="e">
        <f>IF('Crisis Indicator Data'!#REF!="No Data",1,IF(#REF!&lt;&gt;"",1,0))</f>
        <v>#REF!</v>
      </c>
      <c r="Q9" s="206" t="e">
        <f>IF('Crisis Indicator Data'!#REF!="No Data",1,IF(#REF!&lt;&gt;"",1,0))</f>
        <v>#REF!</v>
      </c>
      <c r="R9" s="206" t="e">
        <f>IF('Crisis Indicator Data'!#REF!="No Data",1,IF(#REF!&lt;&gt;"",1,0))</f>
        <v>#REF!</v>
      </c>
      <c r="S9" s="206" t="e">
        <f>IF('Crisis Indicator Data'!#REF!="No Data",1,IF(#REF!&lt;&gt;"",1,0))</f>
        <v>#REF!</v>
      </c>
      <c r="T9" s="206" t="e">
        <f>IF('Crisis Indicator Data'!#REF!="No Data",1,IF(#REF!&lt;&gt;"",1,0))</f>
        <v>#REF!</v>
      </c>
      <c r="U9" s="206" t="e">
        <f>IF('Crisis Indicator Data'!#REF!="No Data",1,IF(#REF!&lt;&gt;"",1,0))</f>
        <v>#REF!</v>
      </c>
      <c r="V9" s="206" t="e">
        <f>IF('Crisis Indicator Data'!#REF!="No Data",1,IF(#REF!&lt;&gt;"",1,0))</f>
        <v>#REF!</v>
      </c>
      <c r="W9" s="206" t="e">
        <f>IF('Crisis Indicator Data'!#REF!="No Data",1,IF(#REF!&lt;&gt;"",1,0))</f>
        <v>#REF!</v>
      </c>
      <c r="X9" s="206" t="e">
        <f>IF('Crisis Indicator Data'!#REF!="No Data",1,IF(#REF!&lt;&gt;"",1,0))</f>
        <v>#REF!</v>
      </c>
      <c r="Y9" s="206" t="e">
        <f>IF('Crisis Indicator Data'!#REF!="No Data",1,IF(#REF!&lt;&gt;"",1,0))</f>
        <v>#REF!</v>
      </c>
      <c r="Z9" s="206" t="e">
        <f>IF('Crisis Indicator Data'!#REF!="No Data",1,IF(#REF!&lt;&gt;"",1,0))</f>
        <v>#REF!</v>
      </c>
      <c r="AA9" s="206" t="e">
        <f>IF('Crisis Indicator Data'!#REF!="No Data",1,IF(#REF!&lt;&gt;"",1,0))</f>
        <v>#REF!</v>
      </c>
      <c r="AB9" s="206" t="e">
        <f>IF('Crisis Indicator Data'!#REF!="No Data",1,IF(#REF!&lt;&gt;"",1,0))</f>
        <v>#REF!</v>
      </c>
      <c r="AC9" s="206" t="e">
        <f>IF('Crisis Indicator Data'!#REF!="No Data",1,IF(#REF!&lt;&gt;"",1,0))</f>
        <v>#REF!</v>
      </c>
      <c r="AD9" s="206" t="e">
        <f>IF('Crisis Indicator Data'!#REF!="No Data",1,IF(#REF!&lt;&gt;"",1,0))</f>
        <v>#REF!</v>
      </c>
      <c r="AE9" s="206" t="e">
        <f>IF('Crisis Indicator Data'!#REF!="No Data",1,IF(#REF!&lt;&gt;"",1,0))</f>
        <v>#REF!</v>
      </c>
      <c r="AF9" s="206" t="e">
        <f>IF('Crisis Indicator Data'!#REF!="No Data",1,IF(#REF!&lt;&gt;"",1,0))</f>
        <v>#REF!</v>
      </c>
      <c r="AG9" s="206" t="e">
        <f>IF('Crisis Indicator Data'!#REF!="No Data",1,IF(#REF!&lt;&gt;"",1,0))</f>
        <v>#REF!</v>
      </c>
      <c r="AH9" s="206" t="e">
        <f>IF('Crisis Indicator Data'!#REF!="No Data",1,IF(#REF!&lt;&gt;"",1,0))</f>
        <v>#REF!</v>
      </c>
      <c r="AI9" s="206" t="e">
        <f>IF('Crisis Indicator Data'!#REF!="No Data",1,IF(#REF!&lt;&gt;"",1,0))</f>
        <v>#REF!</v>
      </c>
      <c r="AJ9" s="206" t="e">
        <f>IF('Crisis Indicator Data'!#REF!="No Data",1,IF(#REF!&lt;&gt;"",1,0))</f>
        <v>#REF!</v>
      </c>
      <c r="AK9" s="206" t="e">
        <f>IF('Crisis Indicator Data'!#REF!="No Data",1,IF(#REF!&lt;&gt;"",1,0))</f>
        <v>#REF!</v>
      </c>
      <c r="AL9" s="206" t="e">
        <f>IF('Crisis Indicator Data'!#REF!="No Data",1,IF(#REF!&lt;&gt;"",1,0))</f>
        <v>#REF!</v>
      </c>
      <c r="AM9" s="206" t="e">
        <f>IF('Crisis Indicator Data'!#REF!="No Data",1,IF(#REF!&lt;&gt;"",1,0))</f>
        <v>#REF!</v>
      </c>
      <c r="AN9" s="206" t="e">
        <f>IF('Crisis Indicator Data'!#REF!="No Data",1,IF(#REF!&lt;&gt;"",1,0))</f>
        <v>#REF!</v>
      </c>
      <c r="AO9" s="206" t="e">
        <f>IF('Crisis Indicator Data'!#REF!="No Data",1,IF(#REF!&lt;&gt;"",1,0))</f>
        <v>#REF!</v>
      </c>
      <c r="AP9" s="206" t="e">
        <f>IF('Crisis Indicator Data'!#REF!="No Data",1,IF(#REF!&lt;&gt;"",1,0))</f>
        <v>#REF!</v>
      </c>
      <c r="AQ9" s="206" t="e">
        <f>IF('Crisis Indicator Data'!#REF!="No Data",1,IF(#REF!&lt;&gt;"",1,0))</f>
        <v>#REF!</v>
      </c>
      <c r="AR9" s="206" t="e">
        <f>IF('Crisis Indicator Data'!#REF!="No Data",1,IF(#REF!&lt;&gt;"",1,0))</f>
        <v>#REF!</v>
      </c>
      <c r="AS9" s="206" t="e">
        <f>IF('Crisis Indicator Data'!#REF!="No Data",1,IF(#REF!&lt;&gt;"",1,0))</f>
        <v>#REF!</v>
      </c>
      <c r="AT9" s="206" t="e">
        <f>IF('Crisis Indicator Data'!#REF!="No Data",1,IF(#REF!&lt;&gt;"",1,0))</f>
        <v>#REF!</v>
      </c>
      <c r="AU9" s="206" t="e">
        <f>IF('Crisis Indicator Data'!#REF!="No Data",1,IF(#REF!&lt;&gt;"",1,0))</f>
        <v>#REF!</v>
      </c>
      <c r="AV9" s="206" t="e">
        <f>IF('Crisis Indicator Data'!#REF!="No Data",1,IF(#REF!&lt;&gt;"",1,0))</f>
        <v>#REF!</v>
      </c>
      <c r="AW9" s="206" t="e">
        <f>IF('Crisis Indicator Data'!#REF!="No Data",1,IF(#REF!&lt;&gt;"",1,0))</f>
        <v>#REF!</v>
      </c>
      <c r="AX9" s="206" t="e">
        <f>IF('Crisis Indicator Data'!#REF!="No Data",1,IF(#REF!&lt;&gt;"",1,0))</f>
        <v>#REF!</v>
      </c>
      <c r="AY9" s="206" t="e">
        <f>IF('Crisis Indicator Data'!#REF!="No Data",1,IF(#REF!&lt;&gt;"",1,0))</f>
        <v>#REF!</v>
      </c>
      <c r="AZ9" s="206" t="e">
        <f>IF('Crisis Indicator Data'!#REF!="No Data",1,IF(#REF!&lt;&gt;"",1,0))</f>
        <v>#REF!</v>
      </c>
      <c r="BA9" t="e">
        <f t="shared" si="0"/>
        <v>#REF!</v>
      </c>
      <c r="BB9" s="22" t="e">
        <f t="shared" si="1"/>
        <v>#REF!</v>
      </c>
    </row>
    <row r="10" spans="1:54" x14ac:dyDescent="0.25">
      <c r="A10" t="s">
        <v>7130</v>
      </c>
      <c r="B10" s="206" t="e">
        <f>IF('Crisis Indicator Data'!#REF!="No Data",1,IF(#REF!&lt;&gt;"",1,0))</f>
        <v>#REF!</v>
      </c>
      <c r="C10" s="206" t="e">
        <f>IF('Crisis Indicator Data'!#REF!="No Data",1,IF(#REF!&lt;&gt;"",1,0))</f>
        <v>#REF!</v>
      </c>
      <c r="D10" s="206" t="e">
        <f>IF('Crisis Indicator Data'!#REF!="No Data",1,IF(#REF!&lt;&gt;"",1,0))</f>
        <v>#REF!</v>
      </c>
      <c r="E10" s="206" t="e">
        <f>IF('Crisis Indicator Data'!#REF!="No Data",1,IF(#REF!&lt;&gt;"",1,0))</f>
        <v>#REF!</v>
      </c>
      <c r="F10" s="206" t="e">
        <f>IF('Crisis Indicator Data'!#REF!="No Data",1,IF(#REF!&lt;&gt;"",1,0))</f>
        <v>#REF!</v>
      </c>
      <c r="G10" s="206" t="e">
        <f>IF('Crisis Indicator Data'!#REF!="No Data",1,IF(#REF!&lt;&gt;"",1,0))</f>
        <v>#REF!</v>
      </c>
      <c r="H10" s="206" t="e">
        <f>IF('Crisis Indicator Data'!#REF!="No Data",1,IF(#REF!&lt;&gt;"",1,0))</f>
        <v>#REF!</v>
      </c>
      <c r="I10" s="206" t="e">
        <f>IF('Crisis Indicator Data'!#REF!="No Data",1,IF(#REF!&lt;&gt;"",1,0))</f>
        <v>#REF!</v>
      </c>
      <c r="J10" s="206" t="e">
        <f>IF('Crisis Indicator Data'!#REF!="No Data",1,IF(#REF!&lt;&gt;"",1,0))</f>
        <v>#REF!</v>
      </c>
      <c r="K10" s="206" t="e">
        <f>IF('Crisis Indicator Data'!#REF!="No Data",1,IF(#REF!&lt;&gt;"",1,0))</f>
        <v>#REF!</v>
      </c>
      <c r="L10" s="206" t="e">
        <f>IF('Crisis Indicator Data'!#REF!="No Data",1,IF(#REF!&lt;&gt;"",1,0))</f>
        <v>#REF!</v>
      </c>
      <c r="M10" s="206" t="e">
        <f>IF('Crisis Indicator Data'!#REF!="No Data",1,IF(#REF!&lt;&gt;"",1,0))</f>
        <v>#REF!</v>
      </c>
      <c r="N10" s="206" t="e">
        <f>IF('Crisis Indicator Data'!#REF!="No Data",1,IF(#REF!&lt;&gt;"",1,0))</f>
        <v>#REF!</v>
      </c>
      <c r="O10" s="206" t="e">
        <f>IF('Crisis Indicator Data'!#REF!="No Data",1,IF(#REF!&lt;&gt;"",1,0))</f>
        <v>#REF!</v>
      </c>
      <c r="P10" s="206" t="e">
        <f>IF('Crisis Indicator Data'!#REF!="No Data",1,IF(#REF!&lt;&gt;"",1,0))</f>
        <v>#REF!</v>
      </c>
      <c r="Q10" s="206" t="e">
        <f>IF('Crisis Indicator Data'!#REF!="No Data",1,IF(#REF!&lt;&gt;"",1,0))</f>
        <v>#REF!</v>
      </c>
      <c r="R10" s="206" t="e">
        <f>IF('Crisis Indicator Data'!#REF!="No Data",1,IF(#REF!&lt;&gt;"",1,0))</f>
        <v>#REF!</v>
      </c>
      <c r="S10" s="206" t="e">
        <f>IF('Crisis Indicator Data'!#REF!="No Data",1,IF(#REF!&lt;&gt;"",1,0))</f>
        <v>#REF!</v>
      </c>
      <c r="T10" s="206" t="e">
        <f>IF('Crisis Indicator Data'!#REF!="No Data",1,IF(#REF!&lt;&gt;"",1,0))</f>
        <v>#REF!</v>
      </c>
      <c r="U10" s="206" t="e">
        <f>IF('Crisis Indicator Data'!#REF!="No Data",1,IF(#REF!&lt;&gt;"",1,0))</f>
        <v>#REF!</v>
      </c>
      <c r="V10" s="206" t="e">
        <f>IF('Crisis Indicator Data'!#REF!="No Data",1,IF(#REF!&lt;&gt;"",1,0))</f>
        <v>#REF!</v>
      </c>
      <c r="W10" s="206" t="e">
        <f>IF('Crisis Indicator Data'!#REF!="No Data",1,IF(#REF!&lt;&gt;"",1,0))</f>
        <v>#REF!</v>
      </c>
      <c r="X10" s="206" t="e">
        <f>IF('Crisis Indicator Data'!#REF!="No Data",1,IF(#REF!&lt;&gt;"",1,0))</f>
        <v>#REF!</v>
      </c>
      <c r="Y10" s="206" t="e">
        <f>IF('Crisis Indicator Data'!#REF!="No Data",1,IF(#REF!&lt;&gt;"",1,0))</f>
        <v>#REF!</v>
      </c>
      <c r="Z10" s="206" t="e">
        <f>IF('Crisis Indicator Data'!#REF!="No Data",1,IF(#REF!&lt;&gt;"",1,0))</f>
        <v>#REF!</v>
      </c>
      <c r="AA10" s="206" t="e">
        <f>IF('Crisis Indicator Data'!#REF!="No Data",1,IF(#REF!&lt;&gt;"",1,0))</f>
        <v>#REF!</v>
      </c>
      <c r="AB10" s="206" t="e">
        <f>IF('Crisis Indicator Data'!#REF!="No Data",1,IF(#REF!&lt;&gt;"",1,0))</f>
        <v>#REF!</v>
      </c>
      <c r="AC10" s="206" t="e">
        <f>IF('Crisis Indicator Data'!#REF!="No Data",1,IF(#REF!&lt;&gt;"",1,0))</f>
        <v>#REF!</v>
      </c>
      <c r="AD10" s="206" t="e">
        <f>IF('Crisis Indicator Data'!#REF!="No Data",1,IF(#REF!&lt;&gt;"",1,0))</f>
        <v>#REF!</v>
      </c>
      <c r="AE10" s="206" t="e">
        <f>IF('Crisis Indicator Data'!#REF!="No Data",1,IF(#REF!&lt;&gt;"",1,0))</f>
        <v>#REF!</v>
      </c>
      <c r="AF10" s="206" t="e">
        <f>IF('Crisis Indicator Data'!#REF!="No Data",1,IF(#REF!&lt;&gt;"",1,0))</f>
        <v>#REF!</v>
      </c>
      <c r="AG10" s="206" t="e">
        <f>IF('Crisis Indicator Data'!#REF!="No Data",1,IF(#REF!&lt;&gt;"",1,0))</f>
        <v>#REF!</v>
      </c>
      <c r="AH10" s="206" t="e">
        <f>IF('Crisis Indicator Data'!#REF!="No Data",1,IF(#REF!&lt;&gt;"",1,0))</f>
        <v>#REF!</v>
      </c>
      <c r="AI10" s="206" t="e">
        <f>IF('Crisis Indicator Data'!#REF!="No Data",1,IF(#REF!&lt;&gt;"",1,0))</f>
        <v>#REF!</v>
      </c>
      <c r="AJ10" s="206" t="e">
        <f>IF('Crisis Indicator Data'!#REF!="No Data",1,IF(#REF!&lt;&gt;"",1,0))</f>
        <v>#REF!</v>
      </c>
      <c r="AK10" s="206" t="e">
        <f>IF('Crisis Indicator Data'!#REF!="No Data",1,IF(#REF!&lt;&gt;"",1,0))</f>
        <v>#REF!</v>
      </c>
      <c r="AL10" s="206" t="e">
        <f>IF('Crisis Indicator Data'!#REF!="No Data",1,IF(#REF!&lt;&gt;"",1,0))</f>
        <v>#REF!</v>
      </c>
      <c r="AM10" s="206" t="e">
        <f>IF('Crisis Indicator Data'!#REF!="No Data",1,IF(#REF!&lt;&gt;"",1,0))</f>
        <v>#REF!</v>
      </c>
      <c r="AN10" s="206" t="e">
        <f>IF('Crisis Indicator Data'!#REF!="No Data",1,IF(#REF!&lt;&gt;"",1,0))</f>
        <v>#REF!</v>
      </c>
      <c r="AO10" s="206" t="e">
        <f>IF('Crisis Indicator Data'!#REF!="No Data",1,IF(#REF!&lt;&gt;"",1,0))</f>
        <v>#REF!</v>
      </c>
      <c r="AP10" s="206" t="e">
        <f>IF('Crisis Indicator Data'!#REF!="No Data",1,IF(#REF!&lt;&gt;"",1,0))</f>
        <v>#REF!</v>
      </c>
      <c r="AQ10" s="206" t="e">
        <f>IF('Crisis Indicator Data'!#REF!="No Data",1,IF(#REF!&lt;&gt;"",1,0))</f>
        <v>#REF!</v>
      </c>
      <c r="AR10" s="206" t="e">
        <f>IF('Crisis Indicator Data'!#REF!="No Data",1,IF(#REF!&lt;&gt;"",1,0))</f>
        <v>#REF!</v>
      </c>
      <c r="AS10" s="206" t="e">
        <f>IF('Crisis Indicator Data'!#REF!="No Data",1,IF(#REF!&lt;&gt;"",1,0))</f>
        <v>#REF!</v>
      </c>
      <c r="AT10" s="206" t="e">
        <f>IF('Crisis Indicator Data'!#REF!="No Data",1,IF(#REF!&lt;&gt;"",1,0))</f>
        <v>#REF!</v>
      </c>
      <c r="AU10" s="206" t="e">
        <f>IF('Crisis Indicator Data'!#REF!="No Data",1,IF(#REF!&lt;&gt;"",1,0))</f>
        <v>#REF!</v>
      </c>
      <c r="AV10" s="206" t="e">
        <f>IF('Crisis Indicator Data'!#REF!="No Data",1,IF(#REF!&lt;&gt;"",1,0))</f>
        <v>#REF!</v>
      </c>
      <c r="AW10" s="206" t="e">
        <f>IF('Crisis Indicator Data'!#REF!="No Data",1,IF(#REF!&lt;&gt;"",1,0))</f>
        <v>#REF!</v>
      </c>
      <c r="AX10" s="206" t="e">
        <f>IF('Crisis Indicator Data'!#REF!="No Data",1,IF(#REF!&lt;&gt;"",1,0))</f>
        <v>#REF!</v>
      </c>
      <c r="AY10" s="206" t="e">
        <f>IF('Crisis Indicator Data'!#REF!="No Data",1,IF(#REF!&lt;&gt;"",1,0))</f>
        <v>#REF!</v>
      </c>
      <c r="AZ10" s="206" t="e">
        <f>IF('Crisis Indicator Data'!#REF!="No Data",1,IF(#REF!&lt;&gt;"",1,0))</f>
        <v>#REF!</v>
      </c>
      <c r="BA10" t="e">
        <f t="shared" si="0"/>
        <v>#REF!</v>
      </c>
      <c r="BB10" s="22" t="e">
        <f t="shared" si="1"/>
        <v>#REF!</v>
      </c>
    </row>
    <row r="11" spans="1:54" x14ac:dyDescent="0.25">
      <c r="A11" t="s">
        <v>7131</v>
      </c>
      <c r="B11" s="206" t="e">
        <f>IF('Crisis Indicator Data'!#REF!="No Data",1,IF(#REF!&lt;&gt;"",1,0))</f>
        <v>#REF!</v>
      </c>
      <c r="C11" s="206" t="e">
        <f>IF('Crisis Indicator Data'!#REF!="No Data",1,IF(#REF!&lt;&gt;"",1,0))</f>
        <v>#REF!</v>
      </c>
      <c r="D11" s="206" t="e">
        <f>IF('Crisis Indicator Data'!#REF!="No Data",1,IF(#REF!&lt;&gt;"",1,0))</f>
        <v>#REF!</v>
      </c>
      <c r="E11" s="206" t="e">
        <f>IF('Crisis Indicator Data'!#REF!="No Data",1,IF(#REF!&lt;&gt;"",1,0))</f>
        <v>#REF!</v>
      </c>
      <c r="F11" s="206" t="e">
        <f>IF('Crisis Indicator Data'!#REF!="No Data",1,IF(#REF!&lt;&gt;"",1,0))</f>
        <v>#REF!</v>
      </c>
      <c r="G11" s="206" t="e">
        <f>IF('Crisis Indicator Data'!#REF!="No Data",1,IF(#REF!&lt;&gt;"",1,0))</f>
        <v>#REF!</v>
      </c>
      <c r="H11" s="206" t="e">
        <f>IF('Crisis Indicator Data'!#REF!="No Data",1,IF(#REF!&lt;&gt;"",1,0))</f>
        <v>#REF!</v>
      </c>
      <c r="I11" s="206" t="e">
        <f>IF('Crisis Indicator Data'!#REF!="No Data",1,IF(#REF!&lt;&gt;"",1,0))</f>
        <v>#REF!</v>
      </c>
      <c r="J11" s="206" t="e">
        <f>IF('Crisis Indicator Data'!#REF!="No Data",1,IF(#REF!&lt;&gt;"",1,0))</f>
        <v>#REF!</v>
      </c>
      <c r="K11" s="206" t="e">
        <f>IF('Crisis Indicator Data'!#REF!="No Data",1,IF(#REF!&lt;&gt;"",1,0))</f>
        <v>#REF!</v>
      </c>
      <c r="L11" s="206" t="e">
        <f>IF('Crisis Indicator Data'!#REF!="No Data",1,IF(#REF!&lt;&gt;"",1,0))</f>
        <v>#REF!</v>
      </c>
      <c r="M11" s="206" t="e">
        <f>IF('Crisis Indicator Data'!#REF!="No Data",1,IF(#REF!&lt;&gt;"",1,0))</f>
        <v>#REF!</v>
      </c>
      <c r="N11" s="206" t="e">
        <f>IF('Crisis Indicator Data'!#REF!="No Data",1,IF(#REF!&lt;&gt;"",1,0))</f>
        <v>#REF!</v>
      </c>
      <c r="O11" s="206" t="e">
        <f>IF('Crisis Indicator Data'!#REF!="No Data",1,IF(#REF!&lt;&gt;"",1,0))</f>
        <v>#REF!</v>
      </c>
      <c r="P11" s="206" t="e">
        <f>IF('Crisis Indicator Data'!#REF!="No Data",1,IF(#REF!&lt;&gt;"",1,0))</f>
        <v>#REF!</v>
      </c>
      <c r="Q11" s="206" t="e">
        <f>IF('Crisis Indicator Data'!#REF!="No Data",1,IF(#REF!&lt;&gt;"",1,0))</f>
        <v>#REF!</v>
      </c>
      <c r="R11" s="206" t="e">
        <f>IF('Crisis Indicator Data'!#REF!="No Data",1,IF(#REF!&lt;&gt;"",1,0))</f>
        <v>#REF!</v>
      </c>
      <c r="S11" s="206" t="e">
        <f>IF('Crisis Indicator Data'!#REF!="No Data",1,IF(#REF!&lt;&gt;"",1,0))</f>
        <v>#REF!</v>
      </c>
      <c r="T11" s="206" t="e">
        <f>IF('Crisis Indicator Data'!#REF!="No Data",1,IF(#REF!&lt;&gt;"",1,0))</f>
        <v>#REF!</v>
      </c>
      <c r="U11" s="206" t="e">
        <f>IF('Crisis Indicator Data'!#REF!="No Data",1,IF(#REF!&lt;&gt;"",1,0))</f>
        <v>#REF!</v>
      </c>
      <c r="V11" s="206" t="e">
        <f>IF('Crisis Indicator Data'!#REF!="No Data",1,IF(#REF!&lt;&gt;"",1,0))</f>
        <v>#REF!</v>
      </c>
      <c r="W11" s="206" t="e">
        <f>IF('Crisis Indicator Data'!#REF!="No Data",1,IF(#REF!&lt;&gt;"",1,0))</f>
        <v>#REF!</v>
      </c>
      <c r="X11" s="206" t="e">
        <f>IF('Crisis Indicator Data'!#REF!="No Data",1,IF(#REF!&lt;&gt;"",1,0))</f>
        <v>#REF!</v>
      </c>
      <c r="Y11" s="206" t="e">
        <f>IF('Crisis Indicator Data'!#REF!="No Data",1,IF(#REF!&lt;&gt;"",1,0))</f>
        <v>#REF!</v>
      </c>
      <c r="Z11" s="206" t="e">
        <f>IF('Crisis Indicator Data'!#REF!="No Data",1,IF(#REF!&lt;&gt;"",1,0))</f>
        <v>#REF!</v>
      </c>
      <c r="AA11" s="206" t="e">
        <f>IF('Crisis Indicator Data'!#REF!="No Data",1,IF(#REF!&lt;&gt;"",1,0))</f>
        <v>#REF!</v>
      </c>
      <c r="AB11" s="206" t="e">
        <f>IF('Crisis Indicator Data'!#REF!="No Data",1,IF(#REF!&lt;&gt;"",1,0))</f>
        <v>#REF!</v>
      </c>
      <c r="AC11" s="206" t="e">
        <f>IF('Crisis Indicator Data'!#REF!="No Data",1,IF(#REF!&lt;&gt;"",1,0))</f>
        <v>#REF!</v>
      </c>
      <c r="AD11" s="206" t="e">
        <f>IF('Crisis Indicator Data'!#REF!="No Data",1,IF(#REF!&lt;&gt;"",1,0))</f>
        <v>#REF!</v>
      </c>
      <c r="AE11" s="206" t="e">
        <f>IF('Crisis Indicator Data'!#REF!="No Data",1,IF(#REF!&lt;&gt;"",1,0))</f>
        <v>#REF!</v>
      </c>
      <c r="AF11" s="206" t="e">
        <f>IF('Crisis Indicator Data'!#REF!="No Data",1,IF(#REF!&lt;&gt;"",1,0))</f>
        <v>#REF!</v>
      </c>
      <c r="AG11" s="206" t="e">
        <f>IF('Crisis Indicator Data'!#REF!="No Data",1,IF(#REF!&lt;&gt;"",1,0))</f>
        <v>#REF!</v>
      </c>
      <c r="AH11" s="206" t="e">
        <f>IF('Crisis Indicator Data'!#REF!="No Data",1,IF(#REF!&lt;&gt;"",1,0))</f>
        <v>#REF!</v>
      </c>
      <c r="AI11" s="206" t="e">
        <f>IF('Crisis Indicator Data'!#REF!="No Data",1,IF(#REF!&lt;&gt;"",1,0))</f>
        <v>#REF!</v>
      </c>
      <c r="AJ11" s="206" t="e">
        <f>IF('Crisis Indicator Data'!#REF!="No Data",1,IF(#REF!&lt;&gt;"",1,0))</f>
        <v>#REF!</v>
      </c>
      <c r="AK11" s="206" t="e">
        <f>IF('Crisis Indicator Data'!#REF!="No Data",1,IF(#REF!&lt;&gt;"",1,0))</f>
        <v>#REF!</v>
      </c>
      <c r="AL11" s="206" t="e">
        <f>IF('Crisis Indicator Data'!#REF!="No Data",1,IF(#REF!&lt;&gt;"",1,0))</f>
        <v>#REF!</v>
      </c>
      <c r="AM11" s="206" t="e">
        <f>IF('Crisis Indicator Data'!#REF!="No Data",1,IF(#REF!&lt;&gt;"",1,0))</f>
        <v>#REF!</v>
      </c>
      <c r="AN11" s="206" t="e">
        <f>IF('Crisis Indicator Data'!#REF!="No Data",1,IF(#REF!&lt;&gt;"",1,0))</f>
        <v>#REF!</v>
      </c>
      <c r="AO11" s="206" t="e">
        <f>IF('Crisis Indicator Data'!#REF!="No Data",1,IF(#REF!&lt;&gt;"",1,0))</f>
        <v>#REF!</v>
      </c>
      <c r="AP11" s="206" t="e">
        <f>IF('Crisis Indicator Data'!#REF!="No Data",1,IF(#REF!&lt;&gt;"",1,0))</f>
        <v>#REF!</v>
      </c>
      <c r="AQ11" s="206" t="e">
        <f>IF('Crisis Indicator Data'!#REF!="No Data",1,IF(#REF!&lt;&gt;"",1,0))</f>
        <v>#REF!</v>
      </c>
      <c r="AR11" s="206" t="e">
        <f>IF('Crisis Indicator Data'!#REF!="No Data",1,IF(#REF!&lt;&gt;"",1,0))</f>
        <v>#REF!</v>
      </c>
      <c r="AS11" s="206" t="e">
        <f>IF('Crisis Indicator Data'!#REF!="No Data",1,IF(#REF!&lt;&gt;"",1,0))</f>
        <v>#REF!</v>
      </c>
      <c r="AT11" s="206" t="e">
        <f>IF('Crisis Indicator Data'!#REF!="No Data",1,IF(#REF!&lt;&gt;"",1,0))</f>
        <v>#REF!</v>
      </c>
      <c r="AU11" s="206" t="e">
        <f>IF('Crisis Indicator Data'!#REF!="No Data",1,IF(#REF!&lt;&gt;"",1,0))</f>
        <v>#REF!</v>
      </c>
      <c r="AV11" s="206" t="e">
        <f>IF('Crisis Indicator Data'!#REF!="No Data",1,IF(#REF!&lt;&gt;"",1,0))</f>
        <v>#REF!</v>
      </c>
      <c r="AW11" s="206" t="e">
        <f>IF('Crisis Indicator Data'!#REF!="No Data",1,IF(#REF!&lt;&gt;"",1,0))</f>
        <v>#REF!</v>
      </c>
      <c r="AX11" s="206" t="e">
        <f>IF('Crisis Indicator Data'!#REF!="No Data",1,IF(#REF!&lt;&gt;"",1,0))</f>
        <v>#REF!</v>
      </c>
      <c r="AY11" s="206" t="e">
        <f>IF('Crisis Indicator Data'!#REF!="No Data",1,IF(#REF!&lt;&gt;"",1,0))</f>
        <v>#REF!</v>
      </c>
      <c r="AZ11" s="206" t="e">
        <f>IF('Crisis Indicator Data'!#REF!="No Data",1,IF(#REF!&lt;&gt;"",1,0))</f>
        <v>#REF!</v>
      </c>
      <c r="BA11" t="e">
        <f t="shared" si="0"/>
        <v>#REF!</v>
      </c>
      <c r="BB11" s="22" t="e">
        <f t="shared" si="1"/>
        <v>#REF!</v>
      </c>
    </row>
    <row r="12" spans="1:54" x14ac:dyDescent="0.25">
      <c r="A12" t="s">
        <v>7144</v>
      </c>
      <c r="B12" s="206" t="e">
        <f>IF('Crisis Indicator Data'!#REF!="No Data",1,IF(#REF!&lt;&gt;"",1,0))</f>
        <v>#REF!</v>
      </c>
      <c r="C12" s="206" t="e">
        <f>IF('Crisis Indicator Data'!#REF!="No Data",1,IF(#REF!&lt;&gt;"",1,0))</f>
        <v>#REF!</v>
      </c>
      <c r="D12" s="206" t="e">
        <f>IF('Crisis Indicator Data'!#REF!="No Data",1,IF(#REF!&lt;&gt;"",1,0))</f>
        <v>#REF!</v>
      </c>
      <c r="E12" s="206" t="e">
        <f>IF('Crisis Indicator Data'!#REF!="No Data",1,IF(#REF!&lt;&gt;"",1,0))</f>
        <v>#REF!</v>
      </c>
      <c r="F12" s="206" t="e">
        <f>IF('Crisis Indicator Data'!#REF!="No Data",1,IF(#REF!&lt;&gt;"",1,0))</f>
        <v>#REF!</v>
      </c>
      <c r="G12" s="206" t="e">
        <f>IF('Crisis Indicator Data'!#REF!="No Data",1,IF(#REF!&lt;&gt;"",1,0))</f>
        <v>#REF!</v>
      </c>
      <c r="H12" s="206" t="e">
        <f>IF('Crisis Indicator Data'!#REF!="No Data",1,IF(#REF!&lt;&gt;"",1,0))</f>
        <v>#REF!</v>
      </c>
      <c r="I12" s="206" t="e">
        <f>IF('Crisis Indicator Data'!#REF!="No Data",1,IF(#REF!&lt;&gt;"",1,0))</f>
        <v>#REF!</v>
      </c>
      <c r="J12" s="206" t="e">
        <f>IF('Crisis Indicator Data'!#REF!="No Data",1,IF(#REF!&lt;&gt;"",1,0))</f>
        <v>#REF!</v>
      </c>
      <c r="K12" s="206" t="e">
        <f>IF('Crisis Indicator Data'!#REF!="No Data",1,IF(#REF!&lt;&gt;"",1,0))</f>
        <v>#REF!</v>
      </c>
      <c r="L12" s="206" t="e">
        <f>IF('Crisis Indicator Data'!#REF!="No Data",1,IF(#REF!&lt;&gt;"",1,0))</f>
        <v>#REF!</v>
      </c>
      <c r="M12" s="206" t="e">
        <f>IF('Crisis Indicator Data'!#REF!="No Data",1,IF(#REF!&lt;&gt;"",1,0))</f>
        <v>#REF!</v>
      </c>
      <c r="N12" s="206" t="e">
        <f>IF('Crisis Indicator Data'!#REF!="No Data",1,IF(#REF!&lt;&gt;"",1,0))</f>
        <v>#REF!</v>
      </c>
      <c r="O12" s="206" t="e">
        <f>IF('Crisis Indicator Data'!#REF!="No Data",1,IF(#REF!&lt;&gt;"",1,0))</f>
        <v>#REF!</v>
      </c>
      <c r="P12" s="206" t="e">
        <f>IF('Crisis Indicator Data'!#REF!="No Data",1,IF(#REF!&lt;&gt;"",1,0))</f>
        <v>#REF!</v>
      </c>
      <c r="Q12" s="206" t="e">
        <f>IF('Crisis Indicator Data'!#REF!="No Data",1,IF(#REF!&lt;&gt;"",1,0))</f>
        <v>#REF!</v>
      </c>
      <c r="R12" s="206" t="e">
        <f>IF('Crisis Indicator Data'!#REF!="No Data",1,IF(#REF!&lt;&gt;"",1,0))</f>
        <v>#REF!</v>
      </c>
      <c r="S12" s="206" t="e">
        <f>IF('Crisis Indicator Data'!#REF!="No Data",1,IF(#REF!&lt;&gt;"",1,0))</f>
        <v>#REF!</v>
      </c>
      <c r="T12" s="206" t="e">
        <f>IF('Crisis Indicator Data'!#REF!="No Data",1,IF(#REF!&lt;&gt;"",1,0))</f>
        <v>#REF!</v>
      </c>
      <c r="U12" s="206" t="e">
        <f>IF('Crisis Indicator Data'!#REF!="No Data",1,IF(#REF!&lt;&gt;"",1,0))</f>
        <v>#REF!</v>
      </c>
      <c r="V12" s="206" t="e">
        <f>IF('Crisis Indicator Data'!#REF!="No Data",1,IF(#REF!&lt;&gt;"",1,0))</f>
        <v>#REF!</v>
      </c>
      <c r="W12" s="206" t="e">
        <f>IF('Crisis Indicator Data'!#REF!="No Data",1,IF(#REF!&lt;&gt;"",1,0))</f>
        <v>#REF!</v>
      </c>
      <c r="X12" s="206" t="e">
        <f>IF('Crisis Indicator Data'!#REF!="No Data",1,IF(#REF!&lt;&gt;"",1,0))</f>
        <v>#REF!</v>
      </c>
      <c r="Y12" s="206" t="e">
        <f>IF('Crisis Indicator Data'!#REF!="No Data",1,IF(#REF!&lt;&gt;"",1,0))</f>
        <v>#REF!</v>
      </c>
      <c r="Z12" s="206" t="e">
        <f>IF('Crisis Indicator Data'!#REF!="No Data",1,IF(#REF!&lt;&gt;"",1,0))</f>
        <v>#REF!</v>
      </c>
      <c r="AA12" s="206" t="e">
        <f>IF('Crisis Indicator Data'!#REF!="No Data",1,IF(#REF!&lt;&gt;"",1,0))</f>
        <v>#REF!</v>
      </c>
      <c r="AB12" s="206" t="e">
        <f>IF('Crisis Indicator Data'!#REF!="No Data",1,IF(#REF!&lt;&gt;"",1,0))</f>
        <v>#REF!</v>
      </c>
      <c r="AC12" s="206" t="e">
        <f>IF('Crisis Indicator Data'!#REF!="No Data",1,IF(#REF!&lt;&gt;"",1,0))</f>
        <v>#REF!</v>
      </c>
      <c r="AD12" s="206" t="e">
        <f>IF('Crisis Indicator Data'!#REF!="No Data",1,IF(#REF!&lt;&gt;"",1,0))</f>
        <v>#REF!</v>
      </c>
      <c r="AE12" s="206" t="e">
        <f>IF('Crisis Indicator Data'!#REF!="No Data",1,IF(#REF!&lt;&gt;"",1,0))</f>
        <v>#REF!</v>
      </c>
      <c r="AF12" s="206" t="e">
        <f>IF('Crisis Indicator Data'!#REF!="No Data",1,IF(#REF!&lt;&gt;"",1,0))</f>
        <v>#REF!</v>
      </c>
      <c r="AG12" s="206" t="e">
        <f>IF('Crisis Indicator Data'!#REF!="No Data",1,IF(#REF!&lt;&gt;"",1,0))</f>
        <v>#REF!</v>
      </c>
      <c r="AH12" s="206" t="e">
        <f>IF('Crisis Indicator Data'!#REF!="No Data",1,IF(#REF!&lt;&gt;"",1,0))</f>
        <v>#REF!</v>
      </c>
      <c r="AI12" s="206" t="e">
        <f>IF('Crisis Indicator Data'!#REF!="No Data",1,IF(#REF!&lt;&gt;"",1,0))</f>
        <v>#REF!</v>
      </c>
      <c r="AJ12" s="206" t="e">
        <f>IF('Crisis Indicator Data'!#REF!="No Data",1,IF(#REF!&lt;&gt;"",1,0))</f>
        <v>#REF!</v>
      </c>
      <c r="AK12" s="206" t="e">
        <f>IF('Crisis Indicator Data'!#REF!="No Data",1,IF(#REF!&lt;&gt;"",1,0))</f>
        <v>#REF!</v>
      </c>
      <c r="AL12" s="206" t="e">
        <f>IF('Crisis Indicator Data'!#REF!="No Data",1,IF(#REF!&lt;&gt;"",1,0))</f>
        <v>#REF!</v>
      </c>
      <c r="AM12" s="206" t="e">
        <f>IF('Crisis Indicator Data'!#REF!="No Data",1,IF(#REF!&lt;&gt;"",1,0))</f>
        <v>#REF!</v>
      </c>
      <c r="AN12" s="206" t="e">
        <f>IF('Crisis Indicator Data'!#REF!="No Data",1,IF(#REF!&lt;&gt;"",1,0))</f>
        <v>#REF!</v>
      </c>
      <c r="AO12" s="206" t="e">
        <f>IF('Crisis Indicator Data'!#REF!="No Data",1,IF(#REF!&lt;&gt;"",1,0))</f>
        <v>#REF!</v>
      </c>
      <c r="AP12" s="206" t="e">
        <f>IF('Crisis Indicator Data'!#REF!="No Data",1,IF(#REF!&lt;&gt;"",1,0))</f>
        <v>#REF!</v>
      </c>
      <c r="AQ12" s="206" t="e">
        <f>IF('Crisis Indicator Data'!#REF!="No Data",1,IF(#REF!&lt;&gt;"",1,0))</f>
        <v>#REF!</v>
      </c>
      <c r="AR12" s="206" t="e">
        <f>IF('Crisis Indicator Data'!#REF!="No Data",1,IF(#REF!&lt;&gt;"",1,0))</f>
        <v>#REF!</v>
      </c>
      <c r="AS12" s="206" t="e">
        <f>IF('Crisis Indicator Data'!#REF!="No Data",1,IF(#REF!&lt;&gt;"",1,0))</f>
        <v>#REF!</v>
      </c>
      <c r="AT12" s="206" t="e">
        <f>IF('Crisis Indicator Data'!#REF!="No Data",1,IF(#REF!&lt;&gt;"",1,0))</f>
        <v>#REF!</v>
      </c>
      <c r="AU12" s="206" t="e">
        <f>IF('Crisis Indicator Data'!#REF!="No Data",1,IF(#REF!&lt;&gt;"",1,0))</f>
        <v>#REF!</v>
      </c>
      <c r="AV12" s="206" t="e">
        <f>IF('Crisis Indicator Data'!#REF!="No Data",1,IF(#REF!&lt;&gt;"",1,0))</f>
        <v>#REF!</v>
      </c>
      <c r="AW12" s="206" t="e">
        <f>IF('Crisis Indicator Data'!#REF!="No Data",1,IF(#REF!&lt;&gt;"",1,0))</f>
        <v>#REF!</v>
      </c>
      <c r="AX12" s="206" t="e">
        <f>IF('Crisis Indicator Data'!#REF!="No Data",1,IF(#REF!&lt;&gt;"",1,0))</f>
        <v>#REF!</v>
      </c>
      <c r="AY12" s="206" t="e">
        <f>IF('Crisis Indicator Data'!#REF!="No Data",1,IF(#REF!&lt;&gt;"",1,0))</f>
        <v>#REF!</v>
      </c>
      <c r="AZ12" s="206" t="e">
        <f>IF('Crisis Indicator Data'!#REF!="No Data",1,IF(#REF!&lt;&gt;"",1,0))</f>
        <v>#REF!</v>
      </c>
      <c r="BA12" t="e">
        <f t="shared" si="0"/>
        <v>#REF!</v>
      </c>
      <c r="BB12" s="22" t="e">
        <f t="shared" si="1"/>
        <v>#REF!</v>
      </c>
    </row>
    <row r="13" spans="1:54" x14ac:dyDescent="0.25">
      <c r="A13" t="s">
        <v>7142</v>
      </c>
      <c r="B13" s="206" t="e">
        <f>IF('Crisis Indicator Data'!#REF!="No Data",1,IF(#REF!&lt;&gt;"",1,0))</f>
        <v>#REF!</v>
      </c>
      <c r="C13" s="206" t="e">
        <f>IF('Crisis Indicator Data'!#REF!="No Data",1,IF(#REF!&lt;&gt;"",1,0))</f>
        <v>#REF!</v>
      </c>
      <c r="D13" s="206" t="e">
        <f>IF('Crisis Indicator Data'!#REF!="No Data",1,IF(#REF!&lt;&gt;"",1,0))</f>
        <v>#REF!</v>
      </c>
      <c r="E13" s="206" t="e">
        <f>IF('Crisis Indicator Data'!#REF!="No Data",1,IF(#REF!&lt;&gt;"",1,0))</f>
        <v>#REF!</v>
      </c>
      <c r="F13" s="206" t="e">
        <f>IF('Crisis Indicator Data'!#REF!="No Data",1,IF(#REF!&lt;&gt;"",1,0))</f>
        <v>#REF!</v>
      </c>
      <c r="G13" s="206" t="e">
        <f>IF('Crisis Indicator Data'!#REF!="No Data",1,IF(#REF!&lt;&gt;"",1,0))</f>
        <v>#REF!</v>
      </c>
      <c r="H13" s="206" t="e">
        <f>IF('Crisis Indicator Data'!#REF!="No Data",1,IF(#REF!&lt;&gt;"",1,0))</f>
        <v>#REF!</v>
      </c>
      <c r="I13" s="206" t="e">
        <f>IF('Crisis Indicator Data'!#REF!="No Data",1,IF(#REF!&lt;&gt;"",1,0))</f>
        <v>#REF!</v>
      </c>
      <c r="J13" s="206" t="e">
        <f>IF('Crisis Indicator Data'!#REF!="No Data",1,IF(#REF!&lt;&gt;"",1,0))</f>
        <v>#REF!</v>
      </c>
      <c r="K13" s="206" t="e">
        <f>IF('Crisis Indicator Data'!#REF!="No Data",1,IF(#REF!&lt;&gt;"",1,0))</f>
        <v>#REF!</v>
      </c>
      <c r="L13" s="206" t="e">
        <f>IF('Crisis Indicator Data'!#REF!="No Data",1,IF(#REF!&lt;&gt;"",1,0))</f>
        <v>#REF!</v>
      </c>
      <c r="M13" s="206" t="e">
        <f>IF('Crisis Indicator Data'!#REF!="No Data",1,IF(#REF!&lt;&gt;"",1,0))</f>
        <v>#REF!</v>
      </c>
      <c r="N13" s="206" t="e">
        <f>IF('Crisis Indicator Data'!#REF!="No Data",1,IF(#REF!&lt;&gt;"",1,0))</f>
        <v>#REF!</v>
      </c>
      <c r="O13" s="206" t="e">
        <f>IF('Crisis Indicator Data'!#REF!="No Data",1,IF(#REF!&lt;&gt;"",1,0))</f>
        <v>#REF!</v>
      </c>
      <c r="P13" s="206" t="e">
        <f>IF('Crisis Indicator Data'!#REF!="No Data",1,IF(#REF!&lt;&gt;"",1,0))</f>
        <v>#REF!</v>
      </c>
      <c r="Q13" s="206" t="e">
        <f>IF('Crisis Indicator Data'!#REF!="No Data",1,IF(#REF!&lt;&gt;"",1,0))</f>
        <v>#REF!</v>
      </c>
      <c r="R13" s="206" t="e">
        <f>IF('Crisis Indicator Data'!#REF!="No Data",1,IF(#REF!&lt;&gt;"",1,0))</f>
        <v>#REF!</v>
      </c>
      <c r="S13" s="206" t="e">
        <f>IF('Crisis Indicator Data'!#REF!="No Data",1,IF(#REF!&lt;&gt;"",1,0))</f>
        <v>#REF!</v>
      </c>
      <c r="T13" s="206" t="e">
        <f>IF('Crisis Indicator Data'!#REF!="No Data",1,IF(#REF!&lt;&gt;"",1,0))</f>
        <v>#REF!</v>
      </c>
      <c r="U13" s="206" t="e">
        <f>IF('Crisis Indicator Data'!#REF!="No Data",1,IF(#REF!&lt;&gt;"",1,0))</f>
        <v>#REF!</v>
      </c>
      <c r="V13" s="206" t="e">
        <f>IF('Crisis Indicator Data'!#REF!="No Data",1,IF(#REF!&lt;&gt;"",1,0))</f>
        <v>#REF!</v>
      </c>
      <c r="W13" s="206" t="e">
        <f>IF('Crisis Indicator Data'!#REF!="No Data",1,IF(#REF!&lt;&gt;"",1,0))</f>
        <v>#REF!</v>
      </c>
      <c r="X13" s="206" t="e">
        <f>IF('Crisis Indicator Data'!#REF!="No Data",1,IF(#REF!&lt;&gt;"",1,0))</f>
        <v>#REF!</v>
      </c>
      <c r="Y13" s="206" t="e">
        <f>IF('Crisis Indicator Data'!#REF!="No Data",1,IF(#REF!&lt;&gt;"",1,0))</f>
        <v>#REF!</v>
      </c>
      <c r="Z13" s="206" t="e">
        <f>IF('Crisis Indicator Data'!#REF!="No Data",1,IF(#REF!&lt;&gt;"",1,0))</f>
        <v>#REF!</v>
      </c>
      <c r="AA13" s="206" t="e">
        <f>IF('Crisis Indicator Data'!#REF!="No Data",1,IF(#REF!&lt;&gt;"",1,0))</f>
        <v>#REF!</v>
      </c>
      <c r="AB13" s="206" t="e">
        <f>IF('Crisis Indicator Data'!#REF!="No Data",1,IF(#REF!&lt;&gt;"",1,0))</f>
        <v>#REF!</v>
      </c>
      <c r="AC13" s="206" t="e">
        <f>IF('Crisis Indicator Data'!#REF!="No Data",1,IF(#REF!&lt;&gt;"",1,0))</f>
        <v>#REF!</v>
      </c>
      <c r="AD13" s="206" t="e">
        <f>IF('Crisis Indicator Data'!#REF!="No Data",1,IF(#REF!&lt;&gt;"",1,0))</f>
        <v>#REF!</v>
      </c>
      <c r="AE13" s="206" t="e">
        <f>IF('Crisis Indicator Data'!#REF!="No Data",1,IF(#REF!&lt;&gt;"",1,0))</f>
        <v>#REF!</v>
      </c>
      <c r="AF13" s="206" t="e">
        <f>IF('Crisis Indicator Data'!#REF!="No Data",1,IF(#REF!&lt;&gt;"",1,0))</f>
        <v>#REF!</v>
      </c>
      <c r="AG13" s="206" t="e">
        <f>IF('Crisis Indicator Data'!#REF!="No Data",1,IF(#REF!&lt;&gt;"",1,0))</f>
        <v>#REF!</v>
      </c>
      <c r="AH13" s="206" t="e">
        <f>IF('Crisis Indicator Data'!#REF!="No Data",1,IF(#REF!&lt;&gt;"",1,0))</f>
        <v>#REF!</v>
      </c>
      <c r="AI13" s="206" t="e">
        <f>IF('Crisis Indicator Data'!#REF!="No Data",1,IF(#REF!&lt;&gt;"",1,0))</f>
        <v>#REF!</v>
      </c>
      <c r="AJ13" s="206" t="e">
        <f>IF('Crisis Indicator Data'!#REF!="No Data",1,IF(#REF!&lt;&gt;"",1,0))</f>
        <v>#REF!</v>
      </c>
      <c r="AK13" s="206" t="e">
        <f>IF('Crisis Indicator Data'!#REF!="No Data",1,IF(#REF!&lt;&gt;"",1,0))</f>
        <v>#REF!</v>
      </c>
      <c r="AL13" s="206" t="e">
        <f>IF('Crisis Indicator Data'!#REF!="No Data",1,IF(#REF!&lt;&gt;"",1,0))</f>
        <v>#REF!</v>
      </c>
      <c r="AM13" s="206" t="e">
        <f>IF('Crisis Indicator Data'!#REF!="No Data",1,IF(#REF!&lt;&gt;"",1,0))</f>
        <v>#REF!</v>
      </c>
      <c r="AN13" s="206" t="e">
        <f>IF('Crisis Indicator Data'!#REF!="No Data",1,IF(#REF!&lt;&gt;"",1,0))</f>
        <v>#REF!</v>
      </c>
      <c r="AO13" s="206" t="e">
        <f>IF('Crisis Indicator Data'!#REF!="No Data",1,IF(#REF!&lt;&gt;"",1,0))</f>
        <v>#REF!</v>
      </c>
      <c r="AP13" s="206" t="e">
        <f>IF('Crisis Indicator Data'!#REF!="No Data",1,IF(#REF!&lt;&gt;"",1,0))</f>
        <v>#REF!</v>
      </c>
      <c r="AQ13" s="206" t="e">
        <f>IF('Crisis Indicator Data'!#REF!="No Data",1,IF(#REF!&lt;&gt;"",1,0))</f>
        <v>#REF!</v>
      </c>
      <c r="AR13" s="206" t="e">
        <f>IF('Crisis Indicator Data'!#REF!="No Data",1,IF(#REF!&lt;&gt;"",1,0))</f>
        <v>#REF!</v>
      </c>
      <c r="AS13" s="206" t="e">
        <f>IF('Crisis Indicator Data'!#REF!="No Data",1,IF(#REF!&lt;&gt;"",1,0))</f>
        <v>#REF!</v>
      </c>
      <c r="AT13" s="206" t="e">
        <f>IF('Crisis Indicator Data'!#REF!="No Data",1,IF(#REF!&lt;&gt;"",1,0))</f>
        <v>#REF!</v>
      </c>
      <c r="AU13" s="206" t="e">
        <f>IF('Crisis Indicator Data'!#REF!="No Data",1,IF(#REF!&lt;&gt;"",1,0))</f>
        <v>#REF!</v>
      </c>
      <c r="AV13" s="206" t="e">
        <f>IF('Crisis Indicator Data'!#REF!="No Data",1,IF(#REF!&lt;&gt;"",1,0))</f>
        <v>#REF!</v>
      </c>
      <c r="AW13" s="206" t="e">
        <f>IF('Crisis Indicator Data'!#REF!="No Data",1,IF(#REF!&lt;&gt;"",1,0))</f>
        <v>#REF!</v>
      </c>
      <c r="AX13" s="206" t="e">
        <f>IF('Crisis Indicator Data'!#REF!="No Data",1,IF(#REF!&lt;&gt;"",1,0))</f>
        <v>#REF!</v>
      </c>
      <c r="AY13" s="206" t="e">
        <f>IF('Crisis Indicator Data'!#REF!="No Data",1,IF(#REF!&lt;&gt;"",1,0))</f>
        <v>#REF!</v>
      </c>
      <c r="AZ13" s="206" t="e">
        <f>IF('Crisis Indicator Data'!#REF!="No Data",1,IF(#REF!&lt;&gt;"",1,0))</f>
        <v>#REF!</v>
      </c>
      <c r="BA13" t="e">
        <f t="shared" si="0"/>
        <v>#REF!</v>
      </c>
      <c r="BB13" s="22" t="e">
        <f t="shared" si="1"/>
        <v>#REF!</v>
      </c>
    </row>
    <row r="14" spans="1:54" x14ac:dyDescent="0.25">
      <c r="A14" t="s">
        <v>7138</v>
      </c>
      <c r="B14" s="206" t="e">
        <f>IF('Crisis Indicator Data'!#REF!="No Data",1,IF(#REF!&lt;&gt;"",1,0))</f>
        <v>#REF!</v>
      </c>
      <c r="C14" s="206" t="e">
        <f>IF('Crisis Indicator Data'!#REF!="No Data",1,IF(#REF!&lt;&gt;"",1,0))</f>
        <v>#REF!</v>
      </c>
      <c r="D14" s="206" t="e">
        <f>IF('Crisis Indicator Data'!#REF!="No Data",1,IF(#REF!&lt;&gt;"",1,0))</f>
        <v>#REF!</v>
      </c>
      <c r="E14" s="206" t="e">
        <f>IF('Crisis Indicator Data'!#REF!="No Data",1,IF(#REF!&lt;&gt;"",1,0))</f>
        <v>#REF!</v>
      </c>
      <c r="F14" s="206" t="e">
        <f>IF('Crisis Indicator Data'!#REF!="No Data",1,IF(#REF!&lt;&gt;"",1,0))</f>
        <v>#REF!</v>
      </c>
      <c r="G14" s="206" t="e">
        <f>IF('Crisis Indicator Data'!#REF!="No Data",1,IF(#REF!&lt;&gt;"",1,0))</f>
        <v>#REF!</v>
      </c>
      <c r="H14" s="206" t="e">
        <f>IF('Crisis Indicator Data'!#REF!="No Data",1,IF(#REF!&lt;&gt;"",1,0))</f>
        <v>#REF!</v>
      </c>
      <c r="I14" s="206" t="e">
        <f>IF('Crisis Indicator Data'!#REF!="No Data",1,IF(#REF!&lt;&gt;"",1,0))</f>
        <v>#REF!</v>
      </c>
      <c r="J14" s="206" t="e">
        <f>IF('Crisis Indicator Data'!#REF!="No Data",1,IF(#REF!&lt;&gt;"",1,0))</f>
        <v>#REF!</v>
      </c>
      <c r="K14" s="206" t="e">
        <f>IF('Crisis Indicator Data'!#REF!="No Data",1,IF(#REF!&lt;&gt;"",1,0))</f>
        <v>#REF!</v>
      </c>
      <c r="L14" s="206" t="e">
        <f>IF('Crisis Indicator Data'!#REF!="No Data",1,IF(#REF!&lt;&gt;"",1,0))</f>
        <v>#REF!</v>
      </c>
      <c r="M14" s="206" t="e">
        <f>IF('Crisis Indicator Data'!#REF!="No Data",1,IF(#REF!&lt;&gt;"",1,0))</f>
        <v>#REF!</v>
      </c>
      <c r="N14" s="206" t="e">
        <f>IF('Crisis Indicator Data'!#REF!="No Data",1,IF(#REF!&lt;&gt;"",1,0))</f>
        <v>#REF!</v>
      </c>
      <c r="O14" s="206" t="e">
        <f>IF('Crisis Indicator Data'!#REF!="No Data",1,IF(#REF!&lt;&gt;"",1,0))</f>
        <v>#REF!</v>
      </c>
      <c r="P14" s="206" t="e">
        <f>IF('Crisis Indicator Data'!#REF!="No Data",1,IF(#REF!&lt;&gt;"",1,0))</f>
        <v>#REF!</v>
      </c>
      <c r="Q14" s="206" t="e">
        <f>IF('Crisis Indicator Data'!#REF!="No Data",1,IF(#REF!&lt;&gt;"",1,0))</f>
        <v>#REF!</v>
      </c>
      <c r="R14" s="206" t="e">
        <f>IF('Crisis Indicator Data'!#REF!="No Data",1,IF(#REF!&lt;&gt;"",1,0))</f>
        <v>#REF!</v>
      </c>
      <c r="S14" s="206" t="e">
        <f>IF('Crisis Indicator Data'!#REF!="No Data",1,IF(#REF!&lt;&gt;"",1,0))</f>
        <v>#REF!</v>
      </c>
      <c r="T14" s="206" t="e">
        <f>IF('Crisis Indicator Data'!#REF!="No Data",1,IF(#REF!&lt;&gt;"",1,0))</f>
        <v>#REF!</v>
      </c>
      <c r="U14" s="206" t="e">
        <f>IF('Crisis Indicator Data'!#REF!="No Data",1,IF(#REF!&lt;&gt;"",1,0))</f>
        <v>#REF!</v>
      </c>
      <c r="V14" s="206" t="e">
        <f>IF('Crisis Indicator Data'!#REF!="No Data",1,IF(#REF!&lt;&gt;"",1,0))</f>
        <v>#REF!</v>
      </c>
      <c r="W14" s="206" t="e">
        <f>IF('Crisis Indicator Data'!#REF!="No Data",1,IF(#REF!&lt;&gt;"",1,0))</f>
        <v>#REF!</v>
      </c>
      <c r="X14" s="206" t="e">
        <f>IF('Crisis Indicator Data'!#REF!="No Data",1,IF(#REF!&lt;&gt;"",1,0))</f>
        <v>#REF!</v>
      </c>
      <c r="Y14" s="206" t="e">
        <f>IF('Crisis Indicator Data'!#REF!="No Data",1,IF(#REF!&lt;&gt;"",1,0))</f>
        <v>#REF!</v>
      </c>
      <c r="Z14" s="206" t="e">
        <f>IF('Crisis Indicator Data'!#REF!="No Data",1,IF(#REF!&lt;&gt;"",1,0))</f>
        <v>#REF!</v>
      </c>
      <c r="AA14" s="206" t="e">
        <f>IF('Crisis Indicator Data'!#REF!="No Data",1,IF(#REF!&lt;&gt;"",1,0))</f>
        <v>#REF!</v>
      </c>
      <c r="AB14" s="206" t="e">
        <f>IF('Crisis Indicator Data'!#REF!="No Data",1,IF(#REF!&lt;&gt;"",1,0))</f>
        <v>#REF!</v>
      </c>
      <c r="AC14" s="206" t="e">
        <f>IF('Crisis Indicator Data'!#REF!="No Data",1,IF(#REF!&lt;&gt;"",1,0))</f>
        <v>#REF!</v>
      </c>
      <c r="AD14" s="206" t="e">
        <f>IF('Crisis Indicator Data'!#REF!="No Data",1,IF(#REF!&lt;&gt;"",1,0))</f>
        <v>#REF!</v>
      </c>
      <c r="AE14" s="206" t="e">
        <f>IF('Crisis Indicator Data'!#REF!="No Data",1,IF(#REF!&lt;&gt;"",1,0))</f>
        <v>#REF!</v>
      </c>
      <c r="AF14" s="206" t="e">
        <f>IF('Crisis Indicator Data'!#REF!="No Data",1,IF(#REF!&lt;&gt;"",1,0))</f>
        <v>#REF!</v>
      </c>
      <c r="AG14" s="206" t="e">
        <f>IF('Crisis Indicator Data'!#REF!="No Data",1,IF(#REF!&lt;&gt;"",1,0))</f>
        <v>#REF!</v>
      </c>
      <c r="AH14" s="206" t="e">
        <f>IF('Crisis Indicator Data'!#REF!="No Data",1,IF(#REF!&lt;&gt;"",1,0))</f>
        <v>#REF!</v>
      </c>
      <c r="AI14" s="206" t="e">
        <f>IF('Crisis Indicator Data'!#REF!="No Data",1,IF(#REF!&lt;&gt;"",1,0))</f>
        <v>#REF!</v>
      </c>
      <c r="AJ14" s="206" t="e">
        <f>IF('Crisis Indicator Data'!#REF!="No Data",1,IF(#REF!&lt;&gt;"",1,0))</f>
        <v>#REF!</v>
      </c>
      <c r="AK14" s="206" t="e">
        <f>IF('Crisis Indicator Data'!#REF!="No Data",1,IF(#REF!&lt;&gt;"",1,0))</f>
        <v>#REF!</v>
      </c>
      <c r="AL14" s="206" t="e">
        <f>IF('Crisis Indicator Data'!#REF!="No Data",1,IF(#REF!&lt;&gt;"",1,0))</f>
        <v>#REF!</v>
      </c>
      <c r="AM14" s="206" t="e">
        <f>IF('Crisis Indicator Data'!#REF!="No Data",1,IF(#REF!&lt;&gt;"",1,0))</f>
        <v>#REF!</v>
      </c>
      <c r="AN14" s="206" t="e">
        <f>IF('Crisis Indicator Data'!#REF!="No Data",1,IF(#REF!&lt;&gt;"",1,0))</f>
        <v>#REF!</v>
      </c>
      <c r="AO14" s="206" t="e">
        <f>IF('Crisis Indicator Data'!#REF!="No Data",1,IF(#REF!&lt;&gt;"",1,0))</f>
        <v>#REF!</v>
      </c>
      <c r="AP14" s="206" t="e">
        <f>IF('Crisis Indicator Data'!#REF!="No Data",1,IF(#REF!&lt;&gt;"",1,0))</f>
        <v>#REF!</v>
      </c>
      <c r="AQ14" s="206" t="e">
        <f>IF('Crisis Indicator Data'!#REF!="No Data",1,IF(#REF!&lt;&gt;"",1,0))</f>
        <v>#REF!</v>
      </c>
      <c r="AR14" s="206" t="e">
        <f>IF('Crisis Indicator Data'!#REF!="No Data",1,IF(#REF!&lt;&gt;"",1,0))</f>
        <v>#REF!</v>
      </c>
      <c r="AS14" s="206" t="e">
        <f>IF('Crisis Indicator Data'!#REF!="No Data",1,IF(#REF!&lt;&gt;"",1,0))</f>
        <v>#REF!</v>
      </c>
      <c r="AT14" s="206" t="e">
        <f>IF('Crisis Indicator Data'!#REF!="No Data",1,IF(#REF!&lt;&gt;"",1,0))</f>
        <v>#REF!</v>
      </c>
      <c r="AU14" s="206" t="e">
        <f>IF('Crisis Indicator Data'!#REF!="No Data",1,IF(#REF!&lt;&gt;"",1,0))</f>
        <v>#REF!</v>
      </c>
      <c r="AV14" s="206" t="e">
        <f>IF('Crisis Indicator Data'!#REF!="No Data",1,IF(#REF!&lt;&gt;"",1,0))</f>
        <v>#REF!</v>
      </c>
      <c r="AW14" s="206" t="e">
        <f>IF('Crisis Indicator Data'!#REF!="No Data",1,IF(#REF!&lt;&gt;"",1,0))</f>
        <v>#REF!</v>
      </c>
      <c r="AX14" s="206" t="e">
        <f>IF('Crisis Indicator Data'!#REF!="No Data",1,IF(#REF!&lt;&gt;"",1,0))</f>
        <v>#REF!</v>
      </c>
      <c r="AY14" s="206" t="e">
        <f>IF('Crisis Indicator Data'!#REF!="No Data",1,IF(#REF!&lt;&gt;"",1,0))</f>
        <v>#REF!</v>
      </c>
      <c r="AZ14" s="206" t="e">
        <f>IF('Crisis Indicator Data'!#REF!="No Data",1,IF(#REF!&lt;&gt;"",1,0))</f>
        <v>#REF!</v>
      </c>
      <c r="BA14" t="e">
        <f t="shared" si="0"/>
        <v>#REF!</v>
      </c>
      <c r="BB14" s="22" t="e">
        <f t="shared" si="1"/>
        <v>#REF!</v>
      </c>
    </row>
    <row r="15" spans="1:54" x14ac:dyDescent="0.25">
      <c r="A15" t="s">
        <v>7155</v>
      </c>
      <c r="B15" s="206" t="e">
        <f>IF('Crisis Indicator Data'!#REF!="No Data",1,IF(#REF!&lt;&gt;"",1,0))</f>
        <v>#REF!</v>
      </c>
      <c r="C15" s="206" t="e">
        <f>IF('Crisis Indicator Data'!#REF!="No Data",1,IF(#REF!&lt;&gt;"",1,0))</f>
        <v>#REF!</v>
      </c>
      <c r="D15" s="206" t="e">
        <f>IF('Crisis Indicator Data'!#REF!="No Data",1,IF(#REF!&lt;&gt;"",1,0))</f>
        <v>#REF!</v>
      </c>
      <c r="E15" s="206" t="e">
        <f>IF('Crisis Indicator Data'!#REF!="No Data",1,IF(#REF!&lt;&gt;"",1,0))</f>
        <v>#REF!</v>
      </c>
      <c r="F15" s="206" t="e">
        <f>IF('Crisis Indicator Data'!#REF!="No Data",1,IF(#REF!&lt;&gt;"",1,0))</f>
        <v>#REF!</v>
      </c>
      <c r="G15" s="206" t="e">
        <f>IF('Crisis Indicator Data'!#REF!="No Data",1,IF(#REF!&lt;&gt;"",1,0))</f>
        <v>#REF!</v>
      </c>
      <c r="H15" s="206" t="e">
        <f>IF('Crisis Indicator Data'!#REF!="No Data",1,IF(#REF!&lt;&gt;"",1,0))</f>
        <v>#REF!</v>
      </c>
      <c r="I15" s="206" t="e">
        <f>IF('Crisis Indicator Data'!#REF!="No Data",1,IF(#REF!&lt;&gt;"",1,0))</f>
        <v>#REF!</v>
      </c>
      <c r="J15" s="206" t="e">
        <f>IF('Crisis Indicator Data'!#REF!="No Data",1,IF(#REF!&lt;&gt;"",1,0))</f>
        <v>#REF!</v>
      </c>
      <c r="K15" s="206" t="e">
        <f>IF('Crisis Indicator Data'!#REF!="No Data",1,IF(#REF!&lt;&gt;"",1,0))</f>
        <v>#REF!</v>
      </c>
      <c r="L15" s="206" t="e">
        <f>IF('Crisis Indicator Data'!#REF!="No Data",1,IF(#REF!&lt;&gt;"",1,0))</f>
        <v>#REF!</v>
      </c>
      <c r="M15" s="206" t="e">
        <f>IF('Crisis Indicator Data'!#REF!="No Data",1,IF(#REF!&lt;&gt;"",1,0))</f>
        <v>#REF!</v>
      </c>
      <c r="N15" s="206" t="e">
        <f>IF('Crisis Indicator Data'!#REF!="No Data",1,IF(#REF!&lt;&gt;"",1,0))</f>
        <v>#REF!</v>
      </c>
      <c r="O15" s="206" t="e">
        <f>IF('Crisis Indicator Data'!#REF!="No Data",1,IF(#REF!&lt;&gt;"",1,0))</f>
        <v>#REF!</v>
      </c>
      <c r="P15" s="206" t="e">
        <f>IF('Crisis Indicator Data'!#REF!="No Data",1,IF(#REF!&lt;&gt;"",1,0))</f>
        <v>#REF!</v>
      </c>
      <c r="Q15" s="206" t="e">
        <f>IF('Crisis Indicator Data'!#REF!="No Data",1,IF(#REF!&lt;&gt;"",1,0))</f>
        <v>#REF!</v>
      </c>
      <c r="R15" s="206" t="e">
        <f>IF('Crisis Indicator Data'!#REF!="No Data",1,IF(#REF!&lt;&gt;"",1,0))</f>
        <v>#REF!</v>
      </c>
      <c r="S15" s="206" t="e">
        <f>IF('Crisis Indicator Data'!#REF!="No Data",1,IF(#REF!&lt;&gt;"",1,0))</f>
        <v>#REF!</v>
      </c>
      <c r="T15" s="206" t="e">
        <f>IF('Crisis Indicator Data'!#REF!="No Data",1,IF(#REF!&lt;&gt;"",1,0))</f>
        <v>#REF!</v>
      </c>
      <c r="U15" s="206" t="e">
        <f>IF('Crisis Indicator Data'!#REF!="No Data",1,IF(#REF!&lt;&gt;"",1,0))</f>
        <v>#REF!</v>
      </c>
      <c r="V15" s="206" t="e">
        <f>IF('Crisis Indicator Data'!#REF!="No Data",1,IF(#REF!&lt;&gt;"",1,0))</f>
        <v>#REF!</v>
      </c>
      <c r="W15" s="206" t="e">
        <f>IF('Crisis Indicator Data'!#REF!="No Data",1,IF(#REF!&lt;&gt;"",1,0))</f>
        <v>#REF!</v>
      </c>
      <c r="X15" s="206" t="e">
        <f>IF('Crisis Indicator Data'!#REF!="No Data",1,IF(#REF!&lt;&gt;"",1,0))</f>
        <v>#REF!</v>
      </c>
      <c r="Y15" s="206" t="e">
        <f>IF('Crisis Indicator Data'!#REF!="No Data",1,IF(#REF!&lt;&gt;"",1,0))</f>
        <v>#REF!</v>
      </c>
      <c r="Z15" s="206" t="e">
        <f>IF('Crisis Indicator Data'!#REF!="No Data",1,IF(#REF!&lt;&gt;"",1,0))</f>
        <v>#REF!</v>
      </c>
      <c r="AA15" s="206" t="e">
        <f>IF('Crisis Indicator Data'!#REF!="No Data",1,IF(#REF!&lt;&gt;"",1,0))</f>
        <v>#REF!</v>
      </c>
      <c r="AB15" s="206" t="e">
        <f>IF('Crisis Indicator Data'!#REF!="No Data",1,IF(#REF!&lt;&gt;"",1,0))</f>
        <v>#REF!</v>
      </c>
      <c r="AC15" s="206" t="e">
        <f>IF('Crisis Indicator Data'!#REF!="No Data",1,IF(#REF!&lt;&gt;"",1,0))</f>
        <v>#REF!</v>
      </c>
      <c r="AD15" s="206" t="e">
        <f>IF('Crisis Indicator Data'!#REF!="No Data",1,IF(#REF!&lt;&gt;"",1,0))</f>
        <v>#REF!</v>
      </c>
      <c r="AE15" s="206" t="e">
        <f>IF('Crisis Indicator Data'!#REF!="No Data",1,IF(#REF!&lt;&gt;"",1,0))</f>
        <v>#REF!</v>
      </c>
      <c r="AF15" s="206" t="e">
        <f>IF('Crisis Indicator Data'!#REF!="No Data",1,IF(#REF!&lt;&gt;"",1,0))</f>
        <v>#REF!</v>
      </c>
      <c r="AG15" s="206" t="e">
        <f>IF('Crisis Indicator Data'!#REF!="No Data",1,IF(#REF!&lt;&gt;"",1,0))</f>
        <v>#REF!</v>
      </c>
      <c r="AH15" s="206" t="e">
        <f>IF('Crisis Indicator Data'!#REF!="No Data",1,IF(#REF!&lt;&gt;"",1,0))</f>
        <v>#REF!</v>
      </c>
      <c r="AI15" s="206" t="e">
        <f>IF('Crisis Indicator Data'!#REF!="No Data",1,IF(#REF!&lt;&gt;"",1,0))</f>
        <v>#REF!</v>
      </c>
      <c r="AJ15" s="206" t="e">
        <f>IF('Crisis Indicator Data'!#REF!="No Data",1,IF(#REF!&lt;&gt;"",1,0))</f>
        <v>#REF!</v>
      </c>
      <c r="AK15" s="206" t="e">
        <f>IF('Crisis Indicator Data'!#REF!="No Data",1,IF(#REF!&lt;&gt;"",1,0))</f>
        <v>#REF!</v>
      </c>
      <c r="AL15" s="206" t="e">
        <f>IF('Crisis Indicator Data'!#REF!="No Data",1,IF(#REF!&lt;&gt;"",1,0))</f>
        <v>#REF!</v>
      </c>
      <c r="AM15" s="206" t="e">
        <f>IF('Crisis Indicator Data'!#REF!="No Data",1,IF(#REF!&lt;&gt;"",1,0))</f>
        <v>#REF!</v>
      </c>
      <c r="AN15" s="206" t="e">
        <f>IF('Crisis Indicator Data'!#REF!="No Data",1,IF(#REF!&lt;&gt;"",1,0))</f>
        <v>#REF!</v>
      </c>
      <c r="AO15" s="206" t="e">
        <f>IF('Crisis Indicator Data'!#REF!="No Data",1,IF(#REF!&lt;&gt;"",1,0))</f>
        <v>#REF!</v>
      </c>
      <c r="AP15" s="206" t="e">
        <f>IF('Crisis Indicator Data'!#REF!="No Data",1,IF(#REF!&lt;&gt;"",1,0))</f>
        <v>#REF!</v>
      </c>
      <c r="AQ15" s="206" t="e">
        <f>IF('Crisis Indicator Data'!#REF!="No Data",1,IF(#REF!&lt;&gt;"",1,0))</f>
        <v>#REF!</v>
      </c>
      <c r="AR15" s="206" t="e">
        <f>IF('Crisis Indicator Data'!#REF!="No Data",1,IF(#REF!&lt;&gt;"",1,0))</f>
        <v>#REF!</v>
      </c>
      <c r="AS15" s="206" t="e">
        <f>IF('Crisis Indicator Data'!#REF!="No Data",1,IF(#REF!&lt;&gt;"",1,0))</f>
        <v>#REF!</v>
      </c>
      <c r="AT15" s="206" t="e">
        <f>IF('Crisis Indicator Data'!#REF!="No Data",1,IF(#REF!&lt;&gt;"",1,0))</f>
        <v>#REF!</v>
      </c>
      <c r="AU15" s="206" t="e">
        <f>IF('Crisis Indicator Data'!#REF!="No Data",1,IF(#REF!&lt;&gt;"",1,0))</f>
        <v>#REF!</v>
      </c>
      <c r="AV15" s="206" t="e">
        <f>IF('Crisis Indicator Data'!#REF!="No Data",1,IF(#REF!&lt;&gt;"",1,0))</f>
        <v>#REF!</v>
      </c>
      <c r="AW15" s="206" t="e">
        <f>IF('Crisis Indicator Data'!#REF!="No Data",1,IF(#REF!&lt;&gt;"",1,0))</f>
        <v>#REF!</v>
      </c>
      <c r="AX15" s="206" t="e">
        <f>IF('Crisis Indicator Data'!#REF!="No Data",1,IF(#REF!&lt;&gt;"",1,0))</f>
        <v>#REF!</v>
      </c>
      <c r="AY15" s="206" t="e">
        <f>IF('Crisis Indicator Data'!#REF!="No Data",1,IF(#REF!&lt;&gt;"",1,0))</f>
        <v>#REF!</v>
      </c>
      <c r="AZ15" s="206" t="e">
        <f>IF('Crisis Indicator Data'!#REF!="No Data",1,IF(#REF!&lt;&gt;"",1,0))</f>
        <v>#REF!</v>
      </c>
      <c r="BA15" t="e">
        <f t="shared" si="0"/>
        <v>#REF!</v>
      </c>
      <c r="BB15" s="22" t="e">
        <f t="shared" si="1"/>
        <v>#REF!</v>
      </c>
    </row>
    <row r="16" spans="1:54" x14ac:dyDescent="0.25">
      <c r="A16" t="s">
        <v>7148</v>
      </c>
      <c r="B16" s="206" t="e">
        <f>IF('Crisis Indicator Data'!#REF!="No Data",1,IF(#REF!&lt;&gt;"",1,0))</f>
        <v>#REF!</v>
      </c>
      <c r="C16" s="206" t="e">
        <f>IF('Crisis Indicator Data'!#REF!="No Data",1,IF(#REF!&lt;&gt;"",1,0))</f>
        <v>#REF!</v>
      </c>
      <c r="D16" s="206" t="e">
        <f>IF('Crisis Indicator Data'!#REF!="No Data",1,IF(#REF!&lt;&gt;"",1,0))</f>
        <v>#REF!</v>
      </c>
      <c r="E16" s="206" t="e">
        <f>IF('Crisis Indicator Data'!#REF!="No Data",1,IF(#REF!&lt;&gt;"",1,0))</f>
        <v>#REF!</v>
      </c>
      <c r="F16" s="206" t="e">
        <f>IF('Crisis Indicator Data'!#REF!="No Data",1,IF(#REF!&lt;&gt;"",1,0))</f>
        <v>#REF!</v>
      </c>
      <c r="G16" s="206" t="e">
        <f>IF('Crisis Indicator Data'!#REF!="No Data",1,IF(#REF!&lt;&gt;"",1,0))</f>
        <v>#REF!</v>
      </c>
      <c r="H16" s="206" t="e">
        <f>IF('Crisis Indicator Data'!#REF!="No Data",1,IF(#REF!&lt;&gt;"",1,0))</f>
        <v>#REF!</v>
      </c>
      <c r="I16" s="206" t="e">
        <f>IF('Crisis Indicator Data'!#REF!="No Data",1,IF(#REF!&lt;&gt;"",1,0))</f>
        <v>#REF!</v>
      </c>
      <c r="J16" s="206" t="e">
        <f>IF('Crisis Indicator Data'!#REF!="No Data",1,IF(#REF!&lt;&gt;"",1,0))</f>
        <v>#REF!</v>
      </c>
      <c r="K16" s="206" t="e">
        <f>IF('Crisis Indicator Data'!#REF!="No Data",1,IF(#REF!&lt;&gt;"",1,0))</f>
        <v>#REF!</v>
      </c>
      <c r="L16" s="206" t="e">
        <f>IF('Crisis Indicator Data'!#REF!="No Data",1,IF(#REF!&lt;&gt;"",1,0))</f>
        <v>#REF!</v>
      </c>
      <c r="M16" s="206" t="e">
        <f>IF('Crisis Indicator Data'!#REF!="No Data",1,IF(#REF!&lt;&gt;"",1,0))</f>
        <v>#REF!</v>
      </c>
      <c r="N16" s="206" t="e">
        <f>IF('Crisis Indicator Data'!#REF!="No Data",1,IF(#REF!&lt;&gt;"",1,0))</f>
        <v>#REF!</v>
      </c>
      <c r="O16" s="206" t="e">
        <f>IF('Crisis Indicator Data'!#REF!="No Data",1,IF(#REF!&lt;&gt;"",1,0))</f>
        <v>#REF!</v>
      </c>
      <c r="P16" s="206" t="e">
        <f>IF('Crisis Indicator Data'!#REF!="No Data",1,IF(#REF!&lt;&gt;"",1,0))</f>
        <v>#REF!</v>
      </c>
      <c r="Q16" s="206" t="e">
        <f>IF('Crisis Indicator Data'!#REF!="No Data",1,IF(#REF!&lt;&gt;"",1,0))</f>
        <v>#REF!</v>
      </c>
      <c r="R16" s="206" t="e">
        <f>IF('Crisis Indicator Data'!#REF!="No Data",1,IF(#REF!&lt;&gt;"",1,0))</f>
        <v>#REF!</v>
      </c>
      <c r="S16" s="206" t="e">
        <f>IF('Crisis Indicator Data'!#REF!="No Data",1,IF(#REF!&lt;&gt;"",1,0))</f>
        <v>#REF!</v>
      </c>
      <c r="T16" s="206" t="e">
        <f>IF('Crisis Indicator Data'!#REF!="No Data",1,IF(#REF!&lt;&gt;"",1,0))</f>
        <v>#REF!</v>
      </c>
      <c r="U16" s="206" t="e">
        <f>IF('Crisis Indicator Data'!#REF!="No Data",1,IF(#REF!&lt;&gt;"",1,0))</f>
        <v>#REF!</v>
      </c>
      <c r="V16" s="206" t="e">
        <f>IF('Crisis Indicator Data'!#REF!="No Data",1,IF(#REF!&lt;&gt;"",1,0))</f>
        <v>#REF!</v>
      </c>
      <c r="W16" s="206" t="e">
        <f>IF('Crisis Indicator Data'!#REF!="No Data",1,IF(#REF!&lt;&gt;"",1,0))</f>
        <v>#REF!</v>
      </c>
      <c r="X16" s="206" t="e">
        <f>IF('Crisis Indicator Data'!#REF!="No Data",1,IF(#REF!&lt;&gt;"",1,0))</f>
        <v>#REF!</v>
      </c>
      <c r="Y16" s="206" t="e">
        <f>IF('Crisis Indicator Data'!#REF!="No Data",1,IF(#REF!&lt;&gt;"",1,0))</f>
        <v>#REF!</v>
      </c>
      <c r="Z16" s="206" t="e">
        <f>IF('Crisis Indicator Data'!#REF!="No Data",1,IF(#REF!&lt;&gt;"",1,0))</f>
        <v>#REF!</v>
      </c>
      <c r="AA16" s="206" t="e">
        <f>IF('Crisis Indicator Data'!#REF!="No Data",1,IF(#REF!&lt;&gt;"",1,0))</f>
        <v>#REF!</v>
      </c>
      <c r="AB16" s="206" t="e">
        <f>IF('Crisis Indicator Data'!#REF!="No Data",1,IF(#REF!&lt;&gt;"",1,0))</f>
        <v>#REF!</v>
      </c>
      <c r="AC16" s="206" t="e">
        <f>IF('Crisis Indicator Data'!#REF!="No Data",1,IF(#REF!&lt;&gt;"",1,0))</f>
        <v>#REF!</v>
      </c>
      <c r="AD16" s="206" t="e">
        <f>IF('Crisis Indicator Data'!#REF!="No Data",1,IF(#REF!&lt;&gt;"",1,0))</f>
        <v>#REF!</v>
      </c>
      <c r="AE16" s="206" t="e">
        <f>IF('Crisis Indicator Data'!#REF!="No Data",1,IF(#REF!&lt;&gt;"",1,0))</f>
        <v>#REF!</v>
      </c>
      <c r="AF16" s="206" t="e">
        <f>IF('Crisis Indicator Data'!#REF!="No Data",1,IF(#REF!&lt;&gt;"",1,0))</f>
        <v>#REF!</v>
      </c>
      <c r="AG16" s="206" t="e">
        <f>IF('Crisis Indicator Data'!#REF!="No Data",1,IF(#REF!&lt;&gt;"",1,0))</f>
        <v>#REF!</v>
      </c>
      <c r="AH16" s="206" t="e">
        <f>IF('Crisis Indicator Data'!#REF!="No Data",1,IF(#REF!&lt;&gt;"",1,0))</f>
        <v>#REF!</v>
      </c>
      <c r="AI16" s="206" t="e">
        <f>IF('Crisis Indicator Data'!#REF!="No Data",1,IF(#REF!&lt;&gt;"",1,0))</f>
        <v>#REF!</v>
      </c>
      <c r="AJ16" s="206" t="e">
        <f>IF('Crisis Indicator Data'!#REF!="No Data",1,IF(#REF!&lt;&gt;"",1,0))</f>
        <v>#REF!</v>
      </c>
      <c r="AK16" s="206" t="e">
        <f>IF('Crisis Indicator Data'!#REF!="No Data",1,IF(#REF!&lt;&gt;"",1,0))</f>
        <v>#REF!</v>
      </c>
      <c r="AL16" s="206" t="e">
        <f>IF('Crisis Indicator Data'!#REF!="No Data",1,IF(#REF!&lt;&gt;"",1,0))</f>
        <v>#REF!</v>
      </c>
      <c r="AM16" s="206" t="e">
        <f>IF('Crisis Indicator Data'!#REF!="No Data",1,IF(#REF!&lt;&gt;"",1,0))</f>
        <v>#REF!</v>
      </c>
      <c r="AN16" s="206" t="e">
        <f>IF('Crisis Indicator Data'!#REF!="No Data",1,IF(#REF!&lt;&gt;"",1,0))</f>
        <v>#REF!</v>
      </c>
      <c r="AO16" s="206" t="e">
        <f>IF('Crisis Indicator Data'!#REF!="No Data",1,IF(#REF!&lt;&gt;"",1,0))</f>
        <v>#REF!</v>
      </c>
      <c r="AP16" s="206" t="e">
        <f>IF('Crisis Indicator Data'!#REF!="No Data",1,IF(#REF!&lt;&gt;"",1,0))</f>
        <v>#REF!</v>
      </c>
      <c r="AQ16" s="206" t="e">
        <f>IF('Crisis Indicator Data'!#REF!="No Data",1,IF(#REF!&lt;&gt;"",1,0))</f>
        <v>#REF!</v>
      </c>
      <c r="AR16" s="206" t="e">
        <f>IF('Crisis Indicator Data'!#REF!="No Data",1,IF(#REF!&lt;&gt;"",1,0))</f>
        <v>#REF!</v>
      </c>
      <c r="AS16" s="206" t="e">
        <f>IF('Crisis Indicator Data'!#REF!="No Data",1,IF(#REF!&lt;&gt;"",1,0))</f>
        <v>#REF!</v>
      </c>
      <c r="AT16" s="206" t="e">
        <f>IF('Crisis Indicator Data'!#REF!="No Data",1,IF(#REF!&lt;&gt;"",1,0))</f>
        <v>#REF!</v>
      </c>
      <c r="AU16" s="206" t="e">
        <f>IF('Crisis Indicator Data'!#REF!="No Data",1,IF(#REF!&lt;&gt;"",1,0))</f>
        <v>#REF!</v>
      </c>
      <c r="AV16" s="206" t="e">
        <f>IF('Crisis Indicator Data'!#REF!="No Data",1,IF(#REF!&lt;&gt;"",1,0))</f>
        <v>#REF!</v>
      </c>
      <c r="AW16" s="206" t="e">
        <f>IF('Crisis Indicator Data'!#REF!="No Data",1,IF(#REF!&lt;&gt;"",1,0))</f>
        <v>#REF!</v>
      </c>
      <c r="AX16" s="206" t="e">
        <f>IF('Crisis Indicator Data'!#REF!="No Data",1,IF(#REF!&lt;&gt;"",1,0))</f>
        <v>#REF!</v>
      </c>
      <c r="AY16" s="206" t="e">
        <f>IF('Crisis Indicator Data'!#REF!="No Data",1,IF(#REF!&lt;&gt;"",1,0))</f>
        <v>#REF!</v>
      </c>
      <c r="AZ16" s="206" t="e">
        <f>IF('Crisis Indicator Data'!#REF!="No Data",1,IF(#REF!&lt;&gt;"",1,0))</f>
        <v>#REF!</v>
      </c>
      <c r="BA16" t="e">
        <f t="shared" si="0"/>
        <v>#REF!</v>
      </c>
      <c r="BB16" s="22" t="e">
        <f t="shared" si="1"/>
        <v>#REF!</v>
      </c>
    </row>
    <row r="17" spans="1:54" x14ac:dyDescent="0.25">
      <c r="A17" t="s">
        <v>7134</v>
      </c>
      <c r="B17" s="206" t="e">
        <f>IF('Crisis Indicator Data'!#REF!="No Data",1,IF(#REF!&lt;&gt;"",1,0))</f>
        <v>#REF!</v>
      </c>
      <c r="C17" s="206" t="e">
        <f>IF('Crisis Indicator Data'!#REF!="No Data",1,IF(#REF!&lt;&gt;"",1,0))</f>
        <v>#REF!</v>
      </c>
      <c r="D17" s="206" t="e">
        <f>IF('Crisis Indicator Data'!#REF!="No Data",1,IF(#REF!&lt;&gt;"",1,0))</f>
        <v>#REF!</v>
      </c>
      <c r="E17" s="206" t="e">
        <f>IF('Crisis Indicator Data'!#REF!="No Data",1,IF(#REF!&lt;&gt;"",1,0))</f>
        <v>#REF!</v>
      </c>
      <c r="F17" s="206" t="e">
        <f>IF('Crisis Indicator Data'!#REF!="No Data",1,IF(#REF!&lt;&gt;"",1,0))</f>
        <v>#REF!</v>
      </c>
      <c r="G17" s="206" t="e">
        <f>IF('Crisis Indicator Data'!#REF!="No Data",1,IF(#REF!&lt;&gt;"",1,0))</f>
        <v>#REF!</v>
      </c>
      <c r="H17" s="206" t="e">
        <f>IF('Crisis Indicator Data'!#REF!="No Data",1,IF(#REF!&lt;&gt;"",1,0))</f>
        <v>#REF!</v>
      </c>
      <c r="I17" s="206" t="e">
        <f>IF('Crisis Indicator Data'!#REF!="No Data",1,IF(#REF!&lt;&gt;"",1,0))</f>
        <v>#REF!</v>
      </c>
      <c r="J17" s="206" t="e">
        <f>IF('Crisis Indicator Data'!#REF!="No Data",1,IF(#REF!&lt;&gt;"",1,0))</f>
        <v>#REF!</v>
      </c>
      <c r="K17" s="206" t="e">
        <f>IF('Crisis Indicator Data'!#REF!="No Data",1,IF(#REF!&lt;&gt;"",1,0))</f>
        <v>#REF!</v>
      </c>
      <c r="L17" s="206" t="e">
        <f>IF('Crisis Indicator Data'!#REF!="No Data",1,IF(#REF!&lt;&gt;"",1,0))</f>
        <v>#REF!</v>
      </c>
      <c r="M17" s="206" t="e">
        <f>IF('Crisis Indicator Data'!#REF!="No Data",1,IF(#REF!&lt;&gt;"",1,0))</f>
        <v>#REF!</v>
      </c>
      <c r="N17" s="206" t="e">
        <f>IF('Crisis Indicator Data'!#REF!="No Data",1,IF(#REF!&lt;&gt;"",1,0))</f>
        <v>#REF!</v>
      </c>
      <c r="O17" s="206" t="e">
        <f>IF('Crisis Indicator Data'!#REF!="No Data",1,IF(#REF!&lt;&gt;"",1,0))</f>
        <v>#REF!</v>
      </c>
      <c r="P17" s="206" t="e">
        <f>IF('Crisis Indicator Data'!#REF!="No Data",1,IF(#REF!&lt;&gt;"",1,0))</f>
        <v>#REF!</v>
      </c>
      <c r="Q17" s="206" t="e">
        <f>IF('Crisis Indicator Data'!#REF!="No Data",1,IF(#REF!&lt;&gt;"",1,0))</f>
        <v>#REF!</v>
      </c>
      <c r="R17" s="206" t="e">
        <f>IF('Crisis Indicator Data'!#REF!="No Data",1,IF(#REF!&lt;&gt;"",1,0))</f>
        <v>#REF!</v>
      </c>
      <c r="S17" s="206" t="e">
        <f>IF('Crisis Indicator Data'!#REF!="No Data",1,IF(#REF!&lt;&gt;"",1,0))</f>
        <v>#REF!</v>
      </c>
      <c r="T17" s="206" t="e">
        <f>IF('Crisis Indicator Data'!#REF!="No Data",1,IF(#REF!&lt;&gt;"",1,0))</f>
        <v>#REF!</v>
      </c>
      <c r="U17" s="206" t="e">
        <f>IF('Crisis Indicator Data'!#REF!="No Data",1,IF(#REF!&lt;&gt;"",1,0))</f>
        <v>#REF!</v>
      </c>
      <c r="V17" s="206" t="e">
        <f>IF('Crisis Indicator Data'!#REF!="No Data",1,IF(#REF!&lt;&gt;"",1,0))</f>
        <v>#REF!</v>
      </c>
      <c r="W17" s="206" t="e">
        <f>IF('Crisis Indicator Data'!#REF!="No Data",1,IF(#REF!&lt;&gt;"",1,0))</f>
        <v>#REF!</v>
      </c>
      <c r="X17" s="206" t="e">
        <f>IF('Crisis Indicator Data'!#REF!="No Data",1,IF(#REF!&lt;&gt;"",1,0))</f>
        <v>#REF!</v>
      </c>
      <c r="Y17" s="206" t="e">
        <f>IF('Crisis Indicator Data'!#REF!="No Data",1,IF(#REF!&lt;&gt;"",1,0))</f>
        <v>#REF!</v>
      </c>
      <c r="Z17" s="206" t="e">
        <f>IF('Crisis Indicator Data'!#REF!="No Data",1,IF(#REF!&lt;&gt;"",1,0))</f>
        <v>#REF!</v>
      </c>
      <c r="AA17" s="206" t="e">
        <f>IF('Crisis Indicator Data'!#REF!="No Data",1,IF(#REF!&lt;&gt;"",1,0))</f>
        <v>#REF!</v>
      </c>
      <c r="AB17" s="206" t="e">
        <f>IF('Crisis Indicator Data'!#REF!="No Data",1,IF(#REF!&lt;&gt;"",1,0))</f>
        <v>#REF!</v>
      </c>
      <c r="AC17" s="206" t="e">
        <f>IF('Crisis Indicator Data'!#REF!="No Data",1,IF(#REF!&lt;&gt;"",1,0))</f>
        <v>#REF!</v>
      </c>
      <c r="AD17" s="206" t="e">
        <f>IF('Crisis Indicator Data'!#REF!="No Data",1,IF(#REF!&lt;&gt;"",1,0))</f>
        <v>#REF!</v>
      </c>
      <c r="AE17" s="206" t="e">
        <f>IF('Crisis Indicator Data'!#REF!="No Data",1,IF(#REF!&lt;&gt;"",1,0))</f>
        <v>#REF!</v>
      </c>
      <c r="AF17" s="206" t="e">
        <f>IF('Crisis Indicator Data'!#REF!="No Data",1,IF(#REF!&lt;&gt;"",1,0))</f>
        <v>#REF!</v>
      </c>
      <c r="AG17" s="206" t="e">
        <f>IF('Crisis Indicator Data'!#REF!="No Data",1,IF(#REF!&lt;&gt;"",1,0))</f>
        <v>#REF!</v>
      </c>
      <c r="AH17" s="206" t="e">
        <f>IF('Crisis Indicator Data'!#REF!="No Data",1,IF(#REF!&lt;&gt;"",1,0))</f>
        <v>#REF!</v>
      </c>
      <c r="AI17" s="206" t="e">
        <f>IF('Crisis Indicator Data'!#REF!="No Data",1,IF(#REF!&lt;&gt;"",1,0))</f>
        <v>#REF!</v>
      </c>
      <c r="AJ17" s="206" t="e">
        <f>IF('Crisis Indicator Data'!#REF!="No Data",1,IF(#REF!&lt;&gt;"",1,0))</f>
        <v>#REF!</v>
      </c>
      <c r="AK17" s="206" t="e">
        <f>IF('Crisis Indicator Data'!#REF!="No Data",1,IF(#REF!&lt;&gt;"",1,0))</f>
        <v>#REF!</v>
      </c>
      <c r="AL17" s="206" t="e">
        <f>IF('Crisis Indicator Data'!#REF!="No Data",1,IF(#REF!&lt;&gt;"",1,0))</f>
        <v>#REF!</v>
      </c>
      <c r="AM17" s="206" t="e">
        <f>IF('Crisis Indicator Data'!#REF!="No Data",1,IF(#REF!&lt;&gt;"",1,0))</f>
        <v>#REF!</v>
      </c>
      <c r="AN17" s="206" t="e">
        <f>IF('Crisis Indicator Data'!#REF!="No Data",1,IF(#REF!&lt;&gt;"",1,0))</f>
        <v>#REF!</v>
      </c>
      <c r="AO17" s="206" t="e">
        <f>IF('Crisis Indicator Data'!#REF!="No Data",1,IF(#REF!&lt;&gt;"",1,0))</f>
        <v>#REF!</v>
      </c>
      <c r="AP17" s="206" t="e">
        <f>IF('Crisis Indicator Data'!#REF!="No Data",1,IF(#REF!&lt;&gt;"",1,0))</f>
        <v>#REF!</v>
      </c>
      <c r="AQ17" s="206" t="e">
        <f>IF('Crisis Indicator Data'!#REF!="No Data",1,IF(#REF!&lt;&gt;"",1,0))</f>
        <v>#REF!</v>
      </c>
      <c r="AR17" s="206" t="e">
        <f>IF('Crisis Indicator Data'!#REF!="No Data",1,IF(#REF!&lt;&gt;"",1,0))</f>
        <v>#REF!</v>
      </c>
      <c r="AS17" s="206" t="e">
        <f>IF('Crisis Indicator Data'!#REF!="No Data",1,IF(#REF!&lt;&gt;"",1,0))</f>
        <v>#REF!</v>
      </c>
      <c r="AT17" s="206" t="e">
        <f>IF('Crisis Indicator Data'!#REF!="No Data",1,IF(#REF!&lt;&gt;"",1,0))</f>
        <v>#REF!</v>
      </c>
      <c r="AU17" s="206" t="e">
        <f>IF('Crisis Indicator Data'!#REF!="No Data",1,IF(#REF!&lt;&gt;"",1,0))</f>
        <v>#REF!</v>
      </c>
      <c r="AV17" s="206" t="e">
        <f>IF('Crisis Indicator Data'!#REF!="No Data",1,IF(#REF!&lt;&gt;"",1,0))</f>
        <v>#REF!</v>
      </c>
      <c r="AW17" s="206" t="e">
        <f>IF('Crisis Indicator Data'!#REF!="No Data",1,IF(#REF!&lt;&gt;"",1,0))</f>
        <v>#REF!</v>
      </c>
      <c r="AX17" s="206" t="e">
        <f>IF('Crisis Indicator Data'!#REF!="No Data",1,IF(#REF!&lt;&gt;"",1,0))</f>
        <v>#REF!</v>
      </c>
      <c r="AY17" s="206" t="e">
        <f>IF('Crisis Indicator Data'!#REF!="No Data",1,IF(#REF!&lt;&gt;"",1,0))</f>
        <v>#REF!</v>
      </c>
      <c r="AZ17" s="206" t="e">
        <f>IF('Crisis Indicator Data'!#REF!="No Data",1,IF(#REF!&lt;&gt;"",1,0))</f>
        <v>#REF!</v>
      </c>
      <c r="BA17" t="e">
        <f t="shared" si="0"/>
        <v>#REF!</v>
      </c>
      <c r="BB17" s="22" t="e">
        <f t="shared" si="1"/>
        <v>#REF!</v>
      </c>
    </row>
    <row r="18" spans="1:54" x14ac:dyDescent="0.25">
      <c r="A18" t="s">
        <v>7150</v>
      </c>
      <c r="B18" s="206" t="e">
        <f>IF('Crisis Indicator Data'!#REF!="No Data",1,IF(#REF!&lt;&gt;"",1,0))</f>
        <v>#REF!</v>
      </c>
      <c r="C18" s="206" t="e">
        <f>IF('Crisis Indicator Data'!#REF!="No Data",1,IF(#REF!&lt;&gt;"",1,0))</f>
        <v>#REF!</v>
      </c>
      <c r="D18" s="206" t="e">
        <f>IF('Crisis Indicator Data'!#REF!="No Data",1,IF(#REF!&lt;&gt;"",1,0))</f>
        <v>#REF!</v>
      </c>
      <c r="E18" s="206" t="e">
        <f>IF('Crisis Indicator Data'!#REF!="No Data",1,IF(#REF!&lt;&gt;"",1,0))</f>
        <v>#REF!</v>
      </c>
      <c r="F18" s="206" t="e">
        <f>IF('Crisis Indicator Data'!#REF!="No Data",1,IF(#REF!&lt;&gt;"",1,0))</f>
        <v>#REF!</v>
      </c>
      <c r="G18" s="206" t="e">
        <f>IF('Crisis Indicator Data'!#REF!="No Data",1,IF(#REF!&lt;&gt;"",1,0))</f>
        <v>#REF!</v>
      </c>
      <c r="H18" s="206" t="e">
        <f>IF('Crisis Indicator Data'!#REF!="No Data",1,IF(#REF!&lt;&gt;"",1,0))</f>
        <v>#REF!</v>
      </c>
      <c r="I18" s="206" t="e">
        <f>IF('Crisis Indicator Data'!#REF!="No Data",1,IF(#REF!&lt;&gt;"",1,0))</f>
        <v>#REF!</v>
      </c>
      <c r="J18" s="206" t="e">
        <f>IF('Crisis Indicator Data'!#REF!="No Data",1,IF(#REF!&lt;&gt;"",1,0))</f>
        <v>#REF!</v>
      </c>
      <c r="K18" s="206" t="e">
        <f>IF('Crisis Indicator Data'!#REF!="No Data",1,IF(#REF!&lt;&gt;"",1,0))</f>
        <v>#REF!</v>
      </c>
      <c r="L18" s="206" t="e">
        <f>IF('Crisis Indicator Data'!#REF!="No Data",1,IF(#REF!&lt;&gt;"",1,0))</f>
        <v>#REF!</v>
      </c>
      <c r="M18" s="206" t="e">
        <f>IF('Crisis Indicator Data'!#REF!="No Data",1,IF(#REF!&lt;&gt;"",1,0))</f>
        <v>#REF!</v>
      </c>
      <c r="N18" s="206" t="e">
        <f>IF('Crisis Indicator Data'!#REF!="No Data",1,IF(#REF!&lt;&gt;"",1,0))</f>
        <v>#REF!</v>
      </c>
      <c r="O18" s="206" t="e">
        <f>IF('Crisis Indicator Data'!#REF!="No Data",1,IF(#REF!&lt;&gt;"",1,0))</f>
        <v>#REF!</v>
      </c>
      <c r="P18" s="206" t="e">
        <f>IF('Crisis Indicator Data'!#REF!="No Data",1,IF(#REF!&lt;&gt;"",1,0))</f>
        <v>#REF!</v>
      </c>
      <c r="Q18" s="206" t="e">
        <f>IF('Crisis Indicator Data'!#REF!="No Data",1,IF(#REF!&lt;&gt;"",1,0))</f>
        <v>#REF!</v>
      </c>
      <c r="R18" s="206" t="e">
        <f>IF('Crisis Indicator Data'!#REF!="No Data",1,IF(#REF!&lt;&gt;"",1,0))</f>
        <v>#REF!</v>
      </c>
      <c r="S18" s="206" t="e">
        <f>IF('Crisis Indicator Data'!#REF!="No Data",1,IF(#REF!&lt;&gt;"",1,0))</f>
        <v>#REF!</v>
      </c>
      <c r="T18" s="206" t="e">
        <f>IF('Crisis Indicator Data'!#REF!="No Data",1,IF(#REF!&lt;&gt;"",1,0))</f>
        <v>#REF!</v>
      </c>
      <c r="U18" s="206" t="e">
        <f>IF('Crisis Indicator Data'!#REF!="No Data",1,IF(#REF!&lt;&gt;"",1,0))</f>
        <v>#REF!</v>
      </c>
      <c r="V18" s="206" t="e">
        <f>IF('Crisis Indicator Data'!#REF!="No Data",1,IF(#REF!&lt;&gt;"",1,0))</f>
        <v>#REF!</v>
      </c>
      <c r="W18" s="206" t="e">
        <f>IF('Crisis Indicator Data'!#REF!="No Data",1,IF(#REF!&lt;&gt;"",1,0))</f>
        <v>#REF!</v>
      </c>
      <c r="X18" s="206" t="e">
        <f>IF('Crisis Indicator Data'!#REF!="No Data",1,IF(#REF!&lt;&gt;"",1,0))</f>
        <v>#REF!</v>
      </c>
      <c r="Y18" s="206" t="e">
        <f>IF('Crisis Indicator Data'!#REF!="No Data",1,IF(#REF!&lt;&gt;"",1,0))</f>
        <v>#REF!</v>
      </c>
      <c r="Z18" s="206" t="e">
        <f>IF('Crisis Indicator Data'!#REF!="No Data",1,IF(#REF!&lt;&gt;"",1,0))</f>
        <v>#REF!</v>
      </c>
      <c r="AA18" s="206" t="e">
        <f>IF('Crisis Indicator Data'!#REF!="No Data",1,IF(#REF!&lt;&gt;"",1,0))</f>
        <v>#REF!</v>
      </c>
      <c r="AB18" s="206" t="e">
        <f>IF('Crisis Indicator Data'!#REF!="No Data",1,IF(#REF!&lt;&gt;"",1,0))</f>
        <v>#REF!</v>
      </c>
      <c r="AC18" s="206" t="e">
        <f>IF('Crisis Indicator Data'!#REF!="No Data",1,IF(#REF!&lt;&gt;"",1,0))</f>
        <v>#REF!</v>
      </c>
      <c r="AD18" s="206" t="e">
        <f>IF('Crisis Indicator Data'!#REF!="No Data",1,IF(#REF!&lt;&gt;"",1,0))</f>
        <v>#REF!</v>
      </c>
      <c r="AE18" s="206" t="e">
        <f>IF('Crisis Indicator Data'!#REF!="No Data",1,IF(#REF!&lt;&gt;"",1,0))</f>
        <v>#REF!</v>
      </c>
      <c r="AF18" s="206" t="e">
        <f>IF('Crisis Indicator Data'!#REF!="No Data",1,IF(#REF!&lt;&gt;"",1,0))</f>
        <v>#REF!</v>
      </c>
      <c r="AG18" s="206" t="e">
        <f>IF('Crisis Indicator Data'!#REF!="No Data",1,IF(#REF!&lt;&gt;"",1,0))</f>
        <v>#REF!</v>
      </c>
      <c r="AH18" s="206" t="e">
        <f>IF('Crisis Indicator Data'!#REF!="No Data",1,IF(#REF!&lt;&gt;"",1,0))</f>
        <v>#REF!</v>
      </c>
      <c r="AI18" s="206" t="e">
        <f>IF('Crisis Indicator Data'!#REF!="No Data",1,IF(#REF!&lt;&gt;"",1,0))</f>
        <v>#REF!</v>
      </c>
      <c r="AJ18" s="206" t="e">
        <f>IF('Crisis Indicator Data'!#REF!="No Data",1,IF(#REF!&lt;&gt;"",1,0))</f>
        <v>#REF!</v>
      </c>
      <c r="AK18" s="206" t="e">
        <f>IF('Crisis Indicator Data'!#REF!="No Data",1,IF(#REF!&lt;&gt;"",1,0))</f>
        <v>#REF!</v>
      </c>
      <c r="AL18" s="206" t="e">
        <f>IF('Crisis Indicator Data'!#REF!="No Data",1,IF(#REF!&lt;&gt;"",1,0))</f>
        <v>#REF!</v>
      </c>
      <c r="AM18" s="206" t="e">
        <f>IF('Crisis Indicator Data'!#REF!="No Data",1,IF(#REF!&lt;&gt;"",1,0))</f>
        <v>#REF!</v>
      </c>
      <c r="AN18" s="206" t="e">
        <f>IF('Crisis Indicator Data'!#REF!="No Data",1,IF(#REF!&lt;&gt;"",1,0))</f>
        <v>#REF!</v>
      </c>
      <c r="AO18" s="206" t="e">
        <f>IF('Crisis Indicator Data'!#REF!="No Data",1,IF(#REF!&lt;&gt;"",1,0))</f>
        <v>#REF!</v>
      </c>
      <c r="AP18" s="206" t="e">
        <f>IF('Crisis Indicator Data'!#REF!="No Data",1,IF(#REF!&lt;&gt;"",1,0))</f>
        <v>#REF!</v>
      </c>
      <c r="AQ18" s="206" t="e">
        <f>IF('Crisis Indicator Data'!#REF!="No Data",1,IF(#REF!&lt;&gt;"",1,0))</f>
        <v>#REF!</v>
      </c>
      <c r="AR18" s="206" t="e">
        <f>IF('Crisis Indicator Data'!#REF!="No Data",1,IF(#REF!&lt;&gt;"",1,0))</f>
        <v>#REF!</v>
      </c>
      <c r="AS18" s="206" t="e">
        <f>IF('Crisis Indicator Data'!#REF!="No Data",1,IF(#REF!&lt;&gt;"",1,0))</f>
        <v>#REF!</v>
      </c>
      <c r="AT18" s="206" t="e">
        <f>IF('Crisis Indicator Data'!#REF!="No Data",1,IF(#REF!&lt;&gt;"",1,0))</f>
        <v>#REF!</v>
      </c>
      <c r="AU18" s="206" t="e">
        <f>IF('Crisis Indicator Data'!#REF!="No Data",1,IF(#REF!&lt;&gt;"",1,0))</f>
        <v>#REF!</v>
      </c>
      <c r="AV18" s="206" t="e">
        <f>IF('Crisis Indicator Data'!#REF!="No Data",1,IF(#REF!&lt;&gt;"",1,0))</f>
        <v>#REF!</v>
      </c>
      <c r="AW18" s="206" t="e">
        <f>IF('Crisis Indicator Data'!#REF!="No Data",1,IF(#REF!&lt;&gt;"",1,0))</f>
        <v>#REF!</v>
      </c>
      <c r="AX18" s="206" t="e">
        <f>IF('Crisis Indicator Data'!#REF!="No Data",1,IF(#REF!&lt;&gt;"",1,0))</f>
        <v>#REF!</v>
      </c>
      <c r="AY18" s="206" t="e">
        <f>IF('Crisis Indicator Data'!#REF!="No Data",1,IF(#REF!&lt;&gt;"",1,0))</f>
        <v>#REF!</v>
      </c>
      <c r="AZ18" s="206" t="e">
        <f>IF('Crisis Indicator Data'!#REF!="No Data",1,IF(#REF!&lt;&gt;"",1,0))</f>
        <v>#REF!</v>
      </c>
      <c r="BA18" t="e">
        <f t="shared" si="0"/>
        <v>#REF!</v>
      </c>
      <c r="BB18" s="22" t="e">
        <f t="shared" si="1"/>
        <v>#REF!</v>
      </c>
    </row>
    <row r="19" spans="1:54" x14ac:dyDescent="0.25">
      <c r="A19" t="s">
        <v>7136</v>
      </c>
      <c r="B19" s="206" t="e">
        <f>IF('Crisis Indicator Data'!#REF!="No Data",1,IF(#REF!&lt;&gt;"",1,0))</f>
        <v>#REF!</v>
      </c>
      <c r="C19" s="206" t="e">
        <f>IF('Crisis Indicator Data'!#REF!="No Data",1,IF(#REF!&lt;&gt;"",1,0))</f>
        <v>#REF!</v>
      </c>
      <c r="D19" s="206" t="e">
        <f>IF('Crisis Indicator Data'!#REF!="No Data",1,IF(#REF!&lt;&gt;"",1,0))</f>
        <v>#REF!</v>
      </c>
      <c r="E19" s="206" t="e">
        <f>IF('Crisis Indicator Data'!#REF!="No Data",1,IF(#REF!&lt;&gt;"",1,0))</f>
        <v>#REF!</v>
      </c>
      <c r="F19" s="206" t="e">
        <f>IF('Crisis Indicator Data'!#REF!="No Data",1,IF(#REF!&lt;&gt;"",1,0))</f>
        <v>#REF!</v>
      </c>
      <c r="G19" s="206" t="e">
        <f>IF('Crisis Indicator Data'!#REF!="No Data",1,IF(#REF!&lt;&gt;"",1,0))</f>
        <v>#REF!</v>
      </c>
      <c r="H19" s="206" t="e">
        <f>IF('Crisis Indicator Data'!#REF!="No Data",1,IF(#REF!&lt;&gt;"",1,0))</f>
        <v>#REF!</v>
      </c>
      <c r="I19" s="206" t="e">
        <f>IF('Crisis Indicator Data'!#REF!="No Data",1,IF(#REF!&lt;&gt;"",1,0))</f>
        <v>#REF!</v>
      </c>
      <c r="J19" s="206" t="e">
        <f>IF('Crisis Indicator Data'!#REF!="No Data",1,IF(#REF!&lt;&gt;"",1,0))</f>
        <v>#REF!</v>
      </c>
      <c r="K19" s="206" t="e">
        <f>IF('Crisis Indicator Data'!#REF!="No Data",1,IF(#REF!&lt;&gt;"",1,0))</f>
        <v>#REF!</v>
      </c>
      <c r="L19" s="206" t="e">
        <f>IF('Crisis Indicator Data'!#REF!="No Data",1,IF(#REF!&lt;&gt;"",1,0))</f>
        <v>#REF!</v>
      </c>
      <c r="M19" s="206" t="e">
        <f>IF('Crisis Indicator Data'!#REF!="No Data",1,IF(#REF!&lt;&gt;"",1,0))</f>
        <v>#REF!</v>
      </c>
      <c r="N19" s="206" t="e">
        <f>IF('Crisis Indicator Data'!#REF!="No Data",1,IF(#REF!&lt;&gt;"",1,0))</f>
        <v>#REF!</v>
      </c>
      <c r="O19" s="206" t="e">
        <f>IF('Crisis Indicator Data'!#REF!="No Data",1,IF(#REF!&lt;&gt;"",1,0))</f>
        <v>#REF!</v>
      </c>
      <c r="P19" s="206" t="e">
        <f>IF('Crisis Indicator Data'!#REF!="No Data",1,IF(#REF!&lt;&gt;"",1,0))</f>
        <v>#REF!</v>
      </c>
      <c r="Q19" s="206" t="e">
        <f>IF('Crisis Indicator Data'!#REF!="No Data",1,IF(#REF!&lt;&gt;"",1,0))</f>
        <v>#REF!</v>
      </c>
      <c r="R19" s="206" t="e">
        <f>IF('Crisis Indicator Data'!#REF!="No Data",1,IF(#REF!&lt;&gt;"",1,0))</f>
        <v>#REF!</v>
      </c>
      <c r="S19" s="206" t="e">
        <f>IF('Crisis Indicator Data'!#REF!="No Data",1,IF(#REF!&lt;&gt;"",1,0))</f>
        <v>#REF!</v>
      </c>
      <c r="T19" s="206" t="e">
        <f>IF('Crisis Indicator Data'!#REF!="No Data",1,IF(#REF!&lt;&gt;"",1,0))</f>
        <v>#REF!</v>
      </c>
      <c r="U19" s="206" t="e">
        <f>IF('Crisis Indicator Data'!#REF!="No Data",1,IF(#REF!&lt;&gt;"",1,0))</f>
        <v>#REF!</v>
      </c>
      <c r="V19" s="206" t="e">
        <f>IF('Crisis Indicator Data'!#REF!="No Data",1,IF(#REF!&lt;&gt;"",1,0))</f>
        <v>#REF!</v>
      </c>
      <c r="W19" s="206" t="e">
        <f>IF('Crisis Indicator Data'!#REF!="No Data",1,IF(#REF!&lt;&gt;"",1,0))</f>
        <v>#REF!</v>
      </c>
      <c r="X19" s="206" t="e">
        <f>IF('Crisis Indicator Data'!#REF!="No Data",1,IF(#REF!&lt;&gt;"",1,0))</f>
        <v>#REF!</v>
      </c>
      <c r="Y19" s="206" t="e">
        <f>IF('Crisis Indicator Data'!#REF!="No Data",1,IF(#REF!&lt;&gt;"",1,0))</f>
        <v>#REF!</v>
      </c>
      <c r="Z19" s="206" t="e">
        <f>IF('Crisis Indicator Data'!#REF!="No Data",1,IF(#REF!&lt;&gt;"",1,0))</f>
        <v>#REF!</v>
      </c>
      <c r="AA19" s="206" t="e">
        <f>IF('Crisis Indicator Data'!#REF!="No Data",1,IF(#REF!&lt;&gt;"",1,0))</f>
        <v>#REF!</v>
      </c>
      <c r="AB19" s="206" t="e">
        <f>IF('Crisis Indicator Data'!#REF!="No Data",1,IF(#REF!&lt;&gt;"",1,0))</f>
        <v>#REF!</v>
      </c>
      <c r="AC19" s="206" t="e">
        <f>IF('Crisis Indicator Data'!#REF!="No Data",1,IF(#REF!&lt;&gt;"",1,0))</f>
        <v>#REF!</v>
      </c>
      <c r="AD19" s="206" t="e">
        <f>IF('Crisis Indicator Data'!#REF!="No Data",1,IF(#REF!&lt;&gt;"",1,0))</f>
        <v>#REF!</v>
      </c>
      <c r="AE19" s="206" t="e">
        <f>IF('Crisis Indicator Data'!#REF!="No Data",1,IF(#REF!&lt;&gt;"",1,0))</f>
        <v>#REF!</v>
      </c>
      <c r="AF19" s="206" t="e">
        <f>IF('Crisis Indicator Data'!#REF!="No Data",1,IF(#REF!&lt;&gt;"",1,0))</f>
        <v>#REF!</v>
      </c>
      <c r="AG19" s="206" t="e">
        <f>IF('Crisis Indicator Data'!#REF!="No Data",1,IF(#REF!&lt;&gt;"",1,0))</f>
        <v>#REF!</v>
      </c>
      <c r="AH19" s="206" t="e">
        <f>IF('Crisis Indicator Data'!#REF!="No Data",1,IF(#REF!&lt;&gt;"",1,0))</f>
        <v>#REF!</v>
      </c>
      <c r="AI19" s="206" t="e">
        <f>IF('Crisis Indicator Data'!#REF!="No Data",1,IF(#REF!&lt;&gt;"",1,0))</f>
        <v>#REF!</v>
      </c>
      <c r="AJ19" s="206" t="e">
        <f>IF('Crisis Indicator Data'!#REF!="No Data",1,IF(#REF!&lt;&gt;"",1,0))</f>
        <v>#REF!</v>
      </c>
      <c r="AK19" s="206" t="e">
        <f>IF('Crisis Indicator Data'!#REF!="No Data",1,IF(#REF!&lt;&gt;"",1,0))</f>
        <v>#REF!</v>
      </c>
      <c r="AL19" s="206" t="e">
        <f>IF('Crisis Indicator Data'!#REF!="No Data",1,IF(#REF!&lt;&gt;"",1,0))</f>
        <v>#REF!</v>
      </c>
      <c r="AM19" s="206" t="e">
        <f>IF('Crisis Indicator Data'!#REF!="No Data",1,IF(#REF!&lt;&gt;"",1,0))</f>
        <v>#REF!</v>
      </c>
      <c r="AN19" s="206" t="e">
        <f>IF('Crisis Indicator Data'!#REF!="No Data",1,IF(#REF!&lt;&gt;"",1,0))</f>
        <v>#REF!</v>
      </c>
      <c r="AO19" s="206" t="e">
        <f>IF('Crisis Indicator Data'!#REF!="No Data",1,IF(#REF!&lt;&gt;"",1,0))</f>
        <v>#REF!</v>
      </c>
      <c r="AP19" s="206" t="e">
        <f>IF('Crisis Indicator Data'!#REF!="No Data",1,IF(#REF!&lt;&gt;"",1,0))</f>
        <v>#REF!</v>
      </c>
      <c r="AQ19" s="206" t="e">
        <f>IF('Crisis Indicator Data'!#REF!="No Data",1,IF(#REF!&lt;&gt;"",1,0))</f>
        <v>#REF!</v>
      </c>
      <c r="AR19" s="206" t="e">
        <f>IF('Crisis Indicator Data'!#REF!="No Data",1,IF(#REF!&lt;&gt;"",1,0))</f>
        <v>#REF!</v>
      </c>
      <c r="AS19" s="206" t="e">
        <f>IF('Crisis Indicator Data'!#REF!="No Data",1,IF(#REF!&lt;&gt;"",1,0))</f>
        <v>#REF!</v>
      </c>
      <c r="AT19" s="206" t="e">
        <f>IF('Crisis Indicator Data'!#REF!="No Data",1,IF(#REF!&lt;&gt;"",1,0))</f>
        <v>#REF!</v>
      </c>
      <c r="AU19" s="206" t="e">
        <f>IF('Crisis Indicator Data'!#REF!="No Data",1,IF(#REF!&lt;&gt;"",1,0))</f>
        <v>#REF!</v>
      </c>
      <c r="AV19" s="206" t="e">
        <f>IF('Crisis Indicator Data'!#REF!="No Data",1,IF(#REF!&lt;&gt;"",1,0))</f>
        <v>#REF!</v>
      </c>
      <c r="AW19" s="206" t="e">
        <f>IF('Crisis Indicator Data'!#REF!="No Data",1,IF(#REF!&lt;&gt;"",1,0))</f>
        <v>#REF!</v>
      </c>
      <c r="AX19" s="206" t="e">
        <f>IF('Crisis Indicator Data'!#REF!="No Data",1,IF(#REF!&lt;&gt;"",1,0))</f>
        <v>#REF!</v>
      </c>
      <c r="AY19" s="206" t="e">
        <f>IF('Crisis Indicator Data'!#REF!="No Data",1,IF(#REF!&lt;&gt;"",1,0))</f>
        <v>#REF!</v>
      </c>
      <c r="AZ19" s="206" t="e">
        <f>IF('Crisis Indicator Data'!#REF!="No Data",1,IF(#REF!&lt;&gt;"",1,0))</f>
        <v>#REF!</v>
      </c>
      <c r="BA19" t="e">
        <f t="shared" si="0"/>
        <v>#REF!</v>
      </c>
      <c r="BB19" s="22" t="e">
        <f t="shared" si="1"/>
        <v>#REF!</v>
      </c>
    </row>
    <row r="20" spans="1:54" x14ac:dyDescent="0.25">
      <c r="A20" t="s">
        <v>7159</v>
      </c>
      <c r="B20" s="206" t="e">
        <f>IF('Crisis Indicator Data'!#REF!="No Data",1,IF(#REF!&lt;&gt;"",1,0))</f>
        <v>#REF!</v>
      </c>
      <c r="C20" s="206" t="e">
        <f>IF('Crisis Indicator Data'!#REF!="No Data",1,IF(#REF!&lt;&gt;"",1,0))</f>
        <v>#REF!</v>
      </c>
      <c r="D20" s="206" t="e">
        <f>IF('Crisis Indicator Data'!#REF!="No Data",1,IF(#REF!&lt;&gt;"",1,0))</f>
        <v>#REF!</v>
      </c>
      <c r="E20" s="206" t="e">
        <f>IF('Crisis Indicator Data'!#REF!="No Data",1,IF(#REF!&lt;&gt;"",1,0))</f>
        <v>#REF!</v>
      </c>
      <c r="F20" s="206" t="e">
        <f>IF('Crisis Indicator Data'!#REF!="No Data",1,IF(#REF!&lt;&gt;"",1,0))</f>
        <v>#REF!</v>
      </c>
      <c r="G20" s="206" t="e">
        <f>IF('Crisis Indicator Data'!#REF!="No Data",1,IF(#REF!&lt;&gt;"",1,0))</f>
        <v>#REF!</v>
      </c>
      <c r="H20" s="206" t="e">
        <f>IF('Crisis Indicator Data'!#REF!="No Data",1,IF(#REF!&lt;&gt;"",1,0))</f>
        <v>#REF!</v>
      </c>
      <c r="I20" s="206" t="e">
        <f>IF('Crisis Indicator Data'!#REF!="No Data",1,IF(#REF!&lt;&gt;"",1,0))</f>
        <v>#REF!</v>
      </c>
      <c r="J20" s="206" t="e">
        <f>IF('Crisis Indicator Data'!#REF!="No Data",1,IF(#REF!&lt;&gt;"",1,0))</f>
        <v>#REF!</v>
      </c>
      <c r="K20" s="206" t="e">
        <f>IF('Crisis Indicator Data'!#REF!="No Data",1,IF(#REF!&lt;&gt;"",1,0))</f>
        <v>#REF!</v>
      </c>
      <c r="L20" s="206" t="e">
        <f>IF('Crisis Indicator Data'!#REF!="No Data",1,IF(#REF!&lt;&gt;"",1,0))</f>
        <v>#REF!</v>
      </c>
      <c r="M20" s="206" t="e">
        <f>IF('Crisis Indicator Data'!#REF!="No Data",1,IF(#REF!&lt;&gt;"",1,0))</f>
        <v>#REF!</v>
      </c>
      <c r="N20" s="206" t="e">
        <f>IF('Crisis Indicator Data'!#REF!="No Data",1,IF(#REF!&lt;&gt;"",1,0))</f>
        <v>#REF!</v>
      </c>
      <c r="O20" s="206" t="e">
        <f>IF('Crisis Indicator Data'!#REF!="No Data",1,IF(#REF!&lt;&gt;"",1,0))</f>
        <v>#REF!</v>
      </c>
      <c r="P20" s="206" t="e">
        <f>IF('Crisis Indicator Data'!#REF!="No Data",1,IF(#REF!&lt;&gt;"",1,0))</f>
        <v>#REF!</v>
      </c>
      <c r="Q20" s="206" t="e">
        <f>IF('Crisis Indicator Data'!#REF!="No Data",1,IF(#REF!&lt;&gt;"",1,0))</f>
        <v>#REF!</v>
      </c>
      <c r="R20" s="206" t="e">
        <f>IF('Crisis Indicator Data'!#REF!="No Data",1,IF(#REF!&lt;&gt;"",1,0))</f>
        <v>#REF!</v>
      </c>
      <c r="S20" s="206" t="e">
        <f>IF('Crisis Indicator Data'!#REF!="No Data",1,IF(#REF!&lt;&gt;"",1,0))</f>
        <v>#REF!</v>
      </c>
      <c r="T20" s="206" t="e">
        <f>IF('Crisis Indicator Data'!#REF!="No Data",1,IF(#REF!&lt;&gt;"",1,0))</f>
        <v>#REF!</v>
      </c>
      <c r="U20" s="206" t="e">
        <f>IF('Crisis Indicator Data'!#REF!="No Data",1,IF(#REF!&lt;&gt;"",1,0))</f>
        <v>#REF!</v>
      </c>
      <c r="V20" s="206" t="e">
        <f>IF('Crisis Indicator Data'!#REF!="No Data",1,IF(#REF!&lt;&gt;"",1,0))</f>
        <v>#REF!</v>
      </c>
      <c r="W20" s="206" t="e">
        <f>IF('Crisis Indicator Data'!#REF!="No Data",1,IF(#REF!&lt;&gt;"",1,0))</f>
        <v>#REF!</v>
      </c>
      <c r="X20" s="206" t="e">
        <f>IF('Crisis Indicator Data'!#REF!="No Data",1,IF(#REF!&lt;&gt;"",1,0))</f>
        <v>#REF!</v>
      </c>
      <c r="Y20" s="206" t="e">
        <f>IF('Crisis Indicator Data'!#REF!="No Data",1,IF(#REF!&lt;&gt;"",1,0))</f>
        <v>#REF!</v>
      </c>
      <c r="Z20" s="206" t="e">
        <f>IF('Crisis Indicator Data'!#REF!="No Data",1,IF(#REF!&lt;&gt;"",1,0))</f>
        <v>#REF!</v>
      </c>
      <c r="AA20" s="206" t="e">
        <f>IF('Crisis Indicator Data'!#REF!="No Data",1,IF(#REF!&lt;&gt;"",1,0))</f>
        <v>#REF!</v>
      </c>
      <c r="AB20" s="206" t="e">
        <f>IF('Crisis Indicator Data'!#REF!="No Data",1,IF(#REF!&lt;&gt;"",1,0))</f>
        <v>#REF!</v>
      </c>
      <c r="AC20" s="206" t="e">
        <f>IF('Crisis Indicator Data'!#REF!="No Data",1,IF(#REF!&lt;&gt;"",1,0))</f>
        <v>#REF!</v>
      </c>
      <c r="AD20" s="206" t="e">
        <f>IF('Crisis Indicator Data'!#REF!="No Data",1,IF(#REF!&lt;&gt;"",1,0))</f>
        <v>#REF!</v>
      </c>
      <c r="AE20" s="206" t="e">
        <f>IF('Crisis Indicator Data'!#REF!="No Data",1,IF(#REF!&lt;&gt;"",1,0))</f>
        <v>#REF!</v>
      </c>
      <c r="AF20" s="206" t="e">
        <f>IF('Crisis Indicator Data'!#REF!="No Data",1,IF(#REF!&lt;&gt;"",1,0))</f>
        <v>#REF!</v>
      </c>
      <c r="AG20" s="206" t="e">
        <f>IF('Crisis Indicator Data'!#REF!="No Data",1,IF(#REF!&lt;&gt;"",1,0))</f>
        <v>#REF!</v>
      </c>
      <c r="AH20" s="206" t="e">
        <f>IF('Crisis Indicator Data'!#REF!="No Data",1,IF(#REF!&lt;&gt;"",1,0))</f>
        <v>#REF!</v>
      </c>
      <c r="AI20" s="206" t="e">
        <f>IF('Crisis Indicator Data'!#REF!="No Data",1,IF(#REF!&lt;&gt;"",1,0))</f>
        <v>#REF!</v>
      </c>
      <c r="AJ20" s="206" t="e">
        <f>IF('Crisis Indicator Data'!#REF!="No Data",1,IF(#REF!&lt;&gt;"",1,0))</f>
        <v>#REF!</v>
      </c>
      <c r="AK20" s="206" t="e">
        <f>IF('Crisis Indicator Data'!#REF!="No Data",1,IF(#REF!&lt;&gt;"",1,0))</f>
        <v>#REF!</v>
      </c>
      <c r="AL20" s="206" t="e">
        <f>IF('Crisis Indicator Data'!#REF!="No Data",1,IF(#REF!&lt;&gt;"",1,0))</f>
        <v>#REF!</v>
      </c>
      <c r="AM20" s="206" t="e">
        <f>IF('Crisis Indicator Data'!#REF!="No Data",1,IF(#REF!&lt;&gt;"",1,0))</f>
        <v>#REF!</v>
      </c>
      <c r="AN20" s="206" t="e">
        <f>IF('Crisis Indicator Data'!#REF!="No Data",1,IF(#REF!&lt;&gt;"",1,0))</f>
        <v>#REF!</v>
      </c>
      <c r="AO20" s="206" t="e">
        <f>IF('Crisis Indicator Data'!#REF!="No Data",1,IF(#REF!&lt;&gt;"",1,0))</f>
        <v>#REF!</v>
      </c>
      <c r="AP20" s="206" t="e">
        <f>IF('Crisis Indicator Data'!#REF!="No Data",1,IF(#REF!&lt;&gt;"",1,0))</f>
        <v>#REF!</v>
      </c>
      <c r="AQ20" s="206" t="e">
        <f>IF('Crisis Indicator Data'!#REF!="No Data",1,IF(#REF!&lt;&gt;"",1,0))</f>
        <v>#REF!</v>
      </c>
      <c r="AR20" s="206" t="e">
        <f>IF('Crisis Indicator Data'!#REF!="No Data",1,IF(#REF!&lt;&gt;"",1,0))</f>
        <v>#REF!</v>
      </c>
      <c r="AS20" s="206" t="e">
        <f>IF('Crisis Indicator Data'!#REF!="No Data",1,IF(#REF!&lt;&gt;"",1,0))</f>
        <v>#REF!</v>
      </c>
      <c r="AT20" s="206" t="e">
        <f>IF('Crisis Indicator Data'!#REF!="No Data",1,IF(#REF!&lt;&gt;"",1,0))</f>
        <v>#REF!</v>
      </c>
      <c r="AU20" s="206" t="e">
        <f>IF('Crisis Indicator Data'!#REF!="No Data",1,IF(#REF!&lt;&gt;"",1,0))</f>
        <v>#REF!</v>
      </c>
      <c r="AV20" s="206" t="e">
        <f>IF('Crisis Indicator Data'!#REF!="No Data",1,IF(#REF!&lt;&gt;"",1,0))</f>
        <v>#REF!</v>
      </c>
      <c r="AW20" s="206" t="e">
        <f>IF('Crisis Indicator Data'!#REF!="No Data",1,IF(#REF!&lt;&gt;"",1,0))</f>
        <v>#REF!</v>
      </c>
      <c r="AX20" s="206" t="e">
        <f>IF('Crisis Indicator Data'!#REF!="No Data",1,IF(#REF!&lt;&gt;"",1,0))</f>
        <v>#REF!</v>
      </c>
      <c r="AY20" s="206" t="e">
        <f>IF('Crisis Indicator Data'!#REF!="No Data",1,IF(#REF!&lt;&gt;"",1,0))</f>
        <v>#REF!</v>
      </c>
      <c r="AZ20" s="206" t="e">
        <f>IF('Crisis Indicator Data'!#REF!="No Data",1,IF(#REF!&lt;&gt;"",1,0))</f>
        <v>#REF!</v>
      </c>
      <c r="BA20" t="e">
        <f t="shared" si="0"/>
        <v>#REF!</v>
      </c>
      <c r="BB20" s="22" t="e">
        <f t="shared" si="1"/>
        <v>#REF!</v>
      </c>
    </row>
    <row r="21" spans="1:54" x14ac:dyDescent="0.25">
      <c r="A21" t="s">
        <v>7152</v>
      </c>
      <c r="B21" s="206" t="e">
        <f>IF('Crisis Indicator Data'!#REF!="No Data",1,IF(#REF!&lt;&gt;"",1,0))</f>
        <v>#REF!</v>
      </c>
      <c r="C21" s="206" t="e">
        <f>IF('Crisis Indicator Data'!#REF!="No Data",1,IF(#REF!&lt;&gt;"",1,0))</f>
        <v>#REF!</v>
      </c>
      <c r="D21" s="206" t="e">
        <f>IF('Crisis Indicator Data'!#REF!="No Data",1,IF(#REF!&lt;&gt;"",1,0))</f>
        <v>#REF!</v>
      </c>
      <c r="E21" s="206" t="e">
        <f>IF('Crisis Indicator Data'!#REF!="No Data",1,IF(#REF!&lt;&gt;"",1,0))</f>
        <v>#REF!</v>
      </c>
      <c r="F21" s="206" t="e">
        <f>IF('Crisis Indicator Data'!#REF!="No Data",1,IF(#REF!&lt;&gt;"",1,0))</f>
        <v>#REF!</v>
      </c>
      <c r="G21" s="206" t="e">
        <f>IF('Crisis Indicator Data'!#REF!="No Data",1,IF(#REF!&lt;&gt;"",1,0))</f>
        <v>#REF!</v>
      </c>
      <c r="H21" s="206" t="e">
        <f>IF('Crisis Indicator Data'!#REF!="No Data",1,IF(#REF!&lt;&gt;"",1,0))</f>
        <v>#REF!</v>
      </c>
      <c r="I21" s="206" t="e">
        <f>IF('Crisis Indicator Data'!#REF!="No Data",1,IF(#REF!&lt;&gt;"",1,0))</f>
        <v>#REF!</v>
      </c>
      <c r="J21" s="206" t="e">
        <f>IF('Crisis Indicator Data'!#REF!="No Data",1,IF(#REF!&lt;&gt;"",1,0))</f>
        <v>#REF!</v>
      </c>
      <c r="K21" s="206" t="e">
        <f>IF('Crisis Indicator Data'!#REF!="No Data",1,IF(#REF!&lt;&gt;"",1,0))</f>
        <v>#REF!</v>
      </c>
      <c r="L21" s="206" t="e">
        <f>IF('Crisis Indicator Data'!#REF!="No Data",1,IF(#REF!&lt;&gt;"",1,0))</f>
        <v>#REF!</v>
      </c>
      <c r="M21" s="206" t="e">
        <f>IF('Crisis Indicator Data'!#REF!="No Data",1,IF(#REF!&lt;&gt;"",1,0))</f>
        <v>#REF!</v>
      </c>
      <c r="N21" s="206" t="e">
        <f>IF('Crisis Indicator Data'!#REF!="No Data",1,IF(#REF!&lt;&gt;"",1,0))</f>
        <v>#REF!</v>
      </c>
      <c r="O21" s="206" t="e">
        <f>IF('Crisis Indicator Data'!#REF!="No Data",1,IF(#REF!&lt;&gt;"",1,0))</f>
        <v>#REF!</v>
      </c>
      <c r="P21" s="206" t="e">
        <f>IF('Crisis Indicator Data'!#REF!="No Data",1,IF(#REF!&lt;&gt;"",1,0))</f>
        <v>#REF!</v>
      </c>
      <c r="Q21" s="206" t="e">
        <f>IF('Crisis Indicator Data'!#REF!="No Data",1,IF(#REF!&lt;&gt;"",1,0))</f>
        <v>#REF!</v>
      </c>
      <c r="R21" s="206" t="e">
        <f>IF('Crisis Indicator Data'!#REF!="No Data",1,IF(#REF!&lt;&gt;"",1,0))</f>
        <v>#REF!</v>
      </c>
      <c r="S21" s="206" t="e">
        <f>IF('Crisis Indicator Data'!#REF!="No Data",1,IF(#REF!&lt;&gt;"",1,0))</f>
        <v>#REF!</v>
      </c>
      <c r="T21" s="206" t="e">
        <f>IF('Crisis Indicator Data'!#REF!="No Data",1,IF(#REF!&lt;&gt;"",1,0))</f>
        <v>#REF!</v>
      </c>
      <c r="U21" s="206" t="e">
        <f>IF('Crisis Indicator Data'!#REF!="No Data",1,IF(#REF!&lt;&gt;"",1,0))</f>
        <v>#REF!</v>
      </c>
      <c r="V21" s="206" t="e">
        <f>IF('Crisis Indicator Data'!#REF!="No Data",1,IF(#REF!&lt;&gt;"",1,0))</f>
        <v>#REF!</v>
      </c>
      <c r="W21" s="206" t="e">
        <f>IF('Crisis Indicator Data'!#REF!="No Data",1,IF(#REF!&lt;&gt;"",1,0))</f>
        <v>#REF!</v>
      </c>
      <c r="X21" s="206" t="e">
        <f>IF('Crisis Indicator Data'!#REF!="No Data",1,IF(#REF!&lt;&gt;"",1,0))</f>
        <v>#REF!</v>
      </c>
      <c r="Y21" s="206" t="e">
        <f>IF('Crisis Indicator Data'!#REF!="No Data",1,IF(#REF!&lt;&gt;"",1,0))</f>
        <v>#REF!</v>
      </c>
      <c r="Z21" s="206" t="e">
        <f>IF('Crisis Indicator Data'!#REF!="No Data",1,IF(#REF!&lt;&gt;"",1,0))</f>
        <v>#REF!</v>
      </c>
      <c r="AA21" s="206" t="e">
        <f>IF('Crisis Indicator Data'!#REF!="No Data",1,IF(#REF!&lt;&gt;"",1,0))</f>
        <v>#REF!</v>
      </c>
      <c r="AB21" s="206" t="e">
        <f>IF('Crisis Indicator Data'!#REF!="No Data",1,IF(#REF!&lt;&gt;"",1,0))</f>
        <v>#REF!</v>
      </c>
      <c r="AC21" s="206" t="e">
        <f>IF('Crisis Indicator Data'!#REF!="No Data",1,IF(#REF!&lt;&gt;"",1,0))</f>
        <v>#REF!</v>
      </c>
      <c r="AD21" s="206" t="e">
        <f>IF('Crisis Indicator Data'!#REF!="No Data",1,IF(#REF!&lt;&gt;"",1,0))</f>
        <v>#REF!</v>
      </c>
      <c r="AE21" s="206" t="e">
        <f>IF('Crisis Indicator Data'!#REF!="No Data",1,IF(#REF!&lt;&gt;"",1,0))</f>
        <v>#REF!</v>
      </c>
      <c r="AF21" s="206" t="e">
        <f>IF('Crisis Indicator Data'!#REF!="No Data",1,IF(#REF!&lt;&gt;"",1,0))</f>
        <v>#REF!</v>
      </c>
      <c r="AG21" s="206" t="e">
        <f>IF('Crisis Indicator Data'!#REF!="No Data",1,IF(#REF!&lt;&gt;"",1,0))</f>
        <v>#REF!</v>
      </c>
      <c r="AH21" s="206" t="e">
        <f>IF('Crisis Indicator Data'!#REF!="No Data",1,IF(#REF!&lt;&gt;"",1,0))</f>
        <v>#REF!</v>
      </c>
      <c r="AI21" s="206" t="e">
        <f>IF('Crisis Indicator Data'!#REF!="No Data",1,IF(#REF!&lt;&gt;"",1,0))</f>
        <v>#REF!</v>
      </c>
      <c r="AJ21" s="206" t="e">
        <f>IF('Crisis Indicator Data'!#REF!="No Data",1,IF(#REF!&lt;&gt;"",1,0))</f>
        <v>#REF!</v>
      </c>
      <c r="AK21" s="206" t="e">
        <f>IF('Crisis Indicator Data'!#REF!="No Data",1,IF(#REF!&lt;&gt;"",1,0))</f>
        <v>#REF!</v>
      </c>
      <c r="AL21" s="206" t="e">
        <f>IF('Crisis Indicator Data'!#REF!="No Data",1,IF(#REF!&lt;&gt;"",1,0))</f>
        <v>#REF!</v>
      </c>
      <c r="AM21" s="206" t="e">
        <f>IF('Crisis Indicator Data'!#REF!="No Data",1,IF(#REF!&lt;&gt;"",1,0))</f>
        <v>#REF!</v>
      </c>
      <c r="AN21" s="206" t="e">
        <f>IF('Crisis Indicator Data'!#REF!="No Data",1,IF(#REF!&lt;&gt;"",1,0))</f>
        <v>#REF!</v>
      </c>
      <c r="AO21" s="206" t="e">
        <f>IF('Crisis Indicator Data'!#REF!="No Data",1,IF(#REF!&lt;&gt;"",1,0))</f>
        <v>#REF!</v>
      </c>
      <c r="AP21" s="206" t="e">
        <f>IF('Crisis Indicator Data'!#REF!="No Data",1,IF(#REF!&lt;&gt;"",1,0))</f>
        <v>#REF!</v>
      </c>
      <c r="AQ21" s="206" t="e">
        <f>IF('Crisis Indicator Data'!#REF!="No Data",1,IF(#REF!&lt;&gt;"",1,0))</f>
        <v>#REF!</v>
      </c>
      <c r="AR21" s="206" t="e">
        <f>IF('Crisis Indicator Data'!#REF!="No Data",1,IF(#REF!&lt;&gt;"",1,0))</f>
        <v>#REF!</v>
      </c>
      <c r="AS21" s="206" t="e">
        <f>IF('Crisis Indicator Data'!#REF!="No Data",1,IF(#REF!&lt;&gt;"",1,0))</f>
        <v>#REF!</v>
      </c>
      <c r="AT21" s="206" t="e">
        <f>IF('Crisis Indicator Data'!#REF!="No Data",1,IF(#REF!&lt;&gt;"",1,0))</f>
        <v>#REF!</v>
      </c>
      <c r="AU21" s="206" t="e">
        <f>IF('Crisis Indicator Data'!#REF!="No Data",1,IF(#REF!&lt;&gt;"",1,0))</f>
        <v>#REF!</v>
      </c>
      <c r="AV21" s="206" t="e">
        <f>IF('Crisis Indicator Data'!#REF!="No Data",1,IF(#REF!&lt;&gt;"",1,0))</f>
        <v>#REF!</v>
      </c>
      <c r="AW21" s="206" t="e">
        <f>IF('Crisis Indicator Data'!#REF!="No Data",1,IF(#REF!&lt;&gt;"",1,0))</f>
        <v>#REF!</v>
      </c>
      <c r="AX21" s="206" t="e">
        <f>IF('Crisis Indicator Data'!#REF!="No Data",1,IF(#REF!&lt;&gt;"",1,0))</f>
        <v>#REF!</v>
      </c>
      <c r="AY21" s="206" t="e">
        <f>IF('Crisis Indicator Data'!#REF!="No Data",1,IF(#REF!&lt;&gt;"",1,0))</f>
        <v>#REF!</v>
      </c>
      <c r="AZ21" s="206" t="e">
        <f>IF('Crisis Indicator Data'!#REF!="No Data",1,IF(#REF!&lt;&gt;"",1,0))</f>
        <v>#REF!</v>
      </c>
      <c r="BA21" t="e">
        <f t="shared" si="0"/>
        <v>#REF!</v>
      </c>
      <c r="BB21" s="22" t="e">
        <f t="shared" si="1"/>
        <v>#REF!</v>
      </c>
    </row>
    <row r="22" spans="1:54" x14ac:dyDescent="0.25">
      <c r="A22" t="s">
        <v>7146</v>
      </c>
      <c r="B22" s="206" t="e">
        <f>IF('Crisis Indicator Data'!#REF!="No Data",1,IF(#REF!&lt;&gt;"",1,0))</f>
        <v>#REF!</v>
      </c>
      <c r="C22" s="206" t="e">
        <f>IF('Crisis Indicator Data'!#REF!="No Data",1,IF(#REF!&lt;&gt;"",1,0))</f>
        <v>#REF!</v>
      </c>
      <c r="D22" s="206" t="e">
        <f>IF('Crisis Indicator Data'!#REF!="No Data",1,IF(#REF!&lt;&gt;"",1,0))</f>
        <v>#REF!</v>
      </c>
      <c r="E22" s="206" t="e">
        <f>IF('Crisis Indicator Data'!#REF!="No Data",1,IF(#REF!&lt;&gt;"",1,0))</f>
        <v>#REF!</v>
      </c>
      <c r="F22" s="206" t="e">
        <f>IF('Crisis Indicator Data'!#REF!="No Data",1,IF(#REF!&lt;&gt;"",1,0))</f>
        <v>#REF!</v>
      </c>
      <c r="G22" s="206" t="e">
        <f>IF('Crisis Indicator Data'!#REF!="No Data",1,IF(#REF!&lt;&gt;"",1,0))</f>
        <v>#REF!</v>
      </c>
      <c r="H22" s="206" t="e">
        <f>IF('Crisis Indicator Data'!#REF!="No Data",1,IF(#REF!&lt;&gt;"",1,0))</f>
        <v>#REF!</v>
      </c>
      <c r="I22" s="206" t="e">
        <f>IF('Crisis Indicator Data'!#REF!="No Data",1,IF(#REF!&lt;&gt;"",1,0))</f>
        <v>#REF!</v>
      </c>
      <c r="J22" s="206" t="e">
        <f>IF('Crisis Indicator Data'!#REF!="No Data",1,IF(#REF!&lt;&gt;"",1,0))</f>
        <v>#REF!</v>
      </c>
      <c r="K22" s="206" t="e">
        <f>IF('Crisis Indicator Data'!#REF!="No Data",1,IF(#REF!&lt;&gt;"",1,0))</f>
        <v>#REF!</v>
      </c>
      <c r="L22" s="206" t="e">
        <f>IF('Crisis Indicator Data'!#REF!="No Data",1,IF(#REF!&lt;&gt;"",1,0))</f>
        <v>#REF!</v>
      </c>
      <c r="M22" s="206" t="e">
        <f>IF('Crisis Indicator Data'!#REF!="No Data",1,IF(#REF!&lt;&gt;"",1,0))</f>
        <v>#REF!</v>
      </c>
      <c r="N22" s="206" t="e">
        <f>IF('Crisis Indicator Data'!#REF!="No Data",1,IF(#REF!&lt;&gt;"",1,0))</f>
        <v>#REF!</v>
      </c>
      <c r="O22" s="206" t="e">
        <f>IF('Crisis Indicator Data'!#REF!="No Data",1,IF(#REF!&lt;&gt;"",1,0))</f>
        <v>#REF!</v>
      </c>
      <c r="P22" s="206" t="e">
        <f>IF('Crisis Indicator Data'!#REF!="No Data",1,IF(#REF!&lt;&gt;"",1,0))</f>
        <v>#REF!</v>
      </c>
      <c r="Q22" s="206" t="e">
        <f>IF('Crisis Indicator Data'!#REF!="No Data",1,IF(#REF!&lt;&gt;"",1,0))</f>
        <v>#REF!</v>
      </c>
      <c r="R22" s="206" t="e">
        <f>IF('Crisis Indicator Data'!#REF!="No Data",1,IF(#REF!&lt;&gt;"",1,0))</f>
        <v>#REF!</v>
      </c>
      <c r="S22" s="206" t="e">
        <f>IF('Crisis Indicator Data'!#REF!="No Data",1,IF(#REF!&lt;&gt;"",1,0))</f>
        <v>#REF!</v>
      </c>
      <c r="T22" s="206" t="e">
        <f>IF('Crisis Indicator Data'!#REF!="No Data",1,IF(#REF!&lt;&gt;"",1,0))</f>
        <v>#REF!</v>
      </c>
      <c r="U22" s="206" t="e">
        <f>IF('Crisis Indicator Data'!#REF!="No Data",1,IF(#REF!&lt;&gt;"",1,0))</f>
        <v>#REF!</v>
      </c>
      <c r="V22" s="206" t="e">
        <f>IF('Crisis Indicator Data'!#REF!="No Data",1,IF(#REF!&lt;&gt;"",1,0))</f>
        <v>#REF!</v>
      </c>
      <c r="W22" s="206" t="e">
        <f>IF('Crisis Indicator Data'!#REF!="No Data",1,IF(#REF!&lt;&gt;"",1,0))</f>
        <v>#REF!</v>
      </c>
      <c r="X22" s="206" t="e">
        <f>IF('Crisis Indicator Data'!#REF!="No Data",1,IF(#REF!&lt;&gt;"",1,0))</f>
        <v>#REF!</v>
      </c>
      <c r="Y22" s="206" t="e">
        <f>IF('Crisis Indicator Data'!#REF!="No Data",1,IF(#REF!&lt;&gt;"",1,0))</f>
        <v>#REF!</v>
      </c>
      <c r="Z22" s="206" t="e">
        <f>IF('Crisis Indicator Data'!#REF!="No Data",1,IF(#REF!&lt;&gt;"",1,0))</f>
        <v>#REF!</v>
      </c>
      <c r="AA22" s="206" t="e">
        <f>IF('Crisis Indicator Data'!#REF!="No Data",1,IF(#REF!&lt;&gt;"",1,0))</f>
        <v>#REF!</v>
      </c>
      <c r="AB22" s="206" t="e">
        <f>IF('Crisis Indicator Data'!#REF!="No Data",1,IF(#REF!&lt;&gt;"",1,0))</f>
        <v>#REF!</v>
      </c>
      <c r="AC22" s="206" t="e">
        <f>IF('Crisis Indicator Data'!#REF!="No Data",1,IF(#REF!&lt;&gt;"",1,0))</f>
        <v>#REF!</v>
      </c>
      <c r="AD22" s="206" t="e">
        <f>IF('Crisis Indicator Data'!#REF!="No Data",1,IF(#REF!&lt;&gt;"",1,0))</f>
        <v>#REF!</v>
      </c>
      <c r="AE22" s="206" t="e">
        <f>IF('Crisis Indicator Data'!#REF!="No Data",1,IF(#REF!&lt;&gt;"",1,0))</f>
        <v>#REF!</v>
      </c>
      <c r="AF22" s="206" t="e">
        <f>IF('Crisis Indicator Data'!#REF!="No Data",1,IF(#REF!&lt;&gt;"",1,0))</f>
        <v>#REF!</v>
      </c>
      <c r="AG22" s="206" t="e">
        <f>IF('Crisis Indicator Data'!#REF!="No Data",1,IF(#REF!&lt;&gt;"",1,0))</f>
        <v>#REF!</v>
      </c>
      <c r="AH22" s="206" t="e">
        <f>IF('Crisis Indicator Data'!#REF!="No Data",1,IF(#REF!&lt;&gt;"",1,0))</f>
        <v>#REF!</v>
      </c>
      <c r="AI22" s="206" t="e">
        <f>IF('Crisis Indicator Data'!#REF!="No Data",1,IF(#REF!&lt;&gt;"",1,0))</f>
        <v>#REF!</v>
      </c>
      <c r="AJ22" s="206" t="e">
        <f>IF('Crisis Indicator Data'!#REF!="No Data",1,IF(#REF!&lt;&gt;"",1,0))</f>
        <v>#REF!</v>
      </c>
      <c r="AK22" s="206" t="e">
        <f>IF('Crisis Indicator Data'!#REF!="No Data",1,IF(#REF!&lt;&gt;"",1,0))</f>
        <v>#REF!</v>
      </c>
      <c r="AL22" s="206" t="e">
        <f>IF('Crisis Indicator Data'!#REF!="No Data",1,IF(#REF!&lt;&gt;"",1,0))</f>
        <v>#REF!</v>
      </c>
      <c r="AM22" s="206" t="e">
        <f>IF('Crisis Indicator Data'!#REF!="No Data",1,IF(#REF!&lt;&gt;"",1,0))</f>
        <v>#REF!</v>
      </c>
      <c r="AN22" s="206" t="e">
        <f>IF('Crisis Indicator Data'!#REF!="No Data",1,IF(#REF!&lt;&gt;"",1,0))</f>
        <v>#REF!</v>
      </c>
      <c r="AO22" s="206" t="e">
        <f>IF('Crisis Indicator Data'!#REF!="No Data",1,IF(#REF!&lt;&gt;"",1,0))</f>
        <v>#REF!</v>
      </c>
      <c r="AP22" s="206" t="e">
        <f>IF('Crisis Indicator Data'!#REF!="No Data",1,IF(#REF!&lt;&gt;"",1,0))</f>
        <v>#REF!</v>
      </c>
      <c r="AQ22" s="206" t="e">
        <f>IF('Crisis Indicator Data'!#REF!="No Data",1,IF(#REF!&lt;&gt;"",1,0))</f>
        <v>#REF!</v>
      </c>
      <c r="AR22" s="206" t="e">
        <f>IF('Crisis Indicator Data'!#REF!="No Data",1,IF(#REF!&lt;&gt;"",1,0))</f>
        <v>#REF!</v>
      </c>
      <c r="AS22" s="206" t="e">
        <f>IF('Crisis Indicator Data'!#REF!="No Data",1,IF(#REF!&lt;&gt;"",1,0))</f>
        <v>#REF!</v>
      </c>
      <c r="AT22" s="206" t="e">
        <f>IF('Crisis Indicator Data'!#REF!="No Data",1,IF(#REF!&lt;&gt;"",1,0))</f>
        <v>#REF!</v>
      </c>
      <c r="AU22" s="206" t="e">
        <f>IF('Crisis Indicator Data'!#REF!="No Data",1,IF(#REF!&lt;&gt;"",1,0))</f>
        <v>#REF!</v>
      </c>
      <c r="AV22" s="206" t="e">
        <f>IF('Crisis Indicator Data'!#REF!="No Data",1,IF(#REF!&lt;&gt;"",1,0))</f>
        <v>#REF!</v>
      </c>
      <c r="AW22" s="206" t="e">
        <f>IF('Crisis Indicator Data'!#REF!="No Data",1,IF(#REF!&lt;&gt;"",1,0))</f>
        <v>#REF!</v>
      </c>
      <c r="AX22" s="206" t="e">
        <f>IF('Crisis Indicator Data'!#REF!="No Data",1,IF(#REF!&lt;&gt;"",1,0))</f>
        <v>#REF!</v>
      </c>
      <c r="AY22" s="206" t="e">
        <f>IF('Crisis Indicator Data'!#REF!="No Data",1,IF(#REF!&lt;&gt;"",1,0))</f>
        <v>#REF!</v>
      </c>
      <c r="AZ22" s="206" t="e">
        <f>IF('Crisis Indicator Data'!#REF!="No Data",1,IF(#REF!&lt;&gt;"",1,0))</f>
        <v>#REF!</v>
      </c>
      <c r="BA22" t="e">
        <f t="shared" si="0"/>
        <v>#REF!</v>
      </c>
      <c r="BB22" s="22" t="e">
        <f t="shared" si="1"/>
        <v>#REF!</v>
      </c>
    </row>
    <row r="23" spans="1:54" x14ac:dyDescent="0.25">
      <c r="A23" t="s">
        <v>7161</v>
      </c>
      <c r="B23" s="206" t="e">
        <f>IF('Crisis Indicator Data'!#REF!="No Data",1,IF(#REF!&lt;&gt;"",1,0))</f>
        <v>#REF!</v>
      </c>
      <c r="C23" s="206" t="e">
        <f>IF('Crisis Indicator Data'!#REF!="No Data",1,IF(#REF!&lt;&gt;"",1,0))</f>
        <v>#REF!</v>
      </c>
      <c r="D23" s="206" t="e">
        <f>IF('Crisis Indicator Data'!#REF!="No Data",1,IF(#REF!&lt;&gt;"",1,0))</f>
        <v>#REF!</v>
      </c>
      <c r="E23" s="206" t="e">
        <f>IF('Crisis Indicator Data'!#REF!="No Data",1,IF(#REF!&lt;&gt;"",1,0))</f>
        <v>#REF!</v>
      </c>
      <c r="F23" s="206" t="e">
        <f>IF('Crisis Indicator Data'!#REF!="No Data",1,IF(#REF!&lt;&gt;"",1,0))</f>
        <v>#REF!</v>
      </c>
      <c r="G23" s="206" t="e">
        <f>IF('Crisis Indicator Data'!#REF!="No Data",1,IF(#REF!&lt;&gt;"",1,0))</f>
        <v>#REF!</v>
      </c>
      <c r="H23" s="206" t="e">
        <f>IF('Crisis Indicator Data'!#REF!="No Data",1,IF(#REF!&lt;&gt;"",1,0))</f>
        <v>#REF!</v>
      </c>
      <c r="I23" s="206" t="e">
        <f>IF('Crisis Indicator Data'!#REF!="No Data",1,IF(#REF!&lt;&gt;"",1,0))</f>
        <v>#REF!</v>
      </c>
      <c r="J23" s="206" t="e">
        <f>IF('Crisis Indicator Data'!#REF!="No Data",1,IF(#REF!&lt;&gt;"",1,0))</f>
        <v>#REF!</v>
      </c>
      <c r="K23" s="206" t="e">
        <f>IF('Crisis Indicator Data'!#REF!="No Data",1,IF(#REF!&lt;&gt;"",1,0))</f>
        <v>#REF!</v>
      </c>
      <c r="L23" s="206" t="e">
        <f>IF('Crisis Indicator Data'!#REF!="No Data",1,IF(#REF!&lt;&gt;"",1,0))</f>
        <v>#REF!</v>
      </c>
      <c r="M23" s="206" t="e">
        <f>IF('Crisis Indicator Data'!#REF!="No Data",1,IF(#REF!&lt;&gt;"",1,0))</f>
        <v>#REF!</v>
      </c>
      <c r="N23" s="206" t="e">
        <f>IF('Crisis Indicator Data'!#REF!="No Data",1,IF(#REF!&lt;&gt;"",1,0))</f>
        <v>#REF!</v>
      </c>
      <c r="O23" s="206" t="e">
        <f>IF('Crisis Indicator Data'!#REF!="No Data",1,IF(#REF!&lt;&gt;"",1,0))</f>
        <v>#REF!</v>
      </c>
      <c r="P23" s="206" t="e">
        <f>IF('Crisis Indicator Data'!#REF!="No Data",1,IF(#REF!&lt;&gt;"",1,0))</f>
        <v>#REF!</v>
      </c>
      <c r="Q23" s="206" t="e">
        <f>IF('Crisis Indicator Data'!#REF!="No Data",1,IF(#REF!&lt;&gt;"",1,0))</f>
        <v>#REF!</v>
      </c>
      <c r="R23" s="206" t="e">
        <f>IF('Crisis Indicator Data'!#REF!="No Data",1,IF(#REF!&lt;&gt;"",1,0))</f>
        <v>#REF!</v>
      </c>
      <c r="S23" s="206" t="e">
        <f>IF('Crisis Indicator Data'!#REF!="No Data",1,IF(#REF!&lt;&gt;"",1,0))</f>
        <v>#REF!</v>
      </c>
      <c r="T23" s="206" t="e">
        <f>IF('Crisis Indicator Data'!#REF!="No Data",1,IF(#REF!&lt;&gt;"",1,0))</f>
        <v>#REF!</v>
      </c>
      <c r="U23" s="206" t="e">
        <f>IF('Crisis Indicator Data'!#REF!="No Data",1,IF(#REF!&lt;&gt;"",1,0))</f>
        <v>#REF!</v>
      </c>
      <c r="V23" s="206" t="e">
        <f>IF('Crisis Indicator Data'!#REF!="No Data",1,IF(#REF!&lt;&gt;"",1,0))</f>
        <v>#REF!</v>
      </c>
      <c r="W23" s="206" t="e">
        <f>IF('Crisis Indicator Data'!#REF!="No Data",1,IF(#REF!&lt;&gt;"",1,0))</f>
        <v>#REF!</v>
      </c>
      <c r="X23" s="206" t="e">
        <f>IF('Crisis Indicator Data'!#REF!="No Data",1,IF(#REF!&lt;&gt;"",1,0))</f>
        <v>#REF!</v>
      </c>
      <c r="Y23" s="206" t="e">
        <f>IF('Crisis Indicator Data'!#REF!="No Data",1,IF(#REF!&lt;&gt;"",1,0))</f>
        <v>#REF!</v>
      </c>
      <c r="Z23" s="206" t="e">
        <f>IF('Crisis Indicator Data'!#REF!="No Data",1,IF(#REF!&lt;&gt;"",1,0))</f>
        <v>#REF!</v>
      </c>
      <c r="AA23" s="206" t="e">
        <f>IF('Crisis Indicator Data'!#REF!="No Data",1,IF(#REF!&lt;&gt;"",1,0))</f>
        <v>#REF!</v>
      </c>
      <c r="AB23" s="206" t="e">
        <f>IF('Crisis Indicator Data'!#REF!="No Data",1,IF(#REF!&lt;&gt;"",1,0))</f>
        <v>#REF!</v>
      </c>
      <c r="AC23" s="206" t="e">
        <f>IF('Crisis Indicator Data'!#REF!="No Data",1,IF(#REF!&lt;&gt;"",1,0))</f>
        <v>#REF!</v>
      </c>
      <c r="AD23" s="206" t="e">
        <f>IF('Crisis Indicator Data'!#REF!="No Data",1,IF(#REF!&lt;&gt;"",1,0))</f>
        <v>#REF!</v>
      </c>
      <c r="AE23" s="206" t="e">
        <f>IF('Crisis Indicator Data'!#REF!="No Data",1,IF(#REF!&lt;&gt;"",1,0))</f>
        <v>#REF!</v>
      </c>
      <c r="AF23" s="206" t="e">
        <f>IF('Crisis Indicator Data'!#REF!="No Data",1,IF(#REF!&lt;&gt;"",1,0))</f>
        <v>#REF!</v>
      </c>
      <c r="AG23" s="206" t="e">
        <f>IF('Crisis Indicator Data'!#REF!="No Data",1,IF(#REF!&lt;&gt;"",1,0))</f>
        <v>#REF!</v>
      </c>
      <c r="AH23" s="206" t="e">
        <f>IF('Crisis Indicator Data'!#REF!="No Data",1,IF(#REF!&lt;&gt;"",1,0))</f>
        <v>#REF!</v>
      </c>
      <c r="AI23" s="206" t="e">
        <f>IF('Crisis Indicator Data'!#REF!="No Data",1,IF(#REF!&lt;&gt;"",1,0))</f>
        <v>#REF!</v>
      </c>
      <c r="AJ23" s="206" t="e">
        <f>IF('Crisis Indicator Data'!#REF!="No Data",1,IF(#REF!&lt;&gt;"",1,0))</f>
        <v>#REF!</v>
      </c>
      <c r="AK23" s="206" t="e">
        <f>IF('Crisis Indicator Data'!#REF!="No Data",1,IF(#REF!&lt;&gt;"",1,0))</f>
        <v>#REF!</v>
      </c>
      <c r="AL23" s="206" t="e">
        <f>IF('Crisis Indicator Data'!#REF!="No Data",1,IF(#REF!&lt;&gt;"",1,0))</f>
        <v>#REF!</v>
      </c>
      <c r="AM23" s="206" t="e">
        <f>IF('Crisis Indicator Data'!#REF!="No Data",1,IF(#REF!&lt;&gt;"",1,0))</f>
        <v>#REF!</v>
      </c>
      <c r="AN23" s="206" t="e">
        <f>IF('Crisis Indicator Data'!#REF!="No Data",1,IF(#REF!&lt;&gt;"",1,0))</f>
        <v>#REF!</v>
      </c>
      <c r="AO23" s="206" t="e">
        <f>IF('Crisis Indicator Data'!#REF!="No Data",1,IF(#REF!&lt;&gt;"",1,0))</f>
        <v>#REF!</v>
      </c>
      <c r="AP23" s="206" t="e">
        <f>IF('Crisis Indicator Data'!#REF!="No Data",1,IF(#REF!&lt;&gt;"",1,0))</f>
        <v>#REF!</v>
      </c>
      <c r="AQ23" s="206" t="e">
        <f>IF('Crisis Indicator Data'!#REF!="No Data",1,IF(#REF!&lt;&gt;"",1,0))</f>
        <v>#REF!</v>
      </c>
      <c r="AR23" s="206" t="e">
        <f>IF('Crisis Indicator Data'!#REF!="No Data",1,IF(#REF!&lt;&gt;"",1,0))</f>
        <v>#REF!</v>
      </c>
      <c r="AS23" s="206" t="e">
        <f>IF('Crisis Indicator Data'!#REF!="No Data",1,IF(#REF!&lt;&gt;"",1,0))</f>
        <v>#REF!</v>
      </c>
      <c r="AT23" s="206" t="e">
        <f>IF('Crisis Indicator Data'!#REF!="No Data",1,IF(#REF!&lt;&gt;"",1,0))</f>
        <v>#REF!</v>
      </c>
      <c r="AU23" s="206" t="e">
        <f>IF('Crisis Indicator Data'!#REF!="No Data",1,IF(#REF!&lt;&gt;"",1,0))</f>
        <v>#REF!</v>
      </c>
      <c r="AV23" s="206" t="e">
        <f>IF('Crisis Indicator Data'!#REF!="No Data",1,IF(#REF!&lt;&gt;"",1,0))</f>
        <v>#REF!</v>
      </c>
      <c r="AW23" s="206" t="e">
        <f>IF('Crisis Indicator Data'!#REF!="No Data",1,IF(#REF!&lt;&gt;"",1,0))</f>
        <v>#REF!</v>
      </c>
      <c r="AX23" s="206" t="e">
        <f>IF('Crisis Indicator Data'!#REF!="No Data",1,IF(#REF!&lt;&gt;"",1,0))</f>
        <v>#REF!</v>
      </c>
      <c r="AY23" s="206" t="e">
        <f>IF('Crisis Indicator Data'!#REF!="No Data",1,IF(#REF!&lt;&gt;"",1,0))</f>
        <v>#REF!</v>
      </c>
      <c r="AZ23" s="206" t="e">
        <f>IF('Crisis Indicator Data'!#REF!="No Data",1,IF(#REF!&lt;&gt;"",1,0))</f>
        <v>#REF!</v>
      </c>
      <c r="BA23" t="e">
        <f t="shared" si="0"/>
        <v>#REF!</v>
      </c>
      <c r="BB23" s="22" t="e">
        <f t="shared" si="1"/>
        <v>#REF!</v>
      </c>
    </row>
    <row r="24" spans="1:54" x14ac:dyDescent="0.25">
      <c r="A24" t="s">
        <v>7153</v>
      </c>
      <c r="B24" s="206" t="e">
        <f>IF('Crisis Indicator Data'!#REF!="No Data",1,IF(#REF!&lt;&gt;"",1,0))</f>
        <v>#REF!</v>
      </c>
      <c r="C24" s="206" t="e">
        <f>IF('Crisis Indicator Data'!#REF!="No Data",1,IF(#REF!&lt;&gt;"",1,0))</f>
        <v>#REF!</v>
      </c>
      <c r="D24" s="206" t="e">
        <f>IF('Crisis Indicator Data'!#REF!="No Data",1,IF(#REF!&lt;&gt;"",1,0))</f>
        <v>#REF!</v>
      </c>
      <c r="E24" s="206" t="e">
        <f>IF('Crisis Indicator Data'!#REF!="No Data",1,IF(#REF!&lt;&gt;"",1,0))</f>
        <v>#REF!</v>
      </c>
      <c r="F24" s="206" t="e">
        <f>IF('Crisis Indicator Data'!#REF!="No Data",1,IF(#REF!&lt;&gt;"",1,0))</f>
        <v>#REF!</v>
      </c>
      <c r="G24" s="206" t="e">
        <f>IF('Crisis Indicator Data'!#REF!="No Data",1,IF(#REF!&lt;&gt;"",1,0))</f>
        <v>#REF!</v>
      </c>
      <c r="H24" s="206" t="e">
        <f>IF('Crisis Indicator Data'!#REF!="No Data",1,IF(#REF!&lt;&gt;"",1,0))</f>
        <v>#REF!</v>
      </c>
      <c r="I24" s="206" t="e">
        <f>IF('Crisis Indicator Data'!#REF!="No Data",1,IF(#REF!&lt;&gt;"",1,0))</f>
        <v>#REF!</v>
      </c>
      <c r="J24" s="206" t="e">
        <f>IF('Crisis Indicator Data'!#REF!="No Data",1,IF(#REF!&lt;&gt;"",1,0))</f>
        <v>#REF!</v>
      </c>
      <c r="K24" s="206" t="e">
        <f>IF('Crisis Indicator Data'!#REF!="No Data",1,IF(#REF!&lt;&gt;"",1,0))</f>
        <v>#REF!</v>
      </c>
      <c r="L24" s="206" t="e">
        <f>IF('Crisis Indicator Data'!#REF!="No Data",1,IF(#REF!&lt;&gt;"",1,0))</f>
        <v>#REF!</v>
      </c>
      <c r="M24" s="206" t="e">
        <f>IF('Crisis Indicator Data'!#REF!="No Data",1,IF(#REF!&lt;&gt;"",1,0))</f>
        <v>#REF!</v>
      </c>
      <c r="N24" s="206" t="e">
        <f>IF('Crisis Indicator Data'!#REF!="No Data",1,IF(#REF!&lt;&gt;"",1,0))</f>
        <v>#REF!</v>
      </c>
      <c r="O24" s="206" t="e">
        <f>IF('Crisis Indicator Data'!#REF!="No Data",1,IF(#REF!&lt;&gt;"",1,0))</f>
        <v>#REF!</v>
      </c>
      <c r="P24" s="206" t="e">
        <f>IF('Crisis Indicator Data'!#REF!="No Data",1,IF(#REF!&lt;&gt;"",1,0))</f>
        <v>#REF!</v>
      </c>
      <c r="Q24" s="206" t="e">
        <f>IF('Crisis Indicator Data'!#REF!="No Data",1,IF(#REF!&lt;&gt;"",1,0))</f>
        <v>#REF!</v>
      </c>
      <c r="R24" s="206" t="e">
        <f>IF('Crisis Indicator Data'!#REF!="No Data",1,IF(#REF!&lt;&gt;"",1,0))</f>
        <v>#REF!</v>
      </c>
      <c r="S24" s="206" t="e">
        <f>IF('Crisis Indicator Data'!#REF!="No Data",1,IF(#REF!&lt;&gt;"",1,0))</f>
        <v>#REF!</v>
      </c>
      <c r="T24" s="206" t="e">
        <f>IF('Crisis Indicator Data'!#REF!="No Data",1,IF(#REF!&lt;&gt;"",1,0))</f>
        <v>#REF!</v>
      </c>
      <c r="U24" s="206" t="e">
        <f>IF('Crisis Indicator Data'!#REF!="No Data",1,IF(#REF!&lt;&gt;"",1,0))</f>
        <v>#REF!</v>
      </c>
      <c r="V24" s="206" t="e">
        <f>IF('Crisis Indicator Data'!#REF!="No Data",1,IF(#REF!&lt;&gt;"",1,0))</f>
        <v>#REF!</v>
      </c>
      <c r="W24" s="206" t="e">
        <f>IF('Crisis Indicator Data'!#REF!="No Data",1,IF(#REF!&lt;&gt;"",1,0))</f>
        <v>#REF!</v>
      </c>
      <c r="X24" s="206" t="e">
        <f>IF('Crisis Indicator Data'!#REF!="No Data",1,IF(#REF!&lt;&gt;"",1,0))</f>
        <v>#REF!</v>
      </c>
      <c r="Y24" s="206" t="e">
        <f>IF('Crisis Indicator Data'!#REF!="No Data",1,IF(#REF!&lt;&gt;"",1,0))</f>
        <v>#REF!</v>
      </c>
      <c r="Z24" s="206" t="e">
        <f>IF('Crisis Indicator Data'!#REF!="No Data",1,IF(#REF!&lt;&gt;"",1,0))</f>
        <v>#REF!</v>
      </c>
      <c r="AA24" s="206" t="e">
        <f>IF('Crisis Indicator Data'!#REF!="No Data",1,IF(#REF!&lt;&gt;"",1,0))</f>
        <v>#REF!</v>
      </c>
      <c r="AB24" s="206" t="e">
        <f>IF('Crisis Indicator Data'!#REF!="No Data",1,IF(#REF!&lt;&gt;"",1,0))</f>
        <v>#REF!</v>
      </c>
      <c r="AC24" s="206" t="e">
        <f>IF('Crisis Indicator Data'!#REF!="No Data",1,IF(#REF!&lt;&gt;"",1,0))</f>
        <v>#REF!</v>
      </c>
      <c r="AD24" s="206" t="e">
        <f>IF('Crisis Indicator Data'!#REF!="No Data",1,IF(#REF!&lt;&gt;"",1,0))</f>
        <v>#REF!</v>
      </c>
      <c r="AE24" s="206" t="e">
        <f>IF('Crisis Indicator Data'!#REF!="No Data",1,IF(#REF!&lt;&gt;"",1,0))</f>
        <v>#REF!</v>
      </c>
      <c r="AF24" s="206" t="e">
        <f>IF('Crisis Indicator Data'!#REF!="No Data",1,IF(#REF!&lt;&gt;"",1,0))</f>
        <v>#REF!</v>
      </c>
      <c r="AG24" s="206" t="e">
        <f>IF('Crisis Indicator Data'!#REF!="No Data",1,IF(#REF!&lt;&gt;"",1,0))</f>
        <v>#REF!</v>
      </c>
      <c r="AH24" s="206" t="e">
        <f>IF('Crisis Indicator Data'!#REF!="No Data",1,IF(#REF!&lt;&gt;"",1,0))</f>
        <v>#REF!</v>
      </c>
      <c r="AI24" s="206" t="e">
        <f>IF('Crisis Indicator Data'!#REF!="No Data",1,IF(#REF!&lt;&gt;"",1,0))</f>
        <v>#REF!</v>
      </c>
      <c r="AJ24" s="206" t="e">
        <f>IF('Crisis Indicator Data'!#REF!="No Data",1,IF(#REF!&lt;&gt;"",1,0))</f>
        <v>#REF!</v>
      </c>
      <c r="AK24" s="206" t="e">
        <f>IF('Crisis Indicator Data'!#REF!="No Data",1,IF(#REF!&lt;&gt;"",1,0))</f>
        <v>#REF!</v>
      </c>
      <c r="AL24" s="206" t="e">
        <f>IF('Crisis Indicator Data'!#REF!="No Data",1,IF(#REF!&lt;&gt;"",1,0))</f>
        <v>#REF!</v>
      </c>
      <c r="AM24" s="206" t="e">
        <f>IF('Crisis Indicator Data'!#REF!="No Data",1,IF(#REF!&lt;&gt;"",1,0))</f>
        <v>#REF!</v>
      </c>
      <c r="AN24" s="206" t="e">
        <f>IF('Crisis Indicator Data'!#REF!="No Data",1,IF(#REF!&lt;&gt;"",1,0))</f>
        <v>#REF!</v>
      </c>
      <c r="AO24" s="206" t="e">
        <f>IF('Crisis Indicator Data'!#REF!="No Data",1,IF(#REF!&lt;&gt;"",1,0))</f>
        <v>#REF!</v>
      </c>
      <c r="AP24" s="206" t="e">
        <f>IF('Crisis Indicator Data'!#REF!="No Data",1,IF(#REF!&lt;&gt;"",1,0))</f>
        <v>#REF!</v>
      </c>
      <c r="AQ24" s="206" t="e">
        <f>IF('Crisis Indicator Data'!#REF!="No Data",1,IF(#REF!&lt;&gt;"",1,0))</f>
        <v>#REF!</v>
      </c>
      <c r="AR24" s="206" t="e">
        <f>IF('Crisis Indicator Data'!#REF!="No Data",1,IF(#REF!&lt;&gt;"",1,0))</f>
        <v>#REF!</v>
      </c>
      <c r="AS24" s="206" t="e">
        <f>IF('Crisis Indicator Data'!#REF!="No Data",1,IF(#REF!&lt;&gt;"",1,0))</f>
        <v>#REF!</v>
      </c>
      <c r="AT24" s="206" t="e">
        <f>IF('Crisis Indicator Data'!#REF!="No Data",1,IF(#REF!&lt;&gt;"",1,0))</f>
        <v>#REF!</v>
      </c>
      <c r="AU24" s="206" t="e">
        <f>IF('Crisis Indicator Data'!#REF!="No Data",1,IF(#REF!&lt;&gt;"",1,0))</f>
        <v>#REF!</v>
      </c>
      <c r="AV24" s="206" t="e">
        <f>IF('Crisis Indicator Data'!#REF!="No Data",1,IF(#REF!&lt;&gt;"",1,0))</f>
        <v>#REF!</v>
      </c>
      <c r="AW24" s="206" t="e">
        <f>IF('Crisis Indicator Data'!#REF!="No Data",1,IF(#REF!&lt;&gt;"",1,0))</f>
        <v>#REF!</v>
      </c>
      <c r="AX24" s="206" t="e">
        <f>IF('Crisis Indicator Data'!#REF!="No Data",1,IF(#REF!&lt;&gt;"",1,0))</f>
        <v>#REF!</v>
      </c>
      <c r="AY24" s="206" t="e">
        <f>IF('Crisis Indicator Data'!#REF!="No Data",1,IF(#REF!&lt;&gt;"",1,0))</f>
        <v>#REF!</v>
      </c>
      <c r="AZ24" s="206" t="e">
        <f>IF('Crisis Indicator Data'!#REF!="No Data",1,IF(#REF!&lt;&gt;"",1,0))</f>
        <v>#REF!</v>
      </c>
      <c r="BA24" t="e">
        <f t="shared" si="0"/>
        <v>#REF!</v>
      </c>
      <c r="BB24" s="22" t="e">
        <f t="shared" si="1"/>
        <v>#REF!</v>
      </c>
    </row>
    <row r="25" spans="1:54" x14ac:dyDescent="0.25">
      <c r="A25" t="s">
        <v>7157</v>
      </c>
      <c r="B25" s="206" t="e">
        <f>IF('Crisis Indicator Data'!#REF!="No Data",1,IF(#REF!&lt;&gt;"",1,0))</f>
        <v>#REF!</v>
      </c>
      <c r="C25" s="206" t="e">
        <f>IF('Crisis Indicator Data'!#REF!="No Data",1,IF(#REF!&lt;&gt;"",1,0))</f>
        <v>#REF!</v>
      </c>
      <c r="D25" s="206" t="e">
        <f>IF('Crisis Indicator Data'!#REF!="No Data",1,IF(#REF!&lt;&gt;"",1,0))</f>
        <v>#REF!</v>
      </c>
      <c r="E25" s="206" t="e">
        <f>IF('Crisis Indicator Data'!#REF!="No Data",1,IF(#REF!&lt;&gt;"",1,0))</f>
        <v>#REF!</v>
      </c>
      <c r="F25" s="206" t="e">
        <f>IF('Crisis Indicator Data'!#REF!="No Data",1,IF(#REF!&lt;&gt;"",1,0))</f>
        <v>#REF!</v>
      </c>
      <c r="G25" s="206" t="e">
        <f>IF('Crisis Indicator Data'!#REF!="No Data",1,IF(#REF!&lt;&gt;"",1,0))</f>
        <v>#REF!</v>
      </c>
      <c r="H25" s="206" t="e">
        <f>IF('Crisis Indicator Data'!#REF!="No Data",1,IF(#REF!&lt;&gt;"",1,0))</f>
        <v>#REF!</v>
      </c>
      <c r="I25" s="206" t="e">
        <f>IF('Crisis Indicator Data'!#REF!="No Data",1,IF(#REF!&lt;&gt;"",1,0))</f>
        <v>#REF!</v>
      </c>
      <c r="J25" s="206" t="e">
        <f>IF('Crisis Indicator Data'!#REF!="No Data",1,IF(#REF!&lt;&gt;"",1,0))</f>
        <v>#REF!</v>
      </c>
      <c r="K25" s="206" t="e">
        <f>IF('Crisis Indicator Data'!#REF!="No Data",1,IF(#REF!&lt;&gt;"",1,0))</f>
        <v>#REF!</v>
      </c>
      <c r="L25" s="206" t="e">
        <f>IF('Crisis Indicator Data'!#REF!="No Data",1,IF(#REF!&lt;&gt;"",1,0))</f>
        <v>#REF!</v>
      </c>
      <c r="M25" s="206" t="e">
        <f>IF('Crisis Indicator Data'!#REF!="No Data",1,IF(#REF!&lt;&gt;"",1,0))</f>
        <v>#REF!</v>
      </c>
      <c r="N25" s="206" t="e">
        <f>IF('Crisis Indicator Data'!#REF!="No Data",1,IF(#REF!&lt;&gt;"",1,0))</f>
        <v>#REF!</v>
      </c>
      <c r="O25" s="206" t="e">
        <f>IF('Crisis Indicator Data'!#REF!="No Data",1,IF(#REF!&lt;&gt;"",1,0))</f>
        <v>#REF!</v>
      </c>
      <c r="P25" s="206" t="e">
        <f>IF('Crisis Indicator Data'!#REF!="No Data",1,IF(#REF!&lt;&gt;"",1,0))</f>
        <v>#REF!</v>
      </c>
      <c r="Q25" s="206" t="e">
        <f>IF('Crisis Indicator Data'!#REF!="No Data",1,IF(#REF!&lt;&gt;"",1,0))</f>
        <v>#REF!</v>
      </c>
      <c r="R25" s="206" t="e">
        <f>IF('Crisis Indicator Data'!#REF!="No Data",1,IF(#REF!&lt;&gt;"",1,0))</f>
        <v>#REF!</v>
      </c>
      <c r="S25" s="206" t="e">
        <f>IF('Crisis Indicator Data'!#REF!="No Data",1,IF(#REF!&lt;&gt;"",1,0))</f>
        <v>#REF!</v>
      </c>
      <c r="T25" s="206" t="e">
        <f>IF('Crisis Indicator Data'!#REF!="No Data",1,IF(#REF!&lt;&gt;"",1,0))</f>
        <v>#REF!</v>
      </c>
      <c r="U25" s="206" t="e">
        <f>IF('Crisis Indicator Data'!#REF!="No Data",1,IF(#REF!&lt;&gt;"",1,0))</f>
        <v>#REF!</v>
      </c>
      <c r="V25" s="206" t="e">
        <f>IF('Crisis Indicator Data'!#REF!="No Data",1,IF(#REF!&lt;&gt;"",1,0))</f>
        <v>#REF!</v>
      </c>
      <c r="W25" s="206" t="e">
        <f>IF('Crisis Indicator Data'!#REF!="No Data",1,IF(#REF!&lt;&gt;"",1,0))</f>
        <v>#REF!</v>
      </c>
      <c r="X25" s="206" t="e">
        <f>IF('Crisis Indicator Data'!#REF!="No Data",1,IF(#REF!&lt;&gt;"",1,0))</f>
        <v>#REF!</v>
      </c>
      <c r="Y25" s="206" t="e">
        <f>IF('Crisis Indicator Data'!#REF!="No Data",1,IF(#REF!&lt;&gt;"",1,0))</f>
        <v>#REF!</v>
      </c>
      <c r="Z25" s="206" t="e">
        <f>IF('Crisis Indicator Data'!#REF!="No Data",1,IF(#REF!&lt;&gt;"",1,0))</f>
        <v>#REF!</v>
      </c>
      <c r="AA25" s="206" t="e">
        <f>IF('Crisis Indicator Data'!#REF!="No Data",1,IF(#REF!&lt;&gt;"",1,0))</f>
        <v>#REF!</v>
      </c>
      <c r="AB25" s="206" t="e">
        <f>IF('Crisis Indicator Data'!#REF!="No Data",1,IF(#REF!&lt;&gt;"",1,0))</f>
        <v>#REF!</v>
      </c>
      <c r="AC25" s="206" t="e">
        <f>IF('Crisis Indicator Data'!#REF!="No Data",1,IF(#REF!&lt;&gt;"",1,0))</f>
        <v>#REF!</v>
      </c>
      <c r="AD25" s="206" t="e">
        <f>IF('Crisis Indicator Data'!#REF!="No Data",1,IF(#REF!&lt;&gt;"",1,0))</f>
        <v>#REF!</v>
      </c>
      <c r="AE25" s="206" t="e">
        <f>IF('Crisis Indicator Data'!#REF!="No Data",1,IF(#REF!&lt;&gt;"",1,0))</f>
        <v>#REF!</v>
      </c>
      <c r="AF25" s="206" t="e">
        <f>IF('Crisis Indicator Data'!#REF!="No Data",1,IF(#REF!&lt;&gt;"",1,0))</f>
        <v>#REF!</v>
      </c>
      <c r="AG25" s="206" t="e">
        <f>IF('Crisis Indicator Data'!#REF!="No Data",1,IF(#REF!&lt;&gt;"",1,0))</f>
        <v>#REF!</v>
      </c>
      <c r="AH25" s="206" t="e">
        <f>IF('Crisis Indicator Data'!#REF!="No Data",1,IF(#REF!&lt;&gt;"",1,0))</f>
        <v>#REF!</v>
      </c>
      <c r="AI25" s="206" t="e">
        <f>IF('Crisis Indicator Data'!#REF!="No Data",1,IF(#REF!&lt;&gt;"",1,0))</f>
        <v>#REF!</v>
      </c>
      <c r="AJ25" s="206" t="e">
        <f>IF('Crisis Indicator Data'!#REF!="No Data",1,IF(#REF!&lt;&gt;"",1,0))</f>
        <v>#REF!</v>
      </c>
      <c r="AK25" s="206" t="e">
        <f>IF('Crisis Indicator Data'!#REF!="No Data",1,IF(#REF!&lt;&gt;"",1,0))</f>
        <v>#REF!</v>
      </c>
      <c r="AL25" s="206" t="e">
        <f>IF('Crisis Indicator Data'!#REF!="No Data",1,IF(#REF!&lt;&gt;"",1,0))</f>
        <v>#REF!</v>
      </c>
      <c r="AM25" s="206" t="e">
        <f>IF('Crisis Indicator Data'!#REF!="No Data",1,IF(#REF!&lt;&gt;"",1,0))</f>
        <v>#REF!</v>
      </c>
      <c r="AN25" s="206" t="e">
        <f>IF('Crisis Indicator Data'!#REF!="No Data",1,IF(#REF!&lt;&gt;"",1,0))</f>
        <v>#REF!</v>
      </c>
      <c r="AO25" s="206" t="e">
        <f>IF('Crisis Indicator Data'!#REF!="No Data",1,IF(#REF!&lt;&gt;"",1,0))</f>
        <v>#REF!</v>
      </c>
      <c r="AP25" s="206" t="e">
        <f>IF('Crisis Indicator Data'!#REF!="No Data",1,IF(#REF!&lt;&gt;"",1,0))</f>
        <v>#REF!</v>
      </c>
      <c r="AQ25" s="206" t="e">
        <f>IF('Crisis Indicator Data'!#REF!="No Data",1,IF(#REF!&lt;&gt;"",1,0))</f>
        <v>#REF!</v>
      </c>
      <c r="AR25" s="206" t="e">
        <f>IF('Crisis Indicator Data'!#REF!="No Data",1,IF(#REF!&lt;&gt;"",1,0))</f>
        <v>#REF!</v>
      </c>
      <c r="AS25" s="206" t="e">
        <f>IF('Crisis Indicator Data'!#REF!="No Data",1,IF(#REF!&lt;&gt;"",1,0))</f>
        <v>#REF!</v>
      </c>
      <c r="AT25" s="206" t="e">
        <f>IF('Crisis Indicator Data'!#REF!="No Data",1,IF(#REF!&lt;&gt;"",1,0))</f>
        <v>#REF!</v>
      </c>
      <c r="AU25" s="206" t="e">
        <f>IF('Crisis Indicator Data'!#REF!="No Data",1,IF(#REF!&lt;&gt;"",1,0))</f>
        <v>#REF!</v>
      </c>
      <c r="AV25" s="206" t="e">
        <f>IF('Crisis Indicator Data'!#REF!="No Data",1,IF(#REF!&lt;&gt;"",1,0))</f>
        <v>#REF!</v>
      </c>
      <c r="AW25" s="206" t="e">
        <f>IF('Crisis Indicator Data'!#REF!="No Data",1,IF(#REF!&lt;&gt;"",1,0))</f>
        <v>#REF!</v>
      </c>
      <c r="AX25" s="206" t="e">
        <f>IF('Crisis Indicator Data'!#REF!="No Data",1,IF(#REF!&lt;&gt;"",1,0))</f>
        <v>#REF!</v>
      </c>
      <c r="AY25" s="206" t="e">
        <f>IF('Crisis Indicator Data'!#REF!="No Data",1,IF(#REF!&lt;&gt;"",1,0))</f>
        <v>#REF!</v>
      </c>
      <c r="AZ25" s="206" t="e">
        <f>IF('Crisis Indicator Data'!#REF!="No Data",1,IF(#REF!&lt;&gt;"",1,0))</f>
        <v>#REF!</v>
      </c>
      <c r="BA25" t="e">
        <f t="shared" si="0"/>
        <v>#REF!</v>
      </c>
      <c r="BB25" s="22" t="e">
        <f t="shared" si="1"/>
        <v>#REF!</v>
      </c>
    </row>
    <row r="26" spans="1:54" x14ac:dyDescent="0.25">
      <c r="A26" t="s">
        <v>7140</v>
      </c>
      <c r="B26" s="206" t="e">
        <f>IF('Crisis Indicator Data'!#REF!="No Data",1,IF(#REF!&lt;&gt;"",1,0))</f>
        <v>#REF!</v>
      </c>
      <c r="C26" s="206" t="e">
        <f>IF('Crisis Indicator Data'!#REF!="No Data",1,IF(#REF!&lt;&gt;"",1,0))</f>
        <v>#REF!</v>
      </c>
      <c r="D26" s="206" t="e">
        <f>IF('Crisis Indicator Data'!#REF!="No Data",1,IF(#REF!&lt;&gt;"",1,0))</f>
        <v>#REF!</v>
      </c>
      <c r="E26" s="206" t="e">
        <f>IF('Crisis Indicator Data'!#REF!="No Data",1,IF(#REF!&lt;&gt;"",1,0))</f>
        <v>#REF!</v>
      </c>
      <c r="F26" s="206" t="e">
        <f>IF('Crisis Indicator Data'!#REF!="No Data",1,IF(#REF!&lt;&gt;"",1,0))</f>
        <v>#REF!</v>
      </c>
      <c r="G26" s="206" t="e">
        <f>IF('Crisis Indicator Data'!#REF!="No Data",1,IF(#REF!&lt;&gt;"",1,0))</f>
        <v>#REF!</v>
      </c>
      <c r="H26" s="206" t="e">
        <f>IF('Crisis Indicator Data'!#REF!="No Data",1,IF(#REF!&lt;&gt;"",1,0))</f>
        <v>#REF!</v>
      </c>
      <c r="I26" s="206" t="e">
        <f>IF('Crisis Indicator Data'!#REF!="No Data",1,IF(#REF!&lt;&gt;"",1,0))</f>
        <v>#REF!</v>
      </c>
      <c r="J26" s="206" t="e">
        <f>IF('Crisis Indicator Data'!#REF!="No Data",1,IF(#REF!&lt;&gt;"",1,0))</f>
        <v>#REF!</v>
      </c>
      <c r="K26" s="206" t="e">
        <f>IF('Crisis Indicator Data'!#REF!="No Data",1,IF(#REF!&lt;&gt;"",1,0))</f>
        <v>#REF!</v>
      </c>
      <c r="L26" s="206" t="e">
        <f>IF('Crisis Indicator Data'!#REF!="No Data",1,IF(#REF!&lt;&gt;"",1,0))</f>
        <v>#REF!</v>
      </c>
      <c r="M26" s="206" t="e">
        <f>IF('Crisis Indicator Data'!#REF!="No Data",1,IF(#REF!&lt;&gt;"",1,0))</f>
        <v>#REF!</v>
      </c>
      <c r="N26" s="206" t="e">
        <f>IF('Crisis Indicator Data'!#REF!="No Data",1,IF(#REF!&lt;&gt;"",1,0))</f>
        <v>#REF!</v>
      </c>
      <c r="O26" s="206" t="e">
        <f>IF('Crisis Indicator Data'!#REF!="No Data",1,IF(#REF!&lt;&gt;"",1,0))</f>
        <v>#REF!</v>
      </c>
      <c r="P26" s="206" t="e">
        <f>IF('Crisis Indicator Data'!#REF!="No Data",1,IF(#REF!&lt;&gt;"",1,0))</f>
        <v>#REF!</v>
      </c>
      <c r="Q26" s="206" t="e">
        <f>IF('Crisis Indicator Data'!#REF!="No Data",1,IF(#REF!&lt;&gt;"",1,0))</f>
        <v>#REF!</v>
      </c>
      <c r="R26" s="206" t="e">
        <f>IF('Crisis Indicator Data'!#REF!="No Data",1,IF(#REF!&lt;&gt;"",1,0))</f>
        <v>#REF!</v>
      </c>
      <c r="S26" s="206" t="e">
        <f>IF('Crisis Indicator Data'!#REF!="No Data",1,IF(#REF!&lt;&gt;"",1,0))</f>
        <v>#REF!</v>
      </c>
      <c r="T26" s="206" t="e">
        <f>IF('Crisis Indicator Data'!#REF!="No Data",1,IF(#REF!&lt;&gt;"",1,0))</f>
        <v>#REF!</v>
      </c>
      <c r="U26" s="206" t="e">
        <f>IF('Crisis Indicator Data'!#REF!="No Data",1,IF(#REF!&lt;&gt;"",1,0))</f>
        <v>#REF!</v>
      </c>
      <c r="V26" s="206" t="e">
        <f>IF('Crisis Indicator Data'!#REF!="No Data",1,IF(#REF!&lt;&gt;"",1,0))</f>
        <v>#REF!</v>
      </c>
      <c r="W26" s="206" t="e">
        <f>IF('Crisis Indicator Data'!#REF!="No Data",1,IF(#REF!&lt;&gt;"",1,0))</f>
        <v>#REF!</v>
      </c>
      <c r="X26" s="206" t="e">
        <f>IF('Crisis Indicator Data'!#REF!="No Data",1,IF(#REF!&lt;&gt;"",1,0))</f>
        <v>#REF!</v>
      </c>
      <c r="Y26" s="206" t="e">
        <f>IF('Crisis Indicator Data'!#REF!="No Data",1,IF(#REF!&lt;&gt;"",1,0))</f>
        <v>#REF!</v>
      </c>
      <c r="Z26" s="206" t="e">
        <f>IF('Crisis Indicator Data'!#REF!="No Data",1,IF(#REF!&lt;&gt;"",1,0))</f>
        <v>#REF!</v>
      </c>
      <c r="AA26" s="206" t="e">
        <f>IF('Crisis Indicator Data'!#REF!="No Data",1,IF(#REF!&lt;&gt;"",1,0))</f>
        <v>#REF!</v>
      </c>
      <c r="AB26" s="206" t="e">
        <f>IF('Crisis Indicator Data'!#REF!="No Data",1,IF(#REF!&lt;&gt;"",1,0))</f>
        <v>#REF!</v>
      </c>
      <c r="AC26" s="206" t="e">
        <f>IF('Crisis Indicator Data'!#REF!="No Data",1,IF(#REF!&lt;&gt;"",1,0))</f>
        <v>#REF!</v>
      </c>
      <c r="AD26" s="206" t="e">
        <f>IF('Crisis Indicator Data'!#REF!="No Data",1,IF(#REF!&lt;&gt;"",1,0))</f>
        <v>#REF!</v>
      </c>
      <c r="AE26" s="206" t="e">
        <f>IF('Crisis Indicator Data'!#REF!="No Data",1,IF(#REF!&lt;&gt;"",1,0))</f>
        <v>#REF!</v>
      </c>
      <c r="AF26" s="206" t="e">
        <f>IF('Crisis Indicator Data'!#REF!="No Data",1,IF(#REF!&lt;&gt;"",1,0))</f>
        <v>#REF!</v>
      </c>
      <c r="AG26" s="206" t="e">
        <f>IF('Crisis Indicator Data'!#REF!="No Data",1,IF(#REF!&lt;&gt;"",1,0))</f>
        <v>#REF!</v>
      </c>
      <c r="AH26" s="206" t="e">
        <f>IF('Crisis Indicator Data'!#REF!="No Data",1,IF(#REF!&lt;&gt;"",1,0))</f>
        <v>#REF!</v>
      </c>
      <c r="AI26" s="206" t="e">
        <f>IF('Crisis Indicator Data'!#REF!="No Data",1,IF(#REF!&lt;&gt;"",1,0))</f>
        <v>#REF!</v>
      </c>
      <c r="AJ26" s="206" t="e">
        <f>IF('Crisis Indicator Data'!#REF!="No Data",1,IF(#REF!&lt;&gt;"",1,0))</f>
        <v>#REF!</v>
      </c>
      <c r="AK26" s="206" t="e">
        <f>IF('Crisis Indicator Data'!#REF!="No Data",1,IF(#REF!&lt;&gt;"",1,0))</f>
        <v>#REF!</v>
      </c>
      <c r="AL26" s="206" t="e">
        <f>IF('Crisis Indicator Data'!#REF!="No Data",1,IF(#REF!&lt;&gt;"",1,0))</f>
        <v>#REF!</v>
      </c>
      <c r="AM26" s="206" t="e">
        <f>IF('Crisis Indicator Data'!#REF!="No Data",1,IF(#REF!&lt;&gt;"",1,0))</f>
        <v>#REF!</v>
      </c>
      <c r="AN26" s="206" t="e">
        <f>IF('Crisis Indicator Data'!#REF!="No Data",1,IF(#REF!&lt;&gt;"",1,0))</f>
        <v>#REF!</v>
      </c>
      <c r="AO26" s="206" t="e">
        <f>IF('Crisis Indicator Data'!#REF!="No Data",1,IF(#REF!&lt;&gt;"",1,0))</f>
        <v>#REF!</v>
      </c>
      <c r="AP26" s="206" t="e">
        <f>IF('Crisis Indicator Data'!#REF!="No Data",1,IF(#REF!&lt;&gt;"",1,0))</f>
        <v>#REF!</v>
      </c>
      <c r="AQ26" s="206" t="e">
        <f>IF('Crisis Indicator Data'!#REF!="No Data",1,IF(#REF!&lt;&gt;"",1,0))</f>
        <v>#REF!</v>
      </c>
      <c r="AR26" s="206" t="e">
        <f>IF('Crisis Indicator Data'!#REF!="No Data",1,IF(#REF!&lt;&gt;"",1,0))</f>
        <v>#REF!</v>
      </c>
      <c r="AS26" s="206" t="e">
        <f>IF('Crisis Indicator Data'!#REF!="No Data",1,IF(#REF!&lt;&gt;"",1,0))</f>
        <v>#REF!</v>
      </c>
      <c r="AT26" s="206" t="e">
        <f>IF('Crisis Indicator Data'!#REF!="No Data",1,IF(#REF!&lt;&gt;"",1,0))</f>
        <v>#REF!</v>
      </c>
      <c r="AU26" s="206" t="e">
        <f>IF('Crisis Indicator Data'!#REF!="No Data",1,IF(#REF!&lt;&gt;"",1,0))</f>
        <v>#REF!</v>
      </c>
      <c r="AV26" s="206" t="e">
        <f>IF('Crisis Indicator Data'!#REF!="No Data",1,IF(#REF!&lt;&gt;"",1,0))</f>
        <v>#REF!</v>
      </c>
      <c r="AW26" s="206" t="e">
        <f>IF('Crisis Indicator Data'!#REF!="No Data",1,IF(#REF!&lt;&gt;"",1,0))</f>
        <v>#REF!</v>
      </c>
      <c r="AX26" s="206" t="e">
        <f>IF('Crisis Indicator Data'!#REF!="No Data",1,IF(#REF!&lt;&gt;"",1,0))</f>
        <v>#REF!</v>
      </c>
      <c r="AY26" s="206" t="e">
        <f>IF('Crisis Indicator Data'!#REF!="No Data",1,IF(#REF!&lt;&gt;"",1,0))</f>
        <v>#REF!</v>
      </c>
      <c r="AZ26" s="206" t="e">
        <f>IF('Crisis Indicator Data'!#REF!="No Data",1,IF(#REF!&lt;&gt;"",1,0))</f>
        <v>#REF!</v>
      </c>
      <c r="BA26" t="e">
        <f t="shared" si="0"/>
        <v>#REF!</v>
      </c>
      <c r="BB26" s="22" t="e">
        <f t="shared" si="1"/>
        <v>#REF!</v>
      </c>
    </row>
    <row r="27" spans="1:54" x14ac:dyDescent="0.25">
      <c r="A27" t="s">
        <v>7137</v>
      </c>
      <c r="B27" s="206" t="e">
        <f>IF('Crisis Indicator Data'!#REF!="No Data",1,IF(#REF!&lt;&gt;"",1,0))</f>
        <v>#REF!</v>
      </c>
      <c r="C27" s="206" t="e">
        <f>IF('Crisis Indicator Data'!#REF!="No Data",1,IF(#REF!&lt;&gt;"",1,0))</f>
        <v>#REF!</v>
      </c>
      <c r="D27" s="206" t="e">
        <f>IF('Crisis Indicator Data'!#REF!="No Data",1,IF(#REF!&lt;&gt;"",1,0))</f>
        <v>#REF!</v>
      </c>
      <c r="E27" s="206" t="e">
        <f>IF('Crisis Indicator Data'!#REF!="No Data",1,IF(#REF!&lt;&gt;"",1,0))</f>
        <v>#REF!</v>
      </c>
      <c r="F27" s="206" t="e">
        <f>IF('Crisis Indicator Data'!#REF!="No Data",1,IF(#REF!&lt;&gt;"",1,0))</f>
        <v>#REF!</v>
      </c>
      <c r="G27" s="206" t="e">
        <f>IF('Crisis Indicator Data'!#REF!="No Data",1,IF(#REF!&lt;&gt;"",1,0))</f>
        <v>#REF!</v>
      </c>
      <c r="H27" s="206" t="e">
        <f>IF('Crisis Indicator Data'!#REF!="No Data",1,IF(#REF!&lt;&gt;"",1,0))</f>
        <v>#REF!</v>
      </c>
      <c r="I27" s="206" t="e">
        <f>IF('Crisis Indicator Data'!#REF!="No Data",1,IF(#REF!&lt;&gt;"",1,0))</f>
        <v>#REF!</v>
      </c>
      <c r="J27" s="206" t="e">
        <f>IF('Crisis Indicator Data'!#REF!="No Data",1,IF(#REF!&lt;&gt;"",1,0))</f>
        <v>#REF!</v>
      </c>
      <c r="K27" s="206" t="e">
        <f>IF('Crisis Indicator Data'!#REF!="No Data",1,IF(#REF!&lt;&gt;"",1,0))</f>
        <v>#REF!</v>
      </c>
      <c r="L27" s="206" t="e">
        <f>IF('Crisis Indicator Data'!#REF!="No Data",1,IF(#REF!&lt;&gt;"",1,0))</f>
        <v>#REF!</v>
      </c>
      <c r="M27" s="206" t="e">
        <f>IF('Crisis Indicator Data'!#REF!="No Data",1,IF(#REF!&lt;&gt;"",1,0))</f>
        <v>#REF!</v>
      </c>
      <c r="N27" s="206" t="e">
        <f>IF('Crisis Indicator Data'!#REF!="No Data",1,IF(#REF!&lt;&gt;"",1,0))</f>
        <v>#REF!</v>
      </c>
      <c r="O27" s="206" t="e">
        <f>IF('Crisis Indicator Data'!#REF!="No Data",1,IF(#REF!&lt;&gt;"",1,0))</f>
        <v>#REF!</v>
      </c>
      <c r="P27" s="206" t="e">
        <f>IF('Crisis Indicator Data'!#REF!="No Data",1,IF(#REF!&lt;&gt;"",1,0))</f>
        <v>#REF!</v>
      </c>
      <c r="Q27" s="206" t="e">
        <f>IF('Crisis Indicator Data'!#REF!="No Data",1,IF(#REF!&lt;&gt;"",1,0))</f>
        <v>#REF!</v>
      </c>
      <c r="R27" s="206" t="e">
        <f>IF('Crisis Indicator Data'!#REF!="No Data",1,IF(#REF!&lt;&gt;"",1,0))</f>
        <v>#REF!</v>
      </c>
      <c r="S27" s="206" t="e">
        <f>IF('Crisis Indicator Data'!#REF!="No Data",1,IF(#REF!&lt;&gt;"",1,0))</f>
        <v>#REF!</v>
      </c>
      <c r="T27" s="206" t="e">
        <f>IF('Crisis Indicator Data'!#REF!="No Data",1,IF(#REF!&lt;&gt;"",1,0))</f>
        <v>#REF!</v>
      </c>
      <c r="U27" s="206" t="e">
        <f>IF('Crisis Indicator Data'!#REF!="No Data",1,IF(#REF!&lt;&gt;"",1,0))</f>
        <v>#REF!</v>
      </c>
      <c r="V27" s="206" t="e">
        <f>IF('Crisis Indicator Data'!#REF!="No Data",1,IF(#REF!&lt;&gt;"",1,0))</f>
        <v>#REF!</v>
      </c>
      <c r="W27" s="206" t="e">
        <f>IF('Crisis Indicator Data'!#REF!="No Data",1,IF(#REF!&lt;&gt;"",1,0))</f>
        <v>#REF!</v>
      </c>
      <c r="X27" s="206" t="e">
        <f>IF('Crisis Indicator Data'!#REF!="No Data",1,IF(#REF!&lt;&gt;"",1,0))</f>
        <v>#REF!</v>
      </c>
      <c r="Y27" s="206" t="e">
        <f>IF('Crisis Indicator Data'!#REF!="No Data",1,IF(#REF!&lt;&gt;"",1,0))</f>
        <v>#REF!</v>
      </c>
      <c r="Z27" s="206" t="e">
        <f>IF('Crisis Indicator Data'!#REF!="No Data",1,IF(#REF!&lt;&gt;"",1,0))</f>
        <v>#REF!</v>
      </c>
      <c r="AA27" s="206" t="e">
        <f>IF('Crisis Indicator Data'!#REF!="No Data",1,IF(#REF!&lt;&gt;"",1,0))</f>
        <v>#REF!</v>
      </c>
      <c r="AB27" s="206" t="e">
        <f>IF('Crisis Indicator Data'!#REF!="No Data",1,IF(#REF!&lt;&gt;"",1,0))</f>
        <v>#REF!</v>
      </c>
      <c r="AC27" s="206" t="e">
        <f>IF('Crisis Indicator Data'!#REF!="No Data",1,IF(#REF!&lt;&gt;"",1,0))</f>
        <v>#REF!</v>
      </c>
      <c r="AD27" s="206" t="e">
        <f>IF('Crisis Indicator Data'!#REF!="No Data",1,IF(#REF!&lt;&gt;"",1,0))</f>
        <v>#REF!</v>
      </c>
      <c r="AE27" s="206" t="e">
        <f>IF('Crisis Indicator Data'!#REF!="No Data",1,IF(#REF!&lt;&gt;"",1,0))</f>
        <v>#REF!</v>
      </c>
      <c r="AF27" s="206" t="e">
        <f>IF('Crisis Indicator Data'!#REF!="No Data",1,IF(#REF!&lt;&gt;"",1,0))</f>
        <v>#REF!</v>
      </c>
      <c r="AG27" s="206" t="e">
        <f>IF('Crisis Indicator Data'!#REF!="No Data",1,IF(#REF!&lt;&gt;"",1,0))</f>
        <v>#REF!</v>
      </c>
      <c r="AH27" s="206" t="e">
        <f>IF('Crisis Indicator Data'!#REF!="No Data",1,IF(#REF!&lt;&gt;"",1,0))</f>
        <v>#REF!</v>
      </c>
      <c r="AI27" s="206" t="e">
        <f>IF('Crisis Indicator Data'!#REF!="No Data",1,IF(#REF!&lt;&gt;"",1,0))</f>
        <v>#REF!</v>
      </c>
      <c r="AJ27" s="206" t="e">
        <f>IF('Crisis Indicator Data'!#REF!="No Data",1,IF(#REF!&lt;&gt;"",1,0))</f>
        <v>#REF!</v>
      </c>
      <c r="AK27" s="206" t="e">
        <f>IF('Crisis Indicator Data'!#REF!="No Data",1,IF(#REF!&lt;&gt;"",1,0))</f>
        <v>#REF!</v>
      </c>
      <c r="AL27" s="206" t="e">
        <f>IF('Crisis Indicator Data'!#REF!="No Data",1,IF(#REF!&lt;&gt;"",1,0))</f>
        <v>#REF!</v>
      </c>
      <c r="AM27" s="206" t="e">
        <f>IF('Crisis Indicator Data'!#REF!="No Data",1,IF(#REF!&lt;&gt;"",1,0))</f>
        <v>#REF!</v>
      </c>
      <c r="AN27" s="206" t="e">
        <f>IF('Crisis Indicator Data'!#REF!="No Data",1,IF(#REF!&lt;&gt;"",1,0))</f>
        <v>#REF!</v>
      </c>
      <c r="AO27" s="206" t="e">
        <f>IF('Crisis Indicator Data'!#REF!="No Data",1,IF(#REF!&lt;&gt;"",1,0))</f>
        <v>#REF!</v>
      </c>
      <c r="AP27" s="206" t="e">
        <f>IF('Crisis Indicator Data'!#REF!="No Data",1,IF(#REF!&lt;&gt;"",1,0))</f>
        <v>#REF!</v>
      </c>
      <c r="AQ27" s="206" t="e">
        <f>IF('Crisis Indicator Data'!#REF!="No Data",1,IF(#REF!&lt;&gt;"",1,0))</f>
        <v>#REF!</v>
      </c>
      <c r="AR27" s="206" t="e">
        <f>IF('Crisis Indicator Data'!#REF!="No Data",1,IF(#REF!&lt;&gt;"",1,0))</f>
        <v>#REF!</v>
      </c>
      <c r="AS27" s="206" t="e">
        <f>IF('Crisis Indicator Data'!#REF!="No Data",1,IF(#REF!&lt;&gt;"",1,0))</f>
        <v>#REF!</v>
      </c>
      <c r="AT27" s="206" t="e">
        <f>IF('Crisis Indicator Data'!#REF!="No Data",1,IF(#REF!&lt;&gt;"",1,0))</f>
        <v>#REF!</v>
      </c>
      <c r="AU27" s="206" t="e">
        <f>IF('Crisis Indicator Data'!#REF!="No Data",1,IF(#REF!&lt;&gt;"",1,0))</f>
        <v>#REF!</v>
      </c>
      <c r="AV27" s="206" t="e">
        <f>IF('Crisis Indicator Data'!#REF!="No Data",1,IF(#REF!&lt;&gt;"",1,0))</f>
        <v>#REF!</v>
      </c>
      <c r="AW27" s="206" t="e">
        <f>IF('Crisis Indicator Data'!#REF!="No Data",1,IF(#REF!&lt;&gt;"",1,0))</f>
        <v>#REF!</v>
      </c>
      <c r="AX27" s="206" t="e">
        <f>IF('Crisis Indicator Data'!#REF!="No Data",1,IF(#REF!&lt;&gt;"",1,0))</f>
        <v>#REF!</v>
      </c>
      <c r="AY27" s="206" t="e">
        <f>IF('Crisis Indicator Data'!#REF!="No Data",1,IF(#REF!&lt;&gt;"",1,0))</f>
        <v>#REF!</v>
      </c>
      <c r="AZ27" s="206" t="e">
        <f>IF('Crisis Indicator Data'!#REF!="No Data",1,IF(#REF!&lt;&gt;"",1,0))</f>
        <v>#REF!</v>
      </c>
      <c r="BA27" t="e">
        <f t="shared" si="0"/>
        <v>#REF!</v>
      </c>
      <c r="BB27" s="22" t="e">
        <f t="shared" si="1"/>
        <v>#REF!</v>
      </c>
    </row>
    <row r="28" spans="1:54" x14ac:dyDescent="0.25">
      <c r="A28" t="s">
        <v>7132</v>
      </c>
      <c r="B28" s="206" t="e">
        <f>IF('Crisis Indicator Data'!#REF!="No Data",1,IF(#REF!&lt;&gt;"",1,0))</f>
        <v>#REF!</v>
      </c>
      <c r="C28" s="206" t="e">
        <f>IF('Crisis Indicator Data'!#REF!="No Data",1,IF(#REF!&lt;&gt;"",1,0))</f>
        <v>#REF!</v>
      </c>
      <c r="D28" s="206" t="e">
        <f>IF('Crisis Indicator Data'!#REF!="No Data",1,IF(#REF!&lt;&gt;"",1,0))</f>
        <v>#REF!</v>
      </c>
      <c r="E28" s="206" t="e">
        <f>IF('Crisis Indicator Data'!#REF!="No Data",1,IF(#REF!&lt;&gt;"",1,0))</f>
        <v>#REF!</v>
      </c>
      <c r="F28" s="206" t="e">
        <f>IF('Crisis Indicator Data'!#REF!="No Data",1,IF(#REF!&lt;&gt;"",1,0))</f>
        <v>#REF!</v>
      </c>
      <c r="G28" s="206" t="e">
        <f>IF('Crisis Indicator Data'!#REF!="No Data",1,IF(#REF!&lt;&gt;"",1,0))</f>
        <v>#REF!</v>
      </c>
      <c r="H28" s="206" t="e">
        <f>IF('Crisis Indicator Data'!#REF!="No Data",1,IF(#REF!&lt;&gt;"",1,0))</f>
        <v>#REF!</v>
      </c>
      <c r="I28" s="206" t="e">
        <f>IF('Crisis Indicator Data'!#REF!="No Data",1,IF(#REF!&lt;&gt;"",1,0))</f>
        <v>#REF!</v>
      </c>
      <c r="J28" s="206" t="e">
        <f>IF('Crisis Indicator Data'!#REF!="No Data",1,IF(#REF!&lt;&gt;"",1,0))</f>
        <v>#REF!</v>
      </c>
      <c r="K28" s="206" t="e">
        <f>IF('Crisis Indicator Data'!#REF!="No Data",1,IF(#REF!&lt;&gt;"",1,0))</f>
        <v>#REF!</v>
      </c>
      <c r="L28" s="206" t="e">
        <f>IF('Crisis Indicator Data'!#REF!="No Data",1,IF(#REF!&lt;&gt;"",1,0))</f>
        <v>#REF!</v>
      </c>
      <c r="M28" s="206" t="e">
        <f>IF('Crisis Indicator Data'!#REF!="No Data",1,IF(#REF!&lt;&gt;"",1,0))</f>
        <v>#REF!</v>
      </c>
      <c r="N28" s="206" t="e">
        <f>IF('Crisis Indicator Data'!#REF!="No Data",1,IF(#REF!&lt;&gt;"",1,0))</f>
        <v>#REF!</v>
      </c>
      <c r="O28" s="206" t="e">
        <f>IF('Crisis Indicator Data'!#REF!="No Data",1,IF(#REF!&lt;&gt;"",1,0))</f>
        <v>#REF!</v>
      </c>
      <c r="P28" s="206" t="e">
        <f>IF('Crisis Indicator Data'!#REF!="No Data",1,IF(#REF!&lt;&gt;"",1,0))</f>
        <v>#REF!</v>
      </c>
      <c r="Q28" s="206" t="e">
        <f>IF('Crisis Indicator Data'!#REF!="No Data",1,IF(#REF!&lt;&gt;"",1,0))</f>
        <v>#REF!</v>
      </c>
      <c r="R28" s="206" t="e">
        <f>IF('Crisis Indicator Data'!#REF!="No Data",1,IF(#REF!&lt;&gt;"",1,0))</f>
        <v>#REF!</v>
      </c>
      <c r="S28" s="206" t="e">
        <f>IF('Crisis Indicator Data'!#REF!="No Data",1,IF(#REF!&lt;&gt;"",1,0))</f>
        <v>#REF!</v>
      </c>
      <c r="T28" s="206" t="e">
        <f>IF('Crisis Indicator Data'!#REF!="No Data",1,IF(#REF!&lt;&gt;"",1,0))</f>
        <v>#REF!</v>
      </c>
      <c r="U28" s="206" t="e">
        <f>IF('Crisis Indicator Data'!#REF!="No Data",1,IF(#REF!&lt;&gt;"",1,0))</f>
        <v>#REF!</v>
      </c>
      <c r="V28" s="206" t="e">
        <f>IF('Crisis Indicator Data'!#REF!="No Data",1,IF(#REF!&lt;&gt;"",1,0))</f>
        <v>#REF!</v>
      </c>
      <c r="W28" s="206" t="e">
        <f>IF('Crisis Indicator Data'!#REF!="No Data",1,IF(#REF!&lt;&gt;"",1,0))</f>
        <v>#REF!</v>
      </c>
      <c r="X28" s="206" t="e">
        <f>IF('Crisis Indicator Data'!#REF!="No Data",1,IF(#REF!&lt;&gt;"",1,0))</f>
        <v>#REF!</v>
      </c>
      <c r="Y28" s="206" t="e">
        <f>IF('Crisis Indicator Data'!#REF!="No Data",1,IF(#REF!&lt;&gt;"",1,0))</f>
        <v>#REF!</v>
      </c>
      <c r="Z28" s="206" t="e">
        <f>IF('Crisis Indicator Data'!#REF!="No Data",1,IF(#REF!&lt;&gt;"",1,0))</f>
        <v>#REF!</v>
      </c>
      <c r="AA28" s="206" t="e">
        <f>IF('Crisis Indicator Data'!#REF!="No Data",1,IF(#REF!&lt;&gt;"",1,0))</f>
        <v>#REF!</v>
      </c>
      <c r="AB28" s="206" t="e">
        <f>IF('Crisis Indicator Data'!#REF!="No Data",1,IF(#REF!&lt;&gt;"",1,0))</f>
        <v>#REF!</v>
      </c>
      <c r="AC28" s="206" t="e">
        <f>IF('Crisis Indicator Data'!#REF!="No Data",1,IF(#REF!&lt;&gt;"",1,0))</f>
        <v>#REF!</v>
      </c>
      <c r="AD28" s="206" t="e">
        <f>IF('Crisis Indicator Data'!#REF!="No Data",1,IF(#REF!&lt;&gt;"",1,0))</f>
        <v>#REF!</v>
      </c>
      <c r="AE28" s="206" t="e">
        <f>IF('Crisis Indicator Data'!#REF!="No Data",1,IF(#REF!&lt;&gt;"",1,0))</f>
        <v>#REF!</v>
      </c>
      <c r="AF28" s="206" t="e">
        <f>IF('Crisis Indicator Data'!#REF!="No Data",1,IF(#REF!&lt;&gt;"",1,0))</f>
        <v>#REF!</v>
      </c>
      <c r="AG28" s="206" t="e">
        <f>IF('Crisis Indicator Data'!#REF!="No Data",1,IF(#REF!&lt;&gt;"",1,0))</f>
        <v>#REF!</v>
      </c>
      <c r="AH28" s="206" t="e">
        <f>IF('Crisis Indicator Data'!#REF!="No Data",1,IF(#REF!&lt;&gt;"",1,0))</f>
        <v>#REF!</v>
      </c>
      <c r="AI28" s="206" t="e">
        <f>IF('Crisis Indicator Data'!#REF!="No Data",1,IF(#REF!&lt;&gt;"",1,0))</f>
        <v>#REF!</v>
      </c>
      <c r="AJ28" s="206" t="e">
        <f>IF('Crisis Indicator Data'!#REF!="No Data",1,IF(#REF!&lt;&gt;"",1,0))</f>
        <v>#REF!</v>
      </c>
      <c r="AK28" s="206" t="e">
        <f>IF('Crisis Indicator Data'!#REF!="No Data",1,IF(#REF!&lt;&gt;"",1,0))</f>
        <v>#REF!</v>
      </c>
      <c r="AL28" s="206" t="e">
        <f>IF('Crisis Indicator Data'!#REF!="No Data",1,IF(#REF!&lt;&gt;"",1,0))</f>
        <v>#REF!</v>
      </c>
      <c r="AM28" s="206" t="e">
        <f>IF('Crisis Indicator Data'!#REF!="No Data",1,IF(#REF!&lt;&gt;"",1,0))</f>
        <v>#REF!</v>
      </c>
      <c r="AN28" s="206" t="e">
        <f>IF('Crisis Indicator Data'!#REF!="No Data",1,IF(#REF!&lt;&gt;"",1,0))</f>
        <v>#REF!</v>
      </c>
      <c r="AO28" s="206" t="e">
        <f>IF('Crisis Indicator Data'!#REF!="No Data",1,IF(#REF!&lt;&gt;"",1,0))</f>
        <v>#REF!</v>
      </c>
      <c r="AP28" s="206" t="e">
        <f>IF('Crisis Indicator Data'!#REF!="No Data",1,IF(#REF!&lt;&gt;"",1,0))</f>
        <v>#REF!</v>
      </c>
      <c r="AQ28" s="206" t="e">
        <f>IF('Crisis Indicator Data'!#REF!="No Data",1,IF(#REF!&lt;&gt;"",1,0))</f>
        <v>#REF!</v>
      </c>
      <c r="AR28" s="206" t="e">
        <f>IF('Crisis Indicator Data'!#REF!="No Data",1,IF(#REF!&lt;&gt;"",1,0))</f>
        <v>#REF!</v>
      </c>
      <c r="AS28" s="206" t="e">
        <f>IF('Crisis Indicator Data'!#REF!="No Data",1,IF(#REF!&lt;&gt;"",1,0))</f>
        <v>#REF!</v>
      </c>
      <c r="AT28" s="206" t="e">
        <f>IF('Crisis Indicator Data'!#REF!="No Data",1,IF(#REF!&lt;&gt;"",1,0))</f>
        <v>#REF!</v>
      </c>
      <c r="AU28" s="206" t="e">
        <f>IF('Crisis Indicator Data'!#REF!="No Data",1,IF(#REF!&lt;&gt;"",1,0))</f>
        <v>#REF!</v>
      </c>
      <c r="AV28" s="206" t="e">
        <f>IF('Crisis Indicator Data'!#REF!="No Data",1,IF(#REF!&lt;&gt;"",1,0))</f>
        <v>#REF!</v>
      </c>
      <c r="AW28" s="206" t="e">
        <f>IF('Crisis Indicator Data'!#REF!="No Data",1,IF(#REF!&lt;&gt;"",1,0))</f>
        <v>#REF!</v>
      </c>
      <c r="AX28" s="206" t="e">
        <f>IF('Crisis Indicator Data'!#REF!="No Data",1,IF(#REF!&lt;&gt;"",1,0))</f>
        <v>#REF!</v>
      </c>
      <c r="AY28" s="206" t="e">
        <f>IF('Crisis Indicator Data'!#REF!="No Data",1,IF(#REF!&lt;&gt;"",1,0))</f>
        <v>#REF!</v>
      </c>
      <c r="AZ28" s="206" t="e">
        <f>IF('Crisis Indicator Data'!#REF!="No Data",1,IF(#REF!&lt;&gt;"",1,0))</f>
        <v>#REF!</v>
      </c>
      <c r="BA28" t="e">
        <f t="shared" si="0"/>
        <v>#REF!</v>
      </c>
      <c r="BB28" s="22" t="e">
        <f t="shared" si="1"/>
        <v>#REF!</v>
      </c>
    </row>
    <row r="29" spans="1:54" x14ac:dyDescent="0.25">
      <c r="A29" t="s">
        <v>7179</v>
      </c>
      <c r="B29" s="206" t="e">
        <f>IF('Crisis Indicator Data'!#REF!="No Data",1,IF(#REF!&lt;&gt;"",1,0))</f>
        <v>#REF!</v>
      </c>
      <c r="C29" s="206" t="e">
        <f>IF('Crisis Indicator Data'!#REF!="No Data",1,IF(#REF!&lt;&gt;"",1,0))</f>
        <v>#REF!</v>
      </c>
      <c r="D29" s="206" t="e">
        <f>IF('Crisis Indicator Data'!#REF!="No Data",1,IF(#REF!&lt;&gt;"",1,0))</f>
        <v>#REF!</v>
      </c>
      <c r="E29" s="206" t="e">
        <f>IF('Crisis Indicator Data'!#REF!="No Data",1,IF(#REF!&lt;&gt;"",1,0))</f>
        <v>#REF!</v>
      </c>
      <c r="F29" s="206" t="e">
        <f>IF('Crisis Indicator Data'!#REF!="No Data",1,IF(#REF!&lt;&gt;"",1,0))</f>
        <v>#REF!</v>
      </c>
      <c r="G29" s="206" t="e">
        <f>IF('Crisis Indicator Data'!#REF!="No Data",1,IF(#REF!&lt;&gt;"",1,0))</f>
        <v>#REF!</v>
      </c>
      <c r="H29" s="206" t="e">
        <f>IF('Crisis Indicator Data'!#REF!="No Data",1,IF(#REF!&lt;&gt;"",1,0))</f>
        <v>#REF!</v>
      </c>
      <c r="I29" s="206" t="e">
        <f>IF('Crisis Indicator Data'!#REF!="No Data",1,IF(#REF!&lt;&gt;"",1,0))</f>
        <v>#REF!</v>
      </c>
      <c r="J29" s="206" t="e">
        <f>IF('Crisis Indicator Data'!#REF!="No Data",1,IF(#REF!&lt;&gt;"",1,0))</f>
        <v>#REF!</v>
      </c>
      <c r="K29" s="206" t="e">
        <f>IF('Crisis Indicator Data'!#REF!="No Data",1,IF(#REF!&lt;&gt;"",1,0))</f>
        <v>#REF!</v>
      </c>
      <c r="L29" s="206" t="e">
        <f>IF('Crisis Indicator Data'!#REF!="No Data",1,IF(#REF!&lt;&gt;"",1,0))</f>
        <v>#REF!</v>
      </c>
      <c r="M29" s="206" t="e">
        <f>IF('Crisis Indicator Data'!#REF!="No Data",1,IF(#REF!&lt;&gt;"",1,0))</f>
        <v>#REF!</v>
      </c>
      <c r="N29" s="206" t="e">
        <f>IF('Crisis Indicator Data'!#REF!="No Data",1,IF(#REF!&lt;&gt;"",1,0))</f>
        <v>#REF!</v>
      </c>
      <c r="O29" s="206" t="e">
        <f>IF('Crisis Indicator Data'!#REF!="No Data",1,IF(#REF!&lt;&gt;"",1,0))</f>
        <v>#REF!</v>
      </c>
      <c r="P29" s="206" t="e">
        <f>IF('Crisis Indicator Data'!#REF!="No Data",1,IF(#REF!&lt;&gt;"",1,0))</f>
        <v>#REF!</v>
      </c>
      <c r="Q29" s="206" t="e">
        <f>IF('Crisis Indicator Data'!#REF!="No Data",1,IF(#REF!&lt;&gt;"",1,0))</f>
        <v>#REF!</v>
      </c>
      <c r="R29" s="206" t="e">
        <f>IF('Crisis Indicator Data'!#REF!="No Data",1,IF(#REF!&lt;&gt;"",1,0))</f>
        <v>#REF!</v>
      </c>
      <c r="S29" s="206" t="e">
        <f>IF('Crisis Indicator Data'!#REF!="No Data",1,IF(#REF!&lt;&gt;"",1,0))</f>
        <v>#REF!</v>
      </c>
      <c r="T29" s="206" t="e">
        <f>IF('Crisis Indicator Data'!#REF!="No Data",1,IF(#REF!&lt;&gt;"",1,0))</f>
        <v>#REF!</v>
      </c>
      <c r="U29" s="206" t="e">
        <f>IF('Crisis Indicator Data'!#REF!="No Data",1,IF(#REF!&lt;&gt;"",1,0))</f>
        <v>#REF!</v>
      </c>
      <c r="V29" s="206" t="e">
        <f>IF('Crisis Indicator Data'!#REF!="No Data",1,IF(#REF!&lt;&gt;"",1,0))</f>
        <v>#REF!</v>
      </c>
      <c r="W29" s="206" t="e">
        <f>IF('Crisis Indicator Data'!#REF!="No Data",1,IF(#REF!&lt;&gt;"",1,0))</f>
        <v>#REF!</v>
      </c>
      <c r="X29" s="206" t="e">
        <f>IF('Crisis Indicator Data'!#REF!="No Data",1,IF(#REF!&lt;&gt;"",1,0))</f>
        <v>#REF!</v>
      </c>
      <c r="Y29" s="206" t="e">
        <f>IF('Crisis Indicator Data'!#REF!="No Data",1,IF(#REF!&lt;&gt;"",1,0))</f>
        <v>#REF!</v>
      </c>
      <c r="Z29" s="206" t="e">
        <f>IF('Crisis Indicator Data'!#REF!="No Data",1,IF(#REF!&lt;&gt;"",1,0))</f>
        <v>#REF!</v>
      </c>
      <c r="AA29" s="206" t="e">
        <f>IF('Crisis Indicator Data'!#REF!="No Data",1,IF(#REF!&lt;&gt;"",1,0))</f>
        <v>#REF!</v>
      </c>
      <c r="AB29" s="206" t="e">
        <f>IF('Crisis Indicator Data'!#REF!="No Data",1,IF(#REF!&lt;&gt;"",1,0))</f>
        <v>#REF!</v>
      </c>
      <c r="AC29" s="206" t="e">
        <f>IF('Crisis Indicator Data'!#REF!="No Data",1,IF(#REF!&lt;&gt;"",1,0))</f>
        <v>#REF!</v>
      </c>
      <c r="AD29" s="206" t="e">
        <f>IF('Crisis Indicator Data'!#REF!="No Data",1,IF(#REF!&lt;&gt;"",1,0))</f>
        <v>#REF!</v>
      </c>
      <c r="AE29" s="206" t="e">
        <f>IF('Crisis Indicator Data'!#REF!="No Data",1,IF(#REF!&lt;&gt;"",1,0))</f>
        <v>#REF!</v>
      </c>
      <c r="AF29" s="206" t="e">
        <f>IF('Crisis Indicator Data'!#REF!="No Data",1,IF(#REF!&lt;&gt;"",1,0))</f>
        <v>#REF!</v>
      </c>
      <c r="AG29" s="206" t="e">
        <f>IF('Crisis Indicator Data'!#REF!="No Data",1,IF(#REF!&lt;&gt;"",1,0))</f>
        <v>#REF!</v>
      </c>
      <c r="AH29" s="206" t="e">
        <f>IF('Crisis Indicator Data'!#REF!="No Data",1,IF(#REF!&lt;&gt;"",1,0))</f>
        <v>#REF!</v>
      </c>
      <c r="AI29" s="206" t="e">
        <f>IF('Crisis Indicator Data'!#REF!="No Data",1,IF(#REF!&lt;&gt;"",1,0))</f>
        <v>#REF!</v>
      </c>
      <c r="AJ29" s="206" t="e">
        <f>IF('Crisis Indicator Data'!#REF!="No Data",1,IF(#REF!&lt;&gt;"",1,0))</f>
        <v>#REF!</v>
      </c>
      <c r="AK29" s="206" t="e">
        <f>IF('Crisis Indicator Data'!#REF!="No Data",1,IF(#REF!&lt;&gt;"",1,0))</f>
        <v>#REF!</v>
      </c>
      <c r="AL29" s="206" t="e">
        <f>IF('Crisis Indicator Data'!#REF!="No Data",1,IF(#REF!&lt;&gt;"",1,0))</f>
        <v>#REF!</v>
      </c>
      <c r="AM29" s="206" t="e">
        <f>IF('Crisis Indicator Data'!#REF!="No Data",1,IF(#REF!&lt;&gt;"",1,0))</f>
        <v>#REF!</v>
      </c>
      <c r="AN29" s="206" t="e">
        <f>IF('Crisis Indicator Data'!#REF!="No Data",1,IF(#REF!&lt;&gt;"",1,0))</f>
        <v>#REF!</v>
      </c>
      <c r="AO29" s="206" t="e">
        <f>IF('Crisis Indicator Data'!#REF!="No Data",1,IF(#REF!&lt;&gt;"",1,0))</f>
        <v>#REF!</v>
      </c>
      <c r="AP29" s="206" t="e">
        <f>IF('Crisis Indicator Data'!#REF!="No Data",1,IF(#REF!&lt;&gt;"",1,0))</f>
        <v>#REF!</v>
      </c>
      <c r="AQ29" s="206" t="e">
        <f>IF('Crisis Indicator Data'!#REF!="No Data",1,IF(#REF!&lt;&gt;"",1,0))</f>
        <v>#REF!</v>
      </c>
      <c r="AR29" s="206" t="e">
        <f>IF('Crisis Indicator Data'!#REF!="No Data",1,IF(#REF!&lt;&gt;"",1,0))</f>
        <v>#REF!</v>
      </c>
      <c r="AS29" s="206" t="e">
        <f>IF('Crisis Indicator Data'!#REF!="No Data",1,IF(#REF!&lt;&gt;"",1,0))</f>
        <v>#REF!</v>
      </c>
      <c r="AT29" s="206" t="e">
        <f>IF('Crisis Indicator Data'!#REF!="No Data",1,IF(#REF!&lt;&gt;"",1,0))</f>
        <v>#REF!</v>
      </c>
      <c r="AU29" s="206" t="e">
        <f>IF('Crisis Indicator Data'!#REF!="No Data",1,IF(#REF!&lt;&gt;"",1,0))</f>
        <v>#REF!</v>
      </c>
      <c r="AV29" s="206" t="e">
        <f>IF('Crisis Indicator Data'!#REF!="No Data",1,IF(#REF!&lt;&gt;"",1,0))</f>
        <v>#REF!</v>
      </c>
      <c r="AW29" s="206" t="e">
        <f>IF('Crisis Indicator Data'!#REF!="No Data",1,IF(#REF!&lt;&gt;"",1,0))</f>
        <v>#REF!</v>
      </c>
      <c r="AX29" s="206" t="e">
        <f>IF('Crisis Indicator Data'!#REF!="No Data",1,IF(#REF!&lt;&gt;"",1,0))</f>
        <v>#REF!</v>
      </c>
      <c r="AY29" s="206" t="e">
        <f>IF('Crisis Indicator Data'!#REF!="No Data",1,IF(#REF!&lt;&gt;"",1,0))</f>
        <v>#REF!</v>
      </c>
      <c r="AZ29" s="206" t="e">
        <f>IF('Crisis Indicator Data'!#REF!="No Data",1,IF(#REF!&lt;&gt;"",1,0))</f>
        <v>#REF!</v>
      </c>
      <c r="BA29" t="e">
        <f t="shared" si="0"/>
        <v>#REF!</v>
      </c>
      <c r="BB29" s="22" t="e">
        <f t="shared" si="1"/>
        <v>#REF!</v>
      </c>
    </row>
    <row r="30" spans="1:54" x14ac:dyDescent="0.25">
      <c r="A30" t="s">
        <v>7262</v>
      </c>
      <c r="B30" s="206" t="e">
        <f>IF('Crisis Indicator Data'!#REF!="No Data",1,IF(#REF!&lt;&gt;"",1,0))</f>
        <v>#REF!</v>
      </c>
      <c r="C30" s="206" t="e">
        <f>IF('Crisis Indicator Data'!#REF!="No Data",1,IF(#REF!&lt;&gt;"",1,0))</f>
        <v>#REF!</v>
      </c>
      <c r="D30" s="206" t="e">
        <f>IF('Crisis Indicator Data'!#REF!="No Data",1,IF(#REF!&lt;&gt;"",1,0))</f>
        <v>#REF!</v>
      </c>
      <c r="E30" s="206" t="e">
        <f>IF('Crisis Indicator Data'!#REF!="No Data",1,IF(#REF!&lt;&gt;"",1,0))</f>
        <v>#REF!</v>
      </c>
      <c r="F30" s="206" t="e">
        <f>IF('Crisis Indicator Data'!#REF!="No Data",1,IF(#REF!&lt;&gt;"",1,0))</f>
        <v>#REF!</v>
      </c>
      <c r="G30" s="206" t="e">
        <f>IF('Crisis Indicator Data'!#REF!="No Data",1,IF(#REF!&lt;&gt;"",1,0))</f>
        <v>#REF!</v>
      </c>
      <c r="H30" s="206" t="e">
        <f>IF('Crisis Indicator Data'!#REF!="No Data",1,IF(#REF!&lt;&gt;"",1,0))</f>
        <v>#REF!</v>
      </c>
      <c r="I30" s="206" t="e">
        <f>IF('Crisis Indicator Data'!#REF!="No Data",1,IF(#REF!&lt;&gt;"",1,0))</f>
        <v>#REF!</v>
      </c>
      <c r="J30" s="206" t="e">
        <f>IF('Crisis Indicator Data'!#REF!="No Data",1,IF(#REF!&lt;&gt;"",1,0))</f>
        <v>#REF!</v>
      </c>
      <c r="K30" s="206" t="e">
        <f>IF('Crisis Indicator Data'!#REF!="No Data",1,IF(#REF!&lt;&gt;"",1,0))</f>
        <v>#REF!</v>
      </c>
      <c r="L30" s="206" t="e">
        <f>IF('Crisis Indicator Data'!#REF!="No Data",1,IF(#REF!&lt;&gt;"",1,0))</f>
        <v>#REF!</v>
      </c>
      <c r="M30" s="206" t="e">
        <f>IF('Crisis Indicator Data'!#REF!="No Data",1,IF(#REF!&lt;&gt;"",1,0))</f>
        <v>#REF!</v>
      </c>
      <c r="N30" s="206" t="e">
        <f>IF('Crisis Indicator Data'!#REF!="No Data",1,IF(#REF!&lt;&gt;"",1,0))</f>
        <v>#REF!</v>
      </c>
      <c r="O30" s="206" t="e">
        <f>IF('Crisis Indicator Data'!#REF!="No Data",1,IF(#REF!&lt;&gt;"",1,0))</f>
        <v>#REF!</v>
      </c>
      <c r="P30" s="206" t="e">
        <f>IF('Crisis Indicator Data'!#REF!="No Data",1,IF(#REF!&lt;&gt;"",1,0))</f>
        <v>#REF!</v>
      </c>
      <c r="Q30" s="206" t="e">
        <f>IF('Crisis Indicator Data'!#REF!="No Data",1,IF(#REF!&lt;&gt;"",1,0))</f>
        <v>#REF!</v>
      </c>
      <c r="R30" s="206" t="e">
        <f>IF('Crisis Indicator Data'!#REF!="No Data",1,IF(#REF!&lt;&gt;"",1,0))</f>
        <v>#REF!</v>
      </c>
      <c r="S30" s="206" t="e">
        <f>IF('Crisis Indicator Data'!#REF!="No Data",1,IF(#REF!&lt;&gt;"",1,0))</f>
        <v>#REF!</v>
      </c>
      <c r="T30" s="206" t="e">
        <f>IF('Crisis Indicator Data'!#REF!="No Data",1,IF(#REF!&lt;&gt;"",1,0))</f>
        <v>#REF!</v>
      </c>
      <c r="U30" s="206" t="e">
        <f>IF('Crisis Indicator Data'!#REF!="No Data",1,IF(#REF!&lt;&gt;"",1,0))</f>
        <v>#REF!</v>
      </c>
      <c r="V30" s="206" t="e">
        <f>IF('Crisis Indicator Data'!#REF!="No Data",1,IF(#REF!&lt;&gt;"",1,0))</f>
        <v>#REF!</v>
      </c>
      <c r="W30" s="206" t="e">
        <f>IF('Crisis Indicator Data'!#REF!="No Data",1,IF(#REF!&lt;&gt;"",1,0))</f>
        <v>#REF!</v>
      </c>
      <c r="X30" s="206" t="e">
        <f>IF('Crisis Indicator Data'!#REF!="No Data",1,IF(#REF!&lt;&gt;"",1,0))</f>
        <v>#REF!</v>
      </c>
      <c r="Y30" s="206" t="e">
        <f>IF('Crisis Indicator Data'!#REF!="No Data",1,IF(#REF!&lt;&gt;"",1,0))</f>
        <v>#REF!</v>
      </c>
      <c r="Z30" s="206" t="e">
        <f>IF('Crisis Indicator Data'!#REF!="No Data",1,IF(#REF!&lt;&gt;"",1,0))</f>
        <v>#REF!</v>
      </c>
      <c r="AA30" s="206" t="e">
        <f>IF('Crisis Indicator Data'!#REF!="No Data",1,IF(#REF!&lt;&gt;"",1,0))</f>
        <v>#REF!</v>
      </c>
      <c r="AB30" s="206" t="e">
        <f>IF('Crisis Indicator Data'!#REF!="No Data",1,IF(#REF!&lt;&gt;"",1,0))</f>
        <v>#REF!</v>
      </c>
      <c r="AC30" s="206" t="e">
        <f>IF('Crisis Indicator Data'!#REF!="No Data",1,IF(#REF!&lt;&gt;"",1,0))</f>
        <v>#REF!</v>
      </c>
      <c r="AD30" s="206" t="e">
        <f>IF('Crisis Indicator Data'!#REF!="No Data",1,IF(#REF!&lt;&gt;"",1,0))</f>
        <v>#REF!</v>
      </c>
      <c r="AE30" s="206" t="e">
        <f>IF('Crisis Indicator Data'!#REF!="No Data",1,IF(#REF!&lt;&gt;"",1,0))</f>
        <v>#REF!</v>
      </c>
      <c r="AF30" s="206" t="e">
        <f>IF('Crisis Indicator Data'!#REF!="No Data",1,IF(#REF!&lt;&gt;"",1,0))</f>
        <v>#REF!</v>
      </c>
      <c r="AG30" s="206" t="e">
        <f>IF('Crisis Indicator Data'!#REF!="No Data",1,IF(#REF!&lt;&gt;"",1,0))</f>
        <v>#REF!</v>
      </c>
      <c r="AH30" s="206" t="e">
        <f>IF('Crisis Indicator Data'!#REF!="No Data",1,IF(#REF!&lt;&gt;"",1,0))</f>
        <v>#REF!</v>
      </c>
      <c r="AI30" s="206" t="e">
        <f>IF('Crisis Indicator Data'!#REF!="No Data",1,IF(#REF!&lt;&gt;"",1,0))</f>
        <v>#REF!</v>
      </c>
      <c r="AJ30" s="206" t="e">
        <f>IF('Crisis Indicator Data'!#REF!="No Data",1,IF(#REF!&lt;&gt;"",1,0))</f>
        <v>#REF!</v>
      </c>
      <c r="AK30" s="206" t="e">
        <f>IF('Crisis Indicator Data'!#REF!="No Data",1,IF(#REF!&lt;&gt;"",1,0))</f>
        <v>#REF!</v>
      </c>
      <c r="AL30" s="206" t="e">
        <f>IF('Crisis Indicator Data'!#REF!="No Data",1,IF(#REF!&lt;&gt;"",1,0))</f>
        <v>#REF!</v>
      </c>
      <c r="AM30" s="206" t="e">
        <f>IF('Crisis Indicator Data'!#REF!="No Data",1,IF(#REF!&lt;&gt;"",1,0))</f>
        <v>#REF!</v>
      </c>
      <c r="AN30" s="206" t="e">
        <f>IF('Crisis Indicator Data'!#REF!="No Data",1,IF(#REF!&lt;&gt;"",1,0))</f>
        <v>#REF!</v>
      </c>
      <c r="AO30" s="206" t="e">
        <f>IF('Crisis Indicator Data'!#REF!="No Data",1,IF(#REF!&lt;&gt;"",1,0))</f>
        <v>#REF!</v>
      </c>
      <c r="AP30" s="206" t="e">
        <f>IF('Crisis Indicator Data'!#REF!="No Data",1,IF(#REF!&lt;&gt;"",1,0))</f>
        <v>#REF!</v>
      </c>
      <c r="AQ30" s="206" t="e">
        <f>IF('Crisis Indicator Data'!#REF!="No Data",1,IF(#REF!&lt;&gt;"",1,0))</f>
        <v>#REF!</v>
      </c>
      <c r="AR30" s="206" t="e">
        <f>IF('Crisis Indicator Data'!#REF!="No Data",1,IF(#REF!&lt;&gt;"",1,0))</f>
        <v>#REF!</v>
      </c>
      <c r="AS30" s="206" t="e">
        <f>IF('Crisis Indicator Data'!#REF!="No Data",1,IF(#REF!&lt;&gt;"",1,0))</f>
        <v>#REF!</v>
      </c>
      <c r="AT30" s="206" t="e">
        <f>IF('Crisis Indicator Data'!#REF!="No Data",1,IF(#REF!&lt;&gt;"",1,0))</f>
        <v>#REF!</v>
      </c>
      <c r="AU30" s="206" t="e">
        <f>IF('Crisis Indicator Data'!#REF!="No Data",1,IF(#REF!&lt;&gt;"",1,0))</f>
        <v>#REF!</v>
      </c>
      <c r="AV30" s="206" t="e">
        <f>IF('Crisis Indicator Data'!#REF!="No Data",1,IF(#REF!&lt;&gt;"",1,0))</f>
        <v>#REF!</v>
      </c>
      <c r="AW30" s="206" t="e">
        <f>IF('Crisis Indicator Data'!#REF!="No Data",1,IF(#REF!&lt;&gt;"",1,0))</f>
        <v>#REF!</v>
      </c>
      <c r="AX30" s="206" t="e">
        <f>IF('Crisis Indicator Data'!#REF!="No Data",1,IF(#REF!&lt;&gt;"",1,0))</f>
        <v>#REF!</v>
      </c>
      <c r="AY30" s="206" t="e">
        <f>IF('Crisis Indicator Data'!#REF!="No Data",1,IF(#REF!&lt;&gt;"",1,0))</f>
        <v>#REF!</v>
      </c>
      <c r="AZ30" s="206" t="e">
        <f>IF('Crisis Indicator Data'!#REF!="No Data",1,IF(#REF!&lt;&gt;"",1,0))</f>
        <v>#REF!</v>
      </c>
      <c r="BA30" t="e">
        <f t="shared" si="0"/>
        <v>#REF!</v>
      </c>
      <c r="BB30" s="22" t="e">
        <f t="shared" si="1"/>
        <v>#REF!</v>
      </c>
    </row>
    <row r="31" spans="1:54" x14ac:dyDescent="0.25">
      <c r="A31" t="s">
        <v>7172</v>
      </c>
      <c r="B31" s="206" t="e">
        <f>IF('Crisis Indicator Data'!#REF!="No Data",1,IF(#REF!&lt;&gt;"",1,0))</f>
        <v>#REF!</v>
      </c>
      <c r="C31" s="206" t="e">
        <f>IF('Crisis Indicator Data'!#REF!="No Data",1,IF(#REF!&lt;&gt;"",1,0))</f>
        <v>#REF!</v>
      </c>
      <c r="D31" s="206" t="e">
        <f>IF('Crisis Indicator Data'!#REF!="No Data",1,IF(#REF!&lt;&gt;"",1,0))</f>
        <v>#REF!</v>
      </c>
      <c r="E31" s="206" t="e">
        <f>IF('Crisis Indicator Data'!#REF!="No Data",1,IF(#REF!&lt;&gt;"",1,0))</f>
        <v>#REF!</v>
      </c>
      <c r="F31" s="206" t="e">
        <f>IF('Crisis Indicator Data'!#REF!="No Data",1,IF(#REF!&lt;&gt;"",1,0))</f>
        <v>#REF!</v>
      </c>
      <c r="G31" s="206" t="e">
        <f>IF('Crisis Indicator Data'!#REF!="No Data",1,IF(#REF!&lt;&gt;"",1,0))</f>
        <v>#REF!</v>
      </c>
      <c r="H31" s="206" t="e">
        <f>IF('Crisis Indicator Data'!#REF!="No Data",1,IF(#REF!&lt;&gt;"",1,0))</f>
        <v>#REF!</v>
      </c>
      <c r="I31" s="206" t="e">
        <f>IF('Crisis Indicator Data'!#REF!="No Data",1,IF(#REF!&lt;&gt;"",1,0))</f>
        <v>#REF!</v>
      </c>
      <c r="J31" s="206" t="e">
        <f>IF('Crisis Indicator Data'!#REF!="No Data",1,IF(#REF!&lt;&gt;"",1,0))</f>
        <v>#REF!</v>
      </c>
      <c r="K31" s="206" t="e">
        <f>IF('Crisis Indicator Data'!#REF!="No Data",1,IF(#REF!&lt;&gt;"",1,0))</f>
        <v>#REF!</v>
      </c>
      <c r="L31" s="206" t="e">
        <f>IF('Crisis Indicator Data'!#REF!="No Data",1,IF(#REF!&lt;&gt;"",1,0))</f>
        <v>#REF!</v>
      </c>
      <c r="M31" s="206" t="e">
        <f>IF('Crisis Indicator Data'!#REF!="No Data",1,IF(#REF!&lt;&gt;"",1,0))</f>
        <v>#REF!</v>
      </c>
      <c r="N31" s="206" t="e">
        <f>IF('Crisis Indicator Data'!#REF!="No Data",1,IF(#REF!&lt;&gt;"",1,0))</f>
        <v>#REF!</v>
      </c>
      <c r="O31" s="206" t="e">
        <f>IF('Crisis Indicator Data'!#REF!="No Data",1,IF(#REF!&lt;&gt;"",1,0))</f>
        <v>#REF!</v>
      </c>
      <c r="P31" s="206" t="e">
        <f>IF('Crisis Indicator Data'!#REF!="No Data",1,IF(#REF!&lt;&gt;"",1,0))</f>
        <v>#REF!</v>
      </c>
      <c r="Q31" s="206" t="e">
        <f>IF('Crisis Indicator Data'!#REF!="No Data",1,IF(#REF!&lt;&gt;"",1,0))</f>
        <v>#REF!</v>
      </c>
      <c r="R31" s="206" t="e">
        <f>IF('Crisis Indicator Data'!#REF!="No Data",1,IF(#REF!&lt;&gt;"",1,0))</f>
        <v>#REF!</v>
      </c>
      <c r="S31" s="206" t="e">
        <f>IF('Crisis Indicator Data'!#REF!="No Data",1,IF(#REF!&lt;&gt;"",1,0))</f>
        <v>#REF!</v>
      </c>
      <c r="T31" s="206" t="e">
        <f>IF('Crisis Indicator Data'!#REF!="No Data",1,IF(#REF!&lt;&gt;"",1,0))</f>
        <v>#REF!</v>
      </c>
      <c r="U31" s="206" t="e">
        <f>IF('Crisis Indicator Data'!#REF!="No Data",1,IF(#REF!&lt;&gt;"",1,0))</f>
        <v>#REF!</v>
      </c>
      <c r="V31" s="206" t="e">
        <f>IF('Crisis Indicator Data'!#REF!="No Data",1,IF(#REF!&lt;&gt;"",1,0))</f>
        <v>#REF!</v>
      </c>
      <c r="W31" s="206" t="e">
        <f>IF('Crisis Indicator Data'!#REF!="No Data",1,IF(#REF!&lt;&gt;"",1,0))</f>
        <v>#REF!</v>
      </c>
      <c r="X31" s="206" t="e">
        <f>IF('Crisis Indicator Data'!#REF!="No Data",1,IF(#REF!&lt;&gt;"",1,0))</f>
        <v>#REF!</v>
      </c>
      <c r="Y31" s="206" t="e">
        <f>IF('Crisis Indicator Data'!#REF!="No Data",1,IF(#REF!&lt;&gt;"",1,0))</f>
        <v>#REF!</v>
      </c>
      <c r="Z31" s="206" t="e">
        <f>IF('Crisis Indicator Data'!#REF!="No Data",1,IF(#REF!&lt;&gt;"",1,0))</f>
        <v>#REF!</v>
      </c>
      <c r="AA31" s="206" t="e">
        <f>IF('Crisis Indicator Data'!#REF!="No Data",1,IF(#REF!&lt;&gt;"",1,0))</f>
        <v>#REF!</v>
      </c>
      <c r="AB31" s="206" t="e">
        <f>IF('Crisis Indicator Data'!#REF!="No Data",1,IF(#REF!&lt;&gt;"",1,0))</f>
        <v>#REF!</v>
      </c>
      <c r="AC31" s="206" t="e">
        <f>IF('Crisis Indicator Data'!#REF!="No Data",1,IF(#REF!&lt;&gt;"",1,0))</f>
        <v>#REF!</v>
      </c>
      <c r="AD31" s="206" t="e">
        <f>IF('Crisis Indicator Data'!#REF!="No Data",1,IF(#REF!&lt;&gt;"",1,0))</f>
        <v>#REF!</v>
      </c>
      <c r="AE31" s="206" t="e">
        <f>IF('Crisis Indicator Data'!#REF!="No Data",1,IF(#REF!&lt;&gt;"",1,0))</f>
        <v>#REF!</v>
      </c>
      <c r="AF31" s="206" t="e">
        <f>IF('Crisis Indicator Data'!#REF!="No Data",1,IF(#REF!&lt;&gt;"",1,0))</f>
        <v>#REF!</v>
      </c>
      <c r="AG31" s="206" t="e">
        <f>IF('Crisis Indicator Data'!#REF!="No Data",1,IF(#REF!&lt;&gt;"",1,0))</f>
        <v>#REF!</v>
      </c>
      <c r="AH31" s="206" t="e">
        <f>IF('Crisis Indicator Data'!#REF!="No Data",1,IF(#REF!&lt;&gt;"",1,0))</f>
        <v>#REF!</v>
      </c>
      <c r="AI31" s="206" t="e">
        <f>IF('Crisis Indicator Data'!#REF!="No Data",1,IF(#REF!&lt;&gt;"",1,0))</f>
        <v>#REF!</v>
      </c>
      <c r="AJ31" s="206" t="e">
        <f>IF('Crisis Indicator Data'!#REF!="No Data",1,IF(#REF!&lt;&gt;"",1,0))</f>
        <v>#REF!</v>
      </c>
      <c r="AK31" s="206" t="e">
        <f>IF('Crisis Indicator Data'!#REF!="No Data",1,IF(#REF!&lt;&gt;"",1,0))</f>
        <v>#REF!</v>
      </c>
      <c r="AL31" s="206" t="e">
        <f>IF('Crisis Indicator Data'!#REF!="No Data",1,IF(#REF!&lt;&gt;"",1,0))</f>
        <v>#REF!</v>
      </c>
      <c r="AM31" s="206" t="e">
        <f>IF('Crisis Indicator Data'!#REF!="No Data",1,IF(#REF!&lt;&gt;"",1,0))</f>
        <v>#REF!</v>
      </c>
      <c r="AN31" s="206" t="e">
        <f>IF('Crisis Indicator Data'!#REF!="No Data",1,IF(#REF!&lt;&gt;"",1,0))</f>
        <v>#REF!</v>
      </c>
      <c r="AO31" s="206" t="e">
        <f>IF('Crisis Indicator Data'!#REF!="No Data",1,IF(#REF!&lt;&gt;"",1,0))</f>
        <v>#REF!</v>
      </c>
      <c r="AP31" s="206" t="e">
        <f>IF('Crisis Indicator Data'!#REF!="No Data",1,IF(#REF!&lt;&gt;"",1,0))</f>
        <v>#REF!</v>
      </c>
      <c r="AQ31" s="206" t="e">
        <f>IF('Crisis Indicator Data'!#REF!="No Data",1,IF(#REF!&lt;&gt;"",1,0))</f>
        <v>#REF!</v>
      </c>
      <c r="AR31" s="206" t="e">
        <f>IF('Crisis Indicator Data'!#REF!="No Data",1,IF(#REF!&lt;&gt;"",1,0))</f>
        <v>#REF!</v>
      </c>
      <c r="AS31" s="206" t="e">
        <f>IF('Crisis Indicator Data'!#REF!="No Data",1,IF(#REF!&lt;&gt;"",1,0))</f>
        <v>#REF!</v>
      </c>
      <c r="AT31" s="206" t="e">
        <f>IF('Crisis Indicator Data'!#REF!="No Data",1,IF(#REF!&lt;&gt;"",1,0))</f>
        <v>#REF!</v>
      </c>
      <c r="AU31" s="206" t="e">
        <f>IF('Crisis Indicator Data'!#REF!="No Data",1,IF(#REF!&lt;&gt;"",1,0))</f>
        <v>#REF!</v>
      </c>
      <c r="AV31" s="206" t="e">
        <f>IF('Crisis Indicator Data'!#REF!="No Data",1,IF(#REF!&lt;&gt;"",1,0))</f>
        <v>#REF!</v>
      </c>
      <c r="AW31" s="206" t="e">
        <f>IF('Crisis Indicator Data'!#REF!="No Data",1,IF(#REF!&lt;&gt;"",1,0))</f>
        <v>#REF!</v>
      </c>
      <c r="AX31" s="206" t="e">
        <f>IF('Crisis Indicator Data'!#REF!="No Data",1,IF(#REF!&lt;&gt;"",1,0))</f>
        <v>#REF!</v>
      </c>
      <c r="AY31" s="206" t="e">
        <f>IF('Crisis Indicator Data'!#REF!="No Data",1,IF(#REF!&lt;&gt;"",1,0))</f>
        <v>#REF!</v>
      </c>
      <c r="AZ31" s="206" t="e">
        <f>IF('Crisis Indicator Data'!#REF!="No Data",1,IF(#REF!&lt;&gt;"",1,0))</f>
        <v>#REF!</v>
      </c>
      <c r="BA31" t="e">
        <f t="shared" si="0"/>
        <v>#REF!</v>
      </c>
      <c r="BB31" s="22" t="e">
        <f t="shared" si="1"/>
        <v>#REF!</v>
      </c>
    </row>
    <row r="32" spans="1:54" x14ac:dyDescent="0.25">
      <c r="A32" t="s">
        <v>7164</v>
      </c>
      <c r="B32" s="206" t="e">
        <f>IF('Crisis Indicator Data'!#REF!="No Data",1,IF(#REF!&lt;&gt;"",1,0))</f>
        <v>#REF!</v>
      </c>
      <c r="C32" s="206" t="e">
        <f>IF('Crisis Indicator Data'!#REF!="No Data",1,IF(#REF!&lt;&gt;"",1,0))</f>
        <v>#REF!</v>
      </c>
      <c r="D32" s="206" t="e">
        <f>IF('Crisis Indicator Data'!#REF!="No Data",1,IF(#REF!&lt;&gt;"",1,0))</f>
        <v>#REF!</v>
      </c>
      <c r="E32" s="206" t="e">
        <f>IF('Crisis Indicator Data'!#REF!="No Data",1,IF(#REF!&lt;&gt;"",1,0))</f>
        <v>#REF!</v>
      </c>
      <c r="F32" s="206" t="e">
        <f>IF('Crisis Indicator Data'!#REF!="No Data",1,IF(#REF!&lt;&gt;"",1,0))</f>
        <v>#REF!</v>
      </c>
      <c r="G32" s="206" t="e">
        <f>IF('Crisis Indicator Data'!#REF!="No Data",1,IF(#REF!&lt;&gt;"",1,0))</f>
        <v>#REF!</v>
      </c>
      <c r="H32" s="206" t="e">
        <f>IF('Crisis Indicator Data'!#REF!="No Data",1,IF(#REF!&lt;&gt;"",1,0))</f>
        <v>#REF!</v>
      </c>
      <c r="I32" s="206" t="e">
        <f>IF('Crisis Indicator Data'!#REF!="No Data",1,IF(#REF!&lt;&gt;"",1,0))</f>
        <v>#REF!</v>
      </c>
      <c r="J32" s="206" t="e">
        <f>IF('Crisis Indicator Data'!#REF!="No Data",1,IF(#REF!&lt;&gt;"",1,0))</f>
        <v>#REF!</v>
      </c>
      <c r="K32" s="206" t="e">
        <f>IF('Crisis Indicator Data'!#REF!="No Data",1,IF(#REF!&lt;&gt;"",1,0))</f>
        <v>#REF!</v>
      </c>
      <c r="L32" s="206" t="e">
        <f>IF('Crisis Indicator Data'!#REF!="No Data",1,IF(#REF!&lt;&gt;"",1,0))</f>
        <v>#REF!</v>
      </c>
      <c r="M32" s="206" t="e">
        <f>IF('Crisis Indicator Data'!#REF!="No Data",1,IF(#REF!&lt;&gt;"",1,0))</f>
        <v>#REF!</v>
      </c>
      <c r="N32" s="206" t="e">
        <f>IF('Crisis Indicator Data'!#REF!="No Data",1,IF(#REF!&lt;&gt;"",1,0))</f>
        <v>#REF!</v>
      </c>
      <c r="O32" s="206" t="e">
        <f>IF('Crisis Indicator Data'!#REF!="No Data",1,IF(#REF!&lt;&gt;"",1,0))</f>
        <v>#REF!</v>
      </c>
      <c r="P32" s="206" t="e">
        <f>IF('Crisis Indicator Data'!#REF!="No Data",1,IF(#REF!&lt;&gt;"",1,0))</f>
        <v>#REF!</v>
      </c>
      <c r="Q32" s="206" t="e">
        <f>IF('Crisis Indicator Data'!#REF!="No Data",1,IF(#REF!&lt;&gt;"",1,0))</f>
        <v>#REF!</v>
      </c>
      <c r="R32" s="206" t="e">
        <f>IF('Crisis Indicator Data'!#REF!="No Data",1,IF(#REF!&lt;&gt;"",1,0))</f>
        <v>#REF!</v>
      </c>
      <c r="S32" s="206" t="e">
        <f>IF('Crisis Indicator Data'!#REF!="No Data",1,IF(#REF!&lt;&gt;"",1,0))</f>
        <v>#REF!</v>
      </c>
      <c r="T32" s="206" t="e">
        <f>IF('Crisis Indicator Data'!#REF!="No Data",1,IF(#REF!&lt;&gt;"",1,0))</f>
        <v>#REF!</v>
      </c>
      <c r="U32" s="206" t="e">
        <f>IF('Crisis Indicator Data'!#REF!="No Data",1,IF(#REF!&lt;&gt;"",1,0))</f>
        <v>#REF!</v>
      </c>
      <c r="V32" s="206" t="e">
        <f>IF('Crisis Indicator Data'!#REF!="No Data",1,IF(#REF!&lt;&gt;"",1,0))</f>
        <v>#REF!</v>
      </c>
      <c r="W32" s="206" t="e">
        <f>IF('Crisis Indicator Data'!#REF!="No Data",1,IF(#REF!&lt;&gt;"",1,0))</f>
        <v>#REF!</v>
      </c>
      <c r="X32" s="206" t="e">
        <f>IF('Crisis Indicator Data'!#REF!="No Data",1,IF(#REF!&lt;&gt;"",1,0))</f>
        <v>#REF!</v>
      </c>
      <c r="Y32" s="206" t="e">
        <f>IF('Crisis Indicator Data'!#REF!="No Data",1,IF(#REF!&lt;&gt;"",1,0))</f>
        <v>#REF!</v>
      </c>
      <c r="Z32" s="206" t="e">
        <f>IF('Crisis Indicator Data'!#REF!="No Data",1,IF(#REF!&lt;&gt;"",1,0))</f>
        <v>#REF!</v>
      </c>
      <c r="AA32" s="206" t="e">
        <f>IF('Crisis Indicator Data'!#REF!="No Data",1,IF(#REF!&lt;&gt;"",1,0))</f>
        <v>#REF!</v>
      </c>
      <c r="AB32" s="206" t="e">
        <f>IF('Crisis Indicator Data'!#REF!="No Data",1,IF(#REF!&lt;&gt;"",1,0))</f>
        <v>#REF!</v>
      </c>
      <c r="AC32" s="206" t="e">
        <f>IF('Crisis Indicator Data'!#REF!="No Data",1,IF(#REF!&lt;&gt;"",1,0))</f>
        <v>#REF!</v>
      </c>
      <c r="AD32" s="206" t="e">
        <f>IF('Crisis Indicator Data'!#REF!="No Data",1,IF(#REF!&lt;&gt;"",1,0))</f>
        <v>#REF!</v>
      </c>
      <c r="AE32" s="206" t="e">
        <f>IF('Crisis Indicator Data'!#REF!="No Data",1,IF(#REF!&lt;&gt;"",1,0))</f>
        <v>#REF!</v>
      </c>
      <c r="AF32" s="206" t="e">
        <f>IF('Crisis Indicator Data'!#REF!="No Data",1,IF(#REF!&lt;&gt;"",1,0))</f>
        <v>#REF!</v>
      </c>
      <c r="AG32" s="206" t="e">
        <f>IF('Crisis Indicator Data'!#REF!="No Data",1,IF(#REF!&lt;&gt;"",1,0))</f>
        <v>#REF!</v>
      </c>
      <c r="AH32" s="206" t="e">
        <f>IF('Crisis Indicator Data'!#REF!="No Data",1,IF(#REF!&lt;&gt;"",1,0))</f>
        <v>#REF!</v>
      </c>
      <c r="AI32" s="206" t="e">
        <f>IF('Crisis Indicator Data'!#REF!="No Data",1,IF(#REF!&lt;&gt;"",1,0))</f>
        <v>#REF!</v>
      </c>
      <c r="AJ32" s="206" t="e">
        <f>IF('Crisis Indicator Data'!#REF!="No Data",1,IF(#REF!&lt;&gt;"",1,0))</f>
        <v>#REF!</v>
      </c>
      <c r="AK32" s="206" t="e">
        <f>IF('Crisis Indicator Data'!#REF!="No Data",1,IF(#REF!&lt;&gt;"",1,0))</f>
        <v>#REF!</v>
      </c>
      <c r="AL32" s="206" t="e">
        <f>IF('Crisis Indicator Data'!#REF!="No Data",1,IF(#REF!&lt;&gt;"",1,0))</f>
        <v>#REF!</v>
      </c>
      <c r="AM32" s="206" t="e">
        <f>IF('Crisis Indicator Data'!#REF!="No Data",1,IF(#REF!&lt;&gt;"",1,0))</f>
        <v>#REF!</v>
      </c>
      <c r="AN32" s="206" t="e">
        <f>IF('Crisis Indicator Data'!#REF!="No Data",1,IF(#REF!&lt;&gt;"",1,0))</f>
        <v>#REF!</v>
      </c>
      <c r="AO32" s="206" t="e">
        <f>IF('Crisis Indicator Data'!#REF!="No Data",1,IF(#REF!&lt;&gt;"",1,0))</f>
        <v>#REF!</v>
      </c>
      <c r="AP32" s="206" t="e">
        <f>IF('Crisis Indicator Data'!#REF!="No Data",1,IF(#REF!&lt;&gt;"",1,0))</f>
        <v>#REF!</v>
      </c>
      <c r="AQ32" s="206" t="e">
        <f>IF('Crisis Indicator Data'!#REF!="No Data",1,IF(#REF!&lt;&gt;"",1,0))</f>
        <v>#REF!</v>
      </c>
      <c r="AR32" s="206" t="e">
        <f>IF('Crisis Indicator Data'!#REF!="No Data",1,IF(#REF!&lt;&gt;"",1,0))</f>
        <v>#REF!</v>
      </c>
      <c r="AS32" s="206" t="e">
        <f>IF('Crisis Indicator Data'!#REF!="No Data",1,IF(#REF!&lt;&gt;"",1,0))</f>
        <v>#REF!</v>
      </c>
      <c r="AT32" s="206" t="e">
        <f>IF('Crisis Indicator Data'!#REF!="No Data",1,IF(#REF!&lt;&gt;"",1,0))</f>
        <v>#REF!</v>
      </c>
      <c r="AU32" s="206" t="e">
        <f>IF('Crisis Indicator Data'!#REF!="No Data",1,IF(#REF!&lt;&gt;"",1,0))</f>
        <v>#REF!</v>
      </c>
      <c r="AV32" s="206" t="e">
        <f>IF('Crisis Indicator Data'!#REF!="No Data",1,IF(#REF!&lt;&gt;"",1,0))</f>
        <v>#REF!</v>
      </c>
      <c r="AW32" s="206" t="e">
        <f>IF('Crisis Indicator Data'!#REF!="No Data",1,IF(#REF!&lt;&gt;"",1,0))</f>
        <v>#REF!</v>
      </c>
      <c r="AX32" s="206" t="e">
        <f>IF('Crisis Indicator Data'!#REF!="No Data",1,IF(#REF!&lt;&gt;"",1,0))</f>
        <v>#REF!</v>
      </c>
      <c r="AY32" s="206" t="e">
        <f>IF('Crisis Indicator Data'!#REF!="No Data",1,IF(#REF!&lt;&gt;"",1,0))</f>
        <v>#REF!</v>
      </c>
      <c r="AZ32" s="206" t="e">
        <f>IF('Crisis Indicator Data'!#REF!="No Data",1,IF(#REF!&lt;&gt;"",1,0))</f>
        <v>#REF!</v>
      </c>
      <c r="BA32" t="e">
        <f t="shared" si="0"/>
        <v>#REF!</v>
      </c>
      <c r="BB32" s="22" t="e">
        <f t="shared" si="1"/>
        <v>#REF!</v>
      </c>
    </row>
    <row r="33" spans="1:54" x14ac:dyDescent="0.25">
      <c r="A33" t="s">
        <v>7162</v>
      </c>
      <c r="B33" s="206" t="e">
        <f>IF('Crisis Indicator Data'!#REF!="No Data",1,IF(#REF!&lt;&gt;"",1,0))</f>
        <v>#REF!</v>
      </c>
      <c r="C33" s="206" t="e">
        <f>IF('Crisis Indicator Data'!#REF!="No Data",1,IF(#REF!&lt;&gt;"",1,0))</f>
        <v>#REF!</v>
      </c>
      <c r="D33" s="206" t="e">
        <f>IF('Crisis Indicator Data'!#REF!="No Data",1,IF(#REF!&lt;&gt;"",1,0))</f>
        <v>#REF!</v>
      </c>
      <c r="E33" s="206" t="e">
        <f>IF('Crisis Indicator Data'!#REF!="No Data",1,IF(#REF!&lt;&gt;"",1,0))</f>
        <v>#REF!</v>
      </c>
      <c r="F33" s="206" t="e">
        <f>IF('Crisis Indicator Data'!#REF!="No Data",1,IF(#REF!&lt;&gt;"",1,0))</f>
        <v>#REF!</v>
      </c>
      <c r="G33" s="206" t="e">
        <f>IF('Crisis Indicator Data'!#REF!="No Data",1,IF(#REF!&lt;&gt;"",1,0))</f>
        <v>#REF!</v>
      </c>
      <c r="H33" s="206" t="e">
        <f>IF('Crisis Indicator Data'!#REF!="No Data",1,IF(#REF!&lt;&gt;"",1,0))</f>
        <v>#REF!</v>
      </c>
      <c r="I33" s="206" t="e">
        <f>IF('Crisis Indicator Data'!#REF!="No Data",1,IF(#REF!&lt;&gt;"",1,0))</f>
        <v>#REF!</v>
      </c>
      <c r="J33" s="206" t="e">
        <f>IF('Crisis Indicator Data'!#REF!="No Data",1,IF(#REF!&lt;&gt;"",1,0))</f>
        <v>#REF!</v>
      </c>
      <c r="K33" s="206" t="e">
        <f>IF('Crisis Indicator Data'!#REF!="No Data",1,IF(#REF!&lt;&gt;"",1,0))</f>
        <v>#REF!</v>
      </c>
      <c r="L33" s="206" t="e">
        <f>IF('Crisis Indicator Data'!#REF!="No Data",1,IF(#REF!&lt;&gt;"",1,0))</f>
        <v>#REF!</v>
      </c>
      <c r="M33" s="206" t="e">
        <f>IF('Crisis Indicator Data'!#REF!="No Data",1,IF(#REF!&lt;&gt;"",1,0))</f>
        <v>#REF!</v>
      </c>
      <c r="N33" s="206" t="e">
        <f>IF('Crisis Indicator Data'!#REF!="No Data",1,IF(#REF!&lt;&gt;"",1,0))</f>
        <v>#REF!</v>
      </c>
      <c r="O33" s="206" t="e">
        <f>IF('Crisis Indicator Data'!#REF!="No Data",1,IF(#REF!&lt;&gt;"",1,0))</f>
        <v>#REF!</v>
      </c>
      <c r="P33" s="206" t="e">
        <f>IF('Crisis Indicator Data'!#REF!="No Data",1,IF(#REF!&lt;&gt;"",1,0))</f>
        <v>#REF!</v>
      </c>
      <c r="Q33" s="206" t="e">
        <f>IF('Crisis Indicator Data'!#REF!="No Data",1,IF(#REF!&lt;&gt;"",1,0))</f>
        <v>#REF!</v>
      </c>
      <c r="R33" s="206" t="e">
        <f>IF('Crisis Indicator Data'!#REF!="No Data",1,IF(#REF!&lt;&gt;"",1,0))</f>
        <v>#REF!</v>
      </c>
      <c r="S33" s="206" t="e">
        <f>IF('Crisis Indicator Data'!#REF!="No Data",1,IF(#REF!&lt;&gt;"",1,0))</f>
        <v>#REF!</v>
      </c>
      <c r="T33" s="206" t="e">
        <f>IF('Crisis Indicator Data'!#REF!="No Data",1,IF(#REF!&lt;&gt;"",1,0))</f>
        <v>#REF!</v>
      </c>
      <c r="U33" s="206" t="e">
        <f>IF('Crisis Indicator Data'!#REF!="No Data",1,IF(#REF!&lt;&gt;"",1,0))</f>
        <v>#REF!</v>
      </c>
      <c r="V33" s="206" t="e">
        <f>IF('Crisis Indicator Data'!#REF!="No Data",1,IF(#REF!&lt;&gt;"",1,0))</f>
        <v>#REF!</v>
      </c>
      <c r="W33" s="206" t="e">
        <f>IF('Crisis Indicator Data'!#REF!="No Data",1,IF(#REF!&lt;&gt;"",1,0))</f>
        <v>#REF!</v>
      </c>
      <c r="X33" s="206" t="e">
        <f>IF('Crisis Indicator Data'!#REF!="No Data",1,IF(#REF!&lt;&gt;"",1,0))</f>
        <v>#REF!</v>
      </c>
      <c r="Y33" s="206" t="e">
        <f>IF('Crisis Indicator Data'!#REF!="No Data",1,IF(#REF!&lt;&gt;"",1,0))</f>
        <v>#REF!</v>
      </c>
      <c r="Z33" s="206" t="e">
        <f>IF('Crisis Indicator Data'!#REF!="No Data",1,IF(#REF!&lt;&gt;"",1,0))</f>
        <v>#REF!</v>
      </c>
      <c r="AA33" s="206" t="e">
        <f>IF('Crisis Indicator Data'!#REF!="No Data",1,IF(#REF!&lt;&gt;"",1,0))</f>
        <v>#REF!</v>
      </c>
      <c r="AB33" s="206" t="e">
        <f>IF('Crisis Indicator Data'!#REF!="No Data",1,IF(#REF!&lt;&gt;"",1,0))</f>
        <v>#REF!</v>
      </c>
      <c r="AC33" s="206" t="e">
        <f>IF('Crisis Indicator Data'!#REF!="No Data",1,IF(#REF!&lt;&gt;"",1,0))</f>
        <v>#REF!</v>
      </c>
      <c r="AD33" s="206" t="e">
        <f>IF('Crisis Indicator Data'!#REF!="No Data",1,IF(#REF!&lt;&gt;"",1,0))</f>
        <v>#REF!</v>
      </c>
      <c r="AE33" s="206" t="e">
        <f>IF('Crisis Indicator Data'!#REF!="No Data",1,IF(#REF!&lt;&gt;"",1,0))</f>
        <v>#REF!</v>
      </c>
      <c r="AF33" s="206" t="e">
        <f>IF('Crisis Indicator Data'!#REF!="No Data",1,IF(#REF!&lt;&gt;"",1,0))</f>
        <v>#REF!</v>
      </c>
      <c r="AG33" s="206" t="e">
        <f>IF('Crisis Indicator Data'!#REF!="No Data",1,IF(#REF!&lt;&gt;"",1,0))</f>
        <v>#REF!</v>
      </c>
      <c r="AH33" s="206" t="e">
        <f>IF('Crisis Indicator Data'!#REF!="No Data",1,IF(#REF!&lt;&gt;"",1,0))</f>
        <v>#REF!</v>
      </c>
      <c r="AI33" s="206" t="e">
        <f>IF('Crisis Indicator Data'!#REF!="No Data",1,IF(#REF!&lt;&gt;"",1,0))</f>
        <v>#REF!</v>
      </c>
      <c r="AJ33" s="206" t="e">
        <f>IF('Crisis Indicator Data'!#REF!="No Data",1,IF(#REF!&lt;&gt;"",1,0))</f>
        <v>#REF!</v>
      </c>
      <c r="AK33" s="206" t="e">
        <f>IF('Crisis Indicator Data'!#REF!="No Data",1,IF(#REF!&lt;&gt;"",1,0))</f>
        <v>#REF!</v>
      </c>
      <c r="AL33" s="206" t="e">
        <f>IF('Crisis Indicator Data'!#REF!="No Data",1,IF(#REF!&lt;&gt;"",1,0))</f>
        <v>#REF!</v>
      </c>
      <c r="AM33" s="206" t="e">
        <f>IF('Crisis Indicator Data'!#REF!="No Data",1,IF(#REF!&lt;&gt;"",1,0))</f>
        <v>#REF!</v>
      </c>
      <c r="AN33" s="206" t="e">
        <f>IF('Crisis Indicator Data'!#REF!="No Data",1,IF(#REF!&lt;&gt;"",1,0))</f>
        <v>#REF!</v>
      </c>
      <c r="AO33" s="206" t="e">
        <f>IF('Crisis Indicator Data'!#REF!="No Data",1,IF(#REF!&lt;&gt;"",1,0))</f>
        <v>#REF!</v>
      </c>
      <c r="AP33" s="206" t="e">
        <f>IF('Crisis Indicator Data'!#REF!="No Data",1,IF(#REF!&lt;&gt;"",1,0))</f>
        <v>#REF!</v>
      </c>
      <c r="AQ33" s="206" t="e">
        <f>IF('Crisis Indicator Data'!#REF!="No Data",1,IF(#REF!&lt;&gt;"",1,0))</f>
        <v>#REF!</v>
      </c>
      <c r="AR33" s="206" t="e">
        <f>IF('Crisis Indicator Data'!#REF!="No Data",1,IF(#REF!&lt;&gt;"",1,0))</f>
        <v>#REF!</v>
      </c>
      <c r="AS33" s="206" t="e">
        <f>IF('Crisis Indicator Data'!#REF!="No Data",1,IF(#REF!&lt;&gt;"",1,0))</f>
        <v>#REF!</v>
      </c>
      <c r="AT33" s="206" t="e">
        <f>IF('Crisis Indicator Data'!#REF!="No Data",1,IF(#REF!&lt;&gt;"",1,0))</f>
        <v>#REF!</v>
      </c>
      <c r="AU33" s="206" t="e">
        <f>IF('Crisis Indicator Data'!#REF!="No Data",1,IF(#REF!&lt;&gt;"",1,0))</f>
        <v>#REF!</v>
      </c>
      <c r="AV33" s="206" t="e">
        <f>IF('Crisis Indicator Data'!#REF!="No Data",1,IF(#REF!&lt;&gt;"",1,0))</f>
        <v>#REF!</v>
      </c>
      <c r="AW33" s="206" t="e">
        <f>IF('Crisis Indicator Data'!#REF!="No Data",1,IF(#REF!&lt;&gt;"",1,0))</f>
        <v>#REF!</v>
      </c>
      <c r="AX33" s="206" t="e">
        <f>IF('Crisis Indicator Data'!#REF!="No Data",1,IF(#REF!&lt;&gt;"",1,0))</f>
        <v>#REF!</v>
      </c>
      <c r="AY33" s="206" t="e">
        <f>IF('Crisis Indicator Data'!#REF!="No Data",1,IF(#REF!&lt;&gt;"",1,0))</f>
        <v>#REF!</v>
      </c>
      <c r="AZ33" s="206" t="e">
        <f>IF('Crisis Indicator Data'!#REF!="No Data",1,IF(#REF!&lt;&gt;"",1,0))</f>
        <v>#REF!</v>
      </c>
      <c r="BA33" t="e">
        <f t="shared" si="0"/>
        <v>#REF!</v>
      </c>
      <c r="BB33" s="22" t="e">
        <f t="shared" si="1"/>
        <v>#REF!</v>
      </c>
    </row>
    <row r="34" spans="1:54" x14ac:dyDescent="0.25">
      <c r="A34" t="s">
        <v>7386</v>
      </c>
      <c r="B34" s="206" t="e">
        <f>IF('Crisis Indicator Data'!#REF!="No Data",1,IF(#REF!&lt;&gt;"",1,0))</f>
        <v>#REF!</v>
      </c>
      <c r="C34" s="206" t="e">
        <f>IF('Crisis Indicator Data'!#REF!="No Data",1,IF(#REF!&lt;&gt;"",1,0))</f>
        <v>#REF!</v>
      </c>
      <c r="D34" s="206" t="e">
        <f>IF('Crisis Indicator Data'!#REF!="No Data",1,IF(#REF!&lt;&gt;"",1,0))</f>
        <v>#REF!</v>
      </c>
      <c r="E34" s="206" t="e">
        <f>IF('Crisis Indicator Data'!#REF!="No Data",1,IF(#REF!&lt;&gt;"",1,0))</f>
        <v>#REF!</v>
      </c>
      <c r="F34" s="206" t="e">
        <f>IF('Crisis Indicator Data'!#REF!="No Data",1,IF(#REF!&lt;&gt;"",1,0))</f>
        <v>#REF!</v>
      </c>
      <c r="G34" s="206" t="e">
        <f>IF('Crisis Indicator Data'!#REF!="No Data",1,IF(#REF!&lt;&gt;"",1,0))</f>
        <v>#REF!</v>
      </c>
      <c r="H34" s="206" t="e">
        <f>IF('Crisis Indicator Data'!#REF!="No Data",1,IF(#REF!&lt;&gt;"",1,0))</f>
        <v>#REF!</v>
      </c>
      <c r="I34" s="206" t="e">
        <f>IF('Crisis Indicator Data'!#REF!="No Data",1,IF(#REF!&lt;&gt;"",1,0))</f>
        <v>#REF!</v>
      </c>
      <c r="J34" s="206" t="e">
        <f>IF('Crisis Indicator Data'!#REF!="No Data",1,IF(#REF!&lt;&gt;"",1,0))</f>
        <v>#REF!</v>
      </c>
      <c r="K34" s="206" t="e">
        <f>IF('Crisis Indicator Data'!#REF!="No Data",1,IF(#REF!&lt;&gt;"",1,0))</f>
        <v>#REF!</v>
      </c>
      <c r="L34" s="206" t="e">
        <f>IF('Crisis Indicator Data'!#REF!="No Data",1,IF(#REF!&lt;&gt;"",1,0))</f>
        <v>#REF!</v>
      </c>
      <c r="M34" s="206" t="e">
        <f>IF('Crisis Indicator Data'!#REF!="No Data",1,IF(#REF!&lt;&gt;"",1,0))</f>
        <v>#REF!</v>
      </c>
      <c r="N34" s="206" t="e">
        <f>IF('Crisis Indicator Data'!#REF!="No Data",1,IF(#REF!&lt;&gt;"",1,0))</f>
        <v>#REF!</v>
      </c>
      <c r="O34" s="206" t="e">
        <f>IF('Crisis Indicator Data'!#REF!="No Data",1,IF(#REF!&lt;&gt;"",1,0))</f>
        <v>#REF!</v>
      </c>
      <c r="P34" s="206" t="e">
        <f>IF('Crisis Indicator Data'!#REF!="No Data",1,IF(#REF!&lt;&gt;"",1,0))</f>
        <v>#REF!</v>
      </c>
      <c r="Q34" s="206" t="e">
        <f>IF('Crisis Indicator Data'!#REF!="No Data",1,IF(#REF!&lt;&gt;"",1,0))</f>
        <v>#REF!</v>
      </c>
      <c r="R34" s="206" t="e">
        <f>IF('Crisis Indicator Data'!#REF!="No Data",1,IF(#REF!&lt;&gt;"",1,0))</f>
        <v>#REF!</v>
      </c>
      <c r="S34" s="206" t="e">
        <f>IF('Crisis Indicator Data'!#REF!="No Data",1,IF(#REF!&lt;&gt;"",1,0))</f>
        <v>#REF!</v>
      </c>
      <c r="T34" s="206" t="e">
        <f>IF('Crisis Indicator Data'!#REF!="No Data",1,IF(#REF!&lt;&gt;"",1,0))</f>
        <v>#REF!</v>
      </c>
      <c r="U34" s="206" t="e">
        <f>IF('Crisis Indicator Data'!#REF!="No Data",1,IF(#REF!&lt;&gt;"",1,0))</f>
        <v>#REF!</v>
      </c>
      <c r="V34" s="206" t="e">
        <f>IF('Crisis Indicator Data'!#REF!="No Data",1,IF(#REF!&lt;&gt;"",1,0))</f>
        <v>#REF!</v>
      </c>
      <c r="W34" s="206" t="e">
        <f>IF('Crisis Indicator Data'!#REF!="No Data",1,IF(#REF!&lt;&gt;"",1,0))</f>
        <v>#REF!</v>
      </c>
      <c r="X34" s="206" t="e">
        <f>IF('Crisis Indicator Data'!#REF!="No Data",1,IF(#REF!&lt;&gt;"",1,0))</f>
        <v>#REF!</v>
      </c>
      <c r="Y34" s="206" t="e">
        <f>IF('Crisis Indicator Data'!#REF!="No Data",1,IF(#REF!&lt;&gt;"",1,0))</f>
        <v>#REF!</v>
      </c>
      <c r="Z34" s="206" t="e">
        <f>IF('Crisis Indicator Data'!#REF!="No Data",1,IF(#REF!&lt;&gt;"",1,0))</f>
        <v>#REF!</v>
      </c>
      <c r="AA34" s="206" t="e">
        <f>IF('Crisis Indicator Data'!#REF!="No Data",1,IF(#REF!&lt;&gt;"",1,0))</f>
        <v>#REF!</v>
      </c>
      <c r="AB34" s="206" t="e">
        <f>IF('Crisis Indicator Data'!#REF!="No Data",1,IF(#REF!&lt;&gt;"",1,0))</f>
        <v>#REF!</v>
      </c>
      <c r="AC34" s="206" t="e">
        <f>IF('Crisis Indicator Data'!#REF!="No Data",1,IF(#REF!&lt;&gt;"",1,0))</f>
        <v>#REF!</v>
      </c>
      <c r="AD34" s="206" t="e">
        <f>IF('Crisis Indicator Data'!#REF!="No Data",1,IF(#REF!&lt;&gt;"",1,0))</f>
        <v>#REF!</v>
      </c>
      <c r="AE34" s="206" t="e">
        <f>IF('Crisis Indicator Data'!#REF!="No Data",1,IF(#REF!&lt;&gt;"",1,0))</f>
        <v>#REF!</v>
      </c>
      <c r="AF34" s="206" t="e">
        <f>IF('Crisis Indicator Data'!#REF!="No Data",1,IF(#REF!&lt;&gt;"",1,0))</f>
        <v>#REF!</v>
      </c>
      <c r="AG34" s="206" t="e">
        <f>IF('Crisis Indicator Data'!#REF!="No Data",1,IF(#REF!&lt;&gt;"",1,0))</f>
        <v>#REF!</v>
      </c>
      <c r="AH34" s="206" t="e">
        <f>IF('Crisis Indicator Data'!#REF!="No Data",1,IF(#REF!&lt;&gt;"",1,0))</f>
        <v>#REF!</v>
      </c>
      <c r="AI34" s="206" t="e">
        <f>IF('Crisis Indicator Data'!#REF!="No Data",1,IF(#REF!&lt;&gt;"",1,0))</f>
        <v>#REF!</v>
      </c>
      <c r="AJ34" s="206" t="e">
        <f>IF('Crisis Indicator Data'!#REF!="No Data",1,IF(#REF!&lt;&gt;"",1,0))</f>
        <v>#REF!</v>
      </c>
      <c r="AK34" s="206" t="e">
        <f>IF('Crisis Indicator Data'!#REF!="No Data",1,IF(#REF!&lt;&gt;"",1,0))</f>
        <v>#REF!</v>
      </c>
      <c r="AL34" s="206" t="e">
        <f>IF('Crisis Indicator Data'!#REF!="No Data",1,IF(#REF!&lt;&gt;"",1,0))</f>
        <v>#REF!</v>
      </c>
      <c r="AM34" s="206" t="e">
        <f>IF('Crisis Indicator Data'!#REF!="No Data",1,IF(#REF!&lt;&gt;"",1,0))</f>
        <v>#REF!</v>
      </c>
      <c r="AN34" s="206" t="e">
        <f>IF('Crisis Indicator Data'!#REF!="No Data",1,IF(#REF!&lt;&gt;"",1,0))</f>
        <v>#REF!</v>
      </c>
      <c r="AO34" s="206" t="e">
        <f>IF('Crisis Indicator Data'!#REF!="No Data",1,IF(#REF!&lt;&gt;"",1,0))</f>
        <v>#REF!</v>
      </c>
      <c r="AP34" s="206" t="e">
        <f>IF('Crisis Indicator Data'!#REF!="No Data",1,IF(#REF!&lt;&gt;"",1,0))</f>
        <v>#REF!</v>
      </c>
      <c r="AQ34" s="206" t="e">
        <f>IF('Crisis Indicator Data'!#REF!="No Data",1,IF(#REF!&lt;&gt;"",1,0))</f>
        <v>#REF!</v>
      </c>
      <c r="AR34" s="206" t="e">
        <f>IF('Crisis Indicator Data'!#REF!="No Data",1,IF(#REF!&lt;&gt;"",1,0))</f>
        <v>#REF!</v>
      </c>
      <c r="AS34" s="206" t="e">
        <f>IF('Crisis Indicator Data'!#REF!="No Data",1,IF(#REF!&lt;&gt;"",1,0))</f>
        <v>#REF!</v>
      </c>
      <c r="AT34" s="206" t="e">
        <f>IF('Crisis Indicator Data'!#REF!="No Data",1,IF(#REF!&lt;&gt;"",1,0))</f>
        <v>#REF!</v>
      </c>
      <c r="AU34" s="206" t="e">
        <f>IF('Crisis Indicator Data'!#REF!="No Data",1,IF(#REF!&lt;&gt;"",1,0))</f>
        <v>#REF!</v>
      </c>
      <c r="AV34" s="206" t="e">
        <f>IF('Crisis Indicator Data'!#REF!="No Data",1,IF(#REF!&lt;&gt;"",1,0))</f>
        <v>#REF!</v>
      </c>
      <c r="AW34" s="206" t="e">
        <f>IF('Crisis Indicator Data'!#REF!="No Data",1,IF(#REF!&lt;&gt;"",1,0))</f>
        <v>#REF!</v>
      </c>
      <c r="AX34" s="206" t="e">
        <f>IF('Crisis Indicator Data'!#REF!="No Data",1,IF(#REF!&lt;&gt;"",1,0))</f>
        <v>#REF!</v>
      </c>
      <c r="AY34" s="206" t="e">
        <f>IF('Crisis Indicator Data'!#REF!="No Data",1,IF(#REF!&lt;&gt;"",1,0))</f>
        <v>#REF!</v>
      </c>
      <c r="AZ34" s="206" t="e">
        <f>IF('Crisis Indicator Data'!#REF!="No Data",1,IF(#REF!&lt;&gt;"",1,0))</f>
        <v>#REF!</v>
      </c>
      <c r="BA34" t="e">
        <f t="shared" ref="BA34:BA65" si="2">SUM(B34:AZ34)</f>
        <v>#REF!</v>
      </c>
      <c r="BB34" s="22" t="e">
        <f t="shared" ref="BB34:BB65" si="3">BA34/51</f>
        <v>#REF!</v>
      </c>
    </row>
    <row r="35" spans="1:54" x14ac:dyDescent="0.25">
      <c r="A35" t="s">
        <v>7168</v>
      </c>
      <c r="B35" s="206" t="e">
        <f>IF('Crisis Indicator Data'!#REF!="No Data",1,IF(#REF!&lt;&gt;"",1,0))</f>
        <v>#REF!</v>
      </c>
      <c r="C35" s="206" t="e">
        <f>IF('Crisis Indicator Data'!#REF!="No Data",1,IF(#REF!&lt;&gt;"",1,0))</f>
        <v>#REF!</v>
      </c>
      <c r="D35" s="206" t="e">
        <f>IF('Crisis Indicator Data'!#REF!="No Data",1,IF(#REF!&lt;&gt;"",1,0))</f>
        <v>#REF!</v>
      </c>
      <c r="E35" s="206" t="e">
        <f>IF('Crisis Indicator Data'!#REF!="No Data",1,IF(#REF!&lt;&gt;"",1,0))</f>
        <v>#REF!</v>
      </c>
      <c r="F35" s="206" t="e">
        <f>IF('Crisis Indicator Data'!#REF!="No Data",1,IF(#REF!&lt;&gt;"",1,0))</f>
        <v>#REF!</v>
      </c>
      <c r="G35" s="206" t="e">
        <f>IF('Crisis Indicator Data'!#REF!="No Data",1,IF(#REF!&lt;&gt;"",1,0))</f>
        <v>#REF!</v>
      </c>
      <c r="H35" s="206" t="e">
        <f>IF('Crisis Indicator Data'!#REF!="No Data",1,IF(#REF!&lt;&gt;"",1,0))</f>
        <v>#REF!</v>
      </c>
      <c r="I35" s="206" t="e">
        <f>IF('Crisis Indicator Data'!#REF!="No Data",1,IF(#REF!&lt;&gt;"",1,0))</f>
        <v>#REF!</v>
      </c>
      <c r="J35" s="206" t="e">
        <f>IF('Crisis Indicator Data'!#REF!="No Data",1,IF(#REF!&lt;&gt;"",1,0))</f>
        <v>#REF!</v>
      </c>
      <c r="K35" s="206" t="e">
        <f>IF('Crisis Indicator Data'!#REF!="No Data",1,IF(#REF!&lt;&gt;"",1,0))</f>
        <v>#REF!</v>
      </c>
      <c r="L35" s="206" t="e">
        <f>IF('Crisis Indicator Data'!#REF!="No Data",1,IF(#REF!&lt;&gt;"",1,0))</f>
        <v>#REF!</v>
      </c>
      <c r="M35" s="206" t="e">
        <f>IF('Crisis Indicator Data'!#REF!="No Data",1,IF(#REF!&lt;&gt;"",1,0))</f>
        <v>#REF!</v>
      </c>
      <c r="N35" s="206" t="e">
        <f>IF('Crisis Indicator Data'!#REF!="No Data",1,IF(#REF!&lt;&gt;"",1,0))</f>
        <v>#REF!</v>
      </c>
      <c r="O35" s="206" t="e">
        <f>IF('Crisis Indicator Data'!#REF!="No Data",1,IF(#REF!&lt;&gt;"",1,0))</f>
        <v>#REF!</v>
      </c>
      <c r="P35" s="206" t="e">
        <f>IF('Crisis Indicator Data'!#REF!="No Data",1,IF(#REF!&lt;&gt;"",1,0))</f>
        <v>#REF!</v>
      </c>
      <c r="Q35" s="206" t="e">
        <f>IF('Crisis Indicator Data'!#REF!="No Data",1,IF(#REF!&lt;&gt;"",1,0))</f>
        <v>#REF!</v>
      </c>
      <c r="R35" s="206" t="e">
        <f>IF('Crisis Indicator Data'!#REF!="No Data",1,IF(#REF!&lt;&gt;"",1,0))</f>
        <v>#REF!</v>
      </c>
      <c r="S35" s="206" t="e">
        <f>IF('Crisis Indicator Data'!#REF!="No Data",1,IF(#REF!&lt;&gt;"",1,0))</f>
        <v>#REF!</v>
      </c>
      <c r="T35" s="206" t="e">
        <f>IF('Crisis Indicator Data'!#REF!="No Data",1,IF(#REF!&lt;&gt;"",1,0))</f>
        <v>#REF!</v>
      </c>
      <c r="U35" s="206" t="e">
        <f>IF('Crisis Indicator Data'!#REF!="No Data",1,IF(#REF!&lt;&gt;"",1,0))</f>
        <v>#REF!</v>
      </c>
      <c r="V35" s="206" t="e">
        <f>IF('Crisis Indicator Data'!#REF!="No Data",1,IF(#REF!&lt;&gt;"",1,0))</f>
        <v>#REF!</v>
      </c>
      <c r="W35" s="206" t="e">
        <f>IF('Crisis Indicator Data'!#REF!="No Data",1,IF(#REF!&lt;&gt;"",1,0))</f>
        <v>#REF!</v>
      </c>
      <c r="X35" s="206" t="e">
        <f>IF('Crisis Indicator Data'!#REF!="No Data",1,IF(#REF!&lt;&gt;"",1,0))</f>
        <v>#REF!</v>
      </c>
      <c r="Y35" s="206" t="e">
        <f>IF('Crisis Indicator Data'!#REF!="No Data",1,IF(#REF!&lt;&gt;"",1,0))</f>
        <v>#REF!</v>
      </c>
      <c r="Z35" s="206" t="e">
        <f>IF('Crisis Indicator Data'!#REF!="No Data",1,IF(#REF!&lt;&gt;"",1,0))</f>
        <v>#REF!</v>
      </c>
      <c r="AA35" s="206" t="e">
        <f>IF('Crisis Indicator Data'!#REF!="No Data",1,IF(#REF!&lt;&gt;"",1,0))</f>
        <v>#REF!</v>
      </c>
      <c r="AB35" s="206" t="e">
        <f>IF('Crisis Indicator Data'!#REF!="No Data",1,IF(#REF!&lt;&gt;"",1,0))</f>
        <v>#REF!</v>
      </c>
      <c r="AC35" s="206" t="e">
        <f>IF('Crisis Indicator Data'!#REF!="No Data",1,IF(#REF!&lt;&gt;"",1,0))</f>
        <v>#REF!</v>
      </c>
      <c r="AD35" s="206" t="e">
        <f>IF('Crisis Indicator Data'!#REF!="No Data",1,IF(#REF!&lt;&gt;"",1,0))</f>
        <v>#REF!</v>
      </c>
      <c r="AE35" s="206" t="e">
        <f>IF('Crisis Indicator Data'!#REF!="No Data",1,IF(#REF!&lt;&gt;"",1,0))</f>
        <v>#REF!</v>
      </c>
      <c r="AF35" s="206" t="e">
        <f>IF('Crisis Indicator Data'!#REF!="No Data",1,IF(#REF!&lt;&gt;"",1,0))</f>
        <v>#REF!</v>
      </c>
      <c r="AG35" s="206" t="e">
        <f>IF('Crisis Indicator Data'!#REF!="No Data",1,IF(#REF!&lt;&gt;"",1,0))</f>
        <v>#REF!</v>
      </c>
      <c r="AH35" s="206" t="e">
        <f>IF('Crisis Indicator Data'!#REF!="No Data",1,IF(#REF!&lt;&gt;"",1,0))</f>
        <v>#REF!</v>
      </c>
      <c r="AI35" s="206" t="e">
        <f>IF('Crisis Indicator Data'!#REF!="No Data",1,IF(#REF!&lt;&gt;"",1,0))</f>
        <v>#REF!</v>
      </c>
      <c r="AJ35" s="206" t="e">
        <f>IF('Crisis Indicator Data'!#REF!="No Data",1,IF(#REF!&lt;&gt;"",1,0))</f>
        <v>#REF!</v>
      </c>
      <c r="AK35" s="206" t="e">
        <f>IF('Crisis Indicator Data'!#REF!="No Data",1,IF(#REF!&lt;&gt;"",1,0))</f>
        <v>#REF!</v>
      </c>
      <c r="AL35" s="206" t="e">
        <f>IF('Crisis Indicator Data'!#REF!="No Data",1,IF(#REF!&lt;&gt;"",1,0))</f>
        <v>#REF!</v>
      </c>
      <c r="AM35" s="206" t="e">
        <f>IF('Crisis Indicator Data'!#REF!="No Data",1,IF(#REF!&lt;&gt;"",1,0))</f>
        <v>#REF!</v>
      </c>
      <c r="AN35" s="206" t="e">
        <f>IF('Crisis Indicator Data'!#REF!="No Data",1,IF(#REF!&lt;&gt;"",1,0))</f>
        <v>#REF!</v>
      </c>
      <c r="AO35" s="206" t="e">
        <f>IF('Crisis Indicator Data'!#REF!="No Data",1,IF(#REF!&lt;&gt;"",1,0))</f>
        <v>#REF!</v>
      </c>
      <c r="AP35" s="206" t="e">
        <f>IF('Crisis Indicator Data'!#REF!="No Data",1,IF(#REF!&lt;&gt;"",1,0))</f>
        <v>#REF!</v>
      </c>
      <c r="AQ35" s="206" t="e">
        <f>IF('Crisis Indicator Data'!#REF!="No Data",1,IF(#REF!&lt;&gt;"",1,0))</f>
        <v>#REF!</v>
      </c>
      <c r="AR35" s="206" t="e">
        <f>IF('Crisis Indicator Data'!#REF!="No Data",1,IF(#REF!&lt;&gt;"",1,0))</f>
        <v>#REF!</v>
      </c>
      <c r="AS35" s="206" t="e">
        <f>IF('Crisis Indicator Data'!#REF!="No Data",1,IF(#REF!&lt;&gt;"",1,0))</f>
        <v>#REF!</v>
      </c>
      <c r="AT35" s="206" t="e">
        <f>IF('Crisis Indicator Data'!#REF!="No Data",1,IF(#REF!&lt;&gt;"",1,0))</f>
        <v>#REF!</v>
      </c>
      <c r="AU35" s="206" t="e">
        <f>IF('Crisis Indicator Data'!#REF!="No Data",1,IF(#REF!&lt;&gt;"",1,0))</f>
        <v>#REF!</v>
      </c>
      <c r="AV35" s="206" t="e">
        <f>IF('Crisis Indicator Data'!#REF!="No Data",1,IF(#REF!&lt;&gt;"",1,0))</f>
        <v>#REF!</v>
      </c>
      <c r="AW35" s="206" t="e">
        <f>IF('Crisis Indicator Data'!#REF!="No Data",1,IF(#REF!&lt;&gt;"",1,0))</f>
        <v>#REF!</v>
      </c>
      <c r="AX35" s="206" t="e">
        <f>IF('Crisis Indicator Data'!#REF!="No Data",1,IF(#REF!&lt;&gt;"",1,0))</f>
        <v>#REF!</v>
      </c>
      <c r="AY35" s="206" t="e">
        <f>IF('Crisis Indicator Data'!#REF!="No Data",1,IF(#REF!&lt;&gt;"",1,0))</f>
        <v>#REF!</v>
      </c>
      <c r="AZ35" s="206" t="e">
        <f>IF('Crisis Indicator Data'!#REF!="No Data",1,IF(#REF!&lt;&gt;"",1,0))</f>
        <v>#REF!</v>
      </c>
      <c r="BA35" t="e">
        <f t="shared" si="2"/>
        <v>#REF!</v>
      </c>
      <c r="BB35" s="22" t="e">
        <f t="shared" si="3"/>
        <v>#REF!</v>
      </c>
    </row>
    <row r="36" spans="1:54" x14ac:dyDescent="0.25">
      <c r="A36" t="s">
        <v>7169</v>
      </c>
      <c r="B36" s="206" t="e">
        <f>IF('Crisis Indicator Data'!#REF!="No Data",1,IF(#REF!&lt;&gt;"",1,0))</f>
        <v>#REF!</v>
      </c>
      <c r="C36" s="206" t="e">
        <f>IF('Crisis Indicator Data'!#REF!="No Data",1,IF(#REF!&lt;&gt;"",1,0))</f>
        <v>#REF!</v>
      </c>
      <c r="D36" s="206" t="e">
        <f>IF('Crisis Indicator Data'!#REF!="No Data",1,IF(#REF!&lt;&gt;"",1,0))</f>
        <v>#REF!</v>
      </c>
      <c r="E36" s="206" t="e">
        <f>IF('Crisis Indicator Data'!#REF!="No Data",1,IF(#REF!&lt;&gt;"",1,0))</f>
        <v>#REF!</v>
      </c>
      <c r="F36" s="206" t="e">
        <f>IF('Crisis Indicator Data'!#REF!="No Data",1,IF(#REF!&lt;&gt;"",1,0))</f>
        <v>#REF!</v>
      </c>
      <c r="G36" s="206" t="e">
        <f>IF('Crisis Indicator Data'!#REF!="No Data",1,IF(#REF!&lt;&gt;"",1,0))</f>
        <v>#REF!</v>
      </c>
      <c r="H36" s="206" t="e">
        <f>IF('Crisis Indicator Data'!#REF!="No Data",1,IF(#REF!&lt;&gt;"",1,0))</f>
        <v>#REF!</v>
      </c>
      <c r="I36" s="206" t="e">
        <f>IF('Crisis Indicator Data'!#REF!="No Data",1,IF(#REF!&lt;&gt;"",1,0))</f>
        <v>#REF!</v>
      </c>
      <c r="J36" s="206" t="e">
        <f>IF('Crisis Indicator Data'!#REF!="No Data",1,IF(#REF!&lt;&gt;"",1,0))</f>
        <v>#REF!</v>
      </c>
      <c r="K36" s="206" t="e">
        <f>IF('Crisis Indicator Data'!#REF!="No Data",1,IF(#REF!&lt;&gt;"",1,0))</f>
        <v>#REF!</v>
      </c>
      <c r="L36" s="206" t="e">
        <f>IF('Crisis Indicator Data'!#REF!="No Data",1,IF(#REF!&lt;&gt;"",1,0))</f>
        <v>#REF!</v>
      </c>
      <c r="M36" s="206" t="e">
        <f>IF('Crisis Indicator Data'!#REF!="No Data",1,IF(#REF!&lt;&gt;"",1,0))</f>
        <v>#REF!</v>
      </c>
      <c r="N36" s="206" t="e">
        <f>IF('Crisis Indicator Data'!#REF!="No Data",1,IF(#REF!&lt;&gt;"",1,0))</f>
        <v>#REF!</v>
      </c>
      <c r="O36" s="206" t="e">
        <f>IF('Crisis Indicator Data'!#REF!="No Data",1,IF(#REF!&lt;&gt;"",1,0))</f>
        <v>#REF!</v>
      </c>
      <c r="P36" s="206" t="e">
        <f>IF('Crisis Indicator Data'!#REF!="No Data",1,IF(#REF!&lt;&gt;"",1,0))</f>
        <v>#REF!</v>
      </c>
      <c r="Q36" s="206" t="e">
        <f>IF('Crisis Indicator Data'!#REF!="No Data",1,IF(#REF!&lt;&gt;"",1,0))</f>
        <v>#REF!</v>
      </c>
      <c r="R36" s="206" t="e">
        <f>IF('Crisis Indicator Data'!#REF!="No Data",1,IF(#REF!&lt;&gt;"",1,0))</f>
        <v>#REF!</v>
      </c>
      <c r="S36" s="206" t="e">
        <f>IF('Crisis Indicator Data'!#REF!="No Data",1,IF(#REF!&lt;&gt;"",1,0))</f>
        <v>#REF!</v>
      </c>
      <c r="T36" s="206" t="e">
        <f>IF('Crisis Indicator Data'!#REF!="No Data",1,IF(#REF!&lt;&gt;"",1,0))</f>
        <v>#REF!</v>
      </c>
      <c r="U36" s="206" t="e">
        <f>IF('Crisis Indicator Data'!#REF!="No Data",1,IF(#REF!&lt;&gt;"",1,0))</f>
        <v>#REF!</v>
      </c>
      <c r="V36" s="206" t="e">
        <f>IF('Crisis Indicator Data'!#REF!="No Data",1,IF(#REF!&lt;&gt;"",1,0))</f>
        <v>#REF!</v>
      </c>
      <c r="W36" s="206" t="e">
        <f>IF('Crisis Indicator Data'!#REF!="No Data",1,IF(#REF!&lt;&gt;"",1,0))</f>
        <v>#REF!</v>
      </c>
      <c r="X36" s="206" t="e">
        <f>IF('Crisis Indicator Data'!#REF!="No Data",1,IF(#REF!&lt;&gt;"",1,0))</f>
        <v>#REF!</v>
      </c>
      <c r="Y36" s="206" t="e">
        <f>IF('Crisis Indicator Data'!#REF!="No Data",1,IF(#REF!&lt;&gt;"",1,0))</f>
        <v>#REF!</v>
      </c>
      <c r="Z36" s="206" t="e">
        <f>IF('Crisis Indicator Data'!#REF!="No Data",1,IF(#REF!&lt;&gt;"",1,0))</f>
        <v>#REF!</v>
      </c>
      <c r="AA36" s="206" t="e">
        <f>IF('Crisis Indicator Data'!#REF!="No Data",1,IF(#REF!&lt;&gt;"",1,0))</f>
        <v>#REF!</v>
      </c>
      <c r="AB36" s="206" t="e">
        <f>IF('Crisis Indicator Data'!#REF!="No Data",1,IF(#REF!&lt;&gt;"",1,0))</f>
        <v>#REF!</v>
      </c>
      <c r="AC36" s="206" t="e">
        <f>IF('Crisis Indicator Data'!#REF!="No Data",1,IF(#REF!&lt;&gt;"",1,0))</f>
        <v>#REF!</v>
      </c>
      <c r="AD36" s="206" t="e">
        <f>IF('Crisis Indicator Data'!#REF!="No Data",1,IF(#REF!&lt;&gt;"",1,0))</f>
        <v>#REF!</v>
      </c>
      <c r="AE36" s="206" t="e">
        <f>IF('Crisis Indicator Data'!#REF!="No Data",1,IF(#REF!&lt;&gt;"",1,0))</f>
        <v>#REF!</v>
      </c>
      <c r="AF36" s="206" t="e">
        <f>IF('Crisis Indicator Data'!#REF!="No Data",1,IF(#REF!&lt;&gt;"",1,0))</f>
        <v>#REF!</v>
      </c>
      <c r="AG36" s="206" t="e">
        <f>IF('Crisis Indicator Data'!#REF!="No Data",1,IF(#REF!&lt;&gt;"",1,0))</f>
        <v>#REF!</v>
      </c>
      <c r="AH36" s="206" t="e">
        <f>IF('Crisis Indicator Data'!#REF!="No Data",1,IF(#REF!&lt;&gt;"",1,0))</f>
        <v>#REF!</v>
      </c>
      <c r="AI36" s="206" t="e">
        <f>IF('Crisis Indicator Data'!#REF!="No Data",1,IF(#REF!&lt;&gt;"",1,0))</f>
        <v>#REF!</v>
      </c>
      <c r="AJ36" s="206" t="e">
        <f>IF('Crisis Indicator Data'!#REF!="No Data",1,IF(#REF!&lt;&gt;"",1,0))</f>
        <v>#REF!</v>
      </c>
      <c r="AK36" s="206" t="e">
        <f>IF('Crisis Indicator Data'!#REF!="No Data",1,IF(#REF!&lt;&gt;"",1,0))</f>
        <v>#REF!</v>
      </c>
      <c r="AL36" s="206" t="e">
        <f>IF('Crisis Indicator Data'!#REF!="No Data",1,IF(#REF!&lt;&gt;"",1,0))</f>
        <v>#REF!</v>
      </c>
      <c r="AM36" s="206" t="e">
        <f>IF('Crisis Indicator Data'!#REF!="No Data",1,IF(#REF!&lt;&gt;"",1,0))</f>
        <v>#REF!</v>
      </c>
      <c r="AN36" s="206" t="e">
        <f>IF('Crisis Indicator Data'!#REF!="No Data",1,IF(#REF!&lt;&gt;"",1,0))</f>
        <v>#REF!</v>
      </c>
      <c r="AO36" s="206" t="e">
        <f>IF('Crisis Indicator Data'!#REF!="No Data",1,IF(#REF!&lt;&gt;"",1,0))</f>
        <v>#REF!</v>
      </c>
      <c r="AP36" s="206" t="e">
        <f>IF('Crisis Indicator Data'!#REF!="No Data",1,IF(#REF!&lt;&gt;"",1,0))</f>
        <v>#REF!</v>
      </c>
      <c r="AQ36" s="206" t="e">
        <f>IF('Crisis Indicator Data'!#REF!="No Data",1,IF(#REF!&lt;&gt;"",1,0))</f>
        <v>#REF!</v>
      </c>
      <c r="AR36" s="206" t="e">
        <f>IF('Crisis Indicator Data'!#REF!="No Data",1,IF(#REF!&lt;&gt;"",1,0))</f>
        <v>#REF!</v>
      </c>
      <c r="AS36" s="206" t="e">
        <f>IF('Crisis Indicator Data'!#REF!="No Data",1,IF(#REF!&lt;&gt;"",1,0))</f>
        <v>#REF!</v>
      </c>
      <c r="AT36" s="206" t="e">
        <f>IF('Crisis Indicator Data'!#REF!="No Data",1,IF(#REF!&lt;&gt;"",1,0))</f>
        <v>#REF!</v>
      </c>
      <c r="AU36" s="206" t="e">
        <f>IF('Crisis Indicator Data'!#REF!="No Data",1,IF(#REF!&lt;&gt;"",1,0))</f>
        <v>#REF!</v>
      </c>
      <c r="AV36" s="206" t="e">
        <f>IF('Crisis Indicator Data'!#REF!="No Data",1,IF(#REF!&lt;&gt;"",1,0))</f>
        <v>#REF!</v>
      </c>
      <c r="AW36" s="206" t="e">
        <f>IF('Crisis Indicator Data'!#REF!="No Data",1,IF(#REF!&lt;&gt;"",1,0))</f>
        <v>#REF!</v>
      </c>
      <c r="AX36" s="206" t="e">
        <f>IF('Crisis Indicator Data'!#REF!="No Data",1,IF(#REF!&lt;&gt;"",1,0))</f>
        <v>#REF!</v>
      </c>
      <c r="AY36" s="206" t="e">
        <f>IF('Crisis Indicator Data'!#REF!="No Data",1,IF(#REF!&lt;&gt;"",1,0))</f>
        <v>#REF!</v>
      </c>
      <c r="AZ36" s="206" t="e">
        <f>IF('Crisis Indicator Data'!#REF!="No Data",1,IF(#REF!&lt;&gt;"",1,0))</f>
        <v>#REF!</v>
      </c>
      <c r="BA36" t="e">
        <f t="shared" si="2"/>
        <v>#REF!</v>
      </c>
      <c r="BB36" s="22" t="e">
        <f t="shared" si="3"/>
        <v>#REF!</v>
      </c>
    </row>
    <row r="37" spans="1:54" x14ac:dyDescent="0.25">
      <c r="A37" t="s">
        <v>7175</v>
      </c>
      <c r="B37" s="206" t="e">
        <f>IF('Crisis Indicator Data'!#REF!="No Data",1,IF(#REF!&lt;&gt;"",1,0))</f>
        <v>#REF!</v>
      </c>
      <c r="C37" s="206" t="e">
        <f>IF('Crisis Indicator Data'!#REF!="No Data",1,IF(#REF!&lt;&gt;"",1,0))</f>
        <v>#REF!</v>
      </c>
      <c r="D37" s="206" t="e">
        <f>IF('Crisis Indicator Data'!#REF!="No Data",1,IF(#REF!&lt;&gt;"",1,0))</f>
        <v>#REF!</v>
      </c>
      <c r="E37" s="206" t="e">
        <f>IF('Crisis Indicator Data'!#REF!="No Data",1,IF(#REF!&lt;&gt;"",1,0))</f>
        <v>#REF!</v>
      </c>
      <c r="F37" s="206" t="e">
        <f>IF('Crisis Indicator Data'!#REF!="No Data",1,IF(#REF!&lt;&gt;"",1,0))</f>
        <v>#REF!</v>
      </c>
      <c r="G37" s="206" t="e">
        <f>IF('Crisis Indicator Data'!#REF!="No Data",1,IF(#REF!&lt;&gt;"",1,0))</f>
        <v>#REF!</v>
      </c>
      <c r="H37" s="206" t="e">
        <f>IF('Crisis Indicator Data'!#REF!="No Data",1,IF(#REF!&lt;&gt;"",1,0))</f>
        <v>#REF!</v>
      </c>
      <c r="I37" s="206" t="e">
        <f>IF('Crisis Indicator Data'!#REF!="No Data",1,IF(#REF!&lt;&gt;"",1,0))</f>
        <v>#REF!</v>
      </c>
      <c r="J37" s="206" t="e">
        <f>IF('Crisis Indicator Data'!#REF!="No Data",1,IF(#REF!&lt;&gt;"",1,0))</f>
        <v>#REF!</v>
      </c>
      <c r="K37" s="206" t="e">
        <f>IF('Crisis Indicator Data'!#REF!="No Data",1,IF(#REF!&lt;&gt;"",1,0))</f>
        <v>#REF!</v>
      </c>
      <c r="L37" s="206" t="e">
        <f>IF('Crisis Indicator Data'!#REF!="No Data",1,IF(#REF!&lt;&gt;"",1,0))</f>
        <v>#REF!</v>
      </c>
      <c r="M37" s="206" t="e">
        <f>IF('Crisis Indicator Data'!#REF!="No Data",1,IF(#REF!&lt;&gt;"",1,0))</f>
        <v>#REF!</v>
      </c>
      <c r="N37" s="206" t="e">
        <f>IF('Crisis Indicator Data'!#REF!="No Data",1,IF(#REF!&lt;&gt;"",1,0))</f>
        <v>#REF!</v>
      </c>
      <c r="O37" s="206" t="e">
        <f>IF('Crisis Indicator Data'!#REF!="No Data",1,IF(#REF!&lt;&gt;"",1,0))</f>
        <v>#REF!</v>
      </c>
      <c r="P37" s="206" t="e">
        <f>IF('Crisis Indicator Data'!#REF!="No Data",1,IF(#REF!&lt;&gt;"",1,0))</f>
        <v>#REF!</v>
      </c>
      <c r="Q37" s="206" t="e">
        <f>IF('Crisis Indicator Data'!#REF!="No Data",1,IF(#REF!&lt;&gt;"",1,0))</f>
        <v>#REF!</v>
      </c>
      <c r="R37" s="206" t="e">
        <f>IF('Crisis Indicator Data'!#REF!="No Data",1,IF(#REF!&lt;&gt;"",1,0))</f>
        <v>#REF!</v>
      </c>
      <c r="S37" s="206" t="e">
        <f>IF('Crisis Indicator Data'!#REF!="No Data",1,IF(#REF!&lt;&gt;"",1,0))</f>
        <v>#REF!</v>
      </c>
      <c r="T37" s="206" t="e">
        <f>IF('Crisis Indicator Data'!#REF!="No Data",1,IF(#REF!&lt;&gt;"",1,0))</f>
        <v>#REF!</v>
      </c>
      <c r="U37" s="206" t="e">
        <f>IF('Crisis Indicator Data'!#REF!="No Data",1,IF(#REF!&lt;&gt;"",1,0))</f>
        <v>#REF!</v>
      </c>
      <c r="V37" s="206" t="e">
        <f>IF('Crisis Indicator Data'!#REF!="No Data",1,IF(#REF!&lt;&gt;"",1,0))</f>
        <v>#REF!</v>
      </c>
      <c r="W37" s="206" t="e">
        <f>IF('Crisis Indicator Data'!#REF!="No Data",1,IF(#REF!&lt;&gt;"",1,0))</f>
        <v>#REF!</v>
      </c>
      <c r="X37" s="206" t="e">
        <f>IF('Crisis Indicator Data'!#REF!="No Data",1,IF(#REF!&lt;&gt;"",1,0))</f>
        <v>#REF!</v>
      </c>
      <c r="Y37" s="206" t="e">
        <f>IF('Crisis Indicator Data'!#REF!="No Data",1,IF(#REF!&lt;&gt;"",1,0))</f>
        <v>#REF!</v>
      </c>
      <c r="Z37" s="206" t="e">
        <f>IF('Crisis Indicator Data'!#REF!="No Data",1,IF(#REF!&lt;&gt;"",1,0))</f>
        <v>#REF!</v>
      </c>
      <c r="AA37" s="206" t="e">
        <f>IF('Crisis Indicator Data'!#REF!="No Data",1,IF(#REF!&lt;&gt;"",1,0))</f>
        <v>#REF!</v>
      </c>
      <c r="AB37" s="206" t="e">
        <f>IF('Crisis Indicator Data'!#REF!="No Data",1,IF(#REF!&lt;&gt;"",1,0))</f>
        <v>#REF!</v>
      </c>
      <c r="AC37" s="206" t="e">
        <f>IF('Crisis Indicator Data'!#REF!="No Data",1,IF(#REF!&lt;&gt;"",1,0))</f>
        <v>#REF!</v>
      </c>
      <c r="AD37" s="206" t="e">
        <f>IF('Crisis Indicator Data'!#REF!="No Data",1,IF(#REF!&lt;&gt;"",1,0))</f>
        <v>#REF!</v>
      </c>
      <c r="AE37" s="206" t="e">
        <f>IF('Crisis Indicator Data'!#REF!="No Data",1,IF(#REF!&lt;&gt;"",1,0))</f>
        <v>#REF!</v>
      </c>
      <c r="AF37" s="206" t="e">
        <f>IF('Crisis Indicator Data'!#REF!="No Data",1,IF(#REF!&lt;&gt;"",1,0))</f>
        <v>#REF!</v>
      </c>
      <c r="AG37" s="206" t="e">
        <f>IF('Crisis Indicator Data'!#REF!="No Data",1,IF(#REF!&lt;&gt;"",1,0))</f>
        <v>#REF!</v>
      </c>
      <c r="AH37" s="206" t="e">
        <f>IF('Crisis Indicator Data'!#REF!="No Data",1,IF(#REF!&lt;&gt;"",1,0))</f>
        <v>#REF!</v>
      </c>
      <c r="AI37" s="206" t="e">
        <f>IF('Crisis Indicator Data'!#REF!="No Data",1,IF(#REF!&lt;&gt;"",1,0))</f>
        <v>#REF!</v>
      </c>
      <c r="AJ37" s="206" t="e">
        <f>IF('Crisis Indicator Data'!#REF!="No Data",1,IF(#REF!&lt;&gt;"",1,0))</f>
        <v>#REF!</v>
      </c>
      <c r="AK37" s="206" t="e">
        <f>IF('Crisis Indicator Data'!#REF!="No Data",1,IF(#REF!&lt;&gt;"",1,0))</f>
        <v>#REF!</v>
      </c>
      <c r="AL37" s="206" t="e">
        <f>IF('Crisis Indicator Data'!#REF!="No Data",1,IF(#REF!&lt;&gt;"",1,0))</f>
        <v>#REF!</v>
      </c>
      <c r="AM37" s="206" t="e">
        <f>IF('Crisis Indicator Data'!#REF!="No Data",1,IF(#REF!&lt;&gt;"",1,0))</f>
        <v>#REF!</v>
      </c>
      <c r="AN37" s="206" t="e">
        <f>IF('Crisis Indicator Data'!#REF!="No Data",1,IF(#REF!&lt;&gt;"",1,0))</f>
        <v>#REF!</v>
      </c>
      <c r="AO37" s="206" t="e">
        <f>IF('Crisis Indicator Data'!#REF!="No Data",1,IF(#REF!&lt;&gt;"",1,0))</f>
        <v>#REF!</v>
      </c>
      <c r="AP37" s="206" t="e">
        <f>IF('Crisis Indicator Data'!#REF!="No Data",1,IF(#REF!&lt;&gt;"",1,0))</f>
        <v>#REF!</v>
      </c>
      <c r="AQ37" s="206" t="e">
        <f>IF('Crisis Indicator Data'!#REF!="No Data",1,IF(#REF!&lt;&gt;"",1,0))</f>
        <v>#REF!</v>
      </c>
      <c r="AR37" s="206" t="e">
        <f>IF('Crisis Indicator Data'!#REF!="No Data",1,IF(#REF!&lt;&gt;"",1,0))</f>
        <v>#REF!</v>
      </c>
      <c r="AS37" s="206" t="e">
        <f>IF('Crisis Indicator Data'!#REF!="No Data",1,IF(#REF!&lt;&gt;"",1,0))</f>
        <v>#REF!</v>
      </c>
      <c r="AT37" s="206" t="e">
        <f>IF('Crisis Indicator Data'!#REF!="No Data",1,IF(#REF!&lt;&gt;"",1,0))</f>
        <v>#REF!</v>
      </c>
      <c r="AU37" s="206" t="e">
        <f>IF('Crisis Indicator Data'!#REF!="No Data",1,IF(#REF!&lt;&gt;"",1,0))</f>
        <v>#REF!</v>
      </c>
      <c r="AV37" s="206" t="e">
        <f>IF('Crisis Indicator Data'!#REF!="No Data",1,IF(#REF!&lt;&gt;"",1,0))</f>
        <v>#REF!</v>
      </c>
      <c r="AW37" s="206" t="e">
        <f>IF('Crisis Indicator Data'!#REF!="No Data",1,IF(#REF!&lt;&gt;"",1,0))</f>
        <v>#REF!</v>
      </c>
      <c r="AX37" s="206" t="e">
        <f>IF('Crisis Indicator Data'!#REF!="No Data",1,IF(#REF!&lt;&gt;"",1,0))</f>
        <v>#REF!</v>
      </c>
      <c r="AY37" s="206" t="e">
        <f>IF('Crisis Indicator Data'!#REF!="No Data",1,IF(#REF!&lt;&gt;"",1,0))</f>
        <v>#REF!</v>
      </c>
      <c r="AZ37" s="206" t="e">
        <f>IF('Crisis Indicator Data'!#REF!="No Data",1,IF(#REF!&lt;&gt;"",1,0))</f>
        <v>#REF!</v>
      </c>
      <c r="BA37" t="e">
        <f t="shared" si="2"/>
        <v>#REF!</v>
      </c>
      <c r="BB37" s="22" t="e">
        <f t="shared" si="3"/>
        <v>#REF!</v>
      </c>
    </row>
    <row r="38" spans="1:54" x14ac:dyDescent="0.25">
      <c r="A38" t="s">
        <v>7177</v>
      </c>
      <c r="B38" s="206" t="e">
        <f>IF('Crisis Indicator Data'!#REF!="No Data",1,IF(#REF!&lt;&gt;"",1,0))</f>
        <v>#REF!</v>
      </c>
      <c r="C38" s="206" t="e">
        <f>IF('Crisis Indicator Data'!#REF!="No Data",1,IF(#REF!&lt;&gt;"",1,0))</f>
        <v>#REF!</v>
      </c>
      <c r="D38" s="206" t="e">
        <f>IF('Crisis Indicator Data'!#REF!="No Data",1,IF(#REF!&lt;&gt;"",1,0))</f>
        <v>#REF!</v>
      </c>
      <c r="E38" s="206" t="e">
        <f>IF('Crisis Indicator Data'!#REF!="No Data",1,IF(#REF!&lt;&gt;"",1,0))</f>
        <v>#REF!</v>
      </c>
      <c r="F38" s="206" t="e">
        <f>IF('Crisis Indicator Data'!#REF!="No Data",1,IF(#REF!&lt;&gt;"",1,0))</f>
        <v>#REF!</v>
      </c>
      <c r="G38" s="206" t="e">
        <f>IF('Crisis Indicator Data'!#REF!="No Data",1,IF(#REF!&lt;&gt;"",1,0))</f>
        <v>#REF!</v>
      </c>
      <c r="H38" s="206" t="e">
        <f>IF('Crisis Indicator Data'!#REF!="No Data",1,IF(#REF!&lt;&gt;"",1,0))</f>
        <v>#REF!</v>
      </c>
      <c r="I38" s="206" t="e">
        <f>IF('Crisis Indicator Data'!#REF!="No Data",1,IF(#REF!&lt;&gt;"",1,0))</f>
        <v>#REF!</v>
      </c>
      <c r="J38" s="206" t="e">
        <f>IF('Crisis Indicator Data'!#REF!="No Data",1,IF(#REF!&lt;&gt;"",1,0))</f>
        <v>#REF!</v>
      </c>
      <c r="K38" s="206" t="e">
        <f>IF('Crisis Indicator Data'!#REF!="No Data",1,IF(#REF!&lt;&gt;"",1,0))</f>
        <v>#REF!</v>
      </c>
      <c r="L38" s="206" t="e">
        <f>IF('Crisis Indicator Data'!#REF!="No Data",1,IF(#REF!&lt;&gt;"",1,0))</f>
        <v>#REF!</v>
      </c>
      <c r="M38" s="206" t="e">
        <f>IF('Crisis Indicator Data'!#REF!="No Data",1,IF(#REF!&lt;&gt;"",1,0))</f>
        <v>#REF!</v>
      </c>
      <c r="N38" s="206" t="e">
        <f>IF('Crisis Indicator Data'!#REF!="No Data",1,IF(#REF!&lt;&gt;"",1,0))</f>
        <v>#REF!</v>
      </c>
      <c r="O38" s="206" t="e">
        <f>IF('Crisis Indicator Data'!#REF!="No Data",1,IF(#REF!&lt;&gt;"",1,0))</f>
        <v>#REF!</v>
      </c>
      <c r="P38" s="206" t="e">
        <f>IF('Crisis Indicator Data'!#REF!="No Data",1,IF(#REF!&lt;&gt;"",1,0))</f>
        <v>#REF!</v>
      </c>
      <c r="Q38" s="206" t="e">
        <f>IF('Crisis Indicator Data'!#REF!="No Data",1,IF(#REF!&lt;&gt;"",1,0))</f>
        <v>#REF!</v>
      </c>
      <c r="R38" s="206" t="e">
        <f>IF('Crisis Indicator Data'!#REF!="No Data",1,IF(#REF!&lt;&gt;"",1,0))</f>
        <v>#REF!</v>
      </c>
      <c r="S38" s="206" t="e">
        <f>IF('Crisis Indicator Data'!#REF!="No Data",1,IF(#REF!&lt;&gt;"",1,0))</f>
        <v>#REF!</v>
      </c>
      <c r="T38" s="206" t="e">
        <f>IF('Crisis Indicator Data'!#REF!="No Data",1,IF(#REF!&lt;&gt;"",1,0))</f>
        <v>#REF!</v>
      </c>
      <c r="U38" s="206" t="e">
        <f>IF('Crisis Indicator Data'!#REF!="No Data",1,IF(#REF!&lt;&gt;"",1,0))</f>
        <v>#REF!</v>
      </c>
      <c r="V38" s="206" t="e">
        <f>IF('Crisis Indicator Data'!#REF!="No Data",1,IF(#REF!&lt;&gt;"",1,0))</f>
        <v>#REF!</v>
      </c>
      <c r="W38" s="206" t="e">
        <f>IF('Crisis Indicator Data'!#REF!="No Data",1,IF(#REF!&lt;&gt;"",1,0))</f>
        <v>#REF!</v>
      </c>
      <c r="X38" s="206" t="e">
        <f>IF('Crisis Indicator Data'!#REF!="No Data",1,IF(#REF!&lt;&gt;"",1,0))</f>
        <v>#REF!</v>
      </c>
      <c r="Y38" s="206" t="e">
        <f>IF('Crisis Indicator Data'!#REF!="No Data",1,IF(#REF!&lt;&gt;"",1,0))</f>
        <v>#REF!</v>
      </c>
      <c r="Z38" s="206" t="e">
        <f>IF('Crisis Indicator Data'!#REF!="No Data",1,IF(#REF!&lt;&gt;"",1,0))</f>
        <v>#REF!</v>
      </c>
      <c r="AA38" s="206" t="e">
        <f>IF('Crisis Indicator Data'!#REF!="No Data",1,IF(#REF!&lt;&gt;"",1,0))</f>
        <v>#REF!</v>
      </c>
      <c r="AB38" s="206" t="e">
        <f>IF('Crisis Indicator Data'!#REF!="No Data",1,IF(#REF!&lt;&gt;"",1,0))</f>
        <v>#REF!</v>
      </c>
      <c r="AC38" s="206" t="e">
        <f>IF('Crisis Indicator Data'!#REF!="No Data",1,IF(#REF!&lt;&gt;"",1,0))</f>
        <v>#REF!</v>
      </c>
      <c r="AD38" s="206" t="e">
        <f>IF('Crisis Indicator Data'!#REF!="No Data",1,IF(#REF!&lt;&gt;"",1,0))</f>
        <v>#REF!</v>
      </c>
      <c r="AE38" s="206" t="e">
        <f>IF('Crisis Indicator Data'!#REF!="No Data",1,IF(#REF!&lt;&gt;"",1,0))</f>
        <v>#REF!</v>
      </c>
      <c r="AF38" s="206" t="e">
        <f>IF('Crisis Indicator Data'!#REF!="No Data",1,IF(#REF!&lt;&gt;"",1,0))</f>
        <v>#REF!</v>
      </c>
      <c r="AG38" s="206" t="e">
        <f>IF('Crisis Indicator Data'!#REF!="No Data",1,IF(#REF!&lt;&gt;"",1,0))</f>
        <v>#REF!</v>
      </c>
      <c r="AH38" s="206" t="e">
        <f>IF('Crisis Indicator Data'!#REF!="No Data",1,IF(#REF!&lt;&gt;"",1,0))</f>
        <v>#REF!</v>
      </c>
      <c r="AI38" s="206" t="e">
        <f>IF('Crisis Indicator Data'!#REF!="No Data",1,IF(#REF!&lt;&gt;"",1,0))</f>
        <v>#REF!</v>
      </c>
      <c r="AJ38" s="206" t="e">
        <f>IF('Crisis Indicator Data'!#REF!="No Data",1,IF(#REF!&lt;&gt;"",1,0))</f>
        <v>#REF!</v>
      </c>
      <c r="AK38" s="206" t="e">
        <f>IF('Crisis Indicator Data'!#REF!="No Data",1,IF(#REF!&lt;&gt;"",1,0))</f>
        <v>#REF!</v>
      </c>
      <c r="AL38" s="206" t="e">
        <f>IF('Crisis Indicator Data'!#REF!="No Data",1,IF(#REF!&lt;&gt;"",1,0))</f>
        <v>#REF!</v>
      </c>
      <c r="AM38" s="206" t="e">
        <f>IF('Crisis Indicator Data'!#REF!="No Data",1,IF(#REF!&lt;&gt;"",1,0))</f>
        <v>#REF!</v>
      </c>
      <c r="AN38" s="206" t="e">
        <f>IF('Crisis Indicator Data'!#REF!="No Data",1,IF(#REF!&lt;&gt;"",1,0))</f>
        <v>#REF!</v>
      </c>
      <c r="AO38" s="206" t="e">
        <f>IF('Crisis Indicator Data'!#REF!="No Data",1,IF(#REF!&lt;&gt;"",1,0))</f>
        <v>#REF!</v>
      </c>
      <c r="AP38" s="206" t="e">
        <f>IF('Crisis Indicator Data'!#REF!="No Data",1,IF(#REF!&lt;&gt;"",1,0))</f>
        <v>#REF!</v>
      </c>
      <c r="AQ38" s="206" t="e">
        <f>IF('Crisis Indicator Data'!#REF!="No Data",1,IF(#REF!&lt;&gt;"",1,0))</f>
        <v>#REF!</v>
      </c>
      <c r="AR38" s="206" t="e">
        <f>IF('Crisis Indicator Data'!#REF!="No Data",1,IF(#REF!&lt;&gt;"",1,0))</f>
        <v>#REF!</v>
      </c>
      <c r="AS38" s="206" t="e">
        <f>IF('Crisis Indicator Data'!#REF!="No Data",1,IF(#REF!&lt;&gt;"",1,0))</f>
        <v>#REF!</v>
      </c>
      <c r="AT38" s="206" t="e">
        <f>IF('Crisis Indicator Data'!#REF!="No Data",1,IF(#REF!&lt;&gt;"",1,0))</f>
        <v>#REF!</v>
      </c>
      <c r="AU38" s="206" t="e">
        <f>IF('Crisis Indicator Data'!#REF!="No Data",1,IF(#REF!&lt;&gt;"",1,0))</f>
        <v>#REF!</v>
      </c>
      <c r="AV38" s="206" t="e">
        <f>IF('Crisis Indicator Data'!#REF!="No Data",1,IF(#REF!&lt;&gt;"",1,0))</f>
        <v>#REF!</v>
      </c>
      <c r="AW38" s="206" t="e">
        <f>IF('Crisis Indicator Data'!#REF!="No Data",1,IF(#REF!&lt;&gt;"",1,0))</f>
        <v>#REF!</v>
      </c>
      <c r="AX38" s="206" t="e">
        <f>IF('Crisis Indicator Data'!#REF!="No Data",1,IF(#REF!&lt;&gt;"",1,0))</f>
        <v>#REF!</v>
      </c>
      <c r="AY38" s="206" t="e">
        <f>IF('Crisis Indicator Data'!#REF!="No Data",1,IF(#REF!&lt;&gt;"",1,0))</f>
        <v>#REF!</v>
      </c>
      <c r="AZ38" s="206" t="e">
        <f>IF('Crisis Indicator Data'!#REF!="No Data",1,IF(#REF!&lt;&gt;"",1,0))</f>
        <v>#REF!</v>
      </c>
      <c r="BA38" t="e">
        <f t="shared" si="2"/>
        <v>#REF!</v>
      </c>
      <c r="BB38" s="22" t="e">
        <f t="shared" si="3"/>
        <v>#REF!</v>
      </c>
    </row>
    <row r="39" spans="1:54" x14ac:dyDescent="0.25">
      <c r="A39" t="s">
        <v>7174</v>
      </c>
      <c r="B39" s="206" t="e">
        <f>IF('Crisis Indicator Data'!#REF!="No Data",1,IF(#REF!&lt;&gt;"",1,0))</f>
        <v>#REF!</v>
      </c>
      <c r="C39" s="206" t="e">
        <f>IF('Crisis Indicator Data'!#REF!="No Data",1,IF(#REF!&lt;&gt;"",1,0))</f>
        <v>#REF!</v>
      </c>
      <c r="D39" s="206" t="e">
        <f>IF('Crisis Indicator Data'!#REF!="No Data",1,IF(#REF!&lt;&gt;"",1,0))</f>
        <v>#REF!</v>
      </c>
      <c r="E39" s="206" t="e">
        <f>IF('Crisis Indicator Data'!#REF!="No Data",1,IF(#REF!&lt;&gt;"",1,0))</f>
        <v>#REF!</v>
      </c>
      <c r="F39" s="206" t="e">
        <f>IF('Crisis Indicator Data'!#REF!="No Data",1,IF(#REF!&lt;&gt;"",1,0))</f>
        <v>#REF!</v>
      </c>
      <c r="G39" s="206" t="e">
        <f>IF('Crisis Indicator Data'!#REF!="No Data",1,IF(#REF!&lt;&gt;"",1,0))</f>
        <v>#REF!</v>
      </c>
      <c r="H39" s="206" t="e">
        <f>IF('Crisis Indicator Data'!#REF!="No Data",1,IF(#REF!&lt;&gt;"",1,0))</f>
        <v>#REF!</v>
      </c>
      <c r="I39" s="206" t="e">
        <f>IF('Crisis Indicator Data'!#REF!="No Data",1,IF(#REF!&lt;&gt;"",1,0))</f>
        <v>#REF!</v>
      </c>
      <c r="J39" s="206" t="e">
        <f>IF('Crisis Indicator Data'!#REF!="No Data",1,IF(#REF!&lt;&gt;"",1,0))</f>
        <v>#REF!</v>
      </c>
      <c r="K39" s="206" t="e">
        <f>IF('Crisis Indicator Data'!#REF!="No Data",1,IF(#REF!&lt;&gt;"",1,0))</f>
        <v>#REF!</v>
      </c>
      <c r="L39" s="206" t="e">
        <f>IF('Crisis Indicator Data'!#REF!="No Data",1,IF(#REF!&lt;&gt;"",1,0))</f>
        <v>#REF!</v>
      </c>
      <c r="M39" s="206" t="e">
        <f>IF('Crisis Indicator Data'!#REF!="No Data",1,IF(#REF!&lt;&gt;"",1,0))</f>
        <v>#REF!</v>
      </c>
      <c r="N39" s="206" t="e">
        <f>IF('Crisis Indicator Data'!#REF!="No Data",1,IF(#REF!&lt;&gt;"",1,0))</f>
        <v>#REF!</v>
      </c>
      <c r="O39" s="206" t="e">
        <f>IF('Crisis Indicator Data'!#REF!="No Data",1,IF(#REF!&lt;&gt;"",1,0))</f>
        <v>#REF!</v>
      </c>
      <c r="P39" s="206" t="e">
        <f>IF('Crisis Indicator Data'!#REF!="No Data",1,IF(#REF!&lt;&gt;"",1,0))</f>
        <v>#REF!</v>
      </c>
      <c r="Q39" s="206" t="e">
        <f>IF('Crisis Indicator Data'!#REF!="No Data",1,IF(#REF!&lt;&gt;"",1,0))</f>
        <v>#REF!</v>
      </c>
      <c r="R39" s="206" t="e">
        <f>IF('Crisis Indicator Data'!#REF!="No Data",1,IF(#REF!&lt;&gt;"",1,0))</f>
        <v>#REF!</v>
      </c>
      <c r="S39" s="206" t="e">
        <f>IF('Crisis Indicator Data'!#REF!="No Data",1,IF(#REF!&lt;&gt;"",1,0))</f>
        <v>#REF!</v>
      </c>
      <c r="T39" s="206" t="e">
        <f>IF('Crisis Indicator Data'!#REF!="No Data",1,IF(#REF!&lt;&gt;"",1,0))</f>
        <v>#REF!</v>
      </c>
      <c r="U39" s="206" t="e">
        <f>IF('Crisis Indicator Data'!#REF!="No Data",1,IF(#REF!&lt;&gt;"",1,0))</f>
        <v>#REF!</v>
      </c>
      <c r="V39" s="206" t="e">
        <f>IF('Crisis Indicator Data'!#REF!="No Data",1,IF(#REF!&lt;&gt;"",1,0))</f>
        <v>#REF!</v>
      </c>
      <c r="W39" s="206" t="e">
        <f>IF('Crisis Indicator Data'!#REF!="No Data",1,IF(#REF!&lt;&gt;"",1,0))</f>
        <v>#REF!</v>
      </c>
      <c r="X39" s="206" t="e">
        <f>IF('Crisis Indicator Data'!#REF!="No Data",1,IF(#REF!&lt;&gt;"",1,0))</f>
        <v>#REF!</v>
      </c>
      <c r="Y39" s="206" t="e">
        <f>IF('Crisis Indicator Data'!#REF!="No Data",1,IF(#REF!&lt;&gt;"",1,0))</f>
        <v>#REF!</v>
      </c>
      <c r="Z39" s="206" t="e">
        <f>IF('Crisis Indicator Data'!#REF!="No Data",1,IF(#REF!&lt;&gt;"",1,0))</f>
        <v>#REF!</v>
      </c>
      <c r="AA39" s="206" t="e">
        <f>IF('Crisis Indicator Data'!#REF!="No Data",1,IF(#REF!&lt;&gt;"",1,0))</f>
        <v>#REF!</v>
      </c>
      <c r="AB39" s="206" t="e">
        <f>IF('Crisis Indicator Data'!#REF!="No Data",1,IF(#REF!&lt;&gt;"",1,0))</f>
        <v>#REF!</v>
      </c>
      <c r="AC39" s="206" t="e">
        <f>IF('Crisis Indicator Data'!#REF!="No Data",1,IF(#REF!&lt;&gt;"",1,0))</f>
        <v>#REF!</v>
      </c>
      <c r="AD39" s="206" t="e">
        <f>IF('Crisis Indicator Data'!#REF!="No Data",1,IF(#REF!&lt;&gt;"",1,0))</f>
        <v>#REF!</v>
      </c>
      <c r="AE39" s="206" t="e">
        <f>IF('Crisis Indicator Data'!#REF!="No Data",1,IF(#REF!&lt;&gt;"",1,0))</f>
        <v>#REF!</v>
      </c>
      <c r="AF39" s="206" t="e">
        <f>IF('Crisis Indicator Data'!#REF!="No Data",1,IF(#REF!&lt;&gt;"",1,0))</f>
        <v>#REF!</v>
      </c>
      <c r="AG39" s="206" t="e">
        <f>IF('Crisis Indicator Data'!#REF!="No Data",1,IF(#REF!&lt;&gt;"",1,0))</f>
        <v>#REF!</v>
      </c>
      <c r="AH39" s="206" t="e">
        <f>IF('Crisis Indicator Data'!#REF!="No Data",1,IF(#REF!&lt;&gt;"",1,0))</f>
        <v>#REF!</v>
      </c>
      <c r="AI39" s="206" t="e">
        <f>IF('Crisis Indicator Data'!#REF!="No Data",1,IF(#REF!&lt;&gt;"",1,0))</f>
        <v>#REF!</v>
      </c>
      <c r="AJ39" s="206" t="e">
        <f>IF('Crisis Indicator Data'!#REF!="No Data",1,IF(#REF!&lt;&gt;"",1,0))</f>
        <v>#REF!</v>
      </c>
      <c r="AK39" s="206" t="e">
        <f>IF('Crisis Indicator Data'!#REF!="No Data",1,IF(#REF!&lt;&gt;"",1,0))</f>
        <v>#REF!</v>
      </c>
      <c r="AL39" s="206" t="e">
        <f>IF('Crisis Indicator Data'!#REF!="No Data",1,IF(#REF!&lt;&gt;"",1,0))</f>
        <v>#REF!</v>
      </c>
      <c r="AM39" s="206" t="e">
        <f>IF('Crisis Indicator Data'!#REF!="No Data",1,IF(#REF!&lt;&gt;"",1,0))</f>
        <v>#REF!</v>
      </c>
      <c r="AN39" s="206" t="e">
        <f>IF('Crisis Indicator Data'!#REF!="No Data",1,IF(#REF!&lt;&gt;"",1,0))</f>
        <v>#REF!</v>
      </c>
      <c r="AO39" s="206" t="e">
        <f>IF('Crisis Indicator Data'!#REF!="No Data",1,IF(#REF!&lt;&gt;"",1,0))</f>
        <v>#REF!</v>
      </c>
      <c r="AP39" s="206" t="e">
        <f>IF('Crisis Indicator Data'!#REF!="No Data",1,IF(#REF!&lt;&gt;"",1,0))</f>
        <v>#REF!</v>
      </c>
      <c r="AQ39" s="206" t="e">
        <f>IF('Crisis Indicator Data'!#REF!="No Data",1,IF(#REF!&lt;&gt;"",1,0))</f>
        <v>#REF!</v>
      </c>
      <c r="AR39" s="206" t="e">
        <f>IF('Crisis Indicator Data'!#REF!="No Data",1,IF(#REF!&lt;&gt;"",1,0))</f>
        <v>#REF!</v>
      </c>
      <c r="AS39" s="206" t="e">
        <f>IF('Crisis Indicator Data'!#REF!="No Data",1,IF(#REF!&lt;&gt;"",1,0))</f>
        <v>#REF!</v>
      </c>
      <c r="AT39" s="206" t="e">
        <f>IF('Crisis Indicator Data'!#REF!="No Data",1,IF(#REF!&lt;&gt;"",1,0))</f>
        <v>#REF!</v>
      </c>
      <c r="AU39" s="206" t="e">
        <f>IF('Crisis Indicator Data'!#REF!="No Data",1,IF(#REF!&lt;&gt;"",1,0))</f>
        <v>#REF!</v>
      </c>
      <c r="AV39" s="206" t="e">
        <f>IF('Crisis Indicator Data'!#REF!="No Data",1,IF(#REF!&lt;&gt;"",1,0))</f>
        <v>#REF!</v>
      </c>
      <c r="AW39" s="206" t="e">
        <f>IF('Crisis Indicator Data'!#REF!="No Data",1,IF(#REF!&lt;&gt;"",1,0))</f>
        <v>#REF!</v>
      </c>
      <c r="AX39" s="206" t="e">
        <f>IF('Crisis Indicator Data'!#REF!="No Data",1,IF(#REF!&lt;&gt;"",1,0))</f>
        <v>#REF!</v>
      </c>
      <c r="AY39" s="206" t="e">
        <f>IF('Crisis Indicator Data'!#REF!="No Data",1,IF(#REF!&lt;&gt;"",1,0))</f>
        <v>#REF!</v>
      </c>
      <c r="AZ39" s="206" t="e">
        <f>IF('Crisis Indicator Data'!#REF!="No Data",1,IF(#REF!&lt;&gt;"",1,0))</f>
        <v>#REF!</v>
      </c>
      <c r="BA39" t="e">
        <f t="shared" si="2"/>
        <v>#REF!</v>
      </c>
      <c r="BB39" s="22" t="e">
        <f t="shared" si="3"/>
        <v>#REF!</v>
      </c>
    </row>
    <row r="40" spans="1:54" x14ac:dyDescent="0.25">
      <c r="A40" t="s">
        <v>7173</v>
      </c>
      <c r="B40" s="206" t="e">
        <f>IF('Crisis Indicator Data'!#REF!="No Data",1,IF(#REF!&lt;&gt;"",1,0))</f>
        <v>#REF!</v>
      </c>
      <c r="C40" s="206" t="e">
        <f>IF('Crisis Indicator Data'!#REF!="No Data",1,IF(#REF!&lt;&gt;"",1,0))</f>
        <v>#REF!</v>
      </c>
      <c r="D40" s="206" t="e">
        <f>IF('Crisis Indicator Data'!#REF!="No Data",1,IF(#REF!&lt;&gt;"",1,0))</f>
        <v>#REF!</v>
      </c>
      <c r="E40" s="206" t="e">
        <f>IF('Crisis Indicator Data'!#REF!="No Data",1,IF(#REF!&lt;&gt;"",1,0))</f>
        <v>#REF!</v>
      </c>
      <c r="F40" s="206" t="e">
        <f>IF('Crisis Indicator Data'!#REF!="No Data",1,IF(#REF!&lt;&gt;"",1,0))</f>
        <v>#REF!</v>
      </c>
      <c r="G40" s="206" t="e">
        <f>IF('Crisis Indicator Data'!#REF!="No Data",1,IF(#REF!&lt;&gt;"",1,0))</f>
        <v>#REF!</v>
      </c>
      <c r="H40" s="206" t="e">
        <f>IF('Crisis Indicator Data'!#REF!="No Data",1,IF(#REF!&lt;&gt;"",1,0))</f>
        <v>#REF!</v>
      </c>
      <c r="I40" s="206" t="e">
        <f>IF('Crisis Indicator Data'!#REF!="No Data",1,IF(#REF!&lt;&gt;"",1,0))</f>
        <v>#REF!</v>
      </c>
      <c r="J40" s="206" t="e">
        <f>IF('Crisis Indicator Data'!#REF!="No Data",1,IF(#REF!&lt;&gt;"",1,0))</f>
        <v>#REF!</v>
      </c>
      <c r="K40" s="206" t="e">
        <f>IF('Crisis Indicator Data'!#REF!="No Data",1,IF(#REF!&lt;&gt;"",1,0))</f>
        <v>#REF!</v>
      </c>
      <c r="L40" s="206" t="e">
        <f>IF('Crisis Indicator Data'!#REF!="No Data",1,IF(#REF!&lt;&gt;"",1,0))</f>
        <v>#REF!</v>
      </c>
      <c r="M40" s="206" t="e">
        <f>IF('Crisis Indicator Data'!#REF!="No Data",1,IF(#REF!&lt;&gt;"",1,0))</f>
        <v>#REF!</v>
      </c>
      <c r="N40" s="206" t="e">
        <f>IF('Crisis Indicator Data'!#REF!="No Data",1,IF(#REF!&lt;&gt;"",1,0))</f>
        <v>#REF!</v>
      </c>
      <c r="O40" s="206" t="e">
        <f>IF('Crisis Indicator Data'!#REF!="No Data",1,IF(#REF!&lt;&gt;"",1,0))</f>
        <v>#REF!</v>
      </c>
      <c r="P40" s="206" t="e">
        <f>IF('Crisis Indicator Data'!#REF!="No Data",1,IF(#REF!&lt;&gt;"",1,0))</f>
        <v>#REF!</v>
      </c>
      <c r="Q40" s="206" t="e">
        <f>IF('Crisis Indicator Data'!#REF!="No Data",1,IF(#REF!&lt;&gt;"",1,0))</f>
        <v>#REF!</v>
      </c>
      <c r="R40" s="206" t="e">
        <f>IF('Crisis Indicator Data'!#REF!="No Data",1,IF(#REF!&lt;&gt;"",1,0))</f>
        <v>#REF!</v>
      </c>
      <c r="S40" s="206" t="e">
        <f>IF('Crisis Indicator Data'!#REF!="No Data",1,IF(#REF!&lt;&gt;"",1,0))</f>
        <v>#REF!</v>
      </c>
      <c r="T40" s="206" t="e">
        <f>IF('Crisis Indicator Data'!#REF!="No Data",1,IF(#REF!&lt;&gt;"",1,0))</f>
        <v>#REF!</v>
      </c>
      <c r="U40" s="206" t="e">
        <f>IF('Crisis Indicator Data'!#REF!="No Data",1,IF(#REF!&lt;&gt;"",1,0))</f>
        <v>#REF!</v>
      </c>
      <c r="V40" s="206" t="e">
        <f>IF('Crisis Indicator Data'!#REF!="No Data",1,IF(#REF!&lt;&gt;"",1,0))</f>
        <v>#REF!</v>
      </c>
      <c r="W40" s="206" t="e">
        <f>IF('Crisis Indicator Data'!#REF!="No Data",1,IF(#REF!&lt;&gt;"",1,0))</f>
        <v>#REF!</v>
      </c>
      <c r="X40" s="206" t="e">
        <f>IF('Crisis Indicator Data'!#REF!="No Data",1,IF(#REF!&lt;&gt;"",1,0))</f>
        <v>#REF!</v>
      </c>
      <c r="Y40" s="206" t="e">
        <f>IF('Crisis Indicator Data'!#REF!="No Data",1,IF(#REF!&lt;&gt;"",1,0))</f>
        <v>#REF!</v>
      </c>
      <c r="Z40" s="206" t="e">
        <f>IF('Crisis Indicator Data'!#REF!="No Data",1,IF(#REF!&lt;&gt;"",1,0))</f>
        <v>#REF!</v>
      </c>
      <c r="AA40" s="206" t="e">
        <f>IF('Crisis Indicator Data'!#REF!="No Data",1,IF(#REF!&lt;&gt;"",1,0))</f>
        <v>#REF!</v>
      </c>
      <c r="AB40" s="206" t="e">
        <f>IF('Crisis Indicator Data'!#REF!="No Data",1,IF(#REF!&lt;&gt;"",1,0))</f>
        <v>#REF!</v>
      </c>
      <c r="AC40" s="206" t="e">
        <f>IF('Crisis Indicator Data'!#REF!="No Data",1,IF(#REF!&lt;&gt;"",1,0))</f>
        <v>#REF!</v>
      </c>
      <c r="AD40" s="206" t="e">
        <f>IF('Crisis Indicator Data'!#REF!="No Data",1,IF(#REF!&lt;&gt;"",1,0))</f>
        <v>#REF!</v>
      </c>
      <c r="AE40" s="206" t="e">
        <f>IF('Crisis Indicator Data'!#REF!="No Data",1,IF(#REF!&lt;&gt;"",1,0))</f>
        <v>#REF!</v>
      </c>
      <c r="AF40" s="206" t="e">
        <f>IF('Crisis Indicator Data'!#REF!="No Data",1,IF(#REF!&lt;&gt;"",1,0))</f>
        <v>#REF!</v>
      </c>
      <c r="AG40" s="206" t="e">
        <f>IF('Crisis Indicator Data'!#REF!="No Data",1,IF(#REF!&lt;&gt;"",1,0))</f>
        <v>#REF!</v>
      </c>
      <c r="AH40" s="206" t="e">
        <f>IF('Crisis Indicator Data'!#REF!="No Data",1,IF(#REF!&lt;&gt;"",1,0))</f>
        <v>#REF!</v>
      </c>
      <c r="AI40" s="206" t="e">
        <f>IF('Crisis Indicator Data'!#REF!="No Data",1,IF(#REF!&lt;&gt;"",1,0))</f>
        <v>#REF!</v>
      </c>
      <c r="AJ40" s="206" t="e">
        <f>IF('Crisis Indicator Data'!#REF!="No Data",1,IF(#REF!&lt;&gt;"",1,0))</f>
        <v>#REF!</v>
      </c>
      <c r="AK40" s="206" t="e">
        <f>IF('Crisis Indicator Data'!#REF!="No Data",1,IF(#REF!&lt;&gt;"",1,0))</f>
        <v>#REF!</v>
      </c>
      <c r="AL40" s="206" t="e">
        <f>IF('Crisis Indicator Data'!#REF!="No Data",1,IF(#REF!&lt;&gt;"",1,0))</f>
        <v>#REF!</v>
      </c>
      <c r="AM40" s="206" t="e">
        <f>IF('Crisis Indicator Data'!#REF!="No Data",1,IF(#REF!&lt;&gt;"",1,0))</f>
        <v>#REF!</v>
      </c>
      <c r="AN40" s="206" t="e">
        <f>IF('Crisis Indicator Data'!#REF!="No Data",1,IF(#REF!&lt;&gt;"",1,0))</f>
        <v>#REF!</v>
      </c>
      <c r="AO40" s="206" t="e">
        <f>IF('Crisis Indicator Data'!#REF!="No Data",1,IF(#REF!&lt;&gt;"",1,0))</f>
        <v>#REF!</v>
      </c>
      <c r="AP40" s="206" t="e">
        <f>IF('Crisis Indicator Data'!#REF!="No Data",1,IF(#REF!&lt;&gt;"",1,0))</f>
        <v>#REF!</v>
      </c>
      <c r="AQ40" s="206" t="e">
        <f>IF('Crisis Indicator Data'!#REF!="No Data",1,IF(#REF!&lt;&gt;"",1,0))</f>
        <v>#REF!</v>
      </c>
      <c r="AR40" s="206" t="e">
        <f>IF('Crisis Indicator Data'!#REF!="No Data",1,IF(#REF!&lt;&gt;"",1,0))</f>
        <v>#REF!</v>
      </c>
      <c r="AS40" s="206" t="e">
        <f>IF('Crisis Indicator Data'!#REF!="No Data",1,IF(#REF!&lt;&gt;"",1,0))</f>
        <v>#REF!</v>
      </c>
      <c r="AT40" s="206" t="e">
        <f>IF('Crisis Indicator Data'!#REF!="No Data",1,IF(#REF!&lt;&gt;"",1,0))</f>
        <v>#REF!</v>
      </c>
      <c r="AU40" s="206" t="e">
        <f>IF('Crisis Indicator Data'!#REF!="No Data",1,IF(#REF!&lt;&gt;"",1,0))</f>
        <v>#REF!</v>
      </c>
      <c r="AV40" s="206" t="e">
        <f>IF('Crisis Indicator Data'!#REF!="No Data",1,IF(#REF!&lt;&gt;"",1,0))</f>
        <v>#REF!</v>
      </c>
      <c r="AW40" s="206" t="e">
        <f>IF('Crisis Indicator Data'!#REF!="No Data",1,IF(#REF!&lt;&gt;"",1,0))</f>
        <v>#REF!</v>
      </c>
      <c r="AX40" s="206" t="e">
        <f>IF('Crisis Indicator Data'!#REF!="No Data",1,IF(#REF!&lt;&gt;"",1,0))</f>
        <v>#REF!</v>
      </c>
      <c r="AY40" s="206" t="e">
        <f>IF('Crisis Indicator Data'!#REF!="No Data",1,IF(#REF!&lt;&gt;"",1,0))</f>
        <v>#REF!</v>
      </c>
      <c r="AZ40" s="206" t="e">
        <f>IF('Crisis Indicator Data'!#REF!="No Data",1,IF(#REF!&lt;&gt;"",1,0))</f>
        <v>#REF!</v>
      </c>
      <c r="BA40" t="e">
        <f t="shared" si="2"/>
        <v>#REF!</v>
      </c>
      <c r="BB40" s="22" t="e">
        <f t="shared" si="3"/>
        <v>#REF!</v>
      </c>
    </row>
    <row r="41" spans="1:54" x14ac:dyDescent="0.25">
      <c r="A41" t="s">
        <v>7180</v>
      </c>
      <c r="B41" s="206" t="e">
        <f>IF('Crisis Indicator Data'!#REF!="No Data",1,IF(#REF!&lt;&gt;"",1,0))</f>
        <v>#REF!</v>
      </c>
      <c r="C41" s="206" t="e">
        <f>IF('Crisis Indicator Data'!#REF!="No Data",1,IF(#REF!&lt;&gt;"",1,0))</f>
        <v>#REF!</v>
      </c>
      <c r="D41" s="206" t="e">
        <f>IF('Crisis Indicator Data'!#REF!="No Data",1,IF(#REF!&lt;&gt;"",1,0))</f>
        <v>#REF!</v>
      </c>
      <c r="E41" s="206" t="e">
        <f>IF('Crisis Indicator Data'!#REF!="No Data",1,IF(#REF!&lt;&gt;"",1,0))</f>
        <v>#REF!</v>
      </c>
      <c r="F41" s="206" t="e">
        <f>IF('Crisis Indicator Data'!#REF!="No Data",1,IF(#REF!&lt;&gt;"",1,0))</f>
        <v>#REF!</v>
      </c>
      <c r="G41" s="206" t="e">
        <f>IF('Crisis Indicator Data'!#REF!="No Data",1,IF(#REF!&lt;&gt;"",1,0))</f>
        <v>#REF!</v>
      </c>
      <c r="H41" s="206" t="e">
        <f>IF('Crisis Indicator Data'!#REF!="No Data",1,IF(#REF!&lt;&gt;"",1,0))</f>
        <v>#REF!</v>
      </c>
      <c r="I41" s="206" t="e">
        <f>IF('Crisis Indicator Data'!#REF!="No Data",1,IF(#REF!&lt;&gt;"",1,0))</f>
        <v>#REF!</v>
      </c>
      <c r="J41" s="206" t="e">
        <f>IF('Crisis Indicator Data'!#REF!="No Data",1,IF(#REF!&lt;&gt;"",1,0))</f>
        <v>#REF!</v>
      </c>
      <c r="K41" s="206" t="e">
        <f>IF('Crisis Indicator Data'!#REF!="No Data",1,IF(#REF!&lt;&gt;"",1,0))</f>
        <v>#REF!</v>
      </c>
      <c r="L41" s="206" t="e">
        <f>IF('Crisis Indicator Data'!#REF!="No Data",1,IF(#REF!&lt;&gt;"",1,0))</f>
        <v>#REF!</v>
      </c>
      <c r="M41" s="206" t="e">
        <f>IF('Crisis Indicator Data'!#REF!="No Data",1,IF(#REF!&lt;&gt;"",1,0))</f>
        <v>#REF!</v>
      </c>
      <c r="N41" s="206" t="e">
        <f>IF('Crisis Indicator Data'!#REF!="No Data",1,IF(#REF!&lt;&gt;"",1,0))</f>
        <v>#REF!</v>
      </c>
      <c r="O41" s="206" t="e">
        <f>IF('Crisis Indicator Data'!#REF!="No Data",1,IF(#REF!&lt;&gt;"",1,0))</f>
        <v>#REF!</v>
      </c>
      <c r="P41" s="206" t="e">
        <f>IF('Crisis Indicator Data'!#REF!="No Data",1,IF(#REF!&lt;&gt;"",1,0))</f>
        <v>#REF!</v>
      </c>
      <c r="Q41" s="206" t="e">
        <f>IF('Crisis Indicator Data'!#REF!="No Data",1,IF(#REF!&lt;&gt;"",1,0))</f>
        <v>#REF!</v>
      </c>
      <c r="R41" s="206" t="e">
        <f>IF('Crisis Indicator Data'!#REF!="No Data",1,IF(#REF!&lt;&gt;"",1,0))</f>
        <v>#REF!</v>
      </c>
      <c r="S41" s="206" t="e">
        <f>IF('Crisis Indicator Data'!#REF!="No Data",1,IF(#REF!&lt;&gt;"",1,0))</f>
        <v>#REF!</v>
      </c>
      <c r="T41" s="206" t="e">
        <f>IF('Crisis Indicator Data'!#REF!="No Data",1,IF(#REF!&lt;&gt;"",1,0))</f>
        <v>#REF!</v>
      </c>
      <c r="U41" s="206" t="e">
        <f>IF('Crisis Indicator Data'!#REF!="No Data",1,IF(#REF!&lt;&gt;"",1,0))</f>
        <v>#REF!</v>
      </c>
      <c r="V41" s="206" t="e">
        <f>IF('Crisis Indicator Data'!#REF!="No Data",1,IF(#REF!&lt;&gt;"",1,0))</f>
        <v>#REF!</v>
      </c>
      <c r="W41" s="206" t="e">
        <f>IF('Crisis Indicator Data'!#REF!="No Data",1,IF(#REF!&lt;&gt;"",1,0))</f>
        <v>#REF!</v>
      </c>
      <c r="X41" s="206" t="e">
        <f>IF('Crisis Indicator Data'!#REF!="No Data",1,IF(#REF!&lt;&gt;"",1,0))</f>
        <v>#REF!</v>
      </c>
      <c r="Y41" s="206" t="e">
        <f>IF('Crisis Indicator Data'!#REF!="No Data",1,IF(#REF!&lt;&gt;"",1,0))</f>
        <v>#REF!</v>
      </c>
      <c r="Z41" s="206" t="e">
        <f>IF('Crisis Indicator Data'!#REF!="No Data",1,IF(#REF!&lt;&gt;"",1,0))</f>
        <v>#REF!</v>
      </c>
      <c r="AA41" s="206" t="e">
        <f>IF('Crisis Indicator Data'!#REF!="No Data",1,IF(#REF!&lt;&gt;"",1,0))</f>
        <v>#REF!</v>
      </c>
      <c r="AB41" s="206" t="e">
        <f>IF('Crisis Indicator Data'!#REF!="No Data",1,IF(#REF!&lt;&gt;"",1,0))</f>
        <v>#REF!</v>
      </c>
      <c r="AC41" s="206" t="e">
        <f>IF('Crisis Indicator Data'!#REF!="No Data",1,IF(#REF!&lt;&gt;"",1,0))</f>
        <v>#REF!</v>
      </c>
      <c r="AD41" s="206" t="e">
        <f>IF('Crisis Indicator Data'!#REF!="No Data",1,IF(#REF!&lt;&gt;"",1,0))</f>
        <v>#REF!</v>
      </c>
      <c r="AE41" s="206" t="e">
        <f>IF('Crisis Indicator Data'!#REF!="No Data",1,IF(#REF!&lt;&gt;"",1,0))</f>
        <v>#REF!</v>
      </c>
      <c r="AF41" s="206" t="e">
        <f>IF('Crisis Indicator Data'!#REF!="No Data",1,IF(#REF!&lt;&gt;"",1,0))</f>
        <v>#REF!</v>
      </c>
      <c r="AG41" s="206" t="e">
        <f>IF('Crisis Indicator Data'!#REF!="No Data",1,IF(#REF!&lt;&gt;"",1,0))</f>
        <v>#REF!</v>
      </c>
      <c r="AH41" s="206" t="e">
        <f>IF('Crisis Indicator Data'!#REF!="No Data",1,IF(#REF!&lt;&gt;"",1,0))</f>
        <v>#REF!</v>
      </c>
      <c r="AI41" s="206" t="e">
        <f>IF('Crisis Indicator Data'!#REF!="No Data",1,IF(#REF!&lt;&gt;"",1,0))</f>
        <v>#REF!</v>
      </c>
      <c r="AJ41" s="206" t="e">
        <f>IF('Crisis Indicator Data'!#REF!="No Data",1,IF(#REF!&lt;&gt;"",1,0))</f>
        <v>#REF!</v>
      </c>
      <c r="AK41" s="206" t="e">
        <f>IF('Crisis Indicator Data'!#REF!="No Data",1,IF(#REF!&lt;&gt;"",1,0))</f>
        <v>#REF!</v>
      </c>
      <c r="AL41" s="206" t="e">
        <f>IF('Crisis Indicator Data'!#REF!="No Data",1,IF(#REF!&lt;&gt;"",1,0))</f>
        <v>#REF!</v>
      </c>
      <c r="AM41" s="206" t="e">
        <f>IF('Crisis Indicator Data'!#REF!="No Data",1,IF(#REF!&lt;&gt;"",1,0))</f>
        <v>#REF!</v>
      </c>
      <c r="AN41" s="206" t="e">
        <f>IF('Crisis Indicator Data'!#REF!="No Data",1,IF(#REF!&lt;&gt;"",1,0))</f>
        <v>#REF!</v>
      </c>
      <c r="AO41" s="206" t="e">
        <f>IF('Crisis Indicator Data'!#REF!="No Data",1,IF(#REF!&lt;&gt;"",1,0))</f>
        <v>#REF!</v>
      </c>
      <c r="AP41" s="206" t="e">
        <f>IF('Crisis Indicator Data'!#REF!="No Data",1,IF(#REF!&lt;&gt;"",1,0))</f>
        <v>#REF!</v>
      </c>
      <c r="AQ41" s="206" t="e">
        <f>IF('Crisis Indicator Data'!#REF!="No Data",1,IF(#REF!&lt;&gt;"",1,0))</f>
        <v>#REF!</v>
      </c>
      <c r="AR41" s="206" t="e">
        <f>IF('Crisis Indicator Data'!#REF!="No Data",1,IF(#REF!&lt;&gt;"",1,0))</f>
        <v>#REF!</v>
      </c>
      <c r="AS41" s="206" t="e">
        <f>IF('Crisis Indicator Data'!#REF!="No Data",1,IF(#REF!&lt;&gt;"",1,0))</f>
        <v>#REF!</v>
      </c>
      <c r="AT41" s="206" t="e">
        <f>IF('Crisis Indicator Data'!#REF!="No Data",1,IF(#REF!&lt;&gt;"",1,0))</f>
        <v>#REF!</v>
      </c>
      <c r="AU41" s="206" t="e">
        <f>IF('Crisis Indicator Data'!#REF!="No Data",1,IF(#REF!&lt;&gt;"",1,0))</f>
        <v>#REF!</v>
      </c>
      <c r="AV41" s="206" t="e">
        <f>IF('Crisis Indicator Data'!#REF!="No Data",1,IF(#REF!&lt;&gt;"",1,0))</f>
        <v>#REF!</v>
      </c>
      <c r="AW41" s="206" t="e">
        <f>IF('Crisis Indicator Data'!#REF!="No Data",1,IF(#REF!&lt;&gt;"",1,0))</f>
        <v>#REF!</v>
      </c>
      <c r="AX41" s="206" t="e">
        <f>IF('Crisis Indicator Data'!#REF!="No Data",1,IF(#REF!&lt;&gt;"",1,0))</f>
        <v>#REF!</v>
      </c>
      <c r="AY41" s="206" t="e">
        <f>IF('Crisis Indicator Data'!#REF!="No Data",1,IF(#REF!&lt;&gt;"",1,0))</f>
        <v>#REF!</v>
      </c>
      <c r="AZ41" s="206" t="e">
        <f>IF('Crisis Indicator Data'!#REF!="No Data",1,IF(#REF!&lt;&gt;"",1,0))</f>
        <v>#REF!</v>
      </c>
      <c r="BA41" t="e">
        <f t="shared" si="2"/>
        <v>#REF!</v>
      </c>
      <c r="BB41" s="22" t="e">
        <f t="shared" si="3"/>
        <v>#REF!</v>
      </c>
    </row>
    <row r="42" spans="1:54" x14ac:dyDescent="0.25">
      <c r="A42" t="s">
        <v>7171</v>
      </c>
      <c r="B42" s="206" t="e">
        <f>IF('Crisis Indicator Data'!#REF!="No Data",1,IF(#REF!&lt;&gt;"",1,0))</f>
        <v>#REF!</v>
      </c>
      <c r="C42" s="206" t="e">
        <f>IF('Crisis Indicator Data'!#REF!="No Data",1,IF(#REF!&lt;&gt;"",1,0))</f>
        <v>#REF!</v>
      </c>
      <c r="D42" s="206" t="e">
        <f>IF('Crisis Indicator Data'!#REF!="No Data",1,IF(#REF!&lt;&gt;"",1,0))</f>
        <v>#REF!</v>
      </c>
      <c r="E42" s="206" t="e">
        <f>IF('Crisis Indicator Data'!#REF!="No Data",1,IF(#REF!&lt;&gt;"",1,0))</f>
        <v>#REF!</v>
      </c>
      <c r="F42" s="206" t="e">
        <f>IF('Crisis Indicator Data'!#REF!="No Data",1,IF(#REF!&lt;&gt;"",1,0))</f>
        <v>#REF!</v>
      </c>
      <c r="G42" s="206" t="e">
        <f>IF('Crisis Indicator Data'!#REF!="No Data",1,IF(#REF!&lt;&gt;"",1,0))</f>
        <v>#REF!</v>
      </c>
      <c r="H42" s="206" t="e">
        <f>IF('Crisis Indicator Data'!#REF!="No Data",1,IF(#REF!&lt;&gt;"",1,0))</f>
        <v>#REF!</v>
      </c>
      <c r="I42" s="206" t="e">
        <f>IF('Crisis Indicator Data'!#REF!="No Data",1,IF(#REF!&lt;&gt;"",1,0))</f>
        <v>#REF!</v>
      </c>
      <c r="J42" s="206" t="e">
        <f>IF('Crisis Indicator Data'!#REF!="No Data",1,IF(#REF!&lt;&gt;"",1,0))</f>
        <v>#REF!</v>
      </c>
      <c r="K42" s="206" t="e">
        <f>IF('Crisis Indicator Data'!#REF!="No Data",1,IF(#REF!&lt;&gt;"",1,0))</f>
        <v>#REF!</v>
      </c>
      <c r="L42" s="206" t="e">
        <f>IF('Crisis Indicator Data'!#REF!="No Data",1,IF(#REF!&lt;&gt;"",1,0))</f>
        <v>#REF!</v>
      </c>
      <c r="M42" s="206" t="e">
        <f>IF('Crisis Indicator Data'!#REF!="No Data",1,IF(#REF!&lt;&gt;"",1,0))</f>
        <v>#REF!</v>
      </c>
      <c r="N42" s="206" t="e">
        <f>IF('Crisis Indicator Data'!#REF!="No Data",1,IF(#REF!&lt;&gt;"",1,0))</f>
        <v>#REF!</v>
      </c>
      <c r="O42" s="206" t="e">
        <f>IF('Crisis Indicator Data'!#REF!="No Data",1,IF(#REF!&lt;&gt;"",1,0))</f>
        <v>#REF!</v>
      </c>
      <c r="P42" s="206" t="e">
        <f>IF('Crisis Indicator Data'!#REF!="No Data",1,IF(#REF!&lt;&gt;"",1,0))</f>
        <v>#REF!</v>
      </c>
      <c r="Q42" s="206" t="e">
        <f>IF('Crisis Indicator Data'!#REF!="No Data",1,IF(#REF!&lt;&gt;"",1,0))</f>
        <v>#REF!</v>
      </c>
      <c r="R42" s="206" t="e">
        <f>IF('Crisis Indicator Data'!#REF!="No Data",1,IF(#REF!&lt;&gt;"",1,0))</f>
        <v>#REF!</v>
      </c>
      <c r="S42" s="206" t="e">
        <f>IF('Crisis Indicator Data'!#REF!="No Data",1,IF(#REF!&lt;&gt;"",1,0))</f>
        <v>#REF!</v>
      </c>
      <c r="T42" s="206" t="e">
        <f>IF('Crisis Indicator Data'!#REF!="No Data",1,IF(#REF!&lt;&gt;"",1,0))</f>
        <v>#REF!</v>
      </c>
      <c r="U42" s="206" t="e">
        <f>IF('Crisis Indicator Data'!#REF!="No Data",1,IF(#REF!&lt;&gt;"",1,0))</f>
        <v>#REF!</v>
      </c>
      <c r="V42" s="206" t="e">
        <f>IF('Crisis Indicator Data'!#REF!="No Data",1,IF(#REF!&lt;&gt;"",1,0))</f>
        <v>#REF!</v>
      </c>
      <c r="W42" s="206" t="e">
        <f>IF('Crisis Indicator Data'!#REF!="No Data",1,IF(#REF!&lt;&gt;"",1,0))</f>
        <v>#REF!</v>
      </c>
      <c r="X42" s="206" t="e">
        <f>IF('Crisis Indicator Data'!#REF!="No Data",1,IF(#REF!&lt;&gt;"",1,0))</f>
        <v>#REF!</v>
      </c>
      <c r="Y42" s="206" t="e">
        <f>IF('Crisis Indicator Data'!#REF!="No Data",1,IF(#REF!&lt;&gt;"",1,0))</f>
        <v>#REF!</v>
      </c>
      <c r="Z42" s="206" t="e">
        <f>IF('Crisis Indicator Data'!#REF!="No Data",1,IF(#REF!&lt;&gt;"",1,0))</f>
        <v>#REF!</v>
      </c>
      <c r="AA42" s="206" t="e">
        <f>IF('Crisis Indicator Data'!#REF!="No Data",1,IF(#REF!&lt;&gt;"",1,0))</f>
        <v>#REF!</v>
      </c>
      <c r="AB42" s="206" t="e">
        <f>IF('Crisis Indicator Data'!#REF!="No Data",1,IF(#REF!&lt;&gt;"",1,0))</f>
        <v>#REF!</v>
      </c>
      <c r="AC42" s="206" t="e">
        <f>IF('Crisis Indicator Data'!#REF!="No Data",1,IF(#REF!&lt;&gt;"",1,0))</f>
        <v>#REF!</v>
      </c>
      <c r="AD42" s="206" t="e">
        <f>IF('Crisis Indicator Data'!#REF!="No Data",1,IF(#REF!&lt;&gt;"",1,0))</f>
        <v>#REF!</v>
      </c>
      <c r="AE42" s="206" t="e">
        <f>IF('Crisis Indicator Data'!#REF!="No Data",1,IF(#REF!&lt;&gt;"",1,0))</f>
        <v>#REF!</v>
      </c>
      <c r="AF42" s="206" t="e">
        <f>IF('Crisis Indicator Data'!#REF!="No Data",1,IF(#REF!&lt;&gt;"",1,0))</f>
        <v>#REF!</v>
      </c>
      <c r="AG42" s="206" t="e">
        <f>IF('Crisis Indicator Data'!#REF!="No Data",1,IF(#REF!&lt;&gt;"",1,0))</f>
        <v>#REF!</v>
      </c>
      <c r="AH42" s="206" t="e">
        <f>IF('Crisis Indicator Data'!#REF!="No Data",1,IF(#REF!&lt;&gt;"",1,0))</f>
        <v>#REF!</v>
      </c>
      <c r="AI42" s="206" t="e">
        <f>IF('Crisis Indicator Data'!#REF!="No Data",1,IF(#REF!&lt;&gt;"",1,0))</f>
        <v>#REF!</v>
      </c>
      <c r="AJ42" s="206" t="e">
        <f>IF('Crisis Indicator Data'!#REF!="No Data",1,IF(#REF!&lt;&gt;"",1,0))</f>
        <v>#REF!</v>
      </c>
      <c r="AK42" s="206" t="e">
        <f>IF('Crisis Indicator Data'!#REF!="No Data",1,IF(#REF!&lt;&gt;"",1,0))</f>
        <v>#REF!</v>
      </c>
      <c r="AL42" s="206" t="e">
        <f>IF('Crisis Indicator Data'!#REF!="No Data",1,IF(#REF!&lt;&gt;"",1,0))</f>
        <v>#REF!</v>
      </c>
      <c r="AM42" s="206" t="e">
        <f>IF('Crisis Indicator Data'!#REF!="No Data",1,IF(#REF!&lt;&gt;"",1,0))</f>
        <v>#REF!</v>
      </c>
      <c r="AN42" s="206" t="e">
        <f>IF('Crisis Indicator Data'!#REF!="No Data",1,IF(#REF!&lt;&gt;"",1,0))</f>
        <v>#REF!</v>
      </c>
      <c r="AO42" s="206" t="e">
        <f>IF('Crisis Indicator Data'!#REF!="No Data",1,IF(#REF!&lt;&gt;"",1,0))</f>
        <v>#REF!</v>
      </c>
      <c r="AP42" s="206" t="e">
        <f>IF('Crisis Indicator Data'!#REF!="No Data",1,IF(#REF!&lt;&gt;"",1,0))</f>
        <v>#REF!</v>
      </c>
      <c r="AQ42" s="206" t="e">
        <f>IF('Crisis Indicator Data'!#REF!="No Data",1,IF(#REF!&lt;&gt;"",1,0))</f>
        <v>#REF!</v>
      </c>
      <c r="AR42" s="206" t="e">
        <f>IF('Crisis Indicator Data'!#REF!="No Data",1,IF(#REF!&lt;&gt;"",1,0))</f>
        <v>#REF!</v>
      </c>
      <c r="AS42" s="206" t="e">
        <f>IF('Crisis Indicator Data'!#REF!="No Data",1,IF(#REF!&lt;&gt;"",1,0))</f>
        <v>#REF!</v>
      </c>
      <c r="AT42" s="206" t="e">
        <f>IF('Crisis Indicator Data'!#REF!="No Data",1,IF(#REF!&lt;&gt;"",1,0))</f>
        <v>#REF!</v>
      </c>
      <c r="AU42" s="206" t="e">
        <f>IF('Crisis Indicator Data'!#REF!="No Data",1,IF(#REF!&lt;&gt;"",1,0))</f>
        <v>#REF!</v>
      </c>
      <c r="AV42" s="206" t="e">
        <f>IF('Crisis Indicator Data'!#REF!="No Data",1,IF(#REF!&lt;&gt;"",1,0))</f>
        <v>#REF!</v>
      </c>
      <c r="AW42" s="206" t="e">
        <f>IF('Crisis Indicator Data'!#REF!="No Data",1,IF(#REF!&lt;&gt;"",1,0))</f>
        <v>#REF!</v>
      </c>
      <c r="AX42" s="206" t="e">
        <f>IF('Crisis Indicator Data'!#REF!="No Data",1,IF(#REF!&lt;&gt;"",1,0))</f>
        <v>#REF!</v>
      </c>
      <c r="AY42" s="206" t="e">
        <f>IF('Crisis Indicator Data'!#REF!="No Data",1,IF(#REF!&lt;&gt;"",1,0))</f>
        <v>#REF!</v>
      </c>
      <c r="AZ42" s="206" t="e">
        <f>IF('Crisis Indicator Data'!#REF!="No Data",1,IF(#REF!&lt;&gt;"",1,0))</f>
        <v>#REF!</v>
      </c>
      <c r="BA42" t="e">
        <f t="shared" si="2"/>
        <v>#REF!</v>
      </c>
      <c r="BB42" s="22" t="e">
        <f t="shared" si="3"/>
        <v>#REF!</v>
      </c>
    </row>
    <row r="43" spans="1:54" x14ac:dyDescent="0.25">
      <c r="A43" t="s">
        <v>7236</v>
      </c>
      <c r="B43" s="206" t="e">
        <f>IF('Crisis Indicator Data'!#REF!="No Data",1,IF(#REF!&lt;&gt;"",1,0))</f>
        <v>#REF!</v>
      </c>
      <c r="C43" s="206" t="e">
        <f>IF('Crisis Indicator Data'!#REF!="No Data",1,IF(#REF!&lt;&gt;"",1,0))</f>
        <v>#REF!</v>
      </c>
      <c r="D43" s="206" t="e">
        <f>IF('Crisis Indicator Data'!#REF!="No Data",1,IF(#REF!&lt;&gt;"",1,0))</f>
        <v>#REF!</v>
      </c>
      <c r="E43" s="206" t="e">
        <f>IF('Crisis Indicator Data'!#REF!="No Data",1,IF(#REF!&lt;&gt;"",1,0))</f>
        <v>#REF!</v>
      </c>
      <c r="F43" s="206" t="e">
        <f>IF('Crisis Indicator Data'!#REF!="No Data",1,IF(#REF!&lt;&gt;"",1,0))</f>
        <v>#REF!</v>
      </c>
      <c r="G43" s="206" t="e">
        <f>IF('Crisis Indicator Data'!#REF!="No Data",1,IF(#REF!&lt;&gt;"",1,0))</f>
        <v>#REF!</v>
      </c>
      <c r="H43" s="206" t="e">
        <f>IF('Crisis Indicator Data'!#REF!="No Data",1,IF(#REF!&lt;&gt;"",1,0))</f>
        <v>#REF!</v>
      </c>
      <c r="I43" s="206" t="e">
        <f>IF('Crisis Indicator Data'!#REF!="No Data",1,IF(#REF!&lt;&gt;"",1,0))</f>
        <v>#REF!</v>
      </c>
      <c r="J43" s="206" t="e">
        <f>IF('Crisis Indicator Data'!#REF!="No Data",1,IF(#REF!&lt;&gt;"",1,0))</f>
        <v>#REF!</v>
      </c>
      <c r="K43" s="206" t="e">
        <f>IF('Crisis Indicator Data'!#REF!="No Data",1,IF(#REF!&lt;&gt;"",1,0))</f>
        <v>#REF!</v>
      </c>
      <c r="L43" s="206" t="e">
        <f>IF('Crisis Indicator Data'!#REF!="No Data",1,IF(#REF!&lt;&gt;"",1,0))</f>
        <v>#REF!</v>
      </c>
      <c r="M43" s="206" t="e">
        <f>IF('Crisis Indicator Data'!#REF!="No Data",1,IF(#REF!&lt;&gt;"",1,0))</f>
        <v>#REF!</v>
      </c>
      <c r="N43" s="206" t="e">
        <f>IF('Crisis Indicator Data'!#REF!="No Data",1,IF(#REF!&lt;&gt;"",1,0))</f>
        <v>#REF!</v>
      </c>
      <c r="O43" s="206" t="e">
        <f>IF('Crisis Indicator Data'!#REF!="No Data",1,IF(#REF!&lt;&gt;"",1,0))</f>
        <v>#REF!</v>
      </c>
      <c r="P43" s="206" t="e">
        <f>IF('Crisis Indicator Data'!#REF!="No Data",1,IF(#REF!&lt;&gt;"",1,0))</f>
        <v>#REF!</v>
      </c>
      <c r="Q43" s="206" t="e">
        <f>IF('Crisis Indicator Data'!#REF!="No Data",1,IF(#REF!&lt;&gt;"",1,0))</f>
        <v>#REF!</v>
      </c>
      <c r="R43" s="206" t="e">
        <f>IF('Crisis Indicator Data'!#REF!="No Data",1,IF(#REF!&lt;&gt;"",1,0))</f>
        <v>#REF!</v>
      </c>
      <c r="S43" s="206" t="e">
        <f>IF('Crisis Indicator Data'!#REF!="No Data",1,IF(#REF!&lt;&gt;"",1,0))</f>
        <v>#REF!</v>
      </c>
      <c r="T43" s="206" t="e">
        <f>IF('Crisis Indicator Data'!#REF!="No Data",1,IF(#REF!&lt;&gt;"",1,0))</f>
        <v>#REF!</v>
      </c>
      <c r="U43" s="206" t="e">
        <f>IF('Crisis Indicator Data'!#REF!="No Data",1,IF(#REF!&lt;&gt;"",1,0))</f>
        <v>#REF!</v>
      </c>
      <c r="V43" s="206" t="e">
        <f>IF('Crisis Indicator Data'!#REF!="No Data",1,IF(#REF!&lt;&gt;"",1,0))</f>
        <v>#REF!</v>
      </c>
      <c r="W43" s="206" t="e">
        <f>IF('Crisis Indicator Data'!#REF!="No Data",1,IF(#REF!&lt;&gt;"",1,0))</f>
        <v>#REF!</v>
      </c>
      <c r="X43" s="206" t="e">
        <f>IF('Crisis Indicator Data'!#REF!="No Data",1,IF(#REF!&lt;&gt;"",1,0))</f>
        <v>#REF!</v>
      </c>
      <c r="Y43" s="206" t="e">
        <f>IF('Crisis Indicator Data'!#REF!="No Data",1,IF(#REF!&lt;&gt;"",1,0))</f>
        <v>#REF!</v>
      </c>
      <c r="Z43" s="206" t="e">
        <f>IF('Crisis Indicator Data'!#REF!="No Data",1,IF(#REF!&lt;&gt;"",1,0))</f>
        <v>#REF!</v>
      </c>
      <c r="AA43" s="206" t="e">
        <f>IF('Crisis Indicator Data'!#REF!="No Data",1,IF(#REF!&lt;&gt;"",1,0))</f>
        <v>#REF!</v>
      </c>
      <c r="AB43" s="206" t="e">
        <f>IF('Crisis Indicator Data'!#REF!="No Data",1,IF(#REF!&lt;&gt;"",1,0))</f>
        <v>#REF!</v>
      </c>
      <c r="AC43" s="206" t="e">
        <f>IF('Crisis Indicator Data'!#REF!="No Data",1,IF(#REF!&lt;&gt;"",1,0))</f>
        <v>#REF!</v>
      </c>
      <c r="AD43" s="206" t="e">
        <f>IF('Crisis Indicator Data'!#REF!="No Data",1,IF(#REF!&lt;&gt;"",1,0))</f>
        <v>#REF!</v>
      </c>
      <c r="AE43" s="206" t="e">
        <f>IF('Crisis Indicator Data'!#REF!="No Data",1,IF(#REF!&lt;&gt;"",1,0))</f>
        <v>#REF!</v>
      </c>
      <c r="AF43" s="206" t="e">
        <f>IF('Crisis Indicator Data'!#REF!="No Data",1,IF(#REF!&lt;&gt;"",1,0))</f>
        <v>#REF!</v>
      </c>
      <c r="AG43" s="206" t="e">
        <f>IF('Crisis Indicator Data'!#REF!="No Data",1,IF(#REF!&lt;&gt;"",1,0))</f>
        <v>#REF!</v>
      </c>
      <c r="AH43" s="206" t="e">
        <f>IF('Crisis Indicator Data'!#REF!="No Data",1,IF(#REF!&lt;&gt;"",1,0))</f>
        <v>#REF!</v>
      </c>
      <c r="AI43" s="206" t="e">
        <f>IF('Crisis Indicator Data'!#REF!="No Data",1,IF(#REF!&lt;&gt;"",1,0))</f>
        <v>#REF!</v>
      </c>
      <c r="AJ43" s="206" t="e">
        <f>IF('Crisis Indicator Data'!#REF!="No Data",1,IF(#REF!&lt;&gt;"",1,0))</f>
        <v>#REF!</v>
      </c>
      <c r="AK43" s="206" t="e">
        <f>IF('Crisis Indicator Data'!#REF!="No Data",1,IF(#REF!&lt;&gt;"",1,0))</f>
        <v>#REF!</v>
      </c>
      <c r="AL43" s="206" t="e">
        <f>IF('Crisis Indicator Data'!#REF!="No Data",1,IF(#REF!&lt;&gt;"",1,0))</f>
        <v>#REF!</v>
      </c>
      <c r="AM43" s="206" t="e">
        <f>IF('Crisis Indicator Data'!#REF!="No Data",1,IF(#REF!&lt;&gt;"",1,0))</f>
        <v>#REF!</v>
      </c>
      <c r="AN43" s="206" t="e">
        <f>IF('Crisis Indicator Data'!#REF!="No Data",1,IF(#REF!&lt;&gt;"",1,0))</f>
        <v>#REF!</v>
      </c>
      <c r="AO43" s="206" t="e">
        <f>IF('Crisis Indicator Data'!#REF!="No Data",1,IF(#REF!&lt;&gt;"",1,0))</f>
        <v>#REF!</v>
      </c>
      <c r="AP43" s="206" t="e">
        <f>IF('Crisis Indicator Data'!#REF!="No Data",1,IF(#REF!&lt;&gt;"",1,0))</f>
        <v>#REF!</v>
      </c>
      <c r="AQ43" s="206" t="e">
        <f>IF('Crisis Indicator Data'!#REF!="No Data",1,IF(#REF!&lt;&gt;"",1,0))</f>
        <v>#REF!</v>
      </c>
      <c r="AR43" s="206" t="e">
        <f>IF('Crisis Indicator Data'!#REF!="No Data",1,IF(#REF!&lt;&gt;"",1,0))</f>
        <v>#REF!</v>
      </c>
      <c r="AS43" s="206" t="e">
        <f>IF('Crisis Indicator Data'!#REF!="No Data",1,IF(#REF!&lt;&gt;"",1,0))</f>
        <v>#REF!</v>
      </c>
      <c r="AT43" s="206" t="e">
        <f>IF('Crisis Indicator Data'!#REF!="No Data",1,IF(#REF!&lt;&gt;"",1,0))</f>
        <v>#REF!</v>
      </c>
      <c r="AU43" s="206" t="e">
        <f>IF('Crisis Indicator Data'!#REF!="No Data",1,IF(#REF!&lt;&gt;"",1,0))</f>
        <v>#REF!</v>
      </c>
      <c r="AV43" s="206" t="e">
        <f>IF('Crisis Indicator Data'!#REF!="No Data",1,IF(#REF!&lt;&gt;"",1,0))</f>
        <v>#REF!</v>
      </c>
      <c r="AW43" s="206" t="e">
        <f>IF('Crisis Indicator Data'!#REF!="No Data",1,IF(#REF!&lt;&gt;"",1,0))</f>
        <v>#REF!</v>
      </c>
      <c r="AX43" s="206" t="e">
        <f>IF('Crisis Indicator Data'!#REF!="No Data",1,IF(#REF!&lt;&gt;"",1,0))</f>
        <v>#REF!</v>
      </c>
      <c r="AY43" s="206" t="e">
        <f>IF('Crisis Indicator Data'!#REF!="No Data",1,IF(#REF!&lt;&gt;"",1,0))</f>
        <v>#REF!</v>
      </c>
      <c r="AZ43" s="206" t="e">
        <f>IF('Crisis Indicator Data'!#REF!="No Data",1,IF(#REF!&lt;&gt;"",1,0))</f>
        <v>#REF!</v>
      </c>
      <c r="BA43" t="e">
        <f t="shared" si="2"/>
        <v>#REF!</v>
      </c>
      <c r="BB43" s="22" t="e">
        <f t="shared" si="3"/>
        <v>#REF!</v>
      </c>
    </row>
    <row r="44" spans="1:54" x14ac:dyDescent="0.25">
      <c r="A44" t="s">
        <v>7182</v>
      </c>
      <c r="B44" s="206" t="e">
        <f>IF('Crisis Indicator Data'!#REF!="No Data",1,IF(#REF!&lt;&gt;"",1,0))</f>
        <v>#REF!</v>
      </c>
      <c r="C44" s="206" t="e">
        <f>IF('Crisis Indicator Data'!#REF!="No Data",1,IF(#REF!&lt;&gt;"",1,0))</f>
        <v>#REF!</v>
      </c>
      <c r="D44" s="206" t="e">
        <f>IF('Crisis Indicator Data'!#REF!="No Data",1,IF(#REF!&lt;&gt;"",1,0))</f>
        <v>#REF!</v>
      </c>
      <c r="E44" s="206" t="e">
        <f>IF('Crisis Indicator Data'!#REF!="No Data",1,IF(#REF!&lt;&gt;"",1,0))</f>
        <v>#REF!</v>
      </c>
      <c r="F44" s="206" t="e">
        <f>IF('Crisis Indicator Data'!#REF!="No Data",1,IF(#REF!&lt;&gt;"",1,0))</f>
        <v>#REF!</v>
      </c>
      <c r="G44" s="206" t="e">
        <f>IF('Crisis Indicator Data'!#REF!="No Data",1,IF(#REF!&lt;&gt;"",1,0))</f>
        <v>#REF!</v>
      </c>
      <c r="H44" s="206" t="e">
        <f>IF('Crisis Indicator Data'!#REF!="No Data",1,IF(#REF!&lt;&gt;"",1,0))</f>
        <v>#REF!</v>
      </c>
      <c r="I44" s="206" t="e">
        <f>IF('Crisis Indicator Data'!#REF!="No Data",1,IF(#REF!&lt;&gt;"",1,0))</f>
        <v>#REF!</v>
      </c>
      <c r="J44" s="206" t="e">
        <f>IF('Crisis Indicator Data'!#REF!="No Data",1,IF(#REF!&lt;&gt;"",1,0))</f>
        <v>#REF!</v>
      </c>
      <c r="K44" s="206" t="e">
        <f>IF('Crisis Indicator Data'!#REF!="No Data",1,IF(#REF!&lt;&gt;"",1,0))</f>
        <v>#REF!</v>
      </c>
      <c r="L44" s="206" t="e">
        <f>IF('Crisis Indicator Data'!#REF!="No Data",1,IF(#REF!&lt;&gt;"",1,0))</f>
        <v>#REF!</v>
      </c>
      <c r="M44" s="206" t="e">
        <f>IF('Crisis Indicator Data'!#REF!="No Data",1,IF(#REF!&lt;&gt;"",1,0))</f>
        <v>#REF!</v>
      </c>
      <c r="N44" s="206" t="e">
        <f>IF('Crisis Indicator Data'!#REF!="No Data",1,IF(#REF!&lt;&gt;"",1,0))</f>
        <v>#REF!</v>
      </c>
      <c r="O44" s="206" t="e">
        <f>IF('Crisis Indicator Data'!#REF!="No Data",1,IF(#REF!&lt;&gt;"",1,0))</f>
        <v>#REF!</v>
      </c>
      <c r="P44" s="206" t="e">
        <f>IF('Crisis Indicator Data'!#REF!="No Data",1,IF(#REF!&lt;&gt;"",1,0))</f>
        <v>#REF!</v>
      </c>
      <c r="Q44" s="206" t="e">
        <f>IF('Crisis Indicator Data'!#REF!="No Data",1,IF(#REF!&lt;&gt;"",1,0))</f>
        <v>#REF!</v>
      </c>
      <c r="R44" s="206" t="e">
        <f>IF('Crisis Indicator Data'!#REF!="No Data",1,IF(#REF!&lt;&gt;"",1,0))</f>
        <v>#REF!</v>
      </c>
      <c r="S44" s="206" t="e">
        <f>IF('Crisis Indicator Data'!#REF!="No Data",1,IF(#REF!&lt;&gt;"",1,0))</f>
        <v>#REF!</v>
      </c>
      <c r="T44" s="206" t="e">
        <f>IF('Crisis Indicator Data'!#REF!="No Data",1,IF(#REF!&lt;&gt;"",1,0))</f>
        <v>#REF!</v>
      </c>
      <c r="U44" s="206" t="e">
        <f>IF('Crisis Indicator Data'!#REF!="No Data",1,IF(#REF!&lt;&gt;"",1,0))</f>
        <v>#REF!</v>
      </c>
      <c r="V44" s="206" t="e">
        <f>IF('Crisis Indicator Data'!#REF!="No Data",1,IF(#REF!&lt;&gt;"",1,0))</f>
        <v>#REF!</v>
      </c>
      <c r="W44" s="206" t="e">
        <f>IF('Crisis Indicator Data'!#REF!="No Data",1,IF(#REF!&lt;&gt;"",1,0))</f>
        <v>#REF!</v>
      </c>
      <c r="X44" s="206" t="e">
        <f>IF('Crisis Indicator Data'!#REF!="No Data",1,IF(#REF!&lt;&gt;"",1,0))</f>
        <v>#REF!</v>
      </c>
      <c r="Y44" s="206" t="e">
        <f>IF('Crisis Indicator Data'!#REF!="No Data",1,IF(#REF!&lt;&gt;"",1,0))</f>
        <v>#REF!</v>
      </c>
      <c r="Z44" s="206" t="e">
        <f>IF('Crisis Indicator Data'!#REF!="No Data",1,IF(#REF!&lt;&gt;"",1,0))</f>
        <v>#REF!</v>
      </c>
      <c r="AA44" s="206" t="e">
        <f>IF('Crisis Indicator Data'!#REF!="No Data",1,IF(#REF!&lt;&gt;"",1,0))</f>
        <v>#REF!</v>
      </c>
      <c r="AB44" s="206" t="e">
        <f>IF('Crisis Indicator Data'!#REF!="No Data",1,IF(#REF!&lt;&gt;"",1,0))</f>
        <v>#REF!</v>
      </c>
      <c r="AC44" s="206" t="e">
        <f>IF('Crisis Indicator Data'!#REF!="No Data",1,IF(#REF!&lt;&gt;"",1,0))</f>
        <v>#REF!</v>
      </c>
      <c r="AD44" s="206" t="e">
        <f>IF('Crisis Indicator Data'!#REF!="No Data",1,IF(#REF!&lt;&gt;"",1,0))</f>
        <v>#REF!</v>
      </c>
      <c r="AE44" s="206" t="e">
        <f>IF('Crisis Indicator Data'!#REF!="No Data",1,IF(#REF!&lt;&gt;"",1,0))</f>
        <v>#REF!</v>
      </c>
      <c r="AF44" s="206" t="e">
        <f>IF('Crisis Indicator Data'!#REF!="No Data",1,IF(#REF!&lt;&gt;"",1,0))</f>
        <v>#REF!</v>
      </c>
      <c r="AG44" s="206" t="e">
        <f>IF('Crisis Indicator Data'!#REF!="No Data",1,IF(#REF!&lt;&gt;"",1,0))</f>
        <v>#REF!</v>
      </c>
      <c r="AH44" s="206" t="e">
        <f>IF('Crisis Indicator Data'!#REF!="No Data",1,IF(#REF!&lt;&gt;"",1,0))</f>
        <v>#REF!</v>
      </c>
      <c r="AI44" s="206" t="e">
        <f>IF('Crisis Indicator Data'!#REF!="No Data",1,IF(#REF!&lt;&gt;"",1,0))</f>
        <v>#REF!</v>
      </c>
      <c r="AJ44" s="206" t="e">
        <f>IF('Crisis Indicator Data'!#REF!="No Data",1,IF(#REF!&lt;&gt;"",1,0))</f>
        <v>#REF!</v>
      </c>
      <c r="AK44" s="206" t="e">
        <f>IF('Crisis Indicator Data'!#REF!="No Data",1,IF(#REF!&lt;&gt;"",1,0))</f>
        <v>#REF!</v>
      </c>
      <c r="AL44" s="206" t="e">
        <f>IF('Crisis Indicator Data'!#REF!="No Data",1,IF(#REF!&lt;&gt;"",1,0))</f>
        <v>#REF!</v>
      </c>
      <c r="AM44" s="206" t="e">
        <f>IF('Crisis Indicator Data'!#REF!="No Data",1,IF(#REF!&lt;&gt;"",1,0))</f>
        <v>#REF!</v>
      </c>
      <c r="AN44" s="206" t="e">
        <f>IF('Crisis Indicator Data'!#REF!="No Data",1,IF(#REF!&lt;&gt;"",1,0))</f>
        <v>#REF!</v>
      </c>
      <c r="AO44" s="206" t="e">
        <f>IF('Crisis Indicator Data'!#REF!="No Data",1,IF(#REF!&lt;&gt;"",1,0))</f>
        <v>#REF!</v>
      </c>
      <c r="AP44" s="206" t="e">
        <f>IF('Crisis Indicator Data'!#REF!="No Data",1,IF(#REF!&lt;&gt;"",1,0))</f>
        <v>#REF!</v>
      </c>
      <c r="AQ44" s="206" t="e">
        <f>IF('Crisis Indicator Data'!#REF!="No Data",1,IF(#REF!&lt;&gt;"",1,0))</f>
        <v>#REF!</v>
      </c>
      <c r="AR44" s="206" t="e">
        <f>IF('Crisis Indicator Data'!#REF!="No Data",1,IF(#REF!&lt;&gt;"",1,0))</f>
        <v>#REF!</v>
      </c>
      <c r="AS44" s="206" t="e">
        <f>IF('Crisis Indicator Data'!#REF!="No Data",1,IF(#REF!&lt;&gt;"",1,0))</f>
        <v>#REF!</v>
      </c>
      <c r="AT44" s="206" t="e">
        <f>IF('Crisis Indicator Data'!#REF!="No Data",1,IF(#REF!&lt;&gt;"",1,0))</f>
        <v>#REF!</v>
      </c>
      <c r="AU44" s="206" t="e">
        <f>IF('Crisis Indicator Data'!#REF!="No Data",1,IF(#REF!&lt;&gt;"",1,0))</f>
        <v>#REF!</v>
      </c>
      <c r="AV44" s="206" t="e">
        <f>IF('Crisis Indicator Data'!#REF!="No Data",1,IF(#REF!&lt;&gt;"",1,0))</f>
        <v>#REF!</v>
      </c>
      <c r="AW44" s="206" t="e">
        <f>IF('Crisis Indicator Data'!#REF!="No Data",1,IF(#REF!&lt;&gt;"",1,0))</f>
        <v>#REF!</v>
      </c>
      <c r="AX44" s="206" t="e">
        <f>IF('Crisis Indicator Data'!#REF!="No Data",1,IF(#REF!&lt;&gt;"",1,0))</f>
        <v>#REF!</v>
      </c>
      <c r="AY44" s="206" t="e">
        <f>IF('Crisis Indicator Data'!#REF!="No Data",1,IF(#REF!&lt;&gt;"",1,0))</f>
        <v>#REF!</v>
      </c>
      <c r="AZ44" s="206" t="e">
        <f>IF('Crisis Indicator Data'!#REF!="No Data",1,IF(#REF!&lt;&gt;"",1,0))</f>
        <v>#REF!</v>
      </c>
      <c r="BA44" t="e">
        <f t="shared" si="2"/>
        <v>#REF!</v>
      </c>
      <c r="BB44" s="22" t="e">
        <f t="shared" si="3"/>
        <v>#REF!</v>
      </c>
    </row>
    <row r="45" spans="1:54" x14ac:dyDescent="0.25">
      <c r="A45" t="s">
        <v>7184</v>
      </c>
      <c r="B45" s="206" t="e">
        <f>IF('Crisis Indicator Data'!#REF!="No Data",1,IF(#REF!&lt;&gt;"",1,0))</f>
        <v>#REF!</v>
      </c>
      <c r="C45" s="206" t="e">
        <f>IF('Crisis Indicator Data'!#REF!="No Data",1,IF(#REF!&lt;&gt;"",1,0))</f>
        <v>#REF!</v>
      </c>
      <c r="D45" s="206" t="e">
        <f>IF('Crisis Indicator Data'!#REF!="No Data",1,IF(#REF!&lt;&gt;"",1,0))</f>
        <v>#REF!</v>
      </c>
      <c r="E45" s="206" t="e">
        <f>IF('Crisis Indicator Data'!#REF!="No Data",1,IF(#REF!&lt;&gt;"",1,0))</f>
        <v>#REF!</v>
      </c>
      <c r="F45" s="206" t="e">
        <f>IF('Crisis Indicator Data'!#REF!="No Data",1,IF(#REF!&lt;&gt;"",1,0))</f>
        <v>#REF!</v>
      </c>
      <c r="G45" s="206" t="e">
        <f>IF('Crisis Indicator Data'!#REF!="No Data",1,IF(#REF!&lt;&gt;"",1,0))</f>
        <v>#REF!</v>
      </c>
      <c r="H45" s="206" t="e">
        <f>IF('Crisis Indicator Data'!#REF!="No Data",1,IF(#REF!&lt;&gt;"",1,0))</f>
        <v>#REF!</v>
      </c>
      <c r="I45" s="206" t="e">
        <f>IF('Crisis Indicator Data'!#REF!="No Data",1,IF(#REF!&lt;&gt;"",1,0))</f>
        <v>#REF!</v>
      </c>
      <c r="J45" s="206" t="e">
        <f>IF('Crisis Indicator Data'!#REF!="No Data",1,IF(#REF!&lt;&gt;"",1,0))</f>
        <v>#REF!</v>
      </c>
      <c r="K45" s="206" t="e">
        <f>IF('Crisis Indicator Data'!#REF!="No Data",1,IF(#REF!&lt;&gt;"",1,0))</f>
        <v>#REF!</v>
      </c>
      <c r="L45" s="206" t="e">
        <f>IF('Crisis Indicator Data'!#REF!="No Data",1,IF(#REF!&lt;&gt;"",1,0))</f>
        <v>#REF!</v>
      </c>
      <c r="M45" s="206" t="e">
        <f>IF('Crisis Indicator Data'!#REF!="No Data",1,IF(#REF!&lt;&gt;"",1,0))</f>
        <v>#REF!</v>
      </c>
      <c r="N45" s="206" t="e">
        <f>IF('Crisis Indicator Data'!#REF!="No Data",1,IF(#REF!&lt;&gt;"",1,0))</f>
        <v>#REF!</v>
      </c>
      <c r="O45" s="206" t="e">
        <f>IF('Crisis Indicator Data'!#REF!="No Data",1,IF(#REF!&lt;&gt;"",1,0))</f>
        <v>#REF!</v>
      </c>
      <c r="P45" s="206" t="e">
        <f>IF('Crisis Indicator Data'!#REF!="No Data",1,IF(#REF!&lt;&gt;"",1,0))</f>
        <v>#REF!</v>
      </c>
      <c r="Q45" s="206" t="e">
        <f>IF('Crisis Indicator Data'!#REF!="No Data",1,IF(#REF!&lt;&gt;"",1,0))</f>
        <v>#REF!</v>
      </c>
      <c r="R45" s="206" t="e">
        <f>IF('Crisis Indicator Data'!#REF!="No Data",1,IF(#REF!&lt;&gt;"",1,0))</f>
        <v>#REF!</v>
      </c>
      <c r="S45" s="206" t="e">
        <f>IF('Crisis Indicator Data'!#REF!="No Data",1,IF(#REF!&lt;&gt;"",1,0))</f>
        <v>#REF!</v>
      </c>
      <c r="T45" s="206" t="e">
        <f>IF('Crisis Indicator Data'!#REF!="No Data",1,IF(#REF!&lt;&gt;"",1,0))</f>
        <v>#REF!</v>
      </c>
      <c r="U45" s="206" t="e">
        <f>IF('Crisis Indicator Data'!#REF!="No Data",1,IF(#REF!&lt;&gt;"",1,0))</f>
        <v>#REF!</v>
      </c>
      <c r="V45" s="206" t="e">
        <f>IF('Crisis Indicator Data'!#REF!="No Data",1,IF(#REF!&lt;&gt;"",1,0))</f>
        <v>#REF!</v>
      </c>
      <c r="W45" s="206" t="e">
        <f>IF('Crisis Indicator Data'!#REF!="No Data",1,IF(#REF!&lt;&gt;"",1,0))</f>
        <v>#REF!</v>
      </c>
      <c r="X45" s="206" t="e">
        <f>IF('Crisis Indicator Data'!#REF!="No Data",1,IF(#REF!&lt;&gt;"",1,0))</f>
        <v>#REF!</v>
      </c>
      <c r="Y45" s="206" t="e">
        <f>IF('Crisis Indicator Data'!#REF!="No Data",1,IF(#REF!&lt;&gt;"",1,0))</f>
        <v>#REF!</v>
      </c>
      <c r="Z45" s="206" t="e">
        <f>IF('Crisis Indicator Data'!#REF!="No Data",1,IF(#REF!&lt;&gt;"",1,0))</f>
        <v>#REF!</v>
      </c>
      <c r="AA45" s="206" t="e">
        <f>IF('Crisis Indicator Data'!#REF!="No Data",1,IF(#REF!&lt;&gt;"",1,0))</f>
        <v>#REF!</v>
      </c>
      <c r="AB45" s="206" t="e">
        <f>IF('Crisis Indicator Data'!#REF!="No Data",1,IF(#REF!&lt;&gt;"",1,0))</f>
        <v>#REF!</v>
      </c>
      <c r="AC45" s="206" t="e">
        <f>IF('Crisis Indicator Data'!#REF!="No Data",1,IF(#REF!&lt;&gt;"",1,0))</f>
        <v>#REF!</v>
      </c>
      <c r="AD45" s="206" t="e">
        <f>IF('Crisis Indicator Data'!#REF!="No Data",1,IF(#REF!&lt;&gt;"",1,0))</f>
        <v>#REF!</v>
      </c>
      <c r="AE45" s="206" t="e">
        <f>IF('Crisis Indicator Data'!#REF!="No Data",1,IF(#REF!&lt;&gt;"",1,0))</f>
        <v>#REF!</v>
      </c>
      <c r="AF45" s="206" t="e">
        <f>IF('Crisis Indicator Data'!#REF!="No Data",1,IF(#REF!&lt;&gt;"",1,0))</f>
        <v>#REF!</v>
      </c>
      <c r="AG45" s="206" t="e">
        <f>IF('Crisis Indicator Data'!#REF!="No Data",1,IF(#REF!&lt;&gt;"",1,0))</f>
        <v>#REF!</v>
      </c>
      <c r="AH45" s="206" t="e">
        <f>IF('Crisis Indicator Data'!#REF!="No Data",1,IF(#REF!&lt;&gt;"",1,0))</f>
        <v>#REF!</v>
      </c>
      <c r="AI45" s="206" t="e">
        <f>IF('Crisis Indicator Data'!#REF!="No Data",1,IF(#REF!&lt;&gt;"",1,0))</f>
        <v>#REF!</v>
      </c>
      <c r="AJ45" s="206" t="e">
        <f>IF('Crisis Indicator Data'!#REF!="No Data",1,IF(#REF!&lt;&gt;"",1,0))</f>
        <v>#REF!</v>
      </c>
      <c r="AK45" s="206" t="e">
        <f>IF('Crisis Indicator Data'!#REF!="No Data",1,IF(#REF!&lt;&gt;"",1,0))</f>
        <v>#REF!</v>
      </c>
      <c r="AL45" s="206" t="e">
        <f>IF('Crisis Indicator Data'!#REF!="No Data",1,IF(#REF!&lt;&gt;"",1,0))</f>
        <v>#REF!</v>
      </c>
      <c r="AM45" s="206" t="e">
        <f>IF('Crisis Indicator Data'!#REF!="No Data",1,IF(#REF!&lt;&gt;"",1,0))</f>
        <v>#REF!</v>
      </c>
      <c r="AN45" s="206" t="e">
        <f>IF('Crisis Indicator Data'!#REF!="No Data",1,IF(#REF!&lt;&gt;"",1,0))</f>
        <v>#REF!</v>
      </c>
      <c r="AO45" s="206" t="e">
        <f>IF('Crisis Indicator Data'!#REF!="No Data",1,IF(#REF!&lt;&gt;"",1,0))</f>
        <v>#REF!</v>
      </c>
      <c r="AP45" s="206" t="e">
        <f>IF('Crisis Indicator Data'!#REF!="No Data",1,IF(#REF!&lt;&gt;"",1,0))</f>
        <v>#REF!</v>
      </c>
      <c r="AQ45" s="206" t="e">
        <f>IF('Crisis Indicator Data'!#REF!="No Data",1,IF(#REF!&lt;&gt;"",1,0))</f>
        <v>#REF!</v>
      </c>
      <c r="AR45" s="206" t="e">
        <f>IF('Crisis Indicator Data'!#REF!="No Data",1,IF(#REF!&lt;&gt;"",1,0))</f>
        <v>#REF!</v>
      </c>
      <c r="AS45" s="206" t="e">
        <f>IF('Crisis Indicator Data'!#REF!="No Data",1,IF(#REF!&lt;&gt;"",1,0))</f>
        <v>#REF!</v>
      </c>
      <c r="AT45" s="206" t="e">
        <f>IF('Crisis Indicator Data'!#REF!="No Data",1,IF(#REF!&lt;&gt;"",1,0))</f>
        <v>#REF!</v>
      </c>
      <c r="AU45" s="206" t="e">
        <f>IF('Crisis Indicator Data'!#REF!="No Data",1,IF(#REF!&lt;&gt;"",1,0))</f>
        <v>#REF!</v>
      </c>
      <c r="AV45" s="206" t="e">
        <f>IF('Crisis Indicator Data'!#REF!="No Data",1,IF(#REF!&lt;&gt;"",1,0))</f>
        <v>#REF!</v>
      </c>
      <c r="AW45" s="206" t="e">
        <f>IF('Crisis Indicator Data'!#REF!="No Data",1,IF(#REF!&lt;&gt;"",1,0))</f>
        <v>#REF!</v>
      </c>
      <c r="AX45" s="206" t="e">
        <f>IF('Crisis Indicator Data'!#REF!="No Data",1,IF(#REF!&lt;&gt;"",1,0))</f>
        <v>#REF!</v>
      </c>
      <c r="AY45" s="206" t="e">
        <f>IF('Crisis Indicator Data'!#REF!="No Data",1,IF(#REF!&lt;&gt;"",1,0))</f>
        <v>#REF!</v>
      </c>
      <c r="AZ45" s="206" t="e">
        <f>IF('Crisis Indicator Data'!#REF!="No Data",1,IF(#REF!&lt;&gt;"",1,0))</f>
        <v>#REF!</v>
      </c>
      <c r="BA45" t="e">
        <f t="shared" si="2"/>
        <v>#REF!</v>
      </c>
      <c r="BB45" s="22" t="e">
        <f t="shared" si="3"/>
        <v>#REF!</v>
      </c>
    </row>
    <row r="46" spans="1:54" x14ac:dyDescent="0.25">
      <c r="A46" t="s">
        <v>7186</v>
      </c>
      <c r="B46" s="206" t="e">
        <f>IF('Crisis Indicator Data'!#REF!="No Data",1,IF(#REF!&lt;&gt;"",1,0))</f>
        <v>#REF!</v>
      </c>
      <c r="C46" s="206" t="e">
        <f>IF('Crisis Indicator Data'!#REF!="No Data",1,IF(#REF!&lt;&gt;"",1,0))</f>
        <v>#REF!</v>
      </c>
      <c r="D46" s="206" t="e">
        <f>IF('Crisis Indicator Data'!#REF!="No Data",1,IF(#REF!&lt;&gt;"",1,0))</f>
        <v>#REF!</v>
      </c>
      <c r="E46" s="206" t="e">
        <f>IF('Crisis Indicator Data'!#REF!="No Data",1,IF(#REF!&lt;&gt;"",1,0))</f>
        <v>#REF!</v>
      </c>
      <c r="F46" s="206" t="e">
        <f>IF('Crisis Indicator Data'!#REF!="No Data",1,IF(#REF!&lt;&gt;"",1,0))</f>
        <v>#REF!</v>
      </c>
      <c r="G46" s="206" t="e">
        <f>IF('Crisis Indicator Data'!#REF!="No Data",1,IF(#REF!&lt;&gt;"",1,0))</f>
        <v>#REF!</v>
      </c>
      <c r="H46" s="206" t="e">
        <f>IF('Crisis Indicator Data'!#REF!="No Data",1,IF(#REF!&lt;&gt;"",1,0))</f>
        <v>#REF!</v>
      </c>
      <c r="I46" s="206" t="e">
        <f>IF('Crisis Indicator Data'!#REF!="No Data",1,IF(#REF!&lt;&gt;"",1,0))</f>
        <v>#REF!</v>
      </c>
      <c r="J46" s="206" t="e">
        <f>IF('Crisis Indicator Data'!#REF!="No Data",1,IF(#REF!&lt;&gt;"",1,0))</f>
        <v>#REF!</v>
      </c>
      <c r="K46" s="206" t="e">
        <f>IF('Crisis Indicator Data'!#REF!="No Data",1,IF(#REF!&lt;&gt;"",1,0))</f>
        <v>#REF!</v>
      </c>
      <c r="L46" s="206" t="e">
        <f>IF('Crisis Indicator Data'!#REF!="No Data",1,IF(#REF!&lt;&gt;"",1,0))</f>
        <v>#REF!</v>
      </c>
      <c r="M46" s="206" t="e">
        <f>IF('Crisis Indicator Data'!#REF!="No Data",1,IF(#REF!&lt;&gt;"",1,0))</f>
        <v>#REF!</v>
      </c>
      <c r="N46" s="206" t="e">
        <f>IF('Crisis Indicator Data'!#REF!="No Data",1,IF(#REF!&lt;&gt;"",1,0))</f>
        <v>#REF!</v>
      </c>
      <c r="O46" s="206" t="e">
        <f>IF('Crisis Indicator Data'!#REF!="No Data",1,IF(#REF!&lt;&gt;"",1,0))</f>
        <v>#REF!</v>
      </c>
      <c r="P46" s="206" t="e">
        <f>IF('Crisis Indicator Data'!#REF!="No Data",1,IF(#REF!&lt;&gt;"",1,0))</f>
        <v>#REF!</v>
      </c>
      <c r="Q46" s="206" t="e">
        <f>IF('Crisis Indicator Data'!#REF!="No Data",1,IF(#REF!&lt;&gt;"",1,0))</f>
        <v>#REF!</v>
      </c>
      <c r="R46" s="206" t="e">
        <f>IF('Crisis Indicator Data'!#REF!="No Data",1,IF(#REF!&lt;&gt;"",1,0))</f>
        <v>#REF!</v>
      </c>
      <c r="S46" s="206" t="e">
        <f>IF('Crisis Indicator Data'!#REF!="No Data",1,IF(#REF!&lt;&gt;"",1,0))</f>
        <v>#REF!</v>
      </c>
      <c r="T46" s="206" t="e">
        <f>IF('Crisis Indicator Data'!#REF!="No Data",1,IF(#REF!&lt;&gt;"",1,0))</f>
        <v>#REF!</v>
      </c>
      <c r="U46" s="206" t="e">
        <f>IF('Crisis Indicator Data'!#REF!="No Data",1,IF(#REF!&lt;&gt;"",1,0))</f>
        <v>#REF!</v>
      </c>
      <c r="V46" s="206" t="e">
        <f>IF('Crisis Indicator Data'!#REF!="No Data",1,IF(#REF!&lt;&gt;"",1,0))</f>
        <v>#REF!</v>
      </c>
      <c r="W46" s="206" t="e">
        <f>IF('Crisis Indicator Data'!#REF!="No Data",1,IF(#REF!&lt;&gt;"",1,0))</f>
        <v>#REF!</v>
      </c>
      <c r="X46" s="206" t="e">
        <f>IF('Crisis Indicator Data'!#REF!="No Data",1,IF(#REF!&lt;&gt;"",1,0))</f>
        <v>#REF!</v>
      </c>
      <c r="Y46" s="206" t="e">
        <f>IF('Crisis Indicator Data'!#REF!="No Data",1,IF(#REF!&lt;&gt;"",1,0))</f>
        <v>#REF!</v>
      </c>
      <c r="Z46" s="206" t="e">
        <f>IF('Crisis Indicator Data'!#REF!="No Data",1,IF(#REF!&lt;&gt;"",1,0))</f>
        <v>#REF!</v>
      </c>
      <c r="AA46" s="206" t="e">
        <f>IF('Crisis Indicator Data'!#REF!="No Data",1,IF(#REF!&lt;&gt;"",1,0))</f>
        <v>#REF!</v>
      </c>
      <c r="AB46" s="206" t="e">
        <f>IF('Crisis Indicator Data'!#REF!="No Data",1,IF(#REF!&lt;&gt;"",1,0))</f>
        <v>#REF!</v>
      </c>
      <c r="AC46" s="206" t="e">
        <f>IF('Crisis Indicator Data'!#REF!="No Data",1,IF(#REF!&lt;&gt;"",1,0))</f>
        <v>#REF!</v>
      </c>
      <c r="AD46" s="206" t="e">
        <f>IF('Crisis Indicator Data'!#REF!="No Data",1,IF(#REF!&lt;&gt;"",1,0))</f>
        <v>#REF!</v>
      </c>
      <c r="AE46" s="206" t="e">
        <f>IF('Crisis Indicator Data'!#REF!="No Data",1,IF(#REF!&lt;&gt;"",1,0))</f>
        <v>#REF!</v>
      </c>
      <c r="AF46" s="206" t="e">
        <f>IF('Crisis Indicator Data'!#REF!="No Data",1,IF(#REF!&lt;&gt;"",1,0))</f>
        <v>#REF!</v>
      </c>
      <c r="AG46" s="206" t="e">
        <f>IF('Crisis Indicator Data'!#REF!="No Data",1,IF(#REF!&lt;&gt;"",1,0))</f>
        <v>#REF!</v>
      </c>
      <c r="AH46" s="206" t="e">
        <f>IF('Crisis Indicator Data'!#REF!="No Data",1,IF(#REF!&lt;&gt;"",1,0))</f>
        <v>#REF!</v>
      </c>
      <c r="AI46" s="206" t="e">
        <f>IF('Crisis Indicator Data'!#REF!="No Data",1,IF(#REF!&lt;&gt;"",1,0))</f>
        <v>#REF!</v>
      </c>
      <c r="AJ46" s="206" t="e">
        <f>IF('Crisis Indicator Data'!#REF!="No Data",1,IF(#REF!&lt;&gt;"",1,0))</f>
        <v>#REF!</v>
      </c>
      <c r="AK46" s="206" t="e">
        <f>IF('Crisis Indicator Data'!#REF!="No Data",1,IF(#REF!&lt;&gt;"",1,0))</f>
        <v>#REF!</v>
      </c>
      <c r="AL46" s="206" t="e">
        <f>IF('Crisis Indicator Data'!#REF!="No Data",1,IF(#REF!&lt;&gt;"",1,0))</f>
        <v>#REF!</v>
      </c>
      <c r="AM46" s="206" t="e">
        <f>IF('Crisis Indicator Data'!#REF!="No Data",1,IF(#REF!&lt;&gt;"",1,0))</f>
        <v>#REF!</v>
      </c>
      <c r="AN46" s="206" t="e">
        <f>IF('Crisis Indicator Data'!#REF!="No Data",1,IF(#REF!&lt;&gt;"",1,0))</f>
        <v>#REF!</v>
      </c>
      <c r="AO46" s="206" t="e">
        <f>IF('Crisis Indicator Data'!#REF!="No Data",1,IF(#REF!&lt;&gt;"",1,0))</f>
        <v>#REF!</v>
      </c>
      <c r="AP46" s="206" t="e">
        <f>IF('Crisis Indicator Data'!#REF!="No Data",1,IF(#REF!&lt;&gt;"",1,0))</f>
        <v>#REF!</v>
      </c>
      <c r="AQ46" s="206" t="e">
        <f>IF('Crisis Indicator Data'!#REF!="No Data",1,IF(#REF!&lt;&gt;"",1,0))</f>
        <v>#REF!</v>
      </c>
      <c r="AR46" s="206" t="e">
        <f>IF('Crisis Indicator Data'!#REF!="No Data",1,IF(#REF!&lt;&gt;"",1,0))</f>
        <v>#REF!</v>
      </c>
      <c r="AS46" s="206" t="e">
        <f>IF('Crisis Indicator Data'!#REF!="No Data",1,IF(#REF!&lt;&gt;"",1,0))</f>
        <v>#REF!</v>
      </c>
      <c r="AT46" s="206" t="e">
        <f>IF('Crisis Indicator Data'!#REF!="No Data",1,IF(#REF!&lt;&gt;"",1,0))</f>
        <v>#REF!</v>
      </c>
      <c r="AU46" s="206" t="e">
        <f>IF('Crisis Indicator Data'!#REF!="No Data",1,IF(#REF!&lt;&gt;"",1,0))</f>
        <v>#REF!</v>
      </c>
      <c r="AV46" s="206" t="e">
        <f>IF('Crisis Indicator Data'!#REF!="No Data",1,IF(#REF!&lt;&gt;"",1,0))</f>
        <v>#REF!</v>
      </c>
      <c r="AW46" s="206" t="e">
        <f>IF('Crisis Indicator Data'!#REF!="No Data",1,IF(#REF!&lt;&gt;"",1,0))</f>
        <v>#REF!</v>
      </c>
      <c r="AX46" s="206" t="e">
        <f>IF('Crisis Indicator Data'!#REF!="No Data",1,IF(#REF!&lt;&gt;"",1,0))</f>
        <v>#REF!</v>
      </c>
      <c r="AY46" s="206" t="e">
        <f>IF('Crisis Indicator Data'!#REF!="No Data",1,IF(#REF!&lt;&gt;"",1,0))</f>
        <v>#REF!</v>
      </c>
      <c r="AZ46" s="206" t="e">
        <f>IF('Crisis Indicator Data'!#REF!="No Data",1,IF(#REF!&lt;&gt;"",1,0))</f>
        <v>#REF!</v>
      </c>
      <c r="BA46" t="e">
        <f t="shared" si="2"/>
        <v>#REF!</v>
      </c>
      <c r="BB46" s="22" t="e">
        <f t="shared" si="3"/>
        <v>#REF!</v>
      </c>
    </row>
    <row r="47" spans="1:54" x14ac:dyDescent="0.25">
      <c r="A47" t="s">
        <v>7193</v>
      </c>
      <c r="B47" s="206" t="e">
        <f>IF('Crisis Indicator Data'!#REF!="No Data",1,IF(#REF!&lt;&gt;"",1,0))</f>
        <v>#REF!</v>
      </c>
      <c r="C47" s="206" t="e">
        <f>IF('Crisis Indicator Data'!#REF!="No Data",1,IF(#REF!&lt;&gt;"",1,0))</f>
        <v>#REF!</v>
      </c>
      <c r="D47" s="206" t="e">
        <f>IF('Crisis Indicator Data'!#REF!="No Data",1,IF(#REF!&lt;&gt;"",1,0))</f>
        <v>#REF!</v>
      </c>
      <c r="E47" s="206" t="e">
        <f>IF('Crisis Indicator Data'!#REF!="No Data",1,IF(#REF!&lt;&gt;"",1,0))</f>
        <v>#REF!</v>
      </c>
      <c r="F47" s="206" t="e">
        <f>IF('Crisis Indicator Data'!#REF!="No Data",1,IF(#REF!&lt;&gt;"",1,0))</f>
        <v>#REF!</v>
      </c>
      <c r="G47" s="206" t="e">
        <f>IF('Crisis Indicator Data'!#REF!="No Data",1,IF(#REF!&lt;&gt;"",1,0))</f>
        <v>#REF!</v>
      </c>
      <c r="H47" s="206" t="e">
        <f>IF('Crisis Indicator Data'!#REF!="No Data",1,IF(#REF!&lt;&gt;"",1,0))</f>
        <v>#REF!</v>
      </c>
      <c r="I47" s="206" t="e">
        <f>IF('Crisis Indicator Data'!#REF!="No Data",1,IF(#REF!&lt;&gt;"",1,0))</f>
        <v>#REF!</v>
      </c>
      <c r="J47" s="206" t="e">
        <f>IF('Crisis Indicator Data'!#REF!="No Data",1,IF(#REF!&lt;&gt;"",1,0))</f>
        <v>#REF!</v>
      </c>
      <c r="K47" s="206" t="e">
        <f>IF('Crisis Indicator Data'!#REF!="No Data",1,IF(#REF!&lt;&gt;"",1,0))</f>
        <v>#REF!</v>
      </c>
      <c r="L47" s="206" t="e">
        <f>IF('Crisis Indicator Data'!#REF!="No Data",1,IF(#REF!&lt;&gt;"",1,0))</f>
        <v>#REF!</v>
      </c>
      <c r="M47" s="206" t="e">
        <f>IF('Crisis Indicator Data'!#REF!="No Data",1,IF(#REF!&lt;&gt;"",1,0))</f>
        <v>#REF!</v>
      </c>
      <c r="N47" s="206" t="e">
        <f>IF('Crisis Indicator Data'!#REF!="No Data",1,IF(#REF!&lt;&gt;"",1,0))</f>
        <v>#REF!</v>
      </c>
      <c r="O47" s="206" t="e">
        <f>IF('Crisis Indicator Data'!#REF!="No Data",1,IF(#REF!&lt;&gt;"",1,0))</f>
        <v>#REF!</v>
      </c>
      <c r="P47" s="206" t="e">
        <f>IF('Crisis Indicator Data'!#REF!="No Data",1,IF(#REF!&lt;&gt;"",1,0))</f>
        <v>#REF!</v>
      </c>
      <c r="Q47" s="206" t="e">
        <f>IF('Crisis Indicator Data'!#REF!="No Data",1,IF(#REF!&lt;&gt;"",1,0))</f>
        <v>#REF!</v>
      </c>
      <c r="R47" s="206" t="e">
        <f>IF('Crisis Indicator Data'!#REF!="No Data",1,IF(#REF!&lt;&gt;"",1,0))</f>
        <v>#REF!</v>
      </c>
      <c r="S47" s="206" t="e">
        <f>IF('Crisis Indicator Data'!#REF!="No Data",1,IF(#REF!&lt;&gt;"",1,0))</f>
        <v>#REF!</v>
      </c>
      <c r="T47" s="206" t="e">
        <f>IF('Crisis Indicator Data'!#REF!="No Data",1,IF(#REF!&lt;&gt;"",1,0))</f>
        <v>#REF!</v>
      </c>
      <c r="U47" s="206" t="e">
        <f>IF('Crisis Indicator Data'!#REF!="No Data",1,IF(#REF!&lt;&gt;"",1,0))</f>
        <v>#REF!</v>
      </c>
      <c r="V47" s="206" t="e">
        <f>IF('Crisis Indicator Data'!#REF!="No Data",1,IF(#REF!&lt;&gt;"",1,0))</f>
        <v>#REF!</v>
      </c>
      <c r="W47" s="206" t="e">
        <f>IF('Crisis Indicator Data'!#REF!="No Data",1,IF(#REF!&lt;&gt;"",1,0))</f>
        <v>#REF!</v>
      </c>
      <c r="X47" s="206" t="e">
        <f>IF('Crisis Indicator Data'!#REF!="No Data",1,IF(#REF!&lt;&gt;"",1,0))</f>
        <v>#REF!</v>
      </c>
      <c r="Y47" s="206" t="e">
        <f>IF('Crisis Indicator Data'!#REF!="No Data",1,IF(#REF!&lt;&gt;"",1,0))</f>
        <v>#REF!</v>
      </c>
      <c r="Z47" s="206" t="e">
        <f>IF('Crisis Indicator Data'!#REF!="No Data",1,IF(#REF!&lt;&gt;"",1,0))</f>
        <v>#REF!</v>
      </c>
      <c r="AA47" s="206" t="e">
        <f>IF('Crisis Indicator Data'!#REF!="No Data",1,IF(#REF!&lt;&gt;"",1,0))</f>
        <v>#REF!</v>
      </c>
      <c r="AB47" s="206" t="e">
        <f>IF('Crisis Indicator Data'!#REF!="No Data",1,IF(#REF!&lt;&gt;"",1,0))</f>
        <v>#REF!</v>
      </c>
      <c r="AC47" s="206" t="e">
        <f>IF('Crisis Indicator Data'!#REF!="No Data",1,IF(#REF!&lt;&gt;"",1,0))</f>
        <v>#REF!</v>
      </c>
      <c r="AD47" s="206" t="e">
        <f>IF('Crisis Indicator Data'!#REF!="No Data",1,IF(#REF!&lt;&gt;"",1,0))</f>
        <v>#REF!</v>
      </c>
      <c r="AE47" s="206" t="e">
        <f>IF('Crisis Indicator Data'!#REF!="No Data",1,IF(#REF!&lt;&gt;"",1,0))</f>
        <v>#REF!</v>
      </c>
      <c r="AF47" s="206" t="e">
        <f>IF('Crisis Indicator Data'!#REF!="No Data",1,IF(#REF!&lt;&gt;"",1,0))</f>
        <v>#REF!</v>
      </c>
      <c r="AG47" s="206" t="e">
        <f>IF('Crisis Indicator Data'!#REF!="No Data",1,IF(#REF!&lt;&gt;"",1,0))</f>
        <v>#REF!</v>
      </c>
      <c r="AH47" s="206" t="e">
        <f>IF('Crisis Indicator Data'!#REF!="No Data",1,IF(#REF!&lt;&gt;"",1,0))</f>
        <v>#REF!</v>
      </c>
      <c r="AI47" s="206" t="e">
        <f>IF('Crisis Indicator Data'!#REF!="No Data",1,IF(#REF!&lt;&gt;"",1,0))</f>
        <v>#REF!</v>
      </c>
      <c r="AJ47" s="206" t="e">
        <f>IF('Crisis Indicator Data'!#REF!="No Data",1,IF(#REF!&lt;&gt;"",1,0))</f>
        <v>#REF!</v>
      </c>
      <c r="AK47" s="206" t="e">
        <f>IF('Crisis Indicator Data'!#REF!="No Data",1,IF(#REF!&lt;&gt;"",1,0))</f>
        <v>#REF!</v>
      </c>
      <c r="AL47" s="206" t="e">
        <f>IF('Crisis Indicator Data'!#REF!="No Data",1,IF(#REF!&lt;&gt;"",1,0))</f>
        <v>#REF!</v>
      </c>
      <c r="AM47" s="206" t="e">
        <f>IF('Crisis Indicator Data'!#REF!="No Data",1,IF(#REF!&lt;&gt;"",1,0))</f>
        <v>#REF!</v>
      </c>
      <c r="AN47" s="206" t="e">
        <f>IF('Crisis Indicator Data'!#REF!="No Data",1,IF(#REF!&lt;&gt;"",1,0))</f>
        <v>#REF!</v>
      </c>
      <c r="AO47" s="206" t="e">
        <f>IF('Crisis Indicator Data'!#REF!="No Data",1,IF(#REF!&lt;&gt;"",1,0))</f>
        <v>#REF!</v>
      </c>
      <c r="AP47" s="206" t="e">
        <f>IF('Crisis Indicator Data'!#REF!="No Data",1,IF(#REF!&lt;&gt;"",1,0))</f>
        <v>#REF!</v>
      </c>
      <c r="AQ47" s="206" t="e">
        <f>IF('Crisis Indicator Data'!#REF!="No Data",1,IF(#REF!&lt;&gt;"",1,0))</f>
        <v>#REF!</v>
      </c>
      <c r="AR47" s="206" t="e">
        <f>IF('Crisis Indicator Data'!#REF!="No Data",1,IF(#REF!&lt;&gt;"",1,0))</f>
        <v>#REF!</v>
      </c>
      <c r="AS47" s="206" t="e">
        <f>IF('Crisis Indicator Data'!#REF!="No Data",1,IF(#REF!&lt;&gt;"",1,0))</f>
        <v>#REF!</v>
      </c>
      <c r="AT47" s="206" t="e">
        <f>IF('Crisis Indicator Data'!#REF!="No Data",1,IF(#REF!&lt;&gt;"",1,0))</f>
        <v>#REF!</v>
      </c>
      <c r="AU47" s="206" t="e">
        <f>IF('Crisis Indicator Data'!#REF!="No Data",1,IF(#REF!&lt;&gt;"",1,0))</f>
        <v>#REF!</v>
      </c>
      <c r="AV47" s="206" t="e">
        <f>IF('Crisis Indicator Data'!#REF!="No Data",1,IF(#REF!&lt;&gt;"",1,0))</f>
        <v>#REF!</v>
      </c>
      <c r="AW47" s="206" t="e">
        <f>IF('Crisis Indicator Data'!#REF!="No Data",1,IF(#REF!&lt;&gt;"",1,0))</f>
        <v>#REF!</v>
      </c>
      <c r="AX47" s="206" t="e">
        <f>IF('Crisis Indicator Data'!#REF!="No Data",1,IF(#REF!&lt;&gt;"",1,0))</f>
        <v>#REF!</v>
      </c>
      <c r="AY47" s="206" t="e">
        <f>IF('Crisis Indicator Data'!#REF!="No Data",1,IF(#REF!&lt;&gt;"",1,0))</f>
        <v>#REF!</v>
      </c>
      <c r="AZ47" s="206" t="e">
        <f>IF('Crisis Indicator Data'!#REF!="No Data",1,IF(#REF!&lt;&gt;"",1,0))</f>
        <v>#REF!</v>
      </c>
      <c r="BA47" t="e">
        <f t="shared" si="2"/>
        <v>#REF!</v>
      </c>
      <c r="BB47" s="22" t="e">
        <f t="shared" si="3"/>
        <v>#REF!</v>
      </c>
    </row>
    <row r="48" spans="1:54" x14ac:dyDescent="0.25">
      <c r="A48" t="s">
        <v>7189</v>
      </c>
      <c r="B48" s="206" t="e">
        <f>IF('Crisis Indicator Data'!#REF!="No Data",1,IF(#REF!&lt;&gt;"",1,0))</f>
        <v>#REF!</v>
      </c>
      <c r="C48" s="206" t="e">
        <f>IF('Crisis Indicator Data'!#REF!="No Data",1,IF(#REF!&lt;&gt;"",1,0))</f>
        <v>#REF!</v>
      </c>
      <c r="D48" s="206" t="e">
        <f>IF('Crisis Indicator Data'!#REF!="No Data",1,IF(#REF!&lt;&gt;"",1,0))</f>
        <v>#REF!</v>
      </c>
      <c r="E48" s="206" t="e">
        <f>IF('Crisis Indicator Data'!#REF!="No Data",1,IF(#REF!&lt;&gt;"",1,0))</f>
        <v>#REF!</v>
      </c>
      <c r="F48" s="206" t="e">
        <f>IF('Crisis Indicator Data'!#REF!="No Data",1,IF(#REF!&lt;&gt;"",1,0))</f>
        <v>#REF!</v>
      </c>
      <c r="G48" s="206" t="e">
        <f>IF('Crisis Indicator Data'!#REF!="No Data",1,IF(#REF!&lt;&gt;"",1,0))</f>
        <v>#REF!</v>
      </c>
      <c r="H48" s="206" t="e">
        <f>IF('Crisis Indicator Data'!#REF!="No Data",1,IF(#REF!&lt;&gt;"",1,0))</f>
        <v>#REF!</v>
      </c>
      <c r="I48" s="206" t="e">
        <f>IF('Crisis Indicator Data'!#REF!="No Data",1,IF(#REF!&lt;&gt;"",1,0))</f>
        <v>#REF!</v>
      </c>
      <c r="J48" s="206" t="e">
        <f>IF('Crisis Indicator Data'!#REF!="No Data",1,IF(#REF!&lt;&gt;"",1,0))</f>
        <v>#REF!</v>
      </c>
      <c r="K48" s="206" t="e">
        <f>IF('Crisis Indicator Data'!#REF!="No Data",1,IF(#REF!&lt;&gt;"",1,0))</f>
        <v>#REF!</v>
      </c>
      <c r="L48" s="206" t="e">
        <f>IF('Crisis Indicator Data'!#REF!="No Data",1,IF(#REF!&lt;&gt;"",1,0))</f>
        <v>#REF!</v>
      </c>
      <c r="M48" s="206" t="e">
        <f>IF('Crisis Indicator Data'!#REF!="No Data",1,IF(#REF!&lt;&gt;"",1,0))</f>
        <v>#REF!</v>
      </c>
      <c r="N48" s="206" t="e">
        <f>IF('Crisis Indicator Data'!#REF!="No Data",1,IF(#REF!&lt;&gt;"",1,0))</f>
        <v>#REF!</v>
      </c>
      <c r="O48" s="206" t="e">
        <f>IF('Crisis Indicator Data'!#REF!="No Data",1,IF(#REF!&lt;&gt;"",1,0))</f>
        <v>#REF!</v>
      </c>
      <c r="P48" s="206" t="e">
        <f>IF('Crisis Indicator Data'!#REF!="No Data",1,IF(#REF!&lt;&gt;"",1,0))</f>
        <v>#REF!</v>
      </c>
      <c r="Q48" s="206" t="e">
        <f>IF('Crisis Indicator Data'!#REF!="No Data",1,IF(#REF!&lt;&gt;"",1,0))</f>
        <v>#REF!</v>
      </c>
      <c r="R48" s="206" t="e">
        <f>IF('Crisis Indicator Data'!#REF!="No Data",1,IF(#REF!&lt;&gt;"",1,0))</f>
        <v>#REF!</v>
      </c>
      <c r="S48" s="206" t="e">
        <f>IF('Crisis Indicator Data'!#REF!="No Data",1,IF(#REF!&lt;&gt;"",1,0))</f>
        <v>#REF!</v>
      </c>
      <c r="T48" s="206" t="e">
        <f>IF('Crisis Indicator Data'!#REF!="No Data",1,IF(#REF!&lt;&gt;"",1,0))</f>
        <v>#REF!</v>
      </c>
      <c r="U48" s="206" t="e">
        <f>IF('Crisis Indicator Data'!#REF!="No Data",1,IF(#REF!&lt;&gt;"",1,0))</f>
        <v>#REF!</v>
      </c>
      <c r="V48" s="206" t="e">
        <f>IF('Crisis Indicator Data'!#REF!="No Data",1,IF(#REF!&lt;&gt;"",1,0))</f>
        <v>#REF!</v>
      </c>
      <c r="W48" s="206" t="e">
        <f>IF('Crisis Indicator Data'!#REF!="No Data",1,IF(#REF!&lt;&gt;"",1,0))</f>
        <v>#REF!</v>
      </c>
      <c r="X48" s="206" t="e">
        <f>IF('Crisis Indicator Data'!#REF!="No Data",1,IF(#REF!&lt;&gt;"",1,0))</f>
        <v>#REF!</v>
      </c>
      <c r="Y48" s="206" t="e">
        <f>IF('Crisis Indicator Data'!#REF!="No Data",1,IF(#REF!&lt;&gt;"",1,0))</f>
        <v>#REF!</v>
      </c>
      <c r="Z48" s="206" t="e">
        <f>IF('Crisis Indicator Data'!#REF!="No Data",1,IF(#REF!&lt;&gt;"",1,0))</f>
        <v>#REF!</v>
      </c>
      <c r="AA48" s="206" t="e">
        <f>IF('Crisis Indicator Data'!#REF!="No Data",1,IF(#REF!&lt;&gt;"",1,0))</f>
        <v>#REF!</v>
      </c>
      <c r="AB48" s="206" t="e">
        <f>IF('Crisis Indicator Data'!#REF!="No Data",1,IF(#REF!&lt;&gt;"",1,0))</f>
        <v>#REF!</v>
      </c>
      <c r="AC48" s="206" t="e">
        <f>IF('Crisis Indicator Data'!#REF!="No Data",1,IF(#REF!&lt;&gt;"",1,0))</f>
        <v>#REF!</v>
      </c>
      <c r="AD48" s="206" t="e">
        <f>IF('Crisis Indicator Data'!#REF!="No Data",1,IF(#REF!&lt;&gt;"",1,0))</f>
        <v>#REF!</v>
      </c>
      <c r="AE48" s="206" t="e">
        <f>IF('Crisis Indicator Data'!#REF!="No Data",1,IF(#REF!&lt;&gt;"",1,0))</f>
        <v>#REF!</v>
      </c>
      <c r="AF48" s="206" t="e">
        <f>IF('Crisis Indicator Data'!#REF!="No Data",1,IF(#REF!&lt;&gt;"",1,0))</f>
        <v>#REF!</v>
      </c>
      <c r="AG48" s="206" t="e">
        <f>IF('Crisis Indicator Data'!#REF!="No Data",1,IF(#REF!&lt;&gt;"",1,0))</f>
        <v>#REF!</v>
      </c>
      <c r="AH48" s="206" t="e">
        <f>IF('Crisis Indicator Data'!#REF!="No Data",1,IF(#REF!&lt;&gt;"",1,0))</f>
        <v>#REF!</v>
      </c>
      <c r="AI48" s="206" t="e">
        <f>IF('Crisis Indicator Data'!#REF!="No Data",1,IF(#REF!&lt;&gt;"",1,0))</f>
        <v>#REF!</v>
      </c>
      <c r="AJ48" s="206" t="e">
        <f>IF('Crisis Indicator Data'!#REF!="No Data",1,IF(#REF!&lt;&gt;"",1,0))</f>
        <v>#REF!</v>
      </c>
      <c r="AK48" s="206" t="e">
        <f>IF('Crisis Indicator Data'!#REF!="No Data",1,IF(#REF!&lt;&gt;"",1,0))</f>
        <v>#REF!</v>
      </c>
      <c r="AL48" s="206" t="e">
        <f>IF('Crisis Indicator Data'!#REF!="No Data",1,IF(#REF!&lt;&gt;"",1,0))</f>
        <v>#REF!</v>
      </c>
      <c r="AM48" s="206" t="e">
        <f>IF('Crisis Indicator Data'!#REF!="No Data",1,IF(#REF!&lt;&gt;"",1,0))</f>
        <v>#REF!</v>
      </c>
      <c r="AN48" s="206" t="e">
        <f>IF('Crisis Indicator Data'!#REF!="No Data",1,IF(#REF!&lt;&gt;"",1,0))</f>
        <v>#REF!</v>
      </c>
      <c r="AO48" s="206" t="e">
        <f>IF('Crisis Indicator Data'!#REF!="No Data",1,IF(#REF!&lt;&gt;"",1,0))</f>
        <v>#REF!</v>
      </c>
      <c r="AP48" s="206" t="e">
        <f>IF('Crisis Indicator Data'!#REF!="No Data",1,IF(#REF!&lt;&gt;"",1,0))</f>
        <v>#REF!</v>
      </c>
      <c r="AQ48" s="206" t="e">
        <f>IF('Crisis Indicator Data'!#REF!="No Data",1,IF(#REF!&lt;&gt;"",1,0))</f>
        <v>#REF!</v>
      </c>
      <c r="AR48" s="206" t="e">
        <f>IF('Crisis Indicator Data'!#REF!="No Data",1,IF(#REF!&lt;&gt;"",1,0))</f>
        <v>#REF!</v>
      </c>
      <c r="AS48" s="206" t="e">
        <f>IF('Crisis Indicator Data'!#REF!="No Data",1,IF(#REF!&lt;&gt;"",1,0))</f>
        <v>#REF!</v>
      </c>
      <c r="AT48" s="206" t="e">
        <f>IF('Crisis Indicator Data'!#REF!="No Data",1,IF(#REF!&lt;&gt;"",1,0))</f>
        <v>#REF!</v>
      </c>
      <c r="AU48" s="206" t="e">
        <f>IF('Crisis Indicator Data'!#REF!="No Data",1,IF(#REF!&lt;&gt;"",1,0))</f>
        <v>#REF!</v>
      </c>
      <c r="AV48" s="206" t="e">
        <f>IF('Crisis Indicator Data'!#REF!="No Data",1,IF(#REF!&lt;&gt;"",1,0))</f>
        <v>#REF!</v>
      </c>
      <c r="AW48" s="206" t="e">
        <f>IF('Crisis Indicator Data'!#REF!="No Data",1,IF(#REF!&lt;&gt;"",1,0))</f>
        <v>#REF!</v>
      </c>
      <c r="AX48" s="206" t="e">
        <f>IF('Crisis Indicator Data'!#REF!="No Data",1,IF(#REF!&lt;&gt;"",1,0))</f>
        <v>#REF!</v>
      </c>
      <c r="AY48" s="206" t="e">
        <f>IF('Crisis Indicator Data'!#REF!="No Data",1,IF(#REF!&lt;&gt;"",1,0))</f>
        <v>#REF!</v>
      </c>
      <c r="AZ48" s="206" t="e">
        <f>IF('Crisis Indicator Data'!#REF!="No Data",1,IF(#REF!&lt;&gt;"",1,0))</f>
        <v>#REF!</v>
      </c>
      <c r="BA48" t="e">
        <f t="shared" si="2"/>
        <v>#REF!</v>
      </c>
      <c r="BB48" s="22" t="e">
        <f t="shared" si="3"/>
        <v>#REF!</v>
      </c>
    </row>
    <row r="49" spans="1:54" x14ac:dyDescent="0.25">
      <c r="A49" t="s">
        <v>7191</v>
      </c>
      <c r="B49" s="206" t="e">
        <f>IF('Crisis Indicator Data'!#REF!="No Data",1,IF(#REF!&lt;&gt;"",1,0))</f>
        <v>#REF!</v>
      </c>
      <c r="C49" s="206" t="e">
        <f>IF('Crisis Indicator Data'!#REF!="No Data",1,IF(#REF!&lt;&gt;"",1,0))</f>
        <v>#REF!</v>
      </c>
      <c r="D49" s="206" t="e">
        <f>IF('Crisis Indicator Data'!#REF!="No Data",1,IF(#REF!&lt;&gt;"",1,0))</f>
        <v>#REF!</v>
      </c>
      <c r="E49" s="206" t="e">
        <f>IF('Crisis Indicator Data'!#REF!="No Data",1,IF(#REF!&lt;&gt;"",1,0))</f>
        <v>#REF!</v>
      </c>
      <c r="F49" s="206" t="e">
        <f>IF('Crisis Indicator Data'!#REF!="No Data",1,IF(#REF!&lt;&gt;"",1,0))</f>
        <v>#REF!</v>
      </c>
      <c r="G49" s="206" t="e">
        <f>IF('Crisis Indicator Data'!#REF!="No Data",1,IF(#REF!&lt;&gt;"",1,0))</f>
        <v>#REF!</v>
      </c>
      <c r="H49" s="206" t="e">
        <f>IF('Crisis Indicator Data'!#REF!="No Data",1,IF(#REF!&lt;&gt;"",1,0))</f>
        <v>#REF!</v>
      </c>
      <c r="I49" s="206" t="e">
        <f>IF('Crisis Indicator Data'!#REF!="No Data",1,IF(#REF!&lt;&gt;"",1,0))</f>
        <v>#REF!</v>
      </c>
      <c r="J49" s="206" t="e">
        <f>IF('Crisis Indicator Data'!#REF!="No Data",1,IF(#REF!&lt;&gt;"",1,0))</f>
        <v>#REF!</v>
      </c>
      <c r="K49" s="206" t="e">
        <f>IF('Crisis Indicator Data'!#REF!="No Data",1,IF(#REF!&lt;&gt;"",1,0))</f>
        <v>#REF!</v>
      </c>
      <c r="L49" s="206" t="e">
        <f>IF('Crisis Indicator Data'!#REF!="No Data",1,IF(#REF!&lt;&gt;"",1,0))</f>
        <v>#REF!</v>
      </c>
      <c r="M49" s="206" t="e">
        <f>IF('Crisis Indicator Data'!#REF!="No Data",1,IF(#REF!&lt;&gt;"",1,0))</f>
        <v>#REF!</v>
      </c>
      <c r="N49" s="206" t="e">
        <f>IF('Crisis Indicator Data'!#REF!="No Data",1,IF(#REF!&lt;&gt;"",1,0))</f>
        <v>#REF!</v>
      </c>
      <c r="O49" s="206" t="e">
        <f>IF('Crisis Indicator Data'!#REF!="No Data",1,IF(#REF!&lt;&gt;"",1,0))</f>
        <v>#REF!</v>
      </c>
      <c r="P49" s="206" t="e">
        <f>IF('Crisis Indicator Data'!#REF!="No Data",1,IF(#REF!&lt;&gt;"",1,0))</f>
        <v>#REF!</v>
      </c>
      <c r="Q49" s="206" t="e">
        <f>IF('Crisis Indicator Data'!#REF!="No Data",1,IF(#REF!&lt;&gt;"",1,0))</f>
        <v>#REF!</v>
      </c>
      <c r="R49" s="206" t="e">
        <f>IF('Crisis Indicator Data'!#REF!="No Data",1,IF(#REF!&lt;&gt;"",1,0))</f>
        <v>#REF!</v>
      </c>
      <c r="S49" s="206" t="e">
        <f>IF('Crisis Indicator Data'!#REF!="No Data",1,IF(#REF!&lt;&gt;"",1,0))</f>
        <v>#REF!</v>
      </c>
      <c r="T49" s="206" t="e">
        <f>IF('Crisis Indicator Data'!#REF!="No Data",1,IF(#REF!&lt;&gt;"",1,0))</f>
        <v>#REF!</v>
      </c>
      <c r="U49" s="206" t="e">
        <f>IF('Crisis Indicator Data'!#REF!="No Data",1,IF(#REF!&lt;&gt;"",1,0))</f>
        <v>#REF!</v>
      </c>
      <c r="V49" s="206" t="e">
        <f>IF('Crisis Indicator Data'!#REF!="No Data",1,IF(#REF!&lt;&gt;"",1,0))</f>
        <v>#REF!</v>
      </c>
      <c r="W49" s="206" t="e">
        <f>IF('Crisis Indicator Data'!#REF!="No Data",1,IF(#REF!&lt;&gt;"",1,0))</f>
        <v>#REF!</v>
      </c>
      <c r="X49" s="206" t="e">
        <f>IF('Crisis Indicator Data'!#REF!="No Data",1,IF(#REF!&lt;&gt;"",1,0))</f>
        <v>#REF!</v>
      </c>
      <c r="Y49" s="206" t="e">
        <f>IF('Crisis Indicator Data'!#REF!="No Data",1,IF(#REF!&lt;&gt;"",1,0))</f>
        <v>#REF!</v>
      </c>
      <c r="Z49" s="206" t="e">
        <f>IF('Crisis Indicator Data'!#REF!="No Data",1,IF(#REF!&lt;&gt;"",1,0))</f>
        <v>#REF!</v>
      </c>
      <c r="AA49" s="206" t="e">
        <f>IF('Crisis Indicator Data'!#REF!="No Data",1,IF(#REF!&lt;&gt;"",1,0))</f>
        <v>#REF!</v>
      </c>
      <c r="AB49" s="206" t="e">
        <f>IF('Crisis Indicator Data'!#REF!="No Data",1,IF(#REF!&lt;&gt;"",1,0))</f>
        <v>#REF!</v>
      </c>
      <c r="AC49" s="206" t="e">
        <f>IF('Crisis Indicator Data'!#REF!="No Data",1,IF(#REF!&lt;&gt;"",1,0))</f>
        <v>#REF!</v>
      </c>
      <c r="AD49" s="206" t="e">
        <f>IF('Crisis Indicator Data'!#REF!="No Data",1,IF(#REF!&lt;&gt;"",1,0))</f>
        <v>#REF!</v>
      </c>
      <c r="AE49" s="206" t="e">
        <f>IF('Crisis Indicator Data'!#REF!="No Data",1,IF(#REF!&lt;&gt;"",1,0))</f>
        <v>#REF!</v>
      </c>
      <c r="AF49" s="206" t="e">
        <f>IF('Crisis Indicator Data'!#REF!="No Data",1,IF(#REF!&lt;&gt;"",1,0))</f>
        <v>#REF!</v>
      </c>
      <c r="AG49" s="206" t="e">
        <f>IF('Crisis Indicator Data'!#REF!="No Data",1,IF(#REF!&lt;&gt;"",1,0))</f>
        <v>#REF!</v>
      </c>
      <c r="AH49" s="206" t="e">
        <f>IF('Crisis Indicator Data'!#REF!="No Data",1,IF(#REF!&lt;&gt;"",1,0))</f>
        <v>#REF!</v>
      </c>
      <c r="AI49" s="206" t="e">
        <f>IF('Crisis Indicator Data'!#REF!="No Data",1,IF(#REF!&lt;&gt;"",1,0))</f>
        <v>#REF!</v>
      </c>
      <c r="AJ49" s="206" t="e">
        <f>IF('Crisis Indicator Data'!#REF!="No Data",1,IF(#REF!&lt;&gt;"",1,0))</f>
        <v>#REF!</v>
      </c>
      <c r="AK49" s="206" t="e">
        <f>IF('Crisis Indicator Data'!#REF!="No Data",1,IF(#REF!&lt;&gt;"",1,0))</f>
        <v>#REF!</v>
      </c>
      <c r="AL49" s="206" t="e">
        <f>IF('Crisis Indicator Data'!#REF!="No Data",1,IF(#REF!&lt;&gt;"",1,0))</f>
        <v>#REF!</v>
      </c>
      <c r="AM49" s="206" t="e">
        <f>IF('Crisis Indicator Data'!#REF!="No Data",1,IF(#REF!&lt;&gt;"",1,0))</f>
        <v>#REF!</v>
      </c>
      <c r="AN49" s="206" t="e">
        <f>IF('Crisis Indicator Data'!#REF!="No Data",1,IF(#REF!&lt;&gt;"",1,0))</f>
        <v>#REF!</v>
      </c>
      <c r="AO49" s="206" t="e">
        <f>IF('Crisis Indicator Data'!#REF!="No Data",1,IF(#REF!&lt;&gt;"",1,0))</f>
        <v>#REF!</v>
      </c>
      <c r="AP49" s="206" t="e">
        <f>IF('Crisis Indicator Data'!#REF!="No Data",1,IF(#REF!&lt;&gt;"",1,0))</f>
        <v>#REF!</v>
      </c>
      <c r="AQ49" s="206" t="e">
        <f>IF('Crisis Indicator Data'!#REF!="No Data",1,IF(#REF!&lt;&gt;"",1,0))</f>
        <v>#REF!</v>
      </c>
      <c r="AR49" s="206" t="e">
        <f>IF('Crisis Indicator Data'!#REF!="No Data",1,IF(#REF!&lt;&gt;"",1,0))</f>
        <v>#REF!</v>
      </c>
      <c r="AS49" s="206" t="e">
        <f>IF('Crisis Indicator Data'!#REF!="No Data",1,IF(#REF!&lt;&gt;"",1,0))</f>
        <v>#REF!</v>
      </c>
      <c r="AT49" s="206" t="e">
        <f>IF('Crisis Indicator Data'!#REF!="No Data",1,IF(#REF!&lt;&gt;"",1,0))</f>
        <v>#REF!</v>
      </c>
      <c r="AU49" s="206" t="e">
        <f>IF('Crisis Indicator Data'!#REF!="No Data",1,IF(#REF!&lt;&gt;"",1,0))</f>
        <v>#REF!</v>
      </c>
      <c r="AV49" s="206" t="e">
        <f>IF('Crisis Indicator Data'!#REF!="No Data",1,IF(#REF!&lt;&gt;"",1,0))</f>
        <v>#REF!</v>
      </c>
      <c r="AW49" s="206" t="e">
        <f>IF('Crisis Indicator Data'!#REF!="No Data",1,IF(#REF!&lt;&gt;"",1,0))</f>
        <v>#REF!</v>
      </c>
      <c r="AX49" s="206" t="e">
        <f>IF('Crisis Indicator Data'!#REF!="No Data",1,IF(#REF!&lt;&gt;"",1,0))</f>
        <v>#REF!</v>
      </c>
      <c r="AY49" s="206" t="e">
        <f>IF('Crisis Indicator Data'!#REF!="No Data",1,IF(#REF!&lt;&gt;"",1,0))</f>
        <v>#REF!</v>
      </c>
      <c r="AZ49" s="206" t="e">
        <f>IF('Crisis Indicator Data'!#REF!="No Data",1,IF(#REF!&lt;&gt;"",1,0))</f>
        <v>#REF!</v>
      </c>
      <c r="BA49" t="e">
        <f t="shared" si="2"/>
        <v>#REF!</v>
      </c>
      <c r="BB49" s="22" t="e">
        <f t="shared" si="3"/>
        <v>#REF!</v>
      </c>
    </row>
    <row r="50" spans="1:54" x14ac:dyDescent="0.25">
      <c r="A50" t="s">
        <v>7195</v>
      </c>
      <c r="B50" s="206" t="e">
        <f>IF('Crisis Indicator Data'!#REF!="No Data",1,IF(#REF!&lt;&gt;"",1,0))</f>
        <v>#REF!</v>
      </c>
      <c r="C50" s="206" t="e">
        <f>IF('Crisis Indicator Data'!#REF!="No Data",1,IF(#REF!&lt;&gt;"",1,0))</f>
        <v>#REF!</v>
      </c>
      <c r="D50" s="206" t="e">
        <f>IF('Crisis Indicator Data'!#REF!="No Data",1,IF(#REF!&lt;&gt;"",1,0))</f>
        <v>#REF!</v>
      </c>
      <c r="E50" s="206" t="e">
        <f>IF('Crisis Indicator Data'!#REF!="No Data",1,IF(#REF!&lt;&gt;"",1,0))</f>
        <v>#REF!</v>
      </c>
      <c r="F50" s="206" t="e">
        <f>IF('Crisis Indicator Data'!#REF!="No Data",1,IF(#REF!&lt;&gt;"",1,0))</f>
        <v>#REF!</v>
      </c>
      <c r="G50" s="206" t="e">
        <f>IF('Crisis Indicator Data'!#REF!="No Data",1,IF(#REF!&lt;&gt;"",1,0))</f>
        <v>#REF!</v>
      </c>
      <c r="H50" s="206" t="e">
        <f>IF('Crisis Indicator Data'!#REF!="No Data",1,IF(#REF!&lt;&gt;"",1,0))</f>
        <v>#REF!</v>
      </c>
      <c r="I50" s="206" t="e">
        <f>IF('Crisis Indicator Data'!#REF!="No Data",1,IF(#REF!&lt;&gt;"",1,0))</f>
        <v>#REF!</v>
      </c>
      <c r="J50" s="206" t="e">
        <f>IF('Crisis Indicator Data'!#REF!="No Data",1,IF(#REF!&lt;&gt;"",1,0))</f>
        <v>#REF!</v>
      </c>
      <c r="K50" s="206" t="e">
        <f>IF('Crisis Indicator Data'!#REF!="No Data",1,IF(#REF!&lt;&gt;"",1,0))</f>
        <v>#REF!</v>
      </c>
      <c r="L50" s="206" t="e">
        <f>IF('Crisis Indicator Data'!#REF!="No Data",1,IF(#REF!&lt;&gt;"",1,0))</f>
        <v>#REF!</v>
      </c>
      <c r="M50" s="206" t="e">
        <f>IF('Crisis Indicator Data'!#REF!="No Data",1,IF(#REF!&lt;&gt;"",1,0))</f>
        <v>#REF!</v>
      </c>
      <c r="N50" s="206" t="e">
        <f>IF('Crisis Indicator Data'!#REF!="No Data",1,IF(#REF!&lt;&gt;"",1,0))</f>
        <v>#REF!</v>
      </c>
      <c r="O50" s="206" t="e">
        <f>IF('Crisis Indicator Data'!#REF!="No Data",1,IF(#REF!&lt;&gt;"",1,0))</f>
        <v>#REF!</v>
      </c>
      <c r="P50" s="206" t="e">
        <f>IF('Crisis Indicator Data'!#REF!="No Data",1,IF(#REF!&lt;&gt;"",1,0))</f>
        <v>#REF!</v>
      </c>
      <c r="Q50" s="206" t="e">
        <f>IF('Crisis Indicator Data'!#REF!="No Data",1,IF(#REF!&lt;&gt;"",1,0))</f>
        <v>#REF!</v>
      </c>
      <c r="R50" s="206" t="e">
        <f>IF('Crisis Indicator Data'!#REF!="No Data",1,IF(#REF!&lt;&gt;"",1,0))</f>
        <v>#REF!</v>
      </c>
      <c r="S50" s="206" t="e">
        <f>IF('Crisis Indicator Data'!#REF!="No Data",1,IF(#REF!&lt;&gt;"",1,0))</f>
        <v>#REF!</v>
      </c>
      <c r="T50" s="206" t="e">
        <f>IF('Crisis Indicator Data'!#REF!="No Data",1,IF(#REF!&lt;&gt;"",1,0))</f>
        <v>#REF!</v>
      </c>
      <c r="U50" s="206" t="e">
        <f>IF('Crisis Indicator Data'!#REF!="No Data",1,IF(#REF!&lt;&gt;"",1,0))</f>
        <v>#REF!</v>
      </c>
      <c r="V50" s="206" t="e">
        <f>IF('Crisis Indicator Data'!#REF!="No Data",1,IF(#REF!&lt;&gt;"",1,0))</f>
        <v>#REF!</v>
      </c>
      <c r="W50" s="206" t="e">
        <f>IF('Crisis Indicator Data'!#REF!="No Data",1,IF(#REF!&lt;&gt;"",1,0))</f>
        <v>#REF!</v>
      </c>
      <c r="X50" s="206" t="e">
        <f>IF('Crisis Indicator Data'!#REF!="No Data",1,IF(#REF!&lt;&gt;"",1,0))</f>
        <v>#REF!</v>
      </c>
      <c r="Y50" s="206" t="e">
        <f>IF('Crisis Indicator Data'!#REF!="No Data",1,IF(#REF!&lt;&gt;"",1,0))</f>
        <v>#REF!</v>
      </c>
      <c r="Z50" s="206" t="e">
        <f>IF('Crisis Indicator Data'!#REF!="No Data",1,IF(#REF!&lt;&gt;"",1,0))</f>
        <v>#REF!</v>
      </c>
      <c r="AA50" s="206" t="e">
        <f>IF('Crisis Indicator Data'!#REF!="No Data",1,IF(#REF!&lt;&gt;"",1,0))</f>
        <v>#REF!</v>
      </c>
      <c r="AB50" s="206" t="e">
        <f>IF('Crisis Indicator Data'!#REF!="No Data",1,IF(#REF!&lt;&gt;"",1,0))</f>
        <v>#REF!</v>
      </c>
      <c r="AC50" s="206" t="e">
        <f>IF('Crisis Indicator Data'!#REF!="No Data",1,IF(#REF!&lt;&gt;"",1,0))</f>
        <v>#REF!</v>
      </c>
      <c r="AD50" s="206" t="e">
        <f>IF('Crisis Indicator Data'!#REF!="No Data",1,IF(#REF!&lt;&gt;"",1,0))</f>
        <v>#REF!</v>
      </c>
      <c r="AE50" s="206" t="e">
        <f>IF('Crisis Indicator Data'!#REF!="No Data",1,IF(#REF!&lt;&gt;"",1,0))</f>
        <v>#REF!</v>
      </c>
      <c r="AF50" s="206" t="e">
        <f>IF('Crisis Indicator Data'!#REF!="No Data",1,IF(#REF!&lt;&gt;"",1,0))</f>
        <v>#REF!</v>
      </c>
      <c r="AG50" s="206" t="e">
        <f>IF('Crisis Indicator Data'!#REF!="No Data",1,IF(#REF!&lt;&gt;"",1,0))</f>
        <v>#REF!</v>
      </c>
      <c r="AH50" s="206" t="e">
        <f>IF('Crisis Indicator Data'!#REF!="No Data",1,IF(#REF!&lt;&gt;"",1,0))</f>
        <v>#REF!</v>
      </c>
      <c r="AI50" s="206" t="e">
        <f>IF('Crisis Indicator Data'!#REF!="No Data",1,IF(#REF!&lt;&gt;"",1,0))</f>
        <v>#REF!</v>
      </c>
      <c r="AJ50" s="206" t="e">
        <f>IF('Crisis Indicator Data'!#REF!="No Data",1,IF(#REF!&lt;&gt;"",1,0))</f>
        <v>#REF!</v>
      </c>
      <c r="AK50" s="206" t="e">
        <f>IF('Crisis Indicator Data'!#REF!="No Data",1,IF(#REF!&lt;&gt;"",1,0))</f>
        <v>#REF!</v>
      </c>
      <c r="AL50" s="206" t="e">
        <f>IF('Crisis Indicator Data'!#REF!="No Data",1,IF(#REF!&lt;&gt;"",1,0))</f>
        <v>#REF!</v>
      </c>
      <c r="AM50" s="206" t="e">
        <f>IF('Crisis Indicator Data'!#REF!="No Data",1,IF(#REF!&lt;&gt;"",1,0))</f>
        <v>#REF!</v>
      </c>
      <c r="AN50" s="206" t="e">
        <f>IF('Crisis Indicator Data'!#REF!="No Data",1,IF(#REF!&lt;&gt;"",1,0))</f>
        <v>#REF!</v>
      </c>
      <c r="AO50" s="206" t="e">
        <f>IF('Crisis Indicator Data'!#REF!="No Data",1,IF(#REF!&lt;&gt;"",1,0))</f>
        <v>#REF!</v>
      </c>
      <c r="AP50" s="206" t="e">
        <f>IF('Crisis Indicator Data'!#REF!="No Data",1,IF(#REF!&lt;&gt;"",1,0))</f>
        <v>#REF!</v>
      </c>
      <c r="AQ50" s="206" t="e">
        <f>IF('Crisis Indicator Data'!#REF!="No Data",1,IF(#REF!&lt;&gt;"",1,0))</f>
        <v>#REF!</v>
      </c>
      <c r="AR50" s="206" t="e">
        <f>IF('Crisis Indicator Data'!#REF!="No Data",1,IF(#REF!&lt;&gt;"",1,0))</f>
        <v>#REF!</v>
      </c>
      <c r="AS50" s="206" t="e">
        <f>IF('Crisis Indicator Data'!#REF!="No Data",1,IF(#REF!&lt;&gt;"",1,0))</f>
        <v>#REF!</v>
      </c>
      <c r="AT50" s="206" t="e">
        <f>IF('Crisis Indicator Data'!#REF!="No Data",1,IF(#REF!&lt;&gt;"",1,0))</f>
        <v>#REF!</v>
      </c>
      <c r="AU50" s="206" t="e">
        <f>IF('Crisis Indicator Data'!#REF!="No Data",1,IF(#REF!&lt;&gt;"",1,0))</f>
        <v>#REF!</v>
      </c>
      <c r="AV50" s="206" t="e">
        <f>IF('Crisis Indicator Data'!#REF!="No Data",1,IF(#REF!&lt;&gt;"",1,0))</f>
        <v>#REF!</v>
      </c>
      <c r="AW50" s="206" t="e">
        <f>IF('Crisis Indicator Data'!#REF!="No Data",1,IF(#REF!&lt;&gt;"",1,0))</f>
        <v>#REF!</v>
      </c>
      <c r="AX50" s="206" t="e">
        <f>IF('Crisis Indicator Data'!#REF!="No Data",1,IF(#REF!&lt;&gt;"",1,0))</f>
        <v>#REF!</v>
      </c>
      <c r="AY50" s="206" t="e">
        <f>IF('Crisis Indicator Data'!#REF!="No Data",1,IF(#REF!&lt;&gt;"",1,0))</f>
        <v>#REF!</v>
      </c>
      <c r="AZ50" s="206" t="e">
        <f>IF('Crisis Indicator Data'!#REF!="No Data",1,IF(#REF!&lt;&gt;"",1,0))</f>
        <v>#REF!</v>
      </c>
      <c r="BA50" t="e">
        <f t="shared" si="2"/>
        <v>#REF!</v>
      </c>
      <c r="BB50" s="22" t="e">
        <f t="shared" si="3"/>
        <v>#REF!</v>
      </c>
    </row>
    <row r="51" spans="1:54" x14ac:dyDescent="0.25">
      <c r="A51" t="s">
        <v>7197</v>
      </c>
      <c r="B51" s="206" t="e">
        <f>IF('Crisis Indicator Data'!#REF!="No Data",1,IF(#REF!&lt;&gt;"",1,0))</f>
        <v>#REF!</v>
      </c>
      <c r="C51" s="206" t="e">
        <f>IF('Crisis Indicator Data'!#REF!="No Data",1,IF(#REF!&lt;&gt;"",1,0))</f>
        <v>#REF!</v>
      </c>
      <c r="D51" s="206" t="e">
        <f>IF('Crisis Indicator Data'!#REF!="No Data",1,IF(#REF!&lt;&gt;"",1,0))</f>
        <v>#REF!</v>
      </c>
      <c r="E51" s="206" t="e">
        <f>IF('Crisis Indicator Data'!#REF!="No Data",1,IF(#REF!&lt;&gt;"",1,0))</f>
        <v>#REF!</v>
      </c>
      <c r="F51" s="206" t="e">
        <f>IF('Crisis Indicator Data'!#REF!="No Data",1,IF(#REF!&lt;&gt;"",1,0))</f>
        <v>#REF!</v>
      </c>
      <c r="G51" s="206" t="e">
        <f>IF('Crisis Indicator Data'!#REF!="No Data",1,IF(#REF!&lt;&gt;"",1,0))</f>
        <v>#REF!</v>
      </c>
      <c r="H51" s="206" t="e">
        <f>IF('Crisis Indicator Data'!#REF!="No Data",1,IF(#REF!&lt;&gt;"",1,0))</f>
        <v>#REF!</v>
      </c>
      <c r="I51" s="206" t="e">
        <f>IF('Crisis Indicator Data'!#REF!="No Data",1,IF(#REF!&lt;&gt;"",1,0))</f>
        <v>#REF!</v>
      </c>
      <c r="J51" s="206" t="e">
        <f>IF('Crisis Indicator Data'!#REF!="No Data",1,IF(#REF!&lt;&gt;"",1,0))</f>
        <v>#REF!</v>
      </c>
      <c r="K51" s="206" t="e">
        <f>IF('Crisis Indicator Data'!#REF!="No Data",1,IF(#REF!&lt;&gt;"",1,0))</f>
        <v>#REF!</v>
      </c>
      <c r="L51" s="206" t="e">
        <f>IF('Crisis Indicator Data'!#REF!="No Data",1,IF(#REF!&lt;&gt;"",1,0))</f>
        <v>#REF!</v>
      </c>
      <c r="M51" s="206" t="e">
        <f>IF('Crisis Indicator Data'!#REF!="No Data",1,IF(#REF!&lt;&gt;"",1,0))</f>
        <v>#REF!</v>
      </c>
      <c r="N51" s="206" t="e">
        <f>IF('Crisis Indicator Data'!#REF!="No Data",1,IF(#REF!&lt;&gt;"",1,0))</f>
        <v>#REF!</v>
      </c>
      <c r="O51" s="206" t="e">
        <f>IF('Crisis Indicator Data'!#REF!="No Data",1,IF(#REF!&lt;&gt;"",1,0))</f>
        <v>#REF!</v>
      </c>
      <c r="P51" s="206" t="e">
        <f>IF('Crisis Indicator Data'!#REF!="No Data",1,IF(#REF!&lt;&gt;"",1,0))</f>
        <v>#REF!</v>
      </c>
      <c r="Q51" s="206" t="e">
        <f>IF('Crisis Indicator Data'!#REF!="No Data",1,IF(#REF!&lt;&gt;"",1,0))</f>
        <v>#REF!</v>
      </c>
      <c r="R51" s="206" t="e">
        <f>IF('Crisis Indicator Data'!#REF!="No Data",1,IF(#REF!&lt;&gt;"",1,0))</f>
        <v>#REF!</v>
      </c>
      <c r="S51" s="206" t="e">
        <f>IF('Crisis Indicator Data'!#REF!="No Data",1,IF(#REF!&lt;&gt;"",1,0))</f>
        <v>#REF!</v>
      </c>
      <c r="T51" s="206" t="e">
        <f>IF('Crisis Indicator Data'!#REF!="No Data",1,IF(#REF!&lt;&gt;"",1,0))</f>
        <v>#REF!</v>
      </c>
      <c r="U51" s="206" t="e">
        <f>IF('Crisis Indicator Data'!#REF!="No Data",1,IF(#REF!&lt;&gt;"",1,0))</f>
        <v>#REF!</v>
      </c>
      <c r="V51" s="206" t="e">
        <f>IF('Crisis Indicator Data'!#REF!="No Data",1,IF(#REF!&lt;&gt;"",1,0))</f>
        <v>#REF!</v>
      </c>
      <c r="W51" s="206" t="e">
        <f>IF('Crisis Indicator Data'!#REF!="No Data",1,IF(#REF!&lt;&gt;"",1,0))</f>
        <v>#REF!</v>
      </c>
      <c r="X51" s="206" t="e">
        <f>IF('Crisis Indicator Data'!#REF!="No Data",1,IF(#REF!&lt;&gt;"",1,0))</f>
        <v>#REF!</v>
      </c>
      <c r="Y51" s="206" t="e">
        <f>IF('Crisis Indicator Data'!#REF!="No Data",1,IF(#REF!&lt;&gt;"",1,0))</f>
        <v>#REF!</v>
      </c>
      <c r="Z51" s="206" t="e">
        <f>IF('Crisis Indicator Data'!#REF!="No Data",1,IF(#REF!&lt;&gt;"",1,0))</f>
        <v>#REF!</v>
      </c>
      <c r="AA51" s="206" t="e">
        <f>IF('Crisis Indicator Data'!#REF!="No Data",1,IF(#REF!&lt;&gt;"",1,0))</f>
        <v>#REF!</v>
      </c>
      <c r="AB51" s="206" t="e">
        <f>IF('Crisis Indicator Data'!#REF!="No Data",1,IF(#REF!&lt;&gt;"",1,0))</f>
        <v>#REF!</v>
      </c>
      <c r="AC51" s="206" t="e">
        <f>IF('Crisis Indicator Data'!#REF!="No Data",1,IF(#REF!&lt;&gt;"",1,0))</f>
        <v>#REF!</v>
      </c>
      <c r="AD51" s="206" t="e">
        <f>IF('Crisis Indicator Data'!#REF!="No Data",1,IF(#REF!&lt;&gt;"",1,0))</f>
        <v>#REF!</v>
      </c>
      <c r="AE51" s="206" t="e">
        <f>IF('Crisis Indicator Data'!#REF!="No Data",1,IF(#REF!&lt;&gt;"",1,0))</f>
        <v>#REF!</v>
      </c>
      <c r="AF51" s="206" t="e">
        <f>IF('Crisis Indicator Data'!#REF!="No Data",1,IF(#REF!&lt;&gt;"",1,0))</f>
        <v>#REF!</v>
      </c>
      <c r="AG51" s="206" t="e">
        <f>IF('Crisis Indicator Data'!#REF!="No Data",1,IF(#REF!&lt;&gt;"",1,0))</f>
        <v>#REF!</v>
      </c>
      <c r="AH51" s="206" t="e">
        <f>IF('Crisis Indicator Data'!#REF!="No Data",1,IF(#REF!&lt;&gt;"",1,0))</f>
        <v>#REF!</v>
      </c>
      <c r="AI51" s="206" t="e">
        <f>IF('Crisis Indicator Data'!#REF!="No Data",1,IF(#REF!&lt;&gt;"",1,0))</f>
        <v>#REF!</v>
      </c>
      <c r="AJ51" s="206" t="e">
        <f>IF('Crisis Indicator Data'!#REF!="No Data",1,IF(#REF!&lt;&gt;"",1,0))</f>
        <v>#REF!</v>
      </c>
      <c r="AK51" s="206" t="e">
        <f>IF('Crisis Indicator Data'!#REF!="No Data",1,IF(#REF!&lt;&gt;"",1,0))</f>
        <v>#REF!</v>
      </c>
      <c r="AL51" s="206" t="e">
        <f>IF('Crisis Indicator Data'!#REF!="No Data",1,IF(#REF!&lt;&gt;"",1,0))</f>
        <v>#REF!</v>
      </c>
      <c r="AM51" s="206" t="e">
        <f>IF('Crisis Indicator Data'!#REF!="No Data",1,IF(#REF!&lt;&gt;"",1,0))</f>
        <v>#REF!</v>
      </c>
      <c r="AN51" s="206" t="e">
        <f>IF('Crisis Indicator Data'!#REF!="No Data",1,IF(#REF!&lt;&gt;"",1,0))</f>
        <v>#REF!</v>
      </c>
      <c r="AO51" s="206" t="e">
        <f>IF('Crisis Indicator Data'!#REF!="No Data",1,IF(#REF!&lt;&gt;"",1,0))</f>
        <v>#REF!</v>
      </c>
      <c r="AP51" s="206" t="e">
        <f>IF('Crisis Indicator Data'!#REF!="No Data",1,IF(#REF!&lt;&gt;"",1,0))</f>
        <v>#REF!</v>
      </c>
      <c r="AQ51" s="206" t="e">
        <f>IF('Crisis Indicator Data'!#REF!="No Data",1,IF(#REF!&lt;&gt;"",1,0))</f>
        <v>#REF!</v>
      </c>
      <c r="AR51" s="206" t="e">
        <f>IF('Crisis Indicator Data'!#REF!="No Data",1,IF(#REF!&lt;&gt;"",1,0))</f>
        <v>#REF!</v>
      </c>
      <c r="AS51" s="206" t="e">
        <f>IF('Crisis Indicator Data'!#REF!="No Data",1,IF(#REF!&lt;&gt;"",1,0))</f>
        <v>#REF!</v>
      </c>
      <c r="AT51" s="206" t="e">
        <f>IF('Crisis Indicator Data'!#REF!="No Data",1,IF(#REF!&lt;&gt;"",1,0))</f>
        <v>#REF!</v>
      </c>
      <c r="AU51" s="206" t="e">
        <f>IF('Crisis Indicator Data'!#REF!="No Data",1,IF(#REF!&lt;&gt;"",1,0))</f>
        <v>#REF!</v>
      </c>
      <c r="AV51" s="206" t="e">
        <f>IF('Crisis Indicator Data'!#REF!="No Data",1,IF(#REF!&lt;&gt;"",1,0))</f>
        <v>#REF!</v>
      </c>
      <c r="AW51" s="206" t="e">
        <f>IF('Crisis Indicator Data'!#REF!="No Data",1,IF(#REF!&lt;&gt;"",1,0))</f>
        <v>#REF!</v>
      </c>
      <c r="AX51" s="206" t="e">
        <f>IF('Crisis Indicator Data'!#REF!="No Data",1,IF(#REF!&lt;&gt;"",1,0))</f>
        <v>#REF!</v>
      </c>
      <c r="AY51" s="206" t="e">
        <f>IF('Crisis Indicator Data'!#REF!="No Data",1,IF(#REF!&lt;&gt;"",1,0))</f>
        <v>#REF!</v>
      </c>
      <c r="AZ51" s="206" t="e">
        <f>IF('Crisis Indicator Data'!#REF!="No Data",1,IF(#REF!&lt;&gt;"",1,0))</f>
        <v>#REF!</v>
      </c>
      <c r="BA51" t="e">
        <f t="shared" si="2"/>
        <v>#REF!</v>
      </c>
      <c r="BB51" s="22" t="e">
        <f t="shared" si="3"/>
        <v>#REF!</v>
      </c>
    </row>
    <row r="52" spans="1:54" x14ac:dyDescent="0.25">
      <c r="A52" t="s">
        <v>7198</v>
      </c>
      <c r="B52" s="206" t="e">
        <f>IF('Crisis Indicator Data'!#REF!="No Data",1,IF(#REF!&lt;&gt;"",1,0))</f>
        <v>#REF!</v>
      </c>
      <c r="C52" s="206" t="e">
        <f>IF('Crisis Indicator Data'!#REF!="No Data",1,IF(#REF!&lt;&gt;"",1,0))</f>
        <v>#REF!</v>
      </c>
      <c r="D52" s="206" t="e">
        <f>IF('Crisis Indicator Data'!#REF!="No Data",1,IF(#REF!&lt;&gt;"",1,0))</f>
        <v>#REF!</v>
      </c>
      <c r="E52" s="206" t="e">
        <f>IF('Crisis Indicator Data'!#REF!="No Data",1,IF(#REF!&lt;&gt;"",1,0))</f>
        <v>#REF!</v>
      </c>
      <c r="F52" s="206" t="e">
        <f>IF('Crisis Indicator Data'!#REF!="No Data",1,IF(#REF!&lt;&gt;"",1,0))</f>
        <v>#REF!</v>
      </c>
      <c r="G52" s="206" t="e">
        <f>IF('Crisis Indicator Data'!#REF!="No Data",1,IF(#REF!&lt;&gt;"",1,0))</f>
        <v>#REF!</v>
      </c>
      <c r="H52" s="206" t="e">
        <f>IF('Crisis Indicator Data'!#REF!="No Data",1,IF(#REF!&lt;&gt;"",1,0))</f>
        <v>#REF!</v>
      </c>
      <c r="I52" s="206" t="e">
        <f>IF('Crisis Indicator Data'!#REF!="No Data",1,IF(#REF!&lt;&gt;"",1,0))</f>
        <v>#REF!</v>
      </c>
      <c r="J52" s="206" t="e">
        <f>IF('Crisis Indicator Data'!#REF!="No Data",1,IF(#REF!&lt;&gt;"",1,0))</f>
        <v>#REF!</v>
      </c>
      <c r="K52" s="206" t="e">
        <f>IF('Crisis Indicator Data'!#REF!="No Data",1,IF(#REF!&lt;&gt;"",1,0))</f>
        <v>#REF!</v>
      </c>
      <c r="L52" s="206" t="e">
        <f>IF('Crisis Indicator Data'!#REF!="No Data",1,IF(#REF!&lt;&gt;"",1,0))</f>
        <v>#REF!</v>
      </c>
      <c r="M52" s="206" t="e">
        <f>IF('Crisis Indicator Data'!#REF!="No Data",1,IF(#REF!&lt;&gt;"",1,0))</f>
        <v>#REF!</v>
      </c>
      <c r="N52" s="206" t="e">
        <f>IF('Crisis Indicator Data'!#REF!="No Data",1,IF(#REF!&lt;&gt;"",1,0))</f>
        <v>#REF!</v>
      </c>
      <c r="O52" s="206" t="e">
        <f>IF('Crisis Indicator Data'!#REF!="No Data",1,IF(#REF!&lt;&gt;"",1,0))</f>
        <v>#REF!</v>
      </c>
      <c r="P52" s="206" t="e">
        <f>IF('Crisis Indicator Data'!#REF!="No Data",1,IF(#REF!&lt;&gt;"",1,0))</f>
        <v>#REF!</v>
      </c>
      <c r="Q52" s="206" t="e">
        <f>IF('Crisis Indicator Data'!#REF!="No Data",1,IF(#REF!&lt;&gt;"",1,0))</f>
        <v>#REF!</v>
      </c>
      <c r="R52" s="206" t="e">
        <f>IF('Crisis Indicator Data'!#REF!="No Data",1,IF(#REF!&lt;&gt;"",1,0))</f>
        <v>#REF!</v>
      </c>
      <c r="S52" s="206" t="e">
        <f>IF('Crisis Indicator Data'!#REF!="No Data",1,IF(#REF!&lt;&gt;"",1,0))</f>
        <v>#REF!</v>
      </c>
      <c r="T52" s="206" t="e">
        <f>IF('Crisis Indicator Data'!#REF!="No Data",1,IF(#REF!&lt;&gt;"",1,0))</f>
        <v>#REF!</v>
      </c>
      <c r="U52" s="206" t="e">
        <f>IF('Crisis Indicator Data'!#REF!="No Data",1,IF(#REF!&lt;&gt;"",1,0))</f>
        <v>#REF!</v>
      </c>
      <c r="V52" s="206" t="e">
        <f>IF('Crisis Indicator Data'!#REF!="No Data",1,IF(#REF!&lt;&gt;"",1,0))</f>
        <v>#REF!</v>
      </c>
      <c r="W52" s="206" t="e">
        <f>IF('Crisis Indicator Data'!#REF!="No Data",1,IF(#REF!&lt;&gt;"",1,0))</f>
        <v>#REF!</v>
      </c>
      <c r="X52" s="206" t="e">
        <f>IF('Crisis Indicator Data'!#REF!="No Data",1,IF(#REF!&lt;&gt;"",1,0))</f>
        <v>#REF!</v>
      </c>
      <c r="Y52" s="206" t="e">
        <f>IF('Crisis Indicator Data'!#REF!="No Data",1,IF(#REF!&lt;&gt;"",1,0))</f>
        <v>#REF!</v>
      </c>
      <c r="Z52" s="206" t="e">
        <f>IF('Crisis Indicator Data'!#REF!="No Data",1,IF(#REF!&lt;&gt;"",1,0))</f>
        <v>#REF!</v>
      </c>
      <c r="AA52" s="206" t="e">
        <f>IF('Crisis Indicator Data'!#REF!="No Data",1,IF(#REF!&lt;&gt;"",1,0))</f>
        <v>#REF!</v>
      </c>
      <c r="AB52" s="206" t="e">
        <f>IF('Crisis Indicator Data'!#REF!="No Data",1,IF(#REF!&lt;&gt;"",1,0))</f>
        <v>#REF!</v>
      </c>
      <c r="AC52" s="206" t="e">
        <f>IF('Crisis Indicator Data'!#REF!="No Data",1,IF(#REF!&lt;&gt;"",1,0))</f>
        <v>#REF!</v>
      </c>
      <c r="AD52" s="206" t="e">
        <f>IF('Crisis Indicator Data'!#REF!="No Data",1,IF(#REF!&lt;&gt;"",1,0))</f>
        <v>#REF!</v>
      </c>
      <c r="AE52" s="206" t="e">
        <f>IF('Crisis Indicator Data'!#REF!="No Data",1,IF(#REF!&lt;&gt;"",1,0))</f>
        <v>#REF!</v>
      </c>
      <c r="AF52" s="206" t="e">
        <f>IF('Crisis Indicator Data'!#REF!="No Data",1,IF(#REF!&lt;&gt;"",1,0))</f>
        <v>#REF!</v>
      </c>
      <c r="AG52" s="206" t="e">
        <f>IF('Crisis Indicator Data'!#REF!="No Data",1,IF(#REF!&lt;&gt;"",1,0))</f>
        <v>#REF!</v>
      </c>
      <c r="AH52" s="206" t="e">
        <f>IF('Crisis Indicator Data'!#REF!="No Data",1,IF(#REF!&lt;&gt;"",1,0))</f>
        <v>#REF!</v>
      </c>
      <c r="AI52" s="206" t="e">
        <f>IF('Crisis Indicator Data'!#REF!="No Data",1,IF(#REF!&lt;&gt;"",1,0))</f>
        <v>#REF!</v>
      </c>
      <c r="AJ52" s="206" t="e">
        <f>IF('Crisis Indicator Data'!#REF!="No Data",1,IF(#REF!&lt;&gt;"",1,0))</f>
        <v>#REF!</v>
      </c>
      <c r="AK52" s="206" t="e">
        <f>IF('Crisis Indicator Data'!#REF!="No Data",1,IF(#REF!&lt;&gt;"",1,0))</f>
        <v>#REF!</v>
      </c>
      <c r="AL52" s="206" t="e">
        <f>IF('Crisis Indicator Data'!#REF!="No Data",1,IF(#REF!&lt;&gt;"",1,0))</f>
        <v>#REF!</v>
      </c>
      <c r="AM52" s="206" t="e">
        <f>IF('Crisis Indicator Data'!#REF!="No Data",1,IF(#REF!&lt;&gt;"",1,0))</f>
        <v>#REF!</v>
      </c>
      <c r="AN52" s="206" t="e">
        <f>IF('Crisis Indicator Data'!#REF!="No Data",1,IF(#REF!&lt;&gt;"",1,0))</f>
        <v>#REF!</v>
      </c>
      <c r="AO52" s="206" t="e">
        <f>IF('Crisis Indicator Data'!#REF!="No Data",1,IF(#REF!&lt;&gt;"",1,0))</f>
        <v>#REF!</v>
      </c>
      <c r="AP52" s="206" t="e">
        <f>IF('Crisis Indicator Data'!#REF!="No Data",1,IF(#REF!&lt;&gt;"",1,0))</f>
        <v>#REF!</v>
      </c>
      <c r="AQ52" s="206" t="e">
        <f>IF('Crisis Indicator Data'!#REF!="No Data",1,IF(#REF!&lt;&gt;"",1,0))</f>
        <v>#REF!</v>
      </c>
      <c r="AR52" s="206" t="e">
        <f>IF('Crisis Indicator Data'!#REF!="No Data",1,IF(#REF!&lt;&gt;"",1,0))</f>
        <v>#REF!</v>
      </c>
      <c r="AS52" s="206" t="e">
        <f>IF('Crisis Indicator Data'!#REF!="No Data",1,IF(#REF!&lt;&gt;"",1,0))</f>
        <v>#REF!</v>
      </c>
      <c r="AT52" s="206" t="e">
        <f>IF('Crisis Indicator Data'!#REF!="No Data",1,IF(#REF!&lt;&gt;"",1,0))</f>
        <v>#REF!</v>
      </c>
      <c r="AU52" s="206" t="e">
        <f>IF('Crisis Indicator Data'!#REF!="No Data",1,IF(#REF!&lt;&gt;"",1,0))</f>
        <v>#REF!</v>
      </c>
      <c r="AV52" s="206" t="e">
        <f>IF('Crisis Indicator Data'!#REF!="No Data",1,IF(#REF!&lt;&gt;"",1,0))</f>
        <v>#REF!</v>
      </c>
      <c r="AW52" s="206" t="e">
        <f>IF('Crisis Indicator Data'!#REF!="No Data",1,IF(#REF!&lt;&gt;"",1,0))</f>
        <v>#REF!</v>
      </c>
      <c r="AX52" s="206" t="e">
        <f>IF('Crisis Indicator Data'!#REF!="No Data",1,IF(#REF!&lt;&gt;"",1,0))</f>
        <v>#REF!</v>
      </c>
      <c r="AY52" s="206" t="e">
        <f>IF('Crisis Indicator Data'!#REF!="No Data",1,IF(#REF!&lt;&gt;"",1,0))</f>
        <v>#REF!</v>
      </c>
      <c r="AZ52" s="206" t="e">
        <f>IF('Crisis Indicator Data'!#REF!="No Data",1,IF(#REF!&lt;&gt;"",1,0))</f>
        <v>#REF!</v>
      </c>
      <c r="BA52" t="e">
        <f t="shared" si="2"/>
        <v>#REF!</v>
      </c>
      <c r="BB52" s="22" t="e">
        <f t="shared" si="3"/>
        <v>#REF!</v>
      </c>
    </row>
    <row r="53" spans="1:54" x14ac:dyDescent="0.25">
      <c r="A53" t="s">
        <v>7367</v>
      </c>
      <c r="B53" s="206" t="e">
        <f>IF('Crisis Indicator Data'!#REF!="No Data",1,IF(#REF!&lt;&gt;"",1,0))</f>
        <v>#REF!</v>
      </c>
      <c r="C53" s="206" t="e">
        <f>IF('Crisis Indicator Data'!#REF!="No Data",1,IF(#REF!&lt;&gt;"",1,0))</f>
        <v>#REF!</v>
      </c>
      <c r="D53" s="206" t="e">
        <f>IF('Crisis Indicator Data'!#REF!="No Data",1,IF(#REF!&lt;&gt;"",1,0))</f>
        <v>#REF!</v>
      </c>
      <c r="E53" s="206" t="e">
        <f>IF('Crisis Indicator Data'!#REF!="No Data",1,IF(#REF!&lt;&gt;"",1,0))</f>
        <v>#REF!</v>
      </c>
      <c r="F53" s="206" t="e">
        <f>IF('Crisis Indicator Data'!#REF!="No Data",1,IF(#REF!&lt;&gt;"",1,0))</f>
        <v>#REF!</v>
      </c>
      <c r="G53" s="206" t="e">
        <f>IF('Crisis Indicator Data'!#REF!="No Data",1,IF(#REF!&lt;&gt;"",1,0))</f>
        <v>#REF!</v>
      </c>
      <c r="H53" s="206" t="e">
        <f>IF('Crisis Indicator Data'!#REF!="No Data",1,IF(#REF!&lt;&gt;"",1,0))</f>
        <v>#REF!</v>
      </c>
      <c r="I53" s="206" t="e">
        <f>IF('Crisis Indicator Data'!#REF!="No Data",1,IF(#REF!&lt;&gt;"",1,0))</f>
        <v>#REF!</v>
      </c>
      <c r="J53" s="206" t="e">
        <f>IF('Crisis Indicator Data'!#REF!="No Data",1,IF(#REF!&lt;&gt;"",1,0))</f>
        <v>#REF!</v>
      </c>
      <c r="K53" s="206" t="e">
        <f>IF('Crisis Indicator Data'!#REF!="No Data",1,IF(#REF!&lt;&gt;"",1,0))</f>
        <v>#REF!</v>
      </c>
      <c r="L53" s="206" t="e">
        <f>IF('Crisis Indicator Data'!#REF!="No Data",1,IF(#REF!&lt;&gt;"",1,0))</f>
        <v>#REF!</v>
      </c>
      <c r="M53" s="206" t="e">
        <f>IF('Crisis Indicator Data'!#REF!="No Data",1,IF(#REF!&lt;&gt;"",1,0))</f>
        <v>#REF!</v>
      </c>
      <c r="N53" s="206" t="e">
        <f>IF('Crisis Indicator Data'!#REF!="No Data",1,IF(#REF!&lt;&gt;"",1,0))</f>
        <v>#REF!</v>
      </c>
      <c r="O53" s="206" t="e">
        <f>IF('Crisis Indicator Data'!#REF!="No Data",1,IF(#REF!&lt;&gt;"",1,0))</f>
        <v>#REF!</v>
      </c>
      <c r="P53" s="206" t="e">
        <f>IF('Crisis Indicator Data'!#REF!="No Data",1,IF(#REF!&lt;&gt;"",1,0))</f>
        <v>#REF!</v>
      </c>
      <c r="Q53" s="206" t="e">
        <f>IF('Crisis Indicator Data'!#REF!="No Data",1,IF(#REF!&lt;&gt;"",1,0))</f>
        <v>#REF!</v>
      </c>
      <c r="R53" s="206" t="e">
        <f>IF('Crisis Indicator Data'!#REF!="No Data",1,IF(#REF!&lt;&gt;"",1,0))</f>
        <v>#REF!</v>
      </c>
      <c r="S53" s="206" t="e">
        <f>IF('Crisis Indicator Data'!#REF!="No Data",1,IF(#REF!&lt;&gt;"",1,0))</f>
        <v>#REF!</v>
      </c>
      <c r="T53" s="206" t="e">
        <f>IF('Crisis Indicator Data'!#REF!="No Data",1,IF(#REF!&lt;&gt;"",1,0))</f>
        <v>#REF!</v>
      </c>
      <c r="U53" s="206" t="e">
        <f>IF('Crisis Indicator Data'!#REF!="No Data",1,IF(#REF!&lt;&gt;"",1,0))</f>
        <v>#REF!</v>
      </c>
      <c r="V53" s="206" t="e">
        <f>IF('Crisis Indicator Data'!#REF!="No Data",1,IF(#REF!&lt;&gt;"",1,0))</f>
        <v>#REF!</v>
      </c>
      <c r="W53" s="206" t="e">
        <f>IF('Crisis Indicator Data'!#REF!="No Data",1,IF(#REF!&lt;&gt;"",1,0))</f>
        <v>#REF!</v>
      </c>
      <c r="X53" s="206" t="e">
        <f>IF('Crisis Indicator Data'!#REF!="No Data",1,IF(#REF!&lt;&gt;"",1,0))</f>
        <v>#REF!</v>
      </c>
      <c r="Y53" s="206" t="e">
        <f>IF('Crisis Indicator Data'!#REF!="No Data",1,IF(#REF!&lt;&gt;"",1,0))</f>
        <v>#REF!</v>
      </c>
      <c r="Z53" s="206" t="e">
        <f>IF('Crisis Indicator Data'!#REF!="No Data",1,IF(#REF!&lt;&gt;"",1,0))</f>
        <v>#REF!</v>
      </c>
      <c r="AA53" s="206" t="e">
        <f>IF('Crisis Indicator Data'!#REF!="No Data",1,IF(#REF!&lt;&gt;"",1,0))</f>
        <v>#REF!</v>
      </c>
      <c r="AB53" s="206" t="e">
        <f>IF('Crisis Indicator Data'!#REF!="No Data",1,IF(#REF!&lt;&gt;"",1,0))</f>
        <v>#REF!</v>
      </c>
      <c r="AC53" s="206" t="e">
        <f>IF('Crisis Indicator Data'!#REF!="No Data",1,IF(#REF!&lt;&gt;"",1,0))</f>
        <v>#REF!</v>
      </c>
      <c r="AD53" s="206" t="e">
        <f>IF('Crisis Indicator Data'!#REF!="No Data",1,IF(#REF!&lt;&gt;"",1,0))</f>
        <v>#REF!</v>
      </c>
      <c r="AE53" s="206" t="e">
        <f>IF('Crisis Indicator Data'!#REF!="No Data",1,IF(#REF!&lt;&gt;"",1,0))</f>
        <v>#REF!</v>
      </c>
      <c r="AF53" s="206" t="e">
        <f>IF('Crisis Indicator Data'!#REF!="No Data",1,IF(#REF!&lt;&gt;"",1,0))</f>
        <v>#REF!</v>
      </c>
      <c r="AG53" s="206" t="e">
        <f>IF('Crisis Indicator Data'!#REF!="No Data",1,IF(#REF!&lt;&gt;"",1,0))</f>
        <v>#REF!</v>
      </c>
      <c r="AH53" s="206" t="e">
        <f>IF('Crisis Indicator Data'!#REF!="No Data",1,IF(#REF!&lt;&gt;"",1,0))</f>
        <v>#REF!</v>
      </c>
      <c r="AI53" s="206" t="e">
        <f>IF('Crisis Indicator Data'!#REF!="No Data",1,IF(#REF!&lt;&gt;"",1,0))</f>
        <v>#REF!</v>
      </c>
      <c r="AJ53" s="206" t="e">
        <f>IF('Crisis Indicator Data'!#REF!="No Data",1,IF(#REF!&lt;&gt;"",1,0))</f>
        <v>#REF!</v>
      </c>
      <c r="AK53" s="206" t="e">
        <f>IF('Crisis Indicator Data'!#REF!="No Data",1,IF(#REF!&lt;&gt;"",1,0))</f>
        <v>#REF!</v>
      </c>
      <c r="AL53" s="206" t="e">
        <f>IF('Crisis Indicator Data'!#REF!="No Data",1,IF(#REF!&lt;&gt;"",1,0))</f>
        <v>#REF!</v>
      </c>
      <c r="AM53" s="206" t="e">
        <f>IF('Crisis Indicator Data'!#REF!="No Data",1,IF(#REF!&lt;&gt;"",1,0))</f>
        <v>#REF!</v>
      </c>
      <c r="AN53" s="206" t="e">
        <f>IF('Crisis Indicator Data'!#REF!="No Data",1,IF(#REF!&lt;&gt;"",1,0))</f>
        <v>#REF!</v>
      </c>
      <c r="AO53" s="206" t="e">
        <f>IF('Crisis Indicator Data'!#REF!="No Data",1,IF(#REF!&lt;&gt;"",1,0))</f>
        <v>#REF!</v>
      </c>
      <c r="AP53" s="206" t="e">
        <f>IF('Crisis Indicator Data'!#REF!="No Data",1,IF(#REF!&lt;&gt;"",1,0))</f>
        <v>#REF!</v>
      </c>
      <c r="AQ53" s="206" t="e">
        <f>IF('Crisis Indicator Data'!#REF!="No Data",1,IF(#REF!&lt;&gt;"",1,0))</f>
        <v>#REF!</v>
      </c>
      <c r="AR53" s="206" t="e">
        <f>IF('Crisis Indicator Data'!#REF!="No Data",1,IF(#REF!&lt;&gt;"",1,0))</f>
        <v>#REF!</v>
      </c>
      <c r="AS53" s="206" t="e">
        <f>IF('Crisis Indicator Data'!#REF!="No Data",1,IF(#REF!&lt;&gt;"",1,0))</f>
        <v>#REF!</v>
      </c>
      <c r="AT53" s="206" t="e">
        <f>IF('Crisis Indicator Data'!#REF!="No Data",1,IF(#REF!&lt;&gt;"",1,0))</f>
        <v>#REF!</v>
      </c>
      <c r="AU53" s="206" t="e">
        <f>IF('Crisis Indicator Data'!#REF!="No Data",1,IF(#REF!&lt;&gt;"",1,0))</f>
        <v>#REF!</v>
      </c>
      <c r="AV53" s="206" t="e">
        <f>IF('Crisis Indicator Data'!#REF!="No Data",1,IF(#REF!&lt;&gt;"",1,0))</f>
        <v>#REF!</v>
      </c>
      <c r="AW53" s="206" t="e">
        <f>IF('Crisis Indicator Data'!#REF!="No Data",1,IF(#REF!&lt;&gt;"",1,0))</f>
        <v>#REF!</v>
      </c>
      <c r="AX53" s="206" t="e">
        <f>IF('Crisis Indicator Data'!#REF!="No Data",1,IF(#REF!&lt;&gt;"",1,0))</f>
        <v>#REF!</v>
      </c>
      <c r="AY53" s="206" t="e">
        <f>IF('Crisis Indicator Data'!#REF!="No Data",1,IF(#REF!&lt;&gt;"",1,0))</f>
        <v>#REF!</v>
      </c>
      <c r="AZ53" s="206" t="e">
        <f>IF('Crisis Indicator Data'!#REF!="No Data",1,IF(#REF!&lt;&gt;"",1,0))</f>
        <v>#REF!</v>
      </c>
      <c r="BA53" t="e">
        <f t="shared" si="2"/>
        <v>#REF!</v>
      </c>
      <c r="BB53" s="22" t="e">
        <f t="shared" si="3"/>
        <v>#REF!</v>
      </c>
    </row>
    <row r="54" spans="1:54" x14ac:dyDescent="0.25">
      <c r="A54" t="s">
        <v>7227</v>
      </c>
      <c r="B54" s="206" t="e">
        <f>IF('Crisis Indicator Data'!#REF!="No Data",1,IF(#REF!&lt;&gt;"",1,0))</f>
        <v>#REF!</v>
      </c>
      <c r="C54" s="206" t="e">
        <f>IF('Crisis Indicator Data'!#REF!="No Data",1,IF(#REF!&lt;&gt;"",1,0))</f>
        <v>#REF!</v>
      </c>
      <c r="D54" s="206" t="e">
        <f>IF('Crisis Indicator Data'!#REF!="No Data",1,IF(#REF!&lt;&gt;"",1,0))</f>
        <v>#REF!</v>
      </c>
      <c r="E54" s="206" t="e">
        <f>IF('Crisis Indicator Data'!#REF!="No Data",1,IF(#REF!&lt;&gt;"",1,0))</f>
        <v>#REF!</v>
      </c>
      <c r="F54" s="206" t="e">
        <f>IF('Crisis Indicator Data'!#REF!="No Data",1,IF(#REF!&lt;&gt;"",1,0))</f>
        <v>#REF!</v>
      </c>
      <c r="G54" s="206" t="e">
        <f>IF('Crisis Indicator Data'!#REF!="No Data",1,IF(#REF!&lt;&gt;"",1,0))</f>
        <v>#REF!</v>
      </c>
      <c r="H54" s="206" t="e">
        <f>IF('Crisis Indicator Data'!#REF!="No Data",1,IF(#REF!&lt;&gt;"",1,0))</f>
        <v>#REF!</v>
      </c>
      <c r="I54" s="206" t="e">
        <f>IF('Crisis Indicator Data'!#REF!="No Data",1,IF(#REF!&lt;&gt;"",1,0))</f>
        <v>#REF!</v>
      </c>
      <c r="J54" s="206" t="e">
        <f>IF('Crisis Indicator Data'!#REF!="No Data",1,IF(#REF!&lt;&gt;"",1,0))</f>
        <v>#REF!</v>
      </c>
      <c r="K54" s="206" t="e">
        <f>IF('Crisis Indicator Data'!#REF!="No Data",1,IF(#REF!&lt;&gt;"",1,0))</f>
        <v>#REF!</v>
      </c>
      <c r="L54" s="206" t="e">
        <f>IF('Crisis Indicator Data'!#REF!="No Data",1,IF(#REF!&lt;&gt;"",1,0))</f>
        <v>#REF!</v>
      </c>
      <c r="M54" s="206" t="e">
        <f>IF('Crisis Indicator Data'!#REF!="No Data",1,IF(#REF!&lt;&gt;"",1,0))</f>
        <v>#REF!</v>
      </c>
      <c r="N54" s="206" t="e">
        <f>IF('Crisis Indicator Data'!#REF!="No Data",1,IF(#REF!&lt;&gt;"",1,0))</f>
        <v>#REF!</v>
      </c>
      <c r="O54" s="206" t="e">
        <f>IF('Crisis Indicator Data'!#REF!="No Data",1,IF(#REF!&lt;&gt;"",1,0))</f>
        <v>#REF!</v>
      </c>
      <c r="P54" s="206" t="e">
        <f>IF('Crisis Indicator Data'!#REF!="No Data",1,IF(#REF!&lt;&gt;"",1,0))</f>
        <v>#REF!</v>
      </c>
      <c r="Q54" s="206" t="e">
        <f>IF('Crisis Indicator Data'!#REF!="No Data",1,IF(#REF!&lt;&gt;"",1,0))</f>
        <v>#REF!</v>
      </c>
      <c r="R54" s="206" t="e">
        <f>IF('Crisis Indicator Data'!#REF!="No Data",1,IF(#REF!&lt;&gt;"",1,0))</f>
        <v>#REF!</v>
      </c>
      <c r="S54" s="206" t="e">
        <f>IF('Crisis Indicator Data'!#REF!="No Data",1,IF(#REF!&lt;&gt;"",1,0))</f>
        <v>#REF!</v>
      </c>
      <c r="T54" s="206" t="e">
        <f>IF('Crisis Indicator Data'!#REF!="No Data",1,IF(#REF!&lt;&gt;"",1,0))</f>
        <v>#REF!</v>
      </c>
      <c r="U54" s="206" t="e">
        <f>IF('Crisis Indicator Data'!#REF!="No Data",1,IF(#REF!&lt;&gt;"",1,0))</f>
        <v>#REF!</v>
      </c>
      <c r="V54" s="206" t="e">
        <f>IF('Crisis Indicator Data'!#REF!="No Data",1,IF(#REF!&lt;&gt;"",1,0))</f>
        <v>#REF!</v>
      </c>
      <c r="W54" s="206" t="e">
        <f>IF('Crisis Indicator Data'!#REF!="No Data",1,IF(#REF!&lt;&gt;"",1,0))</f>
        <v>#REF!</v>
      </c>
      <c r="X54" s="206" t="e">
        <f>IF('Crisis Indicator Data'!#REF!="No Data",1,IF(#REF!&lt;&gt;"",1,0))</f>
        <v>#REF!</v>
      </c>
      <c r="Y54" s="206" t="e">
        <f>IF('Crisis Indicator Data'!#REF!="No Data",1,IF(#REF!&lt;&gt;"",1,0))</f>
        <v>#REF!</v>
      </c>
      <c r="Z54" s="206" t="e">
        <f>IF('Crisis Indicator Data'!#REF!="No Data",1,IF(#REF!&lt;&gt;"",1,0))</f>
        <v>#REF!</v>
      </c>
      <c r="AA54" s="206" t="e">
        <f>IF('Crisis Indicator Data'!#REF!="No Data",1,IF(#REF!&lt;&gt;"",1,0))</f>
        <v>#REF!</v>
      </c>
      <c r="AB54" s="206" t="e">
        <f>IF('Crisis Indicator Data'!#REF!="No Data",1,IF(#REF!&lt;&gt;"",1,0))</f>
        <v>#REF!</v>
      </c>
      <c r="AC54" s="206" t="e">
        <f>IF('Crisis Indicator Data'!#REF!="No Data",1,IF(#REF!&lt;&gt;"",1,0))</f>
        <v>#REF!</v>
      </c>
      <c r="AD54" s="206" t="e">
        <f>IF('Crisis Indicator Data'!#REF!="No Data",1,IF(#REF!&lt;&gt;"",1,0))</f>
        <v>#REF!</v>
      </c>
      <c r="AE54" s="206" t="e">
        <f>IF('Crisis Indicator Data'!#REF!="No Data",1,IF(#REF!&lt;&gt;"",1,0))</f>
        <v>#REF!</v>
      </c>
      <c r="AF54" s="206" t="e">
        <f>IF('Crisis Indicator Data'!#REF!="No Data",1,IF(#REF!&lt;&gt;"",1,0))</f>
        <v>#REF!</v>
      </c>
      <c r="AG54" s="206" t="e">
        <f>IF('Crisis Indicator Data'!#REF!="No Data",1,IF(#REF!&lt;&gt;"",1,0))</f>
        <v>#REF!</v>
      </c>
      <c r="AH54" s="206" t="e">
        <f>IF('Crisis Indicator Data'!#REF!="No Data",1,IF(#REF!&lt;&gt;"",1,0))</f>
        <v>#REF!</v>
      </c>
      <c r="AI54" s="206" t="e">
        <f>IF('Crisis Indicator Data'!#REF!="No Data",1,IF(#REF!&lt;&gt;"",1,0))</f>
        <v>#REF!</v>
      </c>
      <c r="AJ54" s="206" t="e">
        <f>IF('Crisis Indicator Data'!#REF!="No Data",1,IF(#REF!&lt;&gt;"",1,0))</f>
        <v>#REF!</v>
      </c>
      <c r="AK54" s="206" t="e">
        <f>IF('Crisis Indicator Data'!#REF!="No Data",1,IF(#REF!&lt;&gt;"",1,0))</f>
        <v>#REF!</v>
      </c>
      <c r="AL54" s="206" t="e">
        <f>IF('Crisis Indicator Data'!#REF!="No Data",1,IF(#REF!&lt;&gt;"",1,0))</f>
        <v>#REF!</v>
      </c>
      <c r="AM54" s="206" t="e">
        <f>IF('Crisis Indicator Data'!#REF!="No Data",1,IF(#REF!&lt;&gt;"",1,0))</f>
        <v>#REF!</v>
      </c>
      <c r="AN54" s="206" t="e">
        <f>IF('Crisis Indicator Data'!#REF!="No Data",1,IF(#REF!&lt;&gt;"",1,0))</f>
        <v>#REF!</v>
      </c>
      <c r="AO54" s="206" t="e">
        <f>IF('Crisis Indicator Data'!#REF!="No Data",1,IF(#REF!&lt;&gt;"",1,0))</f>
        <v>#REF!</v>
      </c>
      <c r="AP54" s="206" t="e">
        <f>IF('Crisis Indicator Data'!#REF!="No Data",1,IF(#REF!&lt;&gt;"",1,0))</f>
        <v>#REF!</v>
      </c>
      <c r="AQ54" s="206" t="e">
        <f>IF('Crisis Indicator Data'!#REF!="No Data",1,IF(#REF!&lt;&gt;"",1,0))</f>
        <v>#REF!</v>
      </c>
      <c r="AR54" s="206" t="e">
        <f>IF('Crisis Indicator Data'!#REF!="No Data",1,IF(#REF!&lt;&gt;"",1,0))</f>
        <v>#REF!</v>
      </c>
      <c r="AS54" s="206" t="e">
        <f>IF('Crisis Indicator Data'!#REF!="No Data",1,IF(#REF!&lt;&gt;"",1,0))</f>
        <v>#REF!</v>
      </c>
      <c r="AT54" s="206" t="e">
        <f>IF('Crisis Indicator Data'!#REF!="No Data",1,IF(#REF!&lt;&gt;"",1,0))</f>
        <v>#REF!</v>
      </c>
      <c r="AU54" s="206" t="e">
        <f>IF('Crisis Indicator Data'!#REF!="No Data",1,IF(#REF!&lt;&gt;"",1,0))</f>
        <v>#REF!</v>
      </c>
      <c r="AV54" s="206" t="e">
        <f>IF('Crisis Indicator Data'!#REF!="No Data",1,IF(#REF!&lt;&gt;"",1,0))</f>
        <v>#REF!</v>
      </c>
      <c r="AW54" s="206" t="e">
        <f>IF('Crisis Indicator Data'!#REF!="No Data",1,IF(#REF!&lt;&gt;"",1,0))</f>
        <v>#REF!</v>
      </c>
      <c r="AX54" s="206" t="e">
        <f>IF('Crisis Indicator Data'!#REF!="No Data",1,IF(#REF!&lt;&gt;"",1,0))</f>
        <v>#REF!</v>
      </c>
      <c r="AY54" s="206" t="e">
        <f>IF('Crisis Indicator Data'!#REF!="No Data",1,IF(#REF!&lt;&gt;"",1,0))</f>
        <v>#REF!</v>
      </c>
      <c r="AZ54" s="206" t="e">
        <f>IF('Crisis Indicator Data'!#REF!="No Data",1,IF(#REF!&lt;&gt;"",1,0))</f>
        <v>#REF!</v>
      </c>
      <c r="BA54" t="e">
        <f t="shared" si="2"/>
        <v>#REF!</v>
      </c>
      <c r="BB54" s="22" t="e">
        <f t="shared" si="3"/>
        <v>#REF!</v>
      </c>
    </row>
    <row r="55" spans="1:54" x14ac:dyDescent="0.25">
      <c r="A55" t="s">
        <v>7199</v>
      </c>
      <c r="B55" s="206" t="e">
        <f>IF('Crisis Indicator Data'!#REF!="No Data",1,IF(#REF!&lt;&gt;"",1,0))</f>
        <v>#REF!</v>
      </c>
      <c r="C55" s="206" t="e">
        <f>IF('Crisis Indicator Data'!#REF!="No Data",1,IF(#REF!&lt;&gt;"",1,0))</f>
        <v>#REF!</v>
      </c>
      <c r="D55" s="206" t="e">
        <f>IF('Crisis Indicator Data'!#REF!="No Data",1,IF(#REF!&lt;&gt;"",1,0))</f>
        <v>#REF!</v>
      </c>
      <c r="E55" s="206" t="e">
        <f>IF('Crisis Indicator Data'!#REF!="No Data",1,IF(#REF!&lt;&gt;"",1,0))</f>
        <v>#REF!</v>
      </c>
      <c r="F55" s="206" t="e">
        <f>IF('Crisis Indicator Data'!#REF!="No Data",1,IF(#REF!&lt;&gt;"",1,0))</f>
        <v>#REF!</v>
      </c>
      <c r="G55" s="206" t="e">
        <f>IF('Crisis Indicator Data'!#REF!="No Data",1,IF(#REF!&lt;&gt;"",1,0))</f>
        <v>#REF!</v>
      </c>
      <c r="H55" s="206" t="e">
        <f>IF('Crisis Indicator Data'!#REF!="No Data",1,IF(#REF!&lt;&gt;"",1,0))</f>
        <v>#REF!</v>
      </c>
      <c r="I55" s="206" t="e">
        <f>IF('Crisis Indicator Data'!#REF!="No Data",1,IF(#REF!&lt;&gt;"",1,0))</f>
        <v>#REF!</v>
      </c>
      <c r="J55" s="206" t="e">
        <f>IF('Crisis Indicator Data'!#REF!="No Data",1,IF(#REF!&lt;&gt;"",1,0))</f>
        <v>#REF!</v>
      </c>
      <c r="K55" s="206" t="e">
        <f>IF('Crisis Indicator Data'!#REF!="No Data",1,IF(#REF!&lt;&gt;"",1,0))</f>
        <v>#REF!</v>
      </c>
      <c r="L55" s="206" t="e">
        <f>IF('Crisis Indicator Data'!#REF!="No Data",1,IF(#REF!&lt;&gt;"",1,0))</f>
        <v>#REF!</v>
      </c>
      <c r="M55" s="206" t="e">
        <f>IF('Crisis Indicator Data'!#REF!="No Data",1,IF(#REF!&lt;&gt;"",1,0))</f>
        <v>#REF!</v>
      </c>
      <c r="N55" s="206" t="e">
        <f>IF('Crisis Indicator Data'!#REF!="No Data",1,IF(#REF!&lt;&gt;"",1,0))</f>
        <v>#REF!</v>
      </c>
      <c r="O55" s="206" t="e">
        <f>IF('Crisis Indicator Data'!#REF!="No Data",1,IF(#REF!&lt;&gt;"",1,0))</f>
        <v>#REF!</v>
      </c>
      <c r="P55" s="206" t="e">
        <f>IF('Crisis Indicator Data'!#REF!="No Data",1,IF(#REF!&lt;&gt;"",1,0))</f>
        <v>#REF!</v>
      </c>
      <c r="Q55" s="206" t="e">
        <f>IF('Crisis Indicator Data'!#REF!="No Data",1,IF(#REF!&lt;&gt;"",1,0))</f>
        <v>#REF!</v>
      </c>
      <c r="R55" s="206" t="e">
        <f>IF('Crisis Indicator Data'!#REF!="No Data",1,IF(#REF!&lt;&gt;"",1,0))</f>
        <v>#REF!</v>
      </c>
      <c r="S55" s="206" t="e">
        <f>IF('Crisis Indicator Data'!#REF!="No Data",1,IF(#REF!&lt;&gt;"",1,0))</f>
        <v>#REF!</v>
      </c>
      <c r="T55" s="206" t="e">
        <f>IF('Crisis Indicator Data'!#REF!="No Data",1,IF(#REF!&lt;&gt;"",1,0))</f>
        <v>#REF!</v>
      </c>
      <c r="U55" s="206" t="e">
        <f>IF('Crisis Indicator Data'!#REF!="No Data",1,IF(#REF!&lt;&gt;"",1,0))</f>
        <v>#REF!</v>
      </c>
      <c r="V55" s="206" t="e">
        <f>IF('Crisis Indicator Data'!#REF!="No Data",1,IF(#REF!&lt;&gt;"",1,0))</f>
        <v>#REF!</v>
      </c>
      <c r="W55" s="206" t="e">
        <f>IF('Crisis Indicator Data'!#REF!="No Data",1,IF(#REF!&lt;&gt;"",1,0))</f>
        <v>#REF!</v>
      </c>
      <c r="X55" s="206" t="e">
        <f>IF('Crisis Indicator Data'!#REF!="No Data",1,IF(#REF!&lt;&gt;"",1,0))</f>
        <v>#REF!</v>
      </c>
      <c r="Y55" s="206" t="e">
        <f>IF('Crisis Indicator Data'!#REF!="No Data",1,IF(#REF!&lt;&gt;"",1,0))</f>
        <v>#REF!</v>
      </c>
      <c r="Z55" s="206" t="e">
        <f>IF('Crisis Indicator Data'!#REF!="No Data",1,IF(#REF!&lt;&gt;"",1,0))</f>
        <v>#REF!</v>
      </c>
      <c r="AA55" s="206" t="e">
        <f>IF('Crisis Indicator Data'!#REF!="No Data",1,IF(#REF!&lt;&gt;"",1,0))</f>
        <v>#REF!</v>
      </c>
      <c r="AB55" s="206" t="e">
        <f>IF('Crisis Indicator Data'!#REF!="No Data",1,IF(#REF!&lt;&gt;"",1,0))</f>
        <v>#REF!</v>
      </c>
      <c r="AC55" s="206" t="e">
        <f>IF('Crisis Indicator Data'!#REF!="No Data",1,IF(#REF!&lt;&gt;"",1,0))</f>
        <v>#REF!</v>
      </c>
      <c r="AD55" s="206" t="e">
        <f>IF('Crisis Indicator Data'!#REF!="No Data",1,IF(#REF!&lt;&gt;"",1,0))</f>
        <v>#REF!</v>
      </c>
      <c r="AE55" s="206" t="e">
        <f>IF('Crisis Indicator Data'!#REF!="No Data",1,IF(#REF!&lt;&gt;"",1,0))</f>
        <v>#REF!</v>
      </c>
      <c r="AF55" s="206" t="e">
        <f>IF('Crisis Indicator Data'!#REF!="No Data",1,IF(#REF!&lt;&gt;"",1,0))</f>
        <v>#REF!</v>
      </c>
      <c r="AG55" s="206" t="e">
        <f>IF('Crisis Indicator Data'!#REF!="No Data",1,IF(#REF!&lt;&gt;"",1,0))</f>
        <v>#REF!</v>
      </c>
      <c r="AH55" s="206" t="e">
        <f>IF('Crisis Indicator Data'!#REF!="No Data",1,IF(#REF!&lt;&gt;"",1,0))</f>
        <v>#REF!</v>
      </c>
      <c r="AI55" s="206" t="e">
        <f>IF('Crisis Indicator Data'!#REF!="No Data",1,IF(#REF!&lt;&gt;"",1,0))</f>
        <v>#REF!</v>
      </c>
      <c r="AJ55" s="206" t="e">
        <f>IF('Crisis Indicator Data'!#REF!="No Data",1,IF(#REF!&lt;&gt;"",1,0))</f>
        <v>#REF!</v>
      </c>
      <c r="AK55" s="206" t="e">
        <f>IF('Crisis Indicator Data'!#REF!="No Data",1,IF(#REF!&lt;&gt;"",1,0))</f>
        <v>#REF!</v>
      </c>
      <c r="AL55" s="206" t="e">
        <f>IF('Crisis Indicator Data'!#REF!="No Data",1,IF(#REF!&lt;&gt;"",1,0))</f>
        <v>#REF!</v>
      </c>
      <c r="AM55" s="206" t="e">
        <f>IF('Crisis Indicator Data'!#REF!="No Data",1,IF(#REF!&lt;&gt;"",1,0))</f>
        <v>#REF!</v>
      </c>
      <c r="AN55" s="206" t="e">
        <f>IF('Crisis Indicator Data'!#REF!="No Data",1,IF(#REF!&lt;&gt;"",1,0))</f>
        <v>#REF!</v>
      </c>
      <c r="AO55" s="206" t="e">
        <f>IF('Crisis Indicator Data'!#REF!="No Data",1,IF(#REF!&lt;&gt;"",1,0))</f>
        <v>#REF!</v>
      </c>
      <c r="AP55" s="206" t="e">
        <f>IF('Crisis Indicator Data'!#REF!="No Data",1,IF(#REF!&lt;&gt;"",1,0))</f>
        <v>#REF!</v>
      </c>
      <c r="AQ55" s="206" t="e">
        <f>IF('Crisis Indicator Data'!#REF!="No Data",1,IF(#REF!&lt;&gt;"",1,0))</f>
        <v>#REF!</v>
      </c>
      <c r="AR55" s="206" t="e">
        <f>IF('Crisis Indicator Data'!#REF!="No Data",1,IF(#REF!&lt;&gt;"",1,0))</f>
        <v>#REF!</v>
      </c>
      <c r="AS55" s="206" t="e">
        <f>IF('Crisis Indicator Data'!#REF!="No Data",1,IF(#REF!&lt;&gt;"",1,0))</f>
        <v>#REF!</v>
      </c>
      <c r="AT55" s="206" t="e">
        <f>IF('Crisis Indicator Data'!#REF!="No Data",1,IF(#REF!&lt;&gt;"",1,0))</f>
        <v>#REF!</v>
      </c>
      <c r="AU55" s="206" t="e">
        <f>IF('Crisis Indicator Data'!#REF!="No Data",1,IF(#REF!&lt;&gt;"",1,0))</f>
        <v>#REF!</v>
      </c>
      <c r="AV55" s="206" t="e">
        <f>IF('Crisis Indicator Data'!#REF!="No Data",1,IF(#REF!&lt;&gt;"",1,0))</f>
        <v>#REF!</v>
      </c>
      <c r="AW55" s="206" t="e">
        <f>IF('Crisis Indicator Data'!#REF!="No Data",1,IF(#REF!&lt;&gt;"",1,0))</f>
        <v>#REF!</v>
      </c>
      <c r="AX55" s="206" t="e">
        <f>IF('Crisis Indicator Data'!#REF!="No Data",1,IF(#REF!&lt;&gt;"",1,0))</f>
        <v>#REF!</v>
      </c>
      <c r="AY55" s="206" t="e">
        <f>IF('Crisis Indicator Data'!#REF!="No Data",1,IF(#REF!&lt;&gt;"",1,0))</f>
        <v>#REF!</v>
      </c>
      <c r="AZ55" s="206" t="e">
        <f>IF('Crisis Indicator Data'!#REF!="No Data",1,IF(#REF!&lt;&gt;"",1,0))</f>
        <v>#REF!</v>
      </c>
      <c r="BA55" t="e">
        <f t="shared" si="2"/>
        <v>#REF!</v>
      </c>
      <c r="BB55" s="22" t="e">
        <f t="shared" si="3"/>
        <v>#REF!</v>
      </c>
    </row>
    <row r="56" spans="1:54" x14ac:dyDescent="0.25">
      <c r="A56" t="s">
        <v>7202</v>
      </c>
      <c r="B56" s="206" t="e">
        <f>IF('Crisis Indicator Data'!#REF!="No Data",1,IF(#REF!&lt;&gt;"",1,0))</f>
        <v>#REF!</v>
      </c>
      <c r="C56" s="206" t="e">
        <f>IF('Crisis Indicator Data'!#REF!="No Data",1,IF(#REF!&lt;&gt;"",1,0))</f>
        <v>#REF!</v>
      </c>
      <c r="D56" s="206" t="e">
        <f>IF('Crisis Indicator Data'!#REF!="No Data",1,IF(#REF!&lt;&gt;"",1,0))</f>
        <v>#REF!</v>
      </c>
      <c r="E56" s="206" t="e">
        <f>IF('Crisis Indicator Data'!#REF!="No Data",1,IF(#REF!&lt;&gt;"",1,0))</f>
        <v>#REF!</v>
      </c>
      <c r="F56" s="206" t="e">
        <f>IF('Crisis Indicator Data'!#REF!="No Data",1,IF(#REF!&lt;&gt;"",1,0))</f>
        <v>#REF!</v>
      </c>
      <c r="G56" s="206" t="e">
        <f>IF('Crisis Indicator Data'!#REF!="No Data",1,IF(#REF!&lt;&gt;"",1,0))</f>
        <v>#REF!</v>
      </c>
      <c r="H56" s="206" t="e">
        <f>IF('Crisis Indicator Data'!#REF!="No Data",1,IF(#REF!&lt;&gt;"",1,0))</f>
        <v>#REF!</v>
      </c>
      <c r="I56" s="206" t="e">
        <f>IF('Crisis Indicator Data'!#REF!="No Data",1,IF(#REF!&lt;&gt;"",1,0))</f>
        <v>#REF!</v>
      </c>
      <c r="J56" s="206" t="e">
        <f>IF('Crisis Indicator Data'!#REF!="No Data",1,IF(#REF!&lt;&gt;"",1,0))</f>
        <v>#REF!</v>
      </c>
      <c r="K56" s="206" t="e">
        <f>IF('Crisis Indicator Data'!#REF!="No Data",1,IF(#REF!&lt;&gt;"",1,0))</f>
        <v>#REF!</v>
      </c>
      <c r="L56" s="206" t="e">
        <f>IF('Crisis Indicator Data'!#REF!="No Data",1,IF(#REF!&lt;&gt;"",1,0))</f>
        <v>#REF!</v>
      </c>
      <c r="M56" s="206" t="e">
        <f>IF('Crisis Indicator Data'!#REF!="No Data",1,IF(#REF!&lt;&gt;"",1,0))</f>
        <v>#REF!</v>
      </c>
      <c r="N56" s="206" t="e">
        <f>IF('Crisis Indicator Data'!#REF!="No Data",1,IF(#REF!&lt;&gt;"",1,0))</f>
        <v>#REF!</v>
      </c>
      <c r="O56" s="206" t="e">
        <f>IF('Crisis Indicator Data'!#REF!="No Data",1,IF(#REF!&lt;&gt;"",1,0))</f>
        <v>#REF!</v>
      </c>
      <c r="P56" s="206" t="e">
        <f>IF('Crisis Indicator Data'!#REF!="No Data",1,IF(#REF!&lt;&gt;"",1,0))</f>
        <v>#REF!</v>
      </c>
      <c r="Q56" s="206" t="e">
        <f>IF('Crisis Indicator Data'!#REF!="No Data",1,IF(#REF!&lt;&gt;"",1,0))</f>
        <v>#REF!</v>
      </c>
      <c r="R56" s="206" t="e">
        <f>IF('Crisis Indicator Data'!#REF!="No Data",1,IF(#REF!&lt;&gt;"",1,0))</f>
        <v>#REF!</v>
      </c>
      <c r="S56" s="206" t="e">
        <f>IF('Crisis Indicator Data'!#REF!="No Data",1,IF(#REF!&lt;&gt;"",1,0))</f>
        <v>#REF!</v>
      </c>
      <c r="T56" s="206" t="e">
        <f>IF('Crisis Indicator Data'!#REF!="No Data",1,IF(#REF!&lt;&gt;"",1,0))</f>
        <v>#REF!</v>
      </c>
      <c r="U56" s="206" t="e">
        <f>IF('Crisis Indicator Data'!#REF!="No Data",1,IF(#REF!&lt;&gt;"",1,0))</f>
        <v>#REF!</v>
      </c>
      <c r="V56" s="206" t="e">
        <f>IF('Crisis Indicator Data'!#REF!="No Data",1,IF(#REF!&lt;&gt;"",1,0))</f>
        <v>#REF!</v>
      </c>
      <c r="W56" s="206" t="e">
        <f>IF('Crisis Indicator Data'!#REF!="No Data",1,IF(#REF!&lt;&gt;"",1,0))</f>
        <v>#REF!</v>
      </c>
      <c r="X56" s="206" t="e">
        <f>IF('Crisis Indicator Data'!#REF!="No Data",1,IF(#REF!&lt;&gt;"",1,0))</f>
        <v>#REF!</v>
      </c>
      <c r="Y56" s="206" t="e">
        <f>IF('Crisis Indicator Data'!#REF!="No Data",1,IF(#REF!&lt;&gt;"",1,0))</f>
        <v>#REF!</v>
      </c>
      <c r="Z56" s="206" t="e">
        <f>IF('Crisis Indicator Data'!#REF!="No Data",1,IF(#REF!&lt;&gt;"",1,0))</f>
        <v>#REF!</v>
      </c>
      <c r="AA56" s="206" t="e">
        <f>IF('Crisis Indicator Data'!#REF!="No Data",1,IF(#REF!&lt;&gt;"",1,0))</f>
        <v>#REF!</v>
      </c>
      <c r="AB56" s="206" t="e">
        <f>IF('Crisis Indicator Data'!#REF!="No Data",1,IF(#REF!&lt;&gt;"",1,0))</f>
        <v>#REF!</v>
      </c>
      <c r="AC56" s="206" t="e">
        <f>IF('Crisis Indicator Data'!#REF!="No Data",1,IF(#REF!&lt;&gt;"",1,0))</f>
        <v>#REF!</v>
      </c>
      <c r="AD56" s="206" t="e">
        <f>IF('Crisis Indicator Data'!#REF!="No Data",1,IF(#REF!&lt;&gt;"",1,0))</f>
        <v>#REF!</v>
      </c>
      <c r="AE56" s="206" t="e">
        <f>IF('Crisis Indicator Data'!#REF!="No Data",1,IF(#REF!&lt;&gt;"",1,0))</f>
        <v>#REF!</v>
      </c>
      <c r="AF56" s="206" t="e">
        <f>IF('Crisis Indicator Data'!#REF!="No Data",1,IF(#REF!&lt;&gt;"",1,0))</f>
        <v>#REF!</v>
      </c>
      <c r="AG56" s="206" t="e">
        <f>IF('Crisis Indicator Data'!#REF!="No Data",1,IF(#REF!&lt;&gt;"",1,0))</f>
        <v>#REF!</v>
      </c>
      <c r="AH56" s="206" t="e">
        <f>IF('Crisis Indicator Data'!#REF!="No Data",1,IF(#REF!&lt;&gt;"",1,0))</f>
        <v>#REF!</v>
      </c>
      <c r="AI56" s="206" t="e">
        <f>IF('Crisis Indicator Data'!#REF!="No Data",1,IF(#REF!&lt;&gt;"",1,0))</f>
        <v>#REF!</v>
      </c>
      <c r="AJ56" s="206" t="e">
        <f>IF('Crisis Indicator Data'!#REF!="No Data",1,IF(#REF!&lt;&gt;"",1,0))</f>
        <v>#REF!</v>
      </c>
      <c r="AK56" s="206" t="e">
        <f>IF('Crisis Indicator Data'!#REF!="No Data",1,IF(#REF!&lt;&gt;"",1,0))</f>
        <v>#REF!</v>
      </c>
      <c r="AL56" s="206" t="e">
        <f>IF('Crisis Indicator Data'!#REF!="No Data",1,IF(#REF!&lt;&gt;"",1,0))</f>
        <v>#REF!</v>
      </c>
      <c r="AM56" s="206" t="e">
        <f>IF('Crisis Indicator Data'!#REF!="No Data",1,IF(#REF!&lt;&gt;"",1,0))</f>
        <v>#REF!</v>
      </c>
      <c r="AN56" s="206" t="e">
        <f>IF('Crisis Indicator Data'!#REF!="No Data",1,IF(#REF!&lt;&gt;"",1,0))</f>
        <v>#REF!</v>
      </c>
      <c r="AO56" s="206" t="e">
        <f>IF('Crisis Indicator Data'!#REF!="No Data",1,IF(#REF!&lt;&gt;"",1,0))</f>
        <v>#REF!</v>
      </c>
      <c r="AP56" s="206" t="e">
        <f>IF('Crisis Indicator Data'!#REF!="No Data",1,IF(#REF!&lt;&gt;"",1,0))</f>
        <v>#REF!</v>
      </c>
      <c r="AQ56" s="206" t="e">
        <f>IF('Crisis Indicator Data'!#REF!="No Data",1,IF(#REF!&lt;&gt;"",1,0))</f>
        <v>#REF!</v>
      </c>
      <c r="AR56" s="206" t="e">
        <f>IF('Crisis Indicator Data'!#REF!="No Data",1,IF(#REF!&lt;&gt;"",1,0))</f>
        <v>#REF!</v>
      </c>
      <c r="AS56" s="206" t="e">
        <f>IF('Crisis Indicator Data'!#REF!="No Data",1,IF(#REF!&lt;&gt;"",1,0))</f>
        <v>#REF!</v>
      </c>
      <c r="AT56" s="206" t="e">
        <f>IF('Crisis Indicator Data'!#REF!="No Data",1,IF(#REF!&lt;&gt;"",1,0))</f>
        <v>#REF!</v>
      </c>
      <c r="AU56" s="206" t="e">
        <f>IF('Crisis Indicator Data'!#REF!="No Data",1,IF(#REF!&lt;&gt;"",1,0))</f>
        <v>#REF!</v>
      </c>
      <c r="AV56" s="206" t="e">
        <f>IF('Crisis Indicator Data'!#REF!="No Data",1,IF(#REF!&lt;&gt;"",1,0))</f>
        <v>#REF!</v>
      </c>
      <c r="AW56" s="206" t="e">
        <f>IF('Crisis Indicator Data'!#REF!="No Data",1,IF(#REF!&lt;&gt;"",1,0))</f>
        <v>#REF!</v>
      </c>
      <c r="AX56" s="206" t="e">
        <f>IF('Crisis Indicator Data'!#REF!="No Data",1,IF(#REF!&lt;&gt;"",1,0))</f>
        <v>#REF!</v>
      </c>
      <c r="AY56" s="206" t="e">
        <f>IF('Crisis Indicator Data'!#REF!="No Data",1,IF(#REF!&lt;&gt;"",1,0))</f>
        <v>#REF!</v>
      </c>
      <c r="AZ56" s="206" t="e">
        <f>IF('Crisis Indicator Data'!#REF!="No Data",1,IF(#REF!&lt;&gt;"",1,0))</f>
        <v>#REF!</v>
      </c>
      <c r="BA56" t="e">
        <f t="shared" si="2"/>
        <v>#REF!</v>
      </c>
      <c r="BB56" s="22" t="e">
        <f t="shared" si="3"/>
        <v>#REF!</v>
      </c>
    </row>
    <row r="57" spans="1:54" x14ac:dyDescent="0.25">
      <c r="A57" t="s">
        <v>7203</v>
      </c>
      <c r="B57" s="206" t="e">
        <f>IF('Crisis Indicator Data'!#REF!="No Data",1,IF(#REF!&lt;&gt;"",1,0))</f>
        <v>#REF!</v>
      </c>
      <c r="C57" s="206" t="e">
        <f>IF('Crisis Indicator Data'!#REF!="No Data",1,IF(#REF!&lt;&gt;"",1,0))</f>
        <v>#REF!</v>
      </c>
      <c r="D57" s="206" t="e">
        <f>IF('Crisis Indicator Data'!#REF!="No Data",1,IF(#REF!&lt;&gt;"",1,0))</f>
        <v>#REF!</v>
      </c>
      <c r="E57" s="206" t="e">
        <f>IF('Crisis Indicator Data'!#REF!="No Data",1,IF(#REF!&lt;&gt;"",1,0))</f>
        <v>#REF!</v>
      </c>
      <c r="F57" s="206" t="e">
        <f>IF('Crisis Indicator Data'!#REF!="No Data",1,IF(#REF!&lt;&gt;"",1,0))</f>
        <v>#REF!</v>
      </c>
      <c r="G57" s="206" t="e">
        <f>IF('Crisis Indicator Data'!#REF!="No Data",1,IF(#REF!&lt;&gt;"",1,0))</f>
        <v>#REF!</v>
      </c>
      <c r="H57" s="206" t="e">
        <f>IF('Crisis Indicator Data'!#REF!="No Data",1,IF(#REF!&lt;&gt;"",1,0))</f>
        <v>#REF!</v>
      </c>
      <c r="I57" s="206" t="e">
        <f>IF('Crisis Indicator Data'!#REF!="No Data",1,IF(#REF!&lt;&gt;"",1,0))</f>
        <v>#REF!</v>
      </c>
      <c r="J57" s="206" t="e">
        <f>IF('Crisis Indicator Data'!#REF!="No Data",1,IF(#REF!&lt;&gt;"",1,0))</f>
        <v>#REF!</v>
      </c>
      <c r="K57" s="206" t="e">
        <f>IF('Crisis Indicator Data'!#REF!="No Data",1,IF(#REF!&lt;&gt;"",1,0))</f>
        <v>#REF!</v>
      </c>
      <c r="L57" s="206" t="e">
        <f>IF('Crisis Indicator Data'!#REF!="No Data",1,IF(#REF!&lt;&gt;"",1,0))</f>
        <v>#REF!</v>
      </c>
      <c r="M57" s="206" t="e">
        <f>IF('Crisis Indicator Data'!#REF!="No Data",1,IF(#REF!&lt;&gt;"",1,0))</f>
        <v>#REF!</v>
      </c>
      <c r="N57" s="206" t="e">
        <f>IF('Crisis Indicator Data'!#REF!="No Data",1,IF(#REF!&lt;&gt;"",1,0))</f>
        <v>#REF!</v>
      </c>
      <c r="O57" s="206" t="e">
        <f>IF('Crisis Indicator Data'!#REF!="No Data",1,IF(#REF!&lt;&gt;"",1,0))</f>
        <v>#REF!</v>
      </c>
      <c r="P57" s="206" t="e">
        <f>IF('Crisis Indicator Data'!#REF!="No Data",1,IF(#REF!&lt;&gt;"",1,0))</f>
        <v>#REF!</v>
      </c>
      <c r="Q57" s="206" t="e">
        <f>IF('Crisis Indicator Data'!#REF!="No Data",1,IF(#REF!&lt;&gt;"",1,0))</f>
        <v>#REF!</v>
      </c>
      <c r="R57" s="206" t="e">
        <f>IF('Crisis Indicator Data'!#REF!="No Data",1,IF(#REF!&lt;&gt;"",1,0))</f>
        <v>#REF!</v>
      </c>
      <c r="S57" s="206" t="e">
        <f>IF('Crisis Indicator Data'!#REF!="No Data",1,IF(#REF!&lt;&gt;"",1,0))</f>
        <v>#REF!</v>
      </c>
      <c r="T57" s="206" t="e">
        <f>IF('Crisis Indicator Data'!#REF!="No Data",1,IF(#REF!&lt;&gt;"",1,0))</f>
        <v>#REF!</v>
      </c>
      <c r="U57" s="206" t="e">
        <f>IF('Crisis Indicator Data'!#REF!="No Data",1,IF(#REF!&lt;&gt;"",1,0))</f>
        <v>#REF!</v>
      </c>
      <c r="V57" s="206" t="e">
        <f>IF('Crisis Indicator Data'!#REF!="No Data",1,IF(#REF!&lt;&gt;"",1,0))</f>
        <v>#REF!</v>
      </c>
      <c r="W57" s="206" t="e">
        <f>IF('Crisis Indicator Data'!#REF!="No Data",1,IF(#REF!&lt;&gt;"",1,0))</f>
        <v>#REF!</v>
      </c>
      <c r="X57" s="206" t="e">
        <f>IF('Crisis Indicator Data'!#REF!="No Data",1,IF(#REF!&lt;&gt;"",1,0))</f>
        <v>#REF!</v>
      </c>
      <c r="Y57" s="206" t="e">
        <f>IF('Crisis Indicator Data'!#REF!="No Data",1,IF(#REF!&lt;&gt;"",1,0))</f>
        <v>#REF!</v>
      </c>
      <c r="Z57" s="206" t="e">
        <f>IF('Crisis Indicator Data'!#REF!="No Data",1,IF(#REF!&lt;&gt;"",1,0))</f>
        <v>#REF!</v>
      </c>
      <c r="AA57" s="206" t="e">
        <f>IF('Crisis Indicator Data'!#REF!="No Data",1,IF(#REF!&lt;&gt;"",1,0))</f>
        <v>#REF!</v>
      </c>
      <c r="AB57" s="206" t="e">
        <f>IF('Crisis Indicator Data'!#REF!="No Data",1,IF(#REF!&lt;&gt;"",1,0))</f>
        <v>#REF!</v>
      </c>
      <c r="AC57" s="206" t="e">
        <f>IF('Crisis Indicator Data'!#REF!="No Data",1,IF(#REF!&lt;&gt;"",1,0))</f>
        <v>#REF!</v>
      </c>
      <c r="AD57" s="206" t="e">
        <f>IF('Crisis Indicator Data'!#REF!="No Data",1,IF(#REF!&lt;&gt;"",1,0))</f>
        <v>#REF!</v>
      </c>
      <c r="AE57" s="206" t="e">
        <f>IF('Crisis Indicator Data'!#REF!="No Data",1,IF(#REF!&lt;&gt;"",1,0))</f>
        <v>#REF!</v>
      </c>
      <c r="AF57" s="206" t="e">
        <f>IF('Crisis Indicator Data'!#REF!="No Data",1,IF(#REF!&lt;&gt;"",1,0))</f>
        <v>#REF!</v>
      </c>
      <c r="AG57" s="206" t="e">
        <f>IF('Crisis Indicator Data'!#REF!="No Data",1,IF(#REF!&lt;&gt;"",1,0))</f>
        <v>#REF!</v>
      </c>
      <c r="AH57" s="206" t="e">
        <f>IF('Crisis Indicator Data'!#REF!="No Data",1,IF(#REF!&lt;&gt;"",1,0))</f>
        <v>#REF!</v>
      </c>
      <c r="AI57" s="206" t="e">
        <f>IF('Crisis Indicator Data'!#REF!="No Data",1,IF(#REF!&lt;&gt;"",1,0))</f>
        <v>#REF!</v>
      </c>
      <c r="AJ57" s="206" t="e">
        <f>IF('Crisis Indicator Data'!#REF!="No Data",1,IF(#REF!&lt;&gt;"",1,0))</f>
        <v>#REF!</v>
      </c>
      <c r="AK57" s="206" t="e">
        <f>IF('Crisis Indicator Data'!#REF!="No Data",1,IF(#REF!&lt;&gt;"",1,0))</f>
        <v>#REF!</v>
      </c>
      <c r="AL57" s="206" t="e">
        <f>IF('Crisis Indicator Data'!#REF!="No Data",1,IF(#REF!&lt;&gt;"",1,0))</f>
        <v>#REF!</v>
      </c>
      <c r="AM57" s="206" t="e">
        <f>IF('Crisis Indicator Data'!#REF!="No Data",1,IF(#REF!&lt;&gt;"",1,0))</f>
        <v>#REF!</v>
      </c>
      <c r="AN57" s="206" t="e">
        <f>IF('Crisis Indicator Data'!#REF!="No Data",1,IF(#REF!&lt;&gt;"",1,0))</f>
        <v>#REF!</v>
      </c>
      <c r="AO57" s="206" t="e">
        <f>IF('Crisis Indicator Data'!#REF!="No Data",1,IF(#REF!&lt;&gt;"",1,0))</f>
        <v>#REF!</v>
      </c>
      <c r="AP57" s="206" t="e">
        <f>IF('Crisis Indicator Data'!#REF!="No Data",1,IF(#REF!&lt;&gt;"",1,0))</f>
        <v>#REF!</v>
      </c>
      <c r="AQ57" s="206" t="e">
        <f>IF('Crisis Indicator Data'!#REF!="No Data",1,IF(#REF!&lt;&gt;"",1,0))</f>
        <v>#REF!</v>
      </c>
      <c r="AR57" s="206" t="e">
        <f>IF('Crisis Indicator Data'!#REF!="No Data",1,IF(#REF!&lt;&gt;"",1,0))</f>
        <v>#REF!</v>
      </c>
      <c r="AS57" s="206" t="e">
        <f>IF('Crisis Indicator Data'!#REF!="No Data",1,IF(#REF!&lt;&gt;"",1,0))</f>
        <v>#REF!</v>
      </c>
      <c r="AT57" s="206" t="e">
        <f>IF('Crisis Indicator Data'!#REF!="No Data",1,IF(#REF!&lt;&gt;"",1,0))</f>
        <v>#REF!</v>
      </c>
      <c r="AU57" s="206" t="e">
        <f>IF('Crisis Indicator Data'!#REF!="No Data",1,IF(#REF!&lt;&gt;"",1,0))</f>
        <v>#REF!</v>
      </c>
      <c r="AV57" s="206" t="e">
        <f>IF('Crisis Indicator Data'!#REF!="No Data",1,IF(#REF!&lt;&gt;"",1,0))</f>
        <v>#REF!</v>
      </c>
      <c r="AW57" s="206" t="e">
        <f>IF('Crisis Indicator Data'!#REF!="No Data",1,IF(#REF!&lt;&gt;"",1,0))</f>
        <v>#REF!</v>
      </c>
      <c r="AX57" s="206" t="e">
        <f>IF('Crisis Indicator Data'!#REF!="No Data",1,IF(#REF!&lt;&gt;"",1,0))</f>
        <v>#REF!</v>
      </c>
      <c r="AY57" s="206" t="e">
        <f>IF('Crisis Indicator Data'!#REF!="No Data",1,IF(#REF!&lt;&gt;"",1,0))</f>
        <v>#REF!</v>
      </c>
      <c r="AZ57" s="206" t="e">
        <f>IF('Crisis Indicator Data'!#REF!="No Data",1,IF(#REF!&lt;&gt;"",1,0))</f>
        <v>#REF!</v>
      </c>
      <c r="BA57" t="e">
        <f t="shared" si="2"/>
        <v>#REF!</v>
      </c>
      <c r="BB57" s="22" t="e">
        <f t="shared" si="3"/>
        <v>#REF!</v>
      </c>
    </row>
    <row r="58" spans="1:54" x14ac:dyDescent="0.25">
      <c r="A58" t="s">
        <v>7207</v>
      </c>
      <c r="B58" s="206" t="e">
        <f>IF('Crisis Indicator Data'!#REF!="No Data",1,IF(#REF!&lt;&gt;"",1,0))</f>
        <v>#REF!</v>
      </c>
      <c r="C58" s="206" t="e">
        <f>IF('Crisis Indicator Data'!#REF!="No Data",1,IF(#REF!&lt;&gt;"",1,0))</f>
        <v>#REF!</v>
      </c>
      <c r="D58" s="206" t="e">
        <f>IF('Crisis Indicator Data'!#REF!="No Data",1,IF(#REF!&lt;&gt;"",1,0))</f>
        <v>#REF!</v>
      </c>
      <c r="E58" s="206" t="e">
        <f>IF('Crisis Indicator Data'!#REF!="No Data",1,IF(#REF!&lt;&gt;"",1,0))</f>
        <v>#REF!</v>
      </c>
      <c r="F58" s="206" t="e">
        <f>IF('Crisis Indicator Data'!#REF!="No Data",1,IF(#REF!&lt;&gt;"",1,0))</f>
        <v>#REF!</v>
      </c>
      <c r="G58" s="206" t="e">
        <f>IF('Crisis Indicator Data'!#REF!="No Data",1,IF(#REF!&lt;&gt;"",1,0))</f>
        <v>#REF!</v>
      </c>
      <c r="H58" s="206" t="e">
        <f>IF('Crisis Indicator Data'!#REF!="No Data",1,IF(#REF!&lt;&gt;"",1,0))</f>
        <v>#REF!</v>
      </c>
      <c r="I58" s="206" t="e">
        <f>IF('Crisis Indicator Data'!#REF!="No Data",1,IF(#REF!&lt;&gt;"",1,0))</f>
        <v>#REF!</v>
      </c>
      <c r="J58" s="206" t="e">
        <f>IF('Crisis Indicator Data'!#REF!="No Data",1,IF(#REF!&lt;&gt;"",1,0))</f>
        <v>#REF!</v>
      </c>
      <c r="K58" s="206" t="e">
        <f>IF('Crisis Indicator Data'!#REF!="No Data",1,IF(#REF!&lt;&gt;"",1,0))</f>
        <v>#REF!</v>
      </c>
      <c r="L58" s="206" t="e">
        <f>IF('Crisis Indicator Data'!#REF!="No Data",1,IF(#REF!&lt;&gt;"",1,0))</f>
        <v>#REF!</v>
      </c>
      <c r="M58" s="206" t="e">
        <f>IF('Crisis Indicator Data'!#REF!="No Data",1,IF(#REF!&lt;&gt;"",1,0))</f>
        <v>#REF!</v>
      </c>
      <c r="N58" s="206" t="e">
        <f>IF('Crisis Indicator Data'!#REF!="No Data",1,IF(#REF!&lt;&gt;"",1,0))</f>
        <v>#REF!</v>
      </c>
      <c r="O58" s="206" t="e">
        <f>IF('Crisis Indicator Data'!#REF!="No Data",1,IF(#REF!&lt;&gt;"",1,0))</f>
        <v>#REF!</v>
      </c>
      <c r="P58" s="206" t="e">
        <f>IF('Crisis Indicator Data'!#REF!="No Data",1,IF(#REF!&lt;&gt;"",1,0))</f>
        <v>#REF!</v>
      </c>
      <c r="Q58" s="206" t="e">
        <f>IF('Crisis Indicator Data'!#REF!="No Data",1,IF(#REF!&lt;&gt;"",1,0))</f>
        <v>#REF!</v>
      </c>
      <c r="R58" s="206" t="e">
        <f>IF('Crisis Indicator Data'!#REF!="No Data",1,IF(#REF!&lt;&gt;"",1,0))</f>
        <v>#REF!</v>
      </c>
      <c r="S58" s="206" t="e">
        <f>IF('Crisis Indicator Data'!#REF!="No Data",1,IF(#REF!&lt;&gt;"",1,0))</f>
        <v>#REF!</v>
      </c>
      <c r="T58" s="206" t="e">
        <f>IF('Crisis Indicator Data'!#REF!="No Data",1,IF(#REF!&lt;&gt;"",1,0))</f>
        <v>#REF!</v>
      </c>
      <c r="U58" s="206" t="e">
        <f>IF('Crisis Indicator Data'!#REF!="No Data",1,IF(#REF!&lt;&gt;"",1,0))</f>
        <v>#REF!</v>
      </c>
      <c r="V58" s="206" t="e">
        <f>IF('Crisis Indicator Data'!#REF!="No Data",1,IF(#REF!&lt;&gt;"",1,0))</f>
        <v>#REF!</v>
      </c>
      <c r="W58" s="206" t="e">
        <f>IF('Crisis Indicator Data'!#REF!="No Data",1,IF(#REF!&lt;&gt;"",1,0))</f>
        <v>#REF!</v>
      </c>
      <c r="X58" s="206" t="e">
        <f>IF('Crisis Indicator Data'!#REF!="No Data",1,IF(#REF!&lt;&gt;"",1,0))</f>
        <v>#REF!</v>
      </c>
      <c r="Y58" s="206" t="e">
        <f>IF('Crisis Indicator Data'!#REF!="No Data",1,IF(#REF!&lt;&gt;"",1,0))</f>
        <v>#REF!</v>
      </c>
      <c r="Z58" s="206" t="e">
        <f>IF('Crisis Indicator Data'!#REF!="No Data",1,IF(#REF!&lt;&gt;"",1,0))</f>
        <v>#REF!</v>
      </c>
      <c r="AA58" s="206" t="e">
        <f>IF('Crisis Indicator Data'!#REF!="No Data",1,IF(#REF!&lt;&gt;"",1,0))</f>
        <v>#REF!</v>
      </c>
      <c r="AB58" s="206" t="e">
        <f>IF('Crisis Indicator Data'!#REF!="No Data",1,IF(#REF!&lt;&gt;"",1,0))</f>
        <v>#REF!</v>
      </c>
      <c r="AC58" s="206" t="e">
        <f>IF('Crisis Indicator Data'!#REF!="No Data",1,IF(#REF!&lt;&gt;"",1,0))</f>
        <v>#REF!</v>
      </c>
      <c r="AD58" s="206" t="e">
        <f>IF('Crisis Indicator Data'!#REF!="No Data",1,IF(#REF!&lt;&gt;"",1,0))</f>
        <v>#REF!</v>
      </c>
      <c r="AE58" s="206" t="e">
        <f>IF('Crisis Indicator Data'!#REF!="No Data",1,IF(#REF!&lt;&gt;"",1,0))</f>
        <v>#REF!</v>
      </c>
      <c r="AF58" s="206" t="e">
        <f>IF('Crisis Indicator Data'!#REF!="No Data",1,IF(#REF!&lt;&gt;"",1,0))</f>
        <v>#REF!</v>
      </c>
      <c r="AG58" s="206" t="e">
        <f>IF('Crisis Indicator Data'!#REF!="No Data",1,IF(#REF!&lt;&gt;"",1,0))</f>
        <v>#REF!</v>
      </c>
      <c r="AH58" s="206" t="e">
        <f>IF('Crisis Indicator Data'!#REF!="No Data",1,IF(#REF!&lt;&gt;"",1,0))</f>
        <v>#REF!</v>
      </c>
      <c r="AI58" s="206" t="e">
        <f>IF('Crisis Indicator Data'!#REF!="No Data",1,IF(#REF!&lt;&gt;"",1,0))</f>
        <v>#REF!</v>
      </c>
      <c r="AJ58" s="206" t="e">
        <f>IF('Crisis Indicator Data'!#REF!="No Data",1,IF(#REF!&lt;&gt;"",1,0))</f>
        <v>#REF!</v>
      </c>
      <c r="AK58" s="206" t="e">
        <f>IF('Crisis Indicator Data'!#REF!="No Data",1,IF(#REF!&lt;&gt;"",1,0))</f>
        <v>#REF!</v>
      </c>
      <c r="AL58" s="206" t="e">
        <f>IF('Crisis Indicator Data'!#REF!="No Data",1,IF(#REF!&lt;&gt;"",1,0))</f>
        <v>#REF!</v>
      </c>
      <c r="AM58" s="206" t="e">
        <f>IF('Crisis Indicator Data'!#REF!="No Data",1,IF(#REF!&lt;&gt;"",1,0))</f>
        <v>#REF!</v>
      </c>
      <c r="AN58" s="206" t="e">
        <f>IF('Crisis Indicator Data'!#REF!="No Data",1,IF(#REF!&lt;&gt;"",1,0))</f>
        <v>#REF!</v>
      </c>
      <c r="AO58" s="206" t="e">
        <f>IF('Crisis Indicator Data'!#REF!="No Data",1,IF(#REF!&lt;&gt;"",1,0))</f>
        <v>#REF!</v>
      </c>
      <c r="AP58" s="206" t="e">
        <f>IF('Crisis Indicator Data'!#REF!="No Data",1,IF(#REF!&lt;&gt;"",1,0))</f>
        <v>#REF!</v>
      </c>
      <c r="AQ58" s="206" t="e">
        <f>IF('Crisis Indicator Data'!#REF!="No Data",1,IF(#REF!&lt;&gt;"",1,0))</f>
        <v>#REF!</v>
      </c>
      <c r="AR58" s="206" t="e">
        <f>IF('Crisis Indicator Data'!#REF!="No Data",1,IF(#REF!&lt;&gt;"",1,0))</f>
        <v>#REF!</v>
      </c>
      <c r="AS58" s="206" t="e">
        <f>IF('Crisis Indicator Data'!#REF!="No Data",1,IF(#REF!&lt;&gt;"",1,0))</f>
        <v>#REF!</v>
      </c>
      <c r="AT58" s="206" t="e">
        <f>IF('Crisis Indicator Data'!#REF!="No Data",1,IF(#REF!&lt;&gt;"",1,0))</f>
        <v>#REF!</v>
      </c>
      <c r="AU58" s="206" t="e">
        <f>IF('Crisis Indicator Data'!#REF!="No Data",1,IF(#REF!&lt;&gt;"",1,0))</f>
        <v>#REF!</v>
      </c>
      <c r="AV58" s="206" t="e">
        <f>IF('Crisis Indicator Data'!#REF!="No Data",1,IF(#REF!&lt;&gt;"",1,0))</f>
        <v>#REF!</v>
      </c>
      <c r="AW58" s="206" t="e">
        <f>IF('Crisis Indicator Data'!#REF!="No Data",1,IF(#REF!&lt;&gt;"",1,0))</f>
        <v>#REF!</v>
      </c>
      <c r="AX58" s="206" t="e">
        <f>IF('Crisis Indicator Data'!#REF!="No Data",1,IF(#REF!&lt;&gt;"",1,0))</f>
        <v>#REF!</v>
      </c>
      <c r="AY58" s="206" t="e">
        <f>IF('Crisis Indicator Data'!#REF!="No Data",1,IF(#REF!&lt;&gt;"",1,0))</f>
        <v>#REF!</v>
      </c>
      <c r="AZ58" s="206" t="e">
        <f>IF('Crisis Indicator Data'!#REF!="No Data",1,IF(#REF!&lt;&gt;"",1,0))</f>
        <v>#REF!</v>
      </c>
      <c r="BA58" t="e">
        <f t="shared" si="2"/>
        <v>#REF!</v>
      </c>
      <c r="BB58" s="22" t="e">
        <f t="shared" si="3"/>
        <v>#REF!</v>
      </c>
    </row>
    <row r="59" spans="1:54" x14ac:dyDescent="0.25">
      <c r="A59" t="s">
        <v>7205</v>
      </c>
      <c r="B59" s="206" t="e">
        <f>IF('Crisis Indicator Data'!#REF!="No Data",1,IF(#REF!&lt;&gt;"",1,0))</f>
        <v>#REF!</v>
      </c>
      <c r="C59" s="206" t="e">
        <f>IF('Crisis Indicator Data'!#REF!="No Data",1,IF(#REF!&lt;&gt;"",1,0))</f>
        <v>#REF!</v>
      </c>
      <c r="D59" s="206" t="e">
        <f>IF('Crisis Indicator Data'!#REF!="No Data",1,IF(#REF!&lt;&gt;"",1,0))</f>
        <v>#REF!</v>
      </c>
      <c r="E59" s="206" t="e">
        <f>IF('Crisis Indicator Data'!#REF!="No Data",1,IF(#REF!&lt;&gt;"",1,0))</f>
        <v>#REF!</v>
      </c>
      <c r="F59" s="206" t="e">
        <f>IF('Crisis Indicator Data'!#REF!="No Data",1,IF(#REF!&lt;&gt;"",1,0))</f>
        <v>#REF!</v>
      </c>
      <c r="G59" s="206" t="e">
        <f>IF('Crisis Indicator Data'!#REF!="No Data",1,IF(#REF!&lt;&gt;"",1,0))</f>
        <v>#REF!</v>
      </c>
      <c r="H59" s="206" t="e">
        <f>IF('Crisis Indicator Data'!#REF!="No Data",1,IF(#REF!&lt;&gt;"",1,0))</f>
        <v>#REF!</v>
      </c>
      <c r="I59" s="206" t="e">
        <f>IF('Crisis Indicator Data'!#REF!="No Data",1,IF(#REF!&lt;&gt;"",1,0))</f>
        <v>#REF!</v>
      </c>
      <c r="J59" s="206" t="e">
        <f>IF('Crisis Indicator Data'!#REF!="No Data",1,IF(#REF!&lt;&gt;"",1,0))</f>
        <v>#REF!</v>
      </c>
      <c r="K59" s="206" t="e">
        <f>IF('Crisis Indicator Data'!#REF!="No Data",1,IF(#REF!&lt;&gt;"",1,0))</f>
        <v>#REF!</v>
      </c>
      <c r="L59" s="206" t="e">
        <f>IF('Crisis Indicator Data'!#REF!="No Data",1,IF(#REF!&lt;&gt;"",1,0))</f>
        <v>#REF!</v>
      </c>
      <c r="M59" s="206" t="e">
        <f>IF('Crisis Indicator Data'!#REF!="No Data",1,IF(#REF!&lt;&gt;"",1,0))</f>
        <v>#REF!</v>
      </c>
      <c r="N59" s="206" t="e">
        <f>IF('Crisis Indicator Data'!#REF!="No Data",1,IF(#REF!&lt;&gt;"",1,0))</f>
        <v>#REF!</v>
      </c>
      <c r="O59" s="206" t="e">
        <f>IF('Crisis Indicator Data'!#REF!="No Data",1,IF(#REF!&lt;&gt;"",1,0))</f>
        <v>#REF!</v>
      </c>
      <c r="P59" s="206" t="e">
        <f>IF('Crisis Indicator Data'!#REF!="No Data",1,IF(#REF!&lt;&gt;"",1,0))</f>
        <v>#REF!</v>
      </c>
      <c r="Q59" s="206" t="e">
        <f>IF('Crisis Indicator Data'!#REF!="No Data",1,IF(#REF!&lt;&gt;"",1,0))</f>
        <v>#REF!</v>
      </c>
      <c r="R59" s="206" t="e">
        <f>IF('Crisis Indicator Data'!#REF!="No Data",1,IF(#REF!&lt;&gt;"",1,0))</f>
        <v>#REF!</v>
      </c>
      <c r="S59" s="206" t="e">
        <f>IF('Crisis Indicator Data'!#REF!="No Data",1,IF(#REF!&lt;&gt;"",1,0))</f>
        <v>#REF!</v>
      </c>
      <c r="T59" s="206" t="e">
        <f>IF('Crisis Indicator Data'!#REF!="No Data",1,IF(#REF!&lt;&gt;"",1,0))</f>
        <v>#REF!</v>
      </c>
      <c r="U59" s="206" t="e">
        <f>IF('Crisis Indicator Data'!#REF!="No Data",1,IF(#REF!&lt;&gt;"",1,0))</f>
        <v>#REF!</v>
      </c>
      <c r="V59" s="206" t="e">
        <f>IF('Crisis Indicator Data'!#REF!="No Data",1,IF(#REF!&lt;&gt;"",1,0))</f>
        <v>#REF!</v>
      </c>
      <c r="W59" s="206" t="e">
        <f>IF('Crisis Indicator Data'!#REF!="No Data",1,IF(#REF!&lt;&gt;"",1,0))</f>
        <v>#REF!</v>
      </c>
      <c r="X59" s="206" t="e">
        <f>IF('Crisis Indicator Data'!#REF!="No Data",1,IF(#REF!&lt;&gt;"",1,0))</f>
        <v>#REF!</v>
      </c>
      <c r="Y59" s="206" t="e">
        <f>IF('Crisis Indicator Data'!#REF!="No Data",1,IF(#REF!&lt;&gt;"",1,0))</f>
        <v>#REF!</v>
      </c>
      <c r="Z59" s="206" t="e">
        <f>IF('Crisis Indicator Data'!#REF!="No Data",1,IF(#REF!&lt;&gt;"",1,0))</f>
        <v>#REF!</v>
      </c>
      <c r="AA59" s="206" t="e">
        <f>IF('Crisis Indicator Data'!#REF!="No Data",1,IF(#REF!&lt;&gt;"",1,0))</f>
        <v>#REF!</v>
      </c>
      <c r="AB59" s="206" t="e">
        <f>IF('Crisis Indicator Data'!#REF!="No Data",1,IF(#REF!&lt;&gt;"",1,0))</f>
        <v>#REF!</v>
      </c>
      <c r="AC59" s="206" t="e">
        <f>IF('Crisis Indicator Data'!#REF!="No Data",1,IF(#REF!&lt;&gt;"",1,0))</f>
        <v>#REF!</v>
      </c>
      <c r="AD59" s="206" t="e">
        <f>IF('Crisis Indicator Data'!#REF!="No Data",1,IF(#REF!&lt;&gt;"",1,0))</f>
        <v>#REF!</v>
      </c>
      <c r="AE59" s="206" t="e">
        <f>IF('Crisis Indicator Data'!#REF!="No Data",1,IF(#REF!&lt;&gt;"",1,0))</f>
        <v>#REF!</v>
      </c>
      <c r="AF59" s="206" t="e">
        <f>IF('Crisis Indicator Data'!#REF!="No Data",1,IF(#REF!&lt;&gt;"",1,0))</f>
        <v>#REF!</v>
      </c>
      <c r="AG59" s="206" t="e">
        <f>IF('Crisis Indicator Data'!#REF!="No Data",1,IF(#REF!&lt;&gt;"",1,0))</f>
        <v>#REF!</v>
      </c>
      <c r="AH59" s="206" t="e">
        <f>IF('Crisis Indicator Data'!#REF!="No Data",1,IF(#REF!&lt;&gt;"",1,0))</f>
        <v>#REF!</v>
      </c>
      <c r="AI59" s="206" t="e">
        <f>IF('Crisis Indicator Data'!#REF!="No Data",1,IF(#REF!&lt;&gt;"",1,0))</f>
        <v>#REF!</v>
      </c>
      <c r="AJ59" s="206" t="e">
        <f>IF('Crisis Indicator Data'!#REF!="No Data",1,IF(#REF!&lt;&gt;"",1,0))</f>
        <v>#REF!</v>
      </c>
      <c r="AK59" s="206" t="e">
        <f>IF('Crisis Indicator Data'!#REF!="No Data",1,IF(#REF!&lt;&gt;"",1,0))</f>
        <v>#REF!</v>
      </c>
      <c r="AL59" s="206" t="e">
        <f>IF('Crisis Indicator Data'!#REF!="No Data",1,IF(#REF!&lt;&gt;"",1,0))</f>
        <v>#REF!</v>
      </c>
      <c r="AM59" s="206" t="e">
        <f>IF('Crisis Indicator Data'!#REF!="No Data",1,IF(#REF!&lt;&gt;"",1,0))</f>
        <v>#REF!</v>
      </c>
      <c r="AN59" s="206" t="e">
        <f>IF('Crisis Indicator Data'!#REF!="No Data",1,IF(#REF!&lt;&gt;"",1,0))</f>
        <v>#REF!</v>
      </c>
      <c r="AO59" s="206" t="e">
        <f>IF('Crisis Indicator Data'!#REF!="No Data",1,IF(#REF!&lt;&gt;"",1,0))</f>
        <v>#REF!</v>
      </c>
      <c r="AP59" s="206" t="e">
        <f>IF('Crisis Indicator Data'!#REF!="No Data",1,IF(#REF!&lt;&gt;"",1,0))</f>
        <v>#REF!</v>
      </c>
      <c r="AQ59" s="206" t="e">
        <f>IF('Crisis Indicator Data'!#REF!="No Data",1,IF(#REF!&lt;&gt;"",1,0))</f>
        <v>#REF!</v>
      </c>
      <c r="AR59" s="206" t="e">
        <f>IF('Crisis Indicator Data'!#REF!="No Data",1,IF(#REF!&lt;&gt;"",1,0))</f>
        <v>#REF!</v>
      </c>
      <c r="AS59" s="206" t="e">
        <f>IF('Crisis Indicator Data'!#REF!="No Data",1,IF(#REF!&lt;&gt;"",1,0))</f>
        <v>#REF!</v>
      </c>
      <c r="AT59" s="206" t="e">
        <f>IF('Crisis Indicator Data'!#REF!="No Data",1,IF(#REF!&lt;&gt;"",1,0))</f>
        <v>#REF!</v>
      </c>
      <c r="AU59" s="206" t="e">
        <f>IF('Crisis Indicator Data'!#REF!="No Data",1,IF(#REF!&lt;&gt;"",1,0))</f>
        <v>#REF!</v>
      </c>
      <c r="AV59" s="206" t="e">
        <f>IF('Crisis Indicator Data'!#REF!="No Data",1,IF(#REF!&lt;&gt;"",1,0))</f>
        <v>#REF!</v>
      </c>
      <c r="AW59" s="206" t="e">
        <f>IF('Crisis Indicator Data'!#REF!="No Data",1,IF(#REF!&lt;&gt;"",1,0))</f>
        <v>#REF!</v>
      </c>
      <c r="AX59" s="206" t="e">
        <f>IF('Crisis Indicator Data'!#REF!="No Data",1,IF(#REF!&lt;&gt;"",1,0))</f>
        <v>#REF!</v>
      </c>
      <c r="AY59" s="206" t="e">
        <f>IF('Crisis Indicator Data'!#REF!="No Data",1,IF(#REF!&lt;&gt;"",1,0))</f>
        <v>#REF!</v>
      </c>
      <c r="AZ59" s="206" t="e">
        <f>IF('Crisis Indicator Data'!#REF!="No Data",1,IF(#REF!&lt;&gt;"",1,0))</f>
        <v>#REF!</v>
      </c>
      <c r="BA59" t="e">
        <f t="shared" si="2"/>
        <v>#REF!</v>
      </c>
      <c r="BB59" s="22" t="e">
        <f t="shared" si="3"/>
        <v>#REF!</v>
      </c>
    </row>
    <row r="60" spans="1:54" x14ac:dyDescent="0.25">
      <c r="A60" t="s">
        <v>7209</v>
      </c>
      <c r="B60" s="206" t="e">
        <f>IF('Crisis Indicator Data'!#REF!="No Data",1,IF(#REF!&lt;&gt;"",1,0))</f>
        <v>#REF!</v>
      </c>
      <c r="C60" s="206" t="e">
        <f>IF('Crisis Indicator Data'!#REF!="No Data",1,IF(#REF!&lt;&gt;"",1,0))</f>
        <v>#REF!</v>
      </c>
      <c r="D60" s="206" t="e">
        <f>IF('Crisis Indicator Data'!#REF!="No Data",1,IF(#REF!&lt;&gt;"",1,0))</f>
        <v>#REF!</v>
      </c>
      <c r="E60" s="206" t="e">
        <f>IF('Crisis Indicator Data'!#REF!="No Data",1,IF(#REF!&lt;&gt;"",1,0))</f>
        <v>#REF!</v>
      </c>
      <c r="F60" s="206" t="e">
        <f>IF('Crisis Indicator Data'!#REF!="No Data",1,IF(#REF!&lt;&gt;"",1,0))</f>
        <v>#REF!</v>
      </c>
      <c r="G60" s="206" t="e">
        <f>IF('Crisis Indicator Data'!#REF!="No Data",1,IF(#REF!&lt;&gt;"",1,0))</f>
        <v>#REF!</v>
      </c>
      <c r="H60" s="206" t="e">
        <f>IF('Crisis Indicator Data'!#REF!="No Data",1,IF(#REF!&lt;&gt;"",1,0))</f>
        <v>#REF!</v>
      </c>
      <c r="I60" s="206" t="e">
        <f>IF('Crisis Indicator Data'!#REF!="No Data",1,IF(#REF!&lt;&gt;"",1,0))</f>
        <v>#REF!</v>
      </c>
      <c r="J60" s="206" t="e">
        <f>IF('Crisis Indicator Data'!#REF!="No Data",1,IF(#REF!&lt;&gt;"",1,0))</f>
        <v>#REF!</v>
      </c>
      <c r="K60" s="206" t="e">
        <f>IF('Crisis Indicator Data'!#REF!="No Data",1,IF(#REF!&lt;&gt;"",1,0))</f>
        <v>#REF!</v>
      </c>
      <c r="L60" s="206" t="e">
        <f>IF('Crisis Indicator Data'!#REF!="No Data",1,IF(#REF!&lt;&gt;"",1,0))</f>
        <v>#REF!</v>
      </c>
      <c r="M60" s="206" t="e">
        <f>IF('Crisis Indicator Data'!#REF!="No Data",1,IF(#REF!&lt;&gt;"",1,0))</f>
        <v>#REF!</v>
      </c>
      <c r="N60" s="206" t="e">
        <f>IF('Crisis Indicator Data'!#REF!="No Data",1,IF(#REF!&lt;&gt;"",1,0))</f>
        <v>#REF!</v>
      </c>
      <c r="O60" s="206" t="e">
        <f>IF('Crisis Indicator Data'!#REF!="No Data",1,IF(#REF!&lt;&gt;"",1,0))</f>
        <v>#REF!</v>
      </c>
      <c r="P60" s="206" t="e">
        <f>IF('Crisis Indicator Data'!#REF!="No Data",1,IF(#REF!&lt;&gt;"",1,0))</f>
        <v>#REF!</v>
      </c>
      <c r="Q60" s="206" t="e">
        <f>IF('Crisis Indicator Data'!#REF!="No Data",1,IF(#REF!&lt;&gt;"",1,0))</f>
        <v>#REF!</v>
      </c>
      <c r="R60" s="206" t="e">
        <f>IF('Crisis Indicator Data'!#REF!="No Data",1,IF(#REF!&lt;&gt;"",1,0))</f>
        <v>#REF!</v>
      </c>
      <c r="S60" s="206" t="e">
        <f>IF('Crisis Indicator Data'!#REF!="No Data",1,IF(#REF!&lt;&gt;"",1,0))</f>
        <v>#REF!</v>
      </c>
      <c r="T60" s="206" t="e">
        <f>IF('Crisis Indicator Data'!#REF!="No Data",1,IF(#REF!&lt;&gt;"",1,0))</f>
        <v>#REF!</v>
      </c>
      <c r="U60" s="206" t="e">
        <f>IF('Crisis Indicator Data'!#REF!="No Data",1,IF(#REF!&lt;&gt;"",1,0))</f>
        <v>#REF!</v>
      </c>
      <c r="V60" s="206" t="e">
        <f>IF('Crisis Indicator Data'!#REF!="No Data",1,IF(#REF!&lt;&gt;"",1,0))</f>
        <v>#REF!</v>
      </c>
      <c r="W60" s="206" t="e">
        <f>IF('Crisis Indicator Data'!#REF!="No Data",1,IF(#REF!&lt;&gt;"",1,0))</f>
        <v>#REF!</v>
      </c>
      <c r="X60" s="206" t="e">
        <f>IF('Crisis Indicator Data'!#REF!="No Data",1,IF(#REF!&lt;&gt;"",1,0))</f>
        <v>#REF!</v>
      </c>
      <c r="Y60" s="206" t="e">
        <f>IF('Crisis Indicator Data'!#REF!="No Data",1,IF(#REF!&lt;&gt;"",1,0))</f>
        <v>#REF!</v>
      </c>
      <c r="Z60" s="206" t="e">
        <f>IF('Crisis Indicator Data'!#REF!="No Data",1,IF(#REF!&lt;&gt;"",1,0))</f>
        <v>#REF!</v>
      </c>
      <c r="AA60" s="206" t="e">
        <f>IF('Crisis Indicator Data'!#REF!="No Data",1,IF(#REF!&lt;&gt;"",1,0))</f>
        <v>#REF!</v>
      </c>
      <c r="AB60" s="206" t="e">
        <f>IF('Crisis Indicator Data'!#REF!="No Data",1,IF(#REF!&lt;&gt;"",1,0))</f>
        <v>#REF!</v>
      </c>
      <c r="AC60" s="206" t="e">
        <f>IF('Crisis Indicator Data'!#REF!="No Data",1,IF(#REF!&lt;&gt;"",1,0))</f>
        <v>#REF!</v>
      </c>
      <c r="AD60" s="206" t="e">
        <f>IF('Crisis Indicator Data'!#REF!="No Data",1,IF(#REF!&lt;&gt;"",1,0))</f>
        <v>#REF!</v>
      </c>
      <c r="AE60" s="206" t="e">
        <f>IF('Crisis Indicator Data'!#REF!="No Data",1,IF(#REF!&lt;&gt;"",1,0))</f>
        <v>#REF!</v>
      </c>
      <c r="AF60" s="206" t="e">
        <f>IF('Crisis Indicator Data'!#REF!="No Data",1,IF(#REF!&lt;&gt;"",1,0))</f>
        <v>#REF!</v>
      </c>
      <c r="AG60" s="206" t="e">
        <f>IF('Crisis Indicator Data'!#REF!="No Data",1,IF(#REF!&lt;&gt;"",1,0))</f>
        <v>#REF!</v>
      </c>
      <c r="AH60" s="206" t="e">
        <f>IF('Crisis Indicator Data'!#REF!="No Data",1,IF(#REF!&lt;&gt;"",1,0))</f>
        <v>#REF!</v>
      </c>
      <c r="AI60" s="206" t="e">
        <f>IF('Crisis Indicator Data'!#REF!="No Data",1,IF(#REF!&lt;&gt;"",1,0))</f>
        <v>#REF!</v>
      </c>
      <c r="AJ60" s="206" t="e">
        <f>IF('Crisis Indicator Data'!#REF!="No Data",1,IF(#REF!&lt;&gt;"",1,0))</f>
        <v>#REF!</v>
      </c>
      <c r="AK60" s="206" t="e">
        <f>IF('Crisis Indicator Data'!#REF!="No Data",1,IF(#REF!&lt;&gt;"",1,0))</f>
        <v>#REF!</v>
      </c>
      <c r="AL60" s="206" t="e">
        <f>IF('Crisis Indicator Data'!#REF!="No Data",1,IF(#REF!&lt;&gt;"",1,0))</f>
        <v>#REF!</v>
      </c>
      <c r="AM60" s="206" t="e">
        <f>IF('Crisis Indicator Data'!#REF!="No Data",1,IF(#REF!&lt;&gt;"",1,0))</f>
        <v>#REF!</v>
      </c>
      <c r="AN60" s="206" t="e">
        <f>IF('Crisis Indicator Data'!#REF!="No Data",1,IF(#REF!&lt;&gt;"",1,0))</f>
        <v>#REF!</v>
      </c>
      <c r="AO60" s="206" t="e">
        <f>IF('Crisis Indicator Data'!#REF!="No Data",1,IF(#REF!&lt;&gt;"",1,0))</f>
        <v>#REF!</v>
      </c>
      <c r="AP60" s="206" t="e">
        <f>IF('Crisis Indicator Data'!#REF!="No Data",1,IF(#REF!&lt;&gt;"",1,0))</f>
        <v>#REF!</v>
      </c>
      <c r="AQ60" s="206" t="e">
        <f>IF('Crisis Indicator Data'!#REF!="No Data",1,IF(#REF!&lt;&gt;"",1,0))</f>
        <v>#REF!</v>
      </c>
      <c r="AR60" s="206" t="e">
        <f>IF('Crisis Indicator Data'!#REF!="No Data",1,IF(#REF!&lt;&gt;"",1,0))</f>
        <v>#REF!</v>
      </c>
      <c r="AS60" s="206" t="e">
        <f>IF('Crisis Indicator Data'!#REF!="No Data",1,IF(#REF!&lt;&gt;"",1,0))</f>
        <v>#REF!</v>
      </c>
      <c r="AT60" s="206" t="e">
        <f>IF('Crisis Indicator Data'!#REF!="No Data",1,IF(#REF!&lt;&gt;"",1,0))</f>
        <v>#REF!</v>
      </c>
      <c r="AU60" s="206" t="e">
        <f>IF('Crisis Indicator Data'!#REF!="No Data",1,IF(#REF!&lt;&gt;"",1,0))</f>
        <v>#REF!</v>
      </c>
      <c r="AV60" s="206" t="e">
        <f>IF('Crisis Indicator Data'!#REF!="No Data",1,IF(#REF!&lt;&gt;"",1,0))</f>
        <v>#REF!</v>
      </c>
      <c r="AW60" s="206" t="e">
        <f>IF('Crisis Indicator Data'!#REF!="No Data",1,IF(#REF!&lt;&gt;"",1,0))</f>
        <v>#REF!</v>
      </c>
      <c r="AX60" s="206" t="e">
        <f>IF('Crisis Indicator Data'!#REF!="No Data",1,IF(#REF!&lt;&gt;"",1,0))</f>
        <v>#REF!</v>
      </c>
      <c r="AY60" s="206" t="e">
        <f>IF('Crisis Indicator Data'!#REF!="No Data",1,IF(#REF!&lt;&gt;"",1,0))</f>
        <v>#REF!</v>
      </c>
      <c r="AZ60" s="206" t="e">
        <f>IF('Crisis Indicator Data'!#REF!="No Data",1,IF(#REF!&lt;&gt;"",1,0))</f>
        <v>#REF!</v>
      </c>
      <c r="BA60" t="e">
        <f t="shared" si="2"/>
        <v>#REF!</v>
      </c>
      <c r="BB60" s="22" t="e">
        <f t="shared" si="3"/>
        <v>#REF!</v>
      </c>
    </row>
    <row r="61" spans="1:54" x14ac:dyDescent="0.25">
      <c r="A61" t="s">
        <v>7213</v>
      </c>
      <c r="B61" s="206" t="e">
        <f>IF('Crisis Indicator Data'!#REF!="No Data",1,IF(#REF!&lt;&gt;"",1,0))</f>
        <v>#REF!</v>
      </c>
      <c r="C61" s="206" t="e">
        <f>IF('Crisis Indicator Data'!#REF!="No Data",1,IF(#REF!&lt;&gt;"",1,0))</f>
        <v>#REF!</v>
      </c>
      <c r="D61" s="206" t="e">
        <f>IF('Crisis Indicator Data'!#REF!="No Data",1,IF(#REF!&lt;&gt;"",1,0))</f>
        <v>#REF!</v>
      </c>
      <c r="E61" s="206" t="e">
        <f>IF('Crisis Indicator Data'!#REF!="No Data",1,IF(#REF!&lt;&gt;"",1,0))</f>
        <v>#REF!</v>
      </c>
      <c r="F61" s="206" t="e">
        <f>IF('Crisis Indicator Data'!#REF!="No Data",1,IF(#REF!&lt;&gt;"",1,0))</f>
        <v>#REF!</v>
      </c>
      <c r="G61" s="206" t="e">
        <f>IF('Crisis Indicator Data'!#REF!="No Data",1,IF(#REF!&lt;&gt;"",1,0))</f>
        <v>#REF!</v>
      </c>
      <c r="H61" s="206" t="e">
        <f>IF('Crisis Indicator Data'!#REF!="No Data",1,IF(#REF!&lt;&gt;"",1,0))</f>
        <v>#REF!</v>
      </c>
      <c r="I61" s="206" t="e">
        <f>IF('Crisis Indicator Data'!#REF!="No Data",1,IF(#REF!&lt;&gt;"",1,0))</f>
        <v>#REF!</v>
      </c>
      <c r="J61" s="206" t="e">
        <f>IF('Crisis Indicator Data'!#REF!="No Data",1,IF(#REF!&lt;&gt;"",1,0))</f>
        <v>#REF!</v>
      </c>
      <c r="K61" s="206" t="e">
        <f>IF('Crisis Indicator Data'!#REF!="No Data",1,IF(#REF!&lt;&gt;"",1,0))</f>
        <v>#REF!</v>
      </c>
      <c r="L61" s="206" t="e">
        <f>IF('Crisis Indicator Data'!#REF!="No Data",1,IF(#REF!&lt;&gt;"",1,0))</f>
        <v>#REF!</v>
      </c>
      <c r="M61" s="206" t="e">
        <f>IF('Crisis Indicator Data'!#REF!="No Data",1,IF(#REF!&lt;&gt;"",1,0))</f>
        <v>#REF!</v>
      </c>
      <c r="N61" s="206" t="e">
        <f>IF('Crisis Indicator Data'!#REF!="No Data",1,IF(#REF!&lt;&gt;"",1,0))</f>
        <v>#REF!</v>
      </c>
      <c r="O61" s="206" t="e">
        <f>IF('Crisis Indicator Data'!#REF!="No Data",1,IF(#REF!&lt;&gt;"",1,0))</f>
        <v>#REF!</v>
      </c>
      <c r="P61" s="206" t="e">
        <f>IF('Crisis Indicator Data'!#REF!="No Data",1,IF(#REF!&lt;&gt;"",1,0))</f>
        <v>#REF!</v>
      </c>
      <c r="Q61" s="206" t="e">
        <f>IF('Crisis Indicator Data'!#REF!="No Data",1,IF(#REF!&lt;&gt;"",1,0))</f>
        <v>#REF!</v>
      </c>
      <c r="R61" s="206" t="e">
        <f>IF('Crisis Indicator Data'!#REF!="No Data",1,IF(#REF!&lt;&gt;"",1,0))</f>
        <v>#REF!</v>
      </c>
      <c r="S61" s="206" t="e">
        <f>IF('Crisis Indicator Data'!#REF!="No Data",1,IF(#REF!&lt;&gt;"",1,0))</f>
        <v>#REF!</v>
      </c>
      <c r="T61" s="206" t="e">
        <f>IF('Crisis Indicator Data'!#REF!="No Data",1,IF(#REF!&lt;&gt;"",1,0))</f>
        <v>#REF!</v>
      </c>
      <c r="U61" s="206" t="e">
        <f>IF('Crisis Indicator Data'!#REF!="No Data",1,IF(#REF!&lt;&gt;"",1,0))</f>
        <v>#REF!</v>
      </c>
      <c r="V61" s="206" t="e">
        <f>IF('Crisis Indicator Data'!#REF!="No Data",1,IF(#REF!&lt;&gt;"",1,0))</f>
        <v>#REF!</v>
      </c>
      <c r="W61" s="206" t="e">
        <f>IF('Crisis Indicator Data'!#REF!="No Data",1,IF(#REF!&lt;&gt;"",1,0))</f>
        <v>#REF!</v>
      </c>
      <c r="X61" s="206" t="e">
        <f>IF('Crisis Indicator Data'!#REF!="No Data",1,IF(#REF!&lt;&gt;"",1,0))</f>
        <v>#REF!</v>
      </c>
      <c r="Y61" s="206" t="e">
        <f>IF('Crisis Indicator Data'!#REF!="No Data",1,IF(#REF!&lt;&gt;"",1,0))</f>
        <v>#REF!</v>
      </c>
      <c r="Z61" s="206" t="e">
        <f>IF('Crisis Indicator Data'!#REF!="No Data",1,IF(#REF!&lt;&gt;"",1,0))</f>
        <v>#REF!</v>
      </c>
      <c r="AA61" s="206" t="e">
        <f>IF('Crisis Indicator Data'!#REF!="No Data",1,IF(#REF!&lt;&gt;"",1,0))</f>
        <v>#REF!</v>
      </c>
      <c r="AB61" s="206" t="e">
        <f>IF('Crisis Indicator Data'!#REF!="No Data",1,IF(#REF!&lt;&gt;"",1,0))</f>
        <v>#REF!</v>
      </c>
      <c r="AC61" s="206" t="e">
        <f>IF('Crisis Indicator Data'!#REF!="No Data",1,IF(#REF!&lt;&gt;"",1,0))</f>
        <v>#REF!</v>
      </c>
      <c r="AD61" s="206" t="e">
        <f>IF('Crisis Indicator Data'!#REF!="No Data",1,IF(#REF!&lt;&gt;"",1,0))</f>
        <v>#REF!</v>
      </c>
      <c r="AE61" s="206" t="e">
        <f>IF('Crisis Indicator Data'!#REF!="No Data",1,IF(#REF!&lt;&gt;"",1,0))</f>
        <v>#REF!</v>
      </c>
      <c r="AF61" s="206" t="e">
        <f>IF('Crisis Indicator Data'!#REF!="No Data",1,IF(#REF!&lt;&gt;"",1,0))</f>
        <v>#REF!</v>
      </c>
      <c r="AG61" s="206" t="e">
        <f>IF('Crisis Indicator Data'!#REF!="No Data",1,IF(#REF!&lt;&gt;"",1,0))</f>
        <v>#REF!</v>
      </c>
      <c r="AH61" s="206" t="e">
        <f>IF('Crisis Indicator Data'!#REF!="No Data",1,IF(#REF!&lt;&gt;"",1,0))</f>
        <v>#REF!</v>
      </c>
      <c r="AI61" s="206" t="e">
        <f>IF('Crisis Indicator Data'!#REF!="No Data",1,IF(#REF!&lt;&gt;"",1,0))</f>
        <v>#REF!</v>
      </c>
      <c r="AJ61" s="206" t="e">
        <f>IF('Crisis Indicator Data'!#REF!="No Data",1,IF(#REF!&lt;&gt;"",1,0))</f>
        <v>#REF!</v>
      </c>
      <c r="AK61" s="206" t="e">
        <f>IF('Crisis Indicator Data'!#REF!="No Data",1,IF(#REF!&lt;&gt;"",1,0))</f>
        <v>#REF!</v>
      </c>
      <c r="AL61" s="206" t="e">
        <f>IF('Crisis Indicator Data'!#REF!="No Data",1,IF(#REF!&lt;&gt;"",1,0))</f>
        <v>#REF!</v>
      </c>
      <c r="AM61" s="206" t="e">
        <f>IF('Crisis Indicator Data'!#REF!="No Data",1,IF(#REF!&lt;&gt;"",1,0))</f>
        <v>#REF!</v>
      </c>
      <c r="AN61" s="206" t="e">
        <f>IF('Crisis Indicator Data'!#REF!="No Data",1,IF(#REF!&lt;&gt;"",1,0))</f>
        <v>#REF!</v>
      </c>
      <c r="AO61" s="206" t="e">
        <f>IF('Crisis Indicator Data'!#REF!="No Data",1,IF(#REF!&lt;&gt;"",1,0))</f>
        <v>#REF!</v>
      </c>
      <c r="AP61" s="206" t="e">
        <f>IF('Crisis Indicator Data'!#REF!="No Data",1,IF(#REF!&lt;&gt;"",1,0))</f>
        <v>#REF!</v>
      </c>
      <c r="AQ61" s="206" t="e">
        <f>IF('Crisis Indicator Data'!#REF!="No Data",1,IF(#REF!&lt;&gt;"",1,0))</f>
        <v>#REF!</v>
      </c>
      <c r="AR61" s="206" t="e">
        <f>IF('Crisis Indicator Data'!#REF!="No Data",1,IF(#REF!&lt;&gt;"",1,0))</f>
        <v>#REF!</v>
      </c>
      <c r="AS61" s="206" t="e">
        <f>IF('Crisis Indicator Data'!#REF!="No Data",1,IF(#REF!&lt;&gt;"",1,0))</f>
        <v>#REF!</v>
      </c>
      <c r="AT61" s="206" t="e">
        <f>IF('Crisis Indicator Data'!#REF!="No Data",1,IF(#REF!&lt;&gt;"",1,0))</f>
        <v>#REF!</v>
      </c>
      <c r="AU61" s="206" t="e">
        <f>IF('Crisis Indicator Data'!#REF!="No Data",1,IF(#REF!&lt;&gt;"",1,0))</f>
        <v>#REF!</v>
      </c>
      <c r="AV61" s="206" t="e">
        <f>IF('Crisis Indicator Data'!#REF!="No Data",1,IF(#REF!&lt;&gt;"",1,0))</f>
        <v>#REF!</v>
      </c>
      <c r="AW61" s="206" t="e">
        <f>IF('Crisis Indicator Data'!#REF!="No Data",1,IF(#REF!&lt;&gt;"",1,0))</f>
        <v>#REF!</v>
      </c>
      <c r="AX61" s="206" t="e">
        <f>IF('Crisis Indicator Data'!#REF!="No Data",1,IF(#REF!&lt;&gt;"",1,0))</f>
        <v>#REF!</v>
      </c>
      <c r="AY61" s="206" t="e">
        <f>IF('Crisis Indicator Data'!#REF!="No Data",1,IF(#REF!&lt;&gt;"",1,0))</f>
        <v>#REF!</v>
      </c>
      <c r="AZ61" s="206" t="e">
        <f>IF('Crisis Indicator Data'!#REF!="No Data",1,IF(#REF!&lt;&gt;"",1,0))</f>
        <v>#REF!</v>
      </c>
      <c r="BA61" t="e">
        <f t="shared" si="2"/>
        <v>#REF!</v>
      </c>
      <c r="BB61" s="22" t="e">
        <f t="shared" si="3"/>
        <v>#REF!</v>
      </c>
    </row>
    <row r="62" spans="1:54" x14ac:dyDescent="0.25">
      <c r="A62" t="s">
        <v>7223</v>
      </c>
      <c r="B62" s="206" t="e">
        <f>IF('Crisis Indicator Data'!#REF!="No Data",1,IF(#REF!&lt;&gt;"",1,0))</f>
        <v>#REF!</v>
      </c>
      <c r="C62" s="206" t="e">
        <f>IF('Crisis Indicator Data'!#REF!="No Data",1,IF(#REF!&lt;&gt;"",1,0))</f>
        <v>#REF!</v>
      </c>
      <c r="D62" s="206" t="e">
        <f>IF('Crisis Indicator Data'!#REF!="No Data",1,IF(#REF!&lt;&gt;"",1,0))</f>
        <v>#REF!</v>
      </c>
      <c r="E62" s="206" t="e">
        <f>IF('Crisis Indicator Data'!#REF!="No Data",1,IF(#REF!&lt;&gt;"",1,0))</f>
        <v>#REF!</v>
      </c>
      <c r="F62" s="206" t="e">
        <f>IF('Crisis Indicator Data'!#REF!="No Data",1,IF(#REF!&lt;&gt;"",1,0))</f>
        <v>#REF!</v>
      </c>
      <c r="G62" s="206" t="e">
        <f>IF('Crisis Indicator Data'!#REF!="No Data",1,IF(#REF!&lt;&gt;"",1,0))</f>
        <v>#REF!</v>
      </c>
      <c r="H62" s="206" t="e">
        <f>IF('Crisis Indicator Data'!#REF!="No Data",1,IF(#REF!&lt;&gt;"",1,0))</f>
        <v>#REF!</v>
      </c>
      <c r="I62" s="206" t="e">
        <f>IF('Crisis Indicator Data'!#REF!="No Data",1,IF(#REF!&lt;&gt;"",1,0))</f>
        <v>#REF!</v>
      </c>
      <c r="J62" s="206" t="e">
        <f>IF('Crisis Indicator Data'!#REF!="No Data",1,IF(#REF!&lt;&gt;"",1,0))</f>
        <v>#REF!</v>
      </c>
      <c r="K62" s="206" t="e">
        <f>IF('Crisis Indicator Data'!#REF!="No Data",1,IF(#REF!&lt;&gt;"",1,0))</f>
        <v>#REF!</v>
      </c>
      <c r="L62" s="206" t="e">
        <f>IF('Crisis Indicator Data'!#REF!="No Data",1,IF(#REF!&lt;&gt;"",1,0))</f>
        <v>#REF!</v>
      </c>
      <c r="M62" s="206" t="e">
        <f>IF('Crisis Indicator Data'!#REF!="No Data",1,IF(#REF!&lt;&gt;"",1,0))</f>
        <v>#REF!</v>
      </c>
      <c r="N62" s="206" t="e">
        <f>IF('Crisis Indicator Data'!#REF!="No Data",1,IF(#REF!&lt;&gt;"",1,0))</f>
        <v>#REF!</v>
      </c>
      <c r="O62" s="206" t="e">
        <f>IF('Crisis Indicator Data'!#REF!="No Data",1,IF(#REF!&lt;&gt;"",1,0))</f>
        <v>#REF!</v>
      </c>
      <c r="P62" s="206" t="e">
        <f>IF('Crisis Indicator Data'!#REF!="No Data",1,IF(#REF!&lt;&gt;"",1,0))</f>
        <v>#REF!</v>
      </c>
      <c r="Q62" s="206" t="e">
        <f>IF('Crisis Indicator Data'!#REF!="No Data",1,IF(#REF!&lt;&gt;"",1,0))</f>
        <v>#REF!</v>
      </c>
      <c r="R62" s="206" t="e">
        <f>IF('Crisis Indicator Data'!#REF!="No Data",1,IF(#REF!&lt;&gt;"",1,0))</f>
        <v>#REF!</v>
      </c>
      <c r="S62" s="206" t="e">
        <f>IF('Crisis Indicator Data'!#REF!="No Data",1,IF(#REF!&lt;&gt;"",1,0))</f>
        <v>#REF!</v>
      </c>
      <c r="T62" s="206" t="e">
        <f>IF('Crisis Indicator Data'!#REF!="No Data",1,IF(#REF!&lt;&gt;"",1,0))</f>
        <v>#REF!</v>
      </c>
      <c r="U62" s="206" t="e">
        <f>IF('Crisis Indicator Data'!#REF!="No Data",1,IF(#REF!&lt;&gt;"",1,0))</f>
        <v>#REF!</v>
      </c>
      <c r="V62" s="206" t="e">
        <f>IF('Crisis Indicator Data'!#REF!="No Data",1,IF(#REF!&lt;&gt;"",1,0))</f>
        <v>#REF!</v>
      </c>
      <c r="W62" s="206" t="e">
        <f>IF('Crisis Indicator Data'!#REF!="No Data",1,IF(#REF!&lt;&gt;"",1,0))</f>
        <v>#REF!</v>
      </c>
      <c r="X62" s="206" t="e">
        <f>IF('Crisis Indicator Data'!#REF!="No Data",1,IF(#REF!&lt;&gt;"",1,0))</f>
        <v>#REF!</v>
      </c>
      <c r="Y62" s="206" t="e">
        <f>IF('Crisis Indicator Data'!#REF!="No Data",1,IF(#REF!&lt;&gt;"",1,0))</f>
        <v>#REF!</v>
      </c>
      <c r="Z62" s="206" t="e">
        <f>IF('Crisis Indicator Data'!#REF!="No Data",1,IF(#REF!&lt;&gt;"",1,0))</f>
        <v>#REF!</v>
      </c>
      <c r="AA62" s="206" t="e">
        <f>IF('Crisis Indicator Data'!#REF!="No Data",1,IF(#REF!&lt;&gt;"",1,0))</f>
        <v>#REF!</v>
      </c>
      <c r="AB62" s="206" t="e">
        <f>IF('Crisis Indicator Data'!#REF!="No Data",1,IF(#REF!&lt;&gt;"",1,0))</f>
        <v>#REF!</v>
      </c>
      <c r="AC62" s="206" t="e">
        <f>IF('Crisis Indicator Data'!#REF!="No Data",1,IF(#REF!&lt;&gt;"",1,0))</f>
        <v>#REF!</v>
      </c>
      <c r="AD62" s="206" t="e">
        <f>IF('Crisis Indicator Data'!#REF!="No Data",1,IF(#REF!&lt;&gt;"",1,0))</f>
        <v>#REF!</v>
      </c>
      <c r="AE62" s="206" t="e">
        <f>IF('Crisis Indicator Data'!#REF!="No Data",1,IF(#REF!&lt;&gt;"",1,0))</f>
        <v>#REF!</v>
      </c>
      <c r="AF62" s="206" t="e">
        <f>IF('Crisis Indicator Data'!#REF!="No Data",1,IF(#REF!&lt;&gt;"",1,0))</f>
        <v>#REF!</v>
      </c>
      <c r="AG62" s="206" t="e">
        <f>IF('Crisis Indicator Data'!#REF!="No Data",1,IF(#REF!&lt;&gt;"",1,0))</f>
        <v>#REF!</v>
      </c>
      <c r="AH62" s="206" t="e">
        <f>IF('Crisis Indicator Data'!#REF!="No Data",1,IF(#REF!&lt;&gt;"",1,0))</f>
        <v>#REF!</v>
      </c>
      <c r="AI62" s="206" t="e">
        <f>IF('Crisis Indicator Data'!#REF!="No Data",1,IF(#REF!&lt;&gt;"",1,0))</f>
        <v>#REF!</v>
      </c>
      <c r="AJ62" s="206" t="e">
        <f>IF('Crisis Indicator Data'!#REF!="No Data",1,IF(#REF!&lt;&gt;"",1,0))</f>
        <v>#REF!</v>
      </c>
      <c r="AK62" s="206" t="e">
        <f>IF('Crisis Indicator Data'!#REF!="No Data",1,IF(#REF!&lt;&gt;"",1,0))</f>
        <v>#REF!</v>
      </c>
      <c r="AL62" s="206" t="e">
        <f>IF('Crisis Indicator Data'!#REF!="No Data",1,IF(#REF!&lt;&gt;"",1,0))</f>
        <v>#REF!</v>
      </c>
      <c r="AM62" s="206" t="e">
        <f>IF('Crisis Indicator Data'!#REF!="No Data",1,IF(#REF!&lt;&gt;"",1,0))</f>
        <v>#REF!</v>
      </c>
      <c r="AN62" s="206" t="e">
        <f>IF('Crisis Indicator Data'!#REF!="No Data",1,IF(#REF!&lt;&gt;"",1,0))</f>
        <v>#REF!</v>
      </c>
      <c r="AO62" s="206" t="e">
        <f>IF('Crisis Indicator Data'!#REF!="No Data",1,IF(#REF!&lt;&gt;"",1,0))</f>
        <v>#REF!</v>
      </c>
      <c r="AP62" s="206" t="e">
        <f>IF('Crisis Indicator Data'!#REF!="No Data",1,IF(#REF!&lt;&gt;"",1,0))</f>
        <v>#REF!</v>
      </c>
      <c r="AQ62" s="206" t="e">
        <f>IF('Crisis Indicator Data'!#REF!="No Data",1,IF(#REF!&lt;&gt;"",1,0))</f>
        <v>#REF!</v>
      </c>
      <c r="AR62" s="206" t="e">
        <f>IF('Crisis Indicator Data'!#REF!="No Data",1,IF(#REF!&lt;&gt;"",1,0))</f>
        <v>#REF!</v>
      </c>
      <c r="AS62" s="206" t="e">
        <f>IF('Crisis Indicator Data'!#REF!="No Data",1,IF(#REF!&lt;&gt;"",1,0))</f>
        <v>#REF!</v>
      </c>
      <c r="AT62" s="206" t="e">
        <f>IF('Crisis Indicator Data'!#REF!="No Data",1,IF(#REF!&lt;&gt;"",1,0))</f>
        <v>#REF!</v>
      </c>
      <c r="AU62" s="206" t="e">
        <f>IF('Crisis Indicator Data'!#REF!="No Data",1,IF(#REF!&lt;&gt;"",1,0))</f>
        <v>#REF!</v>
      </c>
      <c r="AV62" s="206" t="e">
        <f>IF('Crisis Indicator Data'!#REF!="No Data",1,IF(#REF!&lt;&gt;"",1,0))</f>
        <v>#REF!</v>
      </c>
      <c r="AW62" s="206" t="e">
        <f>IF('Crisis Indicator Data'!#REF!="No Data",1,IF(#REF!&lt;&gt;"",1,0))</f>
        <v>#REF!</v>
      </c>
      <c r="AX62" s="206" t="e">
        <f>IF('Crisis Indicator Data'!#REF!="No Data",1,IF(#REF!&lt;&gt;"",1,0))</f>
        <v>#REF!</v>
      </c>
      <c r="AY62" s="206" t="e">
        <f>IF('Crisis Indicator Data'!#REF!="No Data",1,IF(#REF!&lt;&gt;"",1,0))</f>
        <v>#REF!</v>
      </c>
      <c r="AZ62" s="206" t="e">
        <f>IF('Crisis Indicator Data'!#REF!="No Data",1,IF(#REF!&lt;&gt;"",1,0))</f>
        <v>#REF!</v>
      </c>
      <c r="BA62" t="e">
        <f t="shared" si="2"/>
        <v>#REF!</v>
      </c>
      <c r="BB62" s="22" t="e">
        <f t="shared" si="3"/>
        <v>#REF!</v>
      </c>
    </row>
    <row r="63" spans="1:54" x14ac:dyDescent="0.25">
      <c r="A63" t="s">
        <v>7217</v>
      </c>
      <c r="B63" s="206" t="e">
        <f>IF('Crisis Indicator Data'!#REF!="No Data",1,IF(#REF!&lt;&gt;"",1,0))</f>
        <v>#REF!</v>
      </c>
      <c r="C63" s="206" t="e">
        <f>IF('Crisis Indicator Data'!#REF!="No Data",1,IF(#REF!&lt;&gt;"",1,0))</f>
        <v>#REF!</v>
      </c>
      <c r="D63" s="206" t="e">
        <f>IF('Crisis Indicator Data'!#REF!="No Data",1,IF(#REF!&lt;&gt;"",1,0))</f>
        <v>#REF!</v>
      </c>
      <c r="E63" s="206" t="e">
        <f>IF('Crisis Indicator Data'!#REF!="No Data",1,IF(#REF!&lt;&gt;"",1,0))</f>
        <v>#REF!</v>
      </c>
      <c r="F63" s="206" t="e">
        <f>IF('Crisis Indicator Data'!#REF!="No Data",1,IF(#REF!&lt;&gt;"",1,0))</f>
        <v>#REF!</v>
      </c>
      <c r="G63" s="206" t="e">
        <f>IF('Crisis Indicator Data'!#REF!="No Data",1,IF(#REF!&lt;&gt;"",1,0))</f>
        <v>#REF!</v>
      </c>
      <c r="H63" s="206" t="e">
        <f>IF('Crisis Indicator Data'!#REF!="No Data",1,IF(#REF!&lt;&gt;"",1,0))</f>
        <v>#REF!</v>
      </c>
      <c r="I63" s="206" t="e">
        <f>IF('Crisis Indicator Data'!#REF!="No Data",1,IF(#REF!&lt;&gt;"",1,0))</f>
        <v>#REF!</v>
      </c>
      <c r="J63" s="206" t="e">
        <f>IF('Crisis Indicator Data'!#REF!="No Data",1,IF(#REF!&lt;&gt;"",1,0))</f>
        <v>#REF!</v>
      </c>
      <c r="K63" s="206" t="e">
        <f>IF('Crisis Indicator Data'!#REF!="No Data",1,IF(#REF!&lt;&gt;"",1,0))</f>
        <v>#REF!</v>
      </c>
      <c r="L63" s="206" t="e">
        <f>IF('Crisis Indicator Data'!#REF!="No Data",1,IF(#REF!&lt;&gt;"",1,0))</f>
        <v>#REF!</v>
      </c>
      <c r="M63" s="206" t="e">
        <f>IF('Crisis Indicator Data'!#REF!="No Data",1,IF(#REF!&lt;&gt;"",1,0))</f>
        <v>#REF!</v>
      </c>
      <c r="N63" s="206" t="e">
        <f>IF('Crisis Indicator Data'!#REF!="No Data",1,IF(#REF!&lt;&gt;"",1,0))</f>
        <v>#REF!</v>
      </c>
      <c r="O63" s="206" t="e">
        <f>IF('Crisis Indicator Data'!#REF!="No Data",1,IF(#REF!&lt;&gt;"",1,0))</f>
        <v>#REF!</v>
      </c>
      <c r="P63" s="206" t="e">
        <f>IF('Crisis Indicator Data'!#REF!="No Data",1,IF(#REF!&lt;&gt;"",1,0))</f>
        <v>#REF!</v>
      </c>
      <c r="Q63" s="206" t="e">
        <f>IF('Crisis Indicator Data'!#REF!="No Data",1,IF(#REF!&lt;&gt;"",1,0))</f>
        <v>#REF!</v>
      </c>
      <c r="R63" s="206" t="e">
        <f>IF('Crisis Indicator Data'!#REF!="No Data",1,IF(#REF!&lt;&gt;"",1,0))</f>
        <v>#REF!</v>
      </c>
      <c r="S63" s="206" t="e">
        <f>IF('Crisis Indicator Data'!#REF!="No Data",1,IF(#REF!&lt;&gt;"",1,0))</f>
        <v>#REF!</v>
      </c>
      <c r="T63" s="206" t="e">
        <f>IF('Crisis Indicator Data'!#REF!="No Data",1,IF(#REF!&lt;&gt;"",1,0))</f>
        <v>#REF!</v>
      </c>
      <c r="U63" s="206" t="e">
        <f>IF('Crisis Indicator Data'!#REF!="No Data",1,IF(#REF!&lt;&gt;"",1,0))</f>
        <v>#REF!</v>
      </c>
      <c r="V63" s="206" t="e">
        <f>IF('Crisis Indicator Data'!#REF!="No Data",1,IF(#REF!&lt;&gt;"",1,0))</f>
        <v>#REF!</v>
      </c>
      <c r="W63" s="206" t="e">
        <f>IF('Crisis Indicator Data'!#REF!="No Data",1,IF(#REF!&lt;&gt;"",1,0))</f>
        <v>#REF!</v>
      </c>
      <c r="X63" s="206" t="e">
        <f>IF('Crisis Indicator Data'!#REF!="No Data",1,IF(#REF!&lt;&gt;"",1,0))</f>
        <v>#REF!</v>
      </c>
      <c r="Y63" s="206" t="e">
        <f>IF('Crisis Indicator Data'!#REF!="No Data",1,IF(#REF!&lt;&gt;"",1,0))</f>
        <v>#REF!</v>
      </c>
      <c r="Z63" s="206" t="e">
        <f>IF('Crisis Indicator Data'!#REF!="No Data",1,IF(#REF!&lt;&gt;"",1,0))</f>
        <v>#REF!</v>
      </c>
      <c r="AA63" s="206" t="e">
        <f>IF('Crisis Indicator Data'!#REF!="No Data",1,IF(#REF!&lt;&gt;"",1,0))</f>
        <v>#REF!</v>
      </c>
      <c r="AB63" s="206" t="e">
        <f>IF('Crisis Indicator Data'!#REF!="No Data",1,IF(#REF!&lt;&gt;"",1,0))</f>
        <v>#REF!</v>
      </c>
      <c r="AC63" s="206" t="e">
        <f>IF('Crisis Indicator Data'!#REF!="No Data",1,IF(#REF!&lt;&gt;"",1,0))</f>
        <v>#REF!</v>
      </c>
      <c r="AD63" s="206" t="e">
        <f>IF('Crisis Indicator Data'!#REF!="No Data",1,IF(#REF!&lt;&gt;"",1,0))</f>
        <v>#REF!</v>
      </c>
      <c r="AE63" s="206" t="e">
        <f>IF('Crisis Indicator Data'!#REF!="No Data",1,IF(#REF!&lt;&gt;"",1,0))</f>
        <v>#REF!</v>
      </c>
      <c r="AF63" s="206" t="e">
        <f>IF('Crisis Indicator Data'!#REF!="No Data",1,IF(#REF!&lt;&gt;"",1,0))</f>
        <v>#REF!</v>
      </c>
      <c r="AG63" s="206" t="e">
        <f>IF('Crisis Indicator Data'!#REF!="No Data",1,IF(#REF!&lt;&gt;"",1,0))</f>
        <v>#REF!</v>
      </c>
      <c r="AH63" s="206" t="e">
        <f>IF('Crisis Indicator Data'!#REF!="No Data",1,IF(#REF!&lt;&gt;"",1,0))</f>
        <v>#REF!</v>
      </c>
      <c r="AI63" s="206" t="e">
        <f>IF('Crisis Indicator Data'!#REF!="No Data",1,IF(#REF!&lt;&gt;"",1,0))</f>
        <v>#REF!</v>
      </c>
      <c r="AJ63" s="206" t="e">
        <f>IF('Crisis Indicator Data'!#REF!="No Data",1,IF(#REF!&lt;&gt;"",1,0))</f>
        <v>#REF!</v>
      </c>
      <c r="AK63" s="206" t="e">
        <f>IF('Crisis Indicator Data'!#REF!="No Data",1,IF(#REF!&lt;&gt;"",1,0))</f>
        <v>#REF!</v>
      </c>
      <c r="AL63" s="206" t="e">
        <f>IF('Crisis Indicator Data'!#REF!="No Data",1,IF(#REF!&lt;&gt;"",1,0))</f>
        <v>#REF!</v>
      </c>
      <c r="AM63" s="206" t="e">
        <f>IF('Crisis Indicator Data'!#REF!="No Data",1,IF(#REF!&lt;&gt;"",1,0))</f>
        <v>#REF!</v>
      </c>
      <c r="AN63" s="206" t="e">
        <f>IF('Crisis Indicator Data'!#REF!="No Data",1,IF(#REF!&lt;&gt;"",1,0))</f>
        <v>#REF!</v>
      </c>
      <c r="AO63" s="206" t="e">
        <f>IF('Crisis Indicator Data'!#REF!="No Data",1,IF(#REF!&lt;&gt;"",1,0))</f>
        <v>#REF!</v>
      </c>
      <c r="AP63" s="206" t="e">
        <f>IF('Crisis Indicator Data'!#REF!="No Data",1,IF(#REF!&lt;&gt;"",1,0))</f>
        <v>#REF!</v>
      </c>
      <c r="AQ63" s="206" t="e">
        <f>IF('Crisis Indicator Data'!#REF!="No Data",1,IF(#REF!&lt;&gt;"",1,0))</f>
        <v>#REF!</v>
      </c>
      <c r="AR63" s="206" t="e">
        <f>IF('Crisis Indicator Data'!#REF!="No Data",1,IF(#REF!&lt;&gt;"",1,0))</f>
        <v>#REF!</v>
      </c>
      <c r="AS63" s="206" t="e">
        <f>IF('Crisis Indicator Data'!#REF!="No Data",1,IF(#REF!&lt;&gt;"",1,0))</f>
        <v>#REF!</v>
      </c>
      <c r="AT63" s="206" t="e">
        <f>IF('Crisis Indicator Data'!#REF!="No Data",1,IF(#REF!&lt;&gt;"",1,0))</f>
        <v>#REF!</v>
      </c>
      <c r="AU63" s="206" t="e">
        <f>IF('Crisis Indicator Data'!#REF!="No Data",1,IF(#REF!&lt;&gt;"",1,0))</f>
        <v>#REF!</v>
      </c>
      <c r="AV63" s="206" t="e">
        <f>IF('Crisis Indicator Data'!#REF!="No Data",1,IF(#REF!&lt;&gt;"",1,0))</f>
        <v>#REF!</v>
      </c>
      <c r="AW63" s="206" t="e">
        <f>IF('Crisis Indicator Data'!#REF!="No Data",1,IF(#REF!&lt;&gt;"",1,0))</f>
        <v>#REF!</v>
      </c>
      <c r="AX63" s="206" t="e">
        <f>IF('Crisis Indicator Data'!#REF!="No Data",1,IF(#REF!&lt;&gt;"",1,0))</f>
        <v>#REF!</v>
      </c>
      <c r="AY63" s="206" t="e">
        <f>IF('Crisis Indicator Data'!#REF!="No Data",1,IF(#REF!&lt;&gt;"",1,0))</f>
        <v>#REF!</v>
      </c>
      <c r="AZ63" s="206" t="e">
        <f>IF('Crisis Indicator Data'!#REF!="No Data",1,IF(#REF!&lt;&gt;"",1,0))</f>
        <v>#REF!</v>
      </c>
      <c r="BA63" t="e">
        <f t="shared" si="2"/>
        <v>#REF!</v>
      </c>
      <c r="BB63" s="22" t="e">
        <f t="shared" si="3"/>
        <v>#REF!</v>
      </c>
    </row>
    <row r="64" spans="1:54" x14ac:dyDescent="0.25">
      <c r="A64" t="s">
        <v>7188</v>
      </c>
      <c r="B64" s="206" t="e">
        <f>IF('Crisis Indicator Data'!#REF!="No Data",1,IF(#REF!&lt;&gt;"",1,0))</f>
        <v>#REF!</v>
      </c>
      <c r="C64" s="206" t="e">
        <f>IF('Crisis Indicator Data'!#REF!="No Data",1,IF(#REF!&lt;&gt;"",1,0))</f>
        <v>#REF!</v>
      </c>
      <c r="D64" s="206" t="e">
        <f>IF('Crisis Indicator Data'!#REF!="No Data",1,IF(#REF!&lt;&gt;"",1,0))</f>
        <v>#REF!</v>
      </c>
      <c r="E64" s="206" t="e">
        <f>IF('Crisis Indicator Data'!#REF!="No Data",1,IF(#REF!&lt;&gt;"",1,0))</f>
        <v>#REF!</v>
      </c>
      <c r="F64" s="206" t="e">
        <f>IF('Crisis Indicator Data'!#REF!="No Data",1,IF(#REF!&lt;&gt;"",1,0))</f>
        <v>#REF!</v>
      </c>
      <c r="G64" s="206" t="e">
        <f>IF('Crisis Indicator Data'!#REF!="No Data",1,IF(#REF!&lt;&gt;"",1,0))</f>
        <v>#REF!</v>
      </c>
      <c r="H64" s="206" t="e">
        <f>IF('Crisis Indicator Data'!#REF!="No Data",1,IF(#REF!&lt;&gt;"",1,0))</f>
        <v>#REF!</v>
      </c>
      <c r="I64" s="206" t="e">
        <f>IF('Crisis Indicator Data'!#REF!="No Data",1,IF(#REF!&lt;&gt;"",1,0))</f>
        <v>#REF!</v>
      </c>
      <c r="J64" s="206" t="e">
        <f>IF('Crisis Indicator Data'!#REF!="No Data",1,IF(#REF!&lt;&gt;"",1,0))</f>
        <v>#REF!</v>
      </c>
      <c r="K64" s="206" t="e">
        <f>IF('Crisis Indicator Data'!#REF!="No Data",1,IF(#REF!&lt;&gt;"",1,0))</f>
        <v>#REF!</v>
      </c>
      <c r="L64" s="206" t="e">
        <f>IF('Crisis Indicator Data'!#REF!="No Data",1,IF(#REF!&lt;&gt;"",1,0))</f>
        <v>#REF!</v>
      </c>
      <c r="M64" s="206" t="e">
        <f>IF('Crisis Indicator Data'!#REF!="No Data",1,IF(#REF!&lt;&gt;"",1,0))</f>
        <v>#REF!</v>
      </c>
      <c r="N64" s="206" t="e">
        <f>IF('Crisis Indicator Data'!#REF!="No Data",1,IF(#REF!&lt;&gt;"",1,0))</f>
        <v>#REF!</v>
      </c>
      <c r="O64" s="206" t="e">
        <f>IF('Crisis Indicator Data'!#REF!="No Data",1,IF(#REF!&lt;&gt;"",1,0))</f>
        <v>#REF!</v>
      </c>
      <c r="P64" s="206" t="e">
        <f>IF('Crisis Indicator Data'!#REF!="No Data",1,IF(#REF!&lt;&gt;"",1,0))</f>
        <v>#REF!</v>
      </c>
      <c r="Q64" s="206" t="e">
        <f>IF('Crisis Indicator Data'!#REF!="No Data",1,IF(#REF!&lt;&gt;"",1,0))</f>
        <v>#REF!</v>
      </c>
      <c r="R64" s="206" t="e">
        <f>IF('Crisis Indicator Data'!#REF!="No Data",1,IF(#REF!&lt;&gt;"",1,0))</f>
        <v>#REF!</v>
      </c>
      <c r="S64" s="206" t="e">
        <f>IF('Crisis Indicator Data'!#REF!="No Data",1,IF(#REF!&lt;&gt;"",1,0))</f>
        <v>#REF!</v>
      </c>
      <c r="T64" s="206" t="e">
        <f>IF('Crisis Indicator Data'!#REF!="No Data",1,IF(#REF!&lt;&gt;"",1,0))</f>
        <v>#REF!</v>
      </c>
      <c r="U64" s="206" t="e">
        <f>IF('Crisis Indicator Data'!#REF!="No Data",1,IF(#REF!&lt;&gt;"",1,0))</f>
        <v>#REF!</v>
      </c>
      <c r="V64" s="206" t="e">
        <f>IF('Crisis Indicator Data'!#REF!="No Data",1,IF(#REF!&lt;&gt;"",1,0))</f>
        <v>#REF!</v>
      </c>
      <c r="W64" s="206" t="e">
        <f>IF('Crisis Indicator Data'!#REF!="No Data",1,IF(#REF!&lt;&gt;"",1,0))</f>
        <v>#REF!</v>
      </c>
      <c r="X64" s="206" t="e">
        <f>IF('Crisis Indicator Data'!#REF!="No Data",1,IF(#REF!&lt;&gt;"",1,0))</f>
        <v>#REF!</v>
      </c>
      <c r="Y64" s="206" t="e">
        <f>IF('Crisis Indicator Data'!#REF!="No Data",1,IF(#REF!&lt;&gt;"",1,0))</f>
        <v>#REF!</v>
      </c>
      <c r="Z64" s="206" t="e">
        <f>IF('Crisis Indicator Data'!#REF!="No Data",1,IF(#REF!&lt;&gt;"",1,0))</f>
        <v>#REF!</v>
      </c>
      <c r="AA64" s="206" t="e">
        <f>IF('Crisis Indicator Data'!#REF!="No Data",1,IF(#REF!&lt;&gt;"",1,0))</f>
        <v>#REF!</v>
      </c>
      <c r="AB64" s="206" t="e">
        <f>IF('Crisis Indicator Data'!#REF!="No Data",1,IF(#REF!&lt;&gt;"",1,0))</f>
        <v>#REF!</v>
      </c>
      <c r="AC64" s="206" t="e">
        <f>IF('Crisis Indicator Data'!#REF!="No Data",1,IF(#REF!&lt;&gt;"",1,0))</f>
        <v>#REF!</v>
      </c>
      <c r="AD64" s="206" t="e">
        <f>IF('Crisis Indicator Data'!#REF!="No Data",1,IF(#REF!&lt;&gt;"",1,0))</f>
        <v>#REF!</v>
      </c>
      <c r="AE64" s="206" t="e">
        <f>IF('Crisis Indicator Data'!#REF!="No Data",1,IF(#REF!&lt;&gt;"",1,0))</f>
        <v>#REF!</v>
      </c>
      <c r="AF64" s="206" t="e">
        <f>IF('Crisis Indicator Data'!#REF!="No Data",1,IF(#REF!&lt;&gt;"",1,0))</f>
        <v>#REF!</v>
      </c>
      <c r="AG64" s="206" t="e">
        <f>IF('Crisis Indicator Data'!#REF!="No Data",1,IF(#REF!&lt;&gt;"",1,0))</f>
        <v>#REF!</v>
      </c>
      <c r="AH64" s="206" t="e">
        <f>IF('Crisis Indicator Data'!#REF!="No Data",1,IF(#REF!&lt;&gt;"",1,0))</f>
        <v>#REF!</v>
      </c>
      <c r="AI64" s="206" t="e">
        <f>IF('Crisis Indicator Data'!#REF!="No Data",1,IF(#REF!&lt;&gt;"",1,0))</f>
        <v>#REF!</v>
      </c>
      <c r="AJ64" s="206" t="e">
        <f>IF('Crisis Indicator Data'!#REF!="No Data",1,IF(#REF!&lt;&gt;"",1,0))</f>
        <v>#REF!</v>
      </c>
      <c r="AK64" s="206" t="e">
        <f>IF('Crisis Indicator Data'!#REF!="No Data",1,IF(#REF!&lt;&gt;"",1,0))</f>
        <v>#REF!</v>
      </c>
      <c r="AL64" s="206" t="e">
        <f>IF('Crisis Indicator Data'!#REF!="No Data",1,IF(#REF!&lt;&gt;"",1,0))</f>
        <v>#REF!</v>
      </c>
      <c r="AM64" s="206" t="e">
        <f>IF('Crisis Indicator Data'!#REF!="No Data",1,IF(#REF!&lt;&gt;"",1,0))</f>
        <v>#REF!</v>
      </c>
      <c r="AN64" s="206" t="e">
        <f>IF('Crisis Indicator Data'!#REF!="No Data",1,IF(#REF!&lt;&gt;"",1,0))</f>
        <v>#REF!</v>
      </c>
      <c r="AO64" s="206" t="e">
        <f>IF('Crisis Indicator Data'!#REF!="No Data",1,IF(#REF!&lt;&gt;"",1,0))</f>
        <v>#REF!</v>
      </c>
      <c r="AP64" s="206" t="e">
        <f>IF('Crisis Indicator Data'!#REF!="No Data",1,IF(#REF!&lt;&gt;"",1,0))</f>
        <v>#REF!</v>
      </c>
      <c r="AQ64" s="206" t="e">
        <f>IF('Crisis Indicator Data'!#REF!="No Data",1,IF(#REF!&lt;&gt;"",1,0))</f>
        <v>#REF!</v>
      </c>
      <c r="AR64" s="206" t="e">
        <f>IF('Crisis Indicator Data'!#REF!="No Data",1,IF(#REF!&lt;&gt;"",1,0))</f>
        <v>#REF!</v>
      </c>
      <c r="AS64" s="206" t="e">
        <f>IF('Crisis Indicator Data'!#REF!="No Data",1,IF(#REF!&lt;&gt;"",1,0))</f>
        <v>#REF!</v>
      </c>
      <c r="AT64" s="206" t="e">
        <f>IF('Crisis Indicator Data'!#REF!="No Data",1,IF(#REF!&lt;&gt;"",1,0))</f>
        <v>#REF!</v>
      </c>
      <c r="AU64" s="206" t="e">
        <f>IF('Crisis Indicator Data'!#REF!="No Data",1,IF(#REF!&lt;&gt;"",1,0))</f>
        <v>#REF!</v>
      </c>
      <c r="AV64" s="206" t="e">
        <f>IF('Crisis Indicator Data'!#REF!="No Data",1,IF(#REF!&lt;&gt;"",1,0))</f>
        <v>#REF!</v>
      </c>
      <c r="AW64" s="206" t="e">
        <f>IF('Crisis Indicator Data'!#REF!="No Data",1,IF(#REF!&lt;&gt;"",1,0))</f>
        <v>#REF!</v>
      </c>
      <c r="AX64" s="206" t="e">
        <f>IF('Crisis Indicator Data'!#REF!="No Data",1,IF(#REF!&lt;&gt;"",1,0))</f>
        <v>#REF!</v>
      </c>
      <c r="AY64" s="206" t="e">
        <f>IF('Crisis Indicator Data'!#REF!="No Data",1,IF(#REF!&lt;&gt;"",1,0))</f>
        <v>#REF!</v>
      </c>
      <c r="AZ64" s="206" t="e">
        <f>IF('Crisis Indicator Data'!#REF!="No Data",1,IF(#REF!&lt;&gt;"",1,0))</f>
        <v>#REF!</v>
      </c>
      <c r="BA64" t="e">
        <f t="shared" si="2"/>
        <v>#REF!</v>
      </c>
      <c r="BB64" s="22" t="e">
        <f t="shared" si="3"/>
        <v>#REF!</v>
      </c>
    </row>
    <row r="65" spans="1:54" x14ac:dyDescent="0.25">
      <c r="A65" t="s">
        <v>7219</v>
      </c>
      <c r="B65" s="206" t="e">
        <f>IF('Crisis Indicator Data'!#REF!="No Data",1,IF(#REF!&lt;&gt;"",1,0))</f>
        <v>#REF!</v>
      </c>
      <c r="C65" s="206" t="e">
        <f>IF('Crisis Indicator Data'!#REF!="No Data",1,IF(#REF!&lt;&gt;"",1,0))</f>
        <v>#REF!</v>
      </c>
      <c r="D65" s="206" t="e">
        <f>IF('Crisis Indicator Data'!#REF!="No Data",1,IF(#REF!&lt;&gt;"",1,0))</f>
        <v>#REF!</v>
      </c>
      <c r="E65" s="206" t="e">
        <f>IF('Crisis Indicator Data'!#REF!="No Data",1,IF(#REF!&lt;&gt;"",1,0))</f>
        <v>#REF!</v>
      </c>
      <c r="F65" s="206" t="e">
        <f>IF('Crisis Indicator Data'!#REF!="No Data",1,IF(#REF!&lt;&gt;"",1,0))</f>
        <v>#REF!</v>
      </c>
      <c r="G65" s="206" t="e">
        <f>IF('Crisis Indicator Data'!#REF!="No Data",1,IF(#REF!&lt;&gt;"",1,0))</f>
        <v>#REF!</v>
      </c>
      <c r="H65" s="206" t="e">
        <f>IF('Crisis Indicator Data'!#REF!="No Data",1,IF(#REF!&lt;&gt;"",1,0))</f>
        <v>#REF!</v>
      </c>
      <c r="I65" s="206" t="e">
        <f>IF('Crisis Indicator Data'!#REF!="No Data",1,IF(#REF!&lt;&gt;"",1,0))</f>
        <v>#REF!</v>
      </c>
      <c r="J65" s="206" t="e">
        <f>IF('Crisis Indicator Data'!#REF!="No Data",1,IF(#REF!&lt;&gt;"",1,0))</f>
        <v>#REF!</v>
      </c>
      <c r="K65" s="206" t="e">
        <f>IF('Crisis Indicator Data'!#REF!="No Data",1,IF(#REF!&lt;&gt;"",1,0))</f>
        <v>#REF!</v>
      </c>
      <c r="L65" s="206" t="e">
        <f>IF('Crisis Indicator Data'!#REF!="No Data",1,IF(#REF!&lt;&gt;"",1,0))</f>
        <v>#REF!</v>
      </c>
      <c r="M65" s="206" t="e">
        <f>IF('Crisis Indicator Data'!#REF!="No Data",1,IF(#REF!&lt;&gt;"",1,0))</f>
        <v>#REF!</v>
      </c>
      <c r="N65" s="206" t="e">
        <f>IF('Crisis Indicator Data'!#REF!="No Data",1,IF(#REF!&lt;&gt;"",1,0))</f>
        <v>#REF!</v>
      </c>
      <c r="O65" s="206" t="e">
        <f>IF('Crisis Indicator Data'!#REF!="No Data",1,IF(#REF!&lt;&gt;"",1,0))</f>
        <v>#REF!</v>
      </c>
      <c r="P65" s="206" t="e">
        <f>IF('Crisis Indicator Data'!#REF!="No Data",1,IF(#REF!&lt;&gt;"",1,0))</f>
        <v>#REF!</v>
      </c>
      <c r="Q65" s="206" t="e">
        <f>IF('Crisis Indicator Data'!#REF!="No Data",1,IF(#REF!&lt;&gt;"",1,0))</f>
        <v>#REF!</v>
      </c>
      <c r="R65" s="206" t="e">
        <f>IF('Crisis Indicator Data'!#REF!="No Data",1,IF(#REF!&lt;&gt;"",1,0))</f>
        <v>#REF!</v>
      </c>
      <c r="S65" s="206" t="e">
        <f>IF('Crisis Indicator Data'!#REF!="No Data",1,IF(#REF!&lt;&gt;"",1,0))</f>
        <v>#REF!</v>
      </c>
      <c r="T65" s="206" t="e">
        <f>IF('Crisis Indicator Data'!#REF!="No Data",1,IF(#REF!&lt;&gt;"",1,0))</f>
        <v>#REF!</v>
      </c>
      <c r="U65" s="206" t="e">
        <f>IF('Crisis Indicator Data'!#REF!="No Data",1,IF(#REF!&lt;&gt;"",1,0))</f>
        <v>#REF!</v>
      </c>
      <c r="V65" s="206" t="e">
        <f>IF('Crisis Indicator Data'!#REF!="No Data",1,IF(#REF!&lt;&gt;"",1,0))</f>
        <v>#REF!</v>
      </c>
      <c r="W65" s="206" t="e">
        <f>IF('Crisis Indicator Data'!#REF!="No Data",1,IF(#REF!&lt;&gt;"",1,0))</f>
        <v>#REF!</v>
      </c>
      <c r="X65" s="206" t="e">
        <f>IF('Crisis Indicator Data'!#REF!="No Data",1,IF(#REF!&lt;&gt;"",1,0))</f>
        <v>#REF!</v>
      </c>
      <c r="Y65" s="206" t="e">
        <f>IF('Crisis Indicator Data'!#REF!="No Data",1,IF(#REF!&lt;&gt;"",1,0))</f>
        <v>#REF!</v>
      </c>
      <c r="Z65" s="206" t="e">
        <f>IF('Crisis Indicator Data'!#REF!="No Data",1,IF(#REF!&lt;&gt;"",1,0))</f>
        <v>#REF!</v>
      </c>
      <c r="AA65" s="206" t="e">
        <f>IF('Crisis Indicator Data'!#REF!="No Data",1,IF(#REF!&lt;&gt;"",1,0))</f>
        <v>#REF!</v>
      </c>
      <c r="AB65" s="206" t="e">
        <f>IF('Crisis Indicator Data'!#REF!="No Data",1,IF(#REF!&lt;&gt;"",1,0))</f>
        <v>#REF!</v>
      </c>
      <c r="AC65" s="206" t="e">
        <f>IF('Crisis Indicator Data'!#REF!="No Data",1,IF(#REF!&lt;&gt;"",1,0))</f>
        <v>#REF!</v>
      </c>
      <c r="AD65" s="206" t="e">
        <f>IF('Crisis Indicator Data'!#REF!="No Data",1,IF(#REF!&lt;&gt;"",1,0))</f>
        <v>#REF!</v>
      </c>
      <c r="AE65" s="206" t="e">
        <f>IF('Crisis Indicator Data'!#REF!="No Data",1,IF(#REF!&lt;&gt;"",1,0))</f>
        <v>#REF!</v>
      </c>
      <c r="AF65" s="206" t="e">
        <f>IF('Crisis Indicator Data'!#REF!="No Data",1,IF(#REF!&lt;&gt;"",1,0))</f>
        <v>#REF!</v>
      </c>
      <c r="AG65" s="206" t="e">
        <f>IF('Crisis Indicator Data'!#REF!="No Data",1,IF(#REF!&lt;&gt;"",1,0))</f>
        <v>#REF!</v>
      </c>
      <c r="AH65" s="206" t="e">
        <f>IF('Crisis Indicator Data'!#REF!="No Data",1,IF(#REF!&lt;&gt;"",1,0))</f>
        <v>#REF!</v>
      </c>
      <c r="AI65" s="206" t="e">
        <f>IF('Crisis Indicator Data'!#REF!="No Data",1,IF(#REF!&lt;&gt;"",1,0))</f>
        <v>#REF!</v>
      </c>
      <c r="AJ65" s="206" t="e">
        <f>IF('Crisis Indicator Data'!#REF!="No Data",1,IF(#REF!&lt;&gt;"",1,0))</f>
        <v>#REF!</v>
      </c>
      <c r="AK65" s="206" t="e">
        <f>IF('Crisis Indicator Data'!#REF!="No Data",1,IF(#REF!&lt;&gt;"",1,0))</f>
        <v>#REF!</v>
      </c>
      <c r="AL65" s="206" t="e">
        <f>IF('Crisis Indicator Data'!#REF!="No Data",1,IF(#REF!&lt;&gt;"",1,0))</f>
        <v>#REF!</v>
      </c>
      <c r="AM65" s="206" t="e">
        <f>IF('Crisis Indicator Data'!#REF!="No Data",1,IF(#REF!&lt;&gt;"",1,0))</f>
        <v>#REF!</v>
      </c>
      <c r="AN65" s="206" t="e">
        <f>IF('Crisis Indicator Data'!#REF!="No Data",1,IF(#REF!&lt;&gt;"",1,0))</f>
        <v>#REF!</v>
      </c>
      <c r="AO65" s="206" t="e">
        <f>IF('Crisis Indicator Data'!#REF!="No Data",1,IF(#REF!&lt;&gt;"",1,0))</f>
        <v>#REF!</v>
      </c>
      <c r="AP65" s="206" t="e">
        <f>IF('Crisis Indicator Data'!#REF!="No Data",1,IF(#REF!&lt;&gt;"",1,0))</f>
        <v>#REF!</v>
      </c>
      <c r="AQ65" s="206" t="e">
        <f>IF('Crisis Indicator Data'!#REF!="No Data",1,IF(#REF!&lt;&gt;"",1,0))</f>
        <v>#REF!</v>
      </c>
      <c r="AR65" s="206" t="e">
        <f>IF('Crisis Indicator Data'!#REF!="No Data",1,IF(#REF!&lt;&gt;"",1,0))</f>
        <v>#REF!</v>
      </c>
      <c r="AS65" s="206" t="e">
        <f>IF('Crisis Indicator Data'!#REF!="No Data",1,IF(#REF!&lt;&gt;"",1,0))</f>
        <v>#REF!</v>
      </c>
      <c r="AT65" s="206" t="e">
        <f>IF('Crisis Indicator Data'!#REF!="No Data",1,IF(#REF!&lt;&gt;"",1,0))</f>
        <v>#REF!</v>
      </c>
      <c r="AU65" s="206" t="e">
        <f>IF('Crisis Indicator Data'!#REF!="No Data",1,IF(#REF!&lt;&gt;"",1,0))</f>
        <v>#REF!</v>
      </c>
      <c r="AV65" s="206" t="e">
        <f>IF('Crisis Indicator Data'!#REF!="No Data",1,IF(#REF!&lt;&gt;"",1,0))</f>
        <v>#REF!</v>
      </c>
      <c r="AW65" s="206" t="e">
        <f>IF('Crisis Indicator Data'!#REF!="No Data",1,IF(#REF!&lt;&gt;"",1,0))</f>
        <v>#REF!</v>
      </c>
      <c r="AX65" s="206" t="e">
        <f>IF('Crisis Indicator Data'!#REF!="No Data",1,IF(#REF!&lt;&gt;"",1,0))</f>
        <v>#REF!</v>
      </c>
      <c r="AY65" s="206" t="e">
        <f>IF('Crisis Indicator Data'!#REF!="No Data",1,IF(#REF!&lt;&gt;"",1,0))</f>
        <v>#REF!</v>
      </c>
      <c r="AZ65" s="206" t="e">
        <f>IF('Crisis Indicator Data'!#REF!="No Data",1,IF(#REF!&lt;&gt;"",1,0))</f>
        <v>#REF!</v>
      </c>
      <c r="BA65" t="e">
        <f t="shared" si="2"/>
        <v>#REF!</v>
      </c>
      <c r="BB65" s="22" t="e">
        <f t="shared" si="3"/>
        <v>#REF!</v>
      </c>
    </row>
    <row r="66" spans="1:54" x14ac:dyDescent="0.25">
      <c r="A66" t="s">
        <v>7228</v>
      </c>
      <c r="B66" s="206" t="e">
        <f>IF('Crisis Indicator Data'!#REF!="No Data",1,IF(#REF!&lt;&gt;"",1,0))</f>
        <v>#REF!</v>
      </c>
      <c r="C66" s="206" t="e">
        <f>IF('Crisis Indicator Data'!#REF!="No Data",1,IF(#REF!&lt;&gt;"",1,0))</f>
        <v>#REF!</v>
      </c>
      <c r="D66" s="206" t="e">
        <f>IF('Crisis Indicator Data'!#REF!="No Data",1,IF(#REF!&lt;&gt;"",1,0))</f>
        <v>#REF!</v>
      </c>
      <c r="E66" s="206" t="e">
        <f>IF('Crisis Indicator Data'!#REF!="No Data",1,IF(#REF!&lt;&gt;"",1,0))</f>
        <v>#REF!</v>
      </c>
      <c r="F66" s="206" t="e">
        <f>IF('Crisis Indicator Data'!#REF!="No Data",1,IF(#REF!&lt;&gt;"",1,0))</f>
        <v>#REF!</v>
      </c>
      <c r="G66" s="206" t="e">
        <f>IF('Crisis Indicator Data'!#REF!="No Data",1,IF(#REF!&lt;&gt;"",1,0))</f>
        <v>#REF!</v>
      </c>
      <c r="H66" s="206" t="e">
        <f>IF('Crisis Indicator Data'!#REF!="No Data",1,IF(#REF!&lt;&gt;"",1,0))</f>
        <v>#REF!</v>
      </c>
      <c r="I66" s="206" t="e">
        <f>IF('Crisis Indicator Data'!#REF!="No Data",1,IF(#REF!&lt;&gt;"",1,0))</f>
        <v>#REF!</v>
      </c>
      <c r="J66" s="206" t="e">
        <f>IF('Crisis Indicator Data'!#REF!="No Data",1,IF(#REF!&lt;&gt;"",1,0))</f>
        <v>#REF!</v>
      </c>
      <c r="K66" s="206" t="e">
        <f>IF('Crisis Indicator Data'!#REF!="No Data",1,IF(#REF!&lt;&gt;"",1,0))</f>
        <v>#REF!</v>
      </c>
      <c r="L66" s="206" t="e">
        <f>IF('Crisis Indicator Data'!#REF!="No Data",1,IF(#REF!&lt;&gt;"",1,0))</f>
        <v>#REF!</v>
      </c>
      <c r="M66" s="206" t="e">
        <f>IF('Crisis Indicator Data'!#REF!="No Data",1,IF(#REF!&lt;&gt;"",1,0))</f>
        <v>#REF!</v>
      </c>
      <c r="N66" s="206" t="e">
        <f>IF('Crisis Indicator Data'!#REF!="No Data",1,IF(#REF!&lt;&gt;"",1,0))</f>
        <v>#REF!</v>
      </c>
      <c r="O66" s="206" t="e">
        <f>IF('Crisis Indicator Data'!#REF!="No Data",1,IF(#REF!&lt;&gt;"",1,0))</f>
        <v>#REF!</v>
      </c>
      <c r="P66" s="206" t="e">
        <f>IF('Crisis Indicator Data'!#REF!="No Data",1,IF(#REF!&lt;&gt;"",1,0))</f>
        <v>#REF!</v>
      </c>
      <c r="Q66" s="206" t="e">
        <f>IF('Crisis Indicator Data'!#REF!="No Data",1,IF(#REF!&lt;&gt;"",1,0))</f>
        <v>#REF!</v>
      </c>
      <c r="R66" s="206" t="e">
        <f>IF('Crisis Indicator Data'!#REF!="No Data",1,IF(#REF!&lt;&gt;"",1,0))</f>
        <v>#REF!</v>
      </c>
      <c r="S66" s="206" t="e">
        <f>IF('Crisis Indicator Data'!#REF!="No Data",1,IF(#REF!&lt;&gt;"",1,0))</f>
        <v>#REF!</v>
      </c>
      <c r="T66" s="206" t="e">
        <f>IF('Crisis Indicator Data'!#REF!="No Data",1,IF(#REF!&lt;&gt;"",1,0))</f>
        <v>#REF!</v>
      </c>
      <c r="U66" s="206" t="e">
        <f>IF('Crisis Indicator Data'!#REF!="No Data",1,IF(#REF!&lt;&gt;"",1,0))</f>
        <v>#REF!</v>
      </c>
      <c r="V66" s="206" t="e">
        <f>IF('Crisis Indicator Data'!#REF!="No Data",1,IF(#REF!&lt;&gt;"",1,0))</f>
        <v>#REF!</v>
      </c>
      <c r="W66" s="206" t="e">
        <f>IF('Crisis Indicator Data'!#REF!="No Data",1,IF(#REF!&lt;&gt;"",1,0))</f>
        <v>#REF!</v>
      </c>
      <c r="X66" s="206" t="e">
        <f>IF('Crisis Indicator Data'!#REF!="No Data",1,IF(#REF!&lt;&gt;"",1,0))</f>
        <v>#REF!</v>
      </c>
      <c r="Y66" s="206" t="e">
        <f>IF('Crisis Indicator Data'!#REF!="No Data",1,IF(#REF!&lt;&gt;"",1,0))</f>
        <v>#REF!</v>
      </c>
      <c r="Z66" s="206" t="e">
        <f>IF('Crisis Indicator Data'!#REF!="No Data",1,IF(#REF!&lt;&gt;"",1,0))</f>
        <v>#REF!</v>
      </c>
      <c r="AA66" s="206" t="e">
        <f>IF('Crisis Indicator Data'!#REF!="No Data",1,IF(#REF!&lt;&gt;"",1,0))</f>
        <v>#REF!</v>
      </c>
      <c r="AB66" s="206" t="e">
        <f>IF('Crisis Indicator Data'!#REF!="No Data",1,IF(#REF!&lt;&gt;"",1,0))</f>
        <v>#REF!</v>
      </c>
      <c r="AC66" s="206" t="e">
        <f>IF('Crisis Indicator Data'!#REF!="No Data",1,IF(#REF!&lt;&gt;"",1,0))</f>
        <v>#REF!</v>
      </c>
      <c r="AD66" s="206" t="e">
        <f>IF('Crisis Indicator Data'!#REF!="No Data",1,IF(#REF!&lt;&gt;"",1,0))</f>
        <v>#REF!</v>
      </c>
      <c r="AE66" s="206" t="e">
        <f>IF('Crisis Indicator Data'!#REF!="No Data",1,IF(#REF!&lt;&gt;"",1,0))</f>
        <v>#REF!</v>
      </c>
      <c r="AF66" s="206" t="e">
        <f>IF('Crisis Indicator Data'!#REF!="No Data",1,IF(#REF!&lt;&gt;"",1,0))</f>
        <v>#REF!</v>
      </c>
      <c r="AG66" s="206" t="e">
        <f>IF('Crisis Indicator Data'!#REF!="No Data",1,IF(#REF!&lt;&gt;"",1,0))</f>
        <v>#REF!</v>
      </c>
      <c r="AH66" s="206" t="e">
        <f>IF('Crisis Indicator Data'!#REF!="No Data",1,IF(#REF!&lt;&gt;"",1,0))</f>
        <v>#REF!</v>
      </c>
      <c r="AI66" s="206" t="e">
        <f>IF('Crisis Indicator Data'!#REF!="No Data",1,IF(#REF!&lt;&gt;"",1,0))</f>
        <v>#REF!</v>
      </c>
      <c r="AJ66" s="206" t="e">
        <f>IF('Crisis Indicator Data'!#REF!="No Data",1,IF(#REF!&lt;&gt;"",1,0))</f>
        <v>#REF!</v>
      </c>
      <c r="AK66" s="206" t="e">
        <f>IF('Crisis Indicator Data'!#REF!="No Data",1,IF(#REF!&lt;&gt;"",1,0))</f>
        <v>#REF!</v>
      </c>
      <c r="AL66" s="206" t="e">
        <f>IF('Crisis Indicator Data'!#REF!="No Data",1,IF(#REF!&lt;&gt;"",1,0))</f>
        <v>#REF!</v>
      </c>
      <c r="AM66" s="206" t="e">
        <f>IF('Crisis Indicator Data'!#REF!="No Data",1,IF(#REF!&lt;&gt;"",1,0))</f>
        <v>#REF!</v>
      </c>
      <c r="AN66" s="206" t="e">
        <f>IF('Crisis Indicator Data'!#REF!="No Data",1,IF(#REF!&lt;&gt;"",1,0))</f>
        <v>#REF!</v>
      </c>
      <c r="AO66" s="206" t="e">
        <f>IF('Crisis Indicator Data'!#REF!="No Data",1,IF(#REF!&lt;&gt;"",1,0))</f>
        <v>#REF!</v>
      </c>
      <c r="AP66" s="206" t="e">
        <f>IF('Crisis Indicator Data'!#REF!="No Data",1,IF(#REF!&lt;&gt;"",1,0))</f>
        <v>#REF!</v>
      </c>
      <c r="AQ66" s="206" t="e">
        <f>IF('Crisis Indicator Data'!#REF!="No Data",1,IF(#REF!&lt;&gt;"",1,0))</f>
        <v>#REF!</v>
      </c>
      <c r="AR66" s="206" t="e">
        <f>IF('Crisis Indicator Data'!#REF!="No Data",1,IF(#REF!&lt;&gt;"",1,0))</f>
        <v>#REF!</v>
      </c>
      <c r="AS66" s="206" t="e">
        <f>IF('Crisis Indicator Data'!#REF!="No Data",1,IF(#REF!&lt;&gt;"",1,0))</f>
        <v>#REF!</v>
      </c>
      <c r="AT66" s="206" t="e">
        <f>IF('Crisis Indicator Data'!#REF!="No Data",1,IF(#REF!&lt;&gt;"",1,0))</f>
        <v>#REF!</v>
      </c>
      <c r="AU66" s="206" t="e">
        <f>IF('Crisis Indicator Data'!#REF!="No Data",1,IF(#REF!&lt;&gt;"",1,0))</f>
        <v>#REF!</v>
      </c>
      <c r="AV66" s="206" t="e">
        <f>IF('Crisis Indicator Data'!#REF!="No Data",1,IF(#REF!&lt;&gt;"",1,0))</f>
        <v>#REF!</v>
      </c>
      <c r="AW66" s="206" t="e">
        <f>IF('Crisis Indicator Data'!#REF!="No Data",1,IF(#REF!&lt;&gt;"",1,0))</f>
        <v>#REF!</v>
      </c>
      <c r="AX66" s="206" t="e">
        <f>IF('Crisis Indicator Data'!#REF!="No Data",1,IF(#REF!&lt;&gt;"",1,0))</f>
        <v>#REF!</v>
      </c>
      <c r="AY66" s="206" t="e">
        <f>IF('Crisis Indicator Data'!#REF!="No Data",1,IF(#REF!&lt;&gt;"",1,0))</f>
        <v>#REF!</v>
      </c>
      <c r="AZ66" s="206" t="e">
        <f>IF('Crisis Indicator Data'!#REF!="No Data",1,IF(#REF!&lt;&gt;"",1,0))</f>
        <v>#REF!</v>
      </c>
      <c r="BA66" t="e">
        <f t="shared" ref="BA66:BA97" si="4">SUM(B66:AZ66)</f>
        <v>#REF!</v>
      </c>
      <c r="BB66" s="22" t="e">
        <f t="shared" ref="BB66:BB97" si="5">BA66/51</f>
        <v>#REF!</v>
      </c>
    </row>
    <row r="67" spans="1:54" x14ac:dyDescent="0.25">
      <c r="A67" t="s">
        <v>7230</v>
      </c>
      <c r="B67" s="206" t="e">
        <f>IF('Crisis Indicator Data'!#REF!="No Data",1,IF(#REF!&lt;&gt;"",1,0))</f>
        <v>#REF!</v>
      </c>
      <c r="C67" s="206" t="e">
        <f>IF('Crisis Indicator Data'!#REF!="No Data",1,IF(#REF!&lt;&gt;"",1,0))</f>
        <v>#REF!</v>
      </c>
      <c r="D67" s="206" t="e">
        <f>IF('Crisis Indicator Data'!#REF!="No Data",1,IF(#REF!&lt;&gt;"",1,0))</f>
        <v>#REF!</v>
      </c>
      <c r="E67" s="206" t="e">
        <f>IF('Crisis Indicator Data'!#REF!="No Data",1,IF(#REF!&lt;&gt;"",1,0))</f>
        <v>#REF!</v>
      </c>
      <c r="F67" s="206" t="e">
        <f>IF('Crisis Indicator Data'!#REF!="No Data",1,IF(#REF!&lt;&gt;"",1,0))</f>
        <v>#REF!</v>
      </c>
      <c r="G67" s="206" t="e">
        <f>IF('Crisis Indicator Data'!#REF!="No Data",1,IF(#REF!&lt;&gt;"",1,0))</f>
        <v>#REF!</v>
      </c>
      <c r="H67" s="206" t="e">
        <f>IF('Crisis Indicator Data'!#REF!="No Data",1,IF(#REF!&lt;&gt;"",1,0))</f>
        <v>#REF!</v>
      </c>
      <c r="I67" s="206" t="e">
        <f>IF('Crisis Indicator Data'!#REF!="No Data",1,IF(#REF!&lt;&gt;"",1,0))</f>
        <v>#REF!</v>
      </c>
      <c r="J67" s="206" t="e">
        <f>IF('Crisis Indicator Data'!#REF!="No Data",1,IF(#REF!&lt;&gt;"",1,0))</f>
        <v>#REF!</v>
      </c>
      <c r="K67" s="206" t="e">
        <f>IF('Crisis Indicator Data'!#REF!="No Data",1,IF(#REF!&lt;&gt;"",1,0))</f>
        <v>#REF!</v>
      </c>
      <c r="L67" s="206" t="e">
        <f>IF('Crisis Indicator Data'!#REF!="No Data",1,IF(#REF!&lt;&gt;"",1,0))</f>
        <v>#REF!</v>
      </c>
      <c r="M67" s="206" t="e">
        <f>IF('Crisis Indicator Data'!#REF!="No Data",1,IF(#REF!&lt;&gt;"",1,0))</f>
        <v>#REF!</v>
      </c>
      <c r="N67" s="206" t="e">
        <f>IF('Crisis Indicator Data'!#REF!="No Data",1,IF(#REF!&lt;&gt;"",1,0))</f>
        <v>#REF!</v>
      </c>
      <c r="O67" s="206" t="e">
        <f>IF('Crisis Indicator Data'!#REF!="No Data",1,IF(#REF!&lt;&gt;"",1,0))</f>
        <v>#REF!</v>
      </c>
      <c r="P67" s="206" t="e">
        <f>IF('Crisis Indicator Data'!#REF!="No Data",1,IF(#REF!&lt;&gt;"",1,0))</f>
        <v>#REF!</v>
      </c>
      <c r="Q67" s="206" t="e">
        <f>IF('Crisis Indicator Data'!#REF!="No Data",1,IF(#REF!&lt;&gt;"",1,0))</f>
        <v>#REF!</v>
      </c>
      <c r="R67" s="206" t="e">
        <f>IF('Crisis Indicator Data'!#REF!="No Data",1,IF(#REF!&lt;&gt;"",1,0))</f>
        <v>#REF!</v>
      </c>
      <c r="S67" s="206" t="e">
        <f>IF('Crisis Indicator Data'!#REF!="No Data",1,IF(#REF!&lt;&gt;"",1,0))</f>
        <v>#REF!</v>
      </c>
      <c r="T67" s="206" t="e">
        <f>IF('Crisis Indicator Data'!#REF!="No Data",1,IF(#REF!&lt;&gt;"",1,0))</f>
        <v>#REF!</v>
      </c>
      <c r="U67" s="206" t="e">
        <f>IF('Crisis Indicator Data'!#REF!="No Data",1,IF(#REF!&lt;&gt;"",1,0))</f>
        <v>#REF!</v>
      </c>
      <c r="V67" s="206" t="e">
        <f>IF('Crisis Indicator Data'!#REF!="No Data",1,IF(#REF!&lt;&gt;"",1,0))</f>
        <v>#REF!</v>
      </c>
      <c r="W67" s="206" t="e">
        <f>IF('Crisis Indicator Data'!#REF!="No Data",1,IF(#REF!&lt;&gt;"",1,0))</f>
        <v>#REF!</v>
      </c>
      <c r="X67" s="206" t="e">
        <f>IF('Crisis Indicator Data'!#REF!="No Data",1,IF(#REF!&lt;&gt;"",1,0))</f>
        <v>#REF!</v>
      </c>
      <c r="Y67" s="206" t="e">
        <f>IF('Crisis Indicator Data'!#REF!="No Data",1,IF(#REF!&lt;&gt;"",1,0))</f>
        <v>#REF!</v>
      </c>
      <c r="Z67" s="206" t="e">
        <f>IF('Crisis Indicator Data'!#REF!="No Data",1,IF(#REF!&lt;&gt;"",1,0))</f>
        <v>#REF!</v>
      </c>
      <c r="AA67" s="206" t="e">
        <f>IF('Crisis Indicator Data'!#REF!="No Data",1,IF(#REF!&lt;&gt;"",1,0))</f>
        <v>#REF!</v>
      </c>
      <c r="AB67" s="206" t="e">
        <f>IF('Crisis Indicator Data'!#REF!="No Data",1,IF(#REF!&lt;&gt;"",1,0))</f>
        <v>#REF!</v>
      </c>
      <c r="AC67" s="206" t="e">
        <f>IF('Crisis Indicator Data'!#REF!="No Data",1,IF(#REF!&lt;&gt;"",1,0))</f>
        <v>#REF!</v>
      </c>
      <c r="AD67" s="206" t="e">
        <f>IF('Crisis Indicator Data'!#REF!="No Data",1,IF(#REF!&lt;&gt;"",1,0))</f>
        <v>#REF!</v>
      </c>
      <c r="AE67" s="206" t="e">
        <f>IF('Crisis Indicator Data'!#REF!="No Data",1,IF(#REF!&lt;&gt;"",1,0))</f>
        <v>#REF!</v>
      </c>
      <c r="AF67" s="206" t="e">
        <f>IF('Crisis Indicator Data'!#REF!="No Data",1,IF(#REF!&lt;&gt;"",1,0))</f>
        <v>#REF!</v>
      </c>
      <c r="AG67" s="206" t="e">
        <f>IF('Crisis Indicator Data'!#REF!="No Data",1,IF(#REF!&lt;&gt;"",1,0))</f>
        <v>#REF!</v>
      </c>
      <c r="AH67" s="206" t="e">
        <f>IF('Crisis Indicator Data'!#REF!="No Data",1,IF(#REF!&lt;&gt;"",1,0))</f>
        <v>#REF!</v>
      </c>
      <c r="AI67" s="206" t="e">
        <f>IF('Crisis Indicator Data'!#REF!="No Data",1,IF(#REF!&lt;&gt;"",1,0))</f>
        <v>#REF!</v>
      </c>
      <c r="AJ67" s="206" t="e">
        <f>IF('Crisis Indicator Data'!#REF!="No Data",1,IF(#REF!&lt;&gt;"",1,0))</f>
        <v>#REF!</v>
      </c>
      <c r="AK67" s="206" t="e">
        <f>IF('Crisis Indicator Data'!#REF!="No Data",1,IF(#REF!&lt;&gt;"",1,0))</f>
        <v>#REF!</v>
      </c>
      <c r="AL67" s="206" t="e">
        <f>IF('Crisis Indicator Data'!#REF!="No Data",1,IF(#REF!&lt;&gt;"",1,0))</f>
        <v>#REF!</v>
      </c>
      <c r="AM67" s="206" t="e">
        <f>IF('Crisis Indicator Data'!#REF!="No Data",1,IF(#REF!&lt;&gt;"",1,0))</f>
        <v>#REF!</v>
      </c>
      <c r="AN67" s="206" t="e">
        <f>IF('Crisis Indicator Data'!#REF!="No Data",1,IF(#REF!&lt;&gt;"",1,0))</f>
        <v>#REF!</v>
      </c>
      <c r="AO67" s="206" t="e">
        <f>IF('Crisis Indicator Data'!#REF!="No Data",1,IF(#REF!&lt;&gt;"",1,0))</f>
        <v>#REF!</v>
      </c>
      <c r="AP67" s="206" t="e">
        <f>IF('Crisis Indicator Data'!#REF!="No Data",1,IF(#REF!&lt;&gt;"",1,0))</f>
        <v>#REF!</v>
      </c>
      <c r="AQ67" s="206" t="e">
        <f>IF('Crisis Indicator Data'!#REF!="No Data",1,IF(#REF!&lt;&gt;"",1,0))</f>
        <v>#REF!</v>
      </c>
      <c r="AR67" s="206" t="e">
        <f>IF('Crisis Indicator Data'!#REF!="No Data",1,IF(#REF!&lt;&gt;"",1,0))</f>
        <v>#REF!</v>
      </c>
      <c r="AS67" s="206" t="e">
        <f>IF('Crisis Indicator Data'!#REF!="No Data",1,IF(#REF!&lt;&gt;"",1,0))</f>
        <v>#REF!</v>
      </c>
      <c r="AT67" s="206" t="e">
        <f>IF('Crisis Indicator Data'!#REF!="No Data",1,IF(#REF!&lt;&gt;"",1,0))</f>
        <v>#REF!</v>
      </c>
      <c r="AU67" s="206" t="e">
        <f>IF('Crisis Indicator Data'!#REF!="No Data",1,IF(#REF!&lt;&gt;"",1,0))</f>
        <v>#REF!</v>
      </c>
      <c r="AV67" s="206" t="e">
        <f>IF('Crisis Indicator Data'!#REF!="No Data",1,IF(#REF!&lt;&gt;"",1,0))</f>
        <v>#REF!</v>
      </c>
      <c r="AW67" s="206" t="e">
        <f>IF('Crisis Indicator Data'!#REF!="No Data",1,IF(#REF!&lt;&gt;"",1,0))</f>
        <v>#REF!</v>
      </c>
      <c r="AX67" s="206" t="e">
        <f>IF('Crisis Indicator Data'!#REF!="No Data",1,IF(#REF!&lt;&gt;"",1,0))</f>
        <v>#REF!</v>
      </c>
      <c r="AY67" s="206" t="e">
        <f>IF('Crisis Indicator Data'!#REF!="No Data",1,IF(#REF!&lt;&gt;"",1,0))</f>
        <v>#REF!</v>
      </c>
      <c r="AZ67" s="206" t="e">
        <f>IF('Crisis Indicator Data'!#REF!="No Data",1,IF(#REF!&lt;&gt;"",1,0))</f>
        <v>#REF!</v>
      </c>
      <c r="BA67" t="e">
        <f t="shared" si="4"/>
        <v>#REF!</v>
      </c>
      <c r="BB67" s="22" t="e">
        <f t="shared" si="5"/>
        <v>#REF!</v>
      </c>
    </row>
    <row r="68" spans="1:54" x14ac:dyDescent="0.25">
      <c r="A68" t="s">
        <v>7231</v>
      </c>
      <c r="B68" s="206" t="e">
        <f>IF('Crisis Indicator Data'!#REF!="No Data",1,IF(#REF!&lt;&gt;"",1,0))</f>
        <v>#REF!</v>
      </c>
      <c r="C68" s="206" t="e">
        <f>IF('Crisis Indicator Data'!#REF!="No Data",1,IF(#REF!&lt;&gt;"",1,0))</f>
        <v>#REF!</v>
      </c>
      <c r="D68" s="206" t="e">
        <f>IF('Crisis Indicator Data'!#REF!="No Data",1,IF(#REF!&lt;&gt;"",1,0))</f>
        <v>#REF!</v>
      </c>
      <c r="E68" s="206" t="e">
        <f>IF('Crisis Indicator Data'!#REF!="No Data",1,IF(#REF!&lt;&gt;"",1,0))</f>
        <v>#REF!</v>
      </c>
      <c r="F68" s="206" t="e">
        <f>IF('Crisis Indicator Data'!#REF!="No Data",1,IF(#REF!&lt;&gt;"",1,0))</f>
        <v>#REF!</v>
      </c>
      <c r="G68" s="206" t="e">
        <f>IF('Crisis Indicator Data'!#REF!="No Data",1,IF(#REF!&lt;&gt;"",1,0))</f>
        <v>#REF!</v>
      </c>
      <c r="H68" s="206" t="e">
        <f>IF('Crisis Indicator Data'!#REF!="No Data",1,IF(#REF!&lt;&gt;"",1,0))</f>
        <v>#REF!</v>
      </c>
      <c r="I68" s="206" t="e">
        <f>IF('Crisis Indicator Data'!#REF!="No Data",1,IF(#REF!&lt;&gt;"",1,0))</f>
        <v>#REF!</v>
      </c>
      <c r="J68" s="206" t="e">
        <f>IF('Crisis Indicator Data'!#REF!="No Data",1,IF(#REF!&lt;&gt;"",1,0))</f>
        <v>#REF!</v>
      </c>
      <c r="K68" s="206" t="e">
        <f>IF('Crisis Indicator Data'!#REF!="No Data",1,IF(#REF!&lt;&gt;"",1,0))</f>
        <v>#REF!</v>
      </c>
      <c r="L68" s="206" t="e">
        <f>IF('Crisis Indicator Data'!#REF!="No Data",1,IF(#REF!&lt;&gt;"",1,0))</f>
        <v>#REF!</v>
      </c>
      <c r="M68" s="206" t="e">
        <f>IF('Crisis Indicator Data'!#REF!="No Data",1,IF(#REF!&lt;&gt;"",1,0))</f>
        <v>#REF!</v>
      </c>
      <c r="N68" s="206" t="e">
        <f>IF('Crisis Indicator Data'!#REF!="No Data",1,IF(#REF!&lt;&gt;"",1,0))</f>
        <v>#REF!</v>
      </c>
      <c r="O68" s="206" t="e">
        <f>IF('Crisis Indicator Data'!#REF!="No Data",1,IF(#REF!&lt;&gt;"",1,0))</f>
        <v>#REF!</v>
      </c>
      <c r="P68" s="206" t="e">
        <f>IF('Crisis Indicator Data'!#REF!="No Data",1,IF(#REF!&lt;&gt;"",1,0))</f>
        <v>#REF!</v>
      </c>
      <c r="Q68" s="206" t="e">
        <f>IF('Crisis Indicator Data'!#REF!="No Data",1,IF(#REF!&lt;&gt;"",1,0))</f>
        <v>#REF!</v>
      </c>
      <c r="R68" s="206" t="e">
        <f>IF('Crisis Indicator Data'!#REF!="No Data",1,IF(#REF!&lt;&gt;"",1,0))</f>
        <v>#REF!</v>
      </c>
      <c r="S68" s="206" t="e">
        <f>IF('Crisis Indicator Data'!#REF!="No Data",1,IF(#REF!&lt;&gt;"",1,0))</f>
        <v>#REF!</v>
      </c>
      <c r="T68" s="206" t="e">
        <f>IF('Crisis Indicator Data'!#REF!="No Data",1,IF(#REF!&lt;&gt;"",1,0))</f>
        <v>#REF!</v>
      </c>
      <c r="U68" s="206" t="e">
        <f>IF('Crisis Indicator Data'!#REF!="No Data",1,IF(#REF!&lt;&gt;"",1,0))</f>
        <v>#REF!</v>
      </c>
      <c r="V68" s="206" t="e">
        <f>IF('Crisis Indicator Data'!#REF!="No Data",1,IF(#REF!&lt;&gt;"",1,0))</f>
        <v>#REF!</v>
      </c>
      <c r="W68" s="206" t="e">
        <f>IF('Crisis Indicator Data'!#REF!="No Data",1,IF(#REF!&lt;&gt;"",1,0))</f>
        <v>#REF!</v>
      </c>
      <c r="X68" s="206" t="e">
        <f>IF('Crisis Indicator Data'!#REF!="No Data",1,IF(#REF!&lt;&gt;"",1,0))</f>
        <v>#REF!</v>
      </c>
      <c r="Y68" s="206" t="e">
        <f>IF('Crisis Indicator Data'!#REF!="No Data",1,IF(#REF!&lt;&gt;"",1,0))</f>
        <v>#REF!</v>
      </c>
      <c r="Z68" s="206" t="e">
        <f>IF('Crisis Indicator Data'!#REF!="No Data",1,IF(#REF!&lt;&gt;"",1,0))</f>
        <v>#REF!</v>
      </c>
      <c r="AA68" s="206" t="e">
        <f>IF('Crisis Indicator Data'!#REF!="No Data",1,IF(#REF!&lt;&gt;"",1,0))</f>
        <v>#REF!</v>
      </c>
      <c r="AB68" s="206" t="e">
        <f>IF('Crisis Indicator Data'!#REF!="No Data",1,IF(#REF!&lt;&gt;"",1,0))</f>
        <v>#REF!</v>
      </c>
      <c r="AC68" s="206" t="e">
        <f>IF('Crisis Indicator Data'!#REF!="No Data",1,IF(#REF!&lt;&gt;"",1,0))</f>
        <v>#REF!</v>
      </c>
      <c r="AD68" s="206" t="e">
        <f>IF('Crisis Indicator Data'!#REF!="No Data",1,IF(#REF!&lt;&gt;"",1,0))</f>
        <v>#REF!</v>
      </c>
      <c r="AE68" s="206" t="e">
        <f>IF('Crisis Indicator Data'!#REF!="No Data",1,IF(#REF!&lt;&gt;"",1,0))</f>
        <v>#REF!</v>
      </c>
      <c r="AF68" s="206" t="e">
        <f>IF('Crisis Indicator Data'!#REF!="No Data",1,IF(#REF!&lt;&gt;"",1,0))</f>
        <v>#REF!</v>
      </c>
      <c r="AG68" s="206" t="e">
        <f>IF('Crisis Indicator Data'!#REF!="No Data",1,IF(#REF!&lt;&gt;"",1,0))</f>
        <v>#REF!</v>
      </c>
      <c r="AH68" s="206" t="e">
        <f>IF('Crisis Indicator Data'!#REF!="No Data",1,IF(#REF!&lt;&gt;"",1,0))</f>
        <v>#REF!</v>
      </c>
      <c r="AI68" s="206" t="e">
        <f>IF('Crisis Indicator Data'!#REF!="No Data",1,IF(#REF!&lt;&gt;"",1,0))</f>
        <v>#REF!</v>
      </c>
      <c r="AJ68" s="206" t="e">
        <f>IF('Crisis Indicator Data'!#REF!="No Data",1,IF(#REF!&lt;&gt;"",1,0))</f>
        <v>#REF!</v>
      </c>
      <c r="AK68" s="206" t="e">
        <f>IF('Crisis Indicator Data'!#REF!="No Data",1,IF(#REF!&lt;&gt;"",1,0))</f>
        <v>#REF!</v>
      </c>
      <c r="AL68" s="206" t="e">
        <f>IF('Crisis Indicator Data'!#REF!="No Data",1,IF(#REF!&lt;&gt;"",1,0))</f>
        <v>#REF!</v>
      </c>
      <c r="AM68" s="206" t="e">
        <f>IF('Crisis Indicator Data'!#REF!="No Data",1,IF(#REF!&lt;&gt;"",1,0))</f>
        <v>#REF!</v>
      </c>
      <c r="AN68" s="206" t="e">
        <f>IF('Crisis Indicator Data'!#REF!="No Data",1,IF(#REF!&lt;&gt;"",1,0))</f>
        <v>#REF!</v>
      </c>
      <c r="AO68" s="206" t="e">
        <f>IF('Crisis Indicator Data'!#REF!="No Data",1,IF(#REF!&lt;&gt;"",1,0))</f>
        <v>#REF!</v>
      </c>
      <c r="AP68" s="206" t="e">
        <f>IF('Crisis Indicator Data'!#REF!="No Data",1,IF(#REF!&lt;&gt;"",1,0))</f>
        <v>#REF!</v>
      </c>
      <c r="AQ68" s="206" t="e">
        <f>IF('Crisis Indicator Data'!#REF!="No Data",1,IF(#REF!&lt;&gt;"",1,0))</f>
        <v>#REF!</v>
      </c>
      <c r="AR68" s="206" t="e">
        <f>IF('Crisis Indicator Data'!#REF!="No Data",1,IF(#REF!&lt;&gt;"",1,0))</f>
        <v>#REF!</v>
      </c>
      <c r="AS68" s="206" t="e">
        <f>IF('Crisis Indicator Data'!#REF!="No Data",1,IF(#REF!&lt;&gt;"",1,0))</f>
        <v>#REF!</v>
      </c>
      <c r="AT68" s="206" t="e">
        <f>IF('Crisis Indicator Data'!#REF!="No Data",1,IF(#REF!&lt;&gt;"",1,0))</f>
        <v>#REF!</v>
      </c>
      <c r="AU68" s="206" t="e">
        <f>IF('Crisis Indicator Data'!#REF!="No Data",1,IF(#REF!&lt;&gt;"",1,0))</f>
        <v>#REF!</v>
      </c>
      <c r="AV68" s="206" t="e">
        <f>IF('Crisis Indicator Data'!#REF!="No Data",1,IF(#REF!&lt;&gt;"",1,0))</f>
        <v>#REF!</v>
      </c>
      <c r="AW68" s="206" t="e">
        <f>IF('Crisis Indicator Data'!#REF!="No Data",1,IF(#REF!&lt;&gt;"",1,0))</f>
        <v>#REF!</v>
      </c>
      <c r="AX68" s="206" t="e">
        <f>IF('Crisis Indicator Data'!#REF!="No Data",1,IF(#REF!&lt;&gt;"",1,0))</f>
        <v>#REF!</v>
      </c>
      <c r="AY68" s="206" t="e">
        <f>IF('Crisis Indicator Data'!#REF!="No Data",1,IF(#REF!&lt;&gt;"",1,0))</f>
        <v>#REF!</v>
      </c>
      <c r="AZ68" s="206" t="e">
        <f>IF('Crisis Indicator Data'!#REF!="No Data",1,IF(#REF!&lt;&gt;"",1,0))</f>
        <v>#REF!</v>
      </c>
      <c r="BA68" t="e">
        <f t="shared" si="4"/>
        <v>#REF!</v>
      </c>
      <c r="BB68" s="22" t="e">
        <f t="shared" si="5"/>
        <v>#REF!</v>
      </c>
    </row>
    <row r="69" spans="1:54" x14ac:dyDescent="0.25">
      <c r="A69" t="s">
        <v>7221</v>
      </c>
      <c r="B69" s="206" t="e">
        <f>IF('Crisis Indicator Data'!#REF!="No Data",1,IF(#REF!&lt;&gt;"",1,0))</f>
        <v>#REF!</v>
      </c>
      <c r="C69" s="206" t="e">
        <f>IF('Crisis Indicator Data'!#REF!="No Data",1,IF(#REF!&lt;&gt;"",1,0))</f>
        <v>#REF!</v>
      </c>
      <c r="D69" s="206" t="e">
        <f>IF('Crisis Indicator Data'!#REF!="No Data",1,IF(#REF!&lt;&gt;"",1,0))</f>
        <v>#REF!</v>
      </c>
      <c r="E69" s="206" t="e">
        <f>IF('Crisis Indicator Data'!#REF!="No Data",1,IF(#REF!&lt;&gt;"",1,0))</f>
        <v>#REF!</v>
      </c>
      <c r="F69" s="206" t="e">
        <f>IF('Crisis Indicator Data'!#REF!="No Data",1,IF(#REF!&lt;&gt;"",1,0))</f>
        <v>#REF!</v>
      </c>
      <c r="G69" s="206" t="e">
        <f>IF('Crisis Indicator Data'!#REF!="No Data",1,IF(#REF!&lt;&gt;"",1,0))</f>
        <v>#REF!</v>
      </c>
      <c r="H69" s="206" t="e">
        <f>IF('Crisis Indicator Data'!#REF!="No Data",1,IF(#REF!&lt;&gt;"",1,0))</f>
        <v>#REF!</v>
      </c>
      <c r="I69" s="206" t="e">
        <f>IF('Crisis Indicator Data'!#REF!="No Data",1,IF(#REF!&lt;&gt;"",1,0))</f>
        <v>#REF!</v>
      </c>
      <c r="J69" s="206" t="e">
        <f>IF('Crisis Indicator Data'!#REF!="No Data",1,IF(#REF!&lt;&gt;"",1,0))</f>
        <v>#REF!</v>
      </c>
      <c r="K69" s="206" t="e">
        <f>IF('Crisis Indicator Data'!#REF!="No Data",1,IF(#REF!&lt;&gt;"",1,0))</f>
        <v>#REF!</v>
      </c>
      <c r="L69" s="206" t="e">
        <f>IF('Crisis Indicator Data'!#REF!="No Data",1,IF(#REF!&lt;&gt;"",1,0))</f>
        <v>#REF!</v>
      </c>
      <c r="M69" s="206" t="e">
        <f>IF('Crisis Indicator Data'!#REF!="No Data",1,IF(#REF!&lt;&gt;"",1,0))</f>
        <v>#REF!</v>
      </c>
      <c r="N69" s="206" t="e">
        <f>IF('Crisis Indicator Data'!#REF!="No Data",1,IF(#REF!&lt;&gt;"",1,0))</f>
        <v>#REF!</v>
      </c>
      <c r="O69" s="206" t="e">
        <f>IF('Crisis Indicator Data'!#REF!="No Data",1,IF(#REF!&lt;&gt;"",1,0))</f>
        <v>#REF!</v>
      </c>
      <c r="P69" s="206" t="e">
        <f>IF('Crisis Indicator Data'!#REF!="No Data",1,IF(#REF!&lt;&gt;"",1,0))</f>
        <v>#REF!</v>
      </c>
      <c r="Q69" s="206" t="e">
        <f>IF('Crisis Indicator Data'!#REF!="No Data",1,IF(#REF!&lt;&gt;"",1,0))</f>
        <v>#REF!</v>
      </c>
      <c r="R69" s="206" t="e">
        <f>IF('Crisis Indicator Data'!#REF!="No Data",1,IF(#REF!&lt;&gt;"",1,0))</f>
        <v>#REF!</v>
      </c>
      <c r="S69" s="206" t="e">
        <f>IF('Crisis Indicator Data'!#REF!="No Data",1,IF(#REF!&lt;&gt;"",1,0))</f>
        <v>#REF!</v>
      </c>
      <c r="T69" s="206" t="e">
        <f>IF('Crisis Indicator Data'!#REF!="No Data",1,IF(#REF!&lt;&gt;"",1,0))</f>
        <v>#REF!</v>
      </c>
      <c r="U69" s="206" t="e">
        <f>IF('Crisis Indicator Data'!#REF!="No Data",1,IF(#REF!&lt;&gt;"",1,0))</f>
        <v>#REF!</v>
      </c>
      <c r="V69" s="206" t="e">
        <f>IF('Crisis Indicator Data'!#REF!="No Data",1,IF(#REF!&lt;&gt;"",1,0))</f>
        <v>#REF!</v>
      </c>
      <c r="W69" s="206" t="e">
        <f>IF('Crisis Indicator Data'!#REF!="No Data",1,IF(#REF!&lt;&gt;"",1,0))</f>
        <v>#REF!</v>
      </c>
      <c r="X69" s="206" t="e">
        <f>IF('Crisis Indicator Data'!#REF!="No Data",1,IF(#REF!&lt;&gt;"",1,0))</f>
        <v>#REF!</v>
      </c>
      <c r="Y69" s="206" t="e">
        <f>IF('Crisis Indicator Data'!#REF!="No Data",1,IF(#REF!&lt;&gt;"",1,0))</f>
        <v>#REF!</v>
      </c>
      <c r="Z69" s="206" t="e">
        <f>IF('Crisis Indicator Data'!#REF!="No Data",1,IF(#REF!&lt;&gt;"",1,0))</f>
        <v>#REF!</v>
      </c>
      <c r="AA69" s="206" t="e">
        <f>IF('Crisis Indicator Data'!#REF!="No Data",1,IF(#REF!&lt;&gt;"",1,0))</f>
        <v>#REF!</v>
      </c>
      <c r="AB69" s="206" t="e">
        <f>IF('Crisis Indicator Data'!#REF!="No Data",1,IF(#REF!&lt;&gt;"",1,0))</f>
        <v>#REF!</v>
      </c>
      <c r="AC69" s="206" t="e">
        <f>IF('Crisis Indicator Data'!#REF!="No Data",1,IF(#REF!&lt;&gt;"",1,0))</f>
        <v>#REF!</v>
      </c>
      <c r="AD69" s="206" t="e">
        <f>IF('Crisis Indicator Data'!#REF!="No Data",1,IF(#REF!&lt;&gt;"",1,0))</f>
        <v>#REF!</v>
      </c>
      <c r="AE69" s="206" t="e">
        <f>IF('Crisis Indicator Data'!#REF!="No Data",1,IF(#REF!&lt;&gt;"",1,0))</f>
        <v>#REF!</v>
      </c>
      <c r="AF69" s="206" t="e">
        <f>IF('Crisis Indicator Data'!#REF!="No Data",1,IF(#REF!&lt;&gt;"",1,0))</f>
        <v>#REF!</v>
      </c>
      <c r="AG69" s="206" t="e">
        <f>IF('Crisis Indicator Data'!#REF!="No Data",1,IF(#REF!&lt;&gt;"",1,0))</f>
        <v>#REF!</v>
      </c>
      <c r="AH69" s="206" t="e">
        <f>IF('Crisis Indicator Data'!#REF!="No Data",1,IF(#REF!&lt;&gt;"",1,0))</f>
        <v>#REF!</v>
      </c>
      <c r="AI69" s="206" t="e">
        <f>IF('Crisis Indicator Data'!#REF!="No Data",1,IF(#REF!&lt;&gt;"",1,0))</f>
        <v>#REF!</v>
      </c>
      <c r="AJ69" s="206" t="e">
        <f>IF('Crisis Indicator Data'!#REF!="No Data",1,IF(#REF!&lt;&gt;"",1,0))</f>
        <v>#REF!</v>
      </c>
      <c r="AK69" s="206" t="e">
        <f>IF('Crisis Indicator Data'!#REF!="No Data",1,IF(#REF!&lt;&gt;"",1,0))</f>
        <v>#REF!</v>
      </c>
      <c r="AL69" s="206" t="e">
        <f>IF('Crisis Indicator Data'!#REF!="No Data",1,IF(#REF!&lt;&gt;"",1,0))</f>
        <v>#REF!</v>
      </c>
      <c r="AM69" s="206" t="e">
        <f>IF('Crisis Indicator Data'!#REF!="No Data",1,IF(#REF!&lt;&gt;"",1,0))</f>
        <v>#REF!</v>
      </c>
      <c r="AN69" s="206" t="e">
        <f>IF('Crisis Indicator Data'!#REF!="No Data",1,IF(#REF!&lt;&gt;"",1,0))</f>
        <v>#REF!</v>
      </c>
      <c r="AO69" s="206" t="e">
        <f>IF('Crisis Indicator Data'!#REF!="No Data",1,IF(#REF!&lt;&gt;"",1,0))</f>
        <v>#REF!</v>
      </c>
      <c r="AP69" s="206" t="e">
        <f>IF('Crisis Indicator Data'!#REF!="No Data",1,IF(#REF!&lt;&gt;"",1,0))</f>
        <v>#REF!</v>
      </c>
      <c r="AQ69" s="206" t="e">
        <f>IF('Crisis Indicator Data'!#REF!="No Data",1,IF(#REF!&lt;&gt;"",1,0))</f>
        <v>#REF!</v>
      </c>
      <c r="AR69" s="206" t="e">
        <f>IF('Crisis Indicator Data'!#REF!="No Data",1,IF(#REF!&lt;&gt;"",1,0))</f>
        <v>#REF!</v>
      </c>
      <c r="AS69" s="206" t="e">
        <f>IF('Crisis Indicator Data'!#REF!="No Data",1,IF(#REF!&lt;&gt;"",1,0))</f>
        <v>#REF!</v>
      </c>
      <c r="AT69" s="206" t="e">
        <f>IF('Crisis Indicator Data'!#REF!="No Data",1,IF(#REF!&lt;&gt;"",1,0))</f>
        <v>#REF!</v>
      </c>
      <c r="AU69" s="206" t="e">
        <f>IF('Crisis Indicator Data'!#REF!="No Data",1,IF(#REF!&lt;&gt;"",1,0))</f>
        <v>#REF!</v>
      </c>
      <c r="AV69" s="206" t="e">
        <f>IF('Crisis Indicator Data'!#REF!="No Data",1,IF(#REF!&lt;&gt;"",1,0))</f>
        <v>#REF!</v>
      </c>
      <c r="AW69" s="206" t="e">
        <f>IF('Crisis Indicator Data'!#REF!="No Data",1,IF(#REF!&lt;&gt;"",1,0))</f>
        <v>#REF!</v>
      </c>
      <c r="AX69" s="206" t="e">
        <f>IF('Crisis Indicator Data'!#REF!="No Data",1,IF(#REF!&lt;&gt;"",1,0))</f>
        <v>#REF!</v>
      </c>
      <c r="AY69" s="206" t="e">
        <f>IF('Crisis Indicator Data'!#REF!="No Data",1,IF(#REF!&lt;&gt;"",1,0))</f>
        <v>#REF!</v>
      </c>
      <c r="AZ69" s="206" t="e">
        <f>IF('Crisis Indicator Data'!#REF!="No Data",1,IF(#REF!&lt;&gt;"",1,0))</f>
        <v>#REF!</v>
      </c>
      <c r="BA69" t="e">
        <f t="shared" si="4"/>
        <v>#REF!</v>
      </c>
      <c r="BB69" s="22" t="e">
        <f t="shared" si="5"/>
        <v>#REF!</v>
      </c>
    </row>
    <row r="70" spans="1:54" x14ac:dyDescent="0.25">
      <c r="A70" t="s">
        <v>7225</v>
      </c>
      <c r="B70" s="206" t="e">
        <f>IF('Crisis Indicator Data'!#REF!="No Data",1,IF(#REF!&lt;&gt;"",1,0))</f>
        <v>#REF!</v>
      </c>
      <c r="C70" s="206" t="e">
        <f>IF('Crisis Indicator Data'!#REF!="No Data",1,IF(#REF!&lt;&gt;"",1,0))</f>
        <v>#REF!</v>
      </c>
      <c r="D70" s="206" t="e">
        <f>IF('Crisis Indicator Data'!#REF!="No Data",1,IF(#REF!&lt;&gt;"",1,0))</f>
        <v>#REF!</v>
      </c>
      <c r="E70" s="206" t="e">
        <f>IF('Crisis Indicator Data'!#REF!="No Data",1,IF(#REF!&lt;&gt;"",1,0))</f>
        <v>#REF!</v>
      </c>
      <c r="F70" s="206" t="e">
        <f>IF('Crisis Indicator Data'!#REF!="No Data",1,IF(#REF!&lt;&gt;"",1,0))</f>
        <v>#REF!</v>
      </c>
      <c r="G70" s="206" t="e">
        <f>IF('Crisis Indicator Data'!#REF!="No Data",1,IF(#REF!&lt;&gt;"",1,0))</f>
        <v>#REF!</v>
      </c>
      <c r="H70" s="206" t="e">
        <f>IF('Crisis Indicator Data'!#REF!="No Data",1,IF(#REF!&lt;&gt;"",1,0))</f>
        <v>#REF!</v>
      </c>
      <c r="I70" s="206" t="e">
        <f>IF('Crisis Indicator Data'!#REF!="No Data",1,IF(#REF!&lt;&gt;"",1,0))</f>
        <v>#REF!</v>
      </c>
      <c r="J70" s="206" t="e">
        <f>IF('Crisis Indicator Data'!#REF!="No Data",1,IF(#REF!&lt;&gt;"",1,0))</f>
        <v>#REF!</v>
      </c>
      <c r="K70" s="206" t="e">
        <f>IF('Crisis Indicator Data'!#REF!="No Data",1,IF(#REF!&lt;&gt;"",1,0))</f>
        <v>#REF!</v>
      </c>
      <c r="L70" s="206" t="e">
        <f>IF('Crisis Indicator Data'!#REF!="No Data",1,IF(#REF!&lt;&gt;"",1,0))</f>
        <v>#REF!</v>
      </c>
      <c r="M70" s="206" t="e">
        <f>IF('Crisis Indicator Data'!#REF!="No Data",1,IF(#REF!&lt;&gt;"",1,0))</f>
        <v>#REF!</v>
      </c>
      <c r="N70" s="206" t="e">
        <f>IF('Crisis Indicator Data'!#REF!="No Data",1,IF(#REF!&lt;&gt;"",1,0))</f>
        <v>#REF!</v>
      </c>
      <c r="O70" s="206" t="e">
        <f>IF('Crisis Indicator Data'!#REF!="No Data",1,IF(#REF!&lt;&gt;"",1,0))</f>
        <v>#REF!</v>
      </c>
      <c r="P70" s="206" t="e">
        <f>IF('Crisis Indicator Data'!#REF!="No Data",1,IF(#REF!&lt;&gt;"",1,0))</f>
        <v>#REF!</v>
      </c>
      <c r="Q70" s="206" t="e">
        <f>IF('Crisis Indicator Data'!#REF!="No Data",1,IF(#REF!&lt;&gt;"",1,0))</f>
        <v>#REF!</v>
      </c>
      <c r="R70" s="206" t="e">
        <f>IF('Crisis Indicator Data'!#REF!="No Data",1,IF(#REF!&lt;&gt;"",1,0))</f>
        <v>#REF!</v>
      </c>
      <c r="S70" s="206" t="e">
        <f>IF('Crisis Indicator Data'!#REF!="No Data",1,IF(#REF!&lt;&gt;"",1,0))</f>
        <v>#REF!</v>
      </c>
      <c r="T70" s="206" t="e">
        <f>IF('Crisis Indicator Data'!#REF!="No Data",1,IF(#REF!&lt;&gt;"",1,0))</f>
        <v>#REF!</v>
      </c>
      <c r="U70" s="206" t="e">
        <f>IF('Crisis Indicator Data'!#REF!="No Data",1,IF(#REF!&lt;&gt;"",1,0))</f>
        <v>#REF!</v>
      </c>
      <c r="V70" s="206" t="e">
        <f>IF('Crisis Indicator Data'!#REF!="No Data",1,IF(#REF!&lt;&gt;"",1,0))</f>
        <v>#REF!</v>
      </c>
      <c r="W70" s="206" t="e">
        <f>IF('Crisis Indicator Data'!#REF!="No Data",1,IF(#REF!&lt;&gt;"",1,0))</f>
        <v>#REF!</v>
      </c>
      <c r="X70" s="206" t="e">
        <f>IF('Crisis Indicator Data'!#REF!="No Data",1,IF(#REF!&lt;&gt;"",1,0))</f>
        <v>#REF!</v>
      </c>
      <c r="Y70" s="206" t="e">
        <f>IF('Crisis Indicator Data'!#REF!="No Data",1,IF(#REF!&lt;&gt;"",1,0))</f>
        <v>#REF!</v>
      </c>
      <c r="Z70" s="206" t="e">
        <f>IF('Crisis Indicator Data'!#REF!="No Data",1,IF(#REF!&lt;&gt;"",1,0))</f>
        <v>#REF!</v>
      </c>
      <c r="AA70" s="206" t="e">
        <f>IF('Crisis Indicator Data'!#REF!="No Data",1,IF(#REF!&lt;&gt;"",1,0))</f>
        <v>#REF!</v>
      </c>
      <c r="AB70" s="206" t="e">
        <f>IF('Crisis Indicator Data'!#REF!="No Data",1,IF(#REF!&lt;&gt;"",1,0))</f>
        <v>#REF!</v>
      </c>
      <c r="AC70" s="206" t="e">
        <f>IF('Crisis Indicator Data'!#REF!="No Data",1,IF(#REF!&lt;&gt;"",1,0))</f>
        <v>#REF!</v>
      </c>
      <c r="AD70" s="206" t="e">
        <f>IF('Crisis Indicator Data'!#REF!="No Data",1,IF(#REF!&lt;&gt;"",1,0))</f>
        <v>#REF!</v>
      </c>
      <c r="AE70" s="206" t="e">
        <f>IF('Crisis Indicator Data'!#REF!="No Data",1,IF(#REF!&lt;&gt;"",1,0))</f>
        <v>#REF!</v>
      </c>
      <c r="AF70" s="206" t="e">
        <f>IF('Crisis Indicator Data'!#REF!="No Data",1,IF(#REF!&lt;&gt;"",1,0))</f>
        <v>#REF!</v>
      </c>
      <c r="AG70" s="206" t="e">
        <f>IF('Crisis Indicator Data'!#REF!="No Data",1,IF(#REF!&lt;&gt;"",1,0))</f>
        <v>#REF!</v>
      </c>
      <c r="AH70" s="206" t="e">
        <f>IF('Crisis Indicator Data'!#REF!="No Data",1,IF(#REF!&lt;&gt;"",1,0))</f>
        <v>#REF!</v>
      </c>
      <c r="AI70" s="206" t="e">
        <f>IF('Crisis Indicator Data'!#REF!="No Data",1,IF(#REF!&lt;&gt;"",1,0))</f>
        <v>#REF!</v>
      </c>
      <c r="AJ70" s="206" t="e">
        <f>IF('Crisis Indicator Data'!#REF!="No Data",1,IF(#REF!&lt;&gt;"",1,0))</f>
        <v>#REF!</v>
      </c>
      <c r="AK70" s="206" t="e">
        <f>IF('Crisis Indicator Data'!#REF!="No Data",1,IF(#REF!&lt;&gt;"",1,0))</f>
        <v>#REF!</v>
      </c>
      <c r="AL70" s="206" t="e">
        <f>IF('Crisis Indicator Data'!#REF!="No Data",1,IF(#REF!&lt;&gt;"",1,0))</f>
        <v>#REF!</v>
      </c>
      <c r="AM70" s="206" t="e">
        <f>IF('Crisis Indicator Data'!#REF!="No Data",1,IF(#REF!&lt;&gt;"",1,0))</f>
        <v>#REF!</v>
      </c>
      <c r="AN70" s="206" t="e">
        <f>IF('Crisis Indicator Data'!#REF!="No Data",1,IF(#REF!&lt;&gt;"",1,0))</f>
        <v>#REF!</v>
      </c>
      <c r="AO70" s="206" t="e">
        <f>IF('Crisis Indicator Data'!#REF!="No Data",1,IF(#REF!&lt;&gt;"",1,0))</f>
        <v>#REF!</v>
      </c>
      <c r="AP70" s="206" t="e">
        <f>IF('Crisis Indicator Data'!#REF!="No Data",1,IF(#REF!&lt;&gt;"",1,0))</f>
        <v>#REF!</v>
      </c>
      <c r="AQ70" s="206" t="e">
        <f>IF('Crisis Indicator Data'!#REF!="No Data",1,IF(#REF!&lt;&gt;"",1,0))</f>
        <v>#REF!</v>
      </c>
      <c r="AR70" s="206" t="e">
        <f>IF('Crisis Indicator Data'!#REF!="No Data",1,IF(#REF!&lt;&gt;"",1,0))</f>
        <v>#REF!</v>
      </c>
      <c r="AS70" s="206" t="e">
        <f>IF('Crisis Indicator Data'!#REF!="No Data",1,IF(#REF!&lt;&gt;"",1,0))</f>
        <v>#REF!</v>
      </c>
      <c r="AT70" s="206" t="e">
        <f>IF('Crisis Indicator Data'!#REF!="No Data",1,IF(#REF!&lt;&gt;"",1,0))</f>
        <v>#REF!</v>
      </c>
      <c r="AU70" s="206" t="e">
        <f>IF('Crisis Indicator Data'!#REF!="No Data",1,IF(#REF!&lt;&gt;"",1,0))</f>
        <v>#REF!</v>
      </c>
      <c r="AV70" s="206" t="e">
        <f>IF('Crisis Indicator Data'!#REF!="No Data",1,IF(#REF!&lt;&gt;"",1,0))</f>
        <v>#REF!</v>
      </c>
      <c r="AW70" s="206" t="e">
        <f>IF('Crisis Indicator Data'!#REF!="No Data",1,IF(#REF!&lt;&gt;"",1,0))</f>
        <v>#REF!</v>
      </c>
      <c r="AX70" s="206" t="e">
        <f>IF('Crisis Indicator Data'!#REF!="No Data",1,IF(#REF!&lt;&gt;"",1,0))</f>
        <v>#REF!</v>
      </c>
      <c r="AY70" s="206" t="e">
        <f>IF('Crisis Indicator Data'!#REF!="No Data",1,IF(#REF!&lt;&gt;"",1,0))</f>
        <v>#REF!</v>
      </c>
      <c r="AZ70" s="206" t="e">
        <f>IF('Crisis Indicator Data'!#REF!="No Data",1,IF(#REF!&lt;&gt;"",1,0))</f>
        <v>#REF!</v>
      </c>
      <c r="BA70" t="e">
        <f t="shared" si="4"/>
        <v>#REF!</v>
      </c>
      <c r="BB70" s="22" t="e">
        <f t="shared" si="5"/>
        <v>#REF!</v>
      </c>
    </row>
    <row r="71" spans="1:54" x14ac:dyDescent="0.25">
      <c r="A71" t="s">
        <v>7233</v>
      </c>
      <c r="B71" s="206" t="e">
        <f>IF('Crisis Indicator Data'!#REF!="No Data",1,IF(#REF!&lt;&gt;"",1,0))</f>
        <v>#REF!</v>
      </c>
      <c r="C71" s="206" t="e">
        <f>IF('Crisis Indicator Data'!#REF!="No Data",1,IF(#REF!&lt;&gt;"",1,0))</f>
        <v>#REF!</v>
      </c>
      <c r="D71" s="206" t="e">
        <f>IF('Crisis Indicator Data'!#REF!="No Data",1,IF(#REF!&lt;&gt;"",1,0))</f>
        <v>#REF!</v>
      </c>
      <c r="E71" s="206" t="e">
        <f>IF('Crisis Indicator Data'!#REF!="No Data",1,IF(#REF!&lt;&gt;"",1,0))</f>
        <v>#REF!</v>
      </c>
      <c r="F71" s="206" t="e">
        <f>IF('Crisis Indicator Data'!#REF!="No Data",1,IF(#REF!&lt;&gt;"",1,0))</f>
        <v>#REF!</v>
      </c>
      <c r="G71" s="206" t="e">
        <f>IF('Crisis Indicator Data'!#REF!="No Data",1,IF(#REF!&lt;&gt;"",1,0))</f>
        <v>#REF!</v>
      </c>
      <c r="H71" s="206" t="e">
        <f>IF('Crisis Indicator Data'!#REF!="No Data",1,IF(#REF!&lt;&gt;"",1,0))</f>
        <v>#REF!</v>
      </c>
      <c r="I71" s="206" t="e">
        <f>IF('Crisis Indicator Data'!#REF!="No Data",1,IF(#REF!&lt;&gt;"",1,0))</f>
        <v>#REF!</v>
      </c>
      <c r="J71" s="206" t="e">
        <f>IF('Crisis Indicator Data'!#REF!="No Data",1,IF(#REF!&lt;&gt;"",1,0))</f>
        <v>#REF!</v>
      </c>
      <c r="K71" s="206" t="e">
        <f>IF('Crisis Indicator Data'!#REF!="No Data",1,IF(#REF!&lt;&gt;"",1,0))</f>
        <v>#REF!</v>
      </c>
      <c r="L71" s="206" t="e">
        <f>IF('Crisis Indicator Data'!#REF!="No Data",1,IF(#REF!&lt;&gt;"",1,0))</f>
        <v>#REF!</v>
      </c>
      <c r="M71" s="206" t="e">
        <f>IF('Crisis Indicator Data'!#REF!="No Data",1,IF(#REF!&lt;&gt;"",1,0))</f>
        <v>#REF!</v>
      </c>
      <c r="N71" s="206" t="e">
        <f>IF('Crisis Indicator Data'!#REF!="No Data",1,IF(#REF!&lt;&gt;"",1,0))</f>
        <v>#REF!</v>
      </c>
      <c r="O71" s="206" t="e">
        <f>IF('Crisis Indicator Data'!#REF!="No Data",1,IF(#REF!&lt;&gt;"",1,0))</f>
        <v>#REF!</v>
      </c>
      <c r="P71" s="206" t="e">
        <f>IF('Crisis Indicator Data'!#REF!="No Data",1,IF(#REF!&lt;&gt;"",1,0))</f>
        <v>#REF!</v>
      </c>
      <c r="Q71" s="206" t="e">
        <f>IF('Crisis Indicator Data'!#REF!="No Data",1,IF(#REF!&lt;&gt;"",1,0))</f>
        <v>#REF!</v>
      </c>
      <c r="R71" s="206" t="e">
        <f>IF('Crisis Indicator Data'!#REF!="No Data",1,IF(#REF!&lt;&gt;"",1,0))</f>
        <v>#REF!</v>
      </c>
      <c r="S71" s="206" t="e">
        <f>IF('Crisis Indicator Data'!#REF!="No Data",1,IF(#REF!&lt;&gt;"",1,0))</f>
        <v>#REF!</v>
      </c>
      <c r="T71" s="206" t="e">
        <f>IF('Crisis Indicator Data'!#REF!="No Data",1,IF(#REF!&lt;&gt;"",1,0))</f>
        <v>#REF!</v>
      </c>
      <c r="U71" s="206" t="e">
        <f>IF('Crisis Indicator Data'!#REF!="No Data",1,IF(#REF!&lt;&gt;"",1,0))</f>
        <v>#REF!</v>
      </c>
      <c r="V71" s="206" t="e">
        <f>IF('Crisis Indicator Data'!#REF!="No Data",1,IF(#REF!&lt;&gt;"",1,0))</f>
        <v>#REF!</v>
      </c>
      <c r="W71" s="206" t="e">
        <f>IF('Crisis Indicator Data'!#REF!="No Data",1,IF(#REF!&lt;&gt;"",1,0))</f>
        <v>#REF!</v>
      </c>
      <c r="X71" s="206" t="e">
        <f>IF('Crisis Indicator Data'!#REF!="No Data",1,IF(#REF!&lt;&gt;"",1,0))</f>
        <v>#REF!</v>
      </c>
      <c r="Y71" s="206" t="e">
        <f>IF('Crisis Indicator Data'!#REF!="No Data",1,IF(#REF!&lt;&gt;"",1,0))</f>
        <v>#REF!</v>
      </c>
      <c r="Z71" s="206" t="e">
        <f>IF('Crisis Indicator Data'!#REF!="No Data",1,IF(#REF!&lt;&gt;"",1,0))</f>
        <v>#REF!</v>
      </c>
      <c r="AA71" s="206" t="e">
        <f>IF('Crisis Indicator Data'!#REF!="No Data",1,IF(#REF!&lt;&gt;"",1,0))</f>
        <v>#REF!</v>
      </c>
      <c r="AB71" s="206" t="e">
        <f>IF('Crisis Indicator Data'!#REF!="No Data",1,IF(#REF!&lt;&gt;"",1,0))</f>
        <v>#REF!</v>
      </c>
      <c r="AC71" s="206" t="e">
        <f>IF('Crisis Indicator Data'!#REF!="No Data",1,IF(#REF!&lt;&gt;"",1,0))</f>
        <v>#REF!</v>
      </c>
      <c r="AD71" s="206" t="e">
        <f>IF('Crisis Indicator Data'!#REF!="No Data",1,IF(#REF!&lt;&gt;"",1,0))</f>
        <v>#REF!</v>
      </c>
      <c r="AE71" s="206" t="e">
        <f>IF('Crisis Indicator Data'!#REF!="No Data",1,IF(#REF!&lt;&gt;"",1,0))</f>
        <v>#REF!</v>
      </c>
      <c r="AF71" s="206" t="e">
        <f>IF('Crisis Indicator Data'!#REF!="No Data",1,IF(#REF!&lt;&gt;"",1,0))</f>
        <v>#REF!</v>
      </c>
      <c r="AG71" s="206" t="e">
        <f>IF('Crisis Indicator Data'!#REF!="No Data",1,IF(#REF!&lt;&gt;"",1,0))</f>
        <v>#REF!</v>
      </c>
      <c r="AH71" s="206" t="e">
        <f>IF('Crisis Indicator Data'!#REF!="No Data",1,IF(#REF!&lt;&gt;"",1,0))</f>
        <v>#REF!</v>
      </c>
      <c r="AI71" s="206" t="e">
        <f>IF('Crisis Indicator Data'!#REF!="No Data",1,IF(#REF!&lt;&gt;"",1,0))</f>
        <v>#REF!</v>
      </c>
      <c r="AJ71" s="206" t="e">
        <f>IF('Crisis Indicator Data'!#REF!="No Data",1,IF(#REF!&lt;&gt;"",1,0))</f>
        <v>#REF!</v>
      </c>
      <c r="AK71" s="206" t="e">
        <f>IF('Crisis Indicator Data'!#REF!="No Data",1,IF(#REF!&lt;&gt;"",1,0))</f>
        <v>#REF!</v>
      </c>
      <c r="AL71" s="206" t="e">
        <f>IF('Crisis Indicator Data'!#REF!="No Data",1,IF(#REF!&lt;&gt;"",1,0))</f>
        <v>#REF!</v>
      </c>
      <c r="AM71" s="206" t="e">
        <f>IF('Crisis Indicator Data'!#REF!="No Data",1,IF(#REF!&lt;&gt;"",1,0))</f>
        <v>#REF!</v>
      </c>
      <c r="AN71" s="206" t="e">
        <f>IF('Crisis Indicator Data'!#REF!="No Data",1,IF(#REF!&lt;&gt;"",1,0))</f>
        <v>#REF!</v>
      </c>
      <c r="AO71" s="206" t="e">
        <f>IF('Crisis Indicator Data'!#REF!="No Data",1,IF(#REF!&lt;&gt;"",1,0))</f>
        <v>#REF!</v>
      </c>
      <c r="AP71" s="206" t="e">
        <f>IF('Crisis Indicator Data'!#REF!="No Data",1,IF(#REF!&lt;&gt;"",1,0))</f>
        <v>#REF!</v>
      </c>
      <c r="AQ71" s="206" t="e">
        <f>IF('Crisis Indicator Data'!#REF!="No Data",1,IF(#REF!&lt;&gt;"",1,0))</f>
        <v>#REF!</v>
      </c>
      <c r="AR71" s="206" t="e">
        <f>IF('Crisis Indicator Data'!#REF!="No Data",1,IF(#REF!&lt;&gt;"",1,0))</f>
        <v>#REF!</v>
      </c>
      <c r="AS71" s="206" t="e">
        <f>IF('Crisis Indicator Data'!#REF!="No Data",1,IF(#REF!&lt;&gt;"",1,0))</f>
        <v>#REF!</v>
      </c>
      <c r="AT71" s="206" t="e">
        <f>IF('Crisis Indicator Data'!#REF!="No Data",1,IF(#REF!&lt;&gt;"",1,0))</f>
        <v>#REF!</v>
      </c>
      <c r="AU71" s="206" t="e">
        <f>IF('Crisis Indicator Data'!#REF!="No Data",1,IF(#REF!&lt;&gt;"",1,0))</f>
        <v>#REF!</v>
      </c>
      <c r="AV71" s="206" t="e">
        <f>IF('Crisis Indicator Data'!#REF!="No Data",1,IF(#REF!&lt;&gt;"",1,0))</f>
        <v>#REF!</v>
      </c>
      <c r="AW71" s="206" t="e">
        <f>IF('Crisis Indicator Data'!#REF!="No Data",1,IF(#REF!&lt;&gt;"",1,0))</f>
        <v>#REF!</v>
      </c>
      <c r="AX71" s="206" t="e">
        <f>IF('Crisis Indicator Data'!#REF!="No Data",1,IF(#REF!&lt;&gt;"",1,0))</f>
        <v>#REF!</v>
      </c>
      <c r="AY71" s="206" t="e">
        <f>IF('Crisis Indicator Data'!#REF!="No Data",1,IF(#REF!&lt;&gt;"",1,0))</f>
        <v>#REF!</v>
      </c>
      <c r="AZ71" s="206" t="e">
        <f>IF('Crisis Indicator Data'!#REF!="No Data",1,IF(#REF!&lt;&gt;"",1,0))</f>
        <v>#REF!</v>
      </c>
      <c r="BA71" t="e">
        <f t="shared" si="4"/>
        <v>#REF!</v>
      </c>
      <c r="BB71" s="22" t="e">
        <f t="shared" si="5"/>
        <v>#REF!</v>
      </c>
    </row>
    <row r="72" spans="1:54" x14ac:dyDescent="0.25">
      <c r="A72" t="s">
        <v>7237</v>
      </c>
      <c r="B72" s="206" t="e">
        <f>IF('Crisis Indicator Data'!#REF!="No Data",1,IF(#REF!&lt;&gt;"",1,0))</f>
        <v>#REF!</v>
      </c>
      <c r="C72" s="206" t="e">
        <f>IF('Crisis Indicator Data'!#REF!="No Data",1,IF(#REF!&lt;&gt;"",1,0))</f>
        <v>#REF!</v>
      </c>
      <c r="D72" s="206" t="e">
        <f>IF('Crisis Indicator Data'!#REF!="No Data",1,IF(#REF!&lt;&gt;"",1,0))</f>
        <v>#REF!</v>
      </c>
      <c r="E72" s="206" t="e">
        <f>IF('Crisis Indicator Data'!#REF!="No Data",1,IF(#REF!&lt;&gt;"",1,0))</f>
        <v>#REF!</v>
      </c>
      <c r="F72" s="206" t="e">
        <f>IF('Crisis Indicator Data'!#REF!="No Data",1,IF(#REF!&lt;&gt;"",1,0))</f>
        <v>#REF!</v>
      </c>
      <c r="G72" s="206" t="e">
        <f>IF('Crisis Indicator Data'!#REF!="No Data",1,IF(#REF!&lt;&gt;"",1,0))</f>
        <v>#REF!</v>
      </c>
      <c r="H72" s="206" t="e">
        <f>IF('Crisis Indicator Data'!#REF!="No Data",1,IF(#REF!&lt;&gt;"",1,0))</f>
        <v>#REF!</v>
      </c>
      <c r="I72" s="206" t="e">
        <f>IF('Crisis Indicator Data'!#REF!="No Data",1,IF(#REF!&lt;&gt;"",1,0))</f>
        <v>#REF!</v>
      </c>
      <c r="J72" s="206" t="e">
        <f>IF('Crisis Indicator Data'!#REF!="No Data",1,IF(#REF!&lt;&gt;"",1,0))</f>
        <v>#REF!</v>
      </c>
      <c r="K72" s="206" t="e">
        <f>IF('Crisis Indicator Data'!#REF!="No Data",1,IF(#REF!&lt;&gt;"",1,0))</f>
        <v>#REF!</v>
      </c>
      <c r="L72" s="206" t="e">
        <f>IF('Crisis Indicator Data'!#REF!="No Data",1,IF(#REF!&lt;&gt;"",1,0))</f>
        <v>#REF!</v>
      </c>
      <c r="M72" s="206" t="e">
        <f>IF('Crisis Indicator Data'!#REF!="No Data",1,IF(#REF!&lt;&gt;"",1,0))</f>
        <v>#REF!</v>
      </c>
      <c r="N72" s="206" t="e">
        <f>IF('Crisis Indicator Data'!#REF!="No Data",1,IF(#REF!&lt;&gt;"",1,0))</f>
        <v>#REF!</v>
      </c>
      <c r="O72" s="206" t="e">
        <f>IF('Crisis Indicator Data'!#REF!="No Data",1,IF(#REF!&lt;&gt;"",1,0))</f>
        <v>#REF!</v>
      </c>
      <c r="P72" s="206" t="e">
        <f>IF('Crisis Indicator Data'!#REF!="No Data",1,IF(#REF!&lt;&gt;"",1,0))</f>
        <v>#REF!</v>
      </c>
      <c r="Q72" s="206" t="e">
        <f>IF('Crisis Indicator Data'!#REF!="No Data",1,IF(#REF!&lt;&gt;"",1,0))</f>
        <v>#REF!</v>
      </c>
      <c r="R72" s="206" t="e">
        <f>IF('Crisis Indicator Data'!#REF!="No Data",1,IF(#REF!&lt;&gt;"",1,0))</f>
        <v>#REF!</v>
      </c>
      <c r="S72" s="206" t="e">
        <f>IF('Crisis Indicator Data'!#REF!="No Data",1,IF(#REF!&lt;&gt;"",1,0))</f>
        <v>#REF!</v>
      </c>
      <c r="T72" s="206" t="e">
        <f>IF('Crisis Indicator Data'!#REF!="No Data",1,IF(#REF!&lt;&gt;"",1,0))</f>
        <v>#REF!</v>
      </c>
      <c r="U72" s="206" t="e">
        <f>IF('Crisis Indicator Data'!#REF!="No Data",1,IF(#REF!&lt;&gt;"",1,0))</f>
        <v>#REF!</v>
      </c>
      <c r="V72" s="206" t="e">
        <f>IF('Crisis Indicator Data'!#REF!="No Data",1,IF(#REF!&lt;&gt;"",1,0))</f>
        <v>#REF!</v>
      </c>
      <c r="W72" s="206" t="e">
        <f>IF('Crisis Indicator Data'!#REF!="No Data",1,IF(#REF!&lt;&gt;"",1,0))</f>
        <v>#REF!</v>
      </c>
      <c r="X72" s="206" t="e">
        <f>IF('Crisis Indicator Data'!#REF!="No Data",1,IF(#REF!&lt;&gt;"",1,0))</f>
        <v>#REF!</v>
      </c>
      <c r="Y72" s="206" t="e">
        <f>IF('Crisis Indicator Data'!#REF!="No Data",1,IF(#REF!&lt;&gt;"",1,0))</f>
        <v>#REF!</v>
      </c>
      <c r="Z72" s="206" t="e">
        <f>IF('Crisis Indicator Data'!#REF!="No Data",1,IF(#REF!&lt;&gt;"",1,0))</f>
        <v>#REF!</v>
      </c>
      <c r="AA72" s="206" t="e">
        <f>IF('Crisis Indicator Data'!#REF!="No Data",1,IF(#REF!&lt;&gt;"",1,0))</f>
        <v>#REF!</v>
      </c>
      <c r="AB72" s="206" t="e">
        <f>IF('Crisis Indicator Data'!#REF!="No Data",1,IF(#REF!&lt;&gt;"",1,0))</f>
        <v>#REF!</v>
      </c>
      <c r="AC72" s="206" t="e">
        <f>IF('Crisis Indicator Data'!#REF!="No Data",1,IF(#REF!&lt;&gt;"",1,0))</f>
        <v>#REF!</v>
      </c>
      <c r="AD72" s="206" t="e">
        <f>IF('Crisis Indicator Data'!#REF!="No Data",1,IF(#REF!&lt;&gt;"",1,0))</f>
        <v>#REF!</v>
      </c>
      <c r="AE72" s="206" t="e">
        <f>IF('Crisis Indicator Data'!#REF!="No Data",1,IF(#REF!&lt;&gt;"",1,0))</f>
        <v>#REF!</v>
      </c>
      <c r="AF72" s="206" t="e">
        <f>IF('Crisis Indicator Data'!#REF!="No Data",1,IF(#REF!&lt;&gt;"",1,0))</f>
        <v>#REF!</v>
      </c>
      <c r="AG72" s="206" t="e">
        <f>IF('Crisis Indicator Data'!#REF!="No Data",1,IF(#REF!&lt;&gt;"",1,0))</f>
        <v>#REF!</v>
      </c>
      <c r="AH72" s="206" t="e">
        <f>IF('Crisis Indicator Data'!#REF!="No Data",1,IF(#REF!&lt;&gt;"",1,0))</f>
        <v>#REF!</v>
      </c>
      <c r="AI72" s="206" t="e">
        <f>IF('Crisis Indicator Data'!#REF!="No Data",1,IF(#REF!&lt;&gt;"",1,0))</f>
        <v>#REF!</v>
      </c>
      <c r="AJ72" s="206" t="e">
        <f>IF('Crisis Indicator Data'!#REF!="No Data",1,IF(#REF!&lt;&gt;"",1,0))</f>
        <v>#REF!</v>
      </c>
      <c r="AK72" s="206" t="e">
        <f>IF('Crisis Indicator Data'!#REF!="No Data",1,IF(#REF!&lt;&gt;"",1,0))</f>
        <v>#REF!</v>
      </c>
      <c r="AL72" s="206" t="e">
        <f>IF('Crisis Indicator Data'!#REF!="No Data",1,IF(#REF!&lt;&gt;"",1,0))</f>
        <v>#REF!</v>
      </c>
      <c r="AM72" s="206" t="e">
        <f>IF('Crisis Indicator Data'!#REF!="No Data",1,IF(#REF!&lt;&gt;"",1,0))</f>
        <v>#REF!</v>
      </c>
      <c r="AN72" s="206" t="e">
        <f>IF('Crisis Indicator Data'!#REF!="No Data",1,IF(#REF!&lt;&gt;"",1,0))</f>
        <v>#REF!</v>
      </c>
      <c r="AO72" s="206" t="e">
        <f>IF('Crisis Indicator Data'!#REF!="No Data",1,IF(#REF!&lt;&gt;"",1,0))</f>
        <v>#REF!</v>
      </c>
      <c r="AP72" s="206" t="e">
        <f>IF('Crisis Indicator Data'!#REF!="No Data",1,IF(#REF!&lt;&gt;"",1,0))</f>
        <v>#REF!</v>
      </c>
      <c r="AQ72" s="206" t="e">
        <f>IF('Crisis Indicator Data'!#REF!="No Data",1,IF(#REF!&lt;&gt;"",1,0))</f>
        <v>#REF!</v>
      </c>
      <c r="AR72" s="206" t="e">
        <f>IF('Crisis Indicator Data'!#REF!="No Data",1,IF(#REF!&lt;&gt;"",1,0))</f>
        <v>#REF!</v>
      </c>
      <c r="AS72" s="206" t="e">
        <f>IF('Crisis Indicator Data'!#REF!="No Data",1,IF(#REF!&lt;&gt;"",1,0))</f>
        <v>#REF!</v>
      </c>
      <c r="AT72" s="206" t="e">
        <f>IF('Crisis Indicator Data'!#REF!="No Data",1,IF(#REF!&lt;&gt;"",1,0))</f>
        <v>#REF!</v>
      </c>
      <c r="AU72" s="206" t="e">
        <f>IF('Crisis Indicator Data'!#REF!="No Data",1,IF(#REF!&lt;&gt;"",1,0))</f>
        <v>#REF!</v>
      </c>
      <c r="AV72" s="206" t="e">
        <f>IF('Crisis Indicator Data'!#REF!="No Data",1,IF(#REF!&lt;&gt;"",1,0))</f>
        <v>#REF!</v>
      </c>
      <c r="AW72" s="206" t="e">
        <f>IF('Crisis Indicator Data'!#REF!="No Data",1,IF(#REF!&lt;&gt;"",1,0))</f>
        <v>#REF!</v>
      </c>
      <c r="AX72" s="206" t="e">
        <f>IF('Crisis Indicator Data'!#REF!="No Data",1,IF(#REF!&lt;&gt;"",1,0))</f>
        <v>#REF!</v>
      </c>
      <c r="AY72" s="206" t="e">
        <f>IF('Crisis Indicator Data'!#REF!="No Data",1,IF(#REF!&lt;&gt;"",1,0))</f>
        <v>#REF!</v>
      </c>
      <c r="AZ72" s="206" t="e">
        <f>IF('Crisis Indicator Data'!#REF!="No Data",1,IF(#REF!&lt;&gt;"",1,0))</f>
        <v>#REF!</v>
      </c>
      <c r="BA72" t="e">
        <f t="shared" si="4"/>
        <v>#REF!</v>
      </c>
      <c r="BB72" s="22" t="e">
        <f t="shared" si="5"/>
        <v>#REF!</v>
      </c>
    </row>
    <row r="73" spans="1:54" x14ac:dyDescent="0.25">
      <c r="A73" t="s">
        <v>7234</v>
      </c>
      <c r="B73" s="206" t="e">
        <f>IF('Crisis Indicator Data'!#REF!="No Data",1,IF(#REF!&lt;&gt;"",1,0))</f>
        <v>#REF!</v>
      </c>
      <c r="C73" s="206" t="e">
        <f>IF('Crisis Indicator Data'!#REF!="No Data",1,IF(#REF!&lt;&gt;"",1,0))</f>
        <v>#REF!</v>
      </c>
      <c r="D73" s="206" t="e">
        <f>IF('Crisis Indicator Data'!#REF!="No Data",1,IF(#REF!&lt;&gt;"",1,0))</f>
        <v>#REF!</v>
      </c>
      <c r="E73" s="206" t="e">
        <f>IF('Crisis Indicator Data'!#REF!="No Data",1,IF(#REF!&lt;&gt;"",1,0))</f>
        <v>#REF!</v>
      </c>
      <c r="F73" s="206" t="e">
        <f>IF('Crisis Indicator Data'!#REF!="No Data",1,IF(#REF!&lt;&gt;"",1,0))</f>
        <v>#REF!</v>
      </c>
      <c r="G73" s="206" t="e">
        <f>IF('Crisis Indicator Data'!#REF!="No Data",1,IF(#REF!&lt;&gt;"",1,0))</f>
        <v>#REF!</v>
      </c>
      <c r="H73" s="206" t="e">
        <f>IF('Crisis Indicator Data'!#REF!="No Data",1,IF(#REF!&lt;&gt;"",1,0))</f>
        <v>#REF!</v>
      </c>
      <c r="I73" s="206" t="e">
        <f>IF('Crisis Indicator Data'!#REF!="No Data",1,IF(#REF!&lt;&gt;"",1,0))</f>
        <v>#REF!</v>
      </c>
      <c r="J73" s="206" t="e">
        <f>IF('Crisis Indicator Data'!#REF!="No Data",1,IF(#REF!&lt;&gt;"",1,0))</f>
        <v>#REF!</v>
      </c>
      <c r="K73" s="206" t="e">
        <f>IF('Crisis Indicator Data'!#REF!="No Data",1,IF(#REF!&lt;&gt;"",1,0))</f>
        <v>#REF!</v>
      </c>
      <c r="L73" s="206" t="e">
        <f>IF('Crisis Indicator Data'!#REF!="No Data",1,IF(#REF!&lt;&gt;"",1,0))</f>
        <v>#REF!</v>
      </c>
      <c r="M73" s="206" t="e">
        <f>IF('Crisis Indicator Data'!#REF!="No Data",1,IF(#REF!&lt;&gt;"",1,0))</f>
        <v>#REF!</v>
      </c>
      <c r="N73" s="206" t="e">
        <f>IF('Crisis Indicator Data'!#REF!="No Data",1,IF(#REF!&lt;&gt;"",1,0))</f>
        <v>#REF!</v>
      </c>
      <c r="O73" s="206" t="e">
        <f>IF('Crisis Indicator Data'!#REF!="No Data",1,IF(#REF!&lt;&gt;"",1,0))</f>
        <v>#REF!</v>
      </c>
      <c r="P73" s="206" t="e">
        <f>IF('Crisis Indicator Data'!#REF!="No Data",1,IF(#REF!&lt;&gt;"",1,0))</f>
        <v>#REF!</v>
      </c>
      <c r="Q73" s="206" t="e">
        <f>IF('Crisis Indicator Data'!#REF!="No Data",1,IF(#REF!&lt;&gt;"",1,0))</f>
        <v>#REF!</v>
      </c>
      <c r="R73" s="206" t="e">
        <f>IF('Crisis Indicator Data'!#REF!="No Data",1,IF(#REF!&lt;&gt;"",1,0))</f>
        <v>#REF!</v>
      </c>
      <c r="S73" s="206" t="e">
        <f>IF('Crisis Indicator Data'!#REF!="No Data",1,IF(#REF!&lt;&gt;"",1,0))</f>
        <v>#REF!</v>
      </c>
      <c r="T73" s="206" t="e">
        <f>IF('Crisis Indicator Data'!#REF!="No Data",1,IF(#REF!&lt;&gt;"",1,0))</f>
        <v>#REF!</v>
      </c>
      <c r="U73" s="206" t="e">
        <f>IF('Crisis Indicator Data'!#REF!="No Data",1,IF(#REF!&lt;&gt;"",1,0))</f>
        <v>#REF!</v>
      </c>
      <c r="V73" s="206" t="e">
        <f>IF('Crisis Indicator Data'!#REF!="No Data",1,IF(#REF!&lt;&gt;"",1,0))</f>
        <v>#REF!</v>
      </c>
      <c r="W73" s="206" t="e">
        <f>IF('Crisis Indicator Data'!#REF!="No Data",1,IF(#REF!&lt;&gt;"",1,0))</f>
        <v>#REF!</v>
      </c>
      <c r="X73" s="206" t="e">
        <f>IF('Crisis Indicator Data'!#REF!="No Data",1,IF(#REF!&lt;&gt;"",1,0))</f>
        <v>#REF!</v>
      </c>
      <c r="Y73" s="206" t="e">
        <f>IF('Crisis Indicator Data'!#REF!="No Data",1,IF(#REF!&lt;&gt;"",1,0))</f>
        <v>#REF!</v>
      </c>
      <c r="Z73" s="206" t="e">
        <f>IF('Crisis Indicator Data'!#REF!="No Data",1,IF(#REF!&lt;&gt;"",1,0))</f>
        <v>#REF!</v>
      </c>
      <c r="AA73" s="206" t="e">
        <f>IF('Crisis Indicator Data'!#REF!="No Data",1,IF(#REF!&lt;&gt;"",1,0))</f>
        <v>#REF!</v>
      </c>
      <c r="AB73" s="206" t="e">
        <f>IF('Crisis Indicator Data'!#REF!="No Data",1,IF(#REF!&lt;&gt;"",1,0))</f>
        <v>#REF!</v>
      </c>
      <c r="AC73" s="206" t="e">
        <f>IF('Crisis Indicator Data'!#REF!="No Data",1,IF(#REF!&lt;&gt;"",1,0))</f>
        <v>#REF!</v>
      </c>
      <c r="AD73" s="206" t="e">
        <f>IF('Crisis Indicator Data'!#REF!="No Data",1,IF(#REF!&lt;&gt;"",1,0))</f>
        <v>#REF!</v>
      </c>
      <c r="AE73" s="206" t="e">
        <f>IF('Crisis Indicator Data'!#REF!="No Data",1,IF(#REF!&lt;&gt;"",1,0))</f>
        <v>#REF!</v>
      </c>
      <c r="AF73" s="206" t="e">
        <f>IF('Crisis Indicator Data'!#REF!="No Data",1,IF(#REF!&lt;&gt;"",1,0))</f>
        <v>#REF!</v>
      </c>
      <c r="AG73" s="206" t="e">
        <f>IF('Crisis Indicator Data'!#REF!="No Data",1,IF(#REF!&lt;&gt;"",1,0))</f>
        <v>#REF!</v>
      </c>
      <c r="AH73" s="206" t="e">
        <f>IF('Crisis Indicator Data'!#REF!="No Data",1,IF(#REF!&lt;&gt;"",1,0))</f>
        <v>#REF!</v>
      </c>
      <c r="AI73" s="206" t="e">
        <f>IF('Crisis Indicator Data'!#REF!="No Data",1,IF(#REF!&lt;&gt;"",1,0))</f>
        <v>#REF!</v>
      </c>
      <c r="AJ73" s="206" t="e">
        <f>IF('Crisis Indicator Data'!#REF!="No Data",1,IF(#REF!&lt;&gt;"",1,0))</f>
        <v>#REF!</v>
      </c>
      <c r="AK73" s="206" t="e">
        <f>IF('Crisis Indicator Data'!#REF!="No Data",1,IF(#REF!&lt;&gt;"",1,0))</f>
        <v>#REF!</v>
      </c>
      <c r="AL73" s="206" t="e">
        <f>IF('Crisis Indicator Data'!#REF!="No Data",1,IF(#REF!&lt;&gt;"",1,0))</f>
        <v>#REF!</v>
      </c>
      <c r="AM73" s="206" t="e">
        <f>IF('Crisis Indicator Data'!#REF!="No Data",1,IF(#REF!&lt;&gt;"",1,0))</f>
        <v>#REF!</v>
      </c>
      <c r="AN73" s="206" t="e">
        <f>IF('Crisis Indicator Data'!#REF!="No Data",1,IF(#REF!&lt;&gt;"",1,0))</f>
        <v>#REF!</v>
      </c>
      <c r="AO73" s="206" t="e">
        <f>IF('Crisis Indicator Data'!#REF!="No Data",1,IF(#REF!&lt;&gt;"",1,0))</f>
        <v>#REF!</v>
      </c>
      <c r="AP73" s="206" t="e">
        <f>IF('Crisis Indicator Data'!#REF!="No Data",1,IF(#REF!&lt;&gt;"",1,0))</f>
        <v>#REF!</v>
      </c>
      <c r="AQ73" s="206" t="e">
        <f>IF('Crisis Indicator Data'!#REF!="No Data",1,IF(#REF!&lt;&gt;"",1,0))</f>
        <v>#REF!</v>
      </c>
      <c r="AR73" s="206" t="e">
        <f>IF('Crisis Indicator Data'!#REF!="No Data",1,IF(#REF!&lt;&gt;"",1,0))</f>
        <v>#REF!</v>
      </c>
      <c r="AS73" s="206" t="e">
        <f>IF('Crisis Indicator Data'!#REF!="No Data",1,IF(#REF!&lt;&gt;"",1,0))</f>
        <v>#REF!</v>
      </c>
      <c r="AT73" s="206" t="e">
        <f>IF('Crisis Indicator Data'!#REF!="No Data",1,IF(#REF!&lt;&gt;"",1,0))</f>
        <v>#REF!</v>
      </c>
      <c r="AU73" s="206" t="e">
        <f>IF('Crisis Indicator Data'!#REF!="No Data",1,IF(#REF!&lt;&gt;"",1,0))</f>
        <v>#REF!</v>
      </c>
      <c r="AV73" s="206" t="e">
        <f>IF('Crisis Indicator Data'!#REF!="No Data",1,IF(#REF!&lt;&gt;"",1,0))</f>
        <v>#REF!</v>
      </c>
      <c r="AW73" s="206" t="e">
        <f>IF('Crisis Indicator Data'!#REF!="No Data",1,IF(#REF!&lt;&gt;"",1,0))</f>
        <v>#REF!</v>
      </c>
      <c r="AX73" s="206" t="e">
        <f>IF('Crisis Indicator Data'!#REF!="No Data",1,IF(#REF!&lt;&gt;"",1,0))</f>
        <v>#REF!</v>
      </c>
      <c r="AY73" s="206" t="e">
        <f>IF('Crisis Indicator Data'!#REF!="No Data",1,IF(#REF!&lt;&gt;"",1,0))</f>
        <v>#REF!</v>
      </c>
      <c r="AZ73" s="206" t="e">
        <f>IF('Crisis Indicator Data'!#REF!="No Data",1,IF(#REF!&lt;&gt;"",1,0))</f>
        <v>#REF!</v>
      </c>
      <c r="BA73" t="e">
        <f t="shared" si="4"/>
        <v>#REF!</v>
      </c>
      <c r="BB73" s="22" t="e">
        <f t="shared" si="5"/>
        <v>#REF!</v>
      </c>
    </row>
    <row r="74" spans="1:54" x14ac:dyDescent="0.25">
      <c r="A74" t="s">
        <v>7239</v>
      </c>
      <c r="B74" s="206" t="e">
        <f>IF('Crisis Indicator Data'!#REF!="No Data",1,IF(#REF!&lt;&gt;"",1,0))</f>
        <v>#REF!</v>
      </c>
      <c r="C74" s="206" t="e">
        <f>IF('Crisis Indicator Data'!#REF!="No Data",1,IF(#REF!&lt;&gt;"",1,0))</f>
        <v>#REF!</v>
      </c>
      <c r="D74" s="206" t="e">
        <f>IF('Crisis Indicator Data'!#REF!="No Data",1,IF(#REF!&lt;&gt;"",1,0))</f>
        <v>#REF!</v>
      </c>
      <c r="E74" s="206" t="e">
        <f>IF('Crisis Indicator Data'!#REF!="No Data",1,IF(#REF!&lt;&gt;"",1,0))</f>
        <v>#REF!</v>
      </c>
      <c r="F74" s="206" t="e">
        <f>IF('Crisis Indicator Data'!#REF!="No Data",1,IF(#REF!&lt;&gt;"",1,0))</f>
        <v>#REF!</v>
      </c>
      <c r="G74" s="206" t="e">
        <f>IF('Crisis Indicator Data'!#REF!="No Data",1,IF(#REF!&lt;&gt;"",1,0))</f>
        <v>#REF!</v>
      </c>
      <c r="H74" s="206" t="e">
        <f>IF('Crisis Indicator Data'!#REF!="No Data",1,IF(#REF!&lt;&gt;"",1,0))</f>
        <v>#REF!</v>
      </c>
      <c r="I74" s="206" t="e">
        <f>IF('Crisis Indicator Data'!#REF!="No Data",1,IF(#REF!&lt;&gt;"",1,0))</f>
        <v>#REF!</v>
      </c>
      <c r="J74" s="206" t="e">
        <f>IF('Crisis Indicator Data'!#REF!="No Data",1,IF(#REF!&lt;&gt;"",1,0))</f>
        <v>#REF!</v>
      </c>
      <c r="K74" s="206" t="e">
        <f>IF('Crisis Indicator Data'!#REF!="No Data",1,IF(#REF!&lt;&gt;"",1,0))</f>
        <v>#REF!</v>
      </c>
      <c r="L74" s="206" t="e">
        <f>IF('Crisis Indicator Data'!#REF!="No Data",1,IF(#REF!&lt;&gt;"",1,0))</f>
        <v>#REF!</v>
      </c>
      <c r="M74" s="206" t="e">
        <f>IF('Crisis Indicator Data'!#REF!="No Data",1,IF(#REF!&lt;&gt;"",1,0))</f>
        <v>#REF!</v>
      </c>
      <c r="N74" s="206" t="e">
        <f>IF('Crisis Indicator Data'!#REF!="No Data",1,IF(#REF!&lt;&gt;"",1,0))</f>
        <v>#REF!</v>
      </c>
      <c r="O74" s="206" t="e">
        <f>IF('Crisis Indicator Data'!#REF!="No Data",1,IF(#REF!&lt;&gt;"",1,0))</f>
        <v>#REF!</v>
      </c>
      <c r="P74" s="206" t="e">
        <f>IF('Crisis Indicator Data'!#REF!="No Data",1,IF(#REF!&lt;&gt;"",1,0))</f>
        <v>#REF!</v>
      </c>
      <c r="Q74" s="206" t="e">
        <f>IF('Crisis Indicator Data'!#REF!="No Data",1,IF(#REF!&lt;&gt;"",1,0))</f>
        <v>#REF!</v>
      </c>
      <c r="R74" s="206" t="e">
        <f>IF('Crisis Indicator Data'!#REF!="No Data",1,IF(#REF!&lt;&gt;"",1,0))</f>
        <v>#REF!</v>
      </c>
      <c r="S74" s="206" t="e">
        <f>IF('Crisis Indicator Data'!#REF!="No Data",1,IF(#REF!&lt;&gt;"",1,0))</f>
        <v>#REF!</v>
      </c>
      <c r="T74" s="206" t="e">
        <f>IF('Crisis Indicator Data'!#REF!="No Data",1,IF(#REF!&lt;&gt;"",1,0))</f>
        <v>#REF!</v>
      </c>
      <c r="U74" s="206" t="e">
        <f>IF('Crisis Indicator Data'!#REF!="No Data",1,IF(#REF!&lt;&gt;"",1,0))</f>
        <v>#REF!</v>
      </c>
      <c r="V74" s="206" t="e">
        <f>IF('Crisis Indicator Data'!#REF!="No Data",1,IF(#REF!&lt;&gt;"",1,0))</f>
        <v>#REF!</v>
      </c>
      <c r="W74" s="206" t="e">
        <f>IF('Crisis Indicator Data'!#REF!="No Data",1,IF(#REF!&lt;&gt;"",1,0))</f>
        <v>#REF!</v>
      </c>
      <c r="X74" s="206" t="e">
        <f>IF('Crisis Indicator Data'!#REF!="No Data",1,IF(#REF!&lt;&gt;"",1,0))</f>
        <v>#REF!</v>
      </c>
      <c r="Y74" s="206" t="e">
        <f>IF('Crisis Indicator Data'!#REF!="No Data",1,IF(#REF!&lt;&gt;"",1,0))</f>
        <v>#REF!</v>
      </c>
      <c r="Z74" s="206" t="e">
        <f>IF('Crisis Indicator Data'!#REF!="No Data",1,IF(#REF!&lt;&gt;"",1,0))</f>
        <v>#REF!</v>
      </c>
      <c r="AA74" s="206" t="e">
        <f>IF('Crisis Indicator Data'!#REF!="No Data",1,IF(#REF!&lt;&gt;"",1,0))</f>
        <v>#REF!</v>
      </c>
      <c r="AB74" s="206" t="e">
        <f>IF('Crisis Indicator Data'!#REF!="No Data",1,IF(#REF!&lt;&gt;"",1,0))</f>
        <v>#REF!</v>
      </c>
      <c r="AC74" s="206" t="e">
        <f>IF('Crisis Indicator Data'!#REF!="No Data",1,IF(#REF!&lt;&gt;"",1,0))</f>
        <v>#REF!</v>
      </c>
      <c r="AD74" s="206" t="e">
        <f>IF('Crisis Indicator Data'!#REF!="No Data",1,IF(#REF!&lt;&gt;"",1,0))</f>
        <v>#REF!</v>
      </c>
      <c r="AE74" s="206" t="e">
        <f>IF('Crisis Indicator Data'!#REF!="No Data",1,IF(#REF!&lt;&gt;"",1,0))</f>
        <v>#REF!</v>
      </c>
      <c r="AF74" s="206" t="e">
        <f>IF('Crisis Indicator Data'!#REF!="No Data",1,IF(#REF!&lt;&gt;"",1,0))</f>
        <v>#REF!</v>
      </c>
      <c r="AG74" s="206" t="e">
        <f>IF('Crisis Indicator Data'!#REF!="No Data",1,IF(#REF!&lt;&gt;"",1,0))</f>
        <v>#REF!</v>
      </c>
      <c r="AH74" s="206" t="e">
        <f>IF('Crisis Indicator Data'!#REF!="No Data",1,IF(#REF!&lt;&gt;"",1,0))</f>
        <v>#REF!</v>
      </c>
      <c r="AI74" s="206" t="e">
        <f>IF('Crisis Indicator Data'!#REF!="No Data",1,IF(#REF!&lt;&gt;"",1,0))</f>
        <v>#REF!</v>
      </c>
      <c r="AJ74" s="206" t="e">
        <f>IF('Crisis Indicator Data'!#REF!="No Data",1,IF(#REF!&lt;&gt;"",1,0))</f>
        <v>#REF!</v>
      </c>
      <c r="AK74" s="206" t="e">
        <f>IF('Crisis Indicator Data'!#REF!="No Data",1,IF(#REF!&lt;&gt;"",1,0))</f>
        <v>#REF!</v>
      </c>
      <c r="AL74" s="206" t="e">
        <f>IF('Crisis Indicator Data'!#REF!="No Data",1,IF(#REF!&lt;&gt;"",1,0))</f>
        <v>#REF!</v>
      </c>
      <c r="AM74" s="206" t="e">
        <f>IF('Crisis Indicator Data'!#REF!="No Data",1,IF(#REF!&lt;&gt;"",1,0))</f>
        <v>#REF!</v>
      </c>
      <c r="AN74" s="206" t="e">
        <f>IF('Crisis Indicator Data'!#REF!="No Data",1,IF(#REF!&lt;&gt;"",1,0))</f>
        <v>#REF!</v>
      </c>
      <c r="AO74" s="206" t="e">
        <f>IF('Crisis Indicator Data'!#REF!="No Data",1,IF(#REF!&lt;&gt;"",1,0))</f>
        <v>#REF!</v>
      </c>
      <c r="AP74" s="206" t="e">
        <f>IF('Crisis Indicator Data'!#REF!="No Data",1,IF(#REF!&lt;&gt;"",1,0))</f>
        <v>#REF!</v>
      </c>
      <c r="AQ74" s="206" t="e">
        <f>IF('Crisis Indicator Data'!#REF!="No Data",1,IF(#REF!&lt;&gt;"",1,0))</f>
        <v>#REF!</v>
      </c>
      <c r="AR74" s="206" t="e">
        <f>IF('Crisis Indicator Data'!#REF!="No Data",1,IF(#REF!&lt;&gt;"",1,0))</f>
        <v>#REF!</v>
      </c>
      <c r="AS74" s="206" t="e">
        <f>IF('Crisis Indicator Data'!#REF!="No Data",1,IF(#REF!&lt;&gt;"",1,0))</f>
        <v>#REF!</v>
      </c>
      <c r="AT74" s="206" t="e">
        <f>IF('Crisis Indicator Data'!#REF!="No Data",1,IF(#REF!&lt;&gt;"",1,0))</f>
        <v>#REF!</v>
      </c>
      <c r="AU74" s="206" t="e">
        <f>IF('Crisis Indicator Data'!#REF!="No Data",1,IF(#REF!&lt;&gt;"",1,0))</f>
        <v>#REF!</v>
      </c>
      <c r="AV74" s="206" t="e">
        <f>IF('Crisis Indicator Data'!#REF!="No Data",1,IF(#REF!&lt;&gt;"",1,0))</f>
        <v>#REF!</v>
      </c>
      <c r="AW74" s="206" t="e">
        <f>IF('Crisis Indicator Data'!#REF!="No Data",1,IF(#REF!&lt;&gt;"",1,0))</f>
        <v>#REF!</v>
      </c>
      <c r="AX74" s="206" t="e">
        <f>IF('Crisis Indicator Data'!#REF!="No Data",1,IF(#REF!&lt;&gt;"",1,0))</f>
        <v>#REF!</v>
      </c>
      <c r="AY74" s="206" t="e">
        <f>IF('Crisis Indicator Data'!#REF!="No Data",1,IF(#REF!&lt;&gt;"",1,0))</f>
        <v>#REF!</v>
      </c>
      <c r="AZ74" s="206" t="e">
        <f>IF('Crisis Indicator Data'!#REF!="No Data",1,IF(#REF!&lt;&gt;"",1,0))</f>
        <v>#REF!</v>
      </c>
      <c r="BA74" t="e">
        <f t="shared" si="4"/>
        <v>#REF!</v>
      </c>
      <c r="BB74" s="22" t="e">
        <f t="shared" si="5"/>
        <v>#REF!</v>
      </c>
    </row>
    <row r="75" spans="1:54" x14ac:dyDescent="0.25">
      <c r="A75" t="s">
        <v>7247</v>
      </c>
      <c r="B75" s="206" t="e">
        <f>IF('Crisis Indicator Data'!#REF!="No Data",1,IF(#REF!&lt;&gt;"",1,0))</f>
        <v>#REF!</v>
      </c>
      <c r="C75" s="206" t="e">
        <f>IF('Crisis Indicator Data'!#REF!="No Data",1,IF(#REF!&lt;&gt;"",1,0))</f>
        <v>#REF!</v>
      </c>
      <c r="D75" s="206" t="e">
        <f>IF('Crisis Indicator Data'!#REF!="No Data",1,IF(#REF!&lt;&gt;"",1,0))</f>
        <v>#REF!</v>
      </c>
      <c r="E75" s="206" t="e">
        <f>IF('Crisis Indicator Data'!#REF!="No Data",1,IF(#REF!&lt;&gt;"",1,0))</f>
        <v>#REF!</v>
      </c>
      <c r="F75" s="206" t="e">
        <f>IF('Crisis Indicator Data'!#REF!="No Data",1,IF(#REF!&lt;&gt;"",1,0))</f>
        <v>#REF!</v>
      </c>
      <c r="G75" s="206" t="e">
        <f>IF('Crisis Indicator Data'!#REF!="No Data",1,IF(#REF!&lt;&gt;"",1,0))</f>
        <v>#REF!</v>
      </c>
      <c r="H75" s="206" t="e">
        <f>IF('Crisis Indicator Data'!#REF!="No Data",1,IF(#REF!&lt;&gt;"",1,0))</f>
        <v>#REF!</v>
      </c>
      <c r="I75" s="206" t="e">
        <f>IF('Crisis Indicator Data'!#REF!="No Data",1,IF(#REF!&lt;&gt;"",1,0))</f>
        <v>#REF!</v>
      </c>
      <c r="J75" s="206" t="e">
        <f>IF('Crisis Indicator Data'!#REF!="No Data",1,IF(#REF!&lt;&gt;"",1,0))</f>
        <v>#REF!</v>
      </c>
      <c r="K75" s="206" t="e">
        <f>IF('Crisis Indicator Data'!#REF!="No Data",1,IF(#REF!&lt;&gt;"",1,0))</f>
        <v>#REF!</v>
      </c>
      <c r="L75" s="206" t="e">
        <f>IF('Crisis Indicator Data'!#REF!="No Data",1,IF(#REF!&lt;&gt;"",1,0))</f>
        <v>#REF!</v>
      </c>
      <c r="M75" s="206" t="e">
        <f>IF('Crisis Indicator Data'!#REF!="No Data",1,IF(#REF!&lt;&gt;"",1,0))</f>
        <v>#REF!</v>
      </c>
      <c r="N75" s="206" t="e">
        <f>IF('Crisis Indicator Data'!#REF!="No Data",1,IF(#REF!&lt;&gt;"",1,0))</f>
        <v>#REF!</v>
      </c>
      <c r="O75" s="206" t="e">
        <f>IF('Crisis Indicator Data'!#REF!="No Data",1,IF(#REF!&lt;&gt;"",1,0))</f>
        <v>#REF!</v>
      </c>
      <c r="P75" s="206" t="e">
        <f>IF('Crisis Indicator Data'!#REF!="No Data",1,IF(#REF!&lt;&gt;"",1,0))</f>
        <v>#REF!</v>
      </c>
      <c r="Q75" s="206" t="e">
        <f>IF('Crisis Indicator Data'!#REF!="No Data",1,IF(#REF!&lt;&gt;"",1,0))</f>
        <v>#REF!</v>
      </c>
      <c r="R75" s="206" t="e">
        <f>IF('Crisis Indicator Data'!#REF!="No Data",1,IF(#REF!&lt;&gt;"",1,0))</f>
        <v>#REF!</v>
      </c>
      <c r="S75" s="206" t="e">
        <f>IF('Crisis Indicator Data'!#REF!="No Data",1,IF(#REF!&lt;&gt;"",1,0))</f>
        <v>#REF!</v>
      </c>
      <c r="T75" s="206" t="e">
        <f>IF('Crisis Indicator Data'!#REF!="No Data",1,IF(#REF!&lt;&gt;"",1,0))</f>
        <v>#REF!</v>
      </c>
      <c r="U75" s="206" t="e">
        <f>IF('Crisis Indicator Data'!#REF!="No Data",1,IF(#REF!&lt;&gt;"",1,0))</f>
        <v>#REF!</v>
      </c>
      <c r="V75" s="206" t="e">
        <f>IF('Crisis Indicator Data'!#REF!="No Data",1,IF(#REF!&lt;&gt;"",1,0))</f>
        <v>#REF!</v>
      </c>
      <c r="W75" s="206" t="e">
        <f>IF('Crisis Indicator Data'!#REF!="No Data",1,IF(#REF!&lt;&gt;"",1,0))</f>
        <v>#REF!</v>
      </c>
      <c r="X75" s="206" t="e">
        <f>IF('Crisis Indicator Data'!#REF!="No Data",1,IF(#REF!&lt;&gt;"",1,0))</f>
        <v>#REF!</v>
      </c>
      <c r="Y75" s="206" t="e">
        <f>IF('Crisis Indicator Data'!#REF!="No Data",1,IF(#REF!&lt;&gt;"",1,0))</f>
        <v>#REF!</v>
      </c>
      <c r="Z75" s="206" t="e">
        <f>IF('Crisis Indicator Data'!#REF!="No Data",1,IF(#REF!&lt;&gt;"",1,0))</f>
        <v>#REF!</v>
      </c>
      <c r="AA75" s="206" t="e">
        <f>IF('Crisis Indicator Data'!#REF!="No Data",1,IF(#REF!&lt;&gt;"",1,0))</f>
        <v>#REF!</v>
      </c>
      <c r="AB75" s="206" t="e">
        <f>IF('Crisis Indicator Data'!#REF!="No Data",1,IF(#REF!&lt;&gt;"",1,0))</f>
        <v>#REF!</v>
      </c>
      <c r="AC75" s="206" t="e">
        <f>IF('Crisis Indicator Data'!#REF!="No Data",1,IF(#REF!&lt;&gt;"",1,0))</f>
        <v>#REF!</v>
      </c>
      <c r="AD75" s="206" t="e">
        <f>IF('Crisis Indicator Data'!#REF!="No Data",1,IF(#REF!&lt;&gt;"",1,0))</f>
        <v>#REF!</v>
      </c>
      <c r="AE75" s="206" t="e">
        <f>IF('Crisis Indicator Data'!#REF!="No Data",1,IF(#REF!&lt;&gt;"",1,0))</f>
        <v>#REF!</v>
      </c>
      <c r="AF75" s="206" t="e">
        <f>IF('Crisis Indicator Data'!#REF!="No Data",1,IF(#REF!&lt;&gt;"",1,0))</f>
        <v>#REF!</v>
      </c>
      <c r="AG75" s="206" t="e">
        <f>IF('Crisis Indicator Data'!#REF!="No Data",1,IF(#REF!&lt;&gt;"",1,0))</f>
        <v>#REF!</v>
      </c>
      <c r="AH75" s="206" t="e">
        <f>IF('Crisis Indicator Data'!#REF!="No Data",1,IF(#REF!&lt;&gt;"",1,0))</f>
        <v>#REF!</v>
      </c>
      <c r="AI75" s="206" t="e">
        <f>IF('Crisis Indicator Data'!#REF!="No Data",1,IF(#REF!&lt;&gt;"",1,0))</f>
        <v>#REF!</v>
      </c>
      <c r="AJ75" s="206" t="e">
        <f>IF('Crisis Indicator Data'!#REF!="No Data",1,IF(#REF!&lt;&gt;"",1,0))</f>
        <v>#REF!</v>
      </c>
      <c r="AK75" s="206" t="e">
        <f>IF('Crisis Indicator Data'!#REF!="No Data",1,IF(#REF!&lt;&gt;"",1,0))</f>
        <v>#REF!</v>
      </c>
      <c r="AL75" s="206" t="e">
        <f>IF('Crisis Indicator Data'!#REF!="No Data",1,IF(#REF!&lt;&gt;"",1,0))</f>
        <v>#REF!</v>
      </c>
      <c r="AM75" s="206" t="e">
        <f>IF('Crisis Indicator Data'!#REF!="No Data",1,IF(#REF!&lt;&gt;"",1,0))</f>
        <v>#REF!</v>
      </c>
      <c r="AN75" s="206" t="e">
        <f>IF('Crisis Indicator Data'!#REF!="No Data",1,IF(#REF!&lt;&gt;"",1,0))</f>
        <v>#REF!</v>
      </c>
      <c r="AO75" s="206" t="e">
        <f>IF('Crisis Indicator Data'!#REF!="No Data",1,IF(#REF!&lt;&gt;"",1,0))</f>
        <v>#REF!</v>
      </c>
      <c r="AP75" s="206" t="e">
        <f>IF('Crisis Indicator Data'!#REF!="No Data",1,IF(#REF!&lt;&gt;"",1,0))</f>
        <v>#REF!</v>
      </c>
      <c r="AQ75" s="206" t="e">
        <f>IF('Crisis Indicator Data'!#REF!="No Data",1,IF(#REF!&lt;&gt;"",1,0))</f>
        <v>#REF!</v>
      </c>
      <c r="AR75" s="206" t="e">
        <f>IF('Crisis Indicator Data'!#REF!="No Data",1,IF(#REF!&lt;&gt;"",1,0))</f>
        <v>#REF!</v>
      </c>
      <c r="AS75" s="206" t="e">
        <f>IF('Crisis Indicator Data'!#REF!="No Data",1,IF(#REF!&lt;&gt;"",1,0))</f>
        <v>#REF!</v>
      </c>
      <c r="AT75" s="206" t="e">
        <f>IF('Crisis Indicator Data'!#REF!="No Data",1,IF(#REF!&lt;&gt;"",1,0))</f>
        <v>#REF!</v>
      </c>
      <c r="AU75" s="206" t="e">
        <f>IF('Crisis Indicator Data'!#REF!="No Data",1,IF(#REF!&lt;&gt;"",1,0))</f>
        <v>#REF!</v>
      </c>
      <c r="AV75" s="206" t="e">
        <f>IF('Crisis Indicator Data'!#REF!="No Data",1,IF(#REF!&lt;&gt;"",1,0))</f>
        <v>#REF!</v>
      </c>
      <c r="AW75" s="206" t="e">
        <f>IF('Crisis Indicator Data'!#REF!="No Data",1,IF(#REF!&lt;&gt;"",1,0))</f>
        <v>#REF!</v>
      </c>
      <c r="AX75" s="206" t="e">
        <f>IF('Crisis Indicator Data'!#REF!="No Data",1,IF(#REF!&lt;&gt;"",1,0))</f>
        <v>#REF!</v>
      </c>
      <c r="AY75" s="206" t="e">
        <f>IF('Crisis Indicator Data'!#REF!="No Data",1,IF(#REF!&lt;&gt;"",1,0))</f>
        <v>#REF!</v>
      </c>
      <c r="AZ75" s="206" t="e">
        <f>IF('Crisis Indicator Data'!#REF!="No Data",1,IF(#REF!&lt;&gt;"",1,0))</f>
        <v>#REF!</v>
      </c>
      <c r="BA75" t="e">
        <f t="shared" si="4"/>
        <v>#REF!</v>
      </c>
      <c r="BB75" s="22" t="e">
        <f t="shared" si="5"/>
        <v>#REF!</v>
      </c>
    </row>
    <row r="76" spans="1:54" x14ac:dyDescent="0.25">
      <c r="A76" t="s">
        <v>7241</v>
      </c>
      <c r="B76" s="206" t="e">
        <f>IF('Crisis Indicator Data'!#REF!="No Data",1,IF(#REF!&lt;&gt;"",1,0))</f>
        <v>#REF!</v>
      </c>
      <c r="C76" s="206" t="e">
        <f>IF('Crisis Indicator Data'!#REF!="No Data",1,IF(#REF!&lt;&gt;"",1,0))</f>
        <v>#REF!</v>
      </c>
      <c r="D76" s="206" t="e">
        <f>IF('Crisis Indicator Data'!#REF!="No Data",1,IF(#REF!&lt;&gt;"",1,0))</f>
        <v>#REF!</v>
      </c>
      <c r="E76" s="206" t="e">
        <f>IF('Crisis Indicator Data'!#REF!="No Data",1,IF(#REF!&lt;&gt;"",1,0))</f>
        <v>#REF!</v>
      </c>
      <c r="F76" s="206" t="e">
        <f>IF('Crisis Indicator Data'!#REF!="No Data",1,IF(#REF!&lt;&gt;"",1,0))</f>
        <v>#REF!</v>
      </c>
      <c r="G76" s="206" t="e">
        <f>IF('Crisis Indicator Data'!#REF!="No Data",1,IF(#REF!&lt;&gt;"",1,0))</f>
        <v>#REF!</v>
      </c>
      <c r="H76" s="206" t="e">
        <f>IF('Crisis Indicator Data'!#REF!="No Data",1,IF(#REF!&lt;&gt;"",1,0))</f>
        <v>#REF!</v>
      </c>
      <c r="I76" s="206" t="e">
        <f>IF('Crisis Indicator Data'!#REF!="No Data",1,IF(#REF!&lt;&gt;"",1,0))</f>
        <v>#REF!</v>
      </c>
      <c r="J76" s="206" t="e">
        <f>IF('Crisis Indicator Data'!#REF!="No Data",1,IF(#REF!&lt;&gt;"",1,0))</f>
        <v>#REF!</v>
      </c>
      <c r="K76" s="206" t="e">
        <f>IF('Crisis Indicator Data'!#REF!="No Data",1,IF(#REF!&lt;&gt;"",1,0))</f>
        <v>#REF!</v>
      </c>
      <c r="L76" s="206" t="e">
        <f>IF('Crisis Indicator Data'!#REF!="No Data",1,IF(#REF!&lt;&gt;"",1,0))</f>
        <v>#REF!</v>
      </c>
      <c r="M76" s="206" t="e">
        <f>IF('Crisis Indicator Data'!#REF!="No Data",1,IF(#REF!&lt;&gt;"",1,0))</f>
        <v>#REF!</v>
      </c>
      <c r="N76" s="206" t="e">
        <f>IF('Crisis Indicator Data'!#REF!="No Data",1,IF(#REF!&lt;&gt;"",1,0))</f>
        <v>#REF!</v>
      </c>
      <c r="O76" s="206" t="e">
        <f>IF('Crisis Indicator Data'!#REF!="No Data",1,IF(#REF!&lt;&gt;"",1,0))</f>
        <v>#REF!</v>
      </c>
      <c r="P76" s="206" t="e">
        <f>IF('Crisis Indicator Data'!#REF!="No Data",1,IF(#REF!&lt;&gt;"",1,0))</f>
        <v>#REF!</v>
      </c>
      <c r="Q76" s="206" t="e">
        <f>IF('Crisis Indicator Data'!#REF!="No Data",1,IF(#REF!&lt;&gt;"",1,0))</f>
        <v>#REF!</v>
      </c>
      <c r="R76" s="206" t="e">
        <f>IF('Crisis Indicator Data'!#REF!="No Data",1,IF(#REF!&lt;&gt;"",1,0))</f>
        <v>#REF!</v>
      </c>
      <c r="S76" s="206" t="e">
        <f>IF('Crisis Indicator Data'!#REF!="No Data",1,IF(#REF!&lt;&gt;"",1,0))</f>
        <v>#REF!</v>
      </c>
      <c r="T76" s="206" t="e">
        <f>IF('Crisis Indicator Data'!#REF!="No Data",1,IF(#REF!&lt;&gt;"",1,0))</f>
        <v>#REF!</v>
      </c>
      <c r="U76" s="206" t="e">
        <f>IF('Crisis Indicator Data'!#REF!="No Data",1,IF(#REF!&lt;&gt;"",1,0))</f>
        <v>#REF!</v>
      </c>
      <c r="V76" s="206" t="e">
        <f>IF('Crisis Indicator Data'!#REF!="No Data",1,IF(#REF!&lt;&gt;"",1,0))</f>
        <v>#REF!</v>
      </c>
      <c r="W76" s="206" t="e">
        <f>IF('Crisis Indicator Data'!#REF!="No Data",1,IF(#REF!&lt;&gt;"",1,0))</f>
        <v>#REF!</v>
      </c>
      <c r="X76" s="206" t="e">
        <f>IF('Crisis Indicator Data'!#REF!="No Data",1,IF(#REF!&lt;&gt;"",1,0))</f>
        <v>#REF!</v>
      </c>
      <c r="Y76" s="206" t="e">
        <f>IF('Crisis Indicator Data'!#REF!="No Data",1,IF(#REF!&lt;&gt;"",1,0))</f>
        <v>#REF!</v>
      </c>
      <c r="Z76" s="206" t="e">
        <f>IF('Crisis Indicator Data'!#REF!="No Data",1,IF(#REF!&lt;&gt;"",1,0))</f>
        <v>#REF!</v>
      </c>
      <c r="AA76" s="206" t="e">
        <f>IF('Crisis Indicator Data'!#REF!="No Data",1,IF(#REF!&lt;&gt;"",1,0))</f>
        <v>#REF!</v>
      </c>
      <c r="AB76" s="206" t="e">
        <f>IF('Crisis Indicator Data'!#REF!="No Data",1,IF(#REF!&lt;&gt;"",1,0))</f>
        <v>#REF!</v>
      </c>
      <c r="AC76" s="206" t="e">
        <f>IF('Crisis Indicator Data'!#REF!="No Data",1,IF(#REF!&lt;&gt;"",1,0))</f>
        <v>#REF!</v>
      </c>
      <c r="AD76" s="206" t="e">
        <f>IF('Crisis Indicator Data'!#REF!="No Data",1,IF(#REF!&lt;&gt;"",1,0))</f>
        <v>#REF!</v>
      </c>
      <c r="AE76" s="206" t="e">
        <f>IF('Crisis Indicator Data'!#REF!="No Data",1,IF(#REF!&lt;&gt;"",1,0))</f>
        <v>#REF!</v>
      </c>
      <c r="AF76" s="206" t="e">
        <f>IF('Crisis Indicator Data'!#REF!="No Data",1,IF(#REF!&lt;&gt;"",1,0))</f>
        <v>#REF!</v>
      </c>
      <c r="AG76" s="206" t="e">
        <f>IF('Crisis Indicator Data'!#REF!="No Data",1,IF(#REF!&lt;&gt;"",1,0))</f>
        <v>#REF!</v>
      </c>
      <c r="AH76" s="206" t="e">
        <f>IF('Crisis Indicator Data'!#REF!="No Data",1,IF(#REF!&lt;&gt;"",1,0))</f>
        <v>#REF!</v>
      </c>
      <c r="AI76" s="206" t="e">
        <f>IF('Crisis Indicator Data'!#REF!="No Data",1,IF(#REF!&lt;&gt;"",1,0))</f>
        <v>#REF!</v>
      </c>
      <c r="AJ76" s="206" t="e">
        <f>IF('Crisis Indicator Data'!#REF!="No Data",1,IF(#REF!&lt;&gt;"",1,0))</f>
        <v>#REF!</v>
      </c>
      <c r="AK76" s="206" t="e">
        <f>IF('Crisis Indicator Data'!#REF!="No Data",1,IF(#REF!&lt;&gt;"",1,0))</f>
        <v>#REF!</v>
      </c>
      <c r="AL76" s="206" t="e">
        <f>IF('Crisis Indicator Data'!#REF!="No Data",1,IF(#REF!&lt;&gt;"",1,0))</f>
        <v>#REF!</v>
      </c>
      <c r="AM76" s="206" t="e">
        <f>IF('Crisis Indicator Data'!#REF!="No Data",1,IF(#REF!&lt;&gt;"",1,0))</f>
        <v>#REF!</v>
      </c>
      <c r="AN76" s="206" t="e">
        <f>IF('Crisis Indicator Data'!#REF!="No Data",1,IF(#REF!&lt;&gt;"",1,0))</f>
        <v>#REF!</v>
      </c>
      <c r="AO76" s="206" t="e">
        <f>IF('Crisis Indicator Data'!#REF!="No Data",1,IF(#REF!&lt;&gt;"",1,0))</f>
        <v>#REF!</v>
      </c>
      <c r="AP76" s="206" t="e">
        <f>IF('Crisis Indicator Data'!#REF!="No Data",1,IF(#REF!&lt;&gt;"",1,0))</f>
        <v>#REF!</v>
      </c>
      <c r="AQ76" s="206" t="e">
        <f>IF('Crisis Indicator Data'!#REF!="No Data",1,IF(#REF!&lt;&gt;"",1,0))</f>
        <v>#REF!</v>
      </c>
      <c r="AR76" s="206" t="e">
        <f>IF('Crisis Indicator Data'!#REF!="No Data",1,IF(#REF!&lt;&gt;"",1,0))</f>
        <v>#REF!</v>
      </c>
      <c r="AS76" s="206" t="e">
        <f>IF('Crisis Indicator Data'!#REF!="No Data",1,IF(#REF!&lt;&gt;"",1,0))</f>
        <v>#REF!</v>
      </c>
      <c r="AT76" s="206" t="e">
        <f>IF('Crisis Indicator Data'!#REF!="No Data",1,IF(#REF!&lt;&gt;"",1,0))</f>
        <v>#REF!</v>
      </c>
      <c r="AU76" s="206" t="e">
        <f>IF('Crisis Indicator Data'!#REF!="No Data",1,IF(#REF!&lt;&gt;"",1,0))</f>
        <v>#REF!</v>
      </c>
      <c r="AV76" s="206" t="e">
        <f>IF('Crisis Indicator Data'!#REF!="No Data",1,IF(#REF!&lt;&gt;"",1,0))</f>
        <v>#REF!</v>
      </c>
      <c r="AW76" s="206" t="e">
        <f>IF('Crisis Indicator Data'!#REF!="No Data",1,IF(#REF!&lt;&gt;"",1,0))</f>
        <v>#REF!</v>
      </c>
      <c r="AX76" s="206" t="e">
        <f>IF('Crisis Indicator Data'!#REF!="No Data",1,IF(#REF!&lt;&gt;"",1,0))</f>
        <v>#REF!</v>
      </c>
      <c r="AY76" s="206" t="e">
        <f>IF('Crisis Indicator Data'!#REF!="No Data",1,IF(#REF!&lt;&gt;"",1,0))</f>
        <v>#REF!</v>
      </c>
      <c r="AZ76" s="206" t="e">
        <f>IF('Crisis Indicator Data'!#REF!="No Data",1,IF(#REF!&lt;&gt;"",1,0))</f>
        <v>#REF!</v>
      </c>
      <c r="BA76" t="e">
        <f t="shared" si="4"/>
        <v>#REF!</v>
      </c>
      <c r="BB76" s="22" t="e">
        <f t="shared" si="5"/>
        <v>#REF!</v>
      </c>
    </row>
    <row r="77" spans="1:54" x14ac:dyDescent="0.25">
      <c r="A77" t="s">
        <v>7240</v>
      </c>
      <c r="B77" s="206" t="e">
        <f>IF('Crisis Indicator Data'!#REF!="No Data",1,IF(#REF!&lt;&gt;"",1,0))</f>
        <v>#REF!</v>
      </c>
      <c r="C77" s="206" t="e">
        <f>IF('Crisis Indicator Data'!#REF!="No Data",1,IF(#REF!&lt;&gt;"",1,0))</f>
        <v>#REF!</v>
      </c>
      <c r="D77" s="206" t="e">
        <f>IF('Crisis Indicator Data'!#REF!="No Data",1,IF(#REF!&lt;&gt;"",1,0))</f>
        <v>#REF!</v>
      </c>
      <c r="E77" s="206" t="e">
        <f>IF('Crisis Indicator Data'!#REF!="No Data",1,IF(#REF!&lt;&gt;"",1,0))</f>
        <v>#REF!</v>
      </c>
      <c r="F77" s="206" t="e">
        <f>IF('Crisis Indicator Data'!#REF!="No Data",1,IF(#REF!&lt;&gt;"",1,0))</f>
        <v>#REF!</v>
      </c>
      <c r="G77" s="206" t="e">
        <f>IF('Crisis Indicator Data'!#REF!="No Data",1,IF(#REF!&lt;&gt;"",1,0))</f>
        <v>#REF!</v>
      </c>
      <c r="H77" s="206" t="e">
        <f>IF('Crisis Indicator Data'!#REF!="No Data",1,IF(#REF!&lt;&gt;"",1,0))</f>
        <v>#REF!</v>
      </c>
      <c r="I77" s="206" t="e">
        <f>IF('Crisis Indicator Data'!#REF!="No Data",1,IF(#REF!&lt;&gt;"",1,0))</f>
        <v>#REF!</v>
      </c>
      <c r="J77" s="206" t="e">
        <f>IF('Crisis Indicator Data'!#REF!="No Data",1,IF(#REF!&lt;&gt;"",1,0))</f>
        <v>#REF!</v>
      </c>
      <c r="K77" s="206" t="e">
        <f>IF('Crisis Indicator Data'!#REF!="No Data",1,IF(#REF!&lt;&gt;"",1,0))</f>
        <v>#REF!</v>
      </c>
      <c r="L77" s="206" t="e">
        <f>IF('Crisis Indicator Data'!#REF!="No Data",1,IF(#REF!&lt;&gt;"",1,0))</f>
        <v>#REF!</v>
      </c>
      <c r="M77" s="206" t="e">
        <f>IF('Crisis Indicator Data'!#REF!="No Data",1,IF(#REF!&lt;&gt;"",1,0))</f>
        <v>#REF!</v>
      </c>
      <c r="N77" s="206" t="e">
        <f>IF('Crisis Indicator Data'!#REF!="No Data",1,IF(#REF!&lt;&gt;"",1,0))</f>
        <v>#REF!</v>
      </c>
      <c r="O77" s="206" t="e">
        <f>IF('Crisis Indicator Data'!#REF!="No Data",1,IF(#REF!&lt;&gt;"",1,0))</f>
        <v>#REF!</v>
      </c>
      <c r="P77" s="206" t="e">
        <f>IF('Crisis Indicator Data'!#REF!="No Data",1,IF(#REF!&lt;&gt;"",1,0))</f>
        <v>#REF!</v>
      </c>
      <c r="Q77" s="206" t="e">
        <f>IF('Crisis Indicator Data'!#REF!="No Data",1,IF(#REF!&lt;&gt;"",1,0))</f>
        <v>#REF!</v>
      </c>
      <c r="R77" s="206" t="e">
        <f>IF('Crisis Indicator Data'!#REF!="No Data",1,IF(#REF!&lt;&gt;"",1,0))</f>
        <v>#REF!</v>
      </c>
      <c r="S77" s="206" t="e">
        <f>IF('Crisis Indicator Data'!#REF!="No Data",1,IF(#REF!&lt;&gt;"",1,0))</f>
        <v>#REF!</v>
      </c>
      <c r="T77" s="206" t="e">
        <f>IF('Crisis Indicator Data'!#REF!="No Data",1,IF(#REF!&lt;&gt;"",1,0))</f>
        <v>#REF!</v>
      </c>
      <c r="U77" s="206" t="e">
        <f>IF('Crisis Indicator Data'!#REF!="No Data",1,IF(#REF!&lt;&gt;"",1,0))</f>
        <v>#REF!</v>
      </c>
      <c r="V77" s="206" t="e">
        <f>IF('Crisis Indicator Data'!#REF!="No Data",1,IF(#REF!&lt;&gt;"",1,0))</f>
        <v>#REF!</v>
      </c>
      <c r="W77" s="206" t="e">
        <f>IF('Crisis Indicator Data'!#REF!="No Data",1,IF(#REF!&lt;&gt;"",1,0))</f>
        <v>#REF!</v>
      </c>
      <c r="X77" s="206" t="e">
        <f>IF('Crisis Indicator Data'!#REF!="No Data",1,IF(#REF!&lt;&gt;"",1,0))</f>
        <v>#REF!</v>
      </c>
      <c r="Y77" s="206" t="e">
        <f>IF('Crisis Indicator Data'!#REF!="No Data",1,IF(#REF!&lt;&gt;"",1,0))</f>
        <v>#REF!</v>
      </c>
      <c r="Z77" s="206" t="e">
        <f>IF('Crisis Indicator Data'!#REF!="No Data",1,IF(#REF!&lt;&gt;"",1,0))</f>
        <v>#REF!</v>
      </c>
      <c r="AA77" s="206" t="e">
        <f>IF('Crisis Indicator Data'!#REF!="No Data",1,IF(#REF!&lt;&gt;"",1,0))</f>
        <v>#REF!</v>
      </c>
      <c r="AB77" s="206" t="e">
        <f>IF('Crisis Indicator Data'!#REF!="No Data",1,IF(#REF!&lt;&gt;"",1,0))</f>
        <v>#REF!</v>
      </c>
      <c r="AC77" s="206" t="e">
        <f>IF('Crisis Indicator Data'!#REF!="No Data",1,IF(#REF!&lt;&gt;"",1,0))</f>
        <v>#REF!</v>
      </c>
      <c r="AD77" s="206" t="e">
        <f>IF('Crisis Indicator Data'!#REF!="No Data",1,IF(#REF!&lt;&gt;"",1,0))</f>
        <v>#REF!</v>
      </c>
      <c r="AE77" s="206" t="e">
        <f>IF('Crisis Indicator Data'!#REF!="No Data",1,IF(#REF!&lt;&gt;"",1,0))</f>
        <v>#REF!</v>
      </c>
      <c r="AF77" s="206" t="e">
        <f>IF('Crisis Indicator Data'!#REF!="No Data",1,IF(#REF!&lt;&gt;"",1,0))</f>
        <v>#REF!</v>
      </c>
      <c r="AG77" s="206" t="e">
        <f>IF('Crisis Indicator Data'!#REF!="No Data",1,IF(#REF!&lt;&gt;"",1,0))</f>
        <v>#REF!</v>
      </c>
      <c r="AH77" s="206" t="e">
        <f>IF('Crisis Indicator Data'!#REF!="No Data",1,IF(#REF!&lt;&gt;"",1,0))</f>
        <v>#REF!</v>
      </c>
      <c r="AI77" s="206" t="e">
        <f>IF('Crisis Indicator Data'!#REF!="No Data",1,IF(#REF!&lt;&gt;"",1,0))</f>
        <v>#REF!</v>
      </c>
      <c r="AJ77" s="206" t="e">
        <f>IF('Crisis Indicator Data'!#REF!="No Data",1,IF(#REF!&lt;&gt;"",1,0))</f>
        <v>#REF!</v>
      </c>
      <c r="AK77" s="206" t="e">
        <f>IF('Crisis Indicator Data'!#REF!="No Data",1,IF(#REF!&lt;&gt;"",1,0))</f>
        <v>#REF!</v>
      </c>
      <c r="AL77" s="206" t="e">
        <f>IF('Crisis Indicator Data'!#REF!="No Data",1,IF(#REF!&lt;&gt;"",1,0))</f>
        <v>#REF!</v>
      </c>
      <c r="AM77" s="206" t="e">
        <f>IF('Crisis Indicator Data'!#REF!="No Data",1,IF(#REF!&lt;&gt;"",1,0))</f>
        <v>#REF!</v>
      </c>
      <c r="AN77" s="206" t="e">
        <f>IF('Crisis Indicator Data'!#REF!="No Data",1,IF(#REF!&lt;&gt;"",1,0))</f>
        <v>#REF!</v>
      </c>
      <c r="AO77" s="206" t="e">
        <f>IF('Crisis Indicator Data'!#REF!="No Data",1,IF(#REF!&lt;&gt;"",1,0))</f>
        <v>#REF!</v>
      </c>
      <c r="AP77" s="206" t="e">
        <f>IF('Crisis Indicator Data'!#REF!="No Data",1,IF(#REF!&lt;&gt;"",1,0))</f>
        <v>#REF!</v>
      </c>
      <c r="AQ77" s="206" t="e">
        <f>IF('Crisis Indicator Data'!#REF!="No Data",1,IF(#REF!&lt;&gt;"",1,0))</f>
        <v>#REF!</v>
      </c>
      <c r="AR77" s="206" t="e">
        <f>IF('Crisis Indicator Data'!#REF!="No Data",1,IF(#REF!&lt;&gt;"",1,0))</f>
        <v>#REF!</v>
      </c>
      <c r="AS77" s="206" t="e">
        <f>IF('Crisis Indicator Data'!#REF!="No Data",1,IF(#REF!&lt;&gt;"",1,0))</f>
        <v>#REF!</v>
      </c>
      <c r="AT77" s="206" t="e">
        <f>IF('Crisis Indicator Data'!#REF!="No Data",1,IF(#REF!&lt;&gt;"",1,0))</f>
        <v>#REF!</v>
      </c>
      <c r="AU77" s="206" t="e">
        <f>IF('Crisis Indicator Data'!#REF!="No Data",1,IF(#REF!&lt;&gt;"",1,0))</f>
        <v>#REF!</v>
      </c>
      <c r="AV77" s="206" t="e">
        <f>IF('Crisis Indicator Data'!#REF!="No Data",1,IF(#REF!&lt;&gt;"",1,0))</f>
        <v>#REF!</v>
      </c>
      <c r="AW77" s="206" t="e">
        <f>IF('Crisis Indicator Data'!#REF!="No Data",1,IF(#REF!&lt;&gt;"",1,0))</f>
        <v>#REF!</v>
      </c>
      <c r="AX77" s="206" t="e">
        <f>IF('Crisis Indicator Data'!#REF!="No Data",1,IF(#REF!&lt;&gt;"",1,0))</f>
        <v>#REF!</v>
      </c>
      <c r="AY77" s="206" t="e">
        <f>IF('Crisis Indicator Data'!#REF!="No Data",1,IF(#REF!&lt;&gt;"",1,0))</f>
        <v>#REF!</v>
      </c>
      <c r="AZ77" s="206" t="e">
        <f>IF('Crisis Indicator Data'!#REF!="No Data",1,IF(#REF!&lt;&gt;"",1,0))</f>
        <v>#REF!</v>
      </c>
      <c r="BA77" t="e">
        <f t="shared" si="4"/>
        <v>#REF!</v>
      </c>
      <c r="BB77" s="22" t="e">
        <f t="shared" si="5"/>
        <v>#REF!</v>
      </c>
    </row>
    <row r="78" spans="1:54" x14ac:dyDescent="0.25">
      <c r="A78" t="s">
        <v>7244</v>
      </c>
      <c r="B78" s="206" t="e">
        <f>IF('Crisis Indicator Data'!#REF!="No Data",1,IF(#REF!&lt;&gt;"",1,0))</f>
        <v>#REF!</v>
      </c>
      <c r="C78" s="206" t="e">
        <f>IF('Crisis Indicator Data'!#REF!="No Data",1,IF(#REF!&lt;&gt;"",1,0))</f>
        <v>#REF!</v>
      </c>
      <c r="D78" s="206" t="e">
        <f>IF('Crisis Indicator Data'!#REF!="No Data",1,IF(#REF!&lt;&gt;"",1,0))</f>
        <v>#REF!</v>
      </c>
      <c r="E78" s="206" t="e">
        <f>IF('Crisis Indicator Data'!#REF!="No Data",1,IF(#REF!&lt;&gt;"",1,0))</f>
        <v>#REF!</v>
      </c>
      <c r="F78" s="206" t="e">
        <f>IF('Crisis Indicator Data'!#REF!="No Data",1,IF(#REF!&lt;&gt;"",1,0))</f>
        <v>#REF!</v>
      </c>
      <c r="G78" s="206" t="e">
        <f>IF('Crisis Indicator Data'!#REF!="No Data",1,IF(#REF!&lt;&gt;"",1,0))</f>
        <v>#REF!</v>
      </c>
      <c r="H78" s="206" t="e">
        <f>IF('Crisis Indicator Data'!#REF!="No Data",1,IF(#REF!&lt;&gt;"",1,0))</f>
        <v>#REF!</v>
      </c>
      <c r="I78" s="206" t="e">
        <f>IF('Crisis Indicator Data'!#REF!="No Data",1,IF(#REF!&lt;&gt;"",1,0))</f>
        <v>#REF!</v>
      </c>
      <c r="J78" s="206" t="e">
        <f>IF('Crisis Indicator Data'!#REF!="No Data",1,IF(#REF!&lt;&gt;"",1,0))</f>
        <v>#REF!</v>
      </c>
      <c r="K78" s="206" t="e">
        <f>IF('Crisis Indicator Data'!#REF!="No Data",1,IF(#REF!&lt;&gt;"",1,0))</f>
        <v>#REF!</v>
      </c>
      <c r="L78" s="206" t="e">
        <f>IF('Crisis Indicator Data'!#REF!="No Data",1,IF(#REF!&lt;&gt;"",1,0))</f>
        <v>#REF!</v>
      </c>
      <c r="M78" s="206" t="e">
        <f>IF('Crisis Indicator Data'!#REF!="No Data",1,IF(#REF!&lt;&gt;"",1,0))</f>
        <v>#REF!</v>
      </c>
      <c r="N78" s="206" t="e">
        <f>IF('Crisis Indicator Data'!#REF!="No Data",1,IF(#REF!&lt;&gt;"",1,0))</f>
        <v>#REF!</v>
      </c>
      <c r="O78" s="206" t="e">
        <f>IF('Crisis Indicator Data'!#REF!="No Data",1,IF(#REF!&lt;&gt;"",1,0))</f>
        <v>#REF!</v>
      </c>
      <c r="P78" s="206" t="e">
        <f>IF('Crisis Indicator Data'!#REF!="No Data",1,IF(#REF!&lt;&gt;"",1,0))</f>
        <v>#REF!</v>
      </c>
      <c r="Q78" s="206" t="e">
        <f>IF('Crisis Indicator Data'!#REF!="No Data",1,IF(#REF!&lt;&gt;"",1,0))</f>
        <v>#REF!</v>
      </c>
      <c r="R78" s="206" t="e">
        <f>IF('Crisis Indicator Data'!#REF!="No Data",1,IF(#REF!&lt;&gt;"",1,0))</f>
        <v>#REF!</v>
      </c>
      <c r="S78" s="206" t="e">
        <f>IF('Crisis Indicator Data'!#REF!="No Data",1,IF(#REF!&lt;&gt;"",1,0))</f>
        <v>#REF!</v>
      </c>
      <c r="T78" s="206" t="e">
        <f>IF('Crisis Indicator Data'!#REF!="No Data",1,IF(#REF!&lt;&gt;"",1,0))</f>
        <v>#REF!</v>
      </c>
      <c r="U78" s="206" t="e">
        <f>IF('Crisis Indicator Data'!#REF!="No Data",1,IF(#REF!&lt;&gt;"",1,0))</f>
        <v>#REF!</v>
      </c>
      <c r="V78" s="206" t="e">
        <f>IF('Crisis Indicator Data'!#REF!="No Data",1,IF(#REF!&lt;&gt;"",1,0))</f>
        <v>#REF!</v>
      </c>
      <c r="W78" s="206" t="e">
        <f>IF('Crisis Indicator Data'!#REF!="No Data",1,IF(#REF!&lt;&gt;"",1,0))</f>
        <v>#REF!</v>
      </c>
      <c r="X78" s="206" t="e">
        <f>IF('Crisis Indicator Data'!#REF!="No Data",1,IF(#REF!&lt;&gt;"",1,0))</f>
        <v>#REF!</v>
      </c>
      <c r="Y78" s="206" t="e">
        <f>IF('Crisis Indicator Data'!#REF!="No Data",1,IF(#REF!&lt;&gt;"",1,0))</f>
        <v>#REF!</v>
      </c>
      <c r="Z78" s="206" t="e">
        <f>IF('Crisis Indicator Data'!#REF!="No Data",1,IF(#REF!&lt;&gt;"",1,0))</f>
        <v>#REF!</v>
      </c>
      <c r="AA78" s="206" t="e">
        <f>IF('Crisis Indicator Data'!#REF!="No Data",1,IF(#REF!&lt;&gt;"",1,0))</f>
        <v>#REF!</v>
      </c>
      <c r="AB78" s="206" t="e">
        <f>IF('Crisis Indicator Data'!#REF!="No Data",1,IF(#REF!&lt;&gt;"",1,0))</f>
        <v>#REF!</v>
      </c>
      <c r="AC78" s="206" t="e">
        <f>IF('Crisis Indicator Data'!#REF!="No Data",1,IF(#REF!&lt;&gt;"",1,0))</f>
        <v>#REF!</v>
      </c>
      <c r="AD78" s="206" t="e">
        <f>IF('Crisis Indicator Data'!#REF!="No Data",1,IF(#REF!&lt;&gt;"",1,0))</f>
        <v>#REF!</v>
      </c>
      <c r="AE78" s="206" t="e">
        <f>IF('Crisis Indicator Data'!#REF!="No Data",1,IF(#REF!&lt;&gt;"",1,0))</f>
        <v>#REF!</v>
      </c>
      <c r="AF78" s="206" t="e">
        <f>IF('Crisis Indicator Data'!#REF!="No Data",1,IF(#REF!&lt;&gt;"",1,0))</f>
        <v>#REF!</v>
      </c>
      <c r="AG78" s="206" t="e">
        <f>IF('Crisis Indicator Data'!#REF!="No Data",1,IF(#REF!&lt;&gt;"",1,0))</f>
        <v>#REF!</v>
      </c>
      <c r="AH78" s="206" t="e">
        <f>IF('Crisis Indicator Data'!#REF!="No Data",1,IF(#REF!&lt;&gt;"",1,0))</f>
        <v>#REF!</v>
      </c>
      <c r="AI78" s="206" t="e">
        <f>IF('Crisis Indicator Data'!#REF!="No Data",1,IF(#REF!&lt;&gt;"",1,0))</f>
        <v>#REF!</v>
      </c>
      <c r="AJ78" s="206" t="e">
        <f>IF('Crisis Indicator Data'!#REF!="No Data",1,IF(#REF!&lt;&gt;"",1,0))</f>
        <v>#REF!</v>
      </c>
      <c r="AK78" s="206" t="e">
        <f>IF('Crisis Indicator Data'!#REF!="No Data",1,IF(#REF!&lt;&gt;"",1,0))</f>
        <v>#REF!</v>
      </c>
      <c r="AL78" s="206" t="e">
        <f>IF('Crisis Indicator Data'!#REF!="No Data",1,IF(#REF!&lt;&gt;"",1,0))</f>
        <v>#REF!</v>
      </c>
      <c r="AM78" s="206" t="e">
        <f>IF('Crisis Indicator Data'!#REF!="No Data",1,IF(#REF!&lt;&gt;"",1,0))</f>
        <v>#REF!</v>
      </c>
      <c r="AN78" s="206" t="e">
        <f>IF('Crisis Indicator Data'!#REF!="No Data",1,IF(#REF!&lt;&gt;"",1,0))</f>
        <v>#REF!</v>
      </c>
      <c r="AO78" s="206" t="e">
        <f>IF('Crisis Indicator Data'!#REF!="No Data",1,IF(#REF!&lt;&gt;"",1,0))</f>
        <v>#REF!</v>
      </c>
      <c r="AP78" s="206" t="e">
        <f>IF('Crisis Indicator Data'!#REF!="No Data",1,IF(#REF!&lt;&gt;"",1,0))</f>
        <v>#REF!</v>
      </c>
      <c r="AQ78" s="206" t="e">
        <f>IF('Crisis Indicator Data'!#REF!="No Data",1,IF(#REF!&lt;&gt;"",1,0))</f>
        <v>#REF!</v>
      </c>
      <c r="AR78" s="206" t="e">
        <f>IF('Crisis Indicator Data'!#REF!="No Data",1,IF(#REF!&lt;&gt;"",1,0))</f>
        <v>#REF!</v>
      </c>
      <c r="AS78" s="206" t="e">
        <f>IF('Crisis Indicator Data'!#REF!="No Data",1,IF(#REF!&lt;&gt;"",1,0))</f>
        <v>#REF!</v>
      </c>
      <c r="AT78" s="206" t="e">
        <f>IF('Crisis Indicator Data'!#REF!="No Data",1,IF(#REF!&lt;&gt;"",1,0))</f>
        <v>#REF!</v>
      </c>
      <c r="AU78" s="206" t="e">
        <f>IF('Crisis Indicator Data'!#REF!="No Data",1,IF(#REF!&lt;&gt;"",1,0))</f>
        <v>#REF!</v>
      </c>
      <c r="AV78" s="206" t="e">
        <f>IF('Crisis Indicator Data'!#REF!="No Data",1,IF(#REF!&lt;&gt;"",1,0))</f>
        <v>#REF!</v>
      </c>
      <c r="AW78" s="206" t="e">
        <f>IF('Crisis Indicator Data'!#REF!="No Data",1,IF(#REF!&lt;&gt;"",1,0))</f>
        <v>#REF!</v>
      </c>
      <c r="AX78" s="206" t="e">
        <f>IF('Crisis Indicator Data'!#REF!="No Data",1,IF(#REF!&lt;&gt;"",1,0))</f>
        <v>#REF!</v>
      </c>
      <c r="AY78" s="206" t="e">
        <f>IF('Crisis Indicator Data'!#REF!="No Data",1,IF(#REF!&lt;&gt;"",1,0))</f>
        <v>#REF!</v>
      </c>
      <c r="AZ78" s="206" t="e">
        <f>IF('Crisis Indicator Data'!#REF!="No Data",1,IF(#REF!&lt;&gt;"",1,0))</f>
        <v>#REF!</v>
      </c>
      <c r="BA78" t="e">
        <f t="shared" si="4"/>
        <v>#REF!</v>
      </c>
      <c r="BB78" s="22" t="e">
        <f t="shared" si="5"/>
        <v>#REF!</v>
      </c>
    </row>
    <row r="79" spans="1:54" x14ac:dyDescent="0.25">
      <c r="A79" t="s">
        <v>7245</v>
      </c>
      <c r="B79" s="206" t="e">
        <f>IF('Crisis Indicator Data'!#REF!="No Data",1,IF(#REF!&lt;&gt;"",1,0))</f>
        <v>#REF!</v>
      </c>
      <c r="C79" s="206" t="e">
        <f>IF('Crisis Indicator Data'!#REF!="No Data",1,IF(#REF!&lt;&gt;"",1,0))</f>
        <v>#REF!</v>
      </c>
      <c r="D79" s="206" t="e">
        <f>IF('Crisis Indicator Data'!#REF!="No Data",1,IF(#REF!&lt;&gt;"",1,0))</f>
        <v>#REF!</v>
      </c>
      <c r="E79" s="206" t="e">
        <f>IF('Crisis Indicator Data'!#REF!="No Data",1,IF(#REF!&lt;&gt;"",1,0))</f>
        <v>#REF!</v>
      </c>
      <c r="F79" s="206" t="e">
        <f>IF('Crisis Indicator Data'!#REF!="No Data",1,IF(#REF!&lt;&gt;"",1,0))</f>
        <v>#REF!</v>
      </c>
      <c r="G79" s="206" t="e">
        <f>IF('Crisis Indicator Data'!#REF!="No Data",1,IF(#REF!&lt;&gt;"",1,0))</f>
        <v>#REF!</v>
      </c>
      <c r="H79" s="206" t="e">
        <f>IF('Crisis Indicator Data'!#REF!="No Data",1,IF(#REF!&lt;&gt;"",1,0))</f>
        <v>#REF!</v>
      </c>
      <c r="I79" s="206" t="e">
        <f>IF('Crisis Indicator Data'!#REF!="No Data",1,IF(#REF!&lt;&gt;"",1,0))</f>
        <v>#REF!</v>
      </c>
      <c r="J79" s="206" t="e">
        <f>IF('Crisis Indicator Data'!#REF!="No Data",1,IF(#REF!&lt;&gt;"",1,0))</f>
        <v>#REF!</v>
      </c>
      <c r="K79" s="206" t="e">
        <f>IF('Crisis Indicator Data'!#REF!="No Data",1,IF(#REF!&lt;&gt;"",1,0))</f>
        <v>#REF!</v>
      </c>
      <c r="L79" s="206" t="e">
        <f>IF('Crisis Indicator Data'!#REF!="No Data",1,IF(#REF!&lt;&gt;"",1,0))</f>
        <v>#REF!</v>
      </c>
      <c r="M79" s="206" t="e">
        <f>IF('Crisis Indicator Data'!#REF!="No Data",1,IF(#REF!&lt;&gt;"",1,0))</f>
        <v>#REF!</v>
      </c>
      <c r="N79" s="206" t="e">
        <f>IF('Crisis Indicator Data'!#REF!="No Data",1,IF(#REF!&lt;&gt;"",1,0))</f>
        <v>#REF!</v>
      </c>
      <c r="O79" s="206" t="e">
        <f>IF('Crisis Indicator Data'!#REF!="No Data",1,IF(#REF!&lt;&gt;"",1,0))</f>
        <v>#REF!</v>
      </c>
      <c r="P79" s="206" t="e">
        <f>IF('Crisis Indicator Data'!#REF!="No Data",1,IF(#REF!&lt;&gt;"",1,0))</f>
        <v>#REF!</v>
      </c>
      <c r="Q79" s="206" t="e">
        <f>IF('Crisis Indicator Data'!#REF!="No Data",1,IF(#REF!&lt;&gt;"",1,0))</f>
        <v>#REF!</v>
      </c>
      <c r="R79" s="206" t="e">
        <f>IF('Crisis Indicator Data'!#REF!="No Data",1,IF(#REF!&lt;&gt;"",1,0))</f>
        <v>#REF!</v>
      </c>
      <c r="S79" s="206" t="e">
        <f>IF('Crisis Indicator Data'!#REF!="No Data",1,IF(#REF!&lt;&gt;"",1,0))</f>
        <v>#REF!</v>
      </c>
      <c r="T79" s="206" t="e">
        <f>IF('Crisis Indicator Data'!#REF!="No Data",1,IF(#REF!&lt;&gt;"",1,0))</f>
        <v>#REF!</v>
      </c>
      <c r="U79" s="206" t="e">
        <f>IF('Crisis Indicator Data'!#REF!="No Data",1,IF(#REF!&lt;&gt;"",1,0))</f>
        <v>#REF!</v>
      </c>
      <c r="V79" s="206" t="e">
        <f>IF('Crisis Indicator Data'!#REF!="No Data",1,IF(#REF!&lt;&gt;"",1,0))</f>
        <v>#REF!</v>
      </c>
      <c r="W79" s="206" t="e">
        <f>IF('Crisis Indicator Data'!#REF!="No Data",1,IF(#REF!&lt;&gt;"",1,0))</f>
        <v>#REF!</v>
      </c>
      <c r="X79" s="206" t="e">
        <f>IF('Crisis Indicator Data'!#REF!="No Data",1,IF(#REF!&lt;&gt;"",1,0))</f>
        <v>#REF!</v>
      </c>
      <c r="Y79" s="206" t="e">
        <f>IF('Crisis Indicator Data'!#REF!="No Data",1,IF(#REF!&lt;&gt;"",1,0))</f>
        <v>#REF!</v>
      </c>
      <c r="Z79" s="206" t="e">
        <f>IF('Crisis Indicator Data'!#REF!="No Data",1,IF(#REF!&lt;&gt;"",1,0))</f>
        <v>#REF!</v>
      </c>
      <c r="AA79" s="206" t="e">
        <f>IF('Crisis Indicator Data'!#REF!="No Data",1,IF(#REF!&lt;&gt;"",1,0))</f>
        <v>#REF!</v>
      </c>
      <c r="AB79" s="206" t="e">
        <f>IF('Crisis Indicator Data'!#REF!="No Data",1,IF(#REF!&lt;&gt;"",1,0))</f>
        <v>#REF!</v>
      </c>
      <c r="AC79" s="206" t="e">
        <f>IF('Crisis Indicator Data'!#REF!="No Data",1,IF(#REF!&lt;&gt;"",1,0))</f>
        <v>#REF!</v>
      </c>
      <c r="AD79" s="206" t="e">
        <f>IF('Crisis Indicator Data'!#REF!="No Data",1,IF(#REF!&lt;&gt;"",1,0))</f>
        <v>#REF!</v>
      </c>
      <c r="AE79" s="206" t="e">
        <f>IF('Crisis Indicator Data'!#REF!="No Data",1,IF(#REF!&lt;&gt;"",1,0))</f>
        <v>#REF!</v>
      </c>
      <c r="AF79" s="206" t="e">
        <f>IF('Crisis Indicator Data'!#REF!="No Data",1,IF(#REF!&lt;&gt;"",1,0))</f>
        <v>#REF!</v>
      </c>
      <c r="AG79" s="206" t="e">
        <f>IF('Crisis Indicator Data'!#REF!="No Data",1,IF(#REF!&lt;&gt;"",1,0))</f>
        <v>#REF!</v>
      </c>
      <c r="AH79" s="206" t="e">
        <f>IF('Crisis Indicator Data'!#REF!="No Data",1,IF(#REF!&lt;&gt;"",1,0))</f>
        <v>#REF!</v>
      </c>
      <c r="AI79" s="206" t="e">
        <f>IF('Crisis Indicator Data'!#REF!="No Data",1,IF(#REF!&lt;&gt;"",1,0))</f>
        <v>#REF!</v>
      </c>
      <c r="AJ79" s="206" t="e">
        <f>IF('Crisis Indicator Data'!#REF!="No Data",1,IF(#REF!&lt;&gt;"",1,0))</f>
        <v>#REF!</v>
      </c>
      <c r="AK79" s="206" t="e">
        <f>IF('Crisis Indicator Data'!#REF!="No Data",1,IF(#REF!&lt;&gt;"",1,0))</f>
        <v>#REF!</v>
      </c>
      <c r="AL79" s="206" t="e">
        <f>IF('Crisis Indicator Data'!#REF!="No Data",1,IF(#REF!&lt;&gt;"",1,0))</f>
        <v>#REF!</v>
      </c>
      <c r="AM79" s="206" t="e">
        <f>IF('Crisis Indicator Data'!#REF!="No Data",1,IF(#REF!&lt;&gt;"",1,0))</f>
        <v>#REF!</v>
      </c>
      <c r="AN79" s="206" t="e">
        <f>IF('Crisis Indicator Data'!#REF!="No Data",1,IF(#REF!&lt;&gt;"",1,0))</f>
        <v>#REF!</v>
      </c>
      <c r="AO79" s="206" t="e">
        <f>IF('Crisis Indicator Data'!#REF!="No Data",1,IF(#REF!&lt;&gt;"",1,0))</f>
        <v>#REF!</v>
      </c>
      <c r="AP79" s="206" t="e">
        <f>IF('Crisis Indicator Data'!#REF!="No Data",1,IF(#REF!&lt;&gt;"",1,0))</f>
        <v>#REF!</v>
      </c>
      <c r="AQ79" s="206" t="e">
        <f>IF('Crisis Indicator Data'!#REF!="No Data",1,IF(#REF!&lt;&gt;"",1,0))</f>
        <v>#REF!</v>
      </c>
      <c r="AR79" s="206" t="e">
        <f>IF('Crisis Indicator Data'!#REF!="No Data",1,IF(#REF!&lt;&gt;"",1,0))</f>
        <v>#REF!</v>
      </c>
      <c r="AS79" s="206" t="e">
        <f>IF('Crisis Indicator Data'!#REF!="No Data",1,IF(#REF!&lt;&gt;"",1,0))</f>
        <v>#REF!</v>
      </c>
      <c r="AT79" s="206" t="e">
        <f>IF('Crisis Indicator Data'!#REF!="No Data",1,IF(#REF!&lt;&gt;"",1,0))</f>
        <v>#REF!</v>
      </c>
      <c r="AU79" s="206" t="e">
        <f>IF('Crisis Indicator Data'!#REF!="No Data",1,IF(#REF!&lt;&gt;"",1,0))</f>
        <v>#REF!</v>
      </c>
      <c r="AV79" s="206" t="e">
        <f>IF('Crisis Indicator Data'!#REF!="No Data",1,IF(#REF!&lt;&gt;"",1,0))</f>
        <v>#REF!</v>
      </c>
      <c r="AW79" s="206" t="e">
        <f>IF('Crisis Indicator Data'!#REF!="No Data",1,IF(#REF!&lt;&gt;"",1,0))</f>
        <v>#REF!</v>
      </c>
      <c r="AX79" s="206" t="e">
        <f>IF('Crisis Indicator Data'!#REF!="No Data",1,IF(#REF!&lt;&gt;"",1,0))</f>
        <v>#REF!</v>
      </c>
      <c r="AY79" s="206" t="e">
        <f>IF('Crisis Indicator Data'!#REF!="No Data",1,IF(#REF!&lt;&gt;"",1,0))</f>
        <v>#REF!</v>
      </c>
      <c r="AZ79" s="206" t="e">
        <f>IF('Crisis Indicator Data'!#REF!="No Data",1,IF(#REF!&lt;&gt;"",1,0))</f>
        <v>#REF!</v>
      </c>
      <c r="BA79" t="e">
        <f t="shared" si="4"/>
        <v>#REF!</v>
      </c>
      <c r="BB79" s="22" t="e">
        <f t="shared" si="5"/>
        <v>#REF!</v>
      </c>
    </row>
    <row r="80" spans="1:54" x14ac:dyDescent="0.25">
      <c r="A80" t="s">
        <v>7243</v>
      </c>
      <c r="B80" s="206" t="e">
        <f>IF('Crisis Indicator Data'!#REF!="No Data",1,IF(#REF!&lt;&gt;"",1,0))</f>
        <v>#REF!</v>
      </c>
      <c r="C80" s="206" t="e">
        <f>IF('Crisis Indicator Data'!#REF!="No Data",1,IF(#REF!&lt;&gt;"",1,0))</f>
        <v>#REF!</v>
      </c>
      <c r="D80" s="206" t="e">
        <f>IF('Crisis Indicator Data'!#REF!="No Data",1,IF(#REF!&lt;&gt;"",1,0))</f>
        <v>#REF!</v>
      </c>
      <c r="E80" s="206" t="e">
        <f>IF('Crisis Indicator Data'!#REF!="No Data",1,IF(#REF!&lt;&gt;"",1,0))</f>
        <v>#REF!</v>
      </c>
      <c r="F80" s="206" t="e">
        <f>IF('Crisis Indicator Data'!#REF!="No Data",1,IF(#REF!&lt;&gt;"",1,0))</f>
        <v>#REF!</v>
      </c>
      <c r="G80" s="206" t="e">
        <f>IF('Crisis Indicator Data'!#REF!="No Data",1,IF(#REF!&lt;&gt;"",1,0))</f>
        <v>#REF!</v>
      </c>
      <c r="H80" s="206" t="e">
        <f>IF('Crisis Indicator Data'!#REF!="No Data",1,IF(#REF!&lt;&gt;"",1,0))</f>
        <v>#REF!</v>
      </c>
      <c r="I80" s="206" t="e">
        <f>IF('Crisis Indicator Data'!#REF!="No Data",1,IF(#REF!&lt;&gt;"",1,0))</f>
        <v>#REF!</v>
      </c>
      <c r="J80" s="206" t="e">
        <f>IF('Crisis Indicator Data'!#REF!="No Data",1,IF(#REF!&lt;&gt;"",1,0))</f>
        <v>#REF!</v>
      </c>
      <c r="K80" s="206" t="e">
        <f>IF('Crisis Indicator Data'!#REF!="No Data",1,IF(#REF!&lt;&gt;"",1,0))</f>
        <v>#REF!</v>
      </c>
      <c r="L80" s="206" t="e">
        <f>IF('Crisis Indicator Data'!#REF!="No Data",1,IF(#REF!&lt;&gt;"",1,0))</f>
        <v>#REF!</v>
      </c>
      <c r="M80" s="206" t="e">
        <f>IF('Crisis Indicator Data'!#REF!="No Data",1,IF(#REF!&lt;&gt;"",1,0))</f>
        <v>#REF!</v>
      </c>
      <c r="N80" s="206" t="e">
        <f>IF('Crisis Indicator Data'!#REF!="No Data",1,IF(#REF!&lt;&gt;"",1,0))</f>
        <v>#REF!</v>
      </c>
      <c r="O80" s="206" t="e">
        <f>IF('Crisis Indicator Data'!#REF!="No Data",1,IF(#REF!&lt;&gt;"",1,0))</f>
        <v>#REF!</v>
      </c>
      <c r="P80" s="206" t="e">
        <f>IF('Crisis Indicator Data'!#REF!="No Data",1,IF(#REF!&lt;&gt;"",1,0))</f>
        <v>#REF!</v>
      </c>
      <c r="Q80" s="206" t="e">
        <f>IF('Crisis Indicator Data'!#REF!="No Data",1,IF(#REF!&lt;&gt;"",1,0))</f>
        <v>#REF!</v>
      </c>
      <c r="R80" s="206" t="e">
        <f>IF('Crisis Indicator Data'!#REF!="No Data",1,IF(#REF!&lt;&gt;"",1,0))</f>
        <v>#REF!</v>
      </c>
      <c r="S80" s="206" t="e">
        <f>IF('Crisis Indicator Data'!#REF!="No Data",1,IF(#REF!&lt;&gt;"",1,0))</f>
        <v>#REF!</v>
      </c>
      <c r="T80" s="206" t="e">
        <f>IF('Crisis Indicator Data'!#REF!="No Data",1,IF(#REF!&lt;&gt;"",1,0))</f>
        <v>#REF!</v>
      </c>
      <c r="U80" s="206" t="e">
        <f>IF('Crisis Indicator Data'!#REF!="No Data",1,IF(#REF!&lt;&gt;"",1,0))</f>
        <v>#REF!</v>
      </c>
      <c r="V80" s="206" t="e">
        <f>IF('Crisis Indicator Data'!#REF!="No Data",1,IF(#REF!&lt;&gt;"",1,0))</f>
        <v>#REF!</v>
      </c>
      <c r="W80" s="206" t="e">
        <f>IF('Crisis Indicator Data'!#REF!="No Data",1,IF(#REF!&lt;&gt;"",1,0))</f>
        <v>#REF!</v>
      </c>
      <c r="X80" s="206" t="e">
        <f>IF('Crisis Indicator Data'!#REF!="No Data",1,IF(#REF!&lt;&gt;"",1,0))</f>
        <v>#REF!</v>
      </c>
      <c r="Y80" s="206" t="e">
        <f>IF('Crisis Indicator Data'!#REF!="No Data",1,IF(#REF!&lt;&gt;"",1,0))</f>
        <v>#REF!</v>
      </c>
      <c r="Z80" s="206" t="e">
        <f>IF('Crisis Indicator Data'!#REF!="No Data",1,IF(#REF!&lt;&gt;"",1,0))</f>
        <v>#REF!</v>
      </c>
      <c r="AA80" s="206" t="e">
        <f>IF('Crisis Indicator Data'!#REF!="No Data",1,IF(#REF!&lt;&gt;"",1,0))</f>
        <v>#REF!</v>
      </c>
      <c r="AB80" s="206" t="e">
        <f>IF('Crisis Indicator Data'!#REF!="No Data",1,IF(#REF!&lt;&gt;"",1,0))</f>
        <v>#REF!</v>
      </c>
      <c r="AC80" s="206" t="e">
        <f>IF('Crisis Indicator Data'!#REF!="No Data",1,IF(#REF!&lt;&gt;"",1,0))</f>
        <v>#REF!</v>
      </c>
      <c r="AD80" s="206" t="e">
        <f>IF('Crisis Indicator Data'!#REF!="No Data",1,IF(#REF!&lt;&gt;"",1,0))</f>
        <v>#REF!</v>
      </c>
      <c r="AE80" s="206" t="e">
        <f>IF('Crisis Indicator Data'!#REF!="No Data",1,IF(#REF!&lt;&gt;"",1,0))</f>
        <v>#REF!</v>
      </c>
      <c r="AF80" s="206" t="e">
        <f>IF('Crisis Indicator Data'!#REF!="No Data",1,IF(#REF!&lt;&gt;"",1,0))</f>
        <v>#REF!</v>
      </c>
      <c r="AG80" s="206" t="e">
        <f>IF('Crisis Indicator Data'!#REF!="No Data",1,IF(#REF!&lt;&gt;"",1,0))</f>
        <v>#REF!</v>
      </c>
      <c r="AH80" s="206" t="e">
        <f>IF('Crisis Indicator Data'!#REF!="No Data",1,IF(#REF!&lt;&gt;"",1,0))</f>
        <v>#REF!</v>
      </c>
      <c r="AI80" s="206" t="e">
        <f>IF('Crisis Indicator Data'!#REF!="No Data",1,IF(#REF!&lt;&gt;"",1,0))</f>
        <v>#REF!</v>
      </c>
      <c r="AJ80" s="206" t="e">
        <f>IF('Crisis Indicator Data'!#REF!="No Data",1,IF(#REF!&lt;&gt;"",1,0))</f>
        <v>#REF!</v>
      </c>
      <c r="AK80" s="206" t="e">
        <f>IF('Crisis Indicator Data'!#REF!="No Data",1,IF(#REF!&lt;&gt;"",1,0))</f>
        <v>#REF!</v>
      </c>
      <c r="AL80" s="206" t="e">
        <f>IF('Crisis Indicator Data'!#REF!="No Data",1,IF(#REF!&lt;&gt;"",1,0))</f>
        <v>#REF!</v>
      </c>
      <c r="AM80" s="206" t="e">
        <f>IF('Crisis Indicator Data'!#REF!="No Data",1,IF(#REF!&lt;&gt;"",1,0))</f>
        <v>#REF!</v>
      </c>
      <c r="AN80" s="206" t="e">
        <f>IF('Crisis Indicator Data'!#REF!="No Data",1,IF(#REF!&lt;&gt;"",1,0))</f>
        <v>#REF!</v>
      </c>
      <c r="AO80" s="206" t="e">
        <f>IF('Crisis Indicator Data'!#REF!="No Data",1,IF(#REF!&lt;&gt;"",1,0))</f>
        <v>#REF!</v>
      </c>
      <c r="AP80" s="206" t="e">
        <f>IF('Crisis Indicator Data'!#REF!="No Data",1,IF(#REF!&lt;&gt;"",1,0))</f>
        <v>#REF!</v>
      </c>
      <c r="AQ80" s="206" t="e">
        <f>IF('Crisis Indicator Data'!#REF!="No Data",1,IF(#REF!&lt;&gt;"",1,0))</f>
        <v>#REF!</v>
      </c>
      <c r="AR80" s="206" t="e">
        <f>IF('Crisis Indicator Data'!#REF!="No Data",1,IF(#REF!&lt;&gt;"",1,0))</f>
        <v>#REF!</v>
      </c>
      <c r="AS80" s="206" t="e">
        <f>IF('Crisis Indicator Data'!#REF!="No Data",1,IF(#REF!&lt;&gt;"",1,0))</f>
        <v>#REF!</v>
      </c>
      <c r="AT80" s="206" t="e">
        <f>IF('Crisis Indicator Data'!#REF!="No Data",1,IF(#REF!&lt;&gt;"",1,0))</f>
        <v>#REF!</v>
      </c>
      <c r="AU80" s="206" t="e">
        <f>IF('Crisis Indicator Data'!#REF!="No Data",1,IF(#REF!&lt;&gt;"",1,0))</f>
        <v>#REF!</v>
      </c>
      <c r="AV80" s="206" t="e">
        <f>IF('Crisis Indicator Data'!#REF!="No Data",1,IF(#REF!&lt;&gt;"",1,0))</f>
        <v>#REF!</v>
      </c>
      <c r="AW80" s="206" t="e">
        <f>IF('Crisis Indicator Data'!#REF!="No Data",1,IF(#REF!&lt;&gt;"",1,0))</f>
        <v>#REF!</v>
      </c>
      <c r="AX80" s="206" t="e">
        <f>IF('Crisis Indicator Data'!#REF!="No Data",1,IF(#REF!&lt;&gt;"",1,0))</f>
        <v>#REF!</v>
      </c>
      <c r="AY80" s="206" t="e">
        <f>IF('Crisis Indicator Data'!#REF!="No Data",1,IF(#REF!&lt;&gt;"",1,0))</f>
        <v>#REF!</v>
      </c>
      <c r="AZ80" s="206" t="e">
        <f>IF('Crisis Indicator Data'!#REF!="No Data",1,IF(#REF!&lt;&gt;"",1,0))</f>
        <v>#REF!</v>
      </c>
      <c r="BA80" t="e">
        <f t="shared" si="4"/>
        <v>#REF!</v>
      </c>
      <c r="BB80" s="22" t="e">
        <f t="shared" si="5"/>
        <v>#REF!</v>
      </c>
    </row>
    <row r="81" spans="1:54" x14ac:dyDescent="0.25">
      <c r="A81" t="s">
        <v>7249</v>
      </c>
      <c r="B81" s="206" t="e">
        <f>IF('Crisis Indicator Data'!#REF!="No Data",1,IF(#REF!&lt;&gt;"",1,0))</f>
        <v>#REF!</v>
      </c>
      <c r="C81" s="206" t="e">
        <f>IF('Crisis Indicator Data'!#REF!="No Data",1,IF(#REF!&lt;&gt;"",1,0))</f>
        <v>#REF!</v>
      </c>
      <c r="D81" s="206" t="e">
        <f>IF('Crisis Indicator Data'!#REF!="No Data",1,IF(#REF!&lt;&gt;"",1,0))</f>
        <v>#REF!</v>
      </c>
      <c r="E81" s="206" t="e">
        <f>IF('Crisis Indicator Data'!#REF!="No Data",1,IF(#REF!&lt;&gt;"",1,0))</f>
        <v>#REF!</v>
      </c>
      <c r="F81" s="206" t="e">
        <f>IF('Crisis Indicator Data'!#REF!="No Data",1,IF(#REF!&lt;&gt;"",1,0))</f>
        <v>#REF!</v>
      </c>
      <c r="G81" s="206" t="e">
        <f>IF('Crisis Indicator Data'!#REF!="No Data",1,IF(#REF!&lt;&gt;"",1,0))</f>
        <v>#REF!</v>
      </c>
      <c r="H81" s="206" t="e">
        <f>IF('Crisis Indicator Data'!#REF!="No Data",1,IF(#REF!&lt;&gt;"",1,0))</f>
        <v>#REF!</v>
      </c>
      <c r="I81" s="206" t="e">
        <f>IF('Crisis Indicator Data'!#REF!="No Data",1,IF(#REF!&lt;&gt;"",1,0))</f>
        <v>#REF!</v>
      </c>
      <c r="J81" s="206" t="e">
        <f>IF('Crisis Indicator Data'!#REF!="No Data",1,IF(#REF!&lt;&gt;"",1,0))</f>
        <v>#REF!</v>
      </c>
      <c r="K81" s="206" t="e">
        <f>IF('Crisis Indicator Data'!#REF!="No Data",1,IF(#REF!&lt;&gt;"",1,0))</f>
        <v>#REF!</v>
      </c>
      <c r="L81" s="206" t="e">
        <f>IF('Crisis Indicator Data'!#REF!="No Data",1,IF(#REF!&lt;&gt;"",1,0))</f>
        <v>#REF!</v>
      </c>
      <c r="M81" s="206" t="e">
        <f>IF('Crisis Indicator Data'!#REF!="No Data",1,IF(#REF!&lt;&gt;"",1,0))</f>
        <v>#REF!</v>
      </c>
      <c r="N81" s="206" t="e">
        <f>IF('Crisis Indicator Data'!#REF!="No Data",1,IF(#REF!&lt;&gt;"",1,0))</f>
        <v>#REF!</v>
      </c>
      <c r="O81" s="206" t="e">
        <f>IF('Crisis Indicator Data'!#REF!="No Data",1,IF(#REF!&lt;&gt;"",1,0))</f>
        <v>#REF!</v>
      </c>
      <c r="P81" s="206" t="e">
        <f>IF('Crisis Indicator Data'!#REF!="No Data",1,IF(#REF!&lt;&gt;"",1,0))</f>
        <v>#REF!</v>
      </c>
      <c r="Q81" s="206" t="e">
        <f>IF('Crisis Indicator Data'!#REF!="No Data",1,IF(#REF!&lt;&gt;"",1,0))</f>
        <v>#REF!</v>
      </c>
      <c r="R81" s="206" t="e">
        <f>IF('Crisis Indicator Data'!#REF!="No Data",1,IF(#REF!&lt;&gt;"",1,0))</f>
        <v>#REF!</v>
      </c>
      <c r="S81" s="206" t="e">
        <f>IF('Crisis Indicator Data'!#REF!="No Data",1,IF(#REF!&lt;&gt;"",1,0))</f>
        <v>#REF!</v>
      </c>
      <c r="T81" s="206" t="e">
        <f>IF('Crisis Indicator Data'!#REF!="No Data",1,IF(#REF!&lt;&gt;"",1,0))</f>
        <v>#REF!</v>
      </c>
      <c r="U81" s="206" t="e">
        <f>IF('Crisis Indicator Data'!#REF!="No Data",1,IF(#REF!&lt;&gt;"",1,0))</f>
        <v>#REF!</v>
      </c>
      <c r="V81" s="206" t="e">
        <f>IF('Crisis Indicator Data'!#REF!="No Data",1,IF(#REF!&lt;&gt;"",1,0))</f>
        <v>#REF!</v>
      </c>
      <c r="W81" s="206" t="e">
        <f>IF('Crisis Indicator Data'!#REF!="No Data",1,IF(#REF!&lt;&gt;"",1,0))</f>
        <v>#REF!</v>
      </c>
      <c r="X81" s="206" t="e">
        <f>IF('Crisis Indicator Data'!#REF!="No Data",1,IF(#REF!&lt;&gt;"",1,0))</f>
        <v>#REF!</v>
      </c>
      <c r="Y81" s="206" t="e">
        <f>IF('Crisis Indicator Data'!#REF!="No Data",1,IF(#REF!&lt;&gt;"",1,0))</f>
        <v>#REF!</v>
      </c>
      <c r="Z81" s="206" t="e">
        <f>IF('Crisis Indicator Data'!#REF!="No Data",1,IF(#REF!&lt;&gt;"",1,0))</f>
        <v>#REF!</v>
      </c>
      <c r="AA81" s="206" t="e">
        <f>IF('Crisis Indicator Data'!#REF!="No Data",1,IF(#REF!&lt;&gt;"",1,0))</f>
        <v>#REF!</v>
      </c>
      <c r="AB81" s="206" t="e">
        <f>IF('Crisis Indicator Data'!#REF!="No Data",1,IF(#REF!&lt;&gt;"",1,0))</f>
        <v>#REF!</v>
      </c>
      <c r="AC81" s="206" t="e">
        <f>IF('Crisis Indicator Data'!#REF!="No Data",1,IF(#REF!&lt;&gt;"",1,0))</f>
        <v>#REF!</v>
      </c>
      <c r="AD81" s="206" t="e">
        <f>IF('Crisis Indicator Data'!#REF!="No Data",1,IF(#REF!&lt;&gt;"",1,0))</f>
        <v>#REF!</v>
      </c>
      <c r="AE81" s="206" t="e">
        <f>IF('Crisis Indicator Data'!#REF!="No Data",1,IF(#REF!&lt;&gt;"",1,0))</f>
        <v>#REF!</v>
      </c>
      <c r="AF81" s="206" t="e">
        <f>IF('Crisis Indicator Data'!#REF!="No Data",1,IF(#REF!&lt;&gt;"",1,0))</f>
        <v>#REF!</v>
      </c>
      <c r="AG81" s="206" t="e">
        <f>IF('Crisis Indicator Data'!#REF!="No Data",1,IF(#REF!&lt;&gt;"",1,0))</f>
        <v>#REF!</v>
      </c>
      <c r="AH81" s="206" t="e">
        <f>IF('Crisis Indicator Data'!#REF!="No Data",1,IF(#REF!&lt;&gt;"",1,0))</f>
        <v>#REF!</v>
      </c>
      <c r="AI81" s="206" t="e">
        <f>IF('Crisis Indicator Data'!#REF!="No Data",1,IF(#REF!&lt;&gt;"",1,0))</f>
        <v>#REF!</v>
      </c>
      <c r="AJ81" s="206" t="e">
        <f>IF('Crisis Indicator Data'!#REF!="No Data",1,IF(#REF!&lt;&gt;"",1,0))</f>
        <v>#REF!</v>
      </c>
      <c r="AK81" s="206" t="e">
        <f>IF('Crisis Indicator Data'!#REF!="No Data",1,IF(#REF!&lt;&gt;"",1,0))</f>
        <v>#REF!</v>
      </c>
      <c r="AL81" s="206" t="e">
        <f>IF('Crisis Indicator Data'!#REF!="No Data",1,IF(#REF!&lt;&gt;"",1,0))</f>
        <v>#REF!</v>
      </c>
      <c r="AM81" s="206" t="e">
        <f>IF('Crisis Indicator Data'!#REF!="No Data",1,IF(#REF!&lt;&gt;"",1,0))</f>
        <v>#REF!</v>
      </c>
      <c r="AN81" s="206" t="e">
        <f>IF('Crisis Indicator Data'!#REF!="No Data",1,IF(#REF!&lt;&gt;"",1,0))</f>
        <v>#REF!</v>
      </c>
      <c r="AO81" s="206" t="e">
        <f>IF('Crisis Indicator Data'!#REF!="No Data",1,IF(#REF!&lt;&gt;"",1,0))</f>
        <v>#REF!</v>
      </c>
      <c r="AP81" s="206" t="e">
        <f>IF('Crisis Indicator Data'!#REF!="No Data",1,IF(#REF!&lt;&gt;"",1,0))</f>
        <v>#REF!</v>
      </c>
      <c r="AQ81" s="206" t="e">
        <f>IF('Crisis Indicator Data'!#REF!="No Data",1,IF(#REF!&lt;&gt;"",1,0))</f>
        <v>#REF!</v>
      </c>
      <c r="AR81" s="206" t="e">
        <f>IF('Crisis Indicator Data'!#REF!="No Data",1,IF(#REF!&lt;&gt;"",1,0))</f>
        <v>#REF!</v>
      </c>
      <c r="AS81" s="206" t="e">
        <f>IF('Crisis Indicator Data'!#REF!="No Data",1,IF(#REF!&lt;&gt;"",1,0))</f>
        <v>#REF!</v>
      </c>
      <c r="AT81" s="206" t="e">
        <f>IF('Crisis Indicator Data'!#REF!="No Data",1,IF(#REF!&lt;&gt;"",1,0))</f>
        <v>#REF!</v>
      </c>
      <c r="AU81" s="206" t="e">
        <f>IF('Crisis Indicator Data'!#REF!="No Data",1,IF(#REF!&lt;&gt;"",1,0))</f>
        <v>#REF!</v>
      </c>
      <c r="AV81" s="206" t="e">
        <f>IF('Crisis Indicator Data'!#REF!="No Data",1,IF(#REF!&lt;&gt;"",1,0))</f>
        <v>#REF!</v>
      </c>
      <c r="AW81" s="206" t="e">
        <f>IF('Crisis Indicator Data'!#REF!="No Data",1,IF(#REF!&lt;&gt;"",1,0))</f>
        <v>#REF!</v>
      </c>
      <c r="AX81" s="206" t="e">
        <f>IF('Crisis Indicator Data'!#REF!="No Data",1,IF(#REF!&lt;&gt;"",1,0))</f>
        <v>#REF!</v>
      </c>
      <c r="AY81" s="206" t="e">
        <f>IF('Crisis Indicator Data'!#REF!="No Data",1,IF(#REF!&lt;&gt;"",1,0))</f>
        <v>#REF!</v>
      </c>
      <c r="AZ81" s="206" t="e">
        <f>IF('Crisis Indicator Data'!#REF!="No Data",1,IF(#REF!&lt;&gt;"",1,0))</f>
        <v>#REF!</v>
      </c>
      <c r="BA81" t="e">
        <f t="shared" si="4"/>
        <v>#REF!</v>
      </c>
      <c r="BB81" s="22" t="e">
        <f t="shared" si="5"/>
        <v>#REF!</v>
      </c>
    </row>
    <row r="82" spans="1:54" x14ac:dyDescent="0.25">
      <c r="A82" t="s">
        <v>7250</v>
      </c>
      <c r="B82" s="206" t="e">
        <f>IF('Crisis Indicator Data'!#REF!="No Data",1,IF(#REF!&lt;&gt;"",1,0))</f>
        <v>#REF!</v>
      </c>
      <c r="C82" s="206" t="e">
        <f>IF('Crisis Indicator Data'!#REF!="No Data",1,IF(#REF!&lt;&gt;"",1,0))</f>
        <v>#REF!</v>
      </c>
      <c r="D82" s="206" t="e">
        <f>IF('Crisis Indicator Data'!#REF!="No Data",1,IF(#REF!&lt;&gt;"",1,0))</f>
        <v>#REF!</v>
      </c>
      <c r="E82" s="206" t="e">
        <f>IF('Crisis Indicator Data'!#REF!="No Data",1,IF(#REF!&lt;&gt;"",1,0))</f>
        <v>#REF!</v>
      </c>
      <c r="F82" s="206" t="e">
        <f>IF('Crisis Indicator Data'!#REF!="No Data",1,IF(#REF!&lt;&gt;"",1,0))</f>
        <v>#REF!</v>
      </c>
      <c r="G82" s="206" t="e">
        <f>IF('Crisis Indicator Data'!#REF!="No Data",1,IF(#REF!&lt;&gt;"",1,0))</f>
        <v>#REF!</v>
      </c>
      <c r="H82" s="206" t="e">
        <f>IF('Crisis Indicator Data'!#REF!="No Data",1,IF(#REF!&lt;&gt;"",1,0))</f>
        <v>#REF!</v>
      </c>
      <c r="I82" s="206" t="e">
        <f>IF('Crisis Indicator Data'!#REF!="No Data",1,IF(#REF!&lt;&gt;"",1,0))</f>
        <v>#REF!</v>
      </c>
      <c r="J82" s="206" t="e">
        <f>IF('Crisis Indicator Data'!#REF!="No Data",1,IF(#REF!&lt;&gt;"",1,0))</f>
        <v>#REF!</v>
      </c>
      <c r="K82" s="206" t="e">
        <f>IF('Crisis Indicator Data'!#REF!="No Data",1,IF(#REF!&lt;&gt;"",1,0))</f>
        <v>#REF!</v>
      </c>
      <c r="L82" s="206" t="e">
        <f>IF('Crisis Indicator Data'!#REF!="No Data",1,IF(#REF!&lt;&gt;"",1,0))</f>
        <v>#REF!</v>
      </c>
      <c r="M82" s="206" t="e">
        <f>IF('Crisis Indicator Data'!#REF!="No Data",1,IF(#REF!&lt;&gt;"",1,0))</f>
        <v>#REF!</v>
      </c>
      <c r="N82" s="206" t="e">
        <f>IF('Crisis Indicator Data'!#REF!="No Data",1,IF(#REF!&lt;&gt;"",1,0))</f>
        <v>#REF!</v>
      </c>
      <c r="O82" s="206" t="e">
        <f>IF('Crisis Indicator Data'!#REF!="No Data",1,IF(#REF!&lt;&gt;"",1,0))</f>
        <v>#REF!</v>
      </c>
      <c r="P82" s="206" t="e">
        <f>IF('Crisis Indicator Data'!#REF!="No Data",1,IF(#REF!&lt;&gt;"",1,0))</f>
        <v>#REF!</v>
      </c>
      <c r="Q82" s="206" t="e">
        <f>IF('Crisis Indicator Data'!#REF!="No Data",1,IF(#REF!&lt;&gt;"",1,0))</f>
        <v>#REF!</v>
      </c>
      <c r="R82" s="206" t="e">
        <f>IF('Crisis Indicator Data'!#REF!="No Data",1,IF(#REF!&lt;&gt;"",1,0))</f>
        <v>#REF!</v>
      </c>
      <c r="S82" s="206" t="e">
        <f>IF('Crisis Indicator Data'!#REF!="No Data",1,IF(#REF!&lt;&gt;"",1,0))</f>
        <v>#REF!</v>
      </c>
      <c r="T82" s="206" t="e">
        <f>IF('Crisis Indicator Data'!#REF!="No Data",1,IF(#REF!&lt;&gt;"",1,0))</f>
        <v>#REF!</v>
      </c>
      <c r="U82" s="206" t="e">
        <f>IF('Crisis Indicator Data'!#REF!="No Data",1,IF(#REF!&lt;&gt;"",1,0))</f>
        <v>#REF!</v>
      </c>
      <c r="V82" s="206" t="e">
        <f>IF('Crisis Indicator Data'!#REF!="No Data",1,IF(#REF!&lt;&gt;"",1,0))</f>
        <v>#REF!</v>
      </c>
      <c r="W82" s="206" t="e">
        <f>IF('Crisis Indicator Data'!#REF!="No Data",1,IF(#REF!&lt;&gt;"",1,0))</f>
        <v>#REF!</v>
      </c>
      <c r="X82" s="206" t="e">
        <f>IF('Crisis Indicator Data'!#REF!="No Data",1,IF(#REF!&lt;&gt;"",1,0))</f>
        <v>#REF!</v>
      </c>
      <c r="Y82" s="206" t="e">
        <f>IF('Crisis Indicator Data'!#REF!="No Data",1,IF(#REF!&lt;&gt;"",1,0))</f>
        <v>#REF!</v>
      </c>
      <c r="Z82" s="206" t="e">
        <f>IF('Crisis Indicator Data'!#REF!="No Data",1,IF(#REF!&lt;&gt;"",1,0))</f>
        <v>#REF!</v>
      </c>
      <c r="AA82" s="206" t="e">
        <f>IF('Crisis Indicator Data'!#REF!="No Data",1,IF(#REF!&lt;&gt;"",1,0))</f>
        <v>#REF!</v>
      </c>
      <c r="AB82" s="206" t="e">
        <f>IF('Crisis Indicator Data'!#REF!="No Data",1,IF(#REF!&lt;&gt;"",1,0))</f>
        <v>#REF!</v>
      </c>
      <c r="AC82" s="206" t="e">
        <f>IF('Crisis Indicator Data'!#REF!="No Data",1,IF(#REF!&lt;&gt;"",1,0))</f>
        <v>#REF!</v>
      </c>
      <c r="AD82" s="206" t="e">
        <f>IF('Crisis Indicator Data'!#REF!="No Data",1,IF(#REF!&lt;&gt;"",1,0))</f>
        <v>#REF!</v>
      </c>
      <c r="AE82" s="206" t="e">
        <f>IF('Crisis Indicator Data'!#REF!="No Data",1,IF(#REF!&lt;&gt;"",1,0))</f>
        <v>#REF!</v>
      </c>
      <c r="AF82" s="206" t="e">
        <f>IF('Crisis Indicator Data'!#REF!="No Data",1,IF(#REF!&lt;&gt;"",1,0))</f>
        <v>#REF!</v>
      </c>
      <c r="AG82" s="206" t="e">
        <f>IF('Crisis Indicator Data'!#REF!="No Data",1,IF(#REF!&lt;&gt;"",1,0))</f>
        <v>#REF!</v>
      </c>
      <c r="AH82" s="206" t="e">
        <f>IF('Crisis Indicator Data'!#REF!="No Data",1,IF(#REF!&lt;&gt;"",1,0))</f>
        <v>#REF!</v>
      </c>
      <c r="AI82" s="206" t="e">
        <f>IF('Crisis Indicator Data'!#REF!="No Data",1,IF(#REF!&lt;&gt;"",1,0))</f>
        <v>#REF!</v>
      </c>
      <c r="AJ82" s="206" t="e">
        <f>IF('Crisis Indicator Data'!#REF!="No Data",1,IF(#REF!&lt;&gt;"",1,0))</f>
        <v>#REF!</v>
      </c>
      <c r="AK82" s="206" t="e">
        <f>IF('Crisis Indicator Data'!#REF!="No Data",1,IF(#REF!&lt;&gt;"",1,0))</f>
        <v>#REF!</v>
      </c>
      <c r="AL82" s="206" t="e">
        <f>IF('Crisis Indicator Data'!#REF!="No Data",1,IF(#REF!&lt;&gt;"",1,0))</f>
        <v>#REF!</v>
      </c>
      <c r="AM82" s="206" t="e">
        <f>IF('Crisis Indicator Data'!#REF!="No Data",1,IF(#REF!&lt;&gt;"",1,0))</f>
        <v>#REF!</v>
      </c>
      <c r="AN82" s="206" t="e">
        <f>IF('Crisis Indicator Data'!#REF!="No Data",1,IF(#REF!&lt;&gt;"",1,0))</f>
        <v>#REF!</v>
      </c>
      <c r="AO82" s="206" t="e">
        <f>IF('Crisis Indicator Data'!#REF!="No Data",1,IF(#REF!&lt;&gt;"",1,0))</f>
        <v>#REF!</v>
      </c>
      <c r="AP82" s="206" t="e">
        <f>IF('Crisis Indicator Data'!#REF!="No Data",1,IF(#REF!&lt;&gt;"",1,0))</f>
        <v>#REF!</v>
      </c>
      <c r="AQ82" s="206" t="e">
        <f>IF('Crisis Indicator Data'!#REF!="No Data",1,IF(#REF!&lt;&gt;"",1,0))</f>
        <v>#REF!</v>
      </c>
      <c r="AR82" s="206" t="e">
        <f>IF('Crisis Indicator Data'!#REF!="No Data",1,IF(#REF!&lt;&gt;"",1,0))</f>
        <v>#REF!</v>
      </c>
      <c r="AS82" s="206" t="e">
        <f>IF('Crisis Indicator Data'!#REF!="No Data",1,IF(#REF!&lt;&gt;"",1,0))</f>
        <v>#REF!</v>
      </c>
      <c r="AT82" s="206" t="e">
        <f>IF('Crisis Indicator Data'!#REF!="No Data",1,IF(#REF!&lt;&gt;"",1,0))</f>
        <v>#REF!</v>
      </c>
      <c r="AU82" s="206" t="e">
        <f>IF('Crisis Indicator Data'!#REF!="No Data",1,IF(#REF!&lt;&gt;"",1,0))</f>
        <v>#REF!</v>
      </c>
      <c r="AV82" s="206" t="e">
        <f>IF('Crisis Indicator Data'!#REF!="No Data",1,IF(#REF!&lt;&gt;"",1,0))</f>
        <v>#REF!</v>
      </c>
      <c r="AW82" s="206" t="e">
        <f>IF('Crisis Indicator Data'!#REF!="No Data",1,IF(#REF!&lt;&gt;"",1,0))</f>
        <v>#REF!</v>
      </c>
      <c r="AX82" s="206" t="e">
        <f>IF('Crisis Indicator Data'!#REF!="No Data",1,IF(#REF!&lt;&gt;"",1,0))</f>
        <v>#REF!</v>
      </c>
      <c r="AY82" s="206" t="e">
        <f>IF('Crisis Indicator Data'!#REF!="No Data",1,IF(#REF!&lt;&gt;"",1,0))</f>
        <v>#REF!</v>
      </c>
      <c r="AZ82" s="206" t="e">
        <f>IF('Crisis Indicator Data'!#REF!="No Data",1,IF(#REF!&lt;&gt;"",1,0))</f>
        <v>#REF!</v>
      </c>
      <c r="BA82" t="e">
        <f t="shared" si="4"/>
        <v>#REF!</v>
      </c>
      <c r="BB82" s="22" t="e">
        <f t="shared" si="5"/>
        <v>#REF!</v>
      </c>
    </row>
    <row r="83" spans="1:54" x14ac:dyDescent="0.25">
      <c r="A83" t="s">
        <v>7252</v>
      </c>
      <c r="B83" s="206" t="e">
        <f>IF('Crisis Indicator Data'!#REF!="No Data",1,IF(#REF!&lt;&gt;"",1,0))</f>
        <v>#REF!</v>
      </c>
      <c r="C83" s="206" t="e">
        <f>IF('Crisis Indicator Data'!#REF!="No Data",1,IF(#REF!&lt;&gt;"",1,0))</f>
        <v>#REF!</v>
      </c>
      <c r="D83" s="206" t="e">
        <f>IF('Crisis Indicator Data'!#REF!="No Data",1,IF(#REF!&lt;&gt;"",1,0))</f>
        <v>#REF!</v>
      </c>
      <c r="E83" s="206" t="e">
        <f>IF('Crisis Indicator Data'!#REF!="No Data",1,IF(#REF!&lt;&gt;"",1,0))</f>
        <v>#REF!</v>
      </c>
      <c r="F83" s="206" t="e">
        <f>IF('Crisis Indicator Data'!#REF!="No Data",1,IF(#REF!&lt;&gt;"",1,0))</f>
        <v>#REF!</v>
      </c>
      <c r="G83" s="206" t="e">
        <f>IF('Crisis Indicator Data'!#REF!="No Data",1,IF(#REF!&lt;&gt;"",1,0))</f>
        <v>#REF!</v>
      </c>
      <c r="H83" s="206" t="e">
        <f>IF('Crisis Indicator Data'!#REF!="No Data",1,IF(#REF!&lt;&gt;"",1,0))</f>
        <v>#REF!</v>
      </c>
      <c r="I83" s="206" t="e">
        <f>IF('Crisis Indicator Data'!#REF!="No Data",1,IF(#REF!&lt;&gt;"",1,0))</f>
        <v>#REF!</v>
      </c>
      <c r="J83" s="206" t="e">
        <f>IF('Crisis Indicator Data'!#REF!="No Data",1,IF(#REF!&lt;&gt;"",1,0))</f>
        <v>#REF!</v>
      </c>
      <c r="K83" s="206" t="e">
        <f>IF('Crisis Indicator Data'!#REF!="No Data",1,IF(#REF!&lt;&gt;"",1,0))</f>
        <v>#REF!</v>
      </c>
      <c r="L83" s="206" t="e">
        <f>IF('Crisis Indicator Data'!#REF!="No Data",1,IF(#REF!&lt;&gt;"",1,0))</f>
        <v>#REF!</v>
      </c>
      <c r="M83" s="206" t="e">
        <f>IF('Crisis Indicator Data'!#REF!="No Data",1,IF(#REF!&lt;&gt;"",1,0))</f>
        <v>#REF!</v>
      </c>
      <c r="N83" s="206" t="e">
        <f>IF('Crisis Indicator Data'!#REF!="No Data",1,IF(#REF!&lt;&gt;"",1,0))</f>
        <v>#REF!</v>
      </c>
      <c r="O83" s="206" t="e">
        <f>IF('Crisis Indicator Data'!#REF!="No Data",1,IF(#REF!&lt;&gt;"",1,0))</f>
        <v>#REF!</v>
      </c>
      <c r="P83" s="206" t="e">
        <f>IF('Crisis Indicator Data'!#REF!="No Data",1,IF(#REF!&lt;&gt;"",1,0))</f>
        <v>#REF!</v>
      </c>
      <c r="Q83" s="206" t="e">
        <f>IF('Crisis Indicator Data'!#REF!="No Data",1,IF(#REF!&lt;&gt;"",1,0))</f>
        <v>#REF!</v>
      </c>
      <c r="R83" s="206" t="e">
        <f>IF('Crisis Indicator Data'!#REF!="No Data",1,IF(#REF!&lt;&gt;"",1,0))</f>
        <v>#REF!</v>
      </c>
      <c r="S83" s="206" t="e">
        <f>IF('Crisis Indicator Data'!#REF!="No Data",1,IF(#REF!&lt;&gt;"",1,0))</f>
        <v>#REF!</v>
      </c>
      <c r="T83" s="206" t="e">
        <f>IF('Crisis Indicator Data'!#REF!="No Data",1,IF(#REF!&lt;&gt;"",1,0))</f>
        <v>#REF!</v>
      </c>
      <c r="U83" s="206" t="e">
        <f>IF('Crisis Indicator Data'!#REF!="No Data",1,IF(#REF!&lt;&gt;"",1,0))</f>
        <v>#REF!</v>
      </c>
      <c r="V83" s="206" t="e">
        <f>IF('Crisis Indicator Data'!#REF!="No Data",1,IF(#REF!&lt;&gt;"",1,0))</f>
        <v>#REF!</v>
      </c>
      <c r="W83" s="206" t="e">
        <f>IF('Crisis Indicator Data'!#REF!="No Data",1,IF(#REF!&lt;&gt;"",1,0))</f>
        <v>#REF!</v>
      </c>
      <c r="X83" s="206" t="e">
        <f>IF('Crisis Indicator Data'!#REF!="No Data",1,IF(#REF!&lt;&gt;"",1,0))</f>
        <v>#REF!</v>
      </c>
      <c r="Y83" s="206" t="e">
        <f>IF('Crisis Indicator Data'!#REF!="No Data",1,IF(#REF!&lt;&gt;"",1,0))</f>
        <v>#REF!</v>
      </c>
      <c r="Z83" s="206" t="e">
        <f>IF('Crisis Indicator Data'!#REF!="No Data",1,IF(#REF!&lt;&gt;"",1,0))</f>
        <v>#REF!</v>
      </c>
      <c r="AA83" s="206" t="e">
        <f>IF('Crisis Indicator Data'!#REF!="No Data",1,IF(#REF!&lt;&gt;"",1,0))</f>
        <v>#REF!</v>
      </c>
      <c r="AB83" s="206" t="e">
        <f>IF('Crisis Indicator Data'!#REF!="No Data",1,IF(#REF!&lt;&gt;"",1,0))</f>
        <v>#REF!</v>
      </c>
      <c r="AC83" s="206" t="e">
        <f>IF('Crisis Indicator Data'!#REF!="No Data",1,IF(#REF!&lt;&gt;"",1,0))</f>
        <v>#REF!</v>
      </c>
      <c r="AD83" s="206" t="e">
        <f>IF('Crisis Indicator Data'!#REF!="No Data",1,IF(#REF!&lt;&gt;"",1,0))</f>
        <v>#REF!</v>
      </c>
      <c r="AE83" s="206" t="e">
        <f>IF('Crisis Indicator Data'!#REF!="No Data",1,IF(#REF!&lt;&gt;"",1,0))</f>
        <v>#REF!</v>
      </c>
      <c r="AF83" s="206" t="e">
        <f>IF('Crisis Indicator Data'!#REF!="No Data",1,IF(#REF!&lt;&gt;"",1,0))</f>
        <v>#REF!</v>
      </c>
      <c r="AG83" s="206" t="e">
        <f>IF('Crisis Indicator Data'!#REF!="No Data",1,IF(#REF!&lt;&gt;"",1,0))</f>
        <v>#REF!</v>
      </c>
      <c r="AH83" s="206" t="e">
        <f>IF('Crisis Indicator Data'!#REF!="No Data",1,IF(#REF!&lt;&gt;"",1,0))</f>
        <v>#REF!</v>
      </c>
      <c r="AI83" s="206" t="e">
        <f>IF('Crisis Indicator Data'!#REF!="No Data",1,IF(#REF!&lt;&gt;"",1,0))</f>
        <v>#REF!</v>
      </c>
      <c r="AJ83" s="206" t="e">
        <f>IF('Crisis Indicator Data'!#REF!="No Data",1,IF(#REF!&lt;&gt;"",1,0))</f>
        <v>#REF!</v>
      </c>
      <c r="AK83" s="206" t="e">
        <f>IF('Crisis Indicator Data'!#REF!="No Data",1,IF(#REF!&lt;&gt;"",1,0))</f>
        <v>#REF!</v>
      </c>
      <c r="AL83" s="206" t="e">
        <f>IF('Crisis Indicator Data'!#REF!="No Data",1,IF(#REF!&lt;&gt;"",1,0))</f>
        <v>#REF!</v>
      </c>
      <c r="AM83" s="206" t="e">
        <f>IF('Crisis Indicator Data'!#REF!="No Data",1,IF(#REF!&lt;&gt;"",1,0))</f>
        <v>#REF!</v>
      </c>
      <c r="AN83" s="206" t="e">
        <f>IF('Crisis Indicator Data'!#REF!="No Data",1,IF(#REF!&lt;&gt;"",1,0))</f>
        <v>#REF!</v>
      </c>
      <c r="AO83" s="206" t="e">
        <f>IF('Crisis Indicator Data'!#REF!="No Data",1,IF(#REF!&lt;&gt;"",1,0))</f>
        <v>#REF!</v>
      </c>
      <c r="AP83" s="206" t="e">
        <f>IF('Crisis Indicator Data'!#REF!="No Data",1,IF(#REF!&lt;&gt;"",1,0))</f>
        <v>#REF!</v>
      </c>
      <c r="AQ83" s="206" t="e">
        <f>IF('Crisis Indicator Data'!#REF!="No Data",1,IF(#REF!&lt;&gt;"",1,0))</f>
        <v>#REF!</v>
      </c>
      <c r="AR83" s="206" t="e">
        <f>IF('Crisis Indicator Data'!#REF!="No Data",1,IF(#REF!&lt;&gt;"",1,0))</f>
        <v>#REF!</v>
      </c>
      <c r="AS83" s="206" t="e">
        <f>IF('Crisis Indicator Data'!#REF!="No Data",1,IF(#REF!&lt;&gt;"",1,0))</f>
        <v>#REF!</v>
      </c>
      <c r="AT83" s="206" t="e">
        <f>IF('Crisis Indicator Data'!#REF!="No Data",1,IF(#REF!&lt;&gt;"",1,0))</f>
        <v>#REF!</v>
      </c>
      <c r="AU83" s="206" t="e">
        <f>IF('Crisis Indicator Data'!#REF!="No Data",1,IF(#REF!&lt;&gt;"",1,0))</f>
        <v>#REF!</v>
      </c>
      <c r="AV83" s="206" t="e">
        <f>IF('Crisis Indicator Data'!#REF!="No Data",1,IF(#REF!&lt;&gt;"",1,0))</f>
        <v>#REF!</v>
      </c>
      <c r="AW83" s="206" t="e">
        <f>IF('Crisis Indicator Data'!#REF!="No Data",1,IF(#REF!&lt;&gt;"",1,0))</f>
        <v>#REF!</v>
      </c>
      <c r="AX83" s="206" t="e">
        <f>IF('Crisis Indicator Data'!#REF!="No Data",1,IF(#REF!&lt;&gt;"",1,0))</f>
        <v>#REF!</v>
      </c>
      <c r="AY83" s="206" t="e">
        <f>IF('Crisis Indicator Data'!#REF!="No Data",1,IF(#REF!&lt;&gt;"",1,0))</f>
        <v>#REF!</v>
      </c>
      <c r="AZ83" s="206" t="e">
        <f>IF('Crisis Indicator Data'!#REF!="No Data",1,IF(#REF!&lt;&gt;"",1,0))</f>
        <v>#REF!</v>
      </c>
      <c r="BA83" t="e">
        <f t="shared" si="4"/>
        <v>#REF!</v>
      </c>
      <c r="BB83" s="22" t="e">
        <f t="shared" si="5"/>
        <v>#REF!</v>
      </c>
    </row>
    <row r="84" spans="1:54" x14ac:dyDescent="0.25">
      <c r="A84" t="s">
        <v>7255</v>
      </c>
      <c r="B84" s="206" t="e">
        <f>IF('Crisis Indicator Data'!#REF!="No Data",1,IF(#REF!&lt;&gt;"",1,0))</f>
        <v>#REF!</v>
      </c>
      <c r="C84" s="206" t="e">
        <f>IF('Crisis Indicator Data'!#REF!="No Data",1,IF(#REF!&lt;&gt;"",1,0))</f>
        <v>#REF!</v>
      </c>
      <c r="D84" s="206" t="e">
        <f>IF('Crisis Indicator Data'!#REF!="No Data",1,IF(#REF!&lt;&gt;"",1,0))</f>
        <v>#REF!</v>
      </c>
      <c r="E84" s="206" t="e">
        <f>IF('Crisis Indicator Data'!#REF!="No Data",1,IF(#REF!&lt;&gt;"",1,0))</f>
        <v>#REF!</v>
      </c>
      <c r="F84" s="206" t="e">
        <f>IF('Crisis Indicator Data'!#REF!="No Data",1,IF(#REF!&lt;&gt;"",1,0))</f>
        <v>#REF!</v>
      </c>
      <c r="G84" s="206" t="e">
        <f>IF('Crisis Indicator Data'!#REF!="No Data",1,IF(#REF!&lt;&gt;"",1,0))</f>
        <v>#REF!</v>
      </c>
      <c r="H84" s="206" t="e">
        <f>IF('Crisis Indicator Data'!#REF!="No Data",1,IF(#REF!&lt;&gt;"",1,0))</f>
        <v>#REF!</v>
      </c>
      <c r="I84" s="206" t="e">
        <f>IF('Crisis Indicator Data'!#REF!="No Data",1,IF(#REF!&lt;&gt;"",1,0))</f>
        <v>#REF!</v>
      </c>
      <c r="J84" s="206" t="e">
        <f>IF('Crisis Indicator Data'!#REF!="No Data",1,IF(#REF!&lt;&gt;"",1,0))</f>
        <v>#REF!</v>
      </c>
      <c r="K84" s="206" t="e">
        <f>IF('Crisis Indicator Data'!#REF!="No Data",1,IF(#REF!&lt;&gt;"",1,0))</f>
        <v>#REF!</v>
      </c>
      <c r="L84" s="206" t="e">
        <f>IF('Crisis Indicator Data'!#REF!="No Data",1,IF(#REF!&lt;&gt;"",1,0))</f>
        <v>#REF!</v>
      </c>
      <c r="M84" s="206" t="e">
        <f>IF('Crisis Indicator Data'!#REF!="No Data",1,IF(#REF!&lt;&gt;"",1,0))</f>
        <v>#REF!</v>
      </c>
      <c r="N84" s="206" t="e">
        <f>IF('Crisis Indicator Data'!#REF!="No Data",1,IF(#REF!&lt;&gt;"",1,0))</f>
        <v>#REF!</v>
      </c>
      <c r="O84" s="206" t="e">
        <f>IF('Crisis Indicator Data'!#REF!="No Data",1,IF(#REF!&lt;&gt;"",1,0))</f>
        <v>#REF!</v>
      </c>
      <c r="P84" s="206" t="e">
        <f>IF('Crisis Indicator Data'!#REF!="No Data",1,IF(#REF!&lt;&gt;"",1,0))</f>
        <v>#REF!</v>
      </c>
      <c r="Q84" s="206" t="e">
        <f>IF('Crisis Indicator Data'!#REF!="No Data",1,IF(#REF!&lt;&gt;"",1,0))</f>
        <v>#REF!</v>
      </c>
      <c r="R84" s="206" t="e">
        <f>IF('Crisis Indicator Data'!#REF!="No Data",1,IF(#REF!&lt;&gt;"",1,0))</f>
        <v>#REF!</v>
      </c>
      <c r="S84" s="206" t="e">
        <f>IF('Crisis Indicator Data'!#REF!="No Data",1,IF(#REF!&lt;&gt;"",1,0))</f>
        <v>#REF!</v>
      </c>
      <c r="T84" s="206" t="e">
        <f>IF('Crisis Indicator Data'!#REF!="No Data",1,IF(#REF!&lt;&gt;"",1,0))</f>
        <v>#REF!</v>
      </c>
      <c r="U84" s="206" t="e">
        <f>IF('Crisis Indicator Data'!#REF!="No Data",1,IF(#REF!&lt;&gt;"",1,0))</f>
        <v>#REF!</v>
      </c>
      <c r="V84" s="206" t="e">
        <f>IF('Crisis Indicator Data'!#REF!="No Data",1,IF(#REF!&lt;&gt;"",1,0))</f>
        <v>#REF!</v>
      </c>
      <c r="W84" s="206" t="e">
        <f>IF('Crisis Indicator Data'!#REF!="No Data",1,IF(#REF!&lt;&gt;"",1,0))</f>
        <v>#REF!</v>
      </c>
      <c r="X84" s="206" t="e">
        <f>IF('Crisis Indicator Data'!#REF!="No Data",1,IF(#REF!&lt;&gt;"",1,0))</f>
        <v>#REF!</v>
      </c>
      <c r="Y84" s="206" t="e">
        <f>IF('Crisis Indicator Data'!#REF!="No Data",1,IF(#REF!&lt;&gt;"",1,0))</f>
        <v>#REF!</v>
      </c>
      <c r="Z84" s="206" t="e">
        <f>IF('Crisis Indicator Data'!#REF!="No Data",1,IF(#REF!&lt;&gt;"",1,0))</f>
        <v>#REF!</v>
      </c>
      <c r="AA84" s="206" t="e">
        <f>IF('Crisis Indicator Data'!#REF!="No Data",1,IF(#REF!&lt;&gt;"",1,0))</f>
        <v>#REF!</v>
      </c>
      <c r="AB84" s="206" t="e">
        <f>IF('Crisis Indicator Data'!#REF!="No Data",1,IF(#REF!&lt;&gt;"",1,0))</f>
        <v>#REF!</v>
      </c>
      <c r="AC84" s="206" t="e">
        <f>IF('Crisis Indicator Data'!#REF!="No Data",1,IF(#REF!&lt;&gt;"",1,0))</f>
        <v>#REF!</v>
      </c>
      <c r="AD84" s="206" t="e">
        <f>IF('Crisis Indicator Data'!#REF!="No Data",1,IF(#REF!&lt;&gt;"",1,0))</f>
        <v>#REF!</v>
      </c>
      <c r="AE84" s="206" t="e">
        <f>IF('Crisis Indicator Data'!#REF!="No Data",1,IF(#REF!&lt;&gt;"",1,0))</f>
        <v>#REF!</v>
      </c>
      <c r="AF84" s="206" t="e">
        <f>IF('Crisis Indicator Data'!#REF!="No Data",1,IF(#REF!&lt;&gt;"",1,0))</f>
        <v>#REF!</v>
      </c>
      <c r="AG84" s="206" t="e">
        <f>IF('Crisis Indicator Data'!#REF!="No Data",1,IF(#REF!&lt;&gt;"",1,0))</f>
        <v>#REF!</v>
      </c>
      <c r="AH84" s="206" t="e">
        <f>IF('Crisis Indicator Data'!#REF!="No Data",1,IF(#REF!&lt;&gt;"",1,0))</f>
        <v>#REF!</v>
      </c>
      <c r="AI84" s="206" t="e">
        <f>IF('Crisis Indicator Data'!#REF!="No Data",1,IF(#REF!&lt;&gt;"",1,0))</f>
        <v>#REF!</v>
      </c>
      <c r="AJ84" s="206" t="e">
        <f>IF('Crisis Indicator Data'!#REF!="No Data",1,IF(#REF!&lt;&gt;"",1,0))</f>
        <v>#REF!</v>
      </c>
      <c r="AK84" s="206" t="e">
        <f>IF('Crisis Indicator Data'!#REF!="No Data",1,IF(#REF!&lt;&gt;"",1,0))</f>
        <v>#REF!</v>
      </c>
      <c r="AL84" s="206" t="e">
        <f>IF('Crisis Indicator Data'!#REF!="No Data",1,IF(#REF!&lt;&gt;"",1,0))</f>
        <v>#REF!</v>
      </c>
      <c r="AM84" s="206" t="e">
        <f>IF('Crisis Indicator Data'!#REF!="No Data",1,IF(#REF!&lt;&gt;"",1,0))</f>
        <v>#REF!</v>
      </c>
      <c r="AN84" s="206" t="e">
        <f>IF('Crisis Indicator Data'!#REF!="No Data",1,IF(#REF!&lt;&gt;"",1,0))</f>
        <v>#REF!</v>
      </c>
      <c r="AO84" s="206" t="e">
        <f>IF('Crisis Indicator Data'!#REF!="No Data",1,IF(#REF!&lt;&gt;"",1,0))</f>
        <v>#REF!</v>
      </c>
      <c r="AP84" s="206" t="e">
        <f>IF('Crisis Indicator Data'!#REF!="No Data",1,IF(#REF!&lt;&gt;"",1,0))</f>
        <v>#REF!</v>
      </c>
      <c r="AQ84" s="206" t="e">
        <f>IF('Crisis Indicator Data'!#REF!="No Data",1,IF(#REF!&lt;&gt;"",1,0))</f>
        <v>#REF!</v>
      </c>
      <c r="AR84" s="206" t="e">
        <f>IF('Crisis Indicator Data'!#REF!="No Data",1,IF(#REF!&lt;&gt;"",1,0))</f>
        <v>#REF!</v>
      </c>
      <c r="AS84" s="206" t="e">
        <f>IF('Crisis Indicator Data'!#REF!="No Data",1,IF(#REF!&lt;&gt;"",1,0))</f>
        <v>#REF!</v>
      </c>
      <c r="AT84" s="206" t="e">
        <f>IF('Crisis Indicator Data'!#REF!="No Data",1,IF(#REF!&lt;&gt;"",1,0))</f>
        <v>#REF!</v>
      </c>
      <c r="AU84" s="206" t="e">
        <f>IF('Crisis Indicator Data'!#REF!="No Data",1,IF(#REF!&lt;&gt;"",1,0))</f>
        <v>#REF!</v>
      </c>
      <c r="AV84" s="206" t="e">
        <f>IF('Crisis Indicator Data'!#REF!="No Data",1,IF(#REF!&lt;&gt;"",1,0))</f>
        <v>#REF!</v>
      </c>
      <c r="AW84" s="206" t="e">
        <f>IF('Crisis Indicator Data'!#REF!="No Data",1,IF(#REF!&lt;&gt;"",1,0))</f>
        <v>#REF!</v>
      </c>
      <c r="AX84" s="206" t="e">
        <f>IF('Crisis Indicator Data'!#REF!="No Data",1,IF(#REF!&lt;&gt;"",1,0))</f>
        <v>#REF!</v>
      </c>
      <c r="AY84" s="206" t="e">
        <f>IF('Crisis Indicator Data'!#REF!="No Data",1,IF(#REF!&lt;&gt;"",1,0))</f>
        <v>#REF!</v>
      </c>
      <c r="AZ84" s="206" t="e">
        <f>IF('Crisis Indicator Data'!#REF!="No Data",1,IF(#REF!&lt;&gt;"",1,0))</f>
        <v>#REF!</v>
      </c>
      <c r="BA84" t="e">
        <f t="shared" si="4"/>
        <v>#REF!</v>
      </c>
      <c r="BB84" s="22" t="e">
        <f t="shared" si="5"/>
        <v>#REF!</v>
      </c>
    </row>
    <row r="85" spans="1:54" x14ac:dyDescent="0.25">
      <c r="A85" t="s">
        <v>7253</v>
      </c>
      <c r="B85" s="206" t="e">
        <f>IF('Crisis Indicator Data'!#REF!="No Data",1,IF(#REF!&lt;&gt;"",1,0))</f>
        <v>#REF!</v>
      </c>
      <c r="C85" s="206" t="e">
        <f>IF('Crisis Indicator Data'!#REF!="No Data",1,IF(#REF!&lt;&gt;"",1,0))</f>
        <v>#REF!</v>
      </c>
      <c r="D85" s="206" t="e">
        <f>IF('Crisis Indicator Data'!#REF!="No Data",1,IF(#REF!&lt;&gt;"",1,0))</f>
        <v>#REF!</v>
      </c>
      <c r="E85" s="206" t="e">
        <f>IF('Crisis Indicator Data'!#REF!="No Data",1,IF(#REF!&lt;&gt;"",1,0))</f>
        <v>#REF!</v>
      </c>
      <c r="F85" s="206" t="e">
        <f>IF('Crisis Indicator Data'!#REF!="No Data",1,IF(#REF!&lt;&gt;"",1,0))</f>
        <v>#REF!</v>
      </c>
      <c r="G85" s="206" t="e">
        <f>IF('Crisis Indicator Data'!#REF!="No Data",1,IF(#REF!&lt;&gt;"",1,0))</f>
        <v>#REF!</v>
      </c>
      <c r="H85" s="206" t="e">
        <f>IF('Crisis Indicator Data'!#REF!="No Data",1,IF(#REF!&lt;&gt;"",1,0))</f>
        <v>#REF!</v>
      </c>
      <c r="I85" s="206" t="e">
        <f>IF('Crisis Indicator Data'!#REF!="No Data",1,IF(#REF!&lt;&gt;"",1,0))</f>
        <v>#REF!</v>
      </c>
      <c r="J85" s="206" t="e">
        <f>IF('Crisis Indicator Data'!#REF!="No Data",1,IF(#REF!&lt;&gt;"",1,0))</f>
        <v>#REF!</v>
      </c>
      <c r="K85" s="206" t="e">
        <f>IF('Crisis Indicator Data'!#REF!="No Data",1,IF(#REF!&lt;&gt;"",1,0))</f>
        <v>#REF!</v>
      </c>
      <c r="L85" s="206" t="e">
        <f>IF('Crisis Indicator Data'!#REF!="No Data",1,IF(#REF!&lt;&gt;"",1,0))</f>
        <v>#REF!</v>
      </c>
      <c r="M85" s="206" t="e">
        <f>IF('Crisis Indicator Data'!#REF!="No Data",1,IF(#REF!&lt;&gt;"",1,0))</f>
        <v>#REF!</v>
      </c>
      <c r="N85" s="206" t="e">
        <f>IF('Crisis Indicator Data'!#REF!="No Data",1,IF(#REF!&lt;&gt;"",1,0))</f>
        <v>#REF!</v>
      </c>
      <c r="O85" s="206" t="e">
        <f>IF('Crisis Indicator Data'!#REF!="No Data",1,IF(#REF!&lt;&gt;"",1,0))</f>
        <v>#REF!</v>
      </c>
      <c r="P85" s="206" t="e">
        <f>IF('Crisis Indicator Data'!#REF!="No Data",1,IF(#REF!&lt;&gt;"",1,0))</f>
        <v>#REF!</v>
      </c>
      <c r="Q85" s="206" t="e">
        <f>IF('Crisis Indicator Data'!#REF!="No Data",1,IF(#REF!&lt;&gt;"",1,0))</f>
        <v>#REF!</v>
      </c>
      <c r="R85" s="206" t="e">
        <f>IF('Crisis Indicator Data'!#REF!="No Data",1,IF(#REF!&lt;&gt;"",1,0))</f>
        <v>#REF!</v>
      </c>
      <c r="S85" s="206" t="e">
        <f>IF('Crisis Indicator Data'!#REF!="No Data",1,IF(#REF!&lt;&gt;"",1,0))</f>
        <v>#REF!</v>
      </c>
      <c r="T85" s="206" t="e">
        <f>IF('Crisis Indicator Data'!#REF!="No Data",1,IF(#REF!&lt;&gt;"",1,0))</f>
        <v>#REF!</v>
      </c>
      <c r="U85" s="206" t="e">
        <f>IF('Crisis Indicator Data'!#REF!="No Data",1,IF(#REF!&lt;&gt;"",1,0))</f>
        <v>#REF!</v>
      </c>
      <c r="V85" s="206" t="e">
        <f>IF('Crisis Indicator Data'!#REF!="No Data",1,IF(#REF!&lt;&gt;"",1,0))</f>
        <v>#REF!</v>
      </c>
      <c r="W85" s="206" t="e">
        <f>IF('Crisis Indicator Data'!#REF!="No Data",1,IF(#REF!&lt;&gt;"",1,0))</f>
        <v>#REF!</v>
      </c>
      <c r="X85" s="206" t="e">
        <f>IF('Crisis Indicator Data'!#REF!="No Data",1,IF(#REF!&lt;&gt;"",1,0))</f>
        <v>#REF!</v>
      </c>
      <c r="Y85" s="206" t="e">
        <f>IF('Crisis Indicator Data'!#REF!="No Data",1,IF(#REF!&lt;&gt;"",1,0))</f>
        <v>#REF!</v>
      </c>
      <c r="Z85" s="206" t="e">
        <f>IF('Crisis Indicator Data'!#REF!="No Data",1,IF(#REF!&lt;&gt;"",1,0))</f>
        <v>#REF!</v>
      </c>
      <c r="AA85" s="206" t="e">
        <f>IF('Crisis Indicator Data'!#REF!="No Data",1,IF(#REF!&lt;&gt;"",1,0))</f>
        <v>#REF!</v>
      </c>
      <c r="AB85" s="206" t="e">
        <f>IF('Crisis Indicator Data'!#REF!="No Data",1,IF(#REF!&lt;&gt;"",1,0))</f>
        <v>#REF!</v>
      </c>
      <c r="AC85" s="206" t="e">
        <f>IF('Crisis Indicator Data'!#REF!="No Data",1,IF(#REF!&lt;&gt;"",1,0))</f>
        <v>#REF!</v>
      </c>
      <c r="AD85" s="206" t="e">
        <f>IF('Crisis Indicator Data'!#REF!="No Data",1,IF(#REF!&lt;&gt;"",1,0))</f>
        <v>#REF!</v>
      </c>
      <c r="AE85" s="206" t="e">
        <f>IF('Crisis Indicator Data'!#REF!="No Data",1,IF(#REF!&lt;&gt;"",1,0))</f>
        <v>#REF!</v>
      </c>
      <c r="AF85" s="206" t="e">
        <f>IF('Crisis Indicator Data'!#REF!="No Data",1,IF(#REF!&lt;&gt;"",1,0))</f>
        <v>#REF!</v>
      </c>
      <c r="AG85" s="206" t="e">
        <f>IF('Crisis Indicator Data'!#REF!="No Data",1,IF(#REF!&lt;&gt;"",1,0))</f>
        <v>#REF!</v>
      </c>
      <c r="AH85" s="206" t="e">
        <f>IF('Crisis Indicator Data'!#REF!="No Data",1,IF(#REF!&lt;&gt;"",1,0))</f>
        <v>#REF!</v>
      </c>
      <c r="AI85" s="206" t="e">
        <f>IF('Crisis Indicator Data'!#REF!="No Data",1,IF(#REF!&lt;&gt;"",1,0))</f>
        <v>#REF!</v>
      </c>
      <c r="AJ85" s="206" t="e">
        <f>IF('Crisis Indicator Data'!#REF!="No Data",1,IF(#REF!&lt;&gt;"",1,0))</f>
        <v>#REF!</v>
      </c>
      <c r="AK85" s="206" t="e">
        <f>IF('Crisis Indicator Data'!#REF!="No Data",1,IF(#REF!&lt;&gt;"",1,0))</f>
        <v>#REF!</v>
      </c>
      <c r="AL85" s="206" t="e">
        <f>IF('Crisis Indicator Data'!#REF!="No Data",1,IF(#REF!&lt;&gt;"",1,0))</f>
        <v>#REF!</v>
      </c>
      <c r="AM85" s="206" t="e">
        <f>IF('Crisis Indicator Data'!#REF!="No Data",1,IF(#REF!&lt;&gt;"",1,0))</f>
        <v>#REF!</v>
      </c>
      <c r="AN85" s="206" t="e">
        <f>IF('Crisis Indicator Data'!#REF!="No Data",1,IF(#REF!&lt;&gt;"",1,0))</f>
        <v>#REF!</v>
      </c>
      <c r="AO85" s="206" t="e">
        <f>IF('Crisis Indicator Data'!#REF!="No Data",1,IF(#REF!&lt;&gt;"",1,0))</f>
        <v>#REF!</v>
      </c>
      <c r="AP85" s="206" t="e">
        <f>IF('Crisis Indicator Data'!#REF!="No Data",1,IF(#REF!&lt;&gt;"",1,0))</f>
        <v>#REF!</v>
      </c>
      <c r="AQ85" s="206" t="e">
        <f>IF('Crisis Indicator Data'!#REF!="No Data",1,IF(#REF!&lt;&gt;"",1,0))</f>
        <v>#REF!</v>
      </c>
      <c r="AR85" s="206" t="e">
        <f>IF('Crisis Indicator Data'!#REF!="No Data",1,IF(#REF!&lt;&gt;"",1,0))</f>
        <v>#REF!</v>
      </c>
      <c r="AS85" s="206" t="e">
        <f>IF('Crisis Indicator Data'!#REF!="No Data",1,IF(#REF!&lt;&gt;"",1,0))</f>
        <v>#REF!</v>
      </c>
      <c r="AT85" s="206" t="e">
        <f>IF('Crisis Indicator Data'!#REF!="No Data",1,IF(#REF!&lt;&gt;"",1,0))</f>
        <v>#REF!</v>
      </c>
      <c r="AU85" s="206" t="e">
        <f>IF('Crisis Indicator Data'!#REF!="No Data",1,IF(#REF!&lt;&gt;"",1,0))</f>
        <v>#REF!</v>
      </c>
      <c r="AV85" s="206" t="e">
        <f>IF('Crisis Indicator Data'!#REF!="No Data",1,IF(#REF!&lt;&gt;"",1,0))</f>
        <v>#REF!</v>
      </c>
      <c r="AW85" s="206" t="e">
        <f>IF('Crisis Indicator Data'!#REF!="No Data",1,IF(#REF!&lt;&gt;"",1,0))</f>
        <v>#REF!</v>
      </c>
      <c r="AX85" s="206" t="e">
        <f>IF('Crisis Indicator Data'!#REF!="No Data",1,IF(#REF!&lt;&gt;"",1,0))</f>
        <v>#REF!</v>
      </c>
      <c r="AY85" s="206" t="e">
        <f>IF('Crisis Indicator Data'!#REF!="No Data",1,IF(#REF!&lt;&gt;"",1,0))</f>
        <v>#REF!</v>
      </c>
      <c r="AZ85" s="206" t="e">
        <f>IF('Crisis Indicator Data'!#REF!="No Data",1,IF(#REF!&lt;&gt;"",1,0))</f>
        <v>#REF!</v>
      </c>
      <c r="BA85" t="e">
        <f t="shared" si="4"/>
        <v>#REF!</v>
      </c>
      <c r="BB85" s="22" t="e">
        <f t="shared" si="5"/>
        <v>#REF!</v>
      </c>
    </row>
    <row r="86" spans="1:54" x14ac:dyDescent="0.25">
      <c r="A86" t="s">
        <v>7257</v>
      </c>
      <c r="B86" s="206" t="e">
        <f>IF('Crisis Indicator Data'!#REF!="No Data",1,IF(#REF!&lt;&gt;"",1,0))</f>
        <v>#REF!</v>
      </c>
      <c r="C86" s="206" t="e">
        <f>IF('Crisis Indicator Data'!#REF!="No Data",1,IF(#REF!&lt;&gt;"",1,0))</f>
        <v>#REF!</v>
      </c>
      <c r="D86" s="206" t="e">
        <f>IF('Crisis Indicator Data'!#REF!="No Data",1,IF(#REF!&lt;&gt;"",1,0))</f>
        <v>#REF!</v>
      </c>
      <c r="E86" s="206" t="e">
        <f>IF('Crisis Indicator Data'!#REF!="No Data",1,IF(#REF!&lt;&gt;"",1,0))</f>
        <v>#REF!</v>
      </c>
      <c r="F86" s="206" t="e">
        <f>IF('Crisis Indicator Data'!#REF!="No Data",1,IF(#REF!&lt;&gt;"",1,0))</f>
        <v>#REF!</v>
      </c>
      <c r="G86" s="206" t="e">
        <f>IF('Crisis Indicator Data'!#REF!="No Data",1,IF(#REF!&lt;&gt;"",1,0))</f>
        <v>#REF!</v>
      </c>
      <c r="H86" s="206" t="e">
        <f>IF('Crisis Indicator Data'!#REF!="No Data",1,IF(#REF!&lt;&gt;"",1,0))</f>
        <v>#REF!</v>
      </c>
      <c r="I86" s="206" t="e">
        <f>IF('Crisis Indicator Data'!#REF!="No Data",1,IF(#REF!&lt;&gt;"",1,0))</f>
        <v>#REF!</v>
      </c>
      <c r="J86" s="206" t="e">
        <f>IF('Crisis Indicator Data'!#REF!="No Data",1,IF(#REF!&lt;&gt;"",1,0))</f>
        <v>#REF!</v>
      </c>
      <c r="K86" s="206" t="e">
        <f>IF('Crisis Indicator Data'!#REF!="No Data",1,IF(#REF!&lt;&gt;"",1,0))</f>
        <v>#REF!</v>
      </c>
      <c r="L86" s="206" t="e">
        <f>IF('Crisis Indicator Data'!#REF!="No Data",1,IF(#REF!&lt;&gt;"",1,0))</f>
        <v>#REF!</v>
      </c>
      <c r="M86" s="206" t="e">
        <f>IF('Crisis Indicator Data'!#REF!="No Data",1,IF(#REF!&lt;&gt;"",1,0))</f>
        <v>#REF!</v>
      </c>
      <c r="N86" s="206" t="e">
        <f>IF('Crisis Indicator Data'!#REF!="No Data",1,IF(#REF!&lt;&gt;"",1,0))</f>
        <v>#REF!</v>
      </c>
      <c r="O86" s="206" t="e">
        <f>IF('Crisis Indicator Data'!#REF!="No Data",1,IF(#REF!&lt;&gt;"",1,0))</f>
        <v>#REF!</v>
      </c>
      <c r="P86" s="206" t="e">
        <f>IF('Crisis Indicator Data'!#REF!="No Data",1,IF(#REF!&lt;&gt;"",1,0))</f>
        <v>#REF!</v>
      </c>
      <c r="Q86" s="206" t="e">
        <f>IF('Crisis Indicator Data'!#REF!="No Data",1,IF(#REF!&lt;&gt;"",1,0))</f>
        <v>#REF!</v>
      </c>
      <c r="R86" s="206" t="e">
        <f>IF('Crisis Indicator Data'!#REF!="No Data",1,IF(#REF!&lt;&gt;"",1,0))</f>
        <v>#REF!</v>
      </c>
      <c r="S86" s="206" t="e">
        <f>IF('Crisis Indicator Data'!#REF!="No Data",1,IF(#REF!&lt;&gt;"",1,0))</f>
        <v>#REF!</v>
      </c>
      <c r="T86" s="206" t="e">
        <f>IF('Crisis Indicator Data'!#REF!="No Data",1,IF(#REF!&lt;&gt;"",1,0))</f>
        <v>#REF!</v>
      </c>
      <c r="U86" s="206" t="e">
        <f>IF('Crisis Indicator Data'!#REF!="No Data",1,IF(#REF!&lt;&gt;"",1,0))</f>
        <v>#REF!</v>
      </c>
      <c r="V86" s="206" t="e">
        <f>IF('Crisis Indicator Data'!#REF!="No Data",1,IF(#REF!&lt;&gt;"",1,0))</f>
        <v>#REF!</v>
      </c>
      <c r="W86" s="206" t="e">
        <f>IF('Crisis Indicator Data'!#REF!="No Data",1,IF(#REF!&lt;&gt;"",1,0))</f>
        <v>#REF!</v>
      </c>
      <c r="X86" s="206" t="e">
        <f>IF('Crisis Indicator Data'!#REF!="No Data",1,IF(#REF!&lt;&gt;"",1,0))</f>
        <v>#REF!</v>
      </c>
      <c r="Y86" s="206" t="e">
        <f>IF('Crisis Indicator Data'!#REF!="No Data",1,IF(#REF!&lt;&gt;"",1,0))</f>
        <v>#REF!</v>
      </c>
      <c r="Z86" s="206" t="e">
        <f>IF('Crisis Indicator Data'!#REF!="No Data",1,IF(#REF!&lt;&gt;"",1,0))</f>
        <v>#REF!</v>
      </c>
      <c r="AA86" s="206" t="e">
        <f>IF('Crisis Indicator Data'!#REF!="No Data",1,IF(#REF!&lt;&gt;"",1,0))</f>
        <v>#REF!</v>
      </c>
      <c r="AB86" s="206" t="e">
        <f>IF('Crisis Indicator Data'!#REF!="No Data",1,IF(#REF!&lt;&gt;"",1,0))</f>
        <v>#REF!</v>
      </c>
      <c r="AC86" s="206" t="e">
        <f>IF('Crisis Indicator Data'!#REF!="No Data",1,IF(#REF!&lt;&gt;"",1,0))</f>
        <v>#REF!</v>
      </c>
      <c r="AD86" s="206" t="e">
        <f>IF('Crisis Indicator Data'!#REF!="No Data",1,IF(#REF!&lt;&gt;"",1,0))</f>
        <v>#REF!</v>
      </c>
      <c r="AE86" s="206" t="e">
        <f>IF('Crisis Indicator Data'!#REF!="No Data",1,IF(#REF!&lt;&gt;"",1,0))</f>
        <v>#REF!</v>
      </c>
      <c r="AF86" s="206" t="e">
        <f>IF('Crisis Indicator Data'!#REF!="No Data",1,IF(#REF!&lt;&gt;"",1,0))</f>
        <v>#REF!</v>
      </c>
      <c r="AG86" s="206" t="e">
        <f>IF('Crisis Indicator Data'!#REF!="No Data",1,IF(#REF!&lt;&gt;"",1,0))</f>
        <v>#REF!</v>
      </c>
      <c r="AH86" s="206" t="e">
        <f>IF('Crisis Indicator Data'!#REF!="No Data",1,IF(#REF!&lt;&gt;"",1,0))</f>
        <v>#REF!</v>
      </c>
      <c r="AI86" s="206" t="e">
        <f>IF('Crisis Indicator Data'!#REF!="No Data",1,IF(#REF!&lt;&gt;"",1,0))</f>
        <v>#REF!</v>
      </c>
      <c r="AJ86" s="206" t="e">
        <f>IF('Crisis Indicator Data'!#REF!="No Data",1,IF(#REF!&lt;&gt;"",1,0))</f>
        <v>#REF!</v>
      </c>
      <c r="AK86" s="206" t="e">
        <f>IF('Crisis Indicator Data'!#REF!="No Data",1,IF(#REF!&lt;&gt;"",1,0))</f>
        <v>#REF!</v>
      </c>
      <c r="AL86" s="206" t="e">
        <f>IF('Crisis Indicator Data'!#REF!="No Data",1,IF(#REF!&lt;&gt;"",1,0))</f>
        <v>#REF!</v>
      </c>
      <c r="AM86" s="206" t="e">
        <f>IF('Crisis Indicator Data'!#REF!="No Data",1,IF(#REF!&lt;&gt;"",1,0))</f>
        <v>#REF!</v>
      </c>
      <c r="AN86" s="206" t="e">
        <f>IF('Crisis Indicator Data'!#REF!="No Data",1,IF(#REF!&lt;&gt;"",1,0))</f>
        <v>#REF!</v>
      </c>
      <c r="AO86" s="206" t="e">
        <f>IF('Crisis Indicator Data'!#REF!="No Data",1,IF(#REF!&lt;&gt;"",1,0))</f>
        <v>#REF!</v>
      </c>
      <c r="AP86" s="206" t="e">
        <f>IF('Crisis Indicator Data'!#REF!="No Data",1,IF(#REF!&lt;&gt;"",1,0))</f>
        <v>#REF!</v>
      </c>
      <c r="AQ86" s="206" t="e">
        <f>IF('Crisis Indicator Data'!#REF!="No Data",1,IF(#REF!&lt;&gt;"",1,0))</f>
        <v>#REF!</v>
      </c>
      <c r="AR86" s="206" t="e">
        <f>IF('Crisis Indicator Data'!#REF!="No Data",1,IF(#REF!&lt;&gt;"",1,0))</f>
        <v>#REF!</v>
      </c>
      <c r="AS86" s="206" t="e">
        <f>IF('Crisis Indicator Data'!#REF!="No Data",1,IF(#REF!&lt;&gt;"",1,0))</f>
        <v>#REF!</v>
      </c>
      <c r="AT86" s="206" t="e">
        <f>IF('Crisis Indicator Data'!#REF!="No Data",1,IF(#REF!&lt;&gt;"",1,0))</f>
        <v>#REF!</v>
      </c>
      <c r="AU86" s="206" t="e">
        <f>IF('Crisis Indicator Data'!#REF!="No Data",1,IF(#REF!&lt;&gt;"",1,0))</f>
        <v>#REF!</v>
      </c>
      <c r="AV86" s="206" t="e">
        <f>IF('Crisis Indicator Data'!#REF!="No Data",1,IF(#REF!&lt;&gt;"",1,0))</f>
        <v>#REF!</v>
      </c>
      <c r="AW86" s="206" t="e">
        <f>IF('Crisis Indicator Data'!#REF!="No Data",1,IF(#REF!&lt;&gt;"",1,0))</f>
        <v>#REF!</v>
      </c>
      <c r="AX86" s="206" t="e">
        <f>IF('Crisis Indicator Data'!#REF!="No Data",1,IF(#REF!&lt;&gt;"",1,0))</f>
        <v>#REF!</v>
      </c>
      <c r="AY86" s="206" t="e">
        <f>IF('Crisis Indicator Data'!#REF!="No Data",1,IF(#REF!&lt;&gt;"",1,0))</f>
        <v>#REF!</v>
      </c>
      <c r="AZ86" s="206" t="e">
        <f>IF('Crisis Indicator Data'!#REF!="No Data",1,IF(#REF!&lt;&gt;"",1,0))</f>
        <v>#REF!</v>
      </c>
      <c r="BA86" t="e">
        <f t="shared" si="4"/>
        <v>#REF!</v>
      </c>
      <c r="BB86" s="22" t="e">
        <f t="shared" si="5"/>
        <v>#REF!</v>
      </c>
    </row>
    <row r="87" spans="1:54" x14ac:dyDescent="0.25">
      <c r="A87" t="s">
        <v>7258</v>
      </c>
      <c r="B87" s="206" t="e">
        <f>IF('Crisis Indicator Data'!#REF!="No Data",1,IF(#REF!&lt;&gt;"",1,0))</f>
        <v>#REF!</v>
      </c>
      <c r="C87" s="206" t="e">
        <f>IF('Crisis Indicator Data'!#REF!="No Data",1,IF(#REF!&lt;&gt;"",1,0))</f>
        <v>#REF!</v>
      </c>
      <c r="D87" s="206" t="e">
        <f>IF('Crisis Indicator Data'!#REF!="No Data",1,IF(#REF!&lt;&gt;"",1,0))</f>
        <v>#REF!</v>
      </c>
      <c r="E87" s="206" t="e">
        <f>IF('Crisis Indicator Data'!#REF!="No Data",1,IF(#REF!&lt;&gt;"",1,0))</f>
        <v>#REF!</v>
      </c>
      <c r="F87" s="206" t="e">
        <f>IF('Crisis Indicator Data'!#REF!="No Data",1,IF(#REF!&lt;&gt;"",1,0))</f>
        <v>#REF!</v>
      </c>
      <c r="G87" s="206" t="e">
        <f>IF('Crisis Indicator Data'!#REF!="No Data",1,IF(#REF!&lt;&gt;"",1,0))</f>
        <v>#REF!</v>
      </c>
      <c r="H87" s="206" t="e">
        <f>IF('Crisis Indicator Data'!#REF!="No Data",1,IF(#REF!&lt;&gt;"",1,0))</f>
        <v>#REF!</v>
      </c>
      <c r="I87" s="206" t="e">
        <f>IF('Crisis Indicator Data'!#REF!="No Data",1,IF(#REF!&lt;&gt;"",1,0))</f>
        <v>#REF!</v>
      </c>
      <c r="J87" s="206" t="e">
        <f>IF('Crisis Indicator Data'!#REF!="No Data",1,IF(#REF!&lt;&gt;"",1,0))</f>
        <v>#REF!</v>
      </c>
      <c r="K87" s="206" t="e">
        <f>IF('Crisis Indicator Data'!#REF!="No Data",1,IF(#REF!&lt;&gt;"",1,0))</f>
        <v>#REF!</v>
      </c>
      <c r="L87" s="206" t="e">
        <f>IF('Crisis Indicator Data'!#REF!="No Data",1,IF(#REF!&lt;&gt;"",1,0))</f>
        <v>#REF!</v>
      </c>
      <c r="M87" s="206" t="e">
        <f>IF('Crisis Indicator Data'!#REF!="No Data",1,IF(#REF!&lt;&gt;"",1,0))</f>
        <v>#REF!</v>
      </c>
      <c r="N87" s="206" t="e">
        <f>IF('Crisis Indicator Data'!#REF!="No Data",1,IF(#REF!&lt;&gt;"",1,0))</f>
        <v>#REF!</v>
      </c>
      <c r="O87" s="206" t="e">
        <f>IF('Crisis Indicator Data'!#REF!="No Data",1,IF(#REF!&lt;&gt;"",1,0))</f>
        <v>#REF!</v>
      </c>
      <c r="P87" s="206" t="e">
        <f>IF('Crisis Indicator Data'!#REF!="No Data",1,IF(#REF!&lt;&gt;"",1,0))</f>
        <v>#REF!</v>
      </c>
      <c r="Q87" s="206" t="e">
        <f>IF('Crisis Indicator Data'!#REF!="No Data",1,IF(#REF!&lt;&gt;"",1,0))</f>
        <v>#REF!</v>
      </c>
      <c r="R87" s="206" t="e">
        <f>IF('Crisis Indicator Data'!#REF!="No Data",1,IF(#REF!&lt;&gt;"",1,0))</f>
        <v>#REF!</v>
      </c>
      <c r="S87" s="206" t="e">
        <f>IF('Crisis Indicator Data'!#REF!="No Data",1,IF(#REF!&lt;&gt;"",1,0))</f>
        <v>#REF!</v>
      </c>
      <c r="T87" s="206" t="e">
        <f>IF('Crisis Indicator Data'!#REF!="No Data",1,IF(#REF!&lt;&gt;"",1,0))</f>
        <v>#REF!</v>
      </c>
      <c r="U87" s="206" t="e">
        <f>IF('Crisis Indicator Data'!#REF!="No Data",1,IF(#REF!&lt;&gt;"",1,0))</f>
        <v>#REF!</v>
      </c>
      <c r="V87" s="206" t="e">
        <f>IF('Crisis Indicator Data'!#REF!="No Data",1,IF(#REF!&lt;&gt;"",1,0))</f>
        <v>#REF!</v>
      </c>
      <c r="W87" s="206" t="e">
        <f>IF('Crisis Indicator Data'!#REF!="No Data",1,IF(#REF!&lt;&gt;"",1,0))</f>
        <v>#REF!</v>
      </c>
      <c r="X87" s="206" t="e">
        <f>IF('Crisis Indicator Data'!#REF!="No Data",1,IF(#REF!&lt;&gt;"",1,0))</f>
        <v>#REF!</v>
      </c>
      <c r="Y87" s="206" t="e">
        <f>IF('Crisis Indicator Data'!#REF!="No Data",1,IF(#REF!&lt;&gt;"",1,0))</f>
        <v>#REF!</v>
      </c>
      <c r="Z87" s="206" t="e">
        <f>IF('Crisis Indicator Data'!#REF!="No Data",1,IF(#REF!&lt;&gt;"",1,0))</f>
        <v>#REF!</v>
      </c>
      <c r="AA87" s="206" t="e">
        <f>IF('Crisis Indicator Data'!#REF!="No Data",1,IF(#REF!&lt;&gt;"",1,0))</f>
        <v>#REF!</v>
      </c>
      <c r="AB87" s="206" t="e">
        <f>IF('Crisis Indicator Data'!#REF!="No Data",1,IF(#REF!&lt;&gt;"",1,0))</f>
        <v>#REF!</v>
      </c>
      <c r="AC87" s="206" t="e">
        <f>IF('Crisis Indicator Data'!#REF!="No Data",1,IF(#REF!&lt;&gt;"",1,0))</f>
        <v>#REF!</v>
      </c>
      <c r="AD87" s="206" t="e">
        <f>IF('Crisis Indicator Data'!#REF!="No Data",1,IF(#REF!&lt;&gt;"",1,0))</f>
        <v>#REF!</v>
      </c>
      <c r="AE87" s="206" t="e">
        <f>IF('Crisis Indicator Data'!#REF!="No Data",1,IF(#REF!&lt;&gt;"",1,0))</f>
        <v>#REF!</v>
      </c>
      <c r="AF87" s="206" t="e">
        <f>IF('Crisis Indicator Data'!#REF!="No Data",1,IF(#REF!&lt;&gt;"",1,0))</f>
        <v>#REF!</v>
      </c>
      <c r="AG87" s="206" t="e">
        <f>IF('Crisis Indicator Data'!#REF!="No Data",1,IF(#REF!&lt;&gt;"",1,0))</f>
        <v>#REF!</v>
      </c>
      <c r="AH87" s="206" t="e">
        <f>IF('Crisis Indicator Data'!#REF!="No Data",1,IF(#REF!&lt;&gt;"",1,0))</f>
        <v>#REF!</v>
      </c>
      <c r="AI87" s="206" t="e">
        <f>IF('Crisis Indicator Data'!#REF!="No Data",1,IF(#REF!&lt;&gt;"",1,0))</f>
        <v>#REF!</v>
      </c>
      <c r="AJ87" s="206" t="e">
        <f>IF('Crisis Indicator Data'!#REF!="No Data",1,IF(#REF!&lt;&gt;"",1,0))</f>
        <v>#REF!</v>
      </c>
      <c r="AK87" s="206" t="e">
        <f>IF('Crisis Indicator Data'!#REF!="No Data",1,IF(#REF!&lt;&gt;"",1,0))</f>
        <v>#REF!</v>
      </c>
      <c r="AL87" s="206" t="e">
        <f>IF('Crisis Indicator Data'!#REF!="No Data",1,IF(#REF!&lt;&gt;"",1,0))</f>
        <v>#REF!</v>
      </c>
      <c r="AM87" s="206" t="e">
        <f>IF('Crisis Indicator Data'!#REF!="No Data",1,IF(#REF!&lt;&gt;"",1,0))</f>
        <v>#REF!</v>
      </c>
      <c r="AN87" s="206" t="e">
        <f>IF('Crisis Indicator Data'!#REF!="No Data",1,IF(#REF!&lt;&gt;"",1,0))</f>
        <v>#REF!</v>
      </c>
      <c r="AO87" s="206" t="e">
        <f>IF('Crisis Indicator Data'!#REF!="No Data",1,IF(#REF!&lt;&gt;"",1,0))</f>
        <v>#REF!</v>
      </c>
      <c r="AP87" s="206" t="e">
        <f>IF('Crisis Indicator Data'!#REF!="No Data",1,IF(#REF!&lt;&gt;"",1,0))</f>
        <v>#REF!</v>
      </c>
      <c r="AQ87" s="206" t="e">
        <f>IF('Crisis Indicator Data'!#REF!="No Data",1,IF(#REF!&lt;&gt;"",1,0))</f>
        <v>#REF!</v>
      </c>
      <c r="AR87" s="206" t="e">
        <f>IF('Crisis Indicator Data'!#REF!="No Data",1,IF(#REF!&lt;&gt;"",1,0))</f>
        <v>#REF!</v>
      </c>
      <c r="AS87" s="206" t="e">
        <f>IF('Crisis Indicator Data'!#REF!="No Data",1,IF(#REF!&lt;&gt;"",1,0))</f>
        <v>#REF!</v>
      </c>
      <c r="AT87" s="206" t="e">
        <f>IF('Crisis Indicator Data'!#REF!="No Data",1,IF(#REF!&lt;&gt;"",1,0))</f>
        <v>#REF!</v>
      </c>
      <c r="AU87" s="206" t="e">
        <f>IF('Crisis Indicator Data'!#REF!="No Data",1,IF(#REF!&lt;&gt;"",1,0))</f>
        <v>#REF!</v>
      </c>
      <c r="AV87" s="206" t="e">
        <f>IF('Crisis Indicator Data'!#REF!="No Data",1,IF(#REF!&lt;&gt;"",1,0))</f>
        <v>#REF!</v>
      </c>
      <c r="AW87" s="206" t="e">
        <f>IF('Crisis Indicator Data'!#REF!="No Data",1,IF(#REF!&lt;&gt;"",1,0))</f>
        <v>#REF!</v>
      </c>
      <c r="AX87" s="206" t="e">
        <f>IF('Crisis Indicator Data'!#REF!="No Data",1,IF(#REF!&lt;&gt;"",1,0))</f>
        <v>#REF!</v>
      </c>
      <c r="AY87" s="206" t="e">
        <f>IF('Crisis Indicator Data'!#REF!="No Data",1,IF(#REF!&lt;&gt;"",1,0))</f>
        <v>#REF!</v>
      </c>
      <c r="AZ87" s="206" t="e">
        <f>IF('Crisis Indicator Data'!#REF!="No Data",1,IF(#REF!&lt;&gt;"",1,0))</f>
        <v>#REF!</v>
      </c>
      <c r="BA87" t="e">
        <f t="shared" si="4"/>
        <v>#REF!</v>
      </c>
      <c r="BB87" s="22" t="e">
        <f t="shared" si="5"/>
        <v>#REF!</v>
      </c>
    </row>
    <row r="88" spans="1:54" x14ac:dyDescent="0.25">
      <c r="A88" t="s">
        <v>7264</v>
      </c>
      <c r="B88" s="206" t="e">
        <f>IF('Crisis Indicator Data'!#REF!="No Data",1,IF(#REF!&lt;&gt;"",1,0))</f>
        <v>#REF!</v>
      </c>
      <c r="C88" s="206" t="e">
        <f>IF('Crisis Indicator Data'!#REF!="No Data",1,IF(#REF!&lt;&gt;"",1,0))</f>
        <v>#REF!</v>
      </c>
      <c r="D88" s="206" t="e">
        <f>IF('Crisis Indicator Data'!#REF!="No Data",1,IF(#REF!&lt;&gt;"",1,0))</f>
        <v>#REF!</v>
      </c>
      <c r="E88" s="206" t="e">
        <f>IF('Crisis Indicator Data'!#REF!="No Data",1,IF(#REF!&lt;&gt;"",1,0))</f>
        <v>#REF!</v>
      </c>
      <c r="F88" s="206" t="e">
        <f>IF('Crisis Indicator Data'!#REF!="No Data",1,IF(#REF!&lt;&gt;"",1,0))</f>
        <v>#REF!</v>
      </c>
      <c r="G88" s="206" t="e">
        <f>IF('Crisis Indicator Data'!#REF!="No Data",1,IF(#REF!&lt;&gt;"",1,0))</f>
        <v>#REF!</v>
      </c>
      <c r="H88" s="206" t="e">
        <f>IF('Crisis Indicator Data'!#REF!="No Data",1,IF(#REF!&lt;&gt;"",1,0))</f>
        <v>#REF!</v>
      </c>
      <c r="I88" s="206" t="e">
        <f>IF('Crisis Indicator Data'!#REF!="No Data",1,IF(#REF!&lt;&gt;"",1,0))</f>
        <v>#REF!</v>
      </c>
      <c r="J88" s="206" t="e">
        <f>IF('Crisis Indicator Data'!#REF!="No Data",1,IF(#REF!&lt;&gt;"",1,0))</f>
        <v>#REF!</v>
      </c>
      <c r="K88" s="206" t="e">
        <f>IF('Crisis Indicator Data'!#REF!="No Data",1,IF(#REF!&lt;&gt;"",1,0))</f>
        <v>#REF!</v>
      </c>
      <c r="L88" s="206" t="e">
        <f>IF('Crisis Indicator Data'!#REF!="No Data",1,IF(#REF!&lt;&gt;"",1,0))</f>
        <v>#REF!</v>
      </c>
      <c r="M88" s="206" t="e">
        <f>IF('Crisis Indicator Data'!#REF!="No Data",1,IF(#REF!&lt;&gt;"",1,0))</f>
        <v>#REF!</v>
      </c>
      <c r="N88" s="206" t="e">
        <f>IF('Crisis Indicator Data'!#REF!="No Data",1,IF(#REF!&lt;&gt;"",1,0))</f>
        <v>#REF!</v>
      </c>
      <c r="O88" s="206" t="e">
        <f>IF('Crisis Indicator Data'!#REF!="No Data",1,IF(#REF!&lt;&gt;"",1,0))</f>
        <v>#REF!</v>
      </c>
      <c r="P88" s="206" t="e">
        <f>IF('Crisis Indicator Data'!#REF!="No Data",1,IF(#REF!&lt;&gt;"",1,0))</f>
        <v>#REF!</v>
      </c>
      <c r="Q88" s="206" t="e">
        <f>IF('Crisis Indicator Data'!#REF!="No Data",1,IF(#REF!&lt;&gt;"",1,0))</f>
        <v>#REF!</v>
      </c>
      <c r="R88" s="206" t="e">
        <f>IF('Crisis Indicator Data'!#REF!="No Data",1,IF(#REF!&lt;&gt;"",1,0))</f>
        <v>#REF!</v>
      </c>
      <c r="S88" s="206" t="e">
        <f>IF('Crisis Indicator Data'!#REF!="No Data",1,IF(#REF!&lt;&gt;"",1,0))</f>
        <v>#REF!</v>
      </c>
      <c r="T88" s="206" t="e">
        <f>IF('Crisis Indicator Data'!#REF!="No Data",1,IF(#REF!&lt;&gt;"",1,0))</f>
        <v>#REF!</v>
      </c>
      <c r="U88" s="206" t="e">
        <f>IF('Crisis Indicator Data'!#REF!="No Data",1,IF(#REF!&lt;&gt;"",1,0))</f>
        <v>#REF!</v>
      </c>
      <c r="V88" s="206" t="e">
        <f>IF('Crisis Indicator Data'!#REF!="No Data",1,IF(#REF!&lt;&gt;"",1,0))</f>
        <v>#REF!</v>
      </c>
      <c r="W88" s="206" t="e">
        <f>IF('Crisis Indicator Data'!#REF!="No Data",1,IF(#REF!&lt;&gt;"",1,0))</f>
        <v>#REF!</v>
      </c>
      <c r="X88" s="206" t="e">
        <f>IF('Crisis Indicator Data'!#REF!="No Data",1,IF(#REF!&lt;&gt;"",1,0))</f>
        <v>#REF!</v>
      </c>
      <c r="Y88" s="206" t="e">
        <f>IF('Crisis Indicator Data'!#REF!="No Data",1,IF(#REF!&lt;&gt;"",1,0))</f>
        <v>#REF!</v>
      </c>
      <c r="Z88" s="206" t="e">
        <f>IF('Crisis Indicator Data'!#REF!="No Data",1,IF(#REF!&lt;&gt;"",1,0))</f>
        <v>#REF!</v>
      </c>
      <c r="AA88" s="206" t="e">
        <f>IF('Crisis Indicator Data'!#REF!="No Data",1,IF(#REF!&lt;&gt;"",1,0))</f>
        <v>#REF!</v>
      </c>
      <c r="AB88" s="206" t="e">
        <f>IF('Crisis Indicator Data'!#REF!="No Data",1,IF(#REF!&lt;&gt;"",1,0))</f>
        <v>#REF!</v>
      </c>
      <c r="AC88" s="206" t="e">
        <f>IF('Crisis Indicator Data'!#REF!="No Data",1,IF(#REF!&lt;&gt;"",1,0))</f>
        <v>#REF!</v>
      </c>
      <c r="AD88" s="206" t="e">
        <f>IF('Crisis Indicator Data'!#REF!="No Data",1,IF(#REF!&lt;&gt;"",1,0))</f>
        <v>#REF!</v>
      </c>
      <c r="AE88" s="206" t="e">
        <f>IF('Crisis Indicator Data'!#REF!="No Data",1,IF(#REF!&lt;&gt;"",1,0))</f>
        <v>#REF!</v>
      </c>
      <c r="AF88" s="206" t="e">
        <f>IF('Crisis Indicator Data'!#REF!="No Data",1,IF(#REF!&lt;&gt;"",1,0))</f>
        <v>#REF!</v>
      </c>
      <c r="AG88" s="206" t="e">
        <f>IF('Crisis Indicator Data'!#REF!="No Data",1,IF(#REF!&lt;&gt;"",1,0))</f>
        <v>#REF!</v>
      </c>
      <c r="AH88" s="206" t="e">
        <f>IF('Crisis Indicator Data'!#REF!="No Data",1,IF(#REF!&lt;&gt;"",1,0))</f>
        <v>#REF!</v>
      </c>
      <c r="AI88" s="206" t="e">
        <f>IF('Crisis Indicator Data'!#REF!="No Data",1,IF(#REF!&lt;&gt;"",1,0))</f>
        <v>#REF!</v>
      </c>
      <c r="AJ88" s="206" t="e">
        <f>IF('Crisis Indicator Data'!#REF!="No Data",1,IF(#REF!&lt;&gt;"",1,0))</f>
        <v>#REF!</v>
      </c>
      <c r="AK88" s="206" t="e">
        <f>IF('Crisis Indicator Data'!#REF!="No Data",1,IF(#REF!&lt;&gt;"",1,0))</f>
        <v>#REF!</v>
      </c>
      <c r="AL88" s="206" t="e">
        <f>IF('Crisis Indicator Data'!#REF!="No Data",1,IF(#REF!&lt;&gt;"",1,0))</f>
        <v>#REF!</v>
      </c>
      <c r="AM88" s="206" t="e">
        <f>IF('Crisis Indicator Data'!#REF!="No Data",1,IF(#REF!&lt;&gt;"",1,0))</f>
        <v>#REF!</v>
      </c>
      <c r="AN88" s="206" t="e">
        <f>IF('Crisis Indicator Data'!#REF!="No Data",1,IF(#REF!&lt;&gt;"",1,0))</f>
        <v>#REF!</v>
      </c>
      <c r="AO88" s="206" t="e">
        <f>IF('Crisis Indicator Data'!#REF!="No Data",1,IF(#REF!&lt;&gt;"",1,0))</f>
        <v>#REF!</v>
      </c>
      <c r="AP88" s="206" t="e">
        <f>IF('Crisis Indicator Data'!#REF!="No Data",1,IF(#REF!&lt;&gt;"",1,0))</f>
        <v>#REF!</v>
      </c>
      <c r="AQ88" s="206" t="e">
        <f>IF('Crisis Indicator Data'!#REF!="No Data",1,IF(#REF!&lt;&gt;"",1,0))</f>
        <v>#REF!</v>
      </c>
      <c r="AR88" s="206" t="e">
        <f>IF('Crisis Indicator Data'!#REF!="No Data",1,IF(#REF!&lt;&gt;"",1,0))</f>
        <v>#REF!</v>
      </c>
      <c r="AS88" s="206" t="e">
        <f>IF('Crisis Indicator Data'!#REF!="No Data",1,IF(#REF!&lt;&gt;"",1,0))</f>
        <v>#REF!</v>
      </c>
      <c r="AT88" s="206" t="e">
        <f>IF('Crisis Indicator Data'!#REF!="No Data",1,IF(#REF!&lt;&gt;"",1,0))</f>
        <v>#REF!</v>
      </c>
      <c r="AU88" s="206" t="e">
        <f>IF('Crisis Indicator Data'!#REF!="No Data",1,IF(#REF!&lt;&gt;"",1,0))</f>
        <v>#REF!</v>
      </c>
      <c r="AV88" s="206" t="e">
        <f>IF('Crisis Indicator Data'!#REF!="No Data",1,IF(#REF!&lt;&gt;"",1,0))</f>
        <v>#REF!</v>
      </c>
      <c r="AW88" s="206" t="e">
        <f>IF('Crisis Indicator Data'!#REF!="No Data",1,IF(#REF!&lt;&gt;"",1,0))</f>
        <v>#REF!</v>
      </c>
      <c r="AX88" s="206" t="e">
        <f>IF('Crisis Indicator Data'!#REF!="No Data",1,IF(#REF!&lt;&gt;"",1,0))</f>
        <v>#REF!</v>
      </c>
      <c r="AY88" s="206" t="e">
        <f>IF('Crisis Indicator Data'!#REF!="No Data",1,IF(#REF!&lt;&gt;"",1,0))</f>
        <v>#REF!</v>
      </c>
      <c r="AZ88" s="206" t="e">
        <f>IF('Crisis Indicator Data'!#REF!="No Data",1,IF(#REF!&lt;&gt;"",1,0))</f>
        <v>#REF!</v>
      </c>
      <c r="BA88" t="e">
        <f t="shared" si="4"/>
        <v>#REF!</v>
      </c>
      <c r="BB88" s="22" t="e">
        <f t="shared" si="5"/>
        <v>#REF!</v>
      </c>
    </row>
    <row r="89" spans="1:54" x14ac:dyDescent="0.25">
      <c r="A89" t="s">
        <v>7342</v>
      </c>
      <c r="B89" s="206" t="e">
        <f>IF('Crisis Indicator Data'!#REF!="No Data",1,IF(#REF!&lt;&gt;"",1,0))</f>
        <v>#REF!</v>
      </c>
      <c r="C89" s="206" t="e">
        <f>IF('Crisis Indicator Data'!#REF!="No Data",1,IF(#REF!&lt;&gt;"",1,0))</f>
        <v>#REF!</v>
      </c>
      <c r="D89" s="206" t="e">
        <f>IF('Crisis Indicator Data'!#REF!="No Data",1,IF(#REF!&lt;&gt;"",1,0))</f>
        <v>#REF!</v>
      </c>
      <c r="E89" s="206" t="e">
        <f>IF('Crisis Indicator Data'!#REF!="No Data",1,IF(#REF!&lt;&gt;"",1,0))</f>
        <v>#REF!</v>
      </c>
      <c r="F89" s="206" t="e">
        <f>IF('Crisis Indicator Data'!#REF!="No Data",1,IF(#REF!&lt;&gt;"",1,0))</f>
        <v>#REF!</v>
      </c>
      <c r="G89" s="206" t="e">
        <f>IF('Crisis Indicator Data'!#REF!="No Data",1,IF(#REF!&lt;&gt;"",1,0))</f>
        <v>#REF!</v>
      </c>
      <c r="H89" s="206" t="e">
        <f>IF('Crisis Indicator Data'!#REF!="No Data",1,IF(#REF!&lt;&gt;"",1,0))</f>
        <v>#REF!</v>
      </c>
      <c r="I89" s="206" t="e">
        <f>IF('Crisis Indicator Data'!#REF!="No Data",1,IF(#REF!&lt;&gt;"",1,0))</f>
        <v>#REF!</v>
      </c>
      <c r="J89" s="206" t="e">
        <f>IF('Crisis Indicator Data'!#REF!="No Data",1,IF(#REF!&lt;&gt;"",1,0))</f>
        <v>#REF!</v>
      </c>
      <c r="K89" s="206" t="e">
        <f>IF('Crisis Indicator Data'!#REF!="No Data",1,IF(#REF!&lt;&gt;"",1,0))</f>
        <v>#REF!</v>
      </c>
      <c r="L89" s="206" t="e">
        <f>IF('Crisis Indicator Data'!#REF!="No Data",1,IF(#REF!&lt;&gt;"",1,0))</f>
        <v>#REF!</v>
      </c>
      <c r="M89" s="206" t="e">
        <f>IF('Crisis Indicator Data'!#REF!="No Data",1,IF(#REF!&lt;&gt;"",1,0))</f>
        <v>#REF!</v>
      </c>
      <c r="N89" s="206" t="e">
        <f>IF('Crisis Indicator Data'!#REF!="No Data",1,IF(#REF!&lt;&gt;"",1,0))</f>
        <v>#REF!</v>
      </c>
      <c r="O89" s="206" t="e">
        <f>IF('Crisis Indicator Data'!#REF!="No Data",1,IF(#REF!&lt;&gt;"",1,0))</f>
        <v>#REF!</v>
      </c>
      <c r="P89" s="206" t="e">
        <f>IF('Crisis Indicator Data'!#REF!="No Data",1,IF(#REF!&lt;&gt;"",1,0))</f>
        <v>#REF!</v>
      </c>
      <c r="Q89" s="206" t="e">
        <f>IF('Crisis Indicator Data'!#REF!="No Data",1,IF(#REF!&lt;&gt;"",1,0))</f>
        <v>#REF!</v>
      </c>
      <c r="R89" s="206" t="e">
        <f>IF('Crisis Indicator Data'!#REF!="No Data",1,IF(#REF!&lt;&gt;"",1,0))</f>
        <v>#REF!</v>
      </c>
      <c r="S89" s="206" t="e">
        <f>IF('Crisis Indicator Data'!#REF!="No Data",1,IF(#REF!&lt;&gt;"",1,0))</f>
        <v>#REF!</v>
      </c>
      <c r="T89" s="206" t="e">
        <f>IF('Crisis Indicator Data'!#REF!="No Data",1,IF(#REF!&lt;&gt;"",1,0))</f>
        <v>#REF!</v>
      </c>
      <c r="U89" s="206" t="e">
        <f>IF('Crisis Indicator Data'!#REF!="No Data",1,IF(#REF!&lt;&gt;"",1,0))</f>
        <v>#REF!</v>
      </c>
      <c r="V89" s="206" t="e">
        <f>IF('Crisis Indicator Data'!#REF!="No Data",1,IF(#REF!&lt;&gt;"",1,0))</f>
        <v>#REF!</v>
      </c>
      <c r="W89" s="206" t="e">
        <f>IF('Crisis Indicator Data'!#REF!="No Data",1,IF(#REF!&lt;&gt;"",1,0))</f>
        <v>#REF!</v>
      </c>
      <c r="X89" s="206" t="e">
        <f>IF('Crisis Indicator Data'!#REF!="No Data",1,IF(#REF!&lt;&gt;"",1,0))</f>
        <v>#REF!</v>
      </c>
      <c r="Y89" s="206" t="e">
        <f>IF('Crisis Indicator Data'!#REF!="No Data",1,IF(#REF!&lt;&gt;"",1,0))</f>
        <v>#REF!</v>
      </c>
      <c r="Z89" s="206" t="e">
        <f>IF('Crisis Indicator Data'!#REF!="No Data",1,IF(#REF!&lt;&gt;"",1,0))</f>
        <v>#REF!</v>
      </c>
      <c r="AA89" s="206" t="e">
        <f>IF('Crisis Indicator Data'!#REF!="No Data",1,IF(#REF!&lt;&gt;"",1,0))</f>
        <v>#REF!</v>
      </c>
      <c r="AB89" s="206" t="e">
        <f>IF('Crisis Indicator Data'!#REF!="No Data",1,IF(#REF!&lt;&gt;"",1,0))</f>
        <v>#REF!</v>
      </c>
      <c r="AC89" s="206" t="e">
        <f>IF('Crisis Indicator Data'!#REF!="No Data",1,IF(#REF!&lt;&gt;"",1,0))</f>
        <v>#REF!</v>
      </c>
      <c r="AD89" s="206" t="e">
        <f>IF('Crisis Indicator Data'!#REF!="No Data",1,IF(#REF!&lt;&gt;"",1,0))</f>
        <v>#REF!</v>
      </c>
      <c r="AE89" s="206" t="e">
        <f>IF('Crisis Indicator Data'!#REF!="No Data",1,IF(#REF!&lt;&gt;"",1,0))</f>
        <v>#REF!</v>
      </c>
      <c r="AF89" s="206" t="e">
        <f>IF('Crisis Indicator Data'!#REF!="No Data",1,IF(#REF!&lt;&gt;"",1,0))</f>
        <v>#REF!</v>
      </c>
      <c r="AG89" s="206" t="e">
        <f>IF('Crisis Indicator Data'!#REF!="No Data",1,IF(#REF!&lt;&gt;"",1,0))</f>
        <v>#REF!</v>
      </c>
      <c r="AH89" s="206" t="e">
        <f>IF('Crisis Indicator Data'!#REF!="No Data",1,IF(#REF!&lt;&gt;"",1,0))</f>
        <v>#REF!</v>
      </c>
      <c r="AI89" s="206" t="e">
        <f>IF('Crisis Indicator Data'!#REF!="No Data",1,IF(#REF!&lt;&gt;"",1,0))</f>
        <v>#REF!</v>
      </c>
      <c r="AJ89" s="206" t="e">
        <f>IF('Crisis Indicator Data'!#REF!="No Data",1,IF(#REF!&lt;&gt;"",1,0))</f>
        <v>#REF!</v>
      </c>
      <c r="AK89" s="206" t="e">
        <f>IF('Crisis Indicator Data'!#REF!="No Data",1,IF(#REF!&lt;&gt;"",1,0))</f>
        <v>#REF!</v>
      </c>
      <c r="AL89" s="206" t="e">
        <f>IF('Crisis Indicator Data'!#REF!="No Data",1,IF(#REF!&lt;&gt;"",1,0))</f>
        <v>#REF!</v>
      </c>
      <c r="AM89" s="206" t="e">
        <f>IF('Crisis Indicator Data'!#REF!="No Data",1,IF(#REF!&lt;&gt;"",1,0))</f>
        <v>#REF!</v>
      </c>
      <c r="AN89" s="206" t="e">
        <f>IF('Crisis Indicator Data'!#REF!="No Data",1,IF(#REF!&lt;&gt;"",1,0))</f>
        <v>#REF!</v>
      </c>
      <c r="AO89" s="206" t="e">
        <f>IF('Crisis Indicator Data'!#REF!="No Data",1,IF(#REF!&lt;&gt;"",1,0))</f>
        <v>#REF!</v>
      </c>
      <c r="AP89" s="206" t="e">
        <f>IF('Crisis Indicator Data'!#REF!="No Data",1,IF(#REF!&lt;&gt;"",1,0))</f>
        <v>#REF!</v>
      </c>
      <c r="AQ89" s="206" t="e">
        <f>IF('Crisis Indicator Data'!#REF!="No Data",1,IF(#REF!&lt;&gt;"",1,0))</f>
        <v>#REF!</v>
      </c>
      <c r="AR89" s="206" t="e">
        <f>IF('Crisis Indicator Data'!#REF!="No Data",1,IF(#REF!&lt;&gt;"",1,0))</f>
        <v>#REF!</v>
      </c>
      <c r="AS89" s="206" t="e">
        <f>IF('Crisis Indicator Data'!#REF!="No Data",1,IF(#REF!&lt;&gt;"",1,0))</f>
        <v>#REF!</v>
      </c>
      <c r="AT89" s="206" t="e">
        <f>IF('Crisis Indicator Data'!#REF!="No Data",1,IF(#REF!&lt;&gt;"",1,0))</f>
        <v>#REF!</v>
      </c>
      <c r="AU89" s="206" t="e">
        <f>IF('Crisis Indicator Data'!#REF!="No Data",1,IF(#REF!&lt;&gt;"",1,0))</f>
        <v>#REF!</v>
      </c>
      <c r="AV89" s="206" t="e">
        <f>IF('Crisis Indicator Data'!#REF!="No Data",1,IF(#REF!&lt;&gt;"",1,0))</f>
        <v>#REF!</v>
      </c>
      <c r="AW89" s="206" t="e">
        <f>IF('Crisis Indicator Data'!#REF!="No Data",1,IF(#REF!&lt;&gt;"",1,0))</f>
        <v>#REF!</v>
      </c>
      <c r="AX89" s="206" t="e">
        <f>IF('Crisis Indicator Data'!#REF!="No Data",1,IF(#REF!&lt;&gt;"",1,0))</f>
        <v>#REF!</v>
      </c>
      <c r="AY89" s="206" t="e">
        <f>IF('Crisis Indicator Data'!#REF!="No Data",1,IF(#REF!&lt;&gt;"",1,0))</f>
        <v>#REF!</v>
      </c>
      <c r="AZ89" s="206" t="e">
        <f>IF('Crisis Indicator Data'!#REF!="No Data",1,IF(#REF!&lt;&gt;"",1,0))</f>
        <v>#REF!</v>
      </c>
      <c r="BA89" t="e">
        <f t="shared" si="4"/>
        <v>#REF!</v>
      </c>
      <c r="BB89" s="22" t="e">
        <f t="shared" si="5"/>
        <v>#REF!</v>
      </c>
    </row>
    <row r="90" spans="1:54" x14ac:dyDescent="0.25">
      <c r="A90" t="s">
        <v>7268</v>
      </c>
      <c r="B90" s="206" t="e">
        <f>IF('Crisis Indicator Data'!#REF!="No Data",1,IF(#REF!&lt;&gt;"",1,0))</f>
        <v>#REF!</v>
      </c>
      <c r="C90" s="206" t="e">
        <f>IF('Crisis Indicator Data'!#REF!="No Data",1,IF(#REF!&lt;&gt;"",1,0))</f>
        <v>#REF!</v>
      </c>
      <c r="D90" s="206" t="e">
        <f>IF('Crisis Indicator Data'!#REF!="No Data",1,IF(#REF!&lt;&gt;"",1,0))</f>
        <v>#REF!</v>
      </c>
      <c r="E90" s="206" t="e">
        <f>IF('Crisis Indicator Data'!#REF!="No Data",1,IF(#REF!&lt;&gt;"",1,0))</f>
        <v>#REF!</v>
      </c>
      <c r="F90" s="206" t="e">
        <f>IF('Crisis Indicator Data'!#REF!="No Data",1,IF(#REF!&lt;&gt;"",1,0))</f>
        <v>#REF!</v>
      </c>
      <c r="G90" s="206" t="e">
        <f>IF('Crisis Indicator Data'!#REF!="No Data",1,IF(#REF!&lt;&gt;"",1,0))</f>
        <v>#REF!</v>
      </c>
      <c r="H90" s="206" t="e">
        <f>IF('Crisis Indicator Data'!#REF!="No Data",1,IF(#REF!&lt;&gt;"",1,0))</f>
        <v>#REF!</v>
      </c>
      <c r="I90" s="206" t="e">
        <f>IF('Crisis Indicator Data'!#REF!="No Data",1,IF(#REF!&lt;&gt;"",1,0))</f>
        <v>#REF!</v>
      </c>
      <c r="J90" s="206" t="e">
        <f>IF('Crisis Indicator Data'!#REF!="No Data",1,IF(#REF!&lt;&gt;"",1,0))</f>
        <v>#REF!</v>
      </c>
      <c r="K90" s="206" t="e">
        <f>IF('Crisis Indicator Data'!#REF!="No Data",1,IF(#REF!&lt;&gt;"",1,0))</f>
        <v>#REF!</v>
      </c>
      <c r="L90" s="206" t="e">
        <f>IF('Crisis Indicator Data'!#REF!="No Data",1,IF(#REF!&lt;&gt;"",1,0))</f>
        <v>#REF!</v>
      </c>
      <c r="M90" s="206" t="e">
        <f>IF('Crisis Indicator Data'!#REF!="No Data",1,IF(#REF!&lt;&gt;"",1,0))</f>
        <v>#REF!</v>
      </c>
      <c r="N90" s="206" t="e">
        <f>IF('Crisis Indicator Data'!#REF!="No Data",1,IF(#REF!&lt;&gt;"",1,0))</f>
        <v>#REF!</v>
      </c>
      <c r="O90" s="206" t="e">
        <f>IF('Crisis Indicator Data'!#REF!="No Data",1,IF(#REF!&lt;&gt;"",1,0))</f>
        <v>#REF!</v>
      </c>
      <c r="P90" s="206" t="e">
        <f>IF('Crisis Indicator Data'!#REF!="No Data",1,IF(#REF!&lt;&gt;"",1,0))</f>
        <v>#REF!</v>
      </c>
      <c r="Q90" s="206" t="e">
        <f>IF('Crisis Indicator Data'!#REF!="No Data",1,IF(#REF!&lt;&gt;"",1,0))</f>
        <v>#REF!</v>
      </c>
      <c r="R90" s="206" t="e">
        <f>IF('Crisis Indicator Data'!#REF!="No Data",1,IF(#REF!&lt;&gt;"",1,0))</f>
        <v>#REF!</v>
      </c>
      <c r="S90" s="206" t="e">
        <f>IF('Crisis Indicator Data'!#REF!="No Data",1,IF(#REF!&lt;&gt;"",1,0))</f>
        <v>#REF!</v>
      </c>
      <c r="T90" s="206" t="e">
        <f>IF('Crisis Indicator Data'!#REF!="No Data",1,IF(#REF!&lt;&gt;"",1,0))</f>
        <v>#REF!</v>
      </c>
      <c r="U90" s="206" t="e">
        <f>IF('Crisis Indicator Data'!#REF!="No Data",1,IF(#REF!&lt;&gt;"",1,0))</f>
        <v>#REF!</v>
      </c>
      <c r="V90" s="206" t="e">
        <f>IF('Crisis Indicator Data'!#REF!="No Data",1,IF(#REF!&lt;&gt;"",1,0))</f>
        <v>#REF!</v>
      </c>
      <c r="W90" s="206" t="e">
        <f>IF('Crisis Indicator Data'!#REF!="No Data",1,IF(#REF!&lt;&gt;"",1,0))</f>
        <v>#REF!</v>
      </c>
      <c r="X90" s="206" t="e">
        <f>IF('Crisis Indicator Data'!#REF!="No Data",1,IF(#REF!&lt;&gt;"",1,0))</f>
        <v>#REF!</v>
      </c>
      <c r="Y90" s="206" t="e">
        <f>IF('Crisis Indicator Data'!#REF!="No Data",1,IF(#REF!&lt;&gt;"",1,0))</f>
        <v>#REF!</v>
      </c>
      <c r="Z90" s="206" t="e">
        <f>IF('Crisis Indicator Data'!#REF!="No Data",1,IF(#REF!&lt;&gt;"",1,0))</f>
        <v>#REF!</v>
      </c>
      <c r="AA90" s="206" t="e">
        <f>IF('Crisis Indicator Data'!#REF!="No Data",1,IF(#REF!&lt;&gt;"",1,0))</f>
        <v>#REF!</v>
      </c>
      <c r="AB90" s="206" t="e">
        <f>IF('Crisis Indicator Data'!#REF!="No Data",1,IF(#REF!&lt;&gt;"",1,0))</f>
        <v>#REF!</v>
      </c>
      <c r="AC90" s="206" t="e">
        <f>IF('Crisis Indicator Data'!#REF!="No Data",1,IF(#REF!&lt;&gt;"",1,0))</f>
        <v>#REF!</v>
      </c>
      <c r="AD90" s="206" t="e">
        <f>IF('Crisis Indicator Data'!#REF!="No Data",1,IF(#REF!&lt;&gt;"",1,0))</f>
        <v>#REF!</v>
      </c>
      <c r="AE90" s="206" t="e">
        <f>IF('Crisis Indicator Data'!#REF!="No Data",1,IF(#REF!&lt;&gt;"",1,0))</f>
        <v>#REF!</v>
      </c>
      <c r="AF90" s="206" t="e">
        <f>IF('Crisis Indicator Data'!#REF!="No Data",1,IF(#REF!&lt;&gt;"",1,0))</f>
        <v>#REF!</v>
      </c>
      <c r="AG90" s="206" t="e">
        <f>IF('Crisis Indicator Data'!#REF!="No Data",1,IF(#REF!&lt;&gt;"",1,0))</f>
        <v>#REF!</v>
      </c>
      <c r="AH90" s="206" t="e">
        <f>IF('Crisis Indicator Data'!#REF!="No Data",1,IF(#REF!&lt;&gt;"",1,0))</f>
        <v>#REF!</v>
      </c>
      <c r="AI90" s="206" t="e">
        <f>IF('Crisis Indicator Data'!#REF!="No Data",1,IF(#REF!&lt;&gt;"",1,0))</f>
        <v>#REF!</v>
      </c>
      <c r="AJ90" s="206" t="e">
        <f>IF('Crisis Indicator Data'!#REF!="No Data",1,IF(#REF!&lt;&gt;"",1,0))</f>
        <v>#REF!</v>
      </c>
      <c r="AK90" s="206" t="e">
        <f>IF('Crisis Indicator Data'!#REF!="No Data",1,IF(#REF!&lt;&gt;"",1,0))</f>
        <v>#REF!</v>
      </c>
      <c r="AL90" s="206" t="e">
        <f>IF('Crisis Indicator Data'!#REF!="No Data",1,IF(#REF!&lt;&gt;"",1,0))</f>
        <v>#REF!</v>
      </c>
      <c r="AM90" s="206" t="e">
        <f>IF('Crisis Indicator Data'!#REF!="No Data",1,IF(#REF!&lt;&gt;"",1,0))</f>
        <v>#REF!</v>
      </c>
      <c r="AN90" s="206" t="e">
        <f>IF('Crisis Indicator Data'!#REF!="No Data",1,IF(#REF!&lt;&gt;"",1,0))</f>
        <v>#REF!</v>
      </c>
      <c r="AO90" s="206" t="e">
        <f>IF('Crisis Indicator Data'!#REF!="No Data",1,IF(#REF!&lt;&gt;"",1,0))</f>
        <v>#REF!</v>
      </c>
      <c r="AP90" s="206" t="e">
        <f>IF('Crisis Indicator Data'!#REF!="No Data",1,IF(#REF!&lt;&gt;"",1,0))</f>
        <v>#REF!</v>
      </c>
      <c r="AQ90" s="206" t="e">
        <f>IF('Crisis Indicator Data'!#REF!="No Data",1,IF(#REF!&lt;&gt;"",1,0))</f>
        <v>#REF!</v>
      </c>
      <c r="AR90" s="206" t="e">
        <f>IF('Crisis Indicator Data'!#REF!="No Data",1,IF(#REF!&lt;&gt;"",1,0))</f>
        <v>#REF!</v>
      </c>
      <c r="AS90" s="206" t="e">
        <f>IF('Crisis Indicator Data'!#REF!="No Data",1,IF(#REF!&lt;&gt;"",1,0))</f>
        <v>#REF!</v>
      </c>
      <c r="AT90" s="206" t="e">
        <f>IF('Crisis Indicator Data'!#REF!="No Data",1,IF(#REF!&lt;&gt;"",1,0))</f>
        <v>#REF!</v>
      </c>
      <c r="AU90" s="206" t="e">
        <f>IF('Crisis Indicator Data'!#REF!="No Data",1,IF(#REF!&lt;&gt;"",1,0))</f>
        <v>#REF!</v>
      </c>
      <c r="AV90" s="206" t="e">
        <f>IF('Crisis Indicator Data'!#REF!="No Data",1,IF(#REF!&lt;&gt;"",1,0))</f>
        <v>#REF!</v>
      </c>
      <c r="AW90" s="206" t="e">
        <f>IF('Crisis Indicator Data'!#REF!="No Data",1,IF(#REF!&lt;&gt;"",1,0))</f>
        <v>#REF!</v>
      </c>
      <c r="AX90" s="206" t="e">
        <f>IF('Crisis Indicator Data'!#REF!="No Data",1,IF(#REF!&lt;&gt;"",1,0))</f>
        <v>#REF!</v>
      </c>
      <c r="AY90" s="206" t="e">
        <f>IF('Crisis Indicator Data'!#REF!="No Data",1,IF(#REF!&lt;&gt;"",1,0))</f>
        <v>#REF!</v>
      </c>
      <c r="AZ90" s="206" t="e">
        <f>IF('Crisis Indicator Data'!#REF!="No Data",1,IF(#REF!&lt;&gt;"",1,0))</f>
        <v>#REF!</v>
      </c>
      <c r="BA90" t="e">
        <f t="shared" si="4"/>
        <v>#REF!</v>
      </c>
      <c r="BB90" s="22" t="e">
        <f t="shared" si="5"/>
        <v>#REF!</v>
      </c>
    </row>
    <row r="91" spans="1:54" x14ac:dyDescent="0.25">
      <c r="A91" t="s">
        <v>7270</v>
      </c>
      <c r="B91" s="206" t="e">
        <f>IF('Crisis Indicator Data'!#REF!="No Data",1,IF(#REF!&lt;&gt;"",1,0))</f>
        <v>#REF!</v>
      </c>
      <c r="C91" s="206" t="e">
        <f>IF('Crisis Indicator Data'!#REF!="No Data",1,IF(#REF!&lt;&gt;"",1,0))</f>
        <v>#REF!</v>
      </c>
      <c r="D91" s="206" t="e">
        <f>IF('Crisis Indicator Data'!#REF!="No Data",1,IF(#REF!&lt;&gt;"",1,0))</f>
        <v>#REF!</v>
      </c>
      <c r="E91" s="206" t="e">
        <f>IF('Crisis Indicator Data'!#REF!="No Data",1,IF(#REF!&lt;&gt;"",1,0))</f>
        <v>#REF!</v>
      </c>
      <c r="F91" s="206" t="e">
        <f>IF('Crisis Indicator Data'!#REF!="No Data",1,IF(#REF!&lt;&gt;"",1,0))</f>
        <v>#REF!</v>
      </c>
      <c r="G91" s="206" t="e">
        <f>IF('Crisis Indicator Data'!#REF!="No Data",1,IF(#REF!&lt;&gt;"",1,0))</f>
        <v>#REF!</v>
      </c>
      <c r="H91" s="206" t="e">
        <f>IF('Crisis Indicator Data'!#REF!="No Data",1,IF(#REF!&lt;&gt;"",1,0))</f>
        <v>#REF!</v>
      </c>
      <c r="I91" s="206" t="e">
        <f>IF('Crisis Indicator Data'!#REF!="No Data",1,IF(#REF!&lt;&gt;"",1,0))</f>
        <v>#REF!</v>
      </c>
      <c r="J91" s="206" t="e">
        <f>IF('Crisis Indicator Data'!#REF!="No Data",1,IF(#REF!&lt;&gt;"",1,0))</f>
        <v>#REF!</v>
      </c>
      <c r="K91" s="206" t="e">
        <f>IF('Crisis Indicator Data'!#REF!="No Data",1,IF(#REF!&lt;&gt;"",1,0))</f>
        <v>#REF!</v>
      </c>
      <c r="L91" s="206" t="e">
        <f>IF('Crisis Indicator Data'!#REF!="No Data",1,IF(#REF!&lt;&gt;"",1,0))</f>
        <v>#REF!</v>
      </c>
      <c r="M91" s="206" t="e">
        <f>IF('Crisis Indicator Data'!#REF!="No Data",1,IF(#REF!&lt;&gt;"",1,0))</f>
        <v>#REF!</v>
      </c>
      <c r="N91" s="206" t="e">
        <f>IF('Crisis Indicator Data'!#REF!="No Data",1,IF(#REF!&lt;&gt;"",1,0))</f>
        <v>#REF!</v>
      </c>
      <c r="O91" s="206" t="e">
        <f>IF('Crisis Indicator Data'!#REF!="No Data",1,IF(#REF!&lt;&gt;"",1,0))</f>
        <v>#REF!</v>
      </c>
      <c r="P91" s="206" t="e">
        <f>IF('Crisis Indicator Data'!#REF!="No Data",1,IF(#REF!&lt;&gt;"",1,0))</f>
        <v>#REF!</v>
      </c>
      <c r="Q91" s="206" t="e">
        <f>IF('Crisis Indicator Data'!#REF!="No Data",1,IF(#REF!&lt;&gt;"",1,0))</f>
        <v>#REF!</v>
      </c>
      <c r="R91" s="206" t="e">
        <f>IF('Crisis Indicator Data'!#REF!="No Data",1,IF(#REF!&lt;&gt;"",1,0))</f>
        <v>#REF!</v>
      </c>
      <c r="S91" s="206" t="e">
        <f>IF('Crisis Indicator Data'!#REF!="No Data",1,IF(#REF!&lt;&gt;"",1,0))</f>
        <v>#REF!</v>
      </c>
      <c r="T91" s="206" t="e">
        <f>IF('Crisis Indicator Data'!#REF!="No Data",1,IF(#REF!&lt;&gt;"",1,0))</f>
        <v>#REF!</v>
      </c>
      <c r="U91" s="206" t="e">
        <f>IF('Crisis Indicator Data'!#REF!="No Data",1,IF(#REF!&lt;&gt;"",1,0))</f>
        <v>#REF!</v>
      </c>
      <c r="V91" s="206" t="e">
        <f>IF('Crisis Indicator Data'!#REF!="No Data",1,IF(#REF!&lt;&gt;"",1,0))</f>
        <v>#REF!</v>
      </c>
      <c r="W91" s="206" t="e">
        <f>IF('Crisis Indicator Data'!#REF!="No Data",1,IF(#REF!&lt;&gt;"",1,0))</f>
        <v>#REF!</v>
      </c>
      <c r="X91" s="206" t="e">
        <f>IF('Crisis Indicator Data'!#REF!="No Data",1,IF(#REF!&lt;&gt;"",1,0))</f>
        <v>#REF!</v>
      </c>
      <c r="Y91" s="206" t="e">
        <f>IF('Crisis Indicator Data'!#REF!="No Data",1,IF(#REF!&lt;&gt;"",1,0))</f>
        <v>#REF!</v>
      </c>
      <c r="Z91" s="206" t="e">
        <f>IF('Crisis Indicator Data'!#REF!="No Data",1,IF(#REF!&lt;&gt;"",1,0))</f>
        <v>#REF!</v>
      </c>
      <c r="AA91" s="206" t="e">
        <f>IF('Crisis Indicator Data'!#REF!="No Data",1,IF(#REF!&lt;&gt;"",1,0))</f>
        <v>#REF!</v>
      </c>
      <c r="AB91" s="206" t="e">
        <f>IF('Crisis Indicator Data'!#REF!="No Data",1,IF(#REF!&lt;&gt;"",1,0))</f>
        <v>#REF!</v>
      </c>
      <c r="AC91" s="206" t="e">
        <f>IF('Crisis Indicator Data'!#REF!="No Data",1,IF(#REF!&lt;&gt;"",1,0))</f>
        <v>#REF!</v>
      </c>
      <c r="AD91" s="206" t="e">
        <f>IF('Crisis Indicator Data'!#REF!="No Data",1,IF(#REF!&lt;&gt;"",1,0))</f>
        <v>#REF!</v>
      </c>
      <c r="AE91" s="206" t="e">
        <f>IF('Crisis Indicator Data'!#REF!="No Data",1,IF(#REF!&lt;&gt;"",1,0))</f>
        <v>#REF!</v>
      </c>
      <c r="AF91" s="206" t="e">
        <f>IF('Crisis Indicator Data'!#REF!="No Data",1,IF(#REF!&lt;&gt;"",1,0))</f>
        <v>#REF!</v>
      </c>
      <c r="AG91" s="206" t="e">
        <f>IF('Crisis Indicator Data'!#REF!="No Data",1,IF(#REF!&lt;&gt;"",1,0))</f>
        <v>#REF!</v>
      </c>
      <c r="AH91" s="206" t="e">
        <f>IF('Crisis Indicator Data'!#REF!="No Data",1,IF(#REF!&lt;&gt;"",1,0))</f>
        <v>#REF!</v>
      </c>
      <c r="AI91" s="206" t="e">
        <f>IF('Crisis Indicator Data'!#REF!="No Data",1,IF(#REF!&lt;&gt;"",1,0))</f>
        <v>#REF!</v>
      </c>
      <c r="AJ91" s="206" t="e">
        <f>IF('Crisis Indicator Data'!#REF!="No Data",1,IF(#REF!&lt;&gt;"",1,0))</f>
        <v>#REF!</v>
      </c>
      <c r="AK91" s="206" t="e">
        <f>IF('Crisis Indicator Data'!#REF!="No Data",1,IF(#REF!&lt;&gt;"",1,0))</f>
        <v>#REF!</v>
      </c>
      <c r="AL91" s="206" t="e">
        <f>IF('Crisis Indicator Data'!#REF!="No Data",1,IF(#REF!&lt;&gt;"",1,0))</f>
        <v>#REF!</v>
      </c>
      <c r="AM91" s="206" t="e">
        <f>IF('Crisis Indicator Data'!#REF!="No Data",1,IF(#REF!&lt;&gt;"",1,0))</f>
        <v>#REF!</v>
      </c>
      <c r="AN91" s="206" t="e">
        <f>IF('Crisis Indicator Data'!#REF!="No Data",1,IF(#REF!&lt;&gt;"",1,0))</f>
        <v>#REF!</v>
      </c>
      <c r="AO91" s="206" t="e">
        <f>IF('Crisis Indicator Data'!#REF!="No Data",1,IF(#REF!&lt;&gt;"",1,0))</f>
        <v>#REF!</v>
      </c>
      <c r="AP91" s="206" t="e">
        <f>IF('Crisis Indicator Data'!#REF!="No Data",1,IF(#REF!&lt;&gt;"",1,0))</f>
        <v>#REF!</v>
      </c>
      <c r="AQ91" s="206" t="e">
        <f>IF('Crisis Indicator Data'!#REF!="No Data",1,IF(#REF!&lt;&gt;"",1,0))</f>
        <v>#REF!</v>
      </c>
      <c r="AR91" s="206" t="e">
        <f>IF('Crisis Indicator Data'!#REF!="No Data",1,IF(#REF!&lt;&gt;"",1,0))</f>
        <v>#REF!</v>
      </c>
      <c r="AS91" s="206" t="e">
        <f>IF('Crisis Indicator Data'!#REF!="No Data",1,IF(#REF!&lt;&gt;"",1,0))</f>
        <v>#REF!</v>
      </c>
      <c r="AT91" s="206" t="e">
        <f>IF('Crisis Indicator Data'!#REF!="No Data",1,IF(#REF!&lt;&gt;"",1,0))</f>
        <v>#REF!</v>
      </c>
      <c r="AU91" s="206" t="e">
        <f>IF('Crisis Indicator Data'!#REF!="No Data",1,IF(#REF!&lt;&gt;"",1,0))</f>
        <v>#REF!</v>
      </c>
      <c r="AV91" s="206" t="e">
        <f>IF('Crisis Indicator Data'!#REF!="No Data",1,IF(#REF!&lt;&gt;"",1,0))</f>
        <v>#REF!</v>
      </c>
      <c r="AW91" s="206" t="e">
        <f>IF('Crisis Indicator Data'!#REF!="No Data",1,IF(#REF!&lt;&gt;"",1,0))</f>
        <v>#REF!</v>
      </c>
      <c r="AX91" s="206" t="e">
        <f>IF('Crisis Indicator Data'!#REF!="No Data",1,IF(#REF!&lt;&gt;"",1,0))</f>
        <v>#REF!</v>
      </c>
      <c r="AY91" s="206" t="e">
        <f>IF('Crisis Indicator Data'!#REF!="No Data",1,IF(#REF!&lt;&gt;"",1,0))</f>
        <v>#REF!</v>
      </c>
      <c r="AZ91" s="206" t="e">
        <f>IF('Crisis Indicator Data'!#REF!="No Data",1,IF(#REF!&lt;&gt;"",1,0))</f>
        <v>#REF!</v>
      </c>
      <c r="BA91" t="e">
        <f t="shared" si="4"/>
        <v>#REF!</v>
      </c>
      <c r="BB91" s="22" t="e">
        <f t="shared" si="5"/>
        <v>#REF!</v>
      </c>
    </row>
    <row r="92" spans="1:54" x14ac:dyDescent="0.25">
      <c r="A92" t="s">
        <v>7260</v>
      </c>
      <c r="B92" s="206" t="e">
        <f>IF('Crisis Indicator Data'!#REF!="No Data",1,IF(#REF!&lt;&gt;"",1,0))</f>
        <v>#REF!</v>
      </c>
      <c r="C92" s="206" t="e">
        <f>IF('Crisis Indicator Data'!#REF!="No Data",1,IF(#REF!&lt;&gt;"",1,0))</f>
        <v>#REF!</v>
      </c>
      <c r="D92" s="206" t="e">
        <f>IF('Crisis Indicator Data'!#REF!="No Data",1,IF(#REF!&lt;&gt;"",1,0))</f>
        <v>#REF!</v>
      </c>
      <c r="E92" s="206" t="e">
        <f>IF('Crisis Indicator Data'!#REF!="No Data",1,IF(#REF!&lt;&gt;"",1,0))</f>
        <v>#REF!</v>
      </c>
      <c r="F92" s="206" t="e">
        <f>IF('Crisis Indicator Data'!#REF!="No Data",1,IF(#REF!&lt;&gt;"",1,0))</f>
        <v>#REF!</v>
      </c>
      <c r="G92" s="206" t="e">
        <f>IF('Crisis Indicator Data'!#REF!="No Data",1,IF(#REF!&lt;&gt;"",1,0))</f>
        <v>#REF!</v>
      </c>
      <c r="H92" s="206" t="e">
        <f>IF('Crisis Indicator Data'!#REF!="No Data",1,IF(#REF!&lt;&gt;"",1,0))</f>
        <v>#REF!</v>
      </c>
      <c r="I92" s="206" t="e">
        <f>IF('Crisis Indicator Data'!#REF!="No Data",1,IF(#REF!&lt;&gt;"",1,0))</f>
        <v>#REF!</v>
      </c>
      <c r="J92" s="206" t="e">
        <f>IF('Crisis Indicator Data'!#REF!="No Data",1,IF(#REF!&lt;&gt;"",1,0))</f>
        <v>#REF!</v>
      </c>
      <c r="K92" s="206" t="e">
        <f>IF('Crisis Indicator Data'!#REF!="No Data",1,IF(#REF!&lt;&gt;"",1,0))</f>
        <v>#REF!</v>
      </c>
      <c r="L92" s="206" t="e">
        <f>IF('Crisis Indicator Data'!#REF!="No Data",1,IF(#REF!&lt;&gt;"",1,0))</f>
        <v>#REF!</v>
      </c>
      <c r="M92" s="206" t="e">
        <f>IF('Crisis Indicator Data'!#REF!="No Data",1,IF(#REF!&lt;&gt;"",1,0))</f>
        <v>#REF!</v>
      </c>
      <c r="N92" s="206" t="e">
        <f>IF('Crisis Indicator Data'!#REF!="No Data",1,IF(#REF!&lt;&gt;"",1,0))</f>
        <v>#REF!</v>
      </c>
      <c r="O92" s="206" t="e">
        <f>IF('Crisis Indicator Data'!#REF!="No Data",1,IF(#REF!&lt;&gt;"",1,0))</f>
        <v>#REF!</v>
      </c>
      <c r="P92" s="206" t="e">
        <f>IF('Crisis Indicator Data'!#REF!="No Data",1,IF(#REF!&lt;&gt;"",1,0))</f>
        <v>#REF!</v>
      </c>
      <c r="Q92" s="206" t="e">
        <f>IF('Crisis Indicator Data'!#REF!="No Data",1,IF(#REF!&lt;&gt;"",1,0))</f>
        <v>#REF!</v>
      </c>
      <c r="R92" s="206" t="e">
        <f>IF('Crisis Indicator Data'!#REF!="No Data",1,IF(#REF!&lt;&gt;"",1,0))</f>
        <v>#REF!</v>
      </c>
      <c r="S92" s="206" t="e">
        <f>IF('Crisis Indicator Data'!#REF!="No Data",1,IF(#REF!&lt;&gt;"",1,0))</f>
        <v>#REF!</v>
      </c>
      <c r="T92" s="206" t="e">
        <f>IF('Crisis Indicator Data'!#REF!="No Data",1,IF(#REF!&lt;&gt;"",1,0))</f>
        <v>#REF!</v>
      </c>
      <c r="U92" s="206" t="e">
        <f>IF('Crisis Indicator Data'!#REF!="No Data",1,IF(#REF!&lt;&gt;"",1,0))</f>
        <v>#REF!</v>
      </c>
      <c r="V92" s="206" t="e">
        <f>IF('Crisis Indicator Data'!#REF!="No Data",1,IF(#REF!&lt;&gt;"",1,0))</f>
        <v>#REF!</v>
      </c>
      <c r="W92" s="206" t="e">
        <f>IF('Crisis Indicator Data'!#REF!="No Data",1,IF(#REF!&lt;&gt;"",1,0))</f>
        <v>#REF!</v>
      </c>
      <c r="X92" s="206" t="e">
        <f>IF('Crisis Indicator Data'!#REF!="No Data",1,IF(#REF!&lt;&gt;"",1,0))</f>
        <v>#REF!</v>
      </c>
      <c r="Y92" s="206" t="e">
        <f>IF('Crisis Indicator Data'!#REF!="No Data",1,IF(#REF!&lt;&gt;"",1,0))</f>
        <v>#REF!</v>
      </c>
      <c r="Z92" s="206" t="e">
        <f>IF('Crisis Indicator Data'!#REF!="No Data",1,IF(#REF!&lt;&gt;"",1,0))</f>
        <v>#REF!</v>
      </c>
      <c r="AA92" s="206" t="e">
        <f>IF('Crisis Indicator Data'!#REF!="No Data",1,IF(#REF!&lt;&gt;"",1,0))</f>
        <v>#REF!</v>
      </c>
      <c r="AB92" s="206" t="e">
        <f>IF('Crisis Indicator Data'!#REF!="No Data",1,IF(#REF!&lt;&gt;"",1,0))</f>
        <v>#REF!</v>
      </c>
      <c r="AC92" s="206" t="e">
        <f>IF('Crisis Indicator Data'!#REF!="No Data",1,IF(#REF!&lt;&gt;"",1,0))</f>
        <v>#REF!</v>
      </c>
      <c r="AD92" s="206" t="e">
        <f>IF('Crisis Indicator Data'!#REF!="No Data",1,IF(#REF!&lt;&gt;"",1,0))</f>
        <v>#REF!</v>
      </c>
      <c r="AE92" s="206" t="e">
        <f>IF('Crisis Indicator Data'!#REF!="No Data",1,IF(#REF!&lt;&gt;"",1,0))</f>
        <v>#REF!</v>
      </c>
      <c r="AF92" s="206" t="e">
        <f>IF('Crisis Indicator Data'!#REF!="No Data",1,IF(#REF!&lt;&gt;"",1,0))</f>
        <v>#REF!</v>
      </c>
      <c r="AG92" s="206" t="e">
        <f>IF('Crisis Indicator Data'!#REF!="No Data",1,IF(#REF!&lt;&gt;"",1,0))</f>
        <v>#REF!</v>
      </c>
      <c r="AH92" s="206" t="e">
        <f>IF('Crisis Indicator Data'!#REF!="No Data",1,IF(#REF!&lt;&gt;"",1,0))</f>
        <v>#REF!</v>
      </c>
      <c r="AI92" s="206" t="e">
        <f>IF('Crisis Indicator Data'!#REF!="No Data",1,IF(#REF!&lt;&gt;"",1,0))</f>
        <v>#REF!</v>
      </c>
      <c r="AJ92" s="206" t="e">
        <f>IF('Crisis Indicator Data'!#REF!="No Data",1,IF(#REF!&lt;&gt;"",1,0))</f>
        <v>#REF!</v>
      </c>
      <c r="AK92" s="206" t="e">
        <f>IF('Crisis Indicator Data'!#REF!="No Data",1,IF(#REF!&lt;&gt;"",1,0))</f>
        <v>#REF!</v>
      </c>
      <c r="AL92" s="206" t="e">
        <f>IF('Crisis Indicator Data'!#REF!="No Data",1,IF(#REF!&lt;&gt;"",1,0))</f>
        <v>#REF!</v>
      </c>
      <c r="AM92" s="206" t="e">
        <f>IF('Crisis Indicator Data'!#REF!="No Data",1,IF(#REF!&lt;&gt;"",1,0))</f>
        <v>#REF!</v>
      </c>
      <c r="AN92" s="206" t="e">
        <f>IF('Crisis Indicator Data'!#REF!="No Data",1,IF(#REF!&lt;&gt;"",1,0))</f>
        <v>#REF!</v>
      </c>
      <c r="AO92" s="206" t="e">
        <f>IF('Crisis Indicator Data'!#REF!="No Data",1,IF(#REF!&lt;&gt;"",1,0))</f>
        <v>#REF!</v>
      </c>
      <c r="AP92" s="206" t="e">
        <f>IF('Crisis Indicator Data'!#REF!="No Data",1,IF(#REF!&lt;&gt;"",1,0))</f>
        <v>#REF!</v>
      </c>
      <c r="AQ92" s="206" t="e">
        <f>IF('Crisis Indicator Data'!#REF!="No Data",1,IF(#REF!&lt;&gt;"",1,0))</f>
        <v>#REF!</v>
      </c>
      <c r="AR92" s="206" t="e">
        <f>IF('Crisis Indicator Data'!#REF!="No Data",1,IF(#REF!&lt;&gt;"",1,0))</f>
        <v>#REF!</v>
      </c>
      <c r="AS92" s="206" t="e">
        <f>IF('Crisis Indicator Data'!#REF!="No Data",1,IF(#REF!&lt;&gt;"",1,0))</f>
        <v>#REF!</v>
      </c>
      <c r="AT92" s="206" t="e">
        <f>IF('Crisis Indicator Data'!#REF!="No Data",1,IF(#REF!&lt;&gt;"",1,0))</f>
        <v>#REF!</v>
      </c>
      <c r="AU92" s="206" t="e">
        <f>IF('Crisis Indicator Data'!#REF!="No Data",1,IF(#REF!&lt;&gt;"",1,0))</f>
        <v>#REF!</v>
      </c>
      <c r="AV92" s="206" t="e">
        <f>IF('Crisis Indicator Data'!#REF!="No Data",1,IF(#REF!&lt;&gt;"",1,0))</f>
        <v>#REF!</v>
      </c>
      <c r="AW92" s="206" t="e">
        <f>IF('Crisis Indicator Data'!#REF!="No Data",1,IF(#REF!&lt;&gt;"",1,0))</f>
        <v>#REF!</v>
      </c>
      <c r="AX92" s="206" t="e">
        <f>IF('Crisis Indicator Data'!#REF!="No Data",1,IF(#REF!&lt;&gt;"",1,0))</f>
        <v>#REF!</v>
      </c>
      <c r="AY92" s="206" t="e">
        <f>IF('Crisis Indicator Data'!#REF!="No Data",1,IF(#REF!&lt;&gt;"",1,0))</f>
        <v>#REF!</v>
      </c>
      <c r="AZ92" s="206" t="e">
        <f>IF('Crisis Indicator Data'!#REF!="No Data",1,IF(#REF!&lt;&gt;"",1,0))</f>
        <v>#REF!</v>
      </c>
      <c r="BA92" t="e">
        <f t="shared" si="4"/>
        <v>#REF!</v>
      </c>
      <c r="BB92" s="22" t="e">
        <f t="shared" si="5"/>
        <v>#REF!</v>
      </c>
    </row>
    <row r="93" spans="1:54" x14ac:dyDescent="0.25">
      <c r="A93" t="s">
        <v>7272</v>
      </c>
      <c r="B93" s="206" t="e">
        <f>IF('Crisis Indicator Data'!#REF!="No Data",1,IF(#REF!&lt;&gt;"",1,0))</f>
        <v>#REF!</v>
      </c>
      <c r="C93" s="206" t="e">
        <f>IF('Crisis Indicator Data'!#REF!="No Data",1,IF(#REF!&lt;&gt;"",1,0))</f>
        <v>#REF!</v>
      </c>
      <c r="D93" s="206" t="e">
        <f>IF('Crisis Indicator Data'!#REF!="No Data",1,IF(#REF!&lt;&gt;"",1,0))</f>
        <v>#REF!</v>
      </c>
      <c r="E93" s="206" t="e">
        <f>IF('Crisis Indicator Data'!#REF!="No Data",1,IF(#REF!&lt;&gt;"",1,0))</f>
        <v>#REF!</v>
      </c>
      <c r="F93" s="206" t="e">
        <f>IF('Crisis Indicator Data'!#REF!="No Data",1,IF(#REF!&lt;&gt;"",1,0))</f>
        <v>#REF!</v>
      </c>
      <c r="G93" s="206" t="e">
        <f>IF('Crisis Indicator Data'!#REF!="No Data",1,IF(#REF!&lt;&gt;"",1,0))</f>
        <v>#REF!</v>
      </c>
      <c r="H93" s="206" t="e">
        <f>IF('Crisis Indicator Data'!#REF!="No Data",1,IF(#REF!&lt;&gt;"",1,0))</f>
        <v>#REF!</v>
      </c>
      <c r="I93" s="206" t="e">
        <f>IF('Crisis Indicator Data'!#REF!="No Data",1,IF(#REF!&lt;&gt;"",1,0))</f>
        <v>#REF!</v>
      </c>
      <c r="J93" s="206" t="e">
        <f>IF('Crisis Indicator Data'!#REF!="No Data",1,IF(#REF!&lt;&gt;"",1,0))</f>
        <v>#REF!</v>
      </c>
      <c r="K93" s="206" t="e">
        <f>IF('Crisis Indicator Data'!#REF!="No Data",1,IF(#REF!&lt;&gt;"",1,0))</f>
        <v>#REF!</v>
      </c>
      <c r="L93" s="206" t="e">
        <f>IF('Crisis Indicator Data'!#REF!="No Data",1,IF(#REF!&lt;&gt;"",1,0))</f>
        <v>#REF!</v>
      </c>
      <c r="M93" s="206" t="e">
        <f>IF('Crisis Indicator Data'!#REF!="No Data",1,IF(#REF!&lt;&gt;"",1,0))</f>
        <v>#REF!</v>
      </c>
      <c r="N93" s="206" t="e">
        <f>IF('Crisis Indicator Data'!#REF!="No Data",1,IF(#REF!&lt;&gt;"",1,0))</f>
        <v>#REF!</v>
      </c>
      <c r="O93" s="206" t="e">
        <f>IF('Crisis Indicator Data'!#REF!="No Data",1,IF(#REF!&lt;&gt;"",1,0))</f>
        <v>#REF!</v>
      </c>
      <c r="P93" s="206" t="e">
        <f>IF('Crisis Indicator Data'!#REF!="No Data",1,IF(#REF!&lt;&gt;"",1,0))</f>
        <v>#REF!</v>
      </c>
      <c r="Q93" s="206" t="e">
        <f>IF('Crisis Indicator Data'!#REF!="No Data",1,IF(#REF!&lt;&gt;"",1,0))</f>
        <v>#REF!</v>
      </c>
      <c r="R93" s="206" t="e">
        <f>IF('Crisis Indicator Data'!#REF!="No Data",1,IF(#REF!&lt;&gt;"",1,0))</f>
        <v>#REF!</v>
      </c>
      <c r="S93" s="206" t="e">
        <f>IF('Crisis Indicator Data'!#REF!="No Data",1,IF(#REF!&lt;&gt;"",1,0))</f>
        <v>#REF!</v>
      </c>
      <c r="T93" s="206" t="e">
        <f>IF('Crisis Indicator Data'!#REF!="No Data",1,IF(#REF!&lt;&gt;"",1,0))</f>
        <v>#REF!</v>
      </c>
      <c r="U93" s="206" t="e">
        <f>IF('Crisis Indicator Data'!#REF!="No Data",1,IF(#REF!&lt;&gt;"",1,0))</f>
        <v>#REF!</v>
      </c>
      <c r="V93" s="206" t="e">
        <f>IF('Crisis Indicator Data'!#REF!="No Data",1,IF(#REF!&lt;&gt;"",1,0))</f>
        <v>#REF!</v>
      </c>
      <c r="W93" s="206" t="e">
        <f>IF('Crisis Indicator Data'!#REF!="No Data",1,IF(#REF!&lt;&gt;"",1,0))</f>
        <v>#REF!</v>
      </c>
      <c r="X93" s="206" t="e">
        <f>IF('Crisis Indicator Data'!#REF!="No Data",1,IF(#REF!&lt;&gt;"",1,0))</f>
        <v>#REF!</v>
      </c>
      <c r="Y93" s="206" t="e">
        <f>IF('Crisis Indicator Data'!#REF!="No Data",1,IF(#REF!&lt;&gt;"",1,0))</f>
        <v>#REF!</v>
      </c>
      <c r="Z93" s="206" t="e">
        <f>IF('Crisis Indicator Data'!#REF!="No Data",1,IF(#REF!&lt;&gt;"",1,0))</f>
        <v>#REF!</v>
      </c>
      <c r="AA93" s="206" t="e">
        <f>IF('Crisis Indicator Data'!#REF!="No Data",1,IF(#REF!&lt;&gt;"",1,0))</f>
        <v>#REF!</v>
      </c>
      <c r="AB93" s="206" t="e">
        <f>IF('Crisis Indicator Data'!#REF!="No Data",1,IF(#REF!&lt;&gt;"",1,0))</f>
        <v>#REF!</v>
      </c>
      <c r="AC93" s="206" t="e">
        <f>IF('Crisis Indicator Data'!#REF!="No Data",1,IF(#REF!&lt;&gt;"",1,0))</f>
        <v>#REF!</v>
      </c>
      <c r="AD93" s="206" t="e">
        <f>IF('Crisis Indicator Data'!#REF!="No Data",1,IF(#REF!&lt;&gt;"",1,0))</f>
        <v>#REF!</v>
      </c>
      <c r="AE93" s="206" t="e">
        <f>IF('Crisis Indicator Data'!#REF!="No Data",1,IF(#REF!&lt;&gt;"",1,0))</f>
        <v>#REF!</v>
      </c>
      <c r="AF93" s="206" t="e">
        <f>IF('Crisis Indicator Data'!#REF!="No Data",1,IF(#REF!&lt;&gt;"",1,0))</f>
        <v>#REF!</v>
      </c>
      <c r="AG93" s="206" t="e">
        <f>IF('Crisis Indicator Data'!#REF!="No Data",1,IF(#REF!&lt;&gt;"",1,0))</f>
        <v>#REF!</v>
      </c>
      <c r="AH93" s="206" t="e">
        <f>IF('Crisis Indicator Data'!#REF!="No Data",1,IF(#REF!&lt;&gt;"",1,0))</f>
        <v>#REF!</v>
      </c>
      <c r="AI93" s="206" t="e">
        <f>IF('Crisis Indicator Data'!#REF!="No Data",1,IF(#REF!&lt;&gt;"",1,0))</f>
        <v>#REF!</v>
      </c>
      <c r="AJ93" s="206" t="e">
        <f>IF('Crisis Indicator Data'!#REF!="No Data",1,IF(#REF!&lt;&gt;"",1,0))</f>
        <v>#REF!</v>
      </c>
      <c r="AK93" s="206" t="e">
        <f>IF('Crisis Indicator Data'!#REF!="No Data",1,IF(#REF!&lt;&gt;"",1,0))</f>
        <v>#REF!</v>
      </c>
      <c r="AL93" s="206" t="e">
        <f>IF('Crisis Indicator Data'!#REF!="No Data",1,IF(#REF!&lt;&gt;"",1,0))</f>
        <v>#REF!</v>
      </c>
      <c r="AM93" s="206" t="e">
        <f>IF('Crisis Indicator Data'!#REF!="No Data",1,IF(#REF!&lt;&gt;"",1,0))</f>
        <v>#REF!</v>
      </c>
      <c r="AN93" s="206" t="e">
        <f>IF('Crisis Indicator Data'!#REF!="No Data",1,IF(#REF!&lt;&gt;"",1,0))</f>
        <v>#REF!</v>
      </c>
      <c r="AO93" s="206" t="e">
        <f>IF('Crisis Indicator Data'!#REF!="No Data",1,IF(#REF!&lt;&gt;"",1,0))</f>
        <v>#REF!</v>
      </c>
      <c r="AP93" s="206" t="e">
        <f>IF('Crisis Indicator Data'!#REF!="No Data",1,IF(#REF!&lt;&gt;"",1,0))</f>
        <v>#REF!</v>
      </c>
      <c r="AQ93" s="206" t="e">
        <f>IF('Crisis Indicator Data'!#REF!="No Data",1,IF(#REF!&lt;&gt;"",1,0))</f>
        <v>#REF!</v>
      </c>
      <c r="AR93" s="206" t="e">
        <f>IF('Crisis Indicator Data'!#REF!="No Data",1,IF(#REF!&lt;&gt;"",1,0))</f>
        <v>#REF!</v>
      </c>
      <c r="AS93" s="206" t="e">
        <f>IF('Crisis Indicator Data'!#REF!="No Data",1,IF(#REF!&lt;&gt;"",1,0))</f>
        <v>#REF!</v>
      </c>
      <c r="AT93" s="206" t="e">
        <f>IF('Crisis Indicator Data'!#REF!="No Data",1,IF(#REF!&lt;&gt;"",1,0))</f>
        <v>#REF!</v>
      </c>
      <c r="AU93" s="206" t="e">
        <f>IF('Crisis Indicator Data'!#REF!="No Data",1,IF(#REF!&lt;&gt;"",1,0))</f>
        <v>#REF!</v>
      </c>
      <c r="AV93" s="206" t="e">
        <f>IF('Crisis Indicator Data'!#REF!="No Data",1,IF(#REF!&lt;&gt;"",1,0))</f>
        <v>#REF!</v>
      </c>
      <c r="AW93" s="206" t="e">
        <f>IF('Crisis Indicator Data'!#REF!="No Data",1,IF(#REF!&lt;&gt;"",1,0))</f>
        <v>#REF!</v>
      </c>
      <c r="AX93" s="206" t="e">
        <f>IF('Crisis Indicator Data'!#REF!="No Data",1,IF(#REF!&lt;&gt;"",1,0))</f>
        <v>#REF!</v>
      </c>
      <c r="AY93" s="206" t="e">
        <f>IF('Crisis Indicator Data'!#REF!="No Data",1,IF(#REF!&lt;&gt;"",1,0))</f>
        <v>#REF!</v>
      </c>
      <c r="AZ93" s="206" t="e">
        <f>IF('Crisis Indicator Data'!#REF!="No Data",1,IF(#REF!&lt;&gt;"",1,0))</f>
        <v>#REF!</v>
      </c>
      <c r="BA93" t="e">
        <f t="shared" si="4"/>
        <v>#REF!</v>
      </c>
      <c r="BB93" s="22" t="e">
        <f t="shared" si="5"/>
        <v>#REF!</v>
      </c>
    </row>
    <row r="94" spans="1:54" x14ac:dyDescent="0.25">
      <c r="A94" t="s">
        <v>7289</v>
      </c>
      <c r="B94" s="206" t="e">
        <f>IF('Crisis Indicator Data'!#REF!="No Data",1,IF(#REF!&lt;&gt;"",1,0))</f>
        <v>#REF!</v>
      </c>
      <c r="C94" s="206" t="e">
        <f>IF('Crisis Indicator Data'!#REF!="No Data",1,IF(#REF!&lt;&gt;"",1,0))</f>
        <v>#REF!</v>
      </c>
      <c r="D94" s="206" t="e">
        <f>IF('Crisis Indicator Data'!#REF!="No Data",1,IF(#REF!&lt;&gt;"",1,0))</f>
        <v>#REF!</v>
      </c>
      <c r="E94" s="206" t="e">
        <f>IF('Crisis Indicator Data'!#REF!="No Data",1,IF(#REF!&lt;&gt;"",1,0))</f>
        <v>#REF!</v>
      </c>
      <c r="F94" s="206" t="e">
        <f>IF('Crisis Indicator Data'!#REF!="No Data",1,IF(#REF!&lt;&gt;"",1,0))</f>
        <v>#REF!</v>
      </c>
      <c r="G94" s="206" t="e">
        <f>IF('Crisis Indicator Data'!#REF!="No Data",1,IF(#REF!&lt;&gt;"",1,0))</f>
        <v>#REF!</v>
      </c>
      <c r="H94" s="206" t="e">
        <f>IF('Crisis Indicator Data'!#REF!="No Data",1,IF(#REF!&lt;&gt;"",1,0))</f>
        <v>#REF!</v>
      </c>
      <c r="I94" s="206" t="e">
        <f>IF('Crisis Indicator Data'!#REF!="No Data",1,IF(#REF!&lt;&gt;"",1,0))</f>
        <v>#REF!</v>
      </c>
      <c r="J94" s="206" t="e">
        <f>IF('Crisis Indicator Data'!#REF!="No Data",1,IF(#REF!&lt;&gt;"",1,0))</f>
        <v>#REF!</v>
      </c>
      <c r="K94" s="206" t="e">
        <f>IF('Crisis Indicator Data'!#REF!="No Data",1,IF(#REF!&lt;&gt;"",1,0))</f>
        <v>#REF!</v>
      </c>
      <c r="L94" s="206" t="e">
        <f>IF('Crisis Indicator Data'!#REF!="No Data",1,IF(#REF!&lt;&gt;"",1,0))</f>
        <v>#REF!</v>
      </c>
      <c r="M94" s="206" t="e">
        <f>IF('Crisis Indicator Data'!#REF!="No Data",1,IF(#REF!&lt;&gt;"",1,0))</f>
        <v>#REF!</v>
      </c>
      <c r="N94" s="206" t="e">
        <f>IF('Crisis Indicator Data'!#REF!="No Data",1,IF(#REF!&lt;&gt;"",1,0))</f>
        <v>#REF!</v>
      </c>
      <c r="O94" s="206" t="e">
        <f>IF('Crisis Indicator Data'!#REF!="No Data",1,IF(#REF!&lt;&gt;"",1,0))</f>
        <v>#REF!</v>
      </c>
      <c r="P94" s="206" t="e">
        <f>IF('Crisis Indicator Data'!#REF!="No Data",1,IF(#REF!&lt;&gt;"",1,0))</f>
        <v>#REF!</v>
      </c>
      <c r="Q94" s="206" t="e">
        <f>IF('Crisis Indicator Data'!#REF!="No Data",1,IF(#REF!&lt;&gt;"",1,0))</f>
        <v>#REF!</v>
      </c>
      <c r="R94" s="206" t="e">
        <f>IF('Crisis Indicator Data'!#REF!="No Data",1,IF(#REF!&lt;&gt;"",1,0))</f>
        <v>#REF!</v>
      </c>
      <c r="S94" s="206" t="e">
        <f>IF('Crisis Indicator Data'!#REF!="No Data",1,IF(#REF!&lt;&gt;"",1,0))</f>
        <v>#REF!</v>
      </c>
      <c r="T94" s="206" t="e">
        <f>IF('Crisis Indicator Data'!#REF!="No Data",1,IF(#REF!&lt;&gt;"",1,0))</f>
        <v>#REF!</v>
      </c>
      <c r="U94" s="206" t="e">
        <f>IF('Crisis Indicator Data'!#REF!="No Data",1,IF(#REF!&lt;&gt;"",1,0))</f>
        <v>#REF!</v>
      </c>
      <c r="V94" s="206" t="e">
        <f>IF('Crisis Indicator Data'!#REF!="No Data",1,IF(#REF!&lt;&gt;"",1,0))</f>
        <v>#REF!</v>
      </c>
      <c r="W94" s="206" t="e">
        <f>IF('Crisis Indicator Data'!#REF!="No Data",1,IF(#REF!&lt;&gt;"",1,0))</f>
        <v>#REF!</v>
      </c>
      <c r="X94" s="206" t="e">
        <f>IF('Crisis Indicator Data'!#REF!="No Data",1,IF(#REF!&lt;&gt;"",1,0))</f>
        <v>#REF!</v>
      </c>
      <c r="Y94" s="206" t="e">
        <f>IF('Crisis Indicator Data'!#REF!="No Data",1,IF(#REF!&lt;&gt;"",1,0))</f>
        <v>#REF!</v>
      </c>
      <c r="Z94" s="206" t="e">
        <f>IF('Crisis Indicator Data'!#REF!="No Data",1,IF(#REF!&lt;&gt;"",1,0))</f>
        <v>#REF!</v>
      </c>
      <c r="AA94" s="206" t="e">
        <f>IF('Crisis Indicator Data'!#REF!="No Data",1,IF(#REF!&lt;&gt;"",1,0))</f>
        <v>#REF!</v>
      </c>
      <c r="AB94" s="206" t="e">
        <f>IF('Crisis Indicator Data'!#REF!="No Data",1,IF(#REF!&lt;&gt;"",1,0))</f>
        <v>#REF!</v>
      </c>
      <c r="AC94" s="206" t="e">
        <f>IF('Crisis Indicator Data'!#REF!="No Data",1,IF(#REF!&lt;&gt;"",1,0))</f>
        <v>#REF!</v>
      </c>
      <c r="AD94" s="206" t="e">
        <f>IF('Crisis Indicator Data'!#REF!="No Data",1,IF(#REF!&lt;&gt;"",1,0))</f>
        <v>#REF!</v>
      </c>
      <c r="AE94" s="206" t="e">
        <f>IF('Crisis Indicator Data'!#REF!="No Data",1,IF(#REF!&lt;&gt;"",1,0))</f>
        <v>#REF!</v>
      </c>
      <c r="AF94" s="206" t="e">
        <f>IF('Crisis Indicator Data'!#REF!="No Data",1,IF(#REF!&lt;&gt;"",1,0))</f>
        <v>#REF!</v>
      </c>
      <c r="AG94" s="206" t="e">
        <f>IF('Crisis Indicator Data'!#REF!="No Data",1,IF(#REF!&lt;&gt;"",1,0))</f>
        <v>#REF!</v>
      </c>
      <c r="AH94" s="206" t="e">
        <f>IF('Crisis Indicator Data'!#REF!="No Data",1,IF(#REF!&lt;&gt;"",1,0))</f>
        <v>#REF!</v>
      </c>
      <c r="AI94" s="206" t="e">
        <f>IF('Crisis Indicator Data'!#REF!="No Data",1,IF(#REF!&lt;&gt;"",1,0))</f>
        <v>#REF!</v>
      </c>
      <c r="AJ94" s="206" t="e">
        <f>IF('Crisis Indicator Data'!#REF!="No Data",1,IF(#REF!&lt;&gt;"",1,0))</f>
        <v>#REF!</v>
      </c>
      <c r="AK94" s="206" t="e">
        <f>IF('Crisis Indicator Data'!#REF!="No Data",1,IF(#REF!&lt;&gt;"",1,0))</f>
        <v>#REF!</v>
      </c>
      <c r="AL94" s="206" t="e">
        <f>IF('Crisis Indicator Data'!#REF!="No Data",1,IF(#REF!&lt;&gt;"",1,0))</f>
        <v>#REF!</v>
      </c>
      <c r="AM94" s="206" t="e">
        <f>IF('Crisis Indicator Data'!#REF!="No Data",1,IF(#REF!&lt;&gt;"",1,0))</f>
        <v>#REF!</v>
      </c>
      <c r="AN94" s="206" t="e">
        <f>IF('Crisis Indicator Data'!#REF!="No Data",1,IF(#REF!&lt;&gt;"",1,0))</f>
        <v>#REF!</v>
      </c>
      <c r="AO94" s="206" t="e">
        <f>IF('Crisis Indicator Data'!#REF!="No Data",1,IF(#REF!&lt;&gt;"",1,0))</f>
        <v>#REF!</v>
      </c>
      <c r="AP94" s="206" t="e">
        <f>IF('Crisis Indicator Data'!#REF!="No Data",1,IF(#REF!&lt;&gt;"",1,0))</f>
        <v>#REF!</v>
      </c>
      <c r="AQ94" s="206" t="e">
        <f>IF('Crisis Indicator Data'!#REF!="No Data",1,IF(#REF!&lt;&gt;"",1,0))</f>
        <v>#REF!</v>
      </c>
      <c r="AR94" s="206" t="e">
        <f>IF('Crisis Indicator Data'!#REF!="No Data",1,IF(#REF!&lt;&gt;"",1,0))</f>
        <v>#REF!</v>
      </c>
      <c r="AS94" s="206" t="e">
        <f>IF('Crisis Indicator Data'!#REF!="No Data",1,IF(#REF!&lt;&gt;"",1,0))</f>
        <v>#REF!</v>
      </c>
      <c r="AT94" s="206" t="e">
        <f>IF('Crisis Indicator Data'!#REF!="No Data",1,IF(#REF!&lt;&gt;"",1,0))</f>
        <v>#REF!</v>
      </c>
      <c r="AU94" s="206" t="e">
        <f>IF('Crisis Indicator Data'!#REF!="No Data",1,IF(#REF!&lt;&gt;"",1,0))</f>
        <v>#REF!</v>
      </c>
      <c r="AV94" s="206" t="e">
        <f>IF('Crisis Indicator Data'!#REF!="No Data",1,IF(#REF!&lt;&gt;"",1,0))</f>
        <v>#REF!</v>
      </c>
      <c r="AW94" s="206" t="e">
        <f>IF('Crisis Indicator Data'!#REF!="No Data",1,IF(#REF!&lt;&gt;"",1,0))</f>
        <v>#REF!</v>
      </c>
      <c r="AX94" s="206" t="e">
        <f>IF('Crisis Indicator Data'!#REF!="No Data",1,IF(#REF!&lt;&gt;"",1,0))</f>
        <v>#REF!</v>
      </c>
      <c r="AY94" s="206" t="e">
        <f>IF('Crisis Indicator Data'!#REF!="No Data",1,IF(#REF!&lt;&gt;"",1,0))</f>
        <v>#REF!</v>
      </c>
      <c r="AZ94" s="206" t="e">
        <f>IF('Crisis Indicator Data'!#REF!="No Data",1,IF(#REF!&lt;&gt;"",1,0))</f>
        <v>#REF!</v>
      </c>
      <c r="BA94" t="e">
        <f t="shared" si="4"/>
        <v>#REF!</v>
      </c>
      <c r="BB94" s="22" t="e">
        <f t="shared" si="5"/>
        <v>#REF!</v>
      </c>
    </row>
    <row r="95" spans="1:54" x14ac:dyDescent="0.25">
      <c r="A95" t="s">
        <v>7273</v>
      </c>
      <c r="B95" s="206" t="e">
        <f>IF('Crisis Indicator Data'!#REF!="No Data",1,IF(#REF!&lt;&gt;"",1,0))</f>
        <v>#REF!</v>
      </c>
      <c r="C95" s="206" t="e">
        <f>IF('Crisis Indicator Data'!#REF!="No Data",1,IF(#REF!&lt;&gt;"",1,0))</f>
        <v>#REF!</v>
      </c>
      <c r="D95" s="206" t="e">
        <f>IF('Crisis Indicator Data'!#REF!="No Data",1,IF(#REF!&lt;&gt;"",1,0))</f>
        <v>#REF!</v>
      </c>
      <c r="E95" s="206" t="e">
        <f>IF('Crisis Indicator Data'!#REF!="No Data",1,IF(#REF!&lt;&gt;"",1,0))</f>
        <v>#REF!</v>
      </c>
      <c r="F95" s="206" t="e">
        <f>IF('Crisis Indicator Data'!#REF!="No Data",1,IF(#REF!&lt;&gt;"",1,0))</f>
        <v>#REF!</v>
      </c>
      <c r="G95" s="206" t="e">
        <f>IF('Crisis Indicator Data'!#REF!="No Data",1,IF(#REF!&lt;&gt;"",1,0))</f>
        <v>#REF!</v>
      </c>
      <c r="H95" s="206" t="e">
        <f>IF('Crisis Indicator Data'!#REF!="No Data",1,IF(#REF!&lt;&gt;"",1,0))</f>
        <v>#REF!</v>
      </c>
      <c r="I95" s="206" t="e">
        <f>IF('Crisis Indicator Data'!#REF!="No Data",1,IF(#REF!&lt;&gt;"",1,0))</f>
        <v>#REF!</v>
      </c>
      <c r="J95" s="206" t="e">
        <f>IF('Crisis Indicator Data'!#REF!="No Data",1,IF(#REF!&lt;&gt;"",1,0))</f>
        <v>#REF!</v>
      </c>
      <c r="K95" s="206" t="e">
        <f>IF('Crisis Indicator Data'!#REF!="No Data",1,IF(#REF!&lt;&gt;"",1,0))</f>
        <v>#REF!</v>
      </c>
      <c r="L95" s="206" t="e">
        <f>IF('Crisis Indicator Data'!#REF!="No Data",1,IF(#REF!&lt;&gt;"",1,0))</f>
        <v>#REF!</v>
      </c>
      <c r="M95" s="206" t="e">
        <f>IF('Crisis Indicator Data'!#REF!="No Data",1,IF(#REF!&lt;&gt;"",1,0))</f>
        <v>#REF!</v>
      </c>
      <c r="N95" s="206" t="e">
        <f>IF('Crisis Indicator Data'!#REF!="No Data",1,IF(#REF!&lt;&gt;"",1,0))</f>
        <v>#REF!</v>
      </c>
      <c r="O95" s="206" t="e">
        <f>IF('Crisis Indicator Data'!#REF!="No Data",1,IF(#REF!&lt;&gt;"",1,0))</f>
        <v>#REF!</v>
      </c>
      <c r="P95" s="206" t="e">
        <f>IF('Crisis Indicator Data'!#REF!="No Data",1,IF(#REF!&lt;&gt;"",1,0))</f>
        <v>#REF!</v>
      </c>
      <c r="Q95" s="206" t="e">
        <f>IF('Crisis Indicator Data'!#REF!="No Data",1,IF(#REF!&lt;&gt;"",1,0))</f>
        <v>#REF!</v>
      </c>
      <c r="R95" s="206" t="e">
        <f>IF('Crisis Indicator Data'!#REF!="No Data",1,IF(#REF!&lt;&gt;"",1,0))</f>
        <v>#REF!</v>
      </c>
      <c r="S95" s="206" t="e">
        <f>IF('Crisis Indicator Data'!#REF!="No Data",1,IF(#REF!&lt;&gt;"",1,0))</f>
        <v>#REF!</v>
      </c>
      <c r="T95" s="206" t="e">
        <f>IF('Crisis Indicator Data'!#REF!="No Data",1,IF(#REF!&lt;&gt;"",1,0))</f>
        <v>#REF!</v>
      </c>
      <c r="U95" s="206" t="e">
        <f>IF('Crisis Indicator Data'!#REF!="No Data",1,IF(#REF!&lt;&gt;"",1,0))</f>
        <v>#REF!</v>
      </c>
      <c r="V95" s="206" t="e">
        <f>IF('Crisis Indicator Data'!#REF!="No Data",1,IF(#REF!&lt;&gt;"",1,0))</f>
        <v>#REF!</v>
      </c>
      <c r="W95" s="206" t="e">
        <f>IF('Crisis Indicator Data'!#REF!="No Data",1,IF(#REF!&lt;&gt;"",1,0))</f>
        <v>#REF!</v>
      </c>
      <c r="X95" s="206" t="e">
        <f>IF('Crisis Indicator Data'!#REF!="No Data",1,IF(#REF!&lt;&gt;"",1,0))</f>
        <v>#REF!</v>
      </c>
      <c r="Y95" s="206" t="e">
        <f>IF('Crisis Indicator Data'!#REF!="No Data",1,IF(#REF!&lt;&gt;"",1,0))</f>
        <v>#REF!</v>
      </c>
      <c r="Z95" s="206" t="e">
        <f>IF('Crisis Indicator Data'!#REF!="No Data",1,IF(#REF!&lt;&gt;"",1,0))</f>
        <v>#REF!</v>
      </c>
      <c r="AA95" s="206" t="e">
        <f>IF('Crisis Indicator Data'!#REF!="No Data",1,IF(#REF!&lt;&gt;"",1,0))</f>
        <v>#REF!</v>
      </c>
      <c r="AB95" s="206" t="e">
        <f>IF('Crisis Indicator Data'!#REF!="No Data",1,IF(#REF!&lt;&gt;"",1,0))</f>
        <v>#REF!</v>
      </c>
      <c r="AC95" s="206" t="e">
        <f>IF('Crisis Indicator Data'!#REF!="No Data",1,IF(#REF!&lt;&gt;"",1,0))</f>
        <v>#REF!</v>
      </c>
      <c r="AD95" s="206" t="e">
        <f>IF('Crisis Indicator Data'!#REF!="No Data",1,IF(#REF!&lt;&gt;"",1,0))</f>
        <v>#REF!</v>
      </c>
      <c r="AE95" s="206" t="e">
        <f>IF('Crisis Indicator Data'!#REF!="No Data",1,IF(#REF!&lt;&gt;"",1,0))</f>
        <v>#REF!</v>
      </c>
      <c r="AF95" s="206" t="e">
        <f>IF('Crisis Indicator Data'!#REF!="No Data",1,IF(#REF!&lt;&gt;"",1,0))</f>
        <v>#REF!</v>
      </c>
      <c r="AG95" s="206" t="e">
        <f>IF('Crisis Indicator Data'!#REF!="No Data",1,IF(#REF!&lt;&gt;"",1,0))</f>
        <v>#REF!</v>
      </c>
      <c r="AH95" s="206" t="e">
        <f>IF('Crisis Indicator Data'!#REF!="No Data",1,IF(#REF!&lt;&gt;"",1,0))</f>
        <v>#REF!</v>
      </c>
      <c r="AI95" s="206" t="e">
        <f>IF('Crisis Indicator Data'!#REF!="No Data",1,IF(#REF!&lt;&gt;"",1,0))</f>
        <v>#REF!</v>
      </c>
      <c r="AJ95" s="206" t="e">
        <f>IF('Crisis Indicator Data'!#REF!="No Data",1,IF(#REF!&lt;&gt;"",1,0))</f>
        <v>#REF!</v>
      </c>
      <c r="AK95" s="206" t="e">
        <f>IF('Crisis Indicator Data'!#REF!="No Data",1,IF(#REF!&lt;&gt;"",1,0))</f>
        <v>#REF!</v>
      </c>
      <c r="AL95" s="206" t="e">
        <f>IF('Crisis Indicator Data'!#REF!="No Data",1,IF(#REF!&lt;&gt;"",1,0))</f>
        <v>#REF!</v>
      </c>
      <c r="AM95" s="206" t="e">
        <f>IF('Crisis Indicator Data'!#REF!="No Data",1,IF(#REF!&lt;&gt;"",1,0))</f>
        <v>#REF!</v>
      </c>
      <c r="AN95" s="206" t="e">
        <f>IF('Crisis Indicator Data'!#REF!="No Data",1,IF(#REF!&lt;&gt;"",1,0))</f>
        <v>#REF!</v>
      </c>
      <c r="AO95" s="206" t="e">
        <f>IF('Crisis Indicator Data'!#REF!="No Data",1,IF(#REF!&lt;&gt;"",1,0))</f>
        <v>#REF!</v>
      </c>
      <c r="AP95" s="206" t="e">
        <f>IF('Crisis Indicator Data'!#REF!="No Data",1,IF(#REF!&lt;&gt;"",1,0))</f>
        <v>#REF!</v>
      </c>
      <c r="AQ95" s="206" t="e">
        <f>IF('Crisis Indicator Data'!#REF!="No Data",1,IF(#REF!&lt;&gt;"",1,0))</f>
        <v>#REF!</v>
      </c>
      <c r="AR95" s="206" t="e">
        <f>IF('Crisis Indicator Data'!#REF!="No Data",1,IF(#REF!&lt;&gt;"",1,0))</f>
        <v>#REF!</v>
      </c>
      <c r="AS95" s="206" t="e">
        <f>IF('Crisis Indicator Data'!#REF!="No Data",1,IF(#REF!&lt;&gt;"",1,0))</f>
        <v>#REF!</v>
      </c>
      <c r="AT95" s="206" t="e">
        <f>IF('Crisis Indicator Data'!#REF!="No Data",1,IF(#REF!&lt;&gt;"",1,0))</f>
        <v>#REF!</v>
      </c>
      <c r="AU95" s="206" t="e">
        <f>IF('Crisis Indicator Data'!#REF!="No Data",1,IF(#REF!&lt;&gt;"",1,0))</f>
        <v>#REF!</v>
      </c>
      <c r="AV95" s="206" t="e">
        <f>IF('Crisis Indicator Data'!#REF!="No Data",1,IF(#REF!&lt;&gt;"",1,0))</f>
        <v>#REF!</v>
      </c>
      <c r="AW95" s="206" t="e">
        <f>IF('Crisis Indicator Data'!#REF!="No Data",1,IF(#REF!&lt;&gt;"",1,0))</f>
        <v>#REF!</v>
      </c>
      <c r="AX95" s="206" t="e">
        <f>IF('Crisis Indicator Data'!#REF!="No Data",1,IF(#REF!&lt;&gt;"",1,0))</f>
        <v>#REF!</v>
      </c>
      <c r="AY95" s="206" t="e">
        <f>IF('Crisis Indicator Data'!#REF!="No Data",1,IF(#REF!&lt;&gt;"",1,0))</f>
        <v>#REF!</v>
      </c>
      <c r="AZ95" s="206" t="e">
        <f>IF('Crisis Indicator Data'!#REF!="No Data",1,IF(#REF!&lt;&gt;"",1,0))</f>
        <v>#REF!</v>
      </c>
      <c r="BA95" t="e">
        <f t="shared" si="4"/>
        <v>#REF!</v>
      </c>
      <c r="BB95" s="22" t="e">
        <f t="shared" si="5"/>
        <v>#REF!</v>
      </c>
    </row>
    <row r="96" spans="1:54" x14ac:dyDescent="0.25">
      <c r="A96" t="s">
        <v>7283</v>
      </c>
      <c r="B96" s="206" t="e">
        <f>IF('Crisis Indicator Data'!#REF!="No Data",1,IF(#REF!&lt;&gt;"",1,0))</f>
        <v>#REF!</v>
      </c>
      <c r="C96" s="206" t="e">
        <f>IF('Crisis Indicator Data'!#REF!="No Data",1,IF(#REF!&lt;&gt;"",1,0))</f>
        <v>#REF!</v>
      </c>
      <c r="D96" s="206" t="e">
        <f>IF('Crisis Indicator Data'!#REF!="No Data",1,IF(#REF!&lt;&gt;"",1,0))</f>
        <v>#REF!</v>
      </c>
      <c r="E96" s="206" t="e">
        <f>IF('Crisis Indicator Data'!#REF!="No Data",1,IF(#REF!&lt;&gt;"",1,0))</f>
        <v>#REF!</v>
      </c>
      <c r="F96" s="206" t="e">
        <f>IF('Crisis Indicator Data'!#REF!="No Data",1,IF(#REF!&lt;&gt;"",1,0))</f>
        <v>#REF!</v>
      </c>
      <c r="G96" s="206" t="e">
        <f>IF('Crisis Indicator Data'!#REF!="No Data",1,IF(#REF!&lt;&gt;"",1,0))</f>
        <v>#REF!</v>
      </c>
      <c r="H96" s="206" t="e">
        <f>IF('Crisis Indicator Data'!#REF!="No Data",1,IF(#REF!&lt;&gt;"",1,0))</f>
        <v>#REF!</v>
      </c>
      <c r="I96" s="206" t="e">
        <f>IF('Crisis Indicator Data'!#REF!="No Data",1,IF(#REF!&lt;&gt;"",1,0))</f>
        <v>#REF!</v>
      </c>
      <c r="J96" s="206" t="e">
        <f>IF('Crisis Indicator Data'!#REF!="No Data",1,IF(#REF!&lt;&gt;"",1,0))</f>
        <v>#REF!</v>
      </c>
      <c r="K96" s="206" t="e">
        <f>IF('Crisis Indicator Data'!#REF!="No Data",1,IF(#REF!&lt;&gt;"",1,0))</f>
        <v>#REF!</v>
      </c>
      <c r="L96" s="206" t="e">
        <f>IF('Crisis Indicator Data'!#REF!="No Data",1,IF(#REF!&lt;&gt;"",1,0))</f>
        <v>#REF!</v>
      </c>
      <c r="M96" s="206" t="e">
        <f>IF('Crisis Indicator Data'!#REF!="No Data",1,IF(#REF!&lt;&gt;"",1,0))</f>
        <v>#REF!</v>
      </c>
      <c r="N96" s="206" t="e">
        <f>IF('Crisis Indicator Data'!#REF!="No Data",1,IF(#REF!&lt;&gt;"",1,0))</f>
        <v>#REF!</v>
      </c>
      <c r="O96" s="206" t="e">
        <f>IF('Crisis Indicator Data'!#REF!="No Data",1,IF(#REF!&lt;&gt;"",1,0))</f>
        <v>#REF!</v>
      </c>
      <c r="P96" s="206" t="e">
        <f>IF('Crisis Indicator Data'!#REF!="No Data",1,IF(#REF!&lt;&gt;"",1,0))</f>
        <v>#REF!</v>
      </c>
      <c r="Q96" s="206" t="e">
        <f>IF('Crisis Indicator Data'!#REF!="No Data",1,IF(#REF!&lt;&gt;"",1,0))</f>
        <v>#REF!</v>
      </c>
      <c r="R96" s="206" t="e">
        <f>IF('Crisis Indicator Data'!#REF!="No Data",1,IF(#REF!&lt;&gt;"",1,0))</f>
        <v>#REF!</v>
      </c>
      <c r="S96" s="206" t="e">
        <f>IF('Crisis Indicator Data'!#REF!="No Data",1,IF(#REF!&lt;&gt;"",1,0))</f>
        <v>#REF!</v>
      </c>
      <c r="T96" s="206" t="e">
        <f>IF('Crisis Indicator Data'!#REF!="No Data",1,IF(#REF!&lt;&gt;"",1,0))</f>
        <v>#REF!</v>
      </c>
      <c r="U96" s="206" t="e">
        <f>IF('Crisis Indicator Data'!#REF!="No Data",1,IF(#REF!&lt;&gt;"",1,0))</f>
        <v>#REF!</v>
      </c>
      <c r="V96" s="206" t="e">
        <f>IF('Crisis Indicator Data'!#REF!="No Data",1,IF(#REF!&lt;&gt;"",1,0))</f>
        <v>#REF!</v>
      </c>
      <c r="W96" s="206" t="e">
        <f>IF('Crisis Indicator Data'!#REF!="No Data",1,IF(#REF!&lt;&gt;"",1,0))</f>
        <v>#REF!</v>
      </c>
      <c r="X96" s="206" t="e">
        <f>IF('Crisis Indicator Data'!#REF!="No Data",1,IF(#REF!&lt;&gt;"",1,0))</f>
        <v>#REF!</v>
      </c>
      <c r="Y96" s="206" t="e">
        <f>IF('Crisis Indicator Data'!#REF!="No Data",1,IF(#REF!&lt;&gt;"",1,0))</f>
        <v>#REF!</v>
      </c>
      <c r="Z96" s="206" t="e">
        <f>IF('Crisis Indicator Data'!#REF!="No Data",1,IF(#REF!&lt;&gt;"",1,0))</f>
        <v>#REF!</v>
      </c>
      <c r="AA96" s="206" t="e">
        <f>IF('Crisis Indicator Data'!#REF!="No Data",1,IF(#REF!&lt;&gt;"",1,0))</f>
        <v>#REF!</v>
      </c>
      <c r="AB96" s="206" t="e">
        <f>IF('Crisis Indicator Data'!#REF!="No Data",1,IF(#REF!&lt;&gt;"",1,0))</f>
        <v>#REF!</v>
      </c>
      <c r="AC96" s="206" t="e">
        <f>IF('Crisis Indicator Data'!#REF!="No Data",1,IF(#REF!&lt;&gt;"",1,0))</f>
        <v>#REF!</v>
      </c>
      <c r="AD96" s="206" t="e">
        <f>IF('Crisis Indicator Data'!#REF!="No Data",1,IF(#REF!&lt;&gt;"",1,0))</f>
        <v>#REF!</v>
      </c>
      <c r="AE96" s="206" t="e">
        <f>IF('Crisis Indicator Data'!#REF!="No Data",1,IF(#REF!&lt;&gt;"",1,0))</f>
        <v>#REF!</v>
      </c>
      <c r="AF96" s="206" t="e">
        <f>IF('Crisis Indicator Data'!#REF!="No Data",1,IF(#REF!&lt;&gt;"",1,0))</f>
        <v>#REF!</v>
      </c>
      <c r="AG96" s="206" t="e">
        <f>IF('Crisis Indicator Data'!#REF!="No Data",1,IF(#REF!&lt;&gt;"",1,0))</f>
        <v>#REF!</v>
      </c>
      <c r="AH96" s="206" t="e">
        <f>IF('Crisis Indicator Data'!#REF!="No Data",1,IF(#REF!&lt;&gt;"",1,0))</f>
        <v>#REF!</v>
      </c>
      <c r="AI96" s="206" t="e">
        <f>IF('Crisis Indicator Data'!#REF!="No Data",1,IF(#REF!&lt;&gt;"",1,0))</f>
        <v>#REF!</v>
      </c>
      <c r="AJ96" s="206" t="e">
        <f>IF('Crisis Indicator Data'!#REF!="No Data",1,IF(#REF!&lt;&gt;"",1,0))</f>
        <v>#REF!</v>
      </c>
      <c r="AK96" s="206" t="e">
        <f>IF('Crisis Indicator Data'!#REF!="No Data",1,IF(#REF!&lt;&gt;"",1,0))</f>
        <v>#REF!</v>
      </c>
      <c r="AL96" s="206" t="e">
        <f>IF('Crisis Indicator Data'!#REF!="No Data",1,IF(#REF!&lt;&gt;"",1,0))</f>
        <v>#REF!</v>
      </c>
      <c r="AM96" s="206" t="e">
        <f>IF('Crisis Indicator Data'!#REF!="No Data",1,IF(#REF!&lt;&gt;"",1,0))</f>
        <v>#REF!</v>
      </c>
      <c r="AN96" s="206" t="e">
        <f>IF('Crisis Indicator Data'!#REF!="No Data",1,IF(#REF!&lt;&gt;"",1,0))</f>
        <v>#REF!</v>
      </c>
      <c r="AO96" s="206" t="e">
        <f>IF('Crisis Indicator Data'!#REF!="No Data",1,IF(#REF!&lt;&gt;"",1,0))</f>
        <v>#REF!</v>
      </c>
      <c r="AP96" s="206" t="e">
        <f>IF('Crisis Indicator Data'!#REF!="No Data",1,IF(#REF!&lt;&gt;"",1,0))</f>
        <v>#REF!</v>
      </c>
      <c r="AQ96" s="206" t="e">
        <f>IF('Crisis Indicator Data'!#REF!="No Data",1,IF(#REF!&lt;&gt;"",1,0))</f>
        <v>#REF!</v>
      </c>
      <c r="AR96" s="206" t="e">
        <f>IF('Crisis Indicator Data'!#REF!="No Data",1,IF(#REF!&lt;&gt;"",1,0))</f>
        <v>#REF!</v>
      </c>
      <c r="AS96" s="206" t="e">
        <f>IF('Crisis Indicator Data'!#REF!="No Data",1,IF(#REF!&lt;&gt;"",1,0))</f>
        <v>#REF!</v>
      </c>
      <c r="AT96" s="206" t="e">
        <f>IF('Crisis Indicator Data'!#REF!="No Data",1,IF(#REF!&lt;&gt;"",1,0))</f>
        <v>#REF!</v>
      </c>
      <c r="AU96" s="206" t="e">
        <f>IF('Crisis Indicator Data'!#REF!="No Data",1,IF(#REF!&lt;&gt;"",1,0))</f>
        <v>#REF!</v>
      </c>
      <c r="AV96" s="206" t="e">
        <f>IF('Crisis Indicator Data'!#REF!="No Data",1,IF(#REF!&lt;&gt;"",1,0))</f>
        <v>#REF!</v>
      </c>
      <c r="AW96" s="206" t="e">
        <f>IF('Crisis Indicator Data'!#REF!="No Data",1,IF(#REF!&lt;&gt;"",1,0))</f>
        <v>#REF!</v>
      </c>
      <c r="AX96" s="206" t="e">
        <f>IF('Crisis Indicator Data'!#REF!="No Data",1,IF(#REF!&lt;&gt;"",1,0))</f>
        <v>#REF!</v>
      </c>
      <c r="AY96" s="206" t="e">
        <f>IF('Crisis Indicator Data'!#REF!="No Data",1,IF(#REF!&lt;&gt;"",1,0))</f>
        <v>#REF!</v>
      </c>
      <c r="AZ96" s="206" t="e">
        <f>IF('Crisis Indicator Data'!#REF!="No Data",1,IF(#REF!&lt;&gt;"",1,0))</f>
        <v>#REF!</v>
      </c>
      <c r="BA96" t="e">
        <f t="shared" si="4"/>
        <v>#REF!</v>
      </c>
      <c r="BB96" s="22" t="e">
        <f t="shared" si="5"/>
        <v>#REF!</v>
      </c>
    </row>
    <row r="97" spans="1:54" x14ac:dyDescent="0.25">
      <c r="A97" t="s">
        <v>7275</v>
      </c>
      <c r="B97" s="206" t="e">
        <f>IF('Crisis Indicator Data'!#REF!="No Data",1,IF(#REF!&lt;&gt;"",1,0))</f>
        <v>#REF!</v>
      </c>
      <c r="C97" s="206" t="e">
        <f>IF('Crisis Indicator Data'!#REF!="No Data",1,IF(#REF!&lt;&gt;"",1,0))</f>
        <v>#REF!</v>
      </c>
      <c r="D97" s="206" t="e">
        <f>IF('Crisis Indicator Data'!#REF!="No Data",1,IF(#REF!&lt;&gt;"",1,0))</f>
        <v>#REF!</v>
      </c>
      <c r="E97" s="206" t="e">
        <f>IF('Crisis Indicator Data'!#REF!="No Data",1,IF(#REF!&lt;&gt;"",1,0))</f>
        <v>#REF!</v>
      </c>
      <c r="F97" s="206" t="e">
        <f>IF('Crisis Indicator Data'!#REF!="No Data",1,IF(#REF!&lt;&gt;"",1,0))</f>
        <v>#REF!</v>
      </c>
      <c r="G97" s="206" t="e">
        <f>IF('Crisis Indicator Data'!#REF!="No Data",1,IF(#REF!&lt;&gt;"",1,0))</f>
        <v>#REF!</v>
      </c>
      <c r="H97" s="206" t="e">
        <f>IF('Crisis Indicator Data'!#REF!="No Data",1,IF(#REF!&lt;&gt;"",1,0))</f>
        <v>#REF!</v>
      </c>
      <c r="I97" s="206" t="e">
        <f>IF('Crisis Indicator Data'!#REF!="No Data",1,IF(#REF!&lt;&gt;"",1,0))</f>
        <v>#REF!</v>
      </c>
      <c r="J97" s="206" t="e">
        <f>IF('Crisis Indicator Data'!#REF!="No Data",1,IF(#REF!&lt;&gt;"",1,0))</f>
        <v>#REF!</v>
      </c>
      <c r="K97" s="206" t="e">
        <f>IF('Crisis Indicator Data'!#REF!="No Data",1,IF(#REF!&lt;&gt;"",1,0))</f>
        <v>#REF!</v>
      </c>
      <c r="L97" s="206" t="e">
        <f>IF('Crisis Indicator Data'!#REF!="No Data",1,IF(#REF!&lt;&gt;"",1,0))</f>
        <v>#REF!</v>
      </c>
      <c r="M97" s="206" t="e">
        <f>IF('Crisis Indicator Data'!#REF!="No Data",1,IF(#REF!&lt;&gt;"",1,0))</f>
        <v>#REF!</v>
      </c>
      <c r="N97" s="206" t="e">
        <f>IF('Crisis Indicator Data'!#REF!="No Data",1,IF(#REF!&lt;&gt;"",1,0))</f>
        <v>#REF!</v>
      </c>
      <c r="O97" s="206" t="e">
        <f>IF('Crisis Indicator Data'!#REF!="No Data",1,IF(#REF!&lt;&gt;"",1,0))</f>
        <v>#REF!</v>
      </c>
      <c r="P97" s="206" t="e">
        <f>IF('Crisis Indicator Data'!#REF!="No Data",1,IF(#REF!&lt;&gt;"",1,0))</f>
        <v>#REF!</v>
      </c>
      <c r="Q97" s="206" t="e">
        <f>IF('Crisis Indicator Data'!#REF!="No Data",1,IF(#REF!&lt;&gt;"",1,0))</f>
        <v>#REF!</v>
      </c>
      <c r="R97" s="206" t="e">
        <f>IF('Crisis Indicator Data'!#REF!="No Data",1,IF(#REF!&lt;&gt;"",1,0))</f>
        <v>#REF!</v>
      </c>
      <c r="S97" s="206" t="e">
        <f>IF('Crisis Indicator Data'!#REF!="No Data",1,IF(#REF!&lt;&gt;"",1,0))</f>
        <v>#REF!</v>
      </c>
      <c r="T97" s="206" t="e">
        <f>IF('Crisis Indicator Data'!#REF!="No Data",1,IF(#REF!&lt;&gt;"",1,0))</f>
        <v>#REF!</v>
      </c>
      <c r="U97" s="206" t="e">
        <f>IF('Crisis Indicator Data'!#REF!="No Data",1,IF(#REF!&lt;&gt;"",1,0))</f>
        <v>#REF!</v>
      </c>
      <c r="V97" s="206" t="e">
        <f>IF('Crisis Indicator Data'!#REF!="No Data",1,IF(#REF!&lt;&gt;"",1,0))</f>
        <v>#REF!</v>
      </c>
      <c r="W97" s="206" t="e">
        <f>IF('Crisis Indicator Data'!#REF!="No Data",1,IF(#REF!&lt;&gt;"",1,0))</f>
        <v>#REF!</v>
      </c>
      <c r="X97" s="206" t="e">
        <f>IF('Crisis Indicator Data'!#REF!="No Data",1,IF(#REF!&lt;&gt;"",1,0))</f>
        <v>#REF!</v>
      </c>
      <c r="Y97" s="206" t="e">
        <f>IF('Crisis Indicator Data'!#REF!="No Data",1,IF(#REF!&lt;&gt;"",1,0))</f>
        <v>#REF!</v>
      </c>
      <c r="Z97" s="206" t="e">
        <f>IF('Crisis Indicator Data'!#REF!="No Data",1,IF(#REF!&lt;&gt;"",1,0))</f>
        <v>#REF!</v>
      </c>
      <c r="AA97" s="206" t="e">
        <f>IF('Crisis Indicator Data'!#REF!="No Data",1,IF(#REF!&lt;&gt;"",1,0))</f>
        <v>#REF!</v>
      </c>
      <c r="AB97" s="206" t="e">
        <f>IF('Crisis Indicator Data'!#REF!="No Data",1,IF(#REF!&lt;&gt;"",1,0))</f>
        <v>#REF!</v>
      </c>
      <c r="AC97" s="206" t="e">
        <f>IF('Crisis Indicator Data'!#REF!="No Data",1,IF(#REF!&lt;&gt;"",1,0))</f>
        <v>#REF!</v>
      </c>
      <c r="AD97" s="206" t="e">
        <f>IF('Crisis Indicator Data'!#REF!="No Data",1,IF(#REF!&lt;&gt;"",1,0))</f>
        <v>#REF!</v>
      </c>
      <c r="AE97" s="206" t="e">
        <f>IF('Crisis Indicator Data'!#REF!="No Data",1,IF(#REF!&lt;&gt;"",1,0))</f>
        <v>#REF!</v>
      </c>
      <c r="AF97" s="206" t="e">
        <f>IF('Crisis Indicator Data'!#REF!="No Data",1,IF(#REF!&lt;&gt;"",1,0))</f>
        <v>#REF!</v>
      </c>
      <c r="AG97" s="206" t="e">
        <f>IF('Crisis Indicator Data'!#REF!="No Data",1,IF(#REF!&lt;&gt;"",1,0))</f>
        <v>#REF!</v>
      </c>
      <c r="AH97" s="206" t="e">
        <f>IF('Crisis Indicator Data'!#REF!="No Data",1,IF(#REF!&lt;&gt;"",1,0))</f>
        <v>#REF!</v>
      </c>
      <c r="AI97" s="206" t="e">
        <f>IF('Crisis Indicator Data'!#REF!="No Data",1,IF(#REF!&lt;&gt;"",1,0))</f>
        <v>#REF!</v>
      </c>
      <c r="AJ97" s="206" t="e">
        <f>IF('Crisis Indicator Data'!#REF!="No Data",1,IF(#REF!&lt;&gt;"",1,0))</f>
        <v>#REF!</v>
      </c>
      <c r="AK97" s="206" t="e">
        <f>IF('Crisis Indicator Data'!#REF!="No Data",1,IF(#REF!&lt;&gt;"",1,0))</f>
        <v>#REF!</v>
      </c>
      <c r="AL97" s="206" t="e">
        <f>IF('Crisis Indicator Data'!#REF!="No Data",1,IF(#REF!&lt;&gt;"",1,0))</f>
        <v>#REF!</v>
      </c>
      <c r="AM97" s="206" t="e">
        <f>IF('Crisis Indicator Data'!#REF!="No Data",1,IF(#REF!&lt;&gt;"",1,0))</f>
        <v>#REF!</v>
      </c>
      <c r="AN97" s="206" t="e">
        <f>IF('Crisis Indicator Data'!#REF!="No Data",1,IF(#REF!&lt;&gt;"",1,0))</f>
        <v>#REF!</v>
      </c>
      <c r="AO97" s="206" t="e">
        <f>IF('Crisis Indicator Data'!#REF!="No Data",1,IF(#REF!&lt;&gt;"",1,0))</f>
        <v>#REF!</v>
      </c>
      <c r="AP97" s="206" t="e">
        <f>IF('Crisis Indicator Data'!#REF!="No Data",1,IF(#REF!&lt;&gt;"",1,0))</f>
        <v>#REF!</v>
      </c>
      <c r="AQ97" s="206" t="e">
        <f>IF('Crisis Indicator Data'!#REF!="No Data",1,IF(#REF!&lt;&gt;"",1,0))</f>
        <v>#REF!</v>
      </c>
      <c r="AR97" s="206" t="e">
        <f>IF('Crisis Indicator Data'!#REF!="No Data",1,IF(#REF!&lt;&gt;"",1,0))</f>
        <v>#REF!</v>
      </c>
      <c r="AS97" s="206" t="e">
        <f>IF('Crisis Indicator Data'!#REF!="No Data",1,IF(#REF!&lt;&gt;"",1,0))</f>
        <v>#REF!</v>
      </c>
      <c r="AT97" s="206" t="e">
        <f>IF('Crisis Indicator Data'!#REF!="No Data",1,IF(#REF!&lt;&gt;"",1,0))</f>
        <v>#REF!</v>
      </c>
      <c r="AU97" s="206" t="e">
        <f>IF('Crisis Indicator Data'!#REF!="No Data",1,IF(#REF!&lt;&gt;"",1,0))</f>
        <v>#REF!</v>
      </c>
      <c r="AV97" s="206" t="e">
        <f>IF('Crisis Indicator Data'!#REF!="No Data",1,IF(#REF!&lt;&gt;"",1,0))</f>
        <v>#REF!</v>
      </c>
      <c r="AW97" s="206" t="e">
        <f>IF('Crisis Indicator Data'!#REF!="No Data",1,IF(#REF!&lt;&gt;"",1,0))</f>
        <v>#REF!</v>
      </c>
      <c r="AX97" s="206" t="e">
        <f>IF('Crisis Indicator Data'!#REF!="No Data",1,IF(#REF!&lt;&gt;"",1,0))</f>
        <v>#REF!</v>
      </c>
      <c r="AY97" s="206" t="e">
        <f>IF('Crisis Indicator Data'!#REF!="No Data",1,IF(#REF!&lt;&gt;"",1,0))</f>
        <v>#REF!</v>
      </c>
      <c r="AZ97" s="206" t="e">
        <f>IF('Crisis Indicator Data'!#REF!="No Data",1,IF(#REF!&lt;&gt;"",1,0))</f>
        <v>#REF!</v>
      </c>
      <c r="BA97" t="e">
        <f t="shared" si="4"/>
        <v>#REF!</v>
      </c>
      <c r="BB97" s="22" t="e">
        <f t="shared" si="5"/>
        <v>#REF!</v>
      </c>
    </row>
    <row r="98" spans="1:54" x14ac:dyDescent="0.25">
      <c r="A98" t="s">
        <v>7276</v>
      </c>
      <c r="B98" s="206" t="e">
        <f>IF('Crisis Indicator Data'!#REF!="No Data",1,IF(#REF!&lt;&gt;"",1,0))</f>
        <v>#REF!</v>
      </c>
      <c r="C98" s="206" t="e">
        <f>IF('Crisis Indicator Data'!#REF!="No Data",1,IF(#REF!&lt;&gt;"",1,0))</f>
        <v>#REF!</v>
      </c>
      <c r="D98" s="206" t="e">
        <f>IF('Crisis Indicator Data'!#REF!="No Data",1,IF(#REF!&lt;&gt;"",1,0))</f>
        <v>#REF!</v>
      </c>
      <c r="E98" s="206" t="e">
        <f>IF('Crisis Indicator Data'!#REF!="No Data",1,IF(#REF!&lt;&gt;"",1,0))</f>
        <v>#REF!</v>
      </c>
      <c r="F98" s="206" t="e">
        <f>IF('Crisis Indicator Data'!#REF!="No Data",1,IF(#REF!&lt;&gt;"",1,0))</f>
        <v>#REF!</v>
      </c>
      <c r="G98" s="206" t="e">
        <f>IF('Crisis Indicator Data'!#REF!="No Data",1,IF(#REF!&lt;&gt;"",1,0))</f>
        <v>#REF!</v>
      </c>
      <c r="H98" s="206" t="e">
        <f>IF('Crisis Indicator Data'!#REF!="No Data",1,IF(#REF!&lt;&gt;"",1,0))</f>
        <v>#REF!</v>
      </c>
      <c r="I98" s="206" t="e">
        <f>IF('Crisis Indicator Data'!#REF!="No Data",1,IF(#REF!&lt;&gt;"",1,0))</f>
        <v>#REF!</v>
      </c>
      <c r="J98" s="206" t="e">
        <f>IF('Crisis Indicator Data'!#REF!="No Data",1,IF(#REF!&lt;&gt;"",1,0))</f>
        <v>#REF!</v>
      </c>
      <c r="K98" s="206" t="e">
        <f>IF('Crisis Indicator Data'!#REF!="No Data",1,IF(#REF!&lt;&gt;"",1,0))</f>
        <v>#REF!</v>
      </c>
      <c r="L98" s="206" t="e">
        <f>IF('Crisis Indicator Data'!#REF!="No Data",1,IF(#REF!&lt;&gt;"",1,0))</f>
        <v>#REF!</v>
      </c>
      <c r="M98" s="206" t="e">
        <f>IF('Crisis Indicator Data'!#REF!="No Data",1,IF(#REF!&lt;&gt;"",1,0))</f>
        <v>#REF!</v>
      </c>
      <c r="N98" s="206" t="e">
        <f>IF('Crisis Indicator Data'!#REF!="No Data",1,IF(#REF!&lt;&gt;"",1,0))</f>
        <v>#REF!</v>
      </c>
      <c r="O98" s="206" t="e">
        <f>IF('Crisis Indicator Data'!#REF!="No Data",1,IF(#REF!&lt;&gt;"",1,0))</f>
        <v>#REF!</v>
      </c>
      <c r="P98" s="206" t="e">
        <f>IF('Crisis Indicator Data'!#REF!="No Data",1,IF(#REF!&lt;&gt;"",1,0))</f>
        <v>#REF!</v>
      </c>
      <c r="Q98" s="206" t="e">
        <f>IF('Crisis Indicator Data'!#REF!="No Data",1,IF(#REF!&lt;&gt;"",1,0))</f>
        <v>#REF!</v>
      </c>
      <c r="R98" s="206" t="e">
        <f>IF('Crisis Indicator Data'!#REF!="No Data",1,IF(#REF!&lt;&gt;"",1,0))</f>
        <v>#REF!</v>
      </c>
      <c r="S98" s="206" t="e">
        <f>IF('Crisis Indicator Data'!#REF!="No Data",1,IF(#REF!&lt;&gt;"",1,0))</f>
        <v>#REF!</v>
      </c>
      <c r="T98" s="206" t="e">
        <f>IF('Crisis Indicator Data'!#REF!="No Data",1,IF(#REF!&lt;&gt;"",1,0))</f>
        <v>#REF!</v>
      </c>
      <c r="U98" s="206" t="e">
        <f>IF('Crisis Indicator Data'!#REF!="No Data",1,IF(#REF!&lt;&gt;"",1,0))</f>
        <v>#REF!</v>
      </c>
      <c r="V98" s="206" t="e">
        <f>IF('Crisis Indicator Data'!#REF!="No Data",1,IF(#REF!&lt;&gt;"",1,0))</f>
        <v>#REF!</v>
      </c>
      <c r="W98" s="206" t="e">
        <f>IF('Crisis Indicator Data'!#REF!="No Data",1,IF(#REF!&lt;&gt;"",1,0))</f>
        <v>#REF!</v>
      </c>
      <c r="X98" s="206" t="e">
        <f>IF('Crisis Indicator Data'!#REF!="No Data",1,IF(#REF!&lt;&gt;"",1,0))</f>
        <v>#REF!</v>
      </c>
      <c r="Y98" s="206" t="e">
        <f>IF('Crisis Indicator Data'!#REF!="No Data",1,IF(#REF!&lt;&gt;"",1,0))</f>
        <v>#REF!</v>
      </c>
      <c r="Z98" s="206" t="e">
        <f>IF('Crisis Indicator Data'!#REF!="No Data",1,IF(#REF!&lt;&gt;"",1,0))</f>
        <v>#REF!</v>
      </c>
      <c r="AA98" s="206" t="e">
        <f>IF('Crisis Indicator Data'!#REF!="No Data",1,IF(#REF!&lt;&gt;"",1,0))</f>
        <v>#REF!</v>
      </c>
      <c r="AB98" s="206" t="e">
        <f>IF('Crisis Indicator Data'!#REF!="No Data",1,IF(#REF!&lt;&gt;"",1,0))</f>
        <v>#REF!</v>
      </c>
      <c r="AC98" s="206" t="e">
        <f>IF('Crisis Indicator Data'!#REF!="No Data",1,IF(#REF!&lt;&gt;"",1,0))</f>
        <v>#REF!</v>
      </c>
      <c r="AD98" s="206" t="e">
        <f>IF('Crisis Indicator Data'!#REF!="No Data",1,IF(#REF!&lt;&gt;"",1,0))</f>
        <v>#REF!</v>
      </c>
      <c r="AE98" s="206" t="e">
        <f>IF('Crisis Indicator Data'!#REF!="No Data",1,IF(#REF!&lt;&gt;"",1,0))</f>
        <v>#REF!</v>
      </c>
      <c r="AF98" s="206" t="e">
        <f>IF('Crisis Indicator Data'!#REF!="No Data",1,IF(#REF!&lt;&gt;"",1,0))</f>
        <v>#REF!</v>
      </c>
      <c r="AG98" s="206" t="e">
        <f>IF('Crisis Indicator Data'!#REF!="No Data",1,IF(#REF!&lt;&gt;"",1,0))</f>
        <v>#REF!</v>
      </c>
      <c r="AH98" s="206" t="e">
        <f>IF('Crisis Indicator Data'!#REF!="No Data",1,IF(#REF!&lt;&gt;"",1,0))</f>
        <v>#REF!</v>
      </c>
      <c r="AI98" s="206" t="e">
        <f>IF('Crisis Indicator Data'!#REF!="No Data",1,IF(#REF!&lt;&gt;"",1,0))</f>
        <v>#REF!</v>
      </c>
      <c r="AJ98" s="206" t="e">
        <f>IF('Crisis Indicator Data'!#REF!="No Data",1,IF(#REF!&lt;&gt;"",1,0))</f>
        <v>#REF!</v>
      </c>
      <c r="AK98" s="206" t="e">
        <f>IF('Crisis Indicator Data'!#REF!="No Data",1,IF(#REF!&lt;&gt;"",1,0))</f>
        <v>#REF!</v>
      </c>
      <c r="AL98" s="206" t="e">
        <f>IF('Crisis Indicator Data'!#REF!="No Data",1,IF(#REF!&lt;&gt;"",1,0))</f>
        <v>#REF!</v>
      </c>
      <c r="AM98" s="206" t="e">
        <f>IF('Crisis Indicator Data'!#REF!="No Data",1,IF(#REF!&lt;&gt;"",1,0))</f>
        <v>#REF!</v>
      </c>
      <c r="AN98" s="206" t="e">
        <f>IF('Crisis Indicator Data'!#REF!="No Data",1,IF(#REF!&lt;&gt;"",1,0))</f>
        <v>#REF!</v>
      </c>
      <c r="AO98" s="206" t="e">
        <f>IF('Crisis Indicator Data'!#REF!="No Data",1,IF(#REF!&lt;&gt;"",1,0))</f>
        <v>#REF!</v>
      </c>
      <c r="AP98" s="206" t="e">
        <f>IF('Crisis Indicator Data'!#REF!="No Data",1,IF(#REF!&lt;&gt;"",1,0))</f>
        <v>#REF!</v>
      </c>
      <c r="AQ98" s="206" t="e">
        <f>IF('Crisis Indicator Data'!#REF!="No Data",1,IF(#REF!&lt;&gt;"",1,0))</f>
        <v>#REF!</v>
      </c>
      <c r="AR98" s="206" t="e">
        <f>IF('Crisis Indicator Data'!#REF!="No Data",1,IF(#REF!&lt;&gt;"",1,0))</f>
        <v>#REF!</v>
      </c>
      <c r="AS98" s="206" t="e">
        <f>IF('Crisis Indicator Data'!#REF!="No Data",1,IF(#REF!&lt;&gt;"",1,0))</f>
        <v>#REF!</v>
      </c>
      <c r="AT98" s="206" t="e">
        <f>IF('Crisis Indicator Data'!#REF!="No Data",1,IF(#REF!&lt;&gt;"",1,0))</f>
        <v>#REF!</v>
      </c>
      <c r="AU98" s="206" t="e">
        <f>IF('Crisis Indicator Data'!#REF!="No Data",1,IF(#REF!&lt;&gt;"",1,0))</f>
        <v>#REF!</v>
      </c>
      <c r="AV98" s="206" t="e">
        <f>IF('Crisis Indicator Data'!#REF!="No Data",1,IF(#REF!&lt;&gt;"",1,0))</f>
        <v>#REF!</v>
      </c>
      <c r="AW98" s="206" t="e">
        <f>IF('Crisis Indicator Data'!#REF!="No Data",1,IF(#REF!&lt;&gt;"",1,0))</f>
        <v>#REF!</v>
      </c>
      <c r="AX98" s="206" t="e">
        <f>IF('Crisis Indicator Data'!#REF!="No Data",1,IF(#REF!&lt;&gt;"",1,0))</f>
        <v>#REF!</v>
      </c>
      <c r="AY98" s="206" t="e">
        <f>IF('Crisis Indicator Data'!#REF!="No Data",1,IF(#REF!&lt;&gt;"",1,0))</f>
        <v>#REF!</v>
      </c>
      <c r="AZ98" s="206" t="e">
        <f>IF('Crisis Indicator Data'!#REF!="No Data",1,IF(#REF!&lt;&gt;"",1,0))</f>
        <v>#REF!</v>
      </c>
      <c r="BA98" t="e">
        <f t="shared" ref="BA98:BA129" si="6">SUM(B98:AZ98)</f>
        <v>#REF!</v>
      </c>
      <c r="BB98" s="22" t="e">
        <f t="shared" ref="BB98:BB129" si="7">BA98/51</f>
        <v>#REF!</v>
      </c>
    </row>
    <row r="99" spans="1:54" x14ac:dyDescent="0.25">
      <c r="A99" t="s">
        <v>7280</v>
      </c>
      <c r="B99" s="206" t="e">
        <f>IF('Crisis Indicator Data'!#REF!="No Data",1,IF(#REF!&lt;&gt;"",1,0))</f>
        <v>#REF!</v>
      </c>
      <c r="C99" s="206" t="e">
        <f>IF('Crisis Indicator Data'!#REF!="No Data",1,IF(#REF!&lt;&gt;"",1,0))</f>
        <v>#REF!</v>
      </c>
      <c r="D99" s="206" t="e">
        <f>IF('Crisis Indicator Data'!#REF!="No Data",1,IF(#REF!&lt;&gt;"",1,0))</f>
        <v>#REF!</v>
      </c>
      <c r="E99" s="206" t="e">
        <f>IF('Crisis Indicator Data'!#REF!="No Data",1,IF(#REF!&lt;&gt;"",1,0))</f>
        <v>#REF!</v>
      </c>
      <c r="F99" s="206" t="e">
        <f>IF('Crisis Indicator Data'!#REF!="No Data",1,IF(#REF!&lt;&gt;"",1,0))</f>
        <v>#REF!</v>
      </c>
      <c r="G99" s="206" t="e">
        <f>IF('Crisis Indicator Data'!#REF!="No Data",1,IF(#REF!&lt;&gt;"",1,0))</f>
        <v>#REF!</v>
      </c>
      <c r="H99" s="206" t="e">
        <f>IF('Crisis Indicator Data'!#REF!="No Data",1,IF(#REF!&lt;&gt;"",1,0))</f>
        <v>#REF!</v>
      </c>
      <c r="I99" s="206" t="e">
        <f>IF('Crisis Indicator Data'!#REF!="No Data",1,IF(#REF!&lt;&gt;"",1,0))</f>
        <v>#REF!</v>
      </c>
      <c r="J99" s="206" t="e">
        <f>IF('Crisis Indicator Data'!#REF!="No Data",1,IF(#REF!&lt;&gt;"",1,0))</f>
        <v>#REF!</v>
      </c>
      <c r="K99" s="206" t="e">
        <f>IF('Crisis Indicator Data'!#REF!="No Data",1,IF(#REF!&lt;&gt;"",1,0))</f>
        <v>#REF!</v>
      </c>
      <c r="L99" s="206" t="e">
        <f>IF('Crisis Indicator Data'!#REF!="No Data",1,IF(#REF!&lt;&gt;"",1,0))</f>
        <v>#REF!</v>
      </c>
      <c r="M99" s="206" t="e">
        <f>IF('Crisis Indicator Data'!#REF!="No Data",1,IF(#REF!&lt;&gt;"",1,0))</f>
        <v>#REF!</v>
      </c>
      <c r="N99" s="206" t="e">
        <f>IF('Crisis Indicator Data'!#REF!="No Data",1,IF(#REF!&lt;&gt;"",1,0))</f>
        <v>#REF!</v>
      </c>
      <c r="O99" s="206" t="e">
        <f>IF('Crisis Indicator Data'!#REF!="No Data",1,IF(#REF!&lt;&gt;"",1,0))</f>
        <v>#REF!</v>
      </c>
      <c r="P99" s="206" t="e">
        <f>IF('Crisis Indicator Data'!#REF!="No Data",1,IF(#REF!&lt;&gt;"",1,0))</f>
        <v>#REF!</v>
      </c>
      <c r="Q99" s="206" t="e">
        <f>IF('Crisis Indicator Data'!#REF!="No Data",1,IF(#REF!&lt;&gt;"",1,0))</f>
        <v>#REF!</v>
      </c>
      <c r="R99" s="206" t="e">
        <f>IF('Crisis Indicator Data'!#REF!="No Data",1,IF(#REF!&lt;&gt;"",1,0))</f>
        <v>#REF!</v>
      </c>
      <c r="S99" s="206" t="e">
        <f>IF('Crisis Indicator Data'!#REF!="No Data",1,IF(#REF!&lt;&gt;"",1,0))</f>
        <v>#REF!</v>
      </c>
      <c r="T99" s="206" t="e">
        <f>IF('Crisis Indicator Data'!#REF!="No Data",1,IF(#REF!&lt;&gt;"",1,0))</f>
        <v>#REF!</v>
      </c>
      <c r="U99" s="206" t="e">
        <f>IF('Crisis Indicator Data'!#REF!="No Data",1,IF(#REF!&lt;&gt;"",1,0))</f>
        <v>#REF!</v>
      </c>
      <c r="V99" s="206" t="e">
        <f>IF('Crisis Indicator Data'!#REF!="No Data",1,IF(#REF!&lt;&gt;"",1,0))</f>
        <v>#REF!</v>
      </c>
      <c r="W99" s="206" t="e">
        <f>IF('Crisis Indicator Data'!#REF!="No Data",1,IF(#REF!&lt;&gt;"",1,0))</f>
        <v>#REF!</v>
      </c>
      <c r="X99" s="206" t="e">
        <f>IF('Crisis Indicator Data'!#REF!="No Data",1,IF(#REF!&lt;&gt;"",1,0))</f>
        <v>#REF!</v>
      </c>
      <c r="Y99" s="206" t="e">
        <f>IF('Crisis Indicator Data'!#REF!="No Data",1,IF(#REF!&lt;&gt;"",1,0))</f>
        <v>#REF!</v>
      </c>
      <c r="Z99" s="206" t="e">
        <f>IF('Crisis Indicator Data'!#REF!="No Data",1,IF(#REF!&lt;&gt;"",1,0))</f>
        <v>#REF!</v>
      </c>
      <c r="AA99" s="206" t="e">
        <f>IF('Crisis Indicator Data'!#REF!="No Data",1,IF(#REF!&lt;&gt;"",1,0))</f>
        <v>#REF!</v>
      </c>
      <c r="AB99" s="206" t="e">
        <f>IF('Crisis Indicator Data'!#REF!="No Data",1,IF(#REF!&lt;&gt;"",1,0))</f>
        <v>#REF!</v>
      </c>
      <c r="AC99" s="206" t="e">
        <f>IF('Crisis Indicator Data'!#REF!="No Data",1,IF(#REF!&lt;&gt;"",1,0))</f>
        <v>#REF!</v>
      </c>
      <c r="AD99" s="206" t="e">
        <f>IF('Crisis Indicator Data'!#REF!="No Data",1,IF(#REF!&lt;&gt;"",1,0))</f>
        <v>#REF!</v>
      </c>
      <c r="AE99" s="206" t="e">
        <f>IF('Crisis Indicator Data'!#REF!="No Data",1,IF(#REF!&lt;&gt;"",1,0))</f>
        <v>#REF!</v>
      </c>
      <c r="AF99" s="206" t="e">
        <f>IF('Crisis Indicator Data'!#REF!="No Data",1,IF(#REF!&lt;&gt;"",1,0))</f>
        <v>#REF!</v>
      </c>
      <c r="AG99" s="206" t="e">
        <f>IF('Crisis Indicator Data'!#REF!="No Data",1,IF(#REF!&lt;&gt;"",1,0))</f>
        <v>#REF!</v>
      </c>
      <c r="AH99" s="206" t="e">
        <f>IF('Crisis Indicator Data'!#REF!="No Data",1,IF(#REF!&lt;&gt;"",1,0))</f>
        <v>#REF!</v>
      </c>
      <c r="AI99" s="206" t="e">
        <f>IF('Crisis Indicator Data'!#REF!="No Data",1,IF(#REF!&lt;&gt;"",1,0))</f>
        <v>#REF!</v>
      </c>
      <c r="AJ99" s="206" t="e">
        <f>IF('Crisis Indicator Data'!#REF!="No Data",1,IF(#REF!&lt;&gt;"",1,0))</f>
        <v>#REF!</v>
      </c>
      <c r="AK99" s="206" t="e">
        <f>IF('Crisis Indicator Data'!#REF!="No Data",1,IF(#REF!&lt;&gt;"",1,0))</f>
        <v>#REF!</v>
      </c>
      <c r="AL99" s="206" t="e">
        <f>IF('Crisis Indicator Data'!#REF!="No Data",1,IF(#REF!&lt;&gt;"",1,0))</f>
        <v>#REF!</v>
      </c>
      <c r="AM99" s="206" t="e">
        <f>IF('Crisis Indicator Data'!#REF!="No Data",1,IF(#REF!&lt;&gt;"",1,0))</f>
        <v>#REF!</v>
      </c>
      <c r="AN99" s="206" t="e">
        <f>IF('Crisis Indicator Data'!#REF!="No Data",1,IF(#REF!&lt;&gt;"",1,0))</f>
        <v>#REF!</v>
      </c>
      <c r="AO99" s="206" t="e">
        <f>IF('Crisis Indicator Data'!#REF!="No Data",1,IF(#REF!&lt;&gt;"",1,0))</f>
        <v>#REF!</v>
      </c>
      <c r="AP99" s="206" t="e">
        <f>IF('Crisis Indicator Data'!#REF!="No Data",1,IF(#REF!&lt;&gt;"",1,0))</f>
        <v>#REF!</v>
      </c>
      <c r="AQ99" s="206" t="e">
        <f>IF('Crisis Indicator Data'!#REF!="No Data",1,IF(#REF!&lt;&gt;"",1,0))</f>
        <v>#REF!</v>
      </c>
      <c r="AR99" s="206" t="e">
        <f>IF('Crisis Indicator Data'!#REF!="No Data",1,IF(#REF!&lt;&gt;"",1,0))</f>
        <v>#REF!</v>
      </c>
      <c r="AS99" s="206" t="e">
        <f>IF('Crisis Indicator Data'!#REF!="No Data",1,IF(#REF!&lt;&gt;"",1,0))</f>
        <v>#REF!</v>
      </c>
      <c r="AT99" s="206" t="e">
        <f>IF('Crisis Indicator Data'!#REF!="No Data",1,IF(#REF!&lt;&gt;"",1,0))</f>
        <v>#REF!</v>
      </c>
      <c r="AU99" s="206" t="e">
        <f>IF('Crisis Indicator Data'!#REF!="No Data",1,IF(#REF!&lt;&gt;"",1,0))</f>
        <v>#REF!</v>
      </c>
      <c r="AV99" s="206" t="e">
        <f>IF('Crisis Indicator Data'!#REF!="No Data",1,IF(#REF!&lt;&gt;"",1,0))</f>
        <v>#REF!</v>
      </c>
      <c r="AW99" s="206" t="e">
        <f>IF('Crisis Indicator Data'!#REF!="No Data",1,IF(#REF!&lt;&gt;"",1,0))</f>
        <v>#REF!</v>
      </c>
      <c r="AX99" s="206" t="e">
        <f>IF('Crisis Indicator Data'!#REF!="No Data",1,IF(#REF!&lt;&gt;"",1,0))</f>
        <v>#REF!</v>
      </c>
      <c r="AY99" s="206" t="e">
        <f>IF('Crisis Indicator Data'!#REF!="No Data",1,IF(#REF!&lt;&gt;"",1,0))</f>
        <v>#REF!</v>
      </c>
      <c r="AZ99" s="206" t="e">
        <f>IF('Crisis Indicator Data'!#REF!="No Data",1,IF(#REF!&lt;&gt;"",1,0))</f>
        <v>#REF!</v>
      </c>
      <c r="BA99" t="e">
        <f t="shared" si="6"/>
        <v>#REF!</v>
      </c>
      <c r="BB99" s="22" t="e">
        <f t="shared" si="7"/>
        <v>#REF!</v>
      </c>
    </row>
    <row r="100" spans="1:54" x14ac:dyDescent="0.25">
      <c r="A100" t="s">
        <v>7285</v>
      </c>
      <c r="B100" s="206" t="e">
        <f>IF('Crisis Indicator Data'!#REF!="No Data",1,IF(#REF!&lt;&gt;"",1,0))</f>
        <v>#REF!</v>
      </c>
      <c r="C100" s="206" t="e">
        <f>IF('Crisis Indicator Data'!#REF!="No Data",1,IF(#REF!&lt;&gt;"",1,0))</f>
        <v>#REF!</v>
      </c>
      <c r="D100" s="206" t="e">
        <f>IF('Crisis Indicator Data'!#REF!="No Data",1,IF(#REF!&lt;&gt;"",1,0))</f>
        <v>#REF!</v>
      </c>
      <c r="E100" s="206" t="e">
        <f>IF('Crisis Indicator Data'!#REF!="No Data",1,IF(#REF!&lt;&gt;"",1,0))</f>
        <v>#REF!</v>
      </c>
      <c r="F100" s="206" t="e">
        <f>IF('Crisis Indicator Data'!#REF!="No Data",1,IF(#REF!&lt;&gt;"",1,0))</f>
        <v>#REF!</v>
      </c>
      <c r="G100" s="206" t="e">
        <f>IF('Crisis Indicator Data'!#REF!="No Data",1,IF(#REF!&lt;&gt;"",1,0))</f>
        <v>#REF!</v>
      </c>
      <c r="H100" s="206" t="e">
        <f>IF('Crisis Indicator Data'!#REF!="No Data",1,IF(#REF!&lt;&gt;"",1,0))</f>
        <v>#REF!</v>
      </c>
      <c r="I100" s="206" t="e">
        <f>IF('Crisis Indicator Data'!#REF!="No Data",1,IF(#REF!&lt;&gt;"",1,0))</f>
        <v>#REF!</v>
      </c>
      <c r="J100" s="206" t="e">
        <f>IF('Crisis Indicator Data'!#REF!="No Data",1,IF(#REF!&lt;&gt;"",1,0))</f>
        <v>#REF!</v>
      </c>
      <c r="K100" s="206" t="e">
        <f>IF('Crisis Indicator Data'!#REF!="No Data",1,IF(#REF!&lt;&gt;"",1,0))</f>
        <v>#REF!</v>
      </c>
      <c r="L100" s="206" t="e">
        <f>IF('Crisis Indicator Data'!#REF!="No Data",1,IF(#REF!&lt;&gt;"",1,0))</f>
        <v>#REF!</v>
      </c>
      <c r="M100" s="206" t="e">
        <f>IF('Crisis Indicator Data'!#REF!="No Data",1,IF(#REF!&lt;&gt;"",1,0))</f>
        <v>#REF!</v>
      </c>
      <c r="N100" s="206" t="e">
        <f>IF('Crisis Indicator Data'!#REF!="No Data",1,IF(#REF!&lt;&gt;"",1,0))</f>
        <v>#REF!</v>
      </c>
      <c r="O100" s="206" t="e">
        <f>IF('Crisis Indicator Data'!#REF!="No Data",1,IF(#REF!&lt;&gt;"",1,0))</f>
        <v>#REF!</v>
      </c>
      <c r="P100" s="206" t="e">
        <f>IF('Crisis Indicator Data'!#REF!="No Data",1,IF(#REF!&lt;&gt;"",1,0))</f>
        <v>#REF!</v>
      </c>
      <c r="Q100" s="206" t="e">
        <f>IF('Crisis Indicator Data'!#REF!="No Data",1,IF(#REF!&lt;&gt;"",1,0))</f>
        <v>#REF!</v>
      </c>
      <c r="R100" s="206" t="e">
        <f>IF('Crisis Indicator Data'!#REF!="No Data",1,IF(#REF!&lt;&gt;"",1,0))</f>
        <v>#REF!</v>
      </c>
      <c r="S100" s="206" t="e">
        <f>IF('Crisis Indicator Data'!#REF!="No Data",1,IF(#REF!&lt;&gt;"",1,0))</f>
        <v>#REF!</v>
      </c>
      <c r="T100" s="206" t="e">
        <f>IF('Crisis Indicator Data'!#REF!="No Data",1,IF(#REF!&lt;&gt;"",1,0))</f>
        <v>#REF!</v>
      </c>
      <c r="U100" s="206" t="e">
        <f>IF('Crisis Indicator Data'!#REF!="No Data",1,IF(#REF!&lt;&gt;"",1,0))</f>
        <v>#REF!</v>
      </c>
      <c r="V100" s="206" t="e">
        <f>IF('Crisis Indicator Data'!#REF!="No Data",1,IF(#REF!&lt;&gt;"",1,0))</f>
        <v>#REF!</v>
      </c>
      <c r="W100" s="206" t="e">
        <f>IF('Crisis Indicator Data'!#REF!="No Data",1,IF(#REF!&lt;&gt;"",1,0))</f>
        <v>#REF!</v>
      </c>
      <c r="X100" s="206" t="e">
        <f>IF('Crisis Indicator Data'!#REF!="No Data",1,IF(#REF!&lt;&gt;"",1,0))</f>
        <v>#REF!</v>
      </c>
      <c r="Y100" s="206" t="e">
        <f>IF('Crisis Indicator Data'!#REF!="No Data",1,IF(#REF!&lt;&gt;"",1,0))</f>
        <v>#REF!</v>
      </c>
      <c r="Z100" s="206" t="e">
        <f>IF('Crisis Indicator Data'!#REF!="No Data",1,IF(#REF!&lt;&gt;"",1,0))</f>
        <v>#REF!</v>
      </c>
      <c r="AA100" s="206" t="e">
        <f>IF('Crisis Indicator Data'!#REF!="No Data",1,IF(#REF!&lt;&gt;"",1,0))</f>
        <v>#REF!</v>
      </c>
      <c r="AB100" s="206" t="e">
        <f>IF('Crisis Indicator Data'!#REF!="No Data",1,IF(#REF!&lt;&gt;"",1,0))</f>
        <v>#REF!</v>
      </c>
      <c r="AC100" s="206" t="e">
        <f>IF('Crisis Indicator Data'!#REF!="No Data",1,IF(#REF!&lt;&gt;"",1,0))</f>
        <v>#REF!</v>
      </c>
      <c r="AD100" s="206" t="e">
        <f>IF('Crisis Indicator Data'!#REF!="No Data",1,IF(#REF!&lt;&gt;"",1,0))</f>
        <v>#REF!</v>
      </c>
      <c r="AE100" s="206" t="e">
        <f>IF('Crisis Indicator Data'!#REF!="No Data",1,IF(#REF!&lt;&gt;"",1,0))</f>
        <v>#REF!</v>
      </c>
      <c r="AF100" s="206" t="e">
        <f>IF('Crisis Indicator Data'!#REF!="No Data",1,IF(#REF!&lt;&gt;"",1,0))</f>
        <v>#REF!</v>
      </c>
      <c r="AG100" s="206" t="e">
        <f>IF('Crisis Indicator Data'!#REF!="No Data",1,IF(#REF!&lt;&gt;"",1,0))</f>
        <v>#REF!</v>
      </c>
      <c r="AH100" s="206" t="e">
        <f>IF('Crisis Indicator Data'!#REF!="No Data",1,IF(#REF!&lt;&gt;"",1,0))</f>
        <v>#REF!</v>
      </c>
      <c r="AI100" s="206" t="e">
        <f>IF('Crisis Indicator Data'!#REF!="No Data",1,IF(#REF!&lt;&gt;"",1,0))</f>
        <v>#REF!</v>
      </c>
      <c r="AJ100" s="206" t="e">
        <f>IF('Crisis Indicator Data'!#REF!="No Data",1,IF(#REF!&lt;&gt;"",1,0))</f>
        <v>#REF!</v>
      </c>
      <c r="AK100" s="206" t="e">
        <f>IF('Crisis Indicator Data'!#REF!="No Data",1,IF(#REF!&lt;&gt;"",1,0))</f>
        <v>#REF!</v>
      </c>
      <c r="AL100" s="206" t="e">
        <f>IF('Crisis Indicator Data'!#REF!="No Data",1,IF(#REF!&lt;&gt;"",1,0))</f>
        <v>#REF!</v>
      </c>
      <c r="AM100" s="206" t="e">
        <f>IF('Crisis Indicator Data'!#REF!="No Data",1,IF(#REF!&lt;&gt;"",1,0))</f>
        <v>#REF!</v>
      </c>
      <c r="AN100" s="206" t="e">
        <f>IF('Crisis Indicator Data'!#REF!="No Data",1,IF(#REF!&lt;&gt;"",1,0))</f>
        <v>#REF!</v>
      </c>
      <c r="AO100" s="206" t="e">
        <f>IF('Crisis Indicator Data'!#REF!="No Data",1,IF(#REF!&lt;&gt;"",1,0))</f>
        <v>#REF!</v>
      </c>
      <c r="AP100" s="206" t="e">
        <f>IF('Crisis Indicator Data'!#REF!="No Data",1,IF(#REF!&lt;&gt;"",1,0))</f>
        <v>#REF!</v>
      </c>
      <c r="AQ100" s="206" t="e">
        <f>IF('Crisis Indicator Data'!#REF!="No Data",1,IF(#REF!&lt;&gt;"",1,0))</f>
        <v>#REF!</v>
      </c>
      <c r="AR100" s="206" t="e">
        <f>IF('Crisis Indicator Data'!#REF!="No Data",1,IF(#REF!&lt;&gt;"",1,0))</f>
        <v>#REF!</v>
      </c>
      <c r="AS100" s="206" t="e">
        <f>IF('Crisis Indicator Data'!#REF!="No Data",1,IF(#REF!&lt;&gt;"",1,0))</f>
        <v>#REF!</v>
      </c>
      <c r="AT100" s="206" t="e">
        <f>IF('Crisis Indicator Data'!#REF!="No Data",1,IF(#REF!&lt;&gt;"",1,0))</f>
        <v>#REF!</v>
      </c>
      <c r="AU100" s="206" t="e">
        <f>IF('Crisis Indicator Data'!#REF!="No Data",1,IF(#REF!&lt;&gt;"",1,0))</f>
        <v>#REF!</v>
      </c>
      <c r="AV100" s="206" t="e">
        <f>IF('Crisis Indicator Data'!#REF!="No Data",1,IF(#REF!&lt;&gt;"",1,0))</f>
        <v>#REF!</v>
      </c>
      <c r="AW100" s="206" t="e">
        <f>IF('Crisis Indicator Data'!#REF!="No Data",1,IF(#REF!&lt;&gt;"",1,0))</f>
        <v>#REF!</v>
      </c>
      <c r="AX100" s="206" t="e">
        <f>IF('Crisis Indicator Data'!#REF!="No Data",1,IF(#REF!&lt;&gt;"",1,0))</f>
        <v>#REF!</v>
      </c>
      <c r="AY100" s="206" t="e">
        <f>IF('Crisis Indicator Data'!#REF!="No Data",1,IF(#REF!&lt;&gt;"",1,0))</f>
        <v>#REF!</v>
      </c>
      <c r="AZ100" s="206" t="e">
        <f>IF('Crisis Indicator Data'!#REF!="No Data",1,IF(#REF!&lt;&gt;"",1,0))</f>
        <v>#REF!</v>
      </c>
      <c r="BA100" t="e">
        <f t="shared" si="6"/>
        <v>#REF!</v>
      </c>
      <c r="BB100" s="22" t="e">
        <f t="shared" si="7"/>
        <v>#REF!</v>
      </c>
    </row>
    <row r="101" spans="1:54" x14ac:dyDescent="0.25">
      <c r="A101" t="s">
        <v>7287</v>
      </c>
      <c r="B101" s="206" t="e">
        <f>IF('Crisis Indicator Data'!#REF!="No Data",1,IF(#REF!&lt;&gt;"",1,0))</f>
        <v>#REF!</v>
      </c>
      <c r="C101" s="206" t="e">
        <f>IF('Crisis Indicator Data'!#REF!="No Data",1,IF(#REF!&lt;&gt;"",1,0))</f>
        <v>#REF!</v>
      </c>
      <c r="D101" s="206" t="e">
        <f>IF('Crisis Indicator Data'!#REF!="No Data",1,IF(#REF!&lt;&gt;"",1,0))</f>
        <v>#REF!</v>
      </c>
      <c r="E101" s="206" t="e">
        <f>IF('Crisis Indicator Data'!#REF!="No Data",1,IF(#REF!&lt;&gt;"",1,0))</f>
        <v>#REF!</v>
      </c>
      <c r="F101" s="206" t="e">
        <f>IF('Crisis Indicator Data'!#REF!="No Data",1,IF(#REF!&lt;&gt;"",1,0))</f>
        <v>#REF!</v>
      </c>
      <c r="G101" s="206" t="e">
        <f>IF('Crisis Indicator Data'!#REF!="No Data",1,IF(#REF!&lt;&gt;"",1,0))</f>
        <v>#REF!</v>
      </c>
      <c r="H101" s="206" t="e">
        <f>IF('Crisis Indicator Data'!#REF!="No Data",1,IF(#REF!&lt;&gt;"",1,0))</f>
        <v>#REF!</v>
      </c>
      <c r="I101" s="206" t="e">
        <f>IF('Crisis Indicator Data'!#REF!="No Data",1,IF(#REF!&lt;&gt;"",1,0))</f>
        <v>#REF!</v>
      </c>
      <c r="J101" s="206" t="e">
        <f>IF('Crisis Indicator Data'!#REF!="No Data",1,IF(#REF!&lt;&gt;"",1,0))</f>
        <v>#REF!</v>
      </c>
      <c r="K101" s="206" t="e">
        <f>IF('Crisis Indicator Data'!#REF!="No Data",1,IF(#REF!&lt;&gt;"",1,0))</f>
        <v>#REF!</v>
      </c>
      <c r="L101" s="206" t="e">
        <f>IF('Crisis Indicator Data'!#REF!="No Data",1,IF(#REF!&lt;&gt;"",1,0))</f>
        <v>#REF!</v>
      </c>
      <c r="M101" s="206" t="e">
        <f>IF('Crisis Indicator Data'!#REF!="No Data",1,IF(#REF!&lt;&gt;"",1,0))</f>
        <v>#REF!</v>
      </c>
      <c r="N101" s="206" t="e">
        <f>IF('Crisis Indicator Data'!#REF!="No Data",1,IF(#REF!&lt;&gt;"",1,0))</f>
        <v>#REF!</v>
      </c>
      <c r="O101" s="206" t="e">
        <f>IF('Crisis Indicator Data'!#REF!="No Data",1,IF(#REF!&lt;&gt;"",1,0))</f>
        <v>#REF!</v>
      </c>
      <c r="P101" s="206" t="e">
        <f>IF('Crisis Indicator Data'!#REF!="No Data",1,IF(#REF!&lt;&gt;"",1,0))</f>
        <v>#REF!</v>
      </c>
      <c r="Q101" s="206" t="e">
        <f>IF('Crisis Indicator Data'!#REF!="No Data",1,IF(#REF!&lt;&gt;"",1,0))</f>
        <v>#REF!</v>
      </c>
      <c r="R101" s="206" t="e">
        <f>IF('Crisis Indicator Data'!#REF!="No Data",1,IF(#REF!&lt;&gt;"",1,0))</f>
        <v>#REF!</v>
      </c>
      <c r="S101" s="206" t="e">
        <f>IF('Crisis Indicator Data'!#REF!="No Data",1,IF(#REF!&lt;&gt;"",1,0))</f>
        <v>#REF!</v>
      </c>
      <c r="T101" s="206" t="e">
        <f>IF('Crisis Indicator Data'!#REF!="No Data",1,IF(#REF!&lt;&gt;"",1,0))</f>
        <v>#REF!</v>
      </c>
      <c r="U101" s="206" t="e">
        <f>IF('Crisis Indicator Data'!#REF!="No Data",1,IF(#REF!&lt;&gt;"",1,0))</f>
        <v>#REF!</v>
      </c>
      <c r="V101" s="206" t="e">
        <f>IF('Crisis Indicator Data'!#REF!="No Data",1,IF(#REF!&lt;&gt;"",1,0))</f>
        <v>#REF!</v>
      </c>
      <c r="W101" s="206" t="e">
        <f>IF('Crisis Indicator Data'!#REF!="No Data",1,IF(#REF!&lt;&gt;"",1,0))</f>
        <v>#REF!</v>
      </c>
      <c r="X101" s="206" t="e">
        <f>IF('Crisis Indicator Data'!#REF!="No Data",1,IF(#REF!&lt;&gt;"",1,0))</f>
        <v>#REF!</v>
      </c>
      <c r="Y101" s="206" t="e">
        <f>IF('Crisis Indicator Data'!#REF!="No Data",1,IF(#REF!&lt;&gt;"",1,0))</f>
        <v>#REF!</v>
      </c>
      <c r="Z101" s="206" t="e">
        <f>IF('Crisis Indicator Data'!#REF!="No Data",1,IF(#REF!&lt;&gt;"",1,0))</f>
        <v>#REF!</v>
      </c>
      <c r="AA101" s="206" t="e">
        <f>IF('Crisis Indicator Data'!#REF!="No Data",1,IF(#REF!&lt;&gt;"",1,0))</f>
        <v>#REF!</v>
      </c>
      <c r="AB101" s="206" t="e">
        <f>IF('Crisis Indicator Data'!#REF!="No Data",1,IF(#REF!&lt;&gt;"",1,0))</f>
        <v>#REF!</v>
      </c>
      <c r="AC101" s="206" t="e">
        <f>IF('Crisis Indicator Data'!#REF!="No Data",1,IF(#REF!&lt;&gt;"",1,0))</f>
        <v>#REF!</v>
      </c>
      <c r="AD101" s="206" t="e">
        <f>IF('Crisis Indicator Data'!#REF!="No Data",1,IF(#REF!&lt;&gt;"",1,0))</f>
        <v>#REF!</v>
      </c>
      <c r="AE101" s="206" t="e">
        <f>IF('Crisis Indicator Data'!#REF!="No Data",1,IF(#REF!&lt;&gt;"",1,0))</f>
        <v>#REF!</v>
      </c>
      <c r="AF101" s="206" t="e">
        <f>IF('Crisis Indicator Data'!#REF!="No Data",1,IF(#REF!&lt;&gt;"",1,0))</f>
        <v>#REF!</v>
      </c>
      <c r="AG101" s="206" t="e">
        <f>IF('Crisis Indicator Data'!#REF!="No Data",1,IF(#REF!&lt;&gt;"",1,0))</f>
        <v>#REF!</v>
      </c>
      <c r="AH101" s="206" t="e">
        <f>IF('Crisis Indicator Data'!#REF!="No Data",1,IF(#REF!&lt;&gt;"",1,0))</f>
        <v>#REF!</v>
      </c>
      <c r="AI101" s="206" t="e">
        <f>IF('Crisis Indicator Data'!#REF!="No Data",1,IF(#REF!&lt;&gt;"",1,0))</f>
        <v>#REF!</v>
      </c>
      <c r="AJ101" s="206" t="e">
        <f>IF('Crisis Indicator Data'!#REF!="No Data",1,IF(#REF!&lt;&gt;"",1,0))</f>
        <v>#REF!</v>
      </c>
      <c r="AK101" s="206" t="e">
        <f>IF('Crisis Indicator Data'!#REF!="No Data",1,IF(#REF!&lt;&gt;"",1,0))</f>
        <v>#REF!</v>
      </c>
      <c r="AL101" s="206" t="e">
        <f>IF('Crisis Indicator Data'!#REF!="No Data",1,IF(#REF!&lt;&gt;"",1,0))</f>
        <v>#REF!</v>
      </c>
      <c r="AM101" s="206" t="e">
        <f>IF('Crisis Indicator Data'!#REF!="No Data",1,IF(#REF!&lt;&gt;"",1,0))</f>
        <v>#REF!</v>
      </c>
      <c r="AN101" s="206" t="e">
        <f>IF('Crisis Indicator Data'!#REF!="No Data",1,IF(#REF!&lt;&gt;"",1,0))</f>
        <v>#REF!</v>
      </c>
      <c r="AO101" s="206" t="e">
        <f>IF('Crisis Indicator Data'!#REF!="No Data",1,IF(#REF!&lt;&gt;"",1,0))</f>
        <v>#REF!</v>
      </c>
      <c r="AP101" s="206" t="e">
        <f>IF('Crisis Indicator Data'!#REF!="No Data",1,IF(#REF!&lt;&gt;"",1,0))</f>
        <v>#REF!</v>
      </c>
      <c r="AQ101" s="206" t="e">
        <f>IF('Crisis Indicator Data'!#REF!="No Data",1,IF(#REF!&lt;&gt;"",1,0))</f>
        <v>#REF!</v>
      </c>
      <c r="AR101" s="206" t="e">
        <f>IF('Crisis Indicator Data'!#REF!="No Data",1,IF(#REF!&lt;&gt;"",1,0))</f>
        <v>#REF!</v>
      </c>
      <c r="AS101" s="206" t="e">
        <f>IF('Crisis Indicator Data'!#REF!="No Data",1,IF(#REF!&lt;&gt;"",1,0))</f>
        <v>#REF!</v>
      </c>
      <c r="AT101" s="206" t="e">
        <f>IF('Crisis Indicator Data'!#REF!="No Data",1,IF(#REF!&lt;&gt;"",1,0))</f>
        <v>#REF!</v>
      </c>
      <c r="AU101" s="206" t="e">
        <f>IF('Crisis Indicator Data'!#REF!="No Data",1,IF(#REF!&lt;&gt;"",1,0))</f>
        <v>#REF!</v>
      </c>
      <c r="AV101" s="206" t="e">
        <f>IF('Crisis Indicator Data'!#REF!="No Data",1,IF(#REF!&lt;&gt;"",1,0))</f>
        <v>#REF!</v>
      </c>
      <c r="AW101" s="206" t="e">
        <f>IF('Crisis Indicator Data'!#REF!="No Data",1,IF(#REF!&lt;&gt;"",1,0))</f>
        <v>#REF!</v>
      </c>
      <c r="AX101" s="206" t="e">
        <f>IF('Crisis Indicator Data'!#REF!="No Data",1,IF(#REF!&lt;&gt;"",1,0))</f>
        <v>#REF!</v>
      </c>
      <c r="AY101" s="206" t="e">
        <f>IF('Crisis Indicator Data'!#REF!="No Data",1,IF(#REF!&lt;&gt;"",1,0))</f>
        <v>#REF!</v>
      </c>
      <c r="AZ101" s="206" t="e">
        <f>IF('Crisis Indicator Data'!#REF!="No Data",1,IF(#REF!&lt;&gt;"",1,0))</f>
        <v>#REF!</v>
      </c>
      <c r="BA101" t="e">
        <f t="shared" si="6"/>
        <v>#REF!</v>
      </c>
      <c r="BB101" s="22" t="e">
        <f t="shared" si="7"/>
        <v>#REF!</v>
      </c>
    </row>
    <row r="102" spans="1:54" x14ac:dyDescent="0.25">
      <c r="A102" t="s">
        <v>7293</v>
      </c>
      <c r="B102" s="206" t="e">
        <f>IF('Crisis Indicator Data'!#REF!="No Data",1,IF(#REF!&lt;&gt;"",1,0))</f>
        <v>#REF!</v>
      </c>
      <c r="C102" s="206" t="e">
        <f>IF('Crisis Indicator Data'!#REF!="No Data",1,IF(#REF!&lt;&gt;"",1,0))</f>
        <v>#REF!</v>
      </c>
      <c r="D102" s="206" t="e">
        <f>IF('Crisis Indicator Data'!#REF!="No Data",1,IF(#REF!&lt;&gt;"",1,0))</f>
        <v>#REF!</v>
      </c>
      <c r="E102" s="206" t="e">
        <f>IF('Crisis Indicator Data'!#REF!="No Data",1,IF(#REF!&lt;&gt;"",1,0))</f>
        <v>#REF!</v>
      </c>
      <c r="F102" s="206" t="e">
        <f>IF('Crisis Indicator Data'!#REF!="No Data",1,IF(#REF!&lt;&gt;"",1,0))</f>
        <v>#REF!</v>
      </c>
      <c r="G102" s="206" t="e">
        <f>IF('Crisis Indicator Data'!#REF!="No Data",1,IF(#REF!&lt;&gt;"",1,0))</f>
        <v>#REF!</v>
      </c>
      <c r="H102" s="206" t="e">
        <f>IF('Crisis Indicator Data'!#REF!="No Data",1,IF(#REF!&lt;&gt;"",1,0))</f>
        <v>#REF!</v>
      </c>
      <c r="I102" s="206" t="e">
        <f>IF('Crisis Indicator Data'!#REF!="No Data",1,IF(#REF!&lt;&gt;"",1,0))</f>
        <v>#REF!</v>
      </c>
      <c r="J102" s="206" t="e">
        <f>IF('Crisis Indicator Data'!#REF!="No Data",1,IF(#REF!&lt;&gt;"",1,0))</f>
        <v>#REF!</v>
      </c>
      <c r="K102" s="206" t="e">
        <f>IF('Crisis Indicator Data'!#REF!="No Data",1,IF(#REF!&lt;&gt;"",1,0))</f>
        <v>#REF!</v>
      </c>
      <c r="L102" s="206" t="e">
        <f>IF('Crisis Indicator Data'!#REF!="No Data",1,IF(#REF!&lt;&gt;"",1,0))</f>
        <v>#REF!</v>
      </c>
      <c r="M102" s="206" t="e">
        <f>IF('Crisis Indicator Data'!#REF!="No Data",1,IF(#REF!&lt;&gt;"",1,0))</f>
        <v>#REF!</v>
      </c>
      <c r="N102" s="206" t="e">
        <f>IF('Crisis Indicator Data'!#REF!="No Data",1,IF(#REF!&lt;&gt;"",1,0))</f>
        <v>#REF!</v>
      </c>
      <c r="O102" s="206" t="e">
        <f>IF('Crisis Indicator Data'!#REF!="No Data",1,IF(#REF!&lt;&gt;"",1,0))</f>
        <v>#REF!</v>
      </c>
      <c r="P102" s="206" t="e">
        <f>IF('Crisis Indicator Data'!#REF!="No Data",1,IF(#REF!&lt;&gt;"",1,0))</f>
        <v>#REF!</v>
      </c>
      <c r="Q102" s="206" t="e">
        <f>IF('Crisis Indicator Data'!#REF!="No Data",1,IF(#REF!&lt;&gt;"",1,0))</f>
        <v>#REF!</v>
      </c>
      <c r="R102" s="206" t="e">
        <f>IF('Crisis Indicator Data'!#REF!="No Data",1,IF(#REF!&lt;&gt;"",1,0))</f>
        <v>#REF!</v>
      </c>
      <c r="S102" s="206" t="e">
        <f>IF('Crisis Indicator Data'!#REF!="No Data",1,IF(#REF!&lt;&gt;"",1,0))</f>
        <v>#REF!</v>
      </c>
      <c r="T102" s="206" t="e">
        <f>IF('Crisis Indicator Data'!#REF!="No Data",1,IF(#REF!&lt;&gt;"",1,0))</f>
        <v>#REF!</v>
      </c>
      <c r="U102" s="206" t="e">
        <f>IF('Crisis Indicator Data'!#REF!="No Data",1,IF(#REF!&lt;&gt;"",1,0))</f>
        <v>#REF!</v>
      </c>
      <c r="V102" s="206" t="e">
        <f>IF('Crisis Indicator Data'!#REF!="No Data",1,IF(#REF!&lt;&gt;"",1,0))</f>
        <v>#REF!</v>
      </c>
      <c r="W102" s="206" t="e">
        <f>IF('Crisis Indicator Data'!#REF!="No Data",1,IF(#REF!&lt;&gt;"",1,0))</f>
        <v>#REF!</v>
      </c>
      <c r="X102" s="206" t="e">
        <f>IF('Crisis Indicator Data'!#REF!="No Data",1,IF(#REF!&lt;&gt;"",1,0))</f>
        <v>#REF!</v>
      </c>
      <c r="Y102" s="206" t="e">
        <f>IF('Crisis Indicator Data'!#REF!="No Data",1,IF(#REF!&lt;&gt;"",1,0))</f>
        <v>#REF!</v>
      </c>
      <c r="Z102" s="206" t="e">
        <f>IF('Crisis Indicator Data'!#REF!="No Data",1,IF(#REF!&lt;&gt;"",1,0))</f>
        <v>#REF!</v>
      </c>
      <c r="AA102" s="206" t="e">
        <f>IF('Crisis Indicator Data'!#REF!="No Data",1,IF(#REF!&lt;&gt;"",1,0))</f>
        <v>#REF!</v>
      </c>
      <c r="AB102" s="206" t="e">
        <f>IF('Crisis Indicator Data'!#REF!="No Data",1,IF(#REF!&lt;&gt;"",1,0))</f>
        <v>#REF!</v>
      </c>
      <c r="AC102" s="206" t="e">
        <f>IF('Crisis Indicator Data'!#REF!="No Data",1,IF(#REF!&lt;&gt;"",1,0))</f>
        <v>#REF!</v>
      </c>
      <c r="AD102" s="206" t="e">
        <f>IF('Crisis Indicator Data'!#REF!="No Data",1,IF(#REF!&lt;&gt;"",1,0))</f>
        <v>#REF!</v>
      </c>
      <c r="AE102" s="206" t="e">
        <f>IF('Crisis Indicator Data'!#REF!="No Data",1,IF(#REF!&lt;&gt;"",1,0))</f>
        <v>#REF!</v>
      </c>
      <c r="AF102" s="206" t="e">
        <f>IF('Crisis Indicator Data'!#REF!="No Data",1,IF(#REF!&lt;&gt;"",1,0))</f>
        <v>#REF!</v>
      </c>
      <c r="AG102" s="206" t="e">
        <f>IF('Crisis Indicator Data'!#REF!="No Data",1,IF(#REF!&lt;&gt;"",1,0))</f>
        <v>#REF!</v>
      </c>
      <c r="AH102" s="206" t="e">
        <f>IF('Crisis Indicator Data'!#REF!="No Data",1,IF(#REF!&lt;&gt;"",1,0))</f>
        <v>#REF!</v>
      </c>
      <c r="AI102" s="206" t="e">
        <f>IF('Crisis Indicator Data'!#REF!="No Data",1,IF(#REF!&lt;&gt;"",1,0))</f>
        <v>#REF!</v>
      </c>
      <c r="AJ102" s="206" t="e">
        <f>IF('Crisis Indicator Data'!#REF!="No Data",1,IF(#REF!&lt;&gt;"",1,0))</f>
        <v>#REF!</v>
      </c>
      <c r="AK102" s="206" t="e">
        <f>IF('Crisis Indicator Data'!#REF!="No Data",1,IF(#REF!&lt;&gt;"",1,0))</f>
        <v>#REF!</v>
      </c>
      <c r="AL102" s="206" t="e">
        <f>IF('Crisis Indicator Data'!#REF!="No Data",1,IF(#REF!&lt;&gt;"",1,0))</f>
        <v>#REF!</v>
      </c>
      <c r="AM102" s="206" t="e">
        <f>IF('Crisis Indicator Data'!#REF!="No Data",1,IF(#REF!&lt;&gt;"",1,0))</f>
        <v>#REF!</v>
      </c>
      <c r="AN102" s="206" t="e">
        <f>IF('Crisis Indicator Data'!#REF!="No Data",1,IF(#REF!&lt;&gt;"",1,0))</f>
        <v>#REF!</v>
      </c>
      <c r="AO102" s="206" t="e">
        <f>IF('Crisis Indicator Data'!#REF!="No Data",1,IF(#REF!&lt;&gt;"",1,0))</f>
        <v>#REF!</v>
      </c>
      <c r="AP102" s="206" t="e">
        <f>IF('Crisis Indicator Data'!#REF!="No Data",1,IF(#REF!&lt;&gt;"",1,0))</f>
        <v>#REF!</v>
      </c>
      <c r="AQ102" s="206" t="e">
        <f>IF('Crisis Indicator Data'!#REF!="No Data",1,IF(#REF!&lt;&gt;"",1,0))</f>
        <v>#REF!</v>
      </c>
      <c r="AR102" s="206" t="e">
        <f>IF('Crisis Indicator Data'!#REF!="No Data",1,IF(#REF!&lt;&gt;"",1,0))</f>
        <v>#REF!</v>
      </c>
      <c r="AS102" s="206" t="e">
        <f>IF('Crisis Indicator Data'!#REF!="No Data",1,IF(#REF!&lt;&gt;"",1,0))</f>
        <v>#REF!</v>
      </c>
      <c r="AT102" s="206" t="e">
        <f>IF('Crisis Indicator Data'!#REF!="No Data",1,IF(#REF!&lt;&gt;"",1,0))</f>
        <v>#REF!</v>
      </c>
      <c r="AU102" s="206" t="e">
        <f>IF('Crisis Indicator Data'!#REF!="No Data",1,IF(#REF!&lt;&gt;"",1,0))</f>
        <v>#REF!</v>
      </c>
      <c r="AV102" s="206" t="e">
        <f>IF('Crisis Indicator Data'!#REF!="No Data",1,IF(#REF!&lt;&gt;"",1,0))</f>
        <v>#REF!</v>
      </c>
      <c r="AW102" s="206" t="e">
        <f>IF('Crisis Indicator Data'!#REF!="No Data",1,IF(#REF!&lt;&gt;"",1,0))</f>
        <v>#REF!</v>
      </c>
      <c r="AX102" s="206" t="e">
        <f>IF('Crisis Indicator Data'!#REF!="No Data",1,IF(#REF!&lt;&gt;"",1,0))</f>
        <v>#REF!</v>
      </c>
      <c r="AY102" s="206" t="e">
        <f>IF('Crisis Indicator Data'!#REF!="No Data",1,IF(#REF!&lt;&gt;"",1,0))</f>
        <v>#REF!</v>
      </c>
      <c r="AZ102" s="206" t="e">
        <f>IF('Crisis Indicator Data'!#REF!="No Data",1,IF(#REF!&lt;&gt;"",1,0))</f>
        <v>#REF!</v>
      </c>
      <c r="BA102" t="e">
        <f t="shared" si="6"/>
        <v>#REF!</v>
      </c>
      <c r="BB102" s="22" t="e">
        <f t="shared" si="7"/>
        <v>#REF!</v>
      </c>
    </row>
    <row r="103" spans="1:54" x14ac:dyDescent="0.25">
      <c r="A103" t="s">
        <v>7313</v>
      </c>
      <c r="B103" s="206" t="e">
        <f>IF('Crisis Indicator Data'!#REF!="No Data",1,IF(#REF!&lt;&gt;"",1,0))</f>
        <v>#REF!</v>
      </c>
      <c r="C103" s="206" t="e">
        <f>IF('Crisis Indicator Data'!#REF!="No Data",1,IF(#REF!&lt;&gt;"",1,0))</f>
        <v>#REF!</v>
      </c>
      <c r="D103" s="206" t="e">
        <f>IF('Crisis Indicator Data'!#REF!="No Data",1,IF(#REF!&lt;&gt;"",1,0))</f>
        <v>#REF!</v>
      </c>
      <c r="E103" s="206" t="e">
        <f>IF('Crisis Indicator Data'!#REF!="No Data",1,IF(#REF!&lt;&gt;"",1,0))</f>
        <v>#REF!</v>
      </c>
      <c r="F103" s="206" t="e">
        <f>IF('Crisis Indicator Data'!#REF!="No Data",1,IF(#REF!&lt;&gt;"",1,0))</f>
        <v>#REF!</v>
      </c>
      <c r="G103" s="206" t="e">
        <f>IF('Crisis Indicator Data'!#REF!="No Data",1,IF(#REF!&lt;&gt;"",1,0))</f>
        <v>#REF!</v>
      </c>
      <c r="H103" s="206" t="e">
        <f>IF('Crisis Indicator Data'!#REF!="No Data",1,IF(#REF!&lt;&gt;"",1,0))</f>
        <v>#REF!</v>
      </c>
      <c r="I103" s="206" t="e">
        <f>IF('Crisis Indicator Data'!#REF!="No Data",1,IF(#REF!&lt;&gt;"",1,0))</f>
        <v>#REF!</v>
      </c>
      <c r="J103" s="206" t="e">
        <f>IF('Crisis Indicator Data'!#REF!="No Data",1,IF(#REF!&lt;&gt;"",1,0))</f>
        <v>#REF!</v>
      </c>
      <c r="K103" s="206" t="e">
        <f>IF('Crisis Indicator Data'!#REF!="No Data",1,IF(#REF!&lt;&gt;"",1,0))</f>
        <v>#REF!</v>
      </c>
      <c r="L103" s="206" t="e">
        <f>IF('Crisis Indicator Data'!#REF!="No Data",1,IF(#REF!&lt;&gt;"",1,0))</f>
        <v>#REF!</v>
      </c>
      <c r="M103" s="206" t="e">
        <f>IF('Crisis Indicator Data'!#REF!="No Data",1,IF(#REF!&lt;&gt;"",1,0))</f>
        <v>#REF!</v>
      </c>
      <c r="N103" s="206" t="e">
        <f>IF('Crisis Indicator Data'!#REF!="No Data",1,IF(#REF!&lt;&gt;"",1,0))</f>
        <v>#REF!</v>
      </c>
      <c r="O103" s="206" t="e">
        <f>IF('Crisis Indicator Data'!#REF!="No Data",1,IF(#REF!&lt;&gt;"",1,0))</f>
        <v>#REF!</v>
      </c>
      <c r="P103" s="206" t="e">
        <f>IF('Crisis Indicator Data'!#REF!="No Data",1,IF(#REF!&lt;&gt;"",1,0))</f>
        <v>#REF!</v>
      </c>
      <c r="Q103" s="206" t="e">
        <f>IF('Crisis Indicator Data'!#REF!="No Data",1,IF(#REF!&lt;&gt;"",1,0))</f>
        <v>#REF!</v>
      </c>
      <c r="R103" s="206" t="e">
        <f>IF('Crisis Indicator Data'!#REF!="No Data",1,IF(#REF!&lt;&gt;"",1,0))</f>
        <v>#REF!</v>
      </c>
      <c r="S103" s="206" t="e">
        <f>IF('Crisis Indicator Data'!#REF!="No Data",1,IF(#REF!&lt;&gt;"",1,0))</f>
        <v>#REF!</v>
      </c>
      <c r="T103" s="206" t="e">
        <f>IF('Crisis Indicator Data'!#REF!="No Data",1,IF(#REF!&lt;&gt;"",1,0))</f>
        <v>#REF!</v>
      </c>
      <c r="U103" s="206" t="e">
        <f>IF('Crisis Indicator Data'!#REF!="No Data",1,IF(#REF!&lt;&gt;"",1,0))</f>
        <v>#REF!</v>
      </c>
      <c r="V103" s="206" t="e">
        <f>IF('Crisis Indicator Data'!#REF!="No Data",1,IF(#REF!&lt;&gt;"",1,0))</f>
        <v>#REF!</v>
      </c>
      <c r="W103" s="206" t="e">
        <f>IF('Crisis Indicator Data'!#REF!="No Data",1,IF(#REF!&lt;&gt;"",1,0))</f>
        <v>#REF!</v>
      </c>
      <c r="X103" s="206" t="e">
        <f>IF('Crisis Indicator Data'!#REF!="No Data",1,IF(#REF!&lt;&gt;"",1,0))</f>
        <v>#REF!</v>
      </c>
      <c r="Y103" s="206" t="e">
        <f>IF('Crisis Indicator Data'!#REF!="No Data",1,IF(#REF!&lt;&gt;"",1,0))</f>
        <v>#REF!</v>
      </c>
      <c r="Z103" s="206" t="e">
        <f>IF('Crisis Indicator Data'!#REF!="No Data",1,IF(#REF!&lt;&gt;"",1,0))</f>
        <v>#REF!</v>
      </c>
      <c r="AA103" s="206" t="e">
        <f>IF('Crisis Indicator Data'!#REF!="No Data",1,IF(#REF!&lt;&gt;"",1,0))</f>
        <v>#REF!</v>
      </c>
      <c r="AB103" s="206" t="e">
        <f>IF('Crisis Indicator Data'!#REF!="No Data",1,IF(#REF!&lt;&gt;"",1,0))</f>
        <v>#REF!</v>
      </c>
      <c r="AC103" s="206" t="e">
        <f>IF('Crisis Indicator Data'!#REF!="No Data",1,IF(#REF!&lt;&gt;"",1,0))</f>
        <v>#REF!</v>
      </c>
      <c r="AD103" s="206" t="e">
        <f>IF('Crisis Indicator Data'!#REF!="No Data",1,IF(#REF!&lt;&gt;"",1,0))</f>
        <v>#REF!</v>
      </c>
      <c r="AE103" s="206" t="e">
        <f>IF('Crisis Indicator Data'!#REF!="No Data",1,IF(#REF!&lt;&gt;"",1,0))</f>
        <v>#REF!</v>
      </c>
      <c r="AF103" s="206" t="e">
        <f>IF('Crisis Indicator Data'!#REF!="No Data",1,IF(#REF!&lt;&gt;"",1,0))</f>
        <v>#REF!</v>
      </c>
      <c r="AG103" s="206" t="e">
        <f>IF('Crisis Indicator Data'!#REF!="No Data",1,IF(#REF!&lt;&gt;"",1,0))</f>
        <v>#REF!</v>
      </c>
      <c r="AH103" s="206" t="e">
        <f>IF('Crisis Indicator Data'!#REF!="No Data",1,IF(#REF!&lt;&gt;"",1,0))</f>
        <v>#REF!</v>
      </c>
      <c r="AI103" s="206" t="e">
        <f>IF('Crisis Indicator Data'!#REF!="No Data",1,IF(#REF!&lt;&gt;"",1,0))</f>
        <v>#REF!</v>
      </c>
      <c r="AJ103" s="206" t="e">
        <f>IF('Crisis Indicator Data'!#REF!="No Data",1,IF(#REF!&lt;&gt;"",1,0))</f>
        <v>#REF!</v>
      </c>
      <c r="AK103" s="206" t="e">
        <f>IF('Crisis Indicator Data'!#REF!="No Data",1,IF(#REF!&lt;&gt;"",1,0))</f>
        <v>#REF!</v>
      </c>
      <c r="AL103" s="206" t="e">
        <f>IF('Crisis Indicator Data'!#REF!="No Data",1,IF(#REF!&lt;&gt;"",1,0))</f>
        <v>#REF!</v>
      </c>
      <c r="AM103" s="206" t="e">
        <f>IF('Crisis Indicator Data'!#REF!="No Data",1,IF(#REF!&lt;&gt;"",1,0))</f>
        <v>#REF!</v>
      </c>
      <c r="AN103" s="206" t="e">
        <f>IF('Crisis Indicator Data'!#REF!="No Data",1,IF(#REF!&lt;&gt;"",1,0))</f>
        <v>#REF!</v>
      </c>
      <c r="AO103" s="206" t="e">
        <f>IF('Crisis Indicator Data'!#REF!="No Data",1,IF(#REF!&lt;&gt;"",1,0))</f>
        <v>#REF!</v>
      </c>
      <c r="AP103" s="206" t="e">
        <f>IF('Crisis Indicator Data'!#REF!="No Data",1,IF(#REF!&lt;&gt;"",1,0))</f>
        <v>#REF!</v>
      </c>
      <c r="AQ103" s="206" t="e">
        <f>IF('Crisis Indicator Data'!#REF!="No Data",1,IF(#REF!&lt;&gt;"",1,0))</f>
        <v>#REF!</v>
      </c>
      <c r="AR103" s="206" t="e">
        <f>IF('Crisis Indicator Data'!#REF!="No Data",1,IF(#REF!&lt;&gt;"",1,0))</f>
        <v>#REF!</v>
      </c>
      <c r="AS103" s="206" t="e">
        <f>IF('Crisis Indicator Data'!#REF!="No Data",1,IF(#REF!&lt;&gt;"",1,0))</f>
        <v>#REF!</v>
      </c>
      <c r="AT103" s="206" t="e">
        <f>IF('Crisis Indicator Data'!#REF!="No Data",1,IF(#REF!&lt;&gt;"",1,0))</f>
        <v>#REF!</v>
      </c>
      <c r="AU103" s="206" t="e">
        <f>IF('Crisis Indicator Data'!#REF!="No Data",1,IF(#REF!&lt;&gt;"",1,0))</f>
        <v>#REF!</v>
      </c>
      <c r="AV103" s="206" t="e">
        <f>IF('Crisis Indicator Data'!#REF!="No Data",1,IF(#REF!&lt;&gt;"",1,0))</f>
        <v>#REF!</v>
      </c>
      <c r="AW103" s="206" t="e">
        <f>IF('Crisis Indicator Data'!#REF!="No Data",1,IF(#REF!&lt;&gt;"",1,0))</f>
        <v>#REF!</v>
      </c>
      <c r="AX103" s="206" t="e">
        <f>IF('Crisis Indicator Data'!#REF!="No Data",1,IF(#REF!&lt;&gt;"",1,0))</f>
        <v>#REF!</v>
      </c>
      <c r="AY103" s="206" t="e">
        <f>IF('Crisis Indicator Data'!#REF!="No Data",1,IF(#REF!&lt;&gt;"",1,0))</f>
        <v>#REF!</v>
      </c>
      <c r="AZ103" s="206" t="e">
        <f>IF('Crisis Indicator Data'!#REF!="No Data",1,IF(#REF!&lt;&gt;"",1,0))</f>
        <v>#REF!</v>
      </c>
      <c r="BA103" t="e">
        <f t="shared" si="6"/>
        <v>#REF!</v>
      </c>
      <c r="BB103" s="22" t="e">
        <f t="shared" si="7"/>
        <v>#REF!</v>
      </c>
    </row>
    <row r="104" spans="1:54" x14ac:dyDescent="0.25">
      <c r="A104" t="s">
        <v>7314</v>
      </c>
      <c r="B104" s="206" t="e">
        <f>IF('Crisis Indicator Data'!#REF!="No Data",1,IF(#REF!&lt;&gt;"",1,0))</f>
        <v>#REF!</v>
      </c>
      <c r="C104" s="206" t="e">
        <f>IF('Crisis Indicator Data'!#REF!="No Data",1,IF(#REF!&lt;&gt;"",1,0))</f>
        <v>#REF!</v>
      </c>
      <c r="D104" s="206" t="e">
        <f>IF('Crisis Indicator Data'!#REF!="No Data",1,IF(#REF!&lt;&gt;"",1,0))</f>
        <v>#REF!</v>
      </c>
      <c r="E104" s="206" t="e">
        <f>IF('Crisis Indicator Data'!#REF!="No Data",1,IF(#REF!&lt;&gt;"",1,0))</f>
        <v>#REF!</v>
      </c>
      <c r="F104" s="206" t="e">
        <f>IF('Crisis Indicator Data'!#REF!="No Data",1,IF(#REF!&lt;&gt;"",1,0))</f>
        <v>#REF!</v>
      </c>
      <c r="G104" s="206" t="e">
        <f>IF('Crisis Indicator Data'!#REF!="No Data",1,IF(#REF!&lt;&gt;"",1,0))</f>
        <v>#REF!</v>
      </c>
      <c r="H104" s="206" t="e">
        <f>IF('Crisis Indicator Data'!#REF!="No Data",1,IF(#REF!&lt;&gt;"",1,0))</f>
        <v>#REF!</v>
      </c>
      <c r="I104" s="206" t="e">
        <f>IF('Crisis Indicator Data'!#REF!="No Data",1,IF(#REF!&lt;&gt;"",1,0))</f>
        <v>#REF!</v>
      </c>
      <c r="J104" s="206" t="e">
        <f>IF('Crisis Indicator Data'!#REF!="No Data",1,IF(#REF!&lt;&gt;"",1,0))</f>
        <v>#REF!</v>
      </c>
      <c r="K104" s="206" t="e">
        <f>IF('Crisis Indicator Data'!#REF!="No Data",1,IF(#REF!&lt;&gt;"",1,0))</f>
        <v>#REF!</v>
      </c>
      <c r="L104" s="206" t="e">
        <f>IF('Crisis Indicator Data'!#REF!="No Data",1,IF(#REF!&lt;&gt;"",1,0))</f>
        <v>#REF!</v>
      </c>
      <c r="M104" s="206" t="e">
        <f>IF('Crisis Indicator Data'!#REF!="No Data",1,IF(#REF!&lt;&gt;"",1,0))</f>
        <v>#REF!</v>
      </c>
      <c r="N104" s="206" t="e">
        <f>IF('Crisis Indicator Data'!#REF!="No Data",1,IF(#REF!&lt;&gt;"",1,0))</f>
        <v>#REF!</v>
      </c>
      <c r="O104" s="206" t="e">
        <f>IF('Crisis Indicator Data'!#REF!="No Data",1,IF(#REF!&lt;&gt;"",1,0))</f>
        <v>#REF!</v>
      </c>
      <c r="P104" s="206" t="e">
        <f>IF('Crisis Indicator Data'!#REF!="No Data",1,IF(#REF!&lt;&gt;"",1,0))</f>
        <v>#REF!</v>
      </c>
      <c r="Q104" s="206" t="e">
        <f>IF('Crisis Indicator Data'!#REF!="No Data",1,IF(#REF!&lt;&gt;"",1,0))</f>
        <v>#REF!</v>
      </c>
      <c r="R104" s="206" t="e">
        <f>IF('Crisis Indicator Data'!#REF!="No Data",1,IF(#REF!&lt;&gt;"",1,0))</f>
        <v>#REF!</v>
      </c>
      <c r="S104" s="206" t="e">
        <f>IF('Crisis Indicator Data'!#REF!="No Data",1,IF(#REF!&lt;&gt;"",1,0))</f>
        <v>#REF!</v>
      </c>
      <c r="T104" s="206" t="e">
        <f>IF('Crisis Indicator Data'!#REF!="No Data",1,IF(#REF!&lt;&gt;"",1,0))</f>
        <v>#REF!</v>
      </c>
      <c r="U104" s="206" t="e">
        <f>IF('Crisis Indicator Data'!#REF!="No Data",1,IF(#REF!&lt;&gt;"",1,0))</f>
        <v>#REF!</v>
      </c>
      <c r="V104" s="206" t="e">
        <f>IF('Crisis Indicator Data'!#REF!="No Data",1,IF(#REF!&lt;&gt;"",1,0))</f>
        <v>#REF!</v>
      </c>
      <c r="W104" s="206" t="e">
        <f>IF('Crisis Indicator Data'!#REF!="No Data",1,IF(#REF!&lt;&gt;"",1,0))</f>
        <v>#REF!</v>
      </c>
      <c r="X104" s="206" t="e">
        <f>IF('Crisis Indicator Data'!#REF!="No Data",1,IF(#REF!&lt;&gt;"",1,0))</f>
        <v>#REF!</v>
      </c>
      <c r="Y104" s="206" t="e">
        <f>IF('Crisis Indicator Data'!#REF!="No Data",1,IF(#REF!&lt;&gt;"",1,0))</f>
        <v>#REF!</v>
      </c>
      <c r="Z104" s="206" t="e">
        <f>IF('Crisis Indicator Data'!#REF!="No Data",1,IF(#REF!&lt;&gt;"",1,0))</f>
        <v>#REF!</v>
      </c>
      <c r="AA104" s="206" t="e">
        <f>IF('Crisis Indicator Data'!#REF!="No Data",1,IF(#REF!&lt;&gt;"",1,0))</f>
        <v>#REF!</v>
      </c>
      <c r="AB104" s="206" t="e">
        <f>IF('Crisis Indicator Data'!#REF!="No Data",1,IF(#REF!&lt;&gt;"",1,0))</f>
        <v>#REF!</v>
      </c>
      <c r="AC104" s="206" t="e">
        <f>IF('Crisis Indicator Data'!#REF!="No Data",1,IF(#REF!&lt;&gt;"",1,0))</f>
        <v>#REF!</v>
      </c>
      <c r="AD104" s="206" t="e">
        <f>IF('Crisis Indicator Data'!#REF!="No Data",1,IF(#REF!&lt;&gt;"",1,0))</f>
        <v>#REF!</v>
      </c>
      <c r="AE104" s="206" t="e">
        <f>IF('Crisis Indicator Data'!#REF!="No Data",1,IF(#REF!&lt;&gt;"",1,0))</f>
        <v>#REF!</v>
      </c>
      <c r="AF104" s="206" t="e">
        <f>IF('Crisis Indicator Data'!#REF!="No Data",1,IF(#REF!&lt;&gt;"",1,0))</f>
        <v>#REF!</v>
      </c>
      <c r="AG104" s="206" t="e">
        <f>IF('Crisis Indicator Data'!#REF!="No Data",1,IF(#REF!&lt;&gt;"",1,0))</f>
        <v>#REF!</v>
      </c>
      <c r="AH104" s="206" t="e">
        <f>IF('Crisis Indicator Data'!#REF!="No Data",1,IF(#REF!&lt;&gt;"",1,0))</f>
        <v>#REF!</v>
      </c>
      <c r="AI104" s="206" t="e">
        <f>IF('Crisis Indicator Data'!#REF!="No Data",1,IF(#REF!&lt;&gt;"",1,0))</f>
        <v>#REF!</v>
      </c>
      <c r="AJ104" s="206" t="e">
        <f>IF('Crisis Indicator Data'!#REF!="No Data",1,IF(#REF!&lt;&gt;"",1,0))</f>
        <v>#REF!</v>
      </c>
      <c r="AK104" s="206" t="e">
        <f>IF('Crisis Indicator Data'!#REF!="No Data",1,IF(#REF!&lt;&gt;"",1,0))</f>
        <v>#REF!</v>
      </c>
      <c r="AL104" s="206" t="e">
        <f>IF('Crisis Indicator Data'!#REF!="No Data",1,IF(#REF!&lt;&gt;"",1,0))</f>
        <v>#REF!</v>
      </c>
      <c r="AM104" s="206" t="e">
        <f>IF('Crisis Indicator Data'!#REF!="No Data",1,IF(#REF!&lt;&gt;"",1,0))</f>
        <v>#REF!</v>
      </c>
      <c r="AN104" s="206" t="e">
        <f>IF('Crisis Indicator Data'!#REF!="No Data",1,IF(#REF!&lt;&gt;"",1,0))</f>
        <v>#REF!</v>
      </c>
      <c r="AO104" s="206" t="e">
        <f>IF('Crisis Indicator Data'!#REF!="No Data",1,IF(#REF!&lt;&gt;"",1,0))</f>
        <v>#REF!</v>
      </c>
      <c r="AP104" s="206" t="e">
        <f>IF('Crisis Indicator Data'!#REF!="No Data",1,IF(#REF!&lt;&gt;"",1,0))</f>
        <v>#REF!</v>
      </c>
      <c r="AQ104" s="206" t="e">
        <f>IF('Crisis Indicator Data'!#REF!="No Data",1,IF(#REF!&lt;&gt;"",1,0))</f>
        <v>#REF!</v>
      </c>
      <c r="AR104" s="206" t="e">
        <f>IF('Crisis Indicator Data'!#REF!="No Data",1,IF(#REF!&lt;&gt;"",1,0))</f>
        <v>#REF!</v>
      </c>
      <c r="AS104" s="206" t="e">
        <f>IF('Crisis Indicator Data'!#REF!="No Data",1,IF(#REF!&lt;&gt;"",1,0))</f>
        <v>#REF!</v>
      </c>
      <c r="AT104" s="206" t="e">
        <f>IF('Crisis Indicator Data'!#REF!="No Data",1,IF(#REF!&lt;&gt;"",1,0))</f>
        <v>#REF!</v>
      </c>
      <c r="AU104" s="206" t="e">
        <f>IF('Crisis Indicator Data'!#REF!="No Data",1,IF(#REF!&lt;&gt;"",1,0))</f>
        <v>#REF!</v>
      </c>
      <c r="AV104" s="206" t="e">
        <f>IF('Crisis Indicator Data'!#REF!="No Data",1,IF(#REF!&lt;&gt;"",1,0))</f>
        <v>#REF!</v>
      </c>
      <c r="AW104" s="206" t="e">
        <f>IF('Crisis Indicator Data'!#REF!="No Data",1,IF(#REF!&lt;&gt;"",1,0))</f>
        <v>#REF!</v>
      </c>
      <c r="AX104" s="206" t="e">
        <f>IF('Crisis Indicator Data'!#REF!="No Data",1,IF(#REF!&lt;&gt;"",1,0))</f>
        <v>#REF!</v>
      </c>
      <c r="AY104" s="206" t="e">
        <f>IF('Crisis Indicator Data'!#REF!="No Data",1,IF(#REF!&lt;&gt;"",1,0))</f>
        <v>#REF!</v>
      </c>
      <c r="AZ104" s="206" t="e">
        <f>IF('Crisis Indicator Data'!#REF!="No Data",1,IF(#REF!&lt;&gt;"",1,0))</f>
        <v>#REF!</v>
      </c>
      <c r="BA104" t="e">
        <f t="shared" si="6"/>
        <v>#REF!</v>
      </c>
      <c r="BB104" s="22" t="e">
        <f t="shared" si="7"/>
        <v>#REF!</v>
      </c>
    </row>
    <row r="105" spans="1:54" x14ac:dyDescent="0.25">
      <c r="A105" t="s">
        <v>7295</v>
      </c>
      <c r="B105" s="206" t="e">
        <f>IF('Crisis Indicator Data'!#REF!="No Data",1,IF(#REF!&lt;&gt;"",1,0))</f>
        <v>#REF!</v>
      </c>
      <c r="C105" s="206" t="e">
        <f>IF('Crisis Indicator Data'!#REF!="No Data",1,IF(#REF!&lt;&gt;"",1,0))</f>
        <v>#REF!</v>
      </c>
      <c r="D105" s="206" t="e">
        <f>IF('Crisis Indicator Data'!#REF!="No Data",1,IF(#REF!&lt;&gt;"",1,0))</f>
        <v>#REF!</v>
      </c>
      <c r="E105" s="206" t="e">
        <f>IF('Crisis Indicator Data'!#REF!="No Data",1,IF(#REF!&lt;&gt;"",1,0))</f>
        <v>#REF!</v>
      </c>
      <c r="F105" s="206" t="e">
        <f>IF('Crisis Indicator Data'!#REF!="No Data",1,IF(#REF!&lt;&gt;"",1,0))</f>
        <v>#REF!</v>
      </c>
      <c r="G105" s="206" t="e">
        <f>IF('Crisis Indicator Data'!#REF!="No Data",1,IF(#REF!&lt;&gt;"",1,0))</f>
        <v>#REF!</v>
      </c>
      <c r="H105" s="206" t="e">
        <f>IF('Crisis Indicator Data'!#REF!="No Data",1,IF(#REF!&lt;&gt;"",1,0))</f>
        <v>#REF!</v>
      </c>
      <c r="I105" s="206" t="e">
        <f>IF('Crisis Indicator Data'!#REF!="No Data",1,IF(#REF!&lt;&gt;"",1,0))</f>
        <v>#REF!</v>
      </c>
      <c r="J105" s="206" t="e">
        <f>IF('Crisis Indicator Data'!#REF!="No Data",1,IF(#REF!&lt;&gt;"",1,0))</f>
        <v>#REF!</v>
      </c>
      <c r="K105" s="206" t="e">
        <f>IF('Crisis Indicator Data'!#REF!="No Data",1,IF(#REF!&lt;&gt;"",1,0))</f>
        <v>#REF!</v>
      </c>
      <c r="L105" s="206" t="e">
        <f>IF('Crisis Indicator Data'!#REF!="No Data",1,IF(#REF!&lt;&gt;"",1,0))</f>
        <v>#REF!</v>
      </c>
      <c r="M105" s="206" t="e">
        <f>IF('Crisis Indicator Data'!#REF!="No Data",1,IF(#REF!&lt;&gt;"",1,0))</f>
        <v>#REF!</v>
      </c>
      <c r="N105" s="206" t="e">
        <f>IF('Crisis Indicator Data'!#REF!="No Data",1,IF(#REF!&lt;&gt;"",1,0))</f>
        <v>#REF!</v>
      </c>
      <c r="O105" s="206" t="e">
        <f>IF('Crisis Indicator Data'!#REF!="No Data",1,IF(#REF!&lt;&gt;"",1,0))</f>
        <v>#REF!</v>
      </c>
      <c r="P105" s="206" t="e">
        <f>IF('Crisis Indicator Data'!#REF!="No Data",1,IF(#REF!&lt;&gt;"",1,0))</f>
        <v>#REF!</v>
      </c>
      <c r="Q105" s="206" t="e">
        <f>IF('Crisis Indicator Data'!#REF!="No Data",1,IF(#REF!&lt;&gt;"",1,0))</f>
        <v>#REF!</v>
      </c>
      <c r="R105" s="206" t="e">
        <f>IF('Crisis Indicator Data'!#REF!="No Data",1,IF(#REF!&lt;&gt;"",1,0))</f>
        <v>#REF!</v>
      </c>
      <c r="S105" s="206" t="e">
        <f>IF('Crisis Indicator Data'!#REF!="No Data",1,IF(#REF!&lt;&gt;"",1,0))</f>
        <v>#REF!</v>
      </c>
      <c r="T105" s="206" t="e">
        <f>IF('Crisis Indicator Data'!#REF!="No Data",1,IF(#REF!&lt;&gt;"",1,0))</f>
        <v>#REF!</v>
      </c>
      <c r="U105" s="206" t="e">
        <f>IF('Crisis Indicator Data'!#REF!="No Data",1,IF(#REF!&lt;&gt;"",1,0))</f>
        <v>#REF!</v>
      </c>
      <c r="V105" s="206" t="e">
        <f>IF('Crisis Indicator Data'!#REF!="No Data",1,IF(#REF!&lt;&gt;"",1,0))</f>
        <v>#REF!</v>
      </c>
      <c r="W105" s="206" t="e">
        <f>IF('Crisis Indicator Data'!#REF!="No Data",1,IF(#REF!&lt;&gt;"",1,0))</f>
        <v>#REF!</v>
      </c>
      <c r="X105" s="206" t="e">
        <f>IF('Crisis Indicator Data'!#REF!="No Data",1,IF(#REF!&lt;&gt;"",1,0))</f>
        <v>#REF!</v>
      </c>
      <c r="Y105" s="206" t="e">
        <f>IF('Crisis Indicator Data'!#REF!="No Data",1,IF(#REF!&lt;&gt;"",1,0))</f>
        <v>#REF!</v>
      </c>
      <c r="Z105" s="206" t="e">
        <f>IF('Crisis Indicator Data'!#REF!="No Data",1,IF(#REF!&lt;&gt;"",1,0))</f>
        <v>#REF!</v>
      </c>
      <c r="AA105" s="206" t="e">
        <f>IF('Crisis Indicator Data'!#REF!="No Data",1,IF(#REF!&lt;&gt;"",1,0))</f>
        <v>#REF!</v>
      </c>
      <c r="AB105" s="206" t="e">
        <f>IF('Crisis Indicator Data'!#REF!="No Data",1,IF(#REF!&lt;&gt;"",1,0))</f>
        <v>#REF!</v>
      </c>
      <c r="AC105" s="206" t="e">
        <f>IF('Crisis Indicator Data'!#REF!="No Data",1,IF(#REF!&lt;&gt;"",1,0))</f>
        <v>#REF!</v>
      </c>
      <c r="AD105" s="206" t="e">
        <f>IF('Crisis Indicator Data'!#REF!="No Data",1,IF(#REF!&lt;&gt;"",1,0))</f>
        <v>#REF!</v>
      </c>
      <c r="AE105" s="206" t="e">
        <f>IF('Crisis Indicator Data'!#REF!="No Data",1,IF(#REF!&lt;&gt;"",1,0))</f>
        <v>#REF!</v>
      </c>
      <c r="AF105" s="206" t="e">
        <f>IF('Crisis Indicator Data'!#REF!="No Data",1,IF(#REF!&lt;&gt;"",1,0))</f>
        <v>#REF!</v>
      </c>
      <c r="AG105" s="206" t="e">
        <f>IF('Crisis Indicator Data'!#REF!="No Data",1,IF(#REF!&lt;&gt;"",1,0))</f>
        <v>#REF!</v>
      </c>
      <c r="AH105" s="206" t="e">
        <f>IF('Crisis Indicator Data'!#REF!="No Data",1,IF(#REF!&lt;&gt;"",1,0))</f>
        <v>#REF!</v>
      </c>
      <c r="AI105" s="206" t="e">
        <f>IF('Crisis Indicator Data'!#REF!="No Data",1,IF(#REF!&lt;&gt;"",1,0))</f>
        <v>#REF!</v>
      </c>
      <c r="AJ105" s="206" t="e">
        <f>IF('Crisis Indicator Data'!#REF!="No Data",1,IF(#REF!&lt;&gt;"",1,0))</f>
        <v>#REF!</v>
      </c>
      <c r="AK105" s="206" t="e">
        <f>IF('Crisis Indicator Data'!#REF!="No Data",1,IF(#REF!&lt;&gt;"",1,0))</f>
        <v>#REF!</v>
      </c>
      <c r="AL105" s="206" t="e">
        <f>IF('Crisis Indicator Data'!#REF!="No Data",1,IF(#REF!&lt;&gt;"",1,0))</f>
        <v>#REF!</v>
      </c>
      <c r="AM105" s="206" t="e">
        <f>IF('Crisis Indicator Data'!#REF!="No Data",1,IF(#REF!&lt;&gt;"",1,0))</f>
        <v>#REF!</v>
      </c>
      <c r="AN105" s="206" t="e">
        <f>IF('Crisis Indicator Data'!#REF!="No Data",1,IF(#REF!&lt;&gt;"",1,0))</f>
        <v>#REF!</v>
      </c>
      <c r="AO105" s="206" t="e">
        <f>IF('Crisis Indicator Data'!#REF!="No Data",1,IF(#REF!&lt;&gt;"",1,0))</f>
        <v>#REF!</v>
      </c>
      <c r="AP105" s="206" t="e">
        <f>IF('Crisis Indicator Data'!#REF!="No Data",1,IF(#REF!&lt;&gt;"",1,0))</f>
        <v>#REF!</v>
      </c>
      <c r="AQ105" s="206" t="e">
        <f>IF('Crisis Indicator Data'!#REF!="No Data",1,IF(#REF!&lt;&gt;"",1,0))</f>
        <v>#REF!</v>
      </c>
      <c r="AR105" s="206" t="e">
        <f>IF('Crisis Indicator Data'!#REF!="No Data",1,IF(#REF!&lt;&gt;"",1,0))</f>
        <v>#REF!</v>
      </c>
      <c r="AS105" s="206" t="e">
        <f>IF('Crisis Indicator Data'!#REF!="No Data",1,IF(#REF!&lt;&gt;"",1,0))</f>
        <v>#REF!</v>
      </c>
      <c r="AT105" s="206" t="e">
        <f>IF('Crisis Indicator Data'!#REF!="No Data",1,IF(#REF!&lt;&gt;"",1,0))</f>
        <v>#REF!</v>
      </c>
      <c r="AU105" s="206" t="e">
        <f>IF('Crisis Indicator Data'!#REF!="No Data",1,IF(#REF!&lt;&gt;"",1,0))</f>
        <v>#REF!</v>
      </c>
      <c r="AV105" s="206" t="e">
        <f>IF('Crisis Indicator Data'!#REF!="No Data",1,IF(#REF!&lt;&gt;"",1,0))</f>
        <v>#REF!</v>
      </c>
      <c r="AW105" s="206" t="e">
        <f>IF('Crisis Indicator Data'!#REF!="No Data",1,IF(#REF!&lt;&gt;"",1,0))</f>
        <v>#REF!</v>
      </c>
      <c r="AX105" s="206" t="e">
        <f>IF('Crisis Indicator Data'!#REF!="No Data",1,IF(#REF!&lt;&gt;"",1,0))</f>
        <v>#REF!</v>
      </c>
      <c r="AY105" s="206" t="e">
        <f>IF('Crisis Indicator Data'!#REF!="No Data",1,IF(#REF!&lt;&gt;"",1,0))</f>
        <v>#REF!</v>
      </c>
      <c r="AZ105" s="206" t="e">
        <f>IF('Crisis Indicator Data'!#REF!="No Data",1,IF(#REF!&lt;&gt;"",1,0))</f>
        <v>#REF!</v>
      </c>
      <c r="BA105" t="e">
        <f t="shared" si="6"/>
        <v>#REF!</v>
      </c>
      <c r="BB105" s="22" t="e">
        <f t="shared" si="7"/>
        <v>#REF!</v>
      </c>
    </row>
    <row r="106" spans="1:54" x14ac:dyDescent="0.25">
      <c r="A106" t="s">
        <v>7301</v>
      </c>
      <c r="B106" s="206" t="e">
        <f>IF('Crisis Indicator Data'!#REF!="No Data",1,IF(#REF!&lt;&gt;"",1,0))</f>
        <v>#REF!</v>
      </c>
      <c r="C106" s="206" t="e">
        <f>IF('Crisis Indicator Data'!#REF!="No Data",1,IF(#REF!&lt;&gt;"",1,0))</f>
        <v>#REF!</v>
      </c>
      <c r="D106" s="206" t="e">
        <f>IF('Crisis Indicator Data'!#REF!="No Data",1,IF(#REF!&lt;&gt;"",1,0))</f>
        <v>#REF!</v>
      </c>
      <c r="E106" s="206" t="e">
        <f>IF('Crisis Indicator Data'!#REF!="No Data",1,IF(#REF!&lt;&gt;"",1,0))</f>
        <v>#REF!</v>
      </c>
      <c r="F106" s="206" t="e">
        <f>IF('Crisis Indicator Data'!#REF!="No Data",1,IF(#REF!&lt;&gt;"",1,0))</f>
        <v>#REF!</v>
      </c>
      <c r="G106" s="206" t="e">
        <f>IF('Crisis Indicator Data'!#REF!="No Data",1,IF(#REF!&lt;&gt;"",1,0))</f>
        <v>#REF!</v>
      </c>
      <c r="H106" s="206" t="e">
        <f>IF('Crisis Indicator Data'!#REF!="No Data",1,IF(#REF!&lt;&gt;"",1,0))</f>
        <v>#REF!</v>
      </c>
      <c r="I106" s="206" t="e">
        <f>IF('Crisis Indicator Data'!#REF!="No Data",1,IF(#REF!&lt;&gt;"",1,0))</f>
        <v>#REF!</v>
      </c>
      <c r="J106" s="206" t="e">
        <f>IF('Crisis Indicator Data'!#REF!="No Data",1,IF(#REF!&lt;&gt;"",1,0))</f>
        <v>#REF!</v>
      </c>
      <c r="K106" s="206" t="e">
        <f>IF('Crisis Indicator Data'!#REF!="No Data",1,IF(#REF!&lt;&gt;"",1,0))</f>
        <v>#REF!</v>
      </c>
      <c r="L106" s="206" t="e">
        <f>IF('Crisis Indicator Data'!#REF!="No Data",1,IF(#REF!&lt;&gt;"",1,0))</f>
        <v>#REF!</v>
      </c>
      <c r="M106" s="206" t="e">
        <f>IF('Crisis Indicator Data'!#REF!="No Data",1,IF(#REF!&lt;&gt;"",1,0))</f>
        <v>#REF!</v>
      </c>
      <c r="N106" s="206" t="e">
        <f>IF('Crisis Indicator Data'!#REF!="No Data",1,IF(#REF!&lt;&gt;"",1,0))</f>
        <v>#REF!</v>
      </c>
      <c r="O106" s="206" t="e">
        <f>IF('Crisis Indicator Data'!#REF!="No Data",1,IF(#REF!&lt;&gt;"",1,0))</f>
        <v>#REF!</v>
      </c>
      <c r="P106" s="206" t="e">
        <f>IF('Crisis Indicator Data'!#REF!="No Data",1,IF(#REF!&lt;&gt;"",1,0))</f>
        <v>#REF!</v>
      </c>
      <c r="Q106" s="206" t="e">
        <f>IF('Crisis Indicator Data'!#REF!="No Data",1,IF(#REF!&lt;&gt;"",1,0))</f>
        <v>#REF!</v>
      </c>
      <c r="R106" s="206" t="e">
        <f>IF('Crisis Indicator Data'!#REF!="No Data",1,IF(#REF!&lt;&gt;"",1,0))</f>
        <v>#REF!</v>
      </c>
      <c r="S106" s="206" t="e">
        <f>IF('Crisis Indicator Data'!#REF!="No Data",1,IF(#REF!&lt;&gt;"",1,0))</f>
        <v>#REF!</v>
      </c>
      <c r="T106" s="206" t="e">
        <f>IF('Crisis Indicator Data'!#REF!="No Data",1,IF(#REF!&lt;&gt;"",1,0))</f>
        <v>#REF!</v>
      </c>
      <c r="U106" s="206" t="e">
        <f>IF('Crisis Indicator Data'!#REF!="No Data",1,IF(#REF!&lt;&gt;"",1,0))</f>
        <v>#REF!</v>
      </c>
      <c r="V106" s="206" t="e">
        <f>IF('Crisis Indicator Data'!#REF!="No Data",1,IF(#REF!&lt;&gt;"",1,0))</f>
        <v>#REF!</v>
      </c>
      <c r="W106" s="206" t="e">
        <f>IF('Crisis Indicator Data'!#REF!="No Data",1,IF(#REF!&lt;&gt;"",1,0))</f>
        <v>#REF!</v>
      </c>
      <c r="X106" s="206" t="e">
        <f>IF('Crisis Indicator Data'!#REF!="No Data",1,IF(#REF!&lt;&gt;"",1,0))</f>
        <v>#REF!</v>
      </c>
      <c r="Y106" s="206" t="e">
        <f>IF('Crisis Indicator Data'!#REF!="No Data",1,IF(#REF!&lt;&gt;"",1,0))</f>
        <v>#REF!</v>
      </c>
      <c r="Z106" s="206" t="e">
        <f>IF('Crisis Indicator Data'!#REF!="No Data",1,IF(#REF!&lt;&gt;"",1,0))</f>
        <v>#REF!</v>
      </c>
      <c r="AA106" s="206" t="e">
        <f>IF('Crisis Indicator Data'!#REF!="No Data",1,IF(#REF!&lt;&gt;"",1,0))</f>
        <v>#REF!</v>
      </c>
      <c r="AB106" s="206" t="e">
        <f>IF('Crisis Indicator Data'!#REF!="No Data",1,IF(#REF!&lt;&gt;"",1,0))</f>
        <v>#REF!</v>
      </c>
      <c r="AC106" s="206" t="e">
        <f>IF('Crisis Indicator Data'!#REF!="No Data",1,IF(#REF!&lt;&gt;"",1,0))</f>
        <v>#REF!</v>
      </c>
      <c r="AD106" s="206" t="e">
        <f>IF('Crisis Indicator Data'!#REF!="No Data",1,IF(#REF!&lt;&gt;"",1,0))</f>
        <v>#REF!</v>
      </c>
      <c r="AE106" s="206" t="e">
        <f>IF('Crisis Indicator Data'!#REF!="No Data",1,IF(#REF!&lt;&gt;"",1,0))</f>
        <v>#REF!</v>
      </c>
      <c r="AF106" s="206" t="e">
        <f>IF('Crisis Indicator Data'!#REF!="No Data",1,IF(#REF!&lt;&gt;"",1,0))</f>
        <v>#REF!</v>
      </c>
      <c r="AG106" s="206" t="e">
        <f>IF('Crisis Indicator Data'!#REF!="No Data",1,IF(#REF!&lt;&gt;"",1,0))</f>
        <v>#REF!</v>
      </c>
      <c r="AH106" s="206" t="e">
        <f>IF('Crisis Indicator Data'!#REF!="No Data",1,IF(#REF!&lt;&gt;"",1,0))</f>
        <v>#REF!</v>
      </c>
      <c r="AI106" s="206" t="e">
        <f>IF('Crisis Indicator Data'!#REF!="No Data",1,IF(#REF!&lt;&gt;"",1,0))</f>
        <v>#REF!</v>
      </c>
      <c r="AJ106" s="206" t="e">
        <f>IF('Crisis Indicator Data'!#REF!="No Data",1,IF(#REF!&lt;&gt;"",1,0))</f>
        <v>#REF!</v>
      </c>
      <c r="AK106" s="206" t="e">
        <f>IF('Crisis Indicator Data'!#REF!="No Data",1,IF(#REF!&lt;&gt;"",1,0))</f>
        <v>#REF!</v>
      </c>
      <c r="AL106" s="206" t="e">
        <f>IF('Crisis Indicator Data'!#REF!="No Data",1,IF(#REF!&lt;&gt;"",1,0))</f>
        <v>#REF!</v>
      </c>
      <c r="AM106" s="206" t="e">
        <f>IF('Crisis Indicator Data'!#REF!="No Data",1,IF(#REF!&lt;&gt;"",1,0))</f>
        <v>#REF!</v>
      </c>
      <c r="AN106" s="206" t="e">
        <f>IF('Crisis Indicator Data'!#REF!="No Data",1,IF(#REF!&lt;&gt;"",1,0))</f>
        <v>#REF!</v>
      </c>
      <c r="AO106" s="206" t="e">
        <f>IF('Crisis Indicator Data'!#REF!="No Data",1,IF(#REF!&lt;&gt;"",1,0))</f>
        <v>#REF!</v>
      </c>
      <c r="AP106" s="206" t="e">
        <f>IF('Crisis Indicator Data'!#REF!="No Data",1,IF(#REF!&lt;&gt;"",1,0))</f>
        <v>#REF!</v>
      </c>
      <c r="AQ106" s="206" t="e">
        <f>IF('Crisis Indicator Data'!#REF!="No Data",1,IF(#REF!&lt;&gt;"",1,0))</f>
        <v>#REF!</v>
      </c>
      <c r="AR106" s="206" t="e">
        <f>IF('Crisis Indicator Data'!#REF!="No Data",1,IF(#REF!&lt;&gt;"",1,0))</f>
        <v>#REF!</v>
      </c>
      <c r="AS106" s="206" t="e">
        <f>IF('Crisis Indicator Data'!#REF!="No Data",1,IF(#REF!&lt;&gt;"",1,0))</f>
        <v>#REF!</v>
      </c>
      <c r="AT106" s="206" t="e">
        <f>IF('Crisis Indicator Data'!#REF!="No Data",1,IF(#REF!&lt;&gt;"",1,0))</f>
        <v>#REF!</v>
      </c>
      <c r="AU106" s="206" t="e">
        <f>IF('Crisis Indicator Data'!#REF!="No Data",1,IF(#REF!&lt;&gt;"",1,0))</f>
        <v>#REF!</v>
      </c>
      <c r="AV106" s="206" t="e">
        <f>IF('Crisis Indicator Data'!#REF!="No Data",1,IF(#REF!&lt;&gt;"",1,0))</f>
        <v>#REF!</v>
      </c>
      <c r="AW106" s="206" t="e">
        <f>IF('Crisis Indicator Data'!#REF!="No Data",1,IF(#REF!&lt;&gt;"",1,0))</f>
        <v>#REF!</v>
      </c>
      <c r="AX106" s="206" t="e">
        <f>IF('Crisis Indicator Data'!#REF!="No Data",1,IF(#REF!&lt;&gt;"",1,0))</f>
        <v>#REF!</v>
      </c>
      <c r="AY106" s="206" t="e">
        <f>IF('Crisis Indicator Data'!#REF!="No Data",1,IF(#REF!&lt;&gt;"",1,0))</f>
        <v>#REF!</v>
      </c>
      <c r="AZ106" s="206" t="e">
        <f>IF('Crisis Indicator Data'!#REF!="No Data",1,IF(#REF!&lt;&gt;"",1,0))</f>
        <v>#REF!</v>
      </c>
      <c r="BA106" t="e">
        <f t="shared" si="6"/>
        <v>#REF!</v>
      </c>
      <c r="BB106" s="22" t="e">
        <f t="shared" si="7"/>
        <v>#REF!</v>
      </c>
    </row>
    <row r="107" spans="1:54" x14ac:dyDescent="0.25">
      <c r="A107" t="s">
        <v>7303</v>
      </c>
      <c r="B107" s="206" t="e">
        <f>IF('Crisis Indicator Data'!#REF!="No Data",1,IF(#REF!&lt;&gt;"",1,0))</f>
        <v>#REF!</v>
      </c>
      <c r="C107" s="206" t="e">
        <f>IF('Crisis Indicator Data'!#REF!="No Data",1,IF(#REF!&lt;&gt;"",1,0))</f>
        <v>#REF!</v>
      </c>
      <c r="D107" s="206" t="e">
        <f>IF('Crisis Indicator Data'!#REF!="No Data",1,IF(#REF!&lt;&gt;"",1,0))</f>
        <v>#REF!</v>
      </c>
      <c r="E107" s="206" t="e">
        <f>IF('Crisis Indicator Data'!#REF!="No Data",1,IF(#REF!&lt;&gt;"",1,0))</f>
        <v>#REF!</v>
      </c>
      <c r="F107" s="206" t="e">
        <f>IF('Crisis Indicator Data'!#REF!="No Data",1,IF(#REF!&lt;&gt;"",1,0))</f>
        <v>#REF!</v>
      </c>
      <c r="G107" s="206" t="e">
        <f>IF('Crisis Indicator Data'!#REF!="No Data",1,IF(#REF!&lt;&gt;"",1,0))</f>
        <v>#REF!</v>
      </c>
      <c r="H107" s="206" t="e">
        <f>IF('Crisis Indicator Data'!#REF!="No Data",1,IF(#REF!&lt;&gt;"",1,0))</f>
        <v>#REF!</v>
      </c>
      <c r="I107" s="206" t="e">
        <f>IF('Crisis Indicator Data'!#REF!="No Data",1,IF(#REF!&lt;&gt;"",1,0))</f>
        <v>#REF!</v>
      </c>
      <c r="J107" s="206" t="e">
        <f>IF('Crisis Indicator Data'!#REF!="No Data",1,IF(#REF!&lt;&gt;"",1,0))</f>
        <v>#REF!</v>
      </c>
      <c r="K107" s="206" t="e">
        <f>IF('Crisis Indicator Data'!#REF!="No Data",1,IF(#REF!&lt;&gt;"",1,0))</f>
        <v>#REF!</v>
      </c>
      <c r="L107" s="206" t="e">
        <f>IF('Crisis Indicator Data'!#REF!="No Data",1,IF(#REF!&lt;&gt;"",1,0))</f>
        <v>#REF!</v>
      </c>
      <c r="M107" s="206" t="e">
        <f>IF('Crisis Indicator Data'!#REF!="No Data",1,IF(#REF!&lt;&gt;"",1,0))</f>
        <v>#REF!</v>
      </c>
      <c r="N107" s="206" t="e">
        <f>IF('Crisis Indicator Data'!#REF!="No Data",1,IF(#REF!&lt;&gt;"",1,0))</f>
        <v>#REF!</v>
      </c>
      <c r="O107" s="206" t="e">
        <f>IF('Crisis Indicator Data'!#REF!="No Data",1,IF(#REF!&lt;&gt;"",1,0))</f>
        <v>#REF!</v>
      </c>
      <c r="P107" s="206" t="e">
        <f>IF('Crisis Indicator Data'!#REF!="No Data",1,IF(#REF!&lt;&gt;"",1,0))</f>
        <v>#REF!</v>
      </c>
      <c r="Q107" s="206" t="e">
        <f>IF('Crisis Indicator Data'!#REF!="No Data",1,IF(#REF!&lt;&gt;"",1,0))</f>
        <v>#REF!</v>
      </c>
      <c r="R107" s="206" t="e">
        <f>IF('Crisis Indicator Data'!#REF!="No Data",1,IF(#REF!&lt;&gt;"",1,0))</f>
        <v>#REF!</v>
      </c>
      <c r="S107" s="206" t="e">
        <f>IF('Crisis Indicator Data'!#REF!="No Data",1,IF(#REF!&lt;&gt;"",1,0))</f>
        <v>#REF!</v>
      </c>
      <c r="T107" s="206" t="e">
        <f>IF('Crisis Indicator Data'!#REF!="No Data",1,IF(#REF!&lt;&gt;"",1,0))</f>
        <v>#REF!</v>
      </c>
      <c r="U107" s="206" t="e">
        <f>IF('Crisis Indicator Data'!#REF!="No Data",1,IF(#REF!&lt;&gt;"",1,0))</f>
        <v>#REF!</v>
      </c>
      <c r="V107" s="206" t="e">
        <f>IF('Crisis Indicator Data'!#REF!="No Data",1,IF(#REF!&lt;&gt;"",1,0))</f>
        <v>#REF!</v>
      </c>
      <c r="W107" s="206" t="e">
        <f>IF('Crisis Indicator Data'!#REF!="No Data",1,IF(#REF!&lt;&gt;"",1,0))</f>
        <v>#REF!</v>
      </c>
      <c r="X107" s="206" t="e">
        <f>IF('Crisis Indicator Data'!#REF!="No Data",1,IF(#REF!&lt;&gt;"",1,0))</f>
        <v>#REF!</v>
      </c>
      <c r="Y107" s="206" t="e">
        <f>IF('Crisis Indicator Data'!#REF!="No Data",1,IF(#REF!&lt;&gt;"",1,0))</f>
        <v>#REF!</v>
      </c>
      <c r="Z107" s="206" t="e">
        <f>IF('Crisis Indicator Data'!#REF!="No Data",1,IF(#REF!&lt;&gt;"",1,0))</f>
        <v>#REF!</v>
      </c>
      <c r="AA107" s="206" t="e">
        <f>IF('Crisis Indicator Data'!#REF!="No Data",1,IF(#REF!&lt;&gt;"",1,0))</f>
        <v>#REF!</v>
      </c>
      <c r="AB107" s="206" t="e">
        <f>IF('Crisis Indicator Data'!#REF!="No Data",1,IF(#REF!&lt;&gt;"",1,0))</f>
        <v>#REF!</v>
      </c>
      <c r="AC107" s="206" t="e">
        <f>IF('Crisis Indicator Data'!#REF!="No Data",1,IF(#REF!&lt;&gt;"",1,0))</f>
        <v>#REF!</v>
      </c>
      <c r="AD107" s="206" t="e">
        <f>IF('Crisis Indicator Data'!#REF!="No Data",1,IF(#REF!&lt;&gt;"",1,0))</f>
        <v>#REF!</v>
      </c>
      <c r="AE107" s="206" t="e">
        <f>IF('Crisis Indicator Data'!#REF!="No Data",1,IF(#REF!&lt;&gt;"",1,0))</f>
        <v>#REF!</v>
      </c>
      <c r="AF107" s="206" t="e">
        <f>IF('Crisis Indicator Data'!#REF!="No Data",1,IF(#REF!&lt;&gt;"",1,0))</f>
        <v>#REF!</v>
      </c>
      <c r="AG107" s="206" t="e">
        <f>IF('Crisis Indicator Data'!#REF!="No Data",1,IF(#REF!&lt;&gt;"",1,0))</f>
        <v>#REF!</v>
      </c>
      <c r="AH107" s="206" t="e">
        <f>IF('Crisis Indicator Data'!#REF!="No Data",1,IF(#REF!&lt;&gt;"",1,0))</f>
        <v>#REF!</v>
      </c>
      <c r="AI107" s="206" t="e">
        <f>IF('Crisis Indicator Data'!#REF!="No Data",1,IF(#REF!&lt;&gt;"",1,0))</f>
        <v>#REF!</v>
      </c>
      <c r="AJ107" s="206" t="e">
        <f>IF('Crisis Indicator Data'!#REF!="No Data",1,IF(#REF!&lt;&gt;"",1,0))</f>
        <v>#REF!</v>
      </c>
      <c r="AK107" s="206" t="e">
        <f>IF('Crisis Indicator Data'!#REF!="No Data",1,IF(#REF!&lt;&gt;"",1,0))</f>
        <v>#REF!</v>
      </c>
      <c r="AL107" s="206" t="e">
        <f>IF('Crisis Indicator Data'!#REF!="No Data",1,IF(#REF!&lt;&gt;"",1,0))</f>
        <v>#REF!</v>
      </c>
      <c r="AM107" s="206" t="e">
        <f>IF('Crisis Indicator Data'!#REF!="No Data",1,IF(#REF!&lt;&gt;"",1,0))</f>
        <v>#REF!</v>
      </c>
      <c r="AN107" s="206" t="e">
        <f>IF('Crisis Indicator Data'!#REF!="No Data",1,IF(#REF!&lt;&gt;"",1,0))</f>
        <v>#REF!</v>
      </c>
      <c r="AO107" s="206" t="e">
        <f>IF('Crisis Indicator Data'!#REF!="No Data",1,IF(#REF!&lt;&gt;"",1,0))</f>
        <v>#REF!</v>
      </c>
      <c r="AP107" s="206" t="e">
        <f>IF('Crisis Indicator Data'!#REF!="No Data",1,IF(#REF!&lt;&gt;"",1,0))</f>
        <v>#REF!</v>
      </c>
      <c r="AQ107" s="206" t="e">
        <f>IF('Crisis Indicator Data'!#REF!="No Data",1,IF(#REF!&lt;&gt;"",1,0))</f>
        <v>#REF!</v>
      </c>
      <c r="AR107" s="206" t="e">
        <f>IF('Crisis Indicator Data'!#REF!="No Data",1,IF(#REF!&lt;&gt;"",1,0))</f>
        <v>#REF!</v>
      </c>
      <c r="AS107" s="206" t="e">
        <f>IF('Crisis Indicator Data'!#REF!="No Data",1,IF(#REF!&lt;&gt;"",1,0))</f>
        <v>#REF!</v>
      </c>
      <c r="AT107" s="206" t="e">
        <f>IF('Crisis Indicator Data'!#REF!="No Data",1,IF(#REF!&lt;&gt;"",1,0))</f>
        <v>#REF!</v>
      </c>
      <c r="AU107" s="206" t="e">
        <f>IF('Crisis Indicator Data'!#REF!="No Data",1,IF(#REF!&lt;&gt;"",1,0))</f>
        <v>#REF!</v>
      </c>
      <c r="AV107" s="206" t="e">
        <f>IF('Crisis Indicator Data'!#REF!="No Data",1,IF(#REF!&lt;&gt;"",1,0))</f>
        <v>#REF!</v>
      </c>
      <c r="AW107" s="206" t="e">
        <f>IF('Crisis Indicator Data'!#REF!="No Data",1,IF(#REF!&lt;&gt;"",1,0))</f>
        <v>#REF!</v>
      </c>
      <c r="AX107" s="206" t="e">
        <f>IF('Crisis Indicator Data'!#REF!="No Data",1,IF(#REF!&lt;&gt;"",1,0))</f>
        <v>#REF!</v>
      </c>
      <c r="AY107" s="206" t="e">
        <f>IF('Crisis Indicator Data'!#REF!="No Data",1,IF(#REF!&lt;&gt;"",1,0))</f>
        <v>#REF!</v>
      </c>
      <c r="AZ107" s="206" t="e">
        <f>IF('Crisis Indicator Data'!#REF!="No Data",1,IF(#REF!&lt;&gt;"",1,0))</f>
        <v>#REF!</v>
      </c>
      <c r="BA107" t="e">
        <f t="shared" si="6"/>
        <v>#REF!</v>
      </c>
      <c r="BB107" s="22" t="e">
        <f t="shared" si="7"/>
        <v>#REF!</v>
      </c>
    </row>
    <row r="108" spans="1:54" x14ac:dyDescent="0.25">
      <c r="A108" t="s">
        <v>7298</v>
      </c>
      <c r="B108" s="206" t="e">
        <f>IF('Crisis Indicator Data'!#REF!="No Data",1,IF(#REF!&lt;&gt;"",1,0))</f>
        <v>#REF!</v>
      </c>
      <c r="C108" s="206" t="e">
        <f>IF('Crisis Indicator Data'!#REF!="No Data",1,IF(#REF!&lt;&gt;"",1,0))</f>
        <v>#REF!</v>
      </c>
      <c r="D108" s="206" t="e">
        <f>IF('Crisis Indicator Data'!#REF!="No Data",1,IF(#REF!&lt;&gt;"",1,0))</f>
        <v>#REF!</v>
      </c>
      <c r="E108" s="206" t="e">
        <f>IF('Crisis Indicator Data'!#REF!="No Data",1,IF(#REF!&lt;&gt;"",1,0))</f>
        <v>#REF!</v>
      </c>
      <c r="F108" s="206" t="e">
        <f>IF('Crisis Indicator Data'!#REF!="No Data",1,IF(#REF!&lt;&gt;"",1,0))</f>
        <v>#REF!</v>
      </c>
      <c r="G108" s="206" t="e">
        <f>IF('Crisis Indicator Data'!#REF!="No Data",1,IF(#REF!&lt;&gt;"",1,0))</f>
        <v>#REF!</v>
      </c>
      <c r="H108" s="206" t="e">
        <f>IF('Crisis Indicator Data'!#REF!="No Data",1,IF(#REF!&lt;&gt;"",1,0))</f>
        <v>#REF!</v>
      </c>
      <c r="I108" s="206" t="e">
        <f>IF('Crisis Indicator Data'!#REF!="No Data",1,IF(#REF!&lt;&gt;"",1,0))</f>
        <v>#REF!</v>
      </c>
      <c r="J108" s="206" t="e">
        <f>IF('Crisis Indicator Data'!#REF!="No Data",1,IF(#REF!&lt;&gt;"",1,0))</f>
        <v>#REF!</v>
      </c>
      <c r="K108" s="206" t="e">
        <f>IF('Crisis Indicator Data'!#REF!="No Data",1,IF(#REF!&lt;&gt;"",1,0))</f>
        <v>#REF!</v>
      </c>
      <c r="L108" s="206" t="e">
        <f>IF('Crisis Indicator Data'!#REF!="No Data",1,IF(#REF!&lt;&gt;"",1,0))</f>
        <v>#REF!</v>
      </c>
      <c r="M108" s="206" t="e">
        <f>IF('Crisis Indicator Data'!#REF!="No Data",1,IF(#REF!&lt;&gt;"",1,0))</f>
        <v>#REF!</v>
      </c>
      <c r="N108" s="206" t="e">
        <f>IF('Crisis Indicator Data'!#REF!="No Data",1,IF(#REF!&lt;&gt;"",1,0))</f>
        <v>#REF!</v>
      </c>
      <c r="O108" s="206" t="e">
        <f>IF('Crisis Indicator Data'!#REF!="No Data",1,IF(#REF!&lt;&gt;"",1,0))</f>
        <v>#REF!</v>
      </c>
      <c r="P108" s="206" t="e">
        <f>IF('Crisis Indicator Data'!#REF!="No Data",1,IF(#REF!&lt;&gt;"",1,0))</f>
        <v>#REF!</v>
      </c>
      <c r="Q108" s="206" t="e">
        <f>IF('Crisis Indicator Data'!#REF!="No Data",1,IF(#REF!&lt;&gt;"",1,0))</f>
        <v>#REF!</v>
      </c>
      <c r="R108" s="206" t="e">
        <f>IF('Crisis Indicator Data'!#REF!="No Data",1,IF(#REF!&lt;&gt;"",1,0))</f>
        <v>#REF!</v>
      </c>
      <c r="S108" s="206" t="e">
        <f>IF('Crisis Indicator Data'!#REF!="No Data",1,IF(#REF!&lt;&gt;"",1,0))</f>
        <v>#REF!</v>
      </c>
      <c r="T108" s="206" t="e">
        <f>IF('Crisis Indicator Data'!#REF!="No Data",1,IF(#REF!&lt;&gt;"",1,0))</f>
        <v>#REF!</v>
      </c>
      <c r="U108" s="206" t="e">
        <f>IF('Crisis Indicator Data'!#REF!="No Data",1,IF(#REF!&lt;&gt;"",1,0))</f>
        <v>#REF!</v>
      </c>
      <c r="V108" s="206" t="e">
        <f>IF('Crisis Indicator Data'!#REF!="No Data",1,IF(#REF!&lt;&gt;"",1,0))</f>
        <v>#REF!</v>
      </c>
      <c r="W108" s="206" t="e">
        <f>IF('Crisis Indicator Data'!#REF!="No Data",1,IF(#REF!&lt;&gt;"",1,0))</f>
        <v>#REF!</v>
      </c>
      <c r="X108" s="206" t="e">
        <f>IF('Crisis Indicator Data'!#REF!="No Data",1,IF(#REF!&lt;&gt;"",1,0))</f>
        <v>#REF!</v>
      </c>
      <c r="Y108" s="206" t="e">
        <f>IF('Crisis Indicator Data'!#REF!="No Data",1,IF(#REF!&lt;&gt;"",1,0))</f>
        <v>#REF!</v>
      </c>
      <c r="Z108" s="206" t="e">
        <f>IF('Crisis Indicator Data'!#REF!="No Data",1,IF(#REF!&lt;&gt;"",1,0))</f>
        <v>#REF!</v>
      </c>
      <c r="AA108" s="206" t="e">
        <f>IF('Crisis Indicator Data'!#REF!="No Data",1,IF(#REF!&lt;&gt;"",1,0))</f>
        <v>#REF!</v>
      </c>
      <c r="AB108" s="206" t="e">
        <f>IF('Crisis Indicator Data'!#REF!="No Data",1,IF(#REF!&lt;&gt;"",1,0))</f>
        <v>#REF!</v>
      </c>
      <c r="AC108" s="206" t="e">
        <f>IF('Crisis Indicator Data'!#REF!="No Data",1,IF(#REF!&lt;&gt;"",1,0))</f>
        <v>#REF!</v>
      </c>
      <c r="AD108" s="206" t="e">
        <f>IF('Crisis Indicator Data'!#REF!="No Data",1,IF(#REF!&lt;&gt;"",1,0))</f>
        <v>#REF!</v>
      </c>
      <c r="AE108" s="206" t="e">
        <f>IF('Crisis Indicator Data'!#REF!="No Data",1,IF(#REF!&lt;&gt;"",1,0))</f>
        <v>#REF!</v>
      </c>
      <c r="AF108" s="206" t="e">
        <f>IF('Crisis Indicator Data'!#REF!="No Data",1,IF(#REF!&lt;&gt;"",1,0))</f>
        <v>#REF!</v>
      </c>
      <c r="AG108" s="206" t="e">
        <f>IF('Crisis Indicator Data'!#REF!="No Data",1,IF(#REF!&lt;&gt;"",1,0))</f>
        <v>#REF!</v>
      </c>
      <c r="AH108" s="206" t="e">
        <f>IF('Crisis Indicator Data'!#REF!="No Data",1,IF(#REF!&lt;&gt;"",1,0))</f>
        <v>#REF!</v>
      </c>
      <c r="AI108" s="206" t="e">
        <f>IF('Crisis Indicator Data'!#REF!="No Data",1,IF(#REF!&lt;&gt;"",1,0))</f>
        <v>#REF!</v>
      </c>
      <c r="AJ108" s="206" t="e">
        <f>IF('Crisis Indicator Data'!#REF!="No Data",1,IF(#REF!&lt;&gt;"",1,0))</f>
        <v>#REF!</v>
      </c>
      <c r="AK108" s="206" t="e">
        <f>IF('Crisis Indicator Data'!#REF!="No Data",1,IF(#REF!&lt;&gt;"",1,0))</f>
        <v>#REF!</v>
      </c>
      <c r="AL108" s="206" t="e">
        <f>IF('Crisis Indicator Data'!#REF!="No Data",1,IF(#REF!&lt;&gt;"",1,0))</f>
        <v>#REF!</v>
      </c>
      <c r="AM108" s="206" t="e">
        <f>IF('Crisis Indicator Data'!#REF!="No Data",1,IF(#REF!&lt;&gt;"",1,0))</f>
        <v>#REF!</v>
      </c>
      <c r="AN108" s="206" t="e">
        <f>IF('Crisis Indicator Data'!#REF!="No Data",1,IF(#REF!&lt;&gt;"",1,0))</f>
        <v>#REF!</v>
      </c>
      <c r="AO108" s="206" t="e">
        <f>IF('Crisis Indicator Data'!#REF!="No Data",1,IF(#REF!&lt;&gt;"",1,0))</f>
        <v>#REF!</v>
      </c>
      <c r="AP108" s="206" t="e">
        <f>IF('Crisis Indicator Data'!#REF!="No Data",1,IF(#REF!&lt;&gt;"",1,0))</f>
        <v>#REF!</v>
      </c>
      <c r="AQ108" s="206" t="e">
        <f>IF('Crisis Indicator Data'!#REF!="No Data",1,IF(#REF!&lt;&gt;"",1,0))</f>
        <v>#REF!</v>
      </c>
      <c r="AR108" s="206" t="e">
        <f>IF('Crisis Indicator Data'!#REF!="No Data",1,IF(#REF!&lt;&gt;"",1,0))</f>
        <v>#REF!</v>
      </c>
      <c r="AS108" s="206" t="e">
        <f>IF('Crisis Indicator Data'!#REF!="No Data",1,IF(#REF!&lt;&gt;"",1,0))</f>
        <v>#REF!</v>
      </c>
      <c r="AT108" s="206" t="e">
        <f>IF('Crisis Indicator Data'!#REF!="No Data",1,IF(#REF!&lt;&gt;"",1,0))</f>
        <v>#REF!</v>
      </c>
      <c r="AU108" s="206" t="e">
        <f>IF('Crisis Indicator Data'!#REF!="No Data",1,IF(#REF!&lt;&gt;"",1,0))</f>
        <v>#REF!</v>
      </c>
      <c r="AV108" s="206" t="e">
        <f>IF('Crisis Indicator Data'!#REF!="No Data",1,IF(#REF!&lt;&gt;"",1,0))</f>
        <v>#REF!</v>
      </c>
      <c r="AW108" s="206" t="e">
        <f>IF('Crisis Indicator Data'!#REF!="No Data",1,IF(#REF!&lt;&gt;"",1,0))</f>
        <v>#REF!</v>
      </c>
      <c r="AX108" s="206" t="e">
        <f>IF('Crisis Indicator Data'!#REF!="No Data",1,IF(#REF!&lt;&gt;"",1,0))</f>
        <v>#REF!</v>
      </c>
      <c r="AY108" s="206" t="e">
        <f>IF('Crisis Indicator Data'!#REF!="No Data",1,IF(#REF!&lt;&gt;"",1,0))</f>
        <v>#REF!</v>
      </c>
      <c r="AZ108" s="206" t="e">
        <f>IF('Crisis Indicator Data'!#REF!="No Data",1,IF(#REF!&lt;&gt;"",1,0))</f>
        <v>#REF!</v>
      </c>
      <c r="BA108" t="e">
        <f t="shared" si="6"/>
        <v>#REF!</v>
      </c>
      <c r="BB108" s="22" t="e">
        <f t="shared" si="7"/>
        <v>#REF!</v>
      </c>
    </row>
    <row r="109" spans="1:54" x14ac:dyDescent="0.25">
      <c r="A109" t="s">
        <v>7310</v>
      </c>
      <c r="B109" s="206" t="e">
        <f>IF('Crisis Indicator Data'!#REF!="No Data",1,IF(#REF!&lt;&gt;"",1,0))</f>
        <v>#REF!</v>
      </c>
      <c r="C109" s="206" t="e">
        <f>IF('Crisis Indicator Data'!#REF!="No Data",1,IF(#REF!&lt;&gt;"",1,0))</f>
        <v>#REF!</v>
      </c>
      <c r="D109" s="206" t="e">
        <f>IF('Crisis Indicator Data'!#REF!="No Data",1,IF(#REF!&lt;&gt;"",1,0))</f>
        <v>#REF!</v>
      </c>
      <c r="E109" s="206" t="e">
        <f>IF('Crisis Indicator Data'!#REF!="No Data",1,IF(#REF!&lt;&gt;"",1,0))</f>
        <v>#REF!</v>
      </c>
      <c r="F109" s="206" t="e">
        <f>IF('Crisis Indicator Data'!#REF!="No Data",1,IF(#REF!&lt;&gt;"",1,0))</f>
        <v>#REF!</v>
      </c>
      <c r="G109" s="206" t="e">
        <f>IF('Crisis Indicator Data'!#REF!="No Data",1,IF(#REF!&lt;&gt;"",1,0))</f>
        <v>#REF!</v>
      </c>
      <c r="H109" s="206" t="e">
        <f>IF('Crisis Indicator Data'!#REF!="No Data",1,IF(#REF!&lt;&gt;"",1,0))</f>
        <v>#REF!</v>
      </c>
      <c r="I109" s="206" t="e">
        <f>IF('Crisis Indicator Data'!#REF!="No Data",1,IF(#REF!&lt;&gt;"",1,0))</f>
        <v>#REF!</v>
      </c>
      <c r="J109" s="206" t="e">
        <f>IF('Crisis Indicator Data'!#REF!="No Data",1,IF(#REF!&lt;&gt;"",1,0))</f>
        <v>#REF!</v>
      </c>
      <c r="K109" s="206" t="e">
        <f>IF('Crisis Indicator Data'!#REF!="No Data",1,IF(#REF!&lt;&gt;"",1,0))</f>
        <v>#REF!</v>
      </c>
      <c r="L109" s="206" t="e">
        <f>IF('Crisis Indicator Data'!#REF!="No Data",1,IF(#REF!&lt;&gt;"",1,0))</f>
        <v>#REF!</v>
      </c>
      <c r="M109" s="206" t="e">
        <f>IF('Crisis Indicator Data'!#REF!="No Data",1,IF(#REF!&lt;&gt;"",1,0))</f>
        <v>#REF!</v>
      </c>
      <c r="N109" s="206" t="e">
        <f>IF('Crisis Indicator Data'!#REF!="No Data",1,IF(#REF!&lt;&gt;"",1,0))</f>
        <v>#REF!</v>
      </c>
      <c r="O109" s="206" t="e">
        <f>IF('Crisis Indicator Data'!#REF!="No Data",1,IF(#REF!&lt;&gt;"",1,0))</f>
        <v>#REF!</v>
      </c>
      <c r="P109" s="206" t="e">
        <f>IF('Crisis Indicator Data'!#REF!="No Data",1,IF(#REF!&lt;&gt;"",1,0))</f>
        <v>#REF!</v>
      </c>
      <c r="Q109" s="206" t="e">
        <f>IF('Crisis Indicator Data'!#REF!="No Data",1,IF(#REF!&lt;&gt;"",1,0))</f>
        <v>#REF!</v>
      </c>
      <c r="R109" s="206" t="e">
        <f>IF('Crisis Indicator Data'!#REF!="No Data",1,IF(#REF!&lt;&gt;"",1,0))</f>
        <v>#REF!</v>
      </c>
      <c r="S109" s="206" t="e">
        <f>IF('Crisis Indicator Data'!#REF!="No Data",1,IF(#REF!&lt;&gt;"",1,0))</f>
        <v>#REF!</v>
      </c>
      <c r="T109" s="206" t="e">
        <f>IF('Crisis Indicator Data'!#REF!="No Data",1,IF(#REF!&lt;&gt;"",1,0))</f>
        <v>#REF!</v>
      </c>
      <c r="U109" s="206" t="e">
        <f>IF('Crisis Indicator Data'!#REF!="No Data",1,IF(#REF!&lt;&gt;"",1,0))</f>
        <v>#REF!</v>
      </c>
      <c r="V109" s="206" t="e">
        <f>IF('Crisis Indicator Data'!#REF!="No Data",1,IF(#REF!&lt;&gt;"",1,0))</f>
        <v>#REF!</v>
      </c>
      <c r="W109" s="206" t="e">
        <f>IF('Crisis Indicator Data'!#REF!="No Data",1,IF(#REF!&lt;&gt;"",1,0))</f>
        <v>#REF!</v>
      </c>
      <c r="X109" s="206" t="e">
        <f>IF('Crisis Indicator Data'!#REF!="No Data",1,IF(#REF!&lt;&gt;"",1,0))</f>
        <v>#REF!</v>
      </c>
      <c r="Y109" s="206" t="e">
        <f>IF('Crisis Indicator Data'!#REF!="No Data",1,IF(#REF!&lt;&gt;"",1,0))</f>
        <v>#REF!</v>
      </c>
      <c r="Z109" s="206" t="e">
        <f>IF('Crisis Indicator Data'!#REF!="No Data",1,IF(#REF!&lt;&gt;"",1,0))</f>
        <v>#REF!</v>
      </c>
      <c r="AA109" s="206" t="e">
        <f>IF('Crisis Indicator Data'!#REF!="No Data",1,IF(#REF!&lt;&gt;"",1,0))</f>
        <v>#REF!</v>
      </c>
      <c r="AB109" s="206" t="e">
        <f>IF('Crisis Indicator Data'!#REF!="No Data",1,IF(#REF!&lt;&gt;"",1,0))</f>
        <v>#REF!</v>
      </c>
      <c r="AC109" s="206" t="e">
        <f>IF('Crisis Indicator Data'!#REF!="No Data",1,IF(#REF!&lt;&gt;"",1,0))</f>
        <v>#REF!</v>
      </c>
      <c r="AD109" s="206" t="e">
        <f>IF('Crisis Indicator Data'!#REF!="No Data",1,IF(#REF!&lt;&gt;"",1,0))</f>
        <v>#REF!</v>
      </c>
      <c r="AE109" s="206" t="e">
        <f>IF('Crisis Indicator Data'!#REF!="No Data",1,IF(#REF!&lt;&gt;"",1,0))</f>
        <v>#REF!</v>
      </c>
      <c r="AF109" s="206" t="e">
        <f>IF('Crisis Indicator Data'!#REF!="No Data",1,IF(#REF!&lt;&gt;"",1,0))</f>
        <v>#REF!</v>
      </c>
      <c r="AG109" s="206" t="e">
        <f>IF('Crisis Indicator Data'!#REF!="No Data",1,IF(#REF!&lt;&gt;"",1,0))</f>
        <v>#REF!</v>
      </c>
      <c r="AH109" s="206" t="e">
        <f>IF('Crisis Indicator Data'!#REF!="No Data",1,IF(#REF!&lt;&gt;"",1,0))</f>
        <v>#REF!</v>
      </c>
      <c r="AI109" s="206" t="e">
        <f>IF('Crisis Indicator Data'!#REF!="No Data",1,IF(#REF!&lt;&gt;"",1,0))</f>
        <v>#REF!</v>
      </c>
      <c r="AJ109" s="206" t="e">
        <f>IF('Crisis Indicator Data'!#REF!="No Data",1,IF(#REF!&lt;&gt;"",1,0))</f>
        <v>#REF!</v>
      </c>
      <c r="AK109" s="206" t="e">
        <f>IF('Crisis Indicator Data'!#REF!="No Data",1,IF(#REF!&lt;&gt;"",1,0))</f>
        <v>#REF!</v>
      </c>
      <c r="AL109" s="206" t="e">
        <f>IF('Crisis Indicator Data'!#REF!="No Data",1,IF(#REF!&lt;&gt;"",1,0))</f>
        <v>#REF!</v>
      </c>
      <c r="AM109" s="206" t="e">
        <f>IF('Crisis Indicator Data'!#REF!="No Data",1,IF(#REF!&lt;&gt;"",1,0))</f>
        <v>#REF!</v>
      </c>
      <c r="AN109" s="206" t="e">
        <f>IF('Crisis Indicator Data'!#REF!="No Data",1,IF(#REF!&lt;&gt;"",1,0))</f>
        <v>#REF!</v>
      </c>
      <c r="AO109" s="206" t="e">
        <f>IF('Crisis Indicator Data'!#REF!="No Data",1,IF(#REF!&lt;&gt;"",1,0))</f>
        <v>#REF!</v>
      </c>
      <c r="AP109" s="206" t="e">
        <f>IF('Crisis Indicator Data'!#REF!="No Data",1,IF(#REF!&lt;&gt;"",1,0))</f>
        <v>#REF!</v>
      </c>
      <c r="AQ109" s="206" t="e">
        <f>IF('Crisis Indicator Data'!#REF!="No Data",1,IF(#REF!&lt;&gt;"",1,0))</f>
        <v>#REF!</v>
      </c>
      <c r="AR109" s="206" t="e">
        <f>IF('Crisis Indicator Data'!#REF!="No Data",1,IF(#REF!&lt;&gt;"",1,0))</f>
        <v>#REF!</v>
      </c>
      <c r="AS109" s="206" t="e">
        <f>IF('Crisis Indicator Data'!#REF!="No Data",1,IF(#REF!&lt;&gt;"",1,0))</f>
        <v>#REF!</v>
      </c>
      <c r="AT109" s="206" t="e">
        <f>IF('Crisis Indicator Data'!#REF!="No Data",1,IF(#REF!&lt;&gt;"",1,0))</f>
        <v>#REF!</v>
      </c>
      <c r="AU109" s="206" t="e">
        <f>IF('Crisis Indicator Data'!#REF!="No Data",1,IF(#REF!&lt;&gt;"",1,0))</f>
        <v>#REF!</v>
      </c>
      <c r="AV109" s="206" t="e">
        <f>IF('Crisis Indicator Data'!#REF!="No Data",1,IF(#REF!&lt;&gt;"",1,0))</f>
        <v>#REF!</v>
      </c>
      <c r="AW109" s="206" t="e">
        <f>IF('Crisis Indicator Data'!#REF!="No Data",1,IF(#REF!&lt;&gt;"",1,0))</f>
        <v>#REF!</v>
      </c>
      <c r="AX109" s="206" t="e">
        <f>IF('Crisis Indicator Data'!#REF!="No Data",1,IF(#REF!&lt;&gt;"",1,0))</f>
        <v>#REF!</v>
      </c>
      <c r="AY109" s="206" t="e">
        <f>IF('Crisis Indicator Data'!#REF!="No Data",1,IF(#REF!&lt;&gt;"",1,0))</f>
        <v>#REF!</v>
      </c>
      <c r="AZ109" s="206" t="e">
        <f>IF('Crisis Indicator Data'!#REF!="No Data",1,IF(#REF!&lt;&gt;"",1,0))</f>
        <v>#REF!</v>
      </c>
      <c r="BA109" t="e">
        <f t="shared" si="6"/>
        <v>#REF!</v>
      </c>
      <c r="BB109" s="22" t="e">
        <f t="shared" si="7"/>
        <v>#REF!</v>
      </c>
    </row>
    <row r="110" spans="1:54" x14ac:dyDescent="0.25">
      <c r="A110" t="s">
        <v>7312</v>
      </c>
      <c r="B110" s="206" t="e">
        <f>IF('Crisis Indicator Data'!#REF!="No Data",1,IF(#REF!&lt;&gt;"",1,0))</f>
        <v>#REF!</v>
      </c>
      <c r="C110" s="206" t="e">
        <f>IF('Crisis Indicator Data'!#REF!="No Data",1,IF(#REF!&lt;&gt;"",1,0))</f>
        <v>#REF!</v>
      </c>
      <c r="D110" s="206" t="e">
        <f>IF('Crisis Indicator Data'!#REF!="No Data",1,IF(#REF!&lt;&gt;"",1,0))</f>
        <v>#REF!</v>
      </c>
      <c r="E110" s="206" t="e">
        <f>IF('Crisis Indicator Data'!#REF!="No Data",1,IF(#REF!&lt;&gt;"",1,0))</f>
        <v>#REF!</v>
      </c>
      <c r="F110" s="206" t="e">
        <f>IF('Crisis Indicator Data'!#REF!="No Data",1,IF(#REF!&lt;&gt;"",1,0))</f>
        <v>#REF!</v>
      </c>
      <c r="G110" s="206" t="e">
        <f>IF('Crisis Indicator Data'!#REF!="No Data",1,IF(#REF!&lt;&gt;"",1,0))</f>
        <v>#REF!</v>
      </c>
      <c r="H110" s="206" t="e">
        <f>IF('Crisis Indicator Data'!#REF!="No Data",1,IF(#REF!&lt;&gt;"",1,0))</f>
        <v>#REF!</v>
      </c>
      <c r="I110" s="206" t="e">
        <f>IF('Crisis Indicator Data'!#REF!="No Data",1,IF(#REF!&lt;&gt;"",1,0))</f>
        <v>#REF!</v>
      </c>
      <c r="J110" s="206" t="e">
        <f>IF('Crisis Indicator Data'!#REF!="No Data",1,IF(#REF!&lt;&gt;"",1,0))</f>
        <v>#REF!</v>
      </c>
      <c r="K110" s="206" t="e">
        <f>IF('Crisis Indicator Data'!#REF!="No Data",1,IF(#REF!&lt;&gt;"",1,0))</f>
        <v>#REF!</v>
      </c>
      <c r="L110" s="206" t="e">
        <f>IF('Crisis Indicator Data'!#REF!="No Data",1,IF(#REF!&lt;&gt;"",1,0))</f>
        <v>#REF!</v>
      </c>
      <c r="M110" s="206" t="e">
        <f>IF('Crisis Indicator Data'!#REF!="No Data",1,IF(#REF!&lt;&gt;"",1,0))</f>
        <v>#REF!</v>
      </c>
      <c r="N110" s="206" t="e">
        <f>IF('Crisis Indicator Data'!#REF!="No Data",1,IF(#REF!&lt;&gt;"",1,0))</f>
        <v>#REF!</v>
      </c>
      <c r="O110" s="206" t="e">
        <f>IF('Crisis Indicator Data'!#REF!="No Data",1,IF(#REF!&lt;&gt;"",1,0))</f>
        <v>#REF!</v>
      </c>
      <c r="P110" s="206" t="e">
        <f>IF('Crisis Indicator Data'!#REF!="No Data",1,IF(#REF!&lt;&gt;"",1,0))</f>
        <v>#REF!</v>
      </c>
      <c r="Q110" s="206" t="e">
        <f>IF('Crisis Indicator Data'!#REF!="No Data",1,IF(#REF!&lt;&gt;"",1,0))</f>
        <v>#REF!</v>
      </c>
      <c r="R110" s="206" t="e">
        <f>IF('Crisis Indicator Data'!#REF!="No Data",1,IF(#REF!&lt;&gt;"",1,0))</f>
        <v>#REF!</v>
      </c>
      <c r="S110" s="206" t="e">
        <f>IF('Crisis Indicator Data'!#REF!="No Data",1,IF(#REF!&lt;&gt;"",1,0))</f>
        <v>#REF!</v>
      </c>
      <c r="T110" s="206" t="e">
        <f>IF('Crisis Indicator Data'!#REF!="No Data",1,IF(#REF!&lt;&gt;"",1,0))</f>
        <v>#REF!</v>
      </c>
      <c r="U110" s="206" t="e">
        <f>IF('Crisis Indicator Data'!#REF!="No Data",1,IF(#REF!&lt;&gt;"",1,0))</f>
        <v>#REF!</v>
      </c>
      <c r="V110" s="206" t="e">
        <f>IF('Crisis Indicator Data'!#REF!="No Data",1,IF(#REF!&lt;&gt;"",1,0))</f>
        <v>#REF!</v>
      </c>
      <c r="W110" s="206" t="e">
        <f>IF('Crisis Indicator Data'!#REF!="No Data",1,IF(#REF!&lt;&gt;"",1,0))</f>
        <v>#REF!</v>
      </c>
      <c r="X110" s="206" t="e">
        <f>IF('Crisis Indicator Data'!#REF!="No Data",1,IF(#REF!&lt;&gt;"",1,0))</f>
        <v>#REF!</v>
      </c>
      <c r="Y110" s="206" t="e">
        <f>IF('Crisis Indicator Data'!#REF!="No Data",1,IF(#REF!&lt;&gt;"",1,0))</f>
        <v>#REF!</v>
      </c>
      <c r="Z110" s="206" t="e">
        <f>IF('Crisis Indicator Data'!#REF!="No Data",1,IF(#REF!&lt;&gt;"",1,0))</f>
        <v>#REF!</v>
      </c>
      <c r="AA110" s="206" t="e">
        <f>IF('Crisis Indicator Data'!#REF!="No Data",1,IF(#REF!&lt;&gt;"",1,0))</f>
        <v>#REF!</v>
      </c>
      <c r="AB110" s="206" t="e">
        <f>IF('Crisis Indicator Data'!#REF!="No Data",1,IF(#REF!&lt;&gt;"",1,0))</f>
        <v>#REF!</v>
      </c>
      <c r="AC110" s="206" t="e">
        <f>IF('Crisis Indicator Data'!#REF!="No Data",1,IF(#REF!&lt;&gt;"",1,0))</f>
        <v>#REF!</v>
      </c>
      <c r="AD110" s="206" t="e">
        <f>IF('Crisis Indicator Data'!#REF!="No Data",1,IF(#REF!&lt;&gt;"",1,0))</f>
        <v>#REF!</v>
      </c>
      <c r="AE110" s="206" t="e">
        <f>IF('Crisis Indicator Data'!#REF!="No Data",1,IF(#REF!&lt;&gt;"",1,0))</f>
        <v>#REF!</v>
      </c>
      <c r="AF110" s="206" t="e">
        <f>IF('Crisis Indicator Data'!#REF!="No Data",1,IF(#REF!&lt;&gt;"",1,0))</f>
        <v>#REF!</v>
      </c>
      <c r="AG110" s="206" t="e">
        <f>IF('Crisis Indicator Data'!#REF!="No Data",1,IF(#REF!&lt;&gt;"",1,0))</f>
        <v>#REF!</v>
      </c>
      <c r="AH110" s="206" t="e">
        <f>IF('Crisis Indicator Data'!#REF!="No Data",1,IF(#REF!&lt;&gt;"",1,0))</f>
        <v>#REF!</v>
      </c>
      <c r="AI110" s="206" t="e">
        <f>IF('Crisis Indicator Data'!#REF!="No Data",1,IF(#REF!&lt;&gt;"",1,0))</f>
        <v>#REF!</v>
      </c>
      <c r="AJ110" s="206" t="e">
        <f>IF('Crisis Indicator Data'!#REF!="No Data",1,IF(#REF!&lt;&gt;"",1,0))</f>
        <v>#REF!</v>
      </c>
      <c r="AK110" s="206" t="e">
        <f>IF('Crisis Indicator Data'!#REF!="No Data",1,IF(#REF!&lt;&gt;"",1,0))</f>
        <v>#REF!</v>
      </c>
      <c r="AL110" s="206" t="e">
        <f>IF('Crisis Indicator Data'!#REF!="No Data",1,IF(#REF!&lt;&gt;"",1,0))</f>
        <v>#REF!</v>
      </c>
      <c r="AM110" s="206" t="e">
        <f>IF('Crisis Indicator Data'!#REF!="No Data",1,IF(#REF!&lt;&gt;"",1,0))</f>
        <v>#REF!</v>
      </c>
      <c r="AN110" s="206" t="e">
        <f>IF('Crisis Indicator Data'!#REF!="No Data",1,IF(#REF!&lt;&gt;"",1,0))</f>
        <v>#REF!</v>
      </c>
      <c r="AO110" s="206" t="e">
        <f>IF('Crisis Indicator Data'!#REF!="No Data",1,IF(#REF!&lt;&gt;"",1,0))</f>
        <v>#REF!</v>
      </c>
      <c r="AP110" s="206" t="e">
        <f>IF('Crisis Indicator Data'!#REF!="No Data",1,IF(#REF!&lt;&gt;"",1,0))</f>
        <v>#REF!</v>
      </c>
      <c r="AQ110" s="206" t="e">
        <f>IF('Crisis Indicator Data'!#REF!="No Data",1,IF(#REF!&lt;&gt;"",1,0))</f>
        <v>#REF!</v>
      </c>
      <c r="AR110" s="206" t="e">
        <f>IF('Crisis Indicator Data'!#REF!="No Data",1,IF(#REF!&lt;&gt;"",1,0))</f>
        <v>#REF!</v>
      </c>
      <c r="AS110" s="206" t="e">
        <f>IF('Crisis Indicator Data'!#REF!="No Data",1,IF(#REF!&lt;&gt;"",1,0))</f>
        <v>#REF!</v>
      </c>
      <c r="AT110" s="206" t="e">
        <f>IF('Crisis Indicator Data'!#REF!="No Data",1,IF(#REF!&lt;&gt;"",1,0))</f>
        <v>#REF!</v>
      </c>
      <c r="AU110" s="206" t="e">
        <f>IF('Crisis Indicator Data'!#REF!="No Data",1,IF(#REF!&lt;&gt;"",1,0))</f>
        <v>#REF!</v>
      </c>
      <c r="AV110" s="206" t="e">
        <f>IF('Crisis Indicator Data'!#REF!="No Data",1,IF(#REF!&lt;&gt;"",1,0))</f>
        <v>#REF!</v>
      </c>
      <c r="AW110" s="206" t="e">
        <f>IF('Crisis Indicator Data'!#REF!="No Data",1,IF(#REF!&lt;&gt;"",1,0))</f>
        <v>#REF!</v>
      </c>
      <c r="AX110" s="206" t="e">
        <f>IF('Crisis Indicator Data'!#REF!="No Data",1,IF(#REF!&lt;&gt;"",1,0))</f>
        <v>#REF!</v>
      </c>
      <c r="AY110" s="206" t="e">
        <f>IF('Crisis Indicator Data'!#REF!="No Data",1,IF(#REF!&lt;&gt;"",1,0))</f>
        <v>#REF!</v>
      </c>
      <c r="AZ110" s="206" t="e">
        <f>IF('Crisis Indicator Data'!#REF!="No Data",1,IF(#REF!&lt;&gt;"",1,0))</f>
        <v>#REF!</v>
      </c>
      <c r="BA110" t="e">
        <f t="shared" si="6"/>
        <v>#REF!</v>
      </c>
      <c r="BB110" s="22" t="e">
        <f t="shared" si="7"/>
        <v>#REF!</v>
      </c>
    </row>
    <row r="111" spans="1:54" x14ac:dyDescent="0.25">
      <c r="A111" t="s">
        <v>7296</v>
      </c>
      <c r="B111" s="206" t="e">
        <f>IF('Crisis Indicator Data'!#REF!="No Data",1,IF(#REF!&lt;&gt;"",1,0))</f>
        <v>#REF!</v>
      </c>
      <c r="C111" s="206" t="e">
        <f>IF('Crisis Indicator Data'!#REF!="No Data",1,IF(#REF!&lt;&gt;"",1,0))</f>
        <v>#REF!</v>
      </c>
      <c r="D111" s="206" t="e">
        <f>IF('Crisis Indicator Data'!#REF!="No Data",1,IF(#REF!&lt;&gt;"",1,0))</f>
        <v>#REF!</v>
      </c>
      <c r="E111" s="206" t="e">
        <f>IF('Crisis Indicator Data'!#REF!="No Data",1,IF(#REF!&lt;&gt;"",1,0))</f>
        <v>#REF!</v>
      </c>
      <c r="F111" s="206" t="e">
        <f>IF('Crisis Indicator Data'!#REF!="No Data",1,IF(#REF!&lt;&gt;"",1,0))</f>
        <v>#REF!</v>
      </c>
      <c r="G111" s="206" t="e">
        <f>IF('Crisis Indicator Data'!#REF!="No Data",1,IF(#REF!&lt;&gt;"",1,0))</f>
        <v>#REF!</v>
      </c>
      <c r="H111" s="206" t="e">
        <f>IF('Crisis Indicator Data'!#REF!="No Data",1,IF(#REF!&lt;&gt;"",1,0))</f>
        <v>#REF!</v>
      </c>
      <c r="I111" s="206" t="e">
        <f>IF('Crisis Indicator Data'!#REF!="No Data",1,IF(#REF!&lt;&gt;"",1,0))</f>
        <v>#REF!</v>
      </c>
      <c r="J111" s="206" t="e">
        <f>IF('Crisis Indicator Data'!#REF!="No Data",1,IF(#REF!&lt;&gt;"",1,0))</f>
        <v>#REF!</v>
      </c>
      <c r="K111" s="206" t="e">
        <f>IF('Crisis Indicator Data'!#REF!="No Data",1,IF(#REF!&lt;&gt;"",1,0))</f>
        <v>#REF!</v>
      </c>
      <c r="L111" s="206" t="e">
        <f>IF('Crisis Indicator Data'!#REF!="No Data",1,IF(#REF!&lt;&gt;"",1,0))</f>
        <v>#REF!</v>
      </c>
      <c r="M111" s="206" t="e">
        <f>IF('Crisis Indicator Data'!#REF!="No Data",1,IF(#REF!&lt;&gt;"",1,0))</f>
        <v>#REF!</v>
      </c>
      <c r="N111" s="206" t="e">
        <f>IF('Crisis Indicator Data'!#REF!="No Data",1,IF(#REF!&lt;&gt;"",1,0))</f>
        <v>#REF!</v>
      </c>
      <c r="O111" s="206" t="e">
        <f>IF('Crisis Indicator Data'!#REF!="No Data",1,IF(#REF!&lt;&gt;"",1,0))</f>
        <v>#REF!</v>
      </c>
      <c r="P111" s="206" t="e">
        <f>IF('Crisis Indicator Data'!#REF!="No Data",1,IF(#REF!&lt;&gt;"",1,0))</f>
        <v>#REF!</v>
      </c>
      <c r="Q111" s="206" t="e">
        <f>IF('Crisis Indicator Data'!#REF!="No Data",1,IF(#REF!&lt;&gt;"",1,0))</f>
        <v>#REF!</v>
      </c>
      <c r="R111" s="206" t="e">
        <f>IF('Crisis Indicator Data'!#REF!="No Data",1,IF(#REF!&lt;&gt;"",1,0))</f>
        <v>#REF!</v>
      </c>
      <c r="S111" s="206" t="e">
        <f>IF('Crisis Indicator Data'!#REF!="No Data",1,IF(#REF!&lt;&gt;"",1,0))</f>
        <v>#REF!</v>
      </c>
      <c r="T111" s="206" t="e">
        <f>IF('Crisis Indicator Data'!#REF!="No Data",1,IF(#REF!&lt;&gt;"",1,0))</f>
        <v>#REF!</v>
      </c>
      <c r="U111" s="206" t="e">
        <f>IF('Crisis Indicator Data'!#REF!="No Data",1,IF(#REF!&lt;&gt;"",1,0))</f>
        <v>#REF!</v>
      </c>
      <c r="V111" s="206" t="e">
        <f>IF('Crisis Indicator Data'!#REF!="No Data",1,IF(#REF!&lt;&gt;"",1,0))</f>
        <v>#REF!</v>
      </c>
      <c r="W111" s="206" t="e">
        <f>IF('Crisis Indicator Data'!#REF!="No Data",1,IF(#REF!&lt;&gt;"",1,0))</f>
        <v>#REF!</v>
      </c>
      <c r="X111" s="206" t="e">
        <f>IF('Crisis Indicator Data'!#REF!="No Data",1,IF(#REF!&lt;&gt;"",1,0))</f>
        <v>#REF!</v>
      </c>
      <c r="Y111" s="206" t="e">
        <f>IF('Crisis Indicator Data'!#REF!="No Data",1,IF(#REF!&lt;&gt;"",1,0))</f>
        <v>#REF!</v>
      </c>
      <c r="Z111" s="206" t="e">
        <f>IF('Crisis Indicator Data'!#REF!="No Data",1,IF(#REF!&lt;&gt;"",1,0))</f>
        <v>#REF!</v>
      </c>
      <c r="AA111" s="206" t="e">
        <f>IF('Crisis Indicator Data'!#REF!="No Data",1,IF(#REF!&lt;&gt;"",1,0))</f>
        <v>#REF!</v>
      </c>
      <c r="AB111" s="206" t="e">
        <f>IF('Crisis Indicator Data'!#REF!="No Data",1,IF(#REF!&lt;&gt;"",1,0))</f>
        <v>#REF!</v>
      </c>
      <c r="AC111" s="206" t="e">
        <f>IF('Crisis Indicator Data'!#REF!="No Data",1,IF(#REF!&lt;&gt;"",1,0))</f>
        <v>#REF!</v>
      </c>
      <c r="AD111" s="206" t="e">
        <f>IF('Crisis Indicator Data'!#REF!="No Data",1,IF(#REF!&lt;&gt;"",1,0))</f>
        <v>#REF!</v>
      </c>
      <c r="AE111" s="206" t="e">
        <f>IF('Crisis Indicator Data'!#REF!="No Data",1,IF(#REF!&lt;&gt;"",1,0))</f>
        <v>#REF!</v>
      </c>
      <c r="AF111" s="206" t="e">
        <f>IF('Crisis Indicator Data'!#REF!="No Data",1,IF(#REF!&lt;&gt;"",1,0))</f>
        <v>#REF!</v>
      </c>
      <c r="AG111" s="206" t="e">
        <f>IF('Crisis Indicator Data'!#REF!="No Data",1,IF(#REF!&lt;&gt;"",1,0))</f>
        <v>#REF!</v>
      </c>
      <c r="AH111" s="206" t="e">
        <f>IF('Crisis Indicator Data'!#REF!="No Data",1,IF(#REF!&lt;&gt;"",1,0))</f>
        <v>#REF!</v>
      </c>
      <c r="AI111" s="206" t="e">
        <f>IF('Crisis Indicator Data'!#REF!="No Data",1,IF(#REF!&lt;&gt;"",1,0))</f>
        <v>#REF!</v>
      </c>
      <c r="AJ111" s="206" t="e">
        <f>IF('Crisis Indicator Data'!#REF!="No Data",1,IF(#REF!&lt;&gt;"",1,0))</f>
        <v>#REF!</v>
      </c>
      <c r="AK111" s="206" t="e">
        <f>IF('Crisis Indicator Data'!#REF!="No Data",1,IF(#REF!&lt;&gt;"",1,0))</f>
        <v>#REF!</v>
      </c>
      <c r="AL111" s="206" t="e">
        <f>IF('Crisis Indicator Data'!#REF!="No Data",1,IF(#REF!&lt;&gt;"",1,0))</f>
        <v>#REF!</v>
      </c>
      <c r="AM111" s="206" t="e">
        <f>IF('Crisis Indicator Data'!#REF!="No Data",1,IF(#REF!&lt;&gt;"",1,0))</f>
        <v>#REF!</v>
      </c>
      <c r="AN111" s="206" t="e">
        <f>IF('Crisis Indicator Data'!#REF!="No Data",1,IF(#REF!&lt;&gt;"",1,0))</f>
        <v>#REF!</v>
      </c>
      <c r="AO111" s="206" t="e">
        <f>IF('Crisis Indicator Data'!#REF!="No Data",1,IF(#REF!&lt;&gt;"",1,0))</f>
        <v>#REF!</v>
      </c>
      <c r="AP111" s="206" t="e">
        <f>IF('Crisis Indicator Data'!#REF!="No Data",1,IF(#REF!&lt;&gt;"",1,0))</f>
        <v>#REF!</v>
      </c>
      <c r="AQ111" s="206" t="e">
        <f>IF('Crisis Indicator Data'!#REF!="No Data",1,IF(#REF!&lt;&gt;"",1,0))</f>
        <v>#REF!</v>
      </c>
      <c r="AR111" s="206" t="e">
        <f>IF('Crisis Indicator Data'!#REF!="No Data",1,IF(#REF!&lt;&gt;"",1,0))</f>
        <v>#REF!</v>
      </c>
      <c r="AS111" s="206" t="e">
        <f>IF('Crisis Indicator Data'!#REF!="No Data",1,IF(#REF!&lt;&gt;"",1,0))</f>
        <v>#REF!</v>
      </c>
      <c r="AT111" s="206" t="e">
        <f>IF('Crisis Indicator Data'!#REF!="No Data",1,IF(#REF!&lt;&gt;"",1,0))</f>
        <v>#REF!</v>
      </c>
      <c r="AU111" s="206" t="e">
        <f>IF('Crisis Indicator Data'!#REF!="No Data",1,IF(#REF!&lt;&gt;"",1,0))</f>
        <v>#REF!</v>
      </c>
      <c r="AV111" s="206" t="e">
        <f>IF('Crisis Indicator Data'!#REF!="No Data",1,IF(#REF!&lt;&gt;"",1,0))</f>
        <v>#REF!</v>
      </c>
      <c r="AW111" s="206" t="e">
        <f>IF('Crisis Indicator Data'!#REF!="No Data",1,IF(#REF!&lt;&gt;"",1,0))</f>
        <v>#REF!</v>
      </c>
      <c r="AX111" s="206" t="e">
        <f>IF('Crisis Indicator Data'!#REF!="No Data",1,IF(#REF!&lt;&gt;"",1,0))</f>
        <v>#REF!</v>
      </c>
      <c r="AY111" s="206" t="e">
        <f>IF('Crisis Indicator Data'!#REF!="No Data",1,IF(#REF!&lt;&gt;"",1,0))</f>
        <v>#REF!</v>
      </c>
      <c r="AZ111" s="206" t="e">
        <f>IF('Crisis Indicator Data'!#REF!="No Data",1,IF(#REF!&lt;&gt;"",1,0))</f>
        <v>#REF!</v>
      </c>
      <c r="BA111" t="e">
        <f t="shared" si="6"/>
        <v>#REF!</v>
      </c>
      <c r="BB111" s="22" t="e">
        <f t="shared" si="7"/>
        <v>#REF!</v>
      </c>
    </row>
    <row r="112" spans="1:54" x14ac:dyDescent="0.25">
      <c r="A112" t="s">
        <v>7211</v>
      </c>
      <c r="B112" s="206" t="e">
        <f>IF('Crisis Indicator Data'!#REF!="No Data",1,IF(#REF!&lt;&gt;"",1,0))</f>
        <v>#REF!</v>
      </c>
      <c r="C112" s="206" t="e">
        <f>IF('Crisis Indicator Data'!#REF!="No Data",1,IF(#REF!&lt;&gt;"",1,0))</f>
        <v>#REF!</v>
      </c>
      <c r="D112" s="206" t="e">
        <f>IF('Crisis Indicator Data'!#REF!="No Data",1,IF(#REF!&lt;&gt;"",1,0))</f>
        <v>#REF!</v>
      </c>
      <c r="E112" s="206" t="e">
        <f>IF('Crisis Indicator Data'!#REF!="No Data",1,IF(#REF!&lt;&gt;"",1,0))</f>
        <v>#REF!</v>
      </c>
      <c r="F112" s="206" t="e">
        <f>IF('Crisis Indicator Data'!#REF!="No Data",1,IF(#REF!&lt;&gt;"",1,0))</f>
        <v>#REF!</v>
      </c>
      <c r="G112" s="206" t="e">
        <f>IF('Crisis Indicator Data'!#REF!="No Data",1,IF(#REF!&lt;&gt;"",1,0))</f>
        <v>#REF!</v>
      </c>
      <c r="H112" s="206" t="e">
        <f>IF('Crisis Indicator Data'!#REF!="No Data",1,IF(#REF!&lt;&gt;"",1,0))</f>
        <v>#REF!</v>
      </c>
      <c r="I112" s="206" t="e">
        <f>IF('Crisis Indicator Data'!#REF!="No Data",1,IF(#REF!&lt;&gt;"",1,0))</f>
        <v>#REF!</v>
      </c>
      <c r="J112" s="206" t="e">
        <f>IF('Crisis Indicator Data'!#REF!="No Data",1,IF(#REF!&lt;&gt;"",1,0))</f>
        <v>#REF!</v>
      </c>
      <c r="K112" s="206" t="e">
        <f>IF('Crisis Indicator Data'!#REF!="No Data",1,IF(#REF!&lt;&gt;"",1,0))</f>
        <v>#REF!</v>
      </c>
      <c r="L112" s="206" t="e">
        <f>IF('Crisis Indicator Data'!#REF!="No Data",1,IF(#REF!&lt;&gt;"",1,0))</f>
        <v>#REF!</v>
      </c>
      <c r="M112" s="206" t="e">
        <f>IF('Crisis Indicator Data'!#REF!="No Data",1,IF(#REF!&lt;&gt;"",1,0))</f>
        <v>#REF!</v>
      </c>
      <c r="N112" s="206" t="e">
        <f>IF('Crisis Indicator Data'!#REF!="No Data",1,IF(#REF!&lt;&gt;"",1,0))</f>
        <v>#REF!</v>
      </c>
      <c r="O112" s="206" t="e">
        <f>IF('Crisis Indicator Data'!#REF!="No Data",1,IF(#REF!&lt;&gt;"",1,0))</f>
        <v>#REF!</v>
      </c>
      <c r="P112" s="206" t="e">
        <f>IF('Crisis Indicator Data'!#REF!="No Data",1,IF(#REF!&lt;&gt;"",1,0))</f>
        <v>#REF!</v>
      </c>
      <c r="Q112" s="206" t="e">
        <f>IF('Crisis Indicator Data'!#REF!="No Data",1,IF(#REF!&lt;&gt;"",1,0))</f>
        <v>#REF!</v>
      </c>
      <c r="R112" s="206" t="e">
        <f>IF('Crisis Indicator Data'!#REF!="No Data",1,IF(#REF!&lt;&gt;"",1,0))</f>
        <v>#REF!</v>
      </c>
      <c r="S112" s="206" t="e">
        <f>IF('Crisis Indicator Data'!#REF!="No Data",1,IF(#REF!&lt;&gt;"",1,0))</f>
        <v>#REF!</v>
      </c>
      <c r="T112" s="206" t="e">
        <f>IF('Crisis Indicator Data'!#REF!="No Data",1,IF(#REF!&lt;&gt;"",1,0))</f>
        <v>#REF!</v>
      </c>
      <c r="U112" s="206" t="e">
        <f>IF('Crisis Indicator Data'!#REF!="No Data",1,IF(#REF!&lt;&gt;"",1,0))</f>
        <v>#REF!</v>
      </c>
      <c r="V112" s="206" t="e">
        <f>IF('Crisis Indicator Data'!#REF!="No Data",1,IF(#REF!&lt;&gt;"",1,0))</f>
        <v>#REF!</v>
      </c>
      <c r="W112" s="206" t="e">
        <f>IF('Crisis Indicator Data'!#REF!="No Data",1,IF(#REF!&lt;&gt;"",1,0))</f>
        <v>#REF!</v>
      </c>
      <c r="X112" s="206" t="e">
        <f>IF('Crisis Indicator Data'!#REF!="No Data",1,IF(#REF!&lt;&gt;"",1,0))</f>
        <v>#REF!</v>
      </c>
      <c r="Y112" s="206" t="e">
        <f>IF('Crisis Indicator Data'!#REF!="No Data",1,IF(#REF!&lt;&gt;"",1,0))</f>
        <v>#REF!</v>
      </c>
      <c r="Z112" s="206" t="e">
        <f>IF('Crisis Indicator Data'!#REF!="No Data",1,IF(#REF!&lt;&gt;"",1,0))</f>
        <v>#REF!</v>
      </c>
      <c r="AA112" s="206" t="e">
        <f>IF('Crisis Indicator Data'!#REF!="No Data",1,IF(#REF!&lt;&gt;"",1,0))</f>
        <v>#REF!</v>
      </c>
      <c r="AB112" s="206" t="e">
        <f>IF('Crisis Indicator Data'!#REF!="No Data",1,IF(#REF!&lt;&gt;"",1,0))</f>
        <v>#REF!</v>
      </c>
      <c r="AC112" s="206" t="e">
        <f>IF('Crisis Indicator Data'!#REF!="No Data",1,IF(#REF!&lt;&gt;"",1,0))</f>
        <v>#REF!</v>
      </c>
      <c r="AD112" s="206" t="e">
        <f>IF('Crisis Indicator Data'!#REF!="No Data",1,IF(#REF!&lt;&gt;"",1,0))</f>
        <v>#REF!</v>
      </c>
      <c r="AE112" s="206" t="e">
        <f>IF('Crisis Indicator Data'!#REF!="No Data",1,IF(#REF!&lt;&gt;"",1,0))</f>
        <v>#REF!</v>
      </c>
      <c r="AF112" s="206" t="e">
        <f>IF('Crisis Indicator Data'!#REF!="No Data",1,IF(#REF!&lt;&gt;"",1,0))</f>
        <v>#REF!</v>
      </c>
      <c r="AG112" s="206" t="e">
        <f>IF('Crisis Indicator Data'!#REF!="No Data",1,IF(#REF!&lt;&gt;"",1,0))</f>
        <v>#REF!</v>
      </c>
      <c r="AH112" s="206" t="e">
        <f>IF('Crisis Indicator Data'!#REF!="No Data",1,IF(#REF!&lt;&gt;"",1,0))</f>
        <v>#REF!</v>
      </c>
      <c r="AI112" s="206" t="e">
        <f>IF('Crisis Indicator Data'!#REF!="No Data",1,IF(#REF!&lt;&gt;"",1,0))</f>
        <v>#REF!</v>
      </c>
      <c r="AJ112" s="206" t="e">
        <f>IF('Crisis Indicator Data'!#REF!="No Data",1,IF(#REF!&lt;&gt;"",1,0))</f>
        <v>#REF!</v>
      </c>
      <c r="AK112" s="206" t="e">
        <f>IF('Crisis Indicator Data'!#REF!="No Data",1,IF(#REF!&lt;&gt;"",1,0))</f>
        <v>#REF!</v>
      </c>
      <c r="AL112" s="206" t="e">
        <f>IF('Crisis Indicator Data'!#REF!="No Data",1,IF(#REF!&lt;&gt;"",1,0))</f>
        <v>#REF!</v>
      </c>
      <c r="AM112" s="206" t="e">
        <f>IF('Crisis Indicator Data'!#REF!="No Data",1,IF(#REF!&lt;&gt;"",1,0))</f>
        <v>#REF!</v>
      </c>
      <c r="AN112" s="206" t="e">
        <f>IF('Crisis Indicator Data'!#REF!="No Data",1,IF(#REF!&lt;&gt;"",1,0))</f>
        <v>#REF!</v>
      </c>
      <c r="AO112" s="206" t="e">
        <f>IF('Crisis Indicator Data'!#REF!="No Data",1,IF(#REF!&lt;&gt;"",1,0))</f>
        <v>#REF!</v>
      </c>
      <c r="AP112" s="206" t="e">
        <f>IF('Crisis Indicator Data'!#REF!="No Data",1,IF(#REF!&lt;&gt;"",1,0))</f>
        <v>#REF!</v>
      </c>
      <c r="AQ112" s="206" t="e">
        <f>IF('Crisis Indicator Data'!#REF!="No Data",1,IF(#REF!&lt;&gt;"",1,0))</f>
        <v>#REF!</v>
      </c>
      <c r="AR112" s="206" t="e">
        <f>IF('Crisis Indicator Data'!#REF!="No Data",1,IF(#REF!&lt;&gt;"",1,0))</f>
        <v>#REF!</v>
      </c>
      <c r="AS112" s="206" t="e">
        <f>IF('Crisis Indicator Data'!#REF!="No Data",1,IF(#REF!&lt;&gt;"",1,0))</f>
        <v>#REF!</v>
      </c>
      <c r="AT112" s="206" t="e">
        <f>IF('Crisis Indicator Data'!#REF!="No Data",1,IF(#REF!&lt;&gt;"",1,0))</f>
        <v>#REF!</v>
      </c>
      <c r="AU112" s="206" t="e">
        <f>IF('Crisis Indicator Data'!#REF!="No Data",1,IF(#REF!&lt;&gt;"",1,0))</f>
        <v>#REF!</v>
      </c>
      <c r="AV112" s="206" t="e">
        <f>IF('Crisis Indicator Data'!#REF!="No Data",1,IF(#REF!&lt;&gt;"",1,0))</f>
        <v>#REF!</v>
      </c>
      <c r="AW112" s="206" t="e">
        <f>IF('Crisis Indicator Data'!#REF!="No Data",1,IF(#REF!&lt;&gt;"",1,0))</f>
        <v>#REF!</v>
      </c>
      <c r="AX112" s="206" t="e">
        <f>IF('Crisis Indicator Data'!#REF!="No Data",1,IF(#REF!&lt;&gt;"",1,0))</f>
        <v>#REF!</v>
      </c>
      <c r="AY112" s="206" t="e">
        <f>IF('Crisis Indicator Data'!#REF!="No Data",1,IF(#REF!&lt;&gt;"",1,0))</f>
        <v>#REF!</v>
      </c>
      <c r="AZ112" s="206" t="e">
        <f>IF('Crisis Indicator Data'!#REF!="No Data",1,IF(#REF!&lt;&gt;"",1,0))</f>
        <v>#REF!</v>
      </c>
      <c r="BA112" t="e">
        <f t="shared" si="6"/>
        <v>#REF!</v>
      </c>
      <c r="BB112" s="22" t="e">
        <f t="shared" si="7"/>
        <v>#REF!</v>
      </c>
    </row>
    <row r="113" spans="1:54" x14ac:dyDescent="0.25">
      <c r="A113" t="s">
        <v>7292</v>
      </c>
      <c r="B113" s="206" t="e">
        <f>IF('Crisis Indicator Data'!#REF!="No Data",1,IF(#REF!&lt;&gt;"",1,0))</f>
        <v>#REF!</v>
      </c>
      <c r="C113" s="206" t="e">
        <f>IF('Crisis Indicator Data'!#REF!="No Data",1,IF(#REF!&lt;&gt;"",1,0))</f>
        <v>#REF!</v>
      </c>
      <c r="D113" s="206" t="e">
        <f>IF('Crisis Indicator Data'!#REF!="No Data",1,IF(#REF!&lt;&gt;"",1,0))</f>
        <v>#REF!</v>
      </c>
      <c r="E113" s="206" t="e">
        <f>IF('Crisis Indicator Data'!#REF!="No Data",1,IF(#REF!&lt;&gt;"",1,0))</f>
        <v>#REF!</v>
      </c>
      <c r="F113" s="206" t="e">
        <f>IF('Crisis Indicator Data'!#REF!="No Data",1,IF(#REF!&lt;&gt;"",1,0))</f>
        <v>#REF!</v>
      </c>
      <c r="G113" s="206" t="e">
        <f>IF('Crisis Indicator Data'!#REF!="No Data",1,IF(#REF!&lt;&gt;"",1,0))</f>
        <v>#REF!</v>
      </c>
      <c r="H113" s="206" t="e">
        <f>IF('Crisis Indicator Data'!#REF!="No Data",1,IF(#REF!&lt;&gt;"",1,0))</f>
        <v>#REF!</v>
      </c>
      <c r="I113" s="206" t="e">
        <f>IF('Crisis Indicator Data'!#REF!="No Data",1,IF(#REF!&lt;&gt;"",1,0))</f>
        <v>#REF!</v>
      </c>
      <c r="J113" s="206" t="e">
        <f>IF('Crisis Indicator Data'!#REF!="No Data",1,IF(#REF!&lt;&gt;"",1,0))</f>
        <v>#REF!</v>
      </c>
      <c r="K113" s="206" t="e">
        <f>IF('Crisis Indicator Data'!#REF!="No Data",1,IF(#REF!&lt;&gt;"",1,0))</f>
        <v>#REF!</v>
      </c>
      <c r="L113" s="206" t="e">
        <f>IF('Crisis Indicator Data'!#REF!="No Data",1,IF(#REF!&lt;&gt;"",1,0))</f>
        <v>#REF!</v>
      </c>
      <c r="M113" s="206" t="e">
        <f>IF('Crisis Indicator Data'!#REF!="No Data",1,IF(#REF!&lt;&gt;"",1,0))</f>
        <v>#REF!</v>
      </c>
      <c r="N113" s="206" t="e">
        <f>IF('Crisis Indicator Data'!#REF!="No Data",1,IF(#REF!&lt;&gt;"",1,0))</f>
        <v>#REF!</v>
      </c>
      <c r="O113" s="206" t="e">
        <f>IF('Crisis Indicator Data'!#REF!="No Data",1,IF(#REF!&lt;&gt;"",1,0))</f>
        <v>#REF!</v>
      </c>
      <c r="P113" s="206" t="e">
        <f>IF('Crisis Indicator Data'!#REF!="No Data",1,IF(#REF!&lt;&gt;"",1,0))</f>
        <v>#REF!</v>
      </c>
      <c r="Q113" s="206" t="e">
        <f>IF('Crisis Indicator Data'!#REF!="No Data",1,IF(#REF!&lt;&gt;"",1,0))</f>
        <v>#REF!</v>
      </c>
      <c r="R113" s="206" t="e">
        <f>IF('Crisis Indicator Data'!#REF!="No Data",1,IF(#REF!&lt;&gt;"",1,0))</f>
        <v>#REF!</v>
      </c>
      <c r="S113" s="206" t="e">
        <f>IF('Crisis Indicator Data'!#REF!="No Data",1,IF(#REF!&lt;&gt;"",1,0))</f>
        <v>#REF!</v>
      </c>
      <c r="T113" s="206" t="e">
        <f>IF('Crisis Indicator Data'!#REF!="No Data",1,IF(#REF!&lt;&gt;"",1,0))</f>
        <v>#REF!</v>
      </c>
      <c r="U113" s="206" t="e">
        <f>IF('Crisis Indicator Data'!#REF!="No Data",1,IF(#REF!&lt;&gt;"",1,0))</f>
        <v>#REF!</v>
      </c>
      <c r="V113" s="206" t="e">
        <f>IF('Crisis Indicator Data'!#REF!="No Data",1,IF(#REF!&lt;&gt;"",1,0))</f>
        <v>#REF!</v>
      </c>
      <c r="W113" s="206" t="e">
        <f>IF('Crisis Indicator Data'!#REF!="No Data",1,IF(#REF!&lt;&gt;"",1,0))</f>
        <v>#REF!</v>
      </c>
      <c r="X113" s="206" t="e">
        <f>IF('Crisis Indicator Data'!#REF!="No Data",1,IF(#REF!&lt;&gt;"",1,0))</f>
        <v>#REF!</v>
      </c>
      <c r="Y113" s="206" t="e">
        <f>IF('Crisis Indicator Data'!#REF!="No Data",1,IF(#REF!&lt;&gt;"",1,0))</f>
        <v>#REF!</v>
      </c>
      <c r="Z113" s="206" t="e">
        <f>IF('Crisis Indicator Data'!#REF!="No Data",1,IF(#REF!&lt;&gt;"",1,0))</f>
        <v>#REF!</v>
      </c>
      <c r="AA113" s="206" t="e">
        <f>IF('Crisis Indicator Data'!#REF!="No Data",1,IF(#REF!&lt;&gt;"",1,0))</f>
        <v>#REF!</v>
      </c>
      <c r="AB113" s="206" t="e">
        <f>IF('Crisis Indicator Data'!#REF!="No Data",1,IF(#REF!&lt;&gt;"",1,0))</f>
        <v>#REF!</v>
      </c>
      <c r="AC113" s="206" t="e">
        <f>IF('Crisis Indicator Data'!#REF!="No Data",1,IF(#REF!&lt;&gt;"",1,0))</f>
        <v>#REF!</v>
      </c>
      <c r="AD113" s="206" t="e">
        <f>IF('Crisis Indicator Data'!#REF!="No Data",1,IF(#REF!&lt;&gt;"",1,0))</f>
        <v>#REF!</v>
      </c>
      <c r="AE113" s="206" t="e">
        <f>IF('Crisis Indicator Data'!#REF!="No Data",1,IF(#REF!&lt;&gt;"",1,0))</f>
        <v>#REF!</v>
      </c>
      <c r="AF113" s="206" t="e">
        <f>IF('Crisis Indicator Data'!#REF!="No Data",1,IF(#REF!&lt;&gt;"",1,0))</f>
        <v>#REF!</v>
      </c>
      <c r="AG113" s="206" t="e">
        <f>IF('Crisis Indicator Data'!#REF!="No Data",1,IF(#REF!&lt;&gt;"",1,0))</f>
        <v>#REF!</v>
      </c>
      <c r="AH113" s="206" t="e">
        <f>IF('Crisis Indicator Data'!#REF!="No Data",1,IF(#REF!&lt;&gt;"",1,0))</f>
        <v>#REF!</v>
      </c>
      <c r="AI113" s="206" t="e">
        <f>IF('Crisis Indicator Data'!#REF!="No Data",1,IF(#REF!&lt;&gt;"",1,0))</f>
        <v>#REF!</v>
      </c>
      <c r="AJ113" s="206" t="e">
        <f>IF('Crisis Indicator Data'!#REF!="No Data",1,IF(#REF!&lt;&gt;"",1,0))</f>
        <v>#REF!</v>
      </c>
      <c r="AK113" s="206" t="e">
        <f>IF('Crisis Indicator Data'!#REF!="No Data",1,IF(#REF!&lt;&gt;"",1,0))</f>
        <v>#REF!</v>
      </c>
      <c r="AL113" s="206" t="e">
        <f>IF('Crisis Indicator Data'!#REF!="No Data",1,IF(#REF!&lt;&gt;"",1,0))</f>
        <v>#REF!</v>
      </c>
      <c r="AM113" s="206" t="e">
        <f>IF('Crisis Indicator Data'!#REF!="No Data",1,IF(#REF!&lt;&gt;"",1,0))</f>
        <v>#REF!</v>
      </c>
      <c r="AN113" s="206" t="e">
        <f>IF('Crisis Indicator Data'!#REF!="No Data",1,IF(#REF!&lt;&gt;"",1,0))</f>
        <v>#REF!</v>
      </c>
      <c r="AO113" s="206" t="e">
        <f>IF('Crisis Indicator Data'!#REF!="No Data",1,IF(#REF!&lt;&gt;"",1,0))</f>
        <v>#REF!</v>
      </c>
      <c r="AP113" s="206" t="e">
        <f>IF('Crisis Indicator Data'!#REF!="No Data",1,IF(#REF!&lt;&gt;"",1,0))</f>
        <v>#REF!</v>
      </c>
      <c r="AQ113" s="206" t="e">
        <f>IF('Crisis Indicator Data'!#REF!="No Data",1,IF(#REF!&lt;&gt;"",1,0))</f>
        <v>#REF!</v>
      </c>
      <c r="AR113" s="206" t="e">
        <f>IF('Crisis Indicator Data'!#REF!="No Data",1,IF(#REF!&lt;&gt;"",1,0))</f>
        <v>#REF!</v>
      </c>
      <c r="AS113" s="206" t="e">
        <f>IF('Crisis Indicator Data'!#REF!="No Data",1,IF(#REF!&lt;&gt;"",1,0))</f>
        <v>#REF!</v>
      </c>
      <c r="AT113" s="206" t="e">
        <f>IF('Crisis Indicator Data'!#REF!="No Data",1,IF(#REF!&lt;&gt;"",1,0))</f>
        <v>#REF!</v>
      </c>
      <c r="AU113" s="206" t="e">
        <f>IF('Crisis Indicator Data'!#REF!="No Data",1,IF(#REF!&lt;&gt;"",1,0))</f>
        <v>#REF!</v>
      </c>
      <c r="AV113" s="206" t="e">
        <f>IF('Crisis Indicator Data'!#REF!="No Data",1,IF(#REF!&lt;&gt;"",1,0))</f>
        <v>#REF!</v>
      </c>
      <c r="AW113" s="206" t="e">
        <f>IF('Crisis Indicator Data'!#REF!="No Data",1,IF(#REF!&lt;&gt;"",1,0))</f>
        <v>#REF!</v>
      </c>
      <c r="AX113" s="206" t="e">
        <f>IF('Crisis Indicator Data'!#REF!="No Data",1,IF(#REF!&lt;&gt;"",1,0))</f>
        <v>#REF!</v>
      </c>
      <c r="AY113" s="206" t="e">
        <f>IF('Crisis Indicator Data'!#REF!="No Data",1,IF(#REF!&lt;&gt;"",1,0))</f>
        <v>#REF!</v>
      </c>
      <c r="AZ113" s="206" t="e">
        <f>IF('Crisis Indicator Data'!#REF!="No Data",1,IF(#REF!&lt;&gt;"",1,0))</f>
        <v>#REF!</v>
      </c>
      <c r="BA113" t="e">
        <f t="shared" si="6"/>
        <v>#REF!</v>
      </c>
      <c r="BB113" s="22" t="e">
        <f t="shared" si="7"/>
        <v>#REF!</v>
      </c>
    </row>
    <row r="114" spans="1:54" x14ac:dyDescent="0.25">
      <c r="A114" t="s">
        <v>7308</v>
      </c>
      <c r="B114" s="206" t="e">
        <f>IF('Crisis Indicator Data'!#REF!="No Data",1,IF(#REF!&lt;&gt;"",1,0))</f>
        <v>#REF!</v>
      </c>
      <c r="C114" s="206" t="e">
        <f>IF('Crisis Indicator Data'!#REF!="No Data",1,IF(#REF!&lt;&gt;"",1,0))</f>
        <v>#REF!</v>
      </c>
      <c r="D114" s="206" t="e">
        <f>IF('Crisis Indicator Data'!#REF!="No Data",1,IF(#REF!&lt;&gt;"",1,0))</f>
        <v>#REF!</v>
      </c>
      <c r="E114" s="206" t="e">
        <f>IF('Crisis Indicator Data'!#REF!="No Data",1,IF(#REF!&lt;&gt;"",1,0))</f>
        <v>#REF!</v>
      </c>
      <c r="F114" s="206" t="e">
        <f>IF('Crisis Indicator Data'!#REF!="No Data",1,IF(#REF!&lt;&gt;"",1,0))</f>
        <v>#REF!</v>
      </c>
      <c r="G114" s="206" t="e">
        <f>IF('Crisis Indicator Data'!#REF!="No Data",1,IF(#REF!&lt;&gt;"",1,0))</f>
        <v>#REF!</v>
      </c>
      <c r="H114" s="206" t="e">
        <f>IF('Crisis Indicator Data'!#REF!="No Data",1,IF(#REF!&lt;&gt;"",1,0))</f>
        <v>#REF!</v>
      </c>
      <c r="I114" s="206" t="e">
        <f>IF('Crisis Indicator Data'!#REF!="No Data",1,IF(#REF!&lt;&gt;"",1,0))</f>
        <v>#REF!</v>
      </c>
      <c r="J114" s="206" t="e">
        <f>IF('Crisis Indicator Data'!#REF!="No Data",1,IF(#REF!&lt;&gt;"",1,0))</f>
        <v>#REF!</v>
      </c>
      <c r="K114" s="206" t="e">
        <f>IF('Crisis Indicator Data'!#REF!="No Data",1,IF(#REF!&lt;&gt;"",1,0))</f>
        <v>#REF!</v>
      </c>
      <c r="L114" s="206" t="e">
        <f>IF('Crisis Indicator Data'!#REF!="No Data",1,IF(#REF!&lt;&gt;"",1,0))</f>
        <v>#REF!</v>
      </c>
      <c r="M114" s="206" t="e">
        <f>IF('Crisis Indicator Data'!#REF!="No Data",1,IF(#REF!&lt;&gt;"",1,0))</f>
        <v>#REF!</v>
      </c>
      <c r="N114" s="206" t="e">
        <f>IF('Crisis Indicator Data'!#REF!="No Data",1,IF(#REF!&lt;&gt;"",1,0))</f>
        <v>#REF!</v>
      </c>
      <c r="O114" s="206" t="e">
        <f>IF('Crisis Indicator Data'!#REF!="No Data",1,IF(#REF!&lt;&gt;"",1,0))</f>
        <v>#REF!</v>
      </c>
      <c r="P114" s="206" t="e">
        <f>IF('Crisis Indicator Data'!#REF!="No Data",1,IF(#REF!&lt;&gt;"",1,0))</f>
        <v>#REF!</v>
      </c>
      <c r="Q114" s="206" t="e">
        <f>IF('Crisis Indicator Data'!#REF!="No Data",1,IF(#REF!&lt;&gt;"",1,0))</f>
        <v>#REF!</v>
      </c>
      <c r="R114" s="206" t="e">
        <f>IF('Crisis Indicator Data'!#REF!="No Data",1,IF(#REF!&lt;&gt;"",1,0))</f>
        <v>#REF!</v>
      </c>
      <c r="S114" s="206" t="e">
        <f>IF('Crisis Indicator Data'!#REF!="No Data",1,IF(#REF!&lt;&gt;"",1,0))</f>
        <v>#REF!</v>
      </c>
      <c r="T114" s="206" t="e">
        <f>IF('Crisis Indicator Data'!#REF!="No Data",1,IF(#REF!&lt;&gt;"",1,0))</f>
        <v>#REF!</v>
      </c>
      <c r="U114" s="206" t="e">
        <f>IF('Crisis Indicator Data'!#REF!="No Data",1,IF(#REF!&lt;&gt;"",1,0))</f>
        <v>#REF!</v>
      </c>
      <c r="V114" s="206" t="e">
        <f>IF('Crisis Indicator Data'!#REF!="No Data",1,IF(#REF!&lt;&gt;"",1,0))</f>
        <v>#REF!</v>
      </c>
      <c r="W114" s="206" t="e">
        <f>IF('Crisis Indicator Data'!#REF!="No Data",1,IF(#REF!&lt;&gt;"",1,0))</f>
        <v>#REF!</v>
      </c>
      <c r="X114" s="206" t="e">
        <f>IF('Crisis Indicator Data'!#REF!="No Data",1,IF(#REF!&lt;&gt;"",1,0))</f>
        <v>#REF!</v>
      </c>
      <c r="Y114" s="206" t="e">
        <f>IF('Crisis Indicator Data'!#REF!="No Data",1,IF(#REF!&lt;&gt;"",1,0))</f>
        <v>#REF!</v>
      </c>
      <c r="Z114" s="206" t="e">
        <f>IF('Crisis Indicator Data'!#REF!="No Data",1,IF(#REF!&lt;&gt;"",1,0))</f>
        <v>#REF!</v>
      </c>
      <c r="AA114" s="206" t="e">
        <f>IF('Crisis Indicator Data'!#REF!="No Data",1,IF(#REF!&lt;&gt;"",1,0))</f>
        <v>#REF!</v>
      </c>
      <c r="AB114" s="206" t="e">
        <f>IF('Crisis Indicator Data'!#REF!="No Data",1,IF(#REF!&lt;&gt;"",1,0))</f>
        <v>#REF!</v>
      </c>
      <c r="AC114" s="206" t="e">
        <f>IF('Crisis Indicator Data'!#REF!="No Data",1,IF(#REF!&lt;&gt;"",1,0))</f>
        <v>#REF!</v>
      </c>
      <c r="AD114" s="206" t="e">
        <f>IF('Crisis Indicator Data'!#REF!="No Data",1,IF(#REF!&lt;&gt;"",1,0))</f>
        <v>#REF!</v>
      </c>
      <c r="AE114" s="206" t="e">
        <f>IF('Crisis Indicator Data'!#REF!="No Data",1,IF(#REF!&lt;&gt;"",1,0))</f>
        <v>#REF!</v>
      </c>
      <c r="AF114" s="206" t="e">
        <f>IF('Crisis Indicator Data'!#REF!="No Data",1,IF(#REF!&lt;&gt;"",1,0))</f>
        <v>#REF!</v>
      </c>
      <c r="AG114" s="206" t="e">
        <f>IF('Crisis Indicator Data'!#REF!="No Data",1,IF(#REF!&lt;&gt;"",1,0))</f>
        <v>#REF!</v>
      </c>
      <c r="AH114" s="206" t="e">
        <f>IF('Crisis Indicator Data'!#REF!="No Data",1,IF(#REF!&lt;&gt;"",1,0))</f>
        <v>#REF!</v>
      </c>
      <c r="AI114" s="206" t="e">
        <f>IF('Crisis Indicator Data'!#REF!="No Data",1,IF(#REF!&lt;&gt;"",1,0))</f>
        <v>#REF!</v>
      </c>
      <c r="AJ114" s="206" t="e">
        <f>IF('Crisis Indicator Data'!#REF!="No Data",1,IF(#REF!&lt;&gt;"",1,0))</f>
        <v>#REF!</v>
      </c>
      <c r="AK114" s="206" t="e">
        <f>IF('Crisis Indicator Data'!#REF!="No Data",1,IF(#REF!&lt;&gt;"",1,0))</f>
        <v>#REF!</v>
      </c>
      <c r="AL114" s="206" t="e">
        <f>IF('Crisis Indicator Data'!#REF!="No Data",1,IF(#REF!&lt;&gt;"",1,0))</f>
        <v>#REF!</v>
      </c>
      <c r="AM114" s="206" t="e">
        <f>IF('Crisis Indicator Data'!#REF!="No Data",1,IF(#REF!&lt;&gt;"",1,0))</f>
        <v>#REF!</v>
      </c>
      <c r="AN114" s="206" t="e">
        <f>IF('Crisis Indicator Data'!#REF!="No Data",1,IF(#REF!&lt;&gt;"",1,0))</f>
        <v>#REF!</v>
      </c>
      <c r="AO114" s="206" t="e">
        <f>IF('Crisis Indicator Data'!#REF!="No Data",1,IF(#REF!&lt;&gt;"",1,0))</f>
        <v>#REF!</v>
      </c>
      <c r="AP114" s="206" t="e">
        <f>IF('Crisis Indicator Data'!#REF!="No Data",1,IF(#REF!&lt;&gt;"",1,0))</f>
        <v>#REF!</v>
      </c>
      <c r="AQ114" s="206" t="e">
        <f>IF('Crisis Indicator Data'!#REF!="No Data",1,IF(#REF!&lt;&gt;"",1,0))</f>
        <v>#REF!</v>
      </c>
      <c r="AR114" s="206" t="e">
        <f>IF('Crisis Indicator Data'!#REF!="No Data",1,IF(#REF!&lt;&gt;"",1,0))</f>
        <v>#REF!</v>
      </c>
      <c r="AS114" s="206" t="e">
        <f>IF('Crisis Indicator Data'!#REF!="No Data",1,IF(#REF!&lt;&gt;"",1,0))</f>
        <v>#REF!</v>
      </c>
      <c r="AT114" s="206" t="e">
        <f>IF('Crisis Indicator Data'!#REF!="No Data",1,IF(#REF!&lt;&gt;"",1,0))</f>
        <v>#REF!</v>
      </c>
      <c r="AU114" s="206" t="e">
        <f>IF('Crisis Indicator Data'!#REF!="No Data",1,IF(#REF!&lt;&gt;"",1,0))</f>
        <v>#REF!</v>
      </c>
      <c r="AV114" s="206" t="e">
        <f>IF('Crisis Indicator Data'!#REF!="No Data",1,IF(#REF!&lt;&gt;"",1,0))</f>
        <v>#REF!</v>
      </c>
      <c r="AW114" s="206" t="e">
        <f>IF('Crisis Indicator Data'!#REF!="No Data",1,IF(#REF!&lt;&gt;"",1,0))</f>
        <v>#REF!</v>
      </c>
      <c r="AX114" s="206" t="e">
        <f>IF('Crisis Indicator Data'!#REF!="No Data",1,IF(#REF!&lt;&gt;"",1,0))</f>
        <v>#REF!</v>
      </c>
      <c r="AY114" s="206" t="e">
        <f>IF('Crisis Indicator Data'!#REF!="No Data",1,IF(#REF!&lt;&gt;"",1,0))</f>
        <v>#REF!</v>
      </c>
      <c r="AZ114" s="206" t="e">
        <f>IF('Crisis Indicator Data'!#REF!="No Data",1,IF(#REF!&lt;&gt;"",1,0))</f>
        <v>#REF!</v>
      </c>
      <c r="BA114" t="e">
        <f t="shared" si="6"/>
        <v>#REF!</v>
      </c>
      <c r="BB114" s="22" t="e">
        <f t="shared" si="7"/>
        <v>#REF!</v>
      </c>
    </row>
    <row r="115" spans="1:54" x14ac:dyDescent="0.25">
      <c r="A115" t="s">
        <v>7306</v>
      </c>
      <c r="B115" s="206" t="e">
        <f>IF('Crisis Indicator Data'!#REF!="No Data",1,IF(#REF!&lt;&gt;"",1,0))</f>
        <v>#REF!</v>
      </c>
      <c r="C115" s="206" t="e">
        <f>IF('Crisis Indicator Data'!#REF!="No Data",1,IF(#REF!&lt;&gt;"",1,0))</f>
        <v>#REF!</v>
      </c>
      <c r="D115" s="206" t="e">
        <f>IF('Crisis Indicator Data'!#REF!="No Data",1,IF(#REF!&lt;&gt;"",1,0))</f>
        <v>#REF!</v>
      </c>
      <c r="E115" s="206" t="e">
        <f>IF('Crisis Indicator Data'!#REF!="No Data",1,IF(#REF!&lt;&gt;"",1,0))</f>
        <v>#REF!</v>
      </c>
      <c r="F115" s="206" t="e">
        <f>IF('Crisis Indicator Data'!#REF!="No Data",1,IF(#REF!&lt;&gt;"",1,0))</f>
        <v>#REF!</v>
      </c>
      <c r="G115" s="206" t="e">
        <f>IF('Crisis Indicator Data'!#REF!="No Data",1,IF(#REF!&lt;&gt;"",1,0))</f>
        <v>#REF!</v>
      </c>
      <c r="H115" s="206" t="e">
        <f>IF('Crisis Indicator Data'!#REF!="No Data",1,IF(#REF!&lt;&gt;"",1,0))</f>
        <v>#REF!</v>
      </c>
      <c r="I115" s="206" t="e">
        <f>IF('Crisis Indicator Data'!#REF!="No Data",1,IF(#REF!&lt;&gt;"",1,0))</f>
        <v>#REF!</v>
      </c>
      <c r="J115" s="206" t="e">
        <f>IF('Crisis Indicator Data'!#REF!="No Data",1,IF(#REF!&lt;&gt;"",1,0))</f>
        <v>#REF!</v>
      </c>
      <c r="K115" s="206" t="e">
        <f>IF('Crisis Indicator Data'!#REF!="No Data",1,IF(#REF!&lt;&gt;"",1,0))</f>
        <v>#REF!</v>
      </c>
      <c r="L115" s="206" t="e">
        <f>IF('Crisis Indicator Data'!#REF!="No Data",1,IF(#REF!&lt;&gt;"",1,0))</f>
        <v>#REF!</v>
      </c>
      <c r="M115" s="206" t="e">
        <f>IF('Crisis Indicator Data'!#REF!="No Data",1,IF(#REF!&lt;&gt;"",1,0))</f>
        <v>#REF!</v>
      </c>
      <c r="N115" s="206" t="e">
        <f>IF('Crisis Indicator Data'!#REF!="No Data",1,IF(#REF!&lt;&gt;"",1,0))</f>
        <v>#REF!</v>
      </c>
      <c r="O115" s="206" t="e">
        <f>IF('Crisis Indicator Data'!#REF!="No Data",1,IF(#REF!&lt;&gt;"",1,0))</f>
        <v>#REF!</v>
      </c>
      <c r="P115" s="206" t="e">
        <f>IF('Crisis Indicator Data'!#REF!="No Data",1,IF(#REF!&lt;&gt;"",1,0))</f>
        <v>#REF!</v>
      </c>
      <c r="Q115" s="206" t="e">
        <f>IF('Crisis Indicator Data'!#REF!="No Data",1,IF(#REF!&lt;&gt;"",1,0))</f>
        <v>#REF!</v>
      </c>
      <c r="R115" s="206" t="e">
        <f>IF('Crisis Indicator Data'!#REF!="No Data",1,IF(#REF!&lt;&gt;"",1,0))</f>
        <v>#REF!</v>
      </c>
      <c r="S115" s="206" t="e">
        <f>IF('Crisis Indicator Data'!#REF!="No Data",1,IF(#REF!&lt;&gt;"",1,0))</f>
        <v>#REF!</v>
      </c>
      <c r="T115" s="206" t="e">
        <f>IF('Crisis Indicator Data'!#REF!="No Data",1,IF(#REF!&lt;&gt;"",1,0))</f>
        <v>#REF!</v>
      </c>
      <c r="U115" s="206" t="e">
        <f>IF('Crisis Indicator Data'!#REF!="No Data",1,IF(#REF!&lt;&gt;"",1,0))</f>
        <v>#REF!</v>
      </c>
      <c r="V115" s="206" t="e">
        <f>IF('Crisis Indicator Data'!#REF!="No Data",1,IF(#REF!&lt;&gt;"",1,0))</f>
        <v>#REF!</v>
      </c>
      <c r="W115" s="206" t="e">
        <f>IF('Crisis Indicator Data'!#REF!="No Data",1,IF(#REF!&lt;&gt;"",1,0))</f>
        <v>#REF!</v>
      </c>
      <c r="X115" s="206" t="e">
        <f>IF('Crisis Indicator Data'!#REF!="No Data",1,IF(#REF!&lt;&gt;"",1,0))</f>
        <v>#REF!</v>
      </c>
      <c r="Y115" s="206" t="e">
        <f>IF('Crisis Indicator Data'!#REF!="No Data",1,IF(#REF!&lt;&gt;"",1,0))</f>
        <v>#REF!</v>
      </c>
      <c r="Z115" s="206" t="e">
        <f>IF('Crisis Indicator Data'!#REF!="No Data",1,IF(#REF!&lt;&gt;"",1,0))</f>
        <v>#REF!</v>
      </c>
      <c r="AA115" s="206" t="e">
        <f>IF('Crisis Indicator Data'!#REF!="No Data",1,IF(#REF!&lt;&gt;"",1,0))</f>
        <v>#REF!</v>
      </c>
      <c r="AB115" s="206" t="e">
        <f>IF('Crisis Indicator Data'!#REF!="No Data",1,IF(#REF!&lt;&gt;"",1,0))</f>
        <v>#REF!</v>
      </c>
      <c r="AC115" s="206" t="e">
        <f>IF('Crisis Indicator Data'!#REF!="No Data",1,IF(#REF!&lt;&gt;"",1,0))</f>
        <v>#REF!</v>
      </c>
      <c r="AD115" s="206" t="e">
        <f>IF('Crisis Indicator Data'!#REF!="No Data",1,IF(#REF!&lt;&gt;"",1,0))</f>
        <v>#REF!</v>
      </c>
      <c r="AE115" s="206" t="e">
        <f>IF('Crisis Indicator Data'!#REF!="No Data",1,IF(#REF!&lt;&gt;"",1,0))</f>
        <v>#REF!</v>
      </c>
      <c r="AF115" s="206" t="e">
        <f>IF('Crisis Indicator Data'!#REF!="No Data",1,IF(#REF!&lt;&gt;"",1,0))</f>
        <v>#REF!</v>
      </c>
      <c r="AG115" s="206" t="e">
        <f>IF('Crisis Indicator Data'!#REF!="No Data",1,IF(#REF!&lt;&gt;"",1,0))</f>
        <v>#REF!</v>
      </c>
      <c r="AH115" s="206" t="e">
        <f>IF('Crisis Indicator Data'!#REF!="No Data",1,IF(#REF!&lt;&gt;"",1,0))</f>
        <v>#REF!</v>
      </c>
      <c r="AI115" s="206" t="e">
        <f>IF('Crisis Indicator Data'!#REF!="No Data",1,IF(#REF!&lt;&gt;"",1,0))</f>
        <v>#REF!</v>
      </c>
      <c r="AJ115" s="206" t="e">
        <f>IF('Crisis Indicator Data'!#REF!="No Data",1,IF(#REF!&lt;&gt;"",1,0))</f>
        <v>#REF!</v>
      </c>
      <c r="AK115" s="206" t="e">
        <f>IF('Crisis Indicator Data'!#REF!="No Data",1,IF(#REF!&lt;&gt;"",1,0))</f>
        <v>#REF!</v>
      </c>
      <c r="AL115" s="206" t="e">
        <f>IF('Crisis Indicator Data'!#REF!="No Data",1,IF(#REF!&lt;&gt;"",1,0))</f>
        <v>#REF!</v>
      </c>
      <c r="AM115" s="206" t="e">
        <f>IF('Crisis Indicator Data'!#REF!="No Data",1,IF(#REF!&lt;&gt;"",1,0))</f>
        <v>#REF!</v>
      </c>
      <c r="AN115" s="206" t="e">
        <f>IF('Crisis Indicator Data'!#REF!="No Data",1,IF(#REF!&lt;&gt;"",1,0))</f>
        <v>#REF!</v>
      </c>
      <c r="AO115" s="206" t="e">
        <f>IF('Crisis Indicator Data'!#REF!="No Data",1,IF(#REF!&lt;&gt;"",1,0))</f>
        <v>#REF!</v>
      </c>
      <c r="AP115" s="206" t="e">
        <f>IF('Crisis Indicator Data'!#REF!="No Data",1,IF(#REF!&lt;&gt;"",1,0))</f>
        <v>#REF!</v>
      </c>
      <c r="AQ115" s="206" t="e">
        <f>IF('Crisis Indicator Data'!#REF!="No Data",1,IF(#REF!&lt;&gt;"",1,0))</f>
        <v>#REF!</v>
      </c>
      <c r="AR115" s="206" t="e">
        <f>IF('Crisis Indicator Data'!#REF!="No Data",1,IF(#REF!&lt;&gt;"",1,0))</f>
        <v>#REF!</v>
      </c>
      <c r="AS115" s="206" t="e">
        <f>IF('Crisis Indicator Data'!#REF!="No Data",1,IF(#REF!&lt;&gt;"",1,0))</f>
        <v>#REF!</v>
      </c>
      <c r="AT115" s="206" t="e">
        <f>IF('Crisis Indicator Data'!#REF!="No Data",1,IF(#REF!&lt;&gt;"",1,0))</f>
        <v>#REF!</v>
      </c>
      <c r="AU115" s="206" t="e">
        <f>IF('Crisis Indicator Data'!#REF!="No Data",1,IF(#REF!&lt;&gt;"",1,0))</f>
        <v>#REF!</v>
      </c>
      <c r="AV115" s="206" t="e">
        <f>IF('Crisis Indicator Data'!#REF!="No Data",1,IF(#REF!&lt;&gt;"",1,0))</f>
        <v>#REF!</v>
      </c>
      <c r="AW115" s="206" t="e">
        <f>IF('Crisis Indicator Data'!#REF!="No Data",1,IF(#REF!&lt;&gt;"",1,0))</f>
        <v>#REF!</v>
      </c>
      <c r="AX115" s="206" t="e">
        <f>IF('Crisis Indicator Data'!#REF!="No Data",1,IF(#REF!&lt;&gt;"",1,0))</f>
        <v>#REF!</v>
      </c>
      <c r="AY115" s="206" t="e">
        <f>IF('Crisis Indicator Data'!#REF!="No Data",1,IF(#REF!&lt;&gt;"",1,0))</f>
        <v>#REF!</v>
      </c>
      <c r="AZ115" s="206" t="e">
        <f>IF('Crisis Indicator Data'!#REF!="No Data",1,IF(#REF!&lt;&gt;"",1,0))</f>
        <v>#REF!</v>
      </c>
      <c r="BA115" t="e">
        <f t="shared" si="6"/>
        <v>#REF!</v>
      </c>
      <c r="BB115" s="22" t="e">
        <f t="shared" si="7"/>
        <v>#REF!</v>
      </c>
    </row>
    <row r="116" spans="1:54" x14ac:dyDescent="0.25">
      <c r="A116" t="s">
        <v>7290</v>
      </c>
      <c r="B116" s="206" t="e">
        <f>IF('Crisis Indicator Data'!#REF!="No Data",1,IF(#REF!&lt;&gt;"",1,0))</f>
        <v>#REF!</v>
      </c>
      <c r="C116" s="206" t="e">
        <f>IF('Crisis Indicator Data'!#REF!="No Data",1,IF(#REF!&lt;&gt;"",1,0))</f>
        <v>#REF!</v>
      </c>
      <c r="D116" s="206" t="e">
        <f>IF('Crisis Indicator Data'!#REF!="No Data",1,IF(#REF!&lt;&gt;"",1,0))</f>
        <v>#REF!</v>
      </c>
      <c r="E116" s="206" t="e">
        <f>IF('Crisis Indicator Data'!#REF!="No Data",1,IF(#REF!&lt;&gt;"",1,0))</f>
        <v>#REF!</v>
      </c>
      <c r="F116" s="206" t="e">
        <f>IF('Crisis Indicator Data'!#REF!="No Data",1,IF(#REF!&lt;&gt;"",1,0))</f>
        <v>#REF!</v>
      </c>
      <c r="G116" s="206" t="e">
        <f>IF('Crisis Indicator Data'!#REF!="No Data",1,IF(#REF!&lt;&gt;"",1,0))</f>
        <v>#REF!</v>
      </c>
      <c r="H116" s="206" t="e">
        <f>IF('Crisis Indicator Data'!#REF!="No Data",1,IF(#REF!&lt;&gt;"",1,0))</f>
        <v>#REF!</v>
      </c>
      <c r="I116" s="206" t="e">
        <f>IF('Crisis Indicator Data'!#REF!="No Data",1,IF(#REF!&lt;&gt;"",1,0))</f>
        <v>#REF!</v>
      </c>
      <c r="J116" s="206" t="e">
        <f>IF('Crisis Indicator Data'!#REF!="No Data",1,IF(#REF!&lt;&gt;"",1,0))</f>
        <v>#REF!</v>
      </c>
      <c r="K116" s="206" t="e">
        <f>IF('Crisis Indicator Data'!#REF!="No Data",1,IF(#REF!&lt;&gt;"",1,0))</f>
        <v>#REF!</v>
      </c>
      <c r="L116" s="206" t="e">
        <f>IF('Crisis Indicator Data'!#REF!="No Data",1,IF(#REF!&lt;&gt;"",1,0))</f>
        <v>#REF!</v>
      </c>
      <c r="M116" s="206" t="e">
        <f>IF('Crisis Indicator Data'!#REF!="No Data",1,IF(#REF!&lt;&gt;"",1,0))</f>
        <v>#REF!</v>
      </c>
      <c r="N116" s="206" t="e">
        <f>IF('Crisis Indicator Data'!#REF!="No Data",1,IF(#REF!&lt;&gt;"",1,0))</f>
        <v>#REF!</v>
      </c>
      <c r="O116" s="206" t="e">
        <f>IF('Crisis Indicator Data'!#REF!="No Data",1,IF(#REF!&lt;&gt;"",1,0))</f>
        <v>#REF!</v>
      </c>
      <c r="P116" s="206" t="e">
        <f>IF('Crisis Indicator Data'!#REF!="No Data",1,IF(#REF!&lt;&gt;"",1,0))</f>
        <v>#REF!</v>
      </c>
      <c r="Q116" s="206" t="e">
        <f>IF('Crisis Indicator Data'!#REF!="No Data",1,IF(#REF!&lt;&gt;"",1,0))</f>
        <v>#REF!</v>
      </c>
      <c r="R116" s="206" t="e">
        <f>IF('Crisis Indicator Data'!#REF!="No Data",1,IF(#REF!&lt;&gt;"",1,0))</f>
        <v>#REF!</v>
      </c>
      <c r="S116" s="206" t="e">
        <f>IF('Crisis Indicator Data'!#REF!="No Data",1,IF(#REF!&lt;&gt;"",1,0))</f>
        <v>#REF!</v>
      </c>
      <c r="T116" s="206" t="e">
        <f>IF('Crisis Indicator Data'!#REF!="No Data",1,IF(#REF!&lt;&gt;"",1,0))</f>
        <v>#REF!</v>
      </c>
      <c r="U116" s="206" t="e">
        <f>IF('Crisis Indicator Data'!#REF!="No Data",1,IF(#REF!&lt;&gt;"",1,0))</f>
        <v>#REF!</v>
      </c>
      <c r="V116" s="206" t="e">
        <f>IF('Crisis Indicator Data'!#REF!="No Data",1,IF(#REF!&lt;&gt;"",1,0))</f>
        <v>#REF!</v>
      </c>
      <c r="W116" s="206" t="e">
        <f>IF('Crisis Indicator Data'!#REF!="No Data",1,IF(#REF!&lt;&gt;"",1,0))</f>
        <v>#REF!</v>
      </c>
      <c r="X116" s="206" t="e">
        <f>IF('Crisis Indicator Data'!#REF!="No Data",1,IF(#REF!&lt;&gt;"",1,0))</f>
        <v>#REF!</v>
      </c>
      <c r="Y116" s="206" t="e">
        <f>IF('Crisis Indicator Data'!#REF!="No Data",1,IF(#REF!&lt;&gt;"",1,0))</f>
        <v>#REF!</v>
      </c>
      <c r="Z116" s="206" t="e">
        <f>IF('Crisis Indicator Data'!#REF!="No Data",1,IF(#REF!&lt;&gt;"",1,0))</f>
        <v>#REF!</v>
      </c>
      <c r="AA116" s="206" t="e">
        <f>IF('Crisis Indicator Data'!#REF!="No Data",1,IF(#REF!&lt;&gt;"",1,0))</f>
        <v>#REF!</v>
      </c>
      <c r="AB116" s="206" t="e">
        <f>IF('Crisis Indicator Data'!#REF!="No Data",1,IF(#REF!&lt;&gt;"",1,0))</f>
        <v>#REF!</v>
      </c>
      <c r="AC116" s="206" t="e">
        <f>IF('Crisis Indicator Data'!#REF!="No Data",1,IF(#REF!&lt;&gt;"",1,0))</f>
        <v>#REF!</v>
      </c>
      <c r="AD116" s="206" t="e">
        <f>IF('Crisis Indicator Data'!#REF!="No Data",1,IF(#REF!&lt;&gt;"",1,0))</f>
        <v>#REF!</v>
      </c>
      <c r="AE116" s="206" t="e">
        <f>IF('Crisis Indicator Data'!#REF!="No Data",1,IF(#REF!&lt;&gt;"",1,0))</f>
        <v>#REF!</v>
      </c>
      <c r="AF116" s="206" t="e">
        <f>IF('Crisis Indicator Data'!#REF!="No Data",1,IF(#REF!&lt;&gt;"",1,0))</f>
        <v>#REF!</v>
      </c>
      <c r="AG116" s="206" t="e">
        <f>IF('Crisis Indicator Data'!#REF!="No Data",1,IF(#REF!&lt;&gt;"",1,0))</f>
        <v>#REF!</v>
      </c>
      <c r="AH116" s="206" t="e">
        <f>IF('Crisis Indicator Data'!#REF!="No Data",1,IF(#REF!&lt;&gt;"",1,0))</f>
        <v>#REF!</v>
      </c>
      <c r="AI116" s="206" t="e">
        <f>IF('Crisis Indicator Data'!#REF!="No Data",1,IF(#REF!&lt;&gt;"",1,0))</f>
        <v>#REF!</v>
      </c>
      <c r="AJ116" s="206" t="e">
        <f>IF('Crisis Indicator Data'!#REF!="No Data",1,IF(#REF!&lt;&gt;"",1,0))</f>
        <v>#REF!</v>
      </c>
      <c r="AK116" s="206" t="e">
        <f>IF('Crisis Indicator Data'!#REF!="No Data",1,IF(#REF!&lt;&gt;"",1,0))</f>
        <v>#REF!</v>
      </c>
      <c r="AL116" s="206" t="e">
        <f>IF('Crisis Indicator Data'!#REF!="No Data",1,IF(#REF!&lt;&gt;"",1,0))</f>
        <v>#REF!</v>
      </c>
      <c r="AM116" s="206" t="e">
        <f>IF('Crisis Indicator Data'!#REF!="No Data",1,IF(#REF!&lt;&gt;"",1,0))</f>
        <v>#REF!</v>
      </c>
      <c r="AN116" s="206" t="e">
        <f>IF('Crisis Indicator Data'!#REF!="No Data",1,IF(#REF!&lt;&gt;"",1,0))</f>
        <v>#REF!</v>
      </c>
      <c r="AO116" s="206" t="e">
        <f>IF('Crisis Indicator Data'!#REF!="No Data",1,IF(#REF!&lt;&gt;"",1,0))</f>
        <v>#REF!</v>
      </c>
      <c r="AP116" s="206" t="e">
        <f>IF('Crisis Indicator Data'!#REF!="No Data",1,IF(#REF!&lt;&gt;"",1,0))</f>
        <v>#REF!</v>
      </c>
      <c r="AQ116" s="206" t="e">
        <f>IF('Crisis Indicator Data'!#REF!="No Data",1,IF(#REF!&lt;&gt;"",1,0))</f>
        <v>#REF!</v>
      </c>
      <c r="AR116" s="206" t="e">
        <f>IF('Crisis Indicator Data'!#REF!="No Data",1,IF(#REF!&lt;&gt;"",1,0))</f>
        <v>#REF!</v>
      </c>
      <c r="AS116" s="206" t="e">
        <f>IF('Crisis Indicator Data'!#REF!="No Data",1,IF(#REF!&lt;&gt;"",1,0))</f>
        <v>#REF!</v>
      </c>
      <c r="AT116" s="206" t="e">
        <f>IF('Crisis Indicator Data'!#REF!="No Data",1,IF(#REF!&lt;&gt;"",1,0))</f>
        <v>#REF!</v>
      </c>
      <c r="AU116" s="206" t="e">
        <f>IF('Crisis Indicator Data'!#REF!="No Data",1,IF(#REF!&lt;&gt;"",1,0))</f>
        <v>#REF!</v>
      </c>
      <c r="AV116" s="206" t="e">
        <f>IF('Crisis Indicator Data'!#REF!="No Data",1,IF(#REF!&lt;&gt;"",1,0))</f>
        <v>#REF!</v>
      </c>
      <c r="AW116" s="206" t="e">
        <f>IF('Crisis Indicator Data'!#REF!="No Data",1,IF(#REF!&lt;&gt;"",1,0))</f>
        <v>#REF!</v>
      </c>
      <c r="AX116" s="206" t="e">
        <f>IF('Crisis Indicator Data'!#REF!="No Data",1,IF(#REF!&lt;&gt;"",1,0))</f>
        <v>#REF!</v>
      </c>
      <c r="AY116" s="206" t="e">
        <f>IF('Crisis Indicator Data'!#REF!="No Data",1,IF(#REF!&lt;&gt;"",1,0))</f>
        <v>#REF!</v>
      </c>
      <c r="AZ116" s="206" t="e">
        <f>IF('Crisis Indicator Data'!#REF!="No Data",1,IF(#REF!&lt;&gt;"",1,0))</f>
        <v>#REF!</v>
      </c>
      <c r="BA116" t="e">
        <f t="shared" si="6"/>
        <v>#REF!</v>
      </c>
      <c r="BB116" s="22" t="e">
        <f t="shared" si="7"/>
        <v>#REF!</v>
      </c>
    </row>
    <row r="117" spans="1:54" x14ac:dyDescent="0.25">
      <c r="A117" t="s">
        <v>7309</v>
      </c>
      <c r="B117" s="206" t="e">
        <f>IF('Crisis Indicator Data'!#REF!="No Data",1,IF(#REF!&lt;&gt;"",1,0))</f>
        <v>#REF!</v>
      </c>
      <c r="C117" s="206" t="e">
        <f>IF('Crisis Indicator Data'!#REF!="No Data",1,IF(#REF!&lt;&gt;"",1,0))</f>
        <v>#REF!</v>
      </c>
      <c r="D117" s="206" t="e">
        <f>IF('Crisis Indicator Data'!#REF!="No Data",1,IF(#REF!&lt;&gt;"",1,0))</f>
        <v>#REF!</v>
      </c>
      <c r="E117" s="206" t="e">
        <f>IF('Crisis Indicator Data'!#REF!="No Data",1,IF(#REF!&lt;&gt;"",1,0))</f>
        <v>#REF!</v>
      </c>
      <c r="F117" s="206" t="e">
        <f>IF('Crisis Indicator Data'!#REF!="No Data",1,IF(#REF!&lt;&gt;"",1,0))</f>
        <v>#REF!</v>
      </c>
      <c r="G117" s="206" t="e">
        <f>IF('Crisis Indicator Data'!#REF!="No Data",1,IF(#REF!&lt;&gt;"",1,0))</f>
        <v>#REF!</v>
      </c>
      <c r="H117" s="206" t="e">
        <f>IF('Crisis Indicator Data'!#REF!="No Data",1,IF(#REF!&lt;&gt;"",1,0))</f>
        <v>#REF!</v>
      </c>
      <c r="I117" s="206" t="e">
        <f>IF('Crisis Indicator Data'!#REF!="No Data",1,IF(#REF!&lt;&gt;"",1,0))</f>
        <v>#REF!</v>
      </c>
      <c r="J117" s="206" t="e">
        <f>IF('Crisis Indicator Data'!#REF!="No Data",1,IF(#REF!&lt;&gt;"",1,0))</f>
        <v>#REF!</v>
      </c>
      <c r="K117" s="206" t="e">
        <f>IF('Crisis Indicator Data'!#REF!="No Data",1,IF(#REF!&lt;&gt;"",1,0))</f>
        <v>#REF!</v>
      </c>
      <c r="L117" s="206" t="e">
        <f>IF('Crisis Indicator Data'!#REF!="No Data",1,IF(#REF!&lt;&gt;"",1,0))</f>
        <v>#REF!</v>
      </c>
      <c r="M117" s="206" t="e">
        <f>IF('Crisis Indicator Data'!#REF!="No Data",1,IF(#REF!&lt;&gt;"",1,0))</f>
        <v>#REF!</v>
      </c>
      <c r="N117" s="206" t="e">
        <f>IF('Crisis Indicator Data'!#REF!="No Data",1,IF(#REF!&lt;&gt;"",1,0))</f>
        <v>#REF!</v>
      </c>
      <c r="O117" s="206" t="e">
        <f>IF('Crisis Indicator Data'!#REF!="No Data",1,IF(#REF!&lt;&gt;"",1,0))</f>
        <v>#REF!</v>
      </c>
      <c r="P117" s="206" t="e">
        <f>IF('Crisis Indicator Data'!#REF!="No Data",1,IF(#REF!&lt;&gt;"",1,0))</f>
        <v>#REF!</v>
      </c>
      <c r="Q117" s="206" t="e">
        <f>IF('Crisis Indicator Data'!#REF!="No Data",1,IF(#REF!&lt;&gt;"",1,0))</f>
        <v>#REF!</v>
      </c>
      <c r="R117" s="206" t="e">
        <f>IF('Crisis Indicator Data'!#REF!="No Data",1,IF(#REF!&lt;&gt;"",1,0))</f>
        <v>#REF!</v>
      </c>
      <c r="S117" s="206" t="e">
        <f>IF('Crisis Indicator Data'!#REF!="No Data",1,IF(#REF!&lt;&gt;"",1,0))</f>
        <v>#REF!</v>
      </c>
      <c r="T117" s="206" t="e">
        <f>IF('Crisis Indicator Data'!#REF!="No Data",1,IF(#REF!&lt;&gt;"",1,0))</f>
        <v>#REF!</v>
      </c>
      <c r="U117" s="206" t="e">
        <f>IF('Crisis Indicator Data'!#REF!="No Data",1,IF(#REF!&lt;&gt;"",1,0))</f>
        <v>#REF!</v>
      </c>
      <c r="V117" s="206" t="e">
        <f>IF('Crisis Indicator Data'!#REF!="No Data",1,IF(#REF!&lt;&gt;"",1,0))</f>
        <v>#REF!</v>
      </c>
      <c r="W117" s="206" t="e">
        <f>IF('Crisis Indicator Data'!#REF!="No Data",1,IF(#REF!&lt;&gt;"",1,0))</f>
        <v>#REF!</v>
      </c>
      <c r="X117" s="206" t="e">
        <f>IF('Crisis Indicator Data'!#REF!="No Data",1,IF(#REF!&lt;&gt;"",1,0))</f>
        <v>#REF!</v>
      </c>
      <c r="Y117" s="206" t="e">
        <f>IF('Crisis Indicator Data'!#REF!="No Data",1,IF(#REF!&lt;&gt;"",1,0))</f>
        <v>#REF!</v>
      </c>
      <c r="Z117" s="206" t="e">
        <f>IF('Crisis Indicator Data'!#REF!="No Data",1,IF(#REF!&lt;&gt;"",1,0))</f>
        <v>#REF!</v>
      </c>
      <c r="AA117" s="206" t="e">
        <f>IF('Crisis Indicator Data'!#REF!="No Data",1,IF(#REF!&lt;&gt;"",1,0))</f>
        <v>#REF!</v>
      </c>
      <c r="AB117" s="206" t="e">
        <f>IF('Crisis Indicator Data'!#REF!="No Data",1,IF(#REF!&lt;&gt;"",1,0))</f>
        <v>#REF!</v>
      </c>
      <c r="AC117" s="206" t="e">
        <f>IF('Crisis Indicator Data'!#REF!="No Data",1,IF(#REF!&lt;&gt;"",1,0))</f>
        <v>#REF!</v>
      </c>
      <c r="AD117" s="206" t="e">
        <f>IF('Crisis Indicator Data'!#REF!="No Data",1,IF(#REF!&lt;&gt;"",1,0))</f>
        <v>#REF!</v>
      </c>
      <c r="AE117" s="206" t="e">
        <f>IF('Crisis Indicator Data'!#REF!="No Data",1,IF(#REF!&lt;&gt;"",1,0))</f>
        <v>#REF!</v>
      </c>
      <c r="AF117" s="206" t="e">
        <f>IF('Crisis Indicator Data'!#REF!="No Data",1,IF(#REF!&lt;&gt;"",1,0))</f>
        <v>#REF!</v>
      </c>
      <c r="AG117" s="206" t="e">
        <f>IF('Crisis Indicator Data'!#REF!="No Data",1,IF(#REF!&lt;&gt;"",1,0))</f>
        <v>#REF!</v>
      </c>
      <c r="AH117" s="206" t="e">
        <f>IF('Crisis Indicator Data'!#REF!="No Data",1,IF(#REF!&lt;&gt;"",1,0))</f>
        <v>#REF!</v>
      </c>
      <c r="AI117" s="206" t="e">
        <f>IF('Crisis Indicator Data'!#REF!="No Data",1,IF(#REF!&lt;&gt;"",1,0))</f>
        <v>#REF!</v>
      </c>
      <c r="AJ117" s="206" t="e">
        <f>IF('Crisis Indicator Data'!#REF!="No Data",1,IF(#REF!&lt;&gt;"",1,0))</f>
        <v>#REF!</v>
      </c>
      <c r="AK117" s="206" t="e">
        <f>IF('Crisis Indicator Data'!#REF!="No Data",1,IF(#REF!&lt;&gt;"",1,0))</f>
        <v>#REF!</v>
      </c>
      <c r="AL117" s="206" t="e">
        <f>IF('Crisis Indicator Data'!#REF!="No Data",1,IF(#REF!&lt;&gt;"",1,0))</f>
        <v>#REF!</v>
      </c>
      <c r="AM117" s="206" t="e">
        <f>IF('Crisis Indicator Data'!#REF!="No Data",1,IF(#REF!&lt;&gt;"",1,0))</f>
        <v>#REF!</v>
      </c>
      <c r="AN117" s="206" t="e">
        <f>IF('Crisis Indicator Data'!#REF!="No Data",1,IF(#REF!&lt;&gt;"",1,0))</f>
        <v>#REF!</v>
      </c>
      <c r="AO117" s="206" t="e">
        <f>IF('Crisis Indicator Data'!#REF!="No Data",1,IF(#REF!&lt;&gt;"",1,0))</f>
        <v>#REF!</v>
      </c>
      <c r="AP117" s="206" t="e">
        <f>IF('Crisis Indicator Data'!#REF!="No Data",1,IF(#REF!&lt;&gt;"",1,0))</f>
        <v>#REF!</v>
      </c>
      <c r="AQ117" s="206" t="e">
        <f>IF('Crisis Indicator Data'!#REF!="No Data",1,IF(#REF!&lt;&gt;"",1,0))</f>
        <v>#REF!</v>
      </c>
      <c r="AR117" s="206" t="e">
        <f>IF('Crisis Indicator Data'!#REF!="No Data",1,IF(#REF!&lt;&gt;"",1,0))</f>
        <v>#REF!</v>
      </c>
      <c r="AS117" s="206" t="e">
        <f>IF('Crisis Indicator Data'!#REF!="No Data",1,IF(#REF!&lt;&gt;"",1,0))</f>
        <v>#REF!</v>
      </c>
      <c r="AT117" s="206" t="e">
        <f>IF('Crisis Indicator Data'!#REF!="No Data",1,IF(#REF!&lt;&gt;"",1,0))</f>
        <v>#REF!</v>
      </c>
      <c r="AU117" s="206" t="e">
        <f>IF('Crisis Indicator Data'!#REF!="No Data",1,IF(#REF!&lt;&gt;"",1,0))</f>
        <v>#REF!</v>
      </c>
      <c r="AV117" s="206" t="e">
        <f>IF('Crisis Indicator Data'!#REF!="No Data",1,IF(#REF!&lt;&gt;"",1,0))</f>
        <v>#REF!</v>
      </c>
      <c r="AW117" s="206" t="e">
        <f>IF('Crisis Indicator Data'!#REF!="No Data",1,IF(#REF!&lt;&gt;"",1,0))</f>
        <v>#REF!</v>
      </c>
      <c r="AX117" s="206" t="e">
        <f>IF('Crisis Indicator Data'!#REF!="No Data",1,IF(#REF!&lt;&gt;"",1,0))</f>
        <v>#REF!</v>
      </c>
      <c r="AY117" s="206" t="e">
        <f>IF('Crisis Indicator Data'!#REF!="No Data",1,IF(#REF!&lt;&gt;"",1,0))</f>
        <v>#REF!</v>
      </c>
      <c r="AZ117" s="206" t="e">
        <f>IF('Crisis Indicator Data'!#REF!="No Data",1,IF(#REF!&lt;&gt;"",1,0))</f>
        <v>#REF!</v>
      </c>
      <c r="BA117" t="e">
        <f t="shared" si="6"/>
        <v>#REF!</v>
      </c>
      <c r="BB117" s="22" t="e">
        <f t="shared" si="7"/>
        <v>#REF!</v>
      </c>
    </row>
    <row r="118" spans="1:54" x14ac:dyDescent="0.25">
      <c r="A118" t="s">
        <v>7304</v>
      </c>
      <c r="B118" s="206" t="e">
        <f>IF('Crisis Indicator Data'!#REF!="No Data",1,IF(#REF!&lt;&gt;"",1,0))</f>
        <v>#REF!</v>
      </c>
      <c r="C118" s="206" t="e">
        <f>IF('Crisis Indicator Data'!#REF!="No Data",1,IF(#REF!&lt;&gt;"",1,0))</f>
        <v>#REF!</v>
      </c>
      <c r="D118" s="206" t="e">
        <f>IF('Crisis Indicator Data'!#REF!="No Data",1,IF(#REF!&lt;&gt;"",1,0))</f>
        <v>#REF!</v>
      </c>
      <c r="E118" s="206" t="e">
        <f>IF('Crisis Indicator Data'!#REF!="No Data",1,IF(#REF!&lt;&gt;"",1,0))</f>
        <v>#REF!</v>
      </c>
      <c r="F118" s="206" t="e">
        <f>IF('Crisis Indicator Data'!#REF!="No Data",1,IF(#REF!&lt;&gt;"",1,0))</f>
        <v>#REF!</v>
      </c>
      <c r="G118" s="206" t="e">
        <f>IF('Crisis Indicator Data'!#REF!="No Data",1,IF(#REF!&lt;&gt;"",1,0))</f>
        <v>#REF!</v>
      </c>
      <c r="H118" s="206" t="e">
        <f>IF('Crisis Indicator Data'!#REF!="No Data",1,IF(#REF!&lt;&gt;"",1,0))</f>
        <v>#REF!</v>
      </c>
      <c r="I118" s="206" t="e">
        <f>IF('Crisis Indicator Data'!#REF!="No Data",1,IF(#REF!&lt;&gt;"",1,0))</f>
        <v>#REF!</v>
      </c>
      <c r="J118" s="206" t="e">
        <f>IF('Crisis Indicator Data'!#REF!="No Data",1,IF(#REF!&lt;&gt;"",1,0))</f>
        <v>#REF!</v>
      </c>
      <c r="K118" s="206" t="e">
        <f>IF('Crisis Indicator Data'!#REF!="No Data",1,IF(#REF!&lt;&gt;"",1,0))</f>
        <v>#REF!</v>
      </c>
      <c r="L118" s="206" t="e">
        <f>IF('Crisis Indicator Data'!#REF!="No Data",1,IF(#REF!&lt;&gt;"",1,0))</f>
        <v>#REF!</v>
      </c>
      <c r="M118" s="206" t="e">
        <f>IF('Crisis Indicator Data'!#REF!="No Data",1,IF(#REF!&lt;&gt;"",1,0))</f>
        <v>#REF!</v>
      </c>
      <c r="N118" s="206" t="e">
        <f>IF('Crisis Indicator Data'!#REF!="No Data",1,IF(#REF!&lt;&gt;"",1,0))</f>
        <v>#REF!</v>
      </c>
      <c r="O118" s="206" t="e">
        <f>IF('Crisis Indicator Data'!#REF!="No Data",1,IF(#REF!&lt;&gt;"",1,0))</f>
        <v>#REF!</v>
      </c>
      <c r="P118" s="206" t="e">
        <f>IF('Crisis Indicator Data'!#REF!="No Data",1,IF(#REF!&lt;&gt;"",1,0))</f>
        <v>#REF!</v>
      </c>
      <c r="Q118" s="206" t="e">
        <f>IF('Crisis Indicator Data'!#REF!="No Data",1,IF(#REF!&lt;&gt;"",1,0))</f>
        <v>#REF!</v>
      </c>
      <c r="R118" s="206" t="e">
        <f>IF('Crisis Indicator Data'!#REF!="No Data",1,IF(#REF!&lt;&gt;"",1,0))</f>
        <v>#REF!</v>
      </c>
      <c r="S118" s="206" t="e">
        <f>IF('Crisis Indicator Data'!#REF!="No Data",1,IF(#REF!&lt;&gt;"",1,0))</f>
        <v>#REF!</v>
      </c>
      <c r="T118" s="206" t="e">
        <f>IF('Crisis Indicator Data'!#REF!="No Data",1,IF(#REF!&lt;&gt;"",1,0))</f>
        <v>#REF!</v>
      </c>
      <c r="U118" s="206" t="e">
        <f>IF('Crisis Indicator Data'!#REF!="No Data",1,IF(#REF!&lt;&gt;"",1,0))</f>
        <v>#REF!</v>
      </c>
      <c r="V118" s="206" t="e">
        <f>IF('Crisis Indicator Data'!#REF!="No Data",1,IF(#REF!&lt;&gt;"",1,0))</f>
        <v>#REF!</v>
      </c>
      <c r="W118" s="206" t="e">
        <f>IF('Crisis Indicator Data'!#REF!="No Data",1,IF(#REF!&lt;&gt;"",1,0))</f>
        <v>#REF!</v>
      </c>
      <c r="X118" s="206" t="e">
        <f>IF('Crisis Indicator Data'!#REF!="No Data",1,IF(#REF!&lt;&gt;"",1,0))</f>
        <v>#REF!</v>
      </c>
      <c r="Y118" s="206" t="e">
        <f>IF('Crisis Indicator Data'!#REF!="No Data",1,IF(#REF!&lt;&gt;"",1,0))</f>
        <v>#REF!</v>
      </c>
      <c r="Z118" s="206" t="e">
        <f>IF('Crisis Indicator Data'!#REF!="No Data",1,IF(#REF!&lt;&gt;"",1,0))</f>
        <v>#REF!</v>
      </c>
      <c r="AA118" s="206" t="e">
        <f>IF('Crisis Indicator Data'!#REF!="No Data",1,IF(#REF!&lt;&gt;"",1,0))</f>
        <v>#REF!</v>
      </c>
      <c r="AB118" s="206" t="e">
        <f>IF('Crisis Indicator Data'!#REF!="No Data",1,IF(#REF!&lt;&gt;"",1,0))</f>
        <v>#REF!</v>
      </c>
      <c r="AC118" s="206" t="e">
        <f>IF('Crisis Indicator Data'!#REF!="No Data",1,IF(#REF!&lt;&gt;"",1,0))</f>
        <v>#REF!</v>
      </c>
      <c r="AD118" s="206" t="e">
        <f>IF('Crisis Indicator Data'!#REF!="No Data",1,IF(#REF!&lt;&gt;"",1,0))</f>
        <v>#REF!</v>
      </c>
      <c r="AE118" s="206" t="e">
        <f>IF('Crisis Indicator Data'!#REF!="No Data",1,IF(#REF!&lt;&gt;"",1,0))</f>
        <v>#REF!</v>
      </c>
      <c r="AF118" s="206" t="e">
        <f>IF('Crisis Indicator Data'!#REF!="No Data",1,IF(#REF!&lt;&gt;"",1,0))</f>
        <v>#REF!</v>
      </c>
      <c r="AG118" s="206" t="e">
        <f>IF('Crisis Indicator Data'!#REF!="No Data",1,IF(#REF!&lt;&gt;"",1,0))</f>
        <v>#REF!</v>
      </c>
      <c r="AH118" s="206" t="e">
        <f>IF('Crisis Indicator Data'!#REF!="No Data",1,IF(#REF!&lt;&gt;"",1,0))</f>
        <v>#REF!</v>
      </c>
      <c r="AI118" s="206" t="e">
        <f>IF('Crisis Indicator Data'!#REF!="No Data",1,IF(#REF!&lt;&gt;"",1,0))</f>
        <v>#REF!</v>
      </c>
      <c r="AJ118" s="206" t="e">
        <f>IF('Crisis Indicator Data'!#REF!="No Data",1,IF(#REF!&lt;&gt;"",1,0))</f>
        <v>#REF!</v>
      </c>
      <c r="AK118" s="206" t="e">
        <f>IF('Crisis Indicator Data'!#REF!="No Data",1,IF(#REF!&lt;&gt;"",1,0))</f>
        <v>#REF!</v>
      </c>
      <c r="AL118" s="206" t="e">
        <f>IF('Crisis Indicator Data'!#REF!="No Data",1,IF(#REF!&lt;&gt;"",1,0))</f>
        <v>#REF!</v>
      </c>
      <c r="AM118" s="206" t="e">
        <f>IF('Crisis Indicator Data'!#REF!="No Data",1,IF(#REF!&lt;&gt;"",1,0))</f>
        <v>#REF!</v>
      </c>
      <c r="AN118" s="206" t="e">
        <f>IF('Crisis Indicator Data'!#REF!="No Data",1,IF(#REF!&lt;&gt;"",1,0))</f>
        <v>#REF!</v>
      </c>
      <c r="AO118" s="206" t="e">
        <f>IF('Crisis Indicator Data'!#REF!="No Data",1,IF(#REF!&lt;&gt;"",1,0))</f>
        <v>#REF!</v>
      </c>
      <c r="AP118" s="206" t="e">
        <f>IF('Crisis Indicator Data'!#REF!="No Data",1,IF(#REF!&lt;&gt;"",1,0))</f>
        <v>#REF!</v>
      </c>
      <c r="AQ118" s="206" t="e">
        <f>IF('Crisis Indicator Data'!#REF!="No Data",1,IF(#REF!&lt;&gt;"",1,0))</f>
        <v>#REF!</v>
      </c>
      <c r="AR118" s="206" t="e">
        <f>IF('Crisis Indicator Data'!#REF!="No Data",1,IF(#REF!&lt;&gt;"",1,0))</f>
        <v>#REF!</v>
      </c>
      <c r="AS118" s="206" t="e">
        <f>IF('Crisis Indicator Data'!#REF!="No Data",1,IF(#REF!&lt;&gt;"",1,0))</f>
        <v>#REF!</v>
      </c>
      <c r="AT118" s="206" t="e">
        <f>IF('Crisis Indicator Data'!#REF!="No Data",1,IF(#REF!&lt;&gt;"",1,0))</f>
        <v>#REF!</v>
      </c>
      <c r="AU118" s="206" t="e">
        <f>IF('Crisis Indicator Data'!#REF!="No Data",1,IF(#REF!&lt;&gt;"",1,0))</f>
        <v>#REF!</v>
      </c>
      <c r="AV118" s="206" t="e">
        <f>IF('Crisis Indicator Data'!#REF!="No Data",1,IF(#REF!&lt;&gt;"",1,0))</f>
        <v>#REF!</v>
      </c>
      <c r="AW118" s="206" t="e">
        <f>IF('Crisis Indicator Data'!#REF!="No Data",1,IF(#REF!&lt;&gt;"",1,0))</f>
        <v>#REF!</v>
      </c>
      <c r="AX118" s="206" t="e">
        <f>IF('Crisis Indicator Data'!#REF!="No Data",1,IF(#REF!&lt;&gt;"",1,0))</f>
        <v>#REF!</v>
      </c>
      <c r="AY118" s="206" t="e">
        <f>IF('Crisis Indicator Data'!#REF!="No Data",1,IF(#REF!&lt;&gt;"",1,0))</f>
        <v>#REF!</v>
      </c>
      <c r="AZ118" s="206" t="e">
        <f>IF('Crisis Indicator Data'!#REF!="No Data",1,IF(#REF!&lt;&gt;"",1,0))</f>
        <v>#REF!</v>
      </c>
      <c r="BA118" t="e">
        <f t="shared" si="6"/>
        <v>#REF!</v>
      </c>
      <c r="BB118" s="22" t="e">
        <f t="shared" si="7"/>
        <v>#REF!</v>
      </c>
    </row>
    <row r="119" spans="1:54" x14ac:dyDescent="0.25">
      <c r="A119" t="s">
        <v>7315</v>
      </c>
      <c r="B119" s="206" t="e">
        <f>IF('Crisis Indicator Data'!#REF!="No Data",1,IF(#REF!&lt;&gt;"",1,0))</f>
        <v>#REF!</v>
      </c>
      <c r="C119" s="206" t="e">
        <f>IF('Crisis Indicator Data'!#REF!="No Data",1,IF(#REF!&lt;&gt;"",1,0))</f>
        <v>#REF!</v>
      </c>
      <c r="D119" s="206" t="e">
        <f>IF('Crisis Indicator Data'!#REF!="No Data",1,IF(#REF!&lt;&gt;"",1,0))</f>
        <v>#REF!</v>
      </c>
      <c r="E119" s="206" t="e">
        <f>IF('Crisis Indicator Data'!#REF!="No Data",1,IF(#REF!&lt;&gt;"",1,0))</f>
        <v>#REF!</v>
      </c>
      <c r="F119" s="206" t="e">
        <f>IF('Crisis Indicator Data'!#REF!="No Data",1,IF(#REF!&lt;&gt;"",1,0))</f>
        <v>#REF!</v>
      </c>
      <c r="G119" s="206" t="e">
        <f>IF('Crisis Indicator Data'!#REF!="No Data",1,IF(#REF!&lt;&gt;"",1,0))</f>
        <v>#REF!</v>
      </c>
      <c r="H119" s="206" t="e">
        <f>IF('Crisis Indicator Data'!#REF!="No Data",1,IF(#REF!&lt;&gt;"",1,0))</f>
        <v>#REF!</v>
      </c>
      <c r="I119" s="206" t="e">
        <f>IF('Crisis Indicator Data'!#REF!="No Data",1,IF(#REF!&lt;&gt;"",1,0))</f>
        <v>#REF!</v>
      </c>
      <c r="J119" s="206" t="e">
        <f>IF('Crisis Indicator Data'!#REF!="No Data",1,IF(#REF!&lt;&gt;"",1,0))</f>
        <v>#REF!</v>
      </c>
      <c r="K119" s="206" t="e">
        <f>IF('Crisis Indicator Data'!#REF!="No Data",1,IF(#REF!&lt;&gt;"",1,0))</f>
        <v>#REF!</v>
      </c>
      <c r="L119" s="206" t="e">
        <f>IF('Crisis Indicator Data'!#REF!="No Data",1,IF(#REF!&lt;&gt;"",1,0))</f>
        <v>#REF!</v>
      </c>
      <c r="M119" s="206" t="e">
        <f>IF('Crisis Indicator Data'!#REF!="No Data",1,IF(#REF!&lt;&gt;"",1,0))</f>
        <v>#REF!</v>
      </c>
      <c r="N119" s="206" t="e">
        <f>IF('Crisis Indicator Data'!#REF!="No Data",1,IF(#REF!&lt;&gt;"",1,0))</f>
        <v>#REF!</v>
      </c>
      <c r="O119" s="206" t="e">
        <f>IF('Crisis Indicator Data'!#REF!="No Data",1,IF(#REF!&lt;&gt;"",1,0))</f>
        <v>#REF!</v>
      </c>
      <c r="P119" s="206" t="e">
        <f>IF('Crisis Indicator Data'!#REF!="No Data",1,IF(#REF!&lt;&gt;"",1,0))</f>
        <v>#REF!</v>
      </c>
      <c r="Q119" s="206" t="e">
        <f>IF('Crisis Indicator Data'!#REF!="No Data",1,IF(#REF!&lt;&gt;"",1,0))</f>
        <v>#REF!</v>
      </c>
      <c r="R119" s="206" t="e">
        <f>IF('Crisis Indicator Data'!#REF!="No Data",1,IF(#REF!&lt;&gt;"",1,0))</f>
        <v>#REF!</v>
      </c>
      <c r="S119" s="206" t="e">
        <f>IF('Crisis Indicator Data'!#REF!="No Data",1,IF(#REF!&lt;&gt;"",1,0))</f>
        <v>#REF!</v>
      </c>
      <c r="T119" s="206" t="e">
        <f>IF('Crisis Indicator Data'!#REF!="No Data",1,IF(#REF!&lt;&gt;"",1,0))</f>
        <v>#REF!</v>
      </c>
      <c r="U119" s="206" t="e">
        <f>IF('Crisis Indicator Data'!#REF!="No Data",1,IF(#REF!&lt;&gt;"",1,0))</f>
        <v>#REF!</v>
      </c>
      <c r="V119" s="206" t="e">
        <f>IF('Crisis Indicator Data'!#REF!="No Data",1,IF(#REF!&lt;&gt;"",1,0))</f>
        <v>#REF!</v>
      </c>
      <c r="W119" s="206" t="e">
        <f>IF('Crisis Indicator Data'!#REF!="No Data",1,IF(#REF!&lt;&gt;"",1,0))</f>
        <v>#REF!</v>
      </c>
      <c r="X119" s="206" t="e">
        <f>IF('Crisis Indicator Data'!#REF!="No Data",1,IF(#REF!&lt;&gt;"",1,0))</f>
        <v>#REF!</v>
      </c>
      <c r="Y119" s="206" t="e">
        <f>IF('Crisis Indicator Data'!#REF!="No Data",1,IF(#REF!&lt;&gt;"",1,0))</f>
        <v>#REF!</v>
      </c>
      <c r="Z119" s="206" t="e">
        <f>IF('Crisis Indicator Data'!#REF!="No Data",1,IF(#REF!&lt;&gt;"",1,0))</f>
        <v>#REF!</v>
      </c>
      <c r="AA119" s="206" t="e">
        <f>IF('Crisis Indicator Data'!#REF!="No Data",1,IF(#REF!&lt;&gt;"",1,0))</f>
        <v>#REF!</v>
      </c>
      <c r="AB119" s="206" t="e">
        <f>IF('Crisis Indicator Data'!#REF!="No Data",1,IF(#REF!&lt;&gt;"",1,0))</f>
        <v>#REF!</v>
      </c>
      <c r="AC119" s="206" t="e">
        <f>IF('Crisis Indicator Data'!#REF!="No Data",1,IF(#REF!&lt;&gt;"",1,0))</f>
        <v>#REF!</v>
      </c>
      <c r="AD119" s="206" t="e">
        <f>IF('Crisis Indicator Data'!#REF!="No Data",1,IF(#REF!&lt;&gt;"",1,0))</f>
        <v>#REF!</v>
      </c>
      <c r="AE119" s="206" t="e">
        <f>IF('Crisis Indicator Data'!#REF!="No Data",1,IF(#REF!&lt;&gt;"",1,0))</f>
        <v>#REF!</v>
      </c>
      <c r="AF119" s="206" t="e">
        <f>IF('Crisis Indicator Data'!#REF!="No Data",1,IF(#REF!&lt;&gt;"",1,0))</f>
        <v>#REF!</v>
      </c>
      <c r="AG119" s="206" t="e">
        <f>IF('Crisis Indicator Data'!#REF!="No Data",1,IF(#REF!&lt;&gt;"",1,0))</f>
        <v>#REF!</v>
      </c>
      <c r="AH119" s="206" t="e">
        <f>IF('Crisis Indicator Data'!#REF!="No Data",1,IF(#REF!&lt;&gt;"",1,0))</f>
        <v>#REF!</v>
      </c>
      <c r="AI119" s="206" t="e">
        <f>IF('Crisis Indicator Data'!#REF!="No Data",1,IF(#REF!&lt;&gt;"",1,0))</f>
        <v>#REF!</v>
      </c>
      <c r="AJ119" s="206" t="e">
        <f>IF('Crisis Indicator Data'!#REF!="No Data",1,IF(#REF!&lt;&gt;"",1,0))</f>
        <v>#REF!</v>
      </c>
      <c r="AK119" s="206" t="e">
        <f>IF('Crisis Indicator Data'!#REF!="No Data",1,IF(#REF!&lt;&gt;"",1,0))</f>
        <v>#REF!</v>
      </c>
      <c r="AL119" s="206" t="e">
        <f>IF('Crisis Indicator Data'!#REF!="No Data",1,IF(#REF!&lt;&gt;"",1,0))</f>
        <v>#REF!</v>
      </c>
      <c r="AM119" s="206" t="e">
        <f>IF('Crisis Indicator Data'!#REF!="No Data",1,IF(#REF!&lt;&gt;"",1,0))</f>
        <v>#REF!</v>
      </c>
      <c r="AN119" s="206" t="e">
        <f>IF('Crisis Indicator Data'!#REF!="No Data",1,IF(#REF!&lt;&gt;"",1,0))</f>
        <v>#REF!</v>
      </c>
      <c r="AO119" s="206" t="e">
        <f>IF('Crisis Indicator Data'!#REF!="No Data",1,IF(#REF!&lt;&gt;"",1,0))</f>
        <v>#REF!</v>
      </c>
      <c r="AP119" s="206" t="e">
        <f>IF('Crisis Indicator Data'!#REF!="No Data",1,IF(#REF!&lt;&gt;"",1,0))</f>
        <v>#REF!</v>
      </c>
      <c r="AQ119" s="206" t="e">
        <f>IF('Crisis Indicator Data'!#REF!="No Data",1,IF(#REF!&lt;&gt;"",1,0))</f>
        <v>#REF!</v>
      </c>
      <c r="AR119" s="206" t="e">
        <f>IF('Crisis Indicator Data'!#REF!="No Data",1,IF(#REF!&lt;&gt;"",1,0))</f>
        <v>#REF!</v>
      </c>
      <c r="AS119" s="206" t="e">
        <f>IF('Crisis Indicator Data'!#REF!="No Data",1,IF(#REF!&lt;&gt;"",1,0))</f>
        <v>#REF!</v>
      </c>
      <c r="AT119" s="206" t="e">
        <f>IF('Crisis Indicator Data'!#REF!="No Data",1,IF(#REF!&lt;&gt;"",1,0))</f>
        <v>#REF!</v>
      </c>
      <c r="AU119" s="206" t="e">
        <f>IF('Crisis Indicator Data'!#REF!="No Data",1,IF(#REF!&lt;&gt;"",1,0))</f>
        <v>#REF!</v>
      </c>
      <c r="AV119" s="206" t="e">
        <f>IF('Crisis Indicator Data'!#REF!="No Data",1,IF(#REF!&lt;&gt;"",1,0))</f>
        <v>#REF!</v>
      </c>
      <c r="AW119" s="206" t="e">
        <f>IF('Crisis Indicator Data'!#REF!="No Data",1,IF(#REF!&lt;&gt;"",1,0))</f>
        <v>#REF!</v>
      </c>
      <c r="AX119" s="206" t="e">
        <f>IF('Crisis Indicator Data'!#REF!="No Data",1,IF(#REF!&lt;&gt;"",1,0))</f>
        <v>#REF!</v>
      </c>
      <c r="AY119" s="206" t="e">
        <f>IF('Crisis Indicator Data'!#REF!="No Data",1,IF(#REF!&lt;&gt;"",1,0))</f>
        <v>#REF!</v>
      </c>
      <c r="AZ119" s="206" t="e">
        <f>IF('Crisis Indicator Data'!#REF!="No Data",1,IF(#REF!&lt;&gt;"",1,0))</f>
        <v>#REF!</v>
      </c>
      <c r="BA119" t="e">
        <f t="shared" si="6"/>
        <v>#REF!</v>
      </c>
      <c r="BB119" s="22" t="e">
        <f t="shared" si="7"/>
        <v>#REF!</v>
      </c>
    </row>
    <row r="120" spans="1:54" x14ac:dyDescent="0.25">
      <c r="A120" t="s">
        <v>7326</v>
      </c>
      <c r="B120" s="206" t="e">
        <f>IF('Crisis Indicator Data'!#REF!="No Data",1,IF(#REF!&lt;&gt;"",1,0))</f>
        <v>#REF!</v>
      </c>
      <c r="C120" s="206" t="e">
        <f>IF('Crisis Indicator Data'!#REF!="No Data",1,IF(#REF!&lt;&gt;"",1,0))</f>
        <v>#REF!</v>
      </c>
      <c r="D120" s="206" t="e">
        <f>IF('Crisis Indicator Data'!#REF!="No Data",1,IF(#REF!&lt;&gt;"",1,0))</f>
        <v>#REF!</v>
      </c>
      <c r="E120" s="206" t="e">
        <f>IF('Crisis Indicator Data'!#REF!="No Data",1,IF(#REF!&lt;&gt;"",1,0))</f>
        <v>#REF!</v>
      </c>
      <c r="F120" s="206" t="e">
        <f>IF('Crisis Indicator Data'!#REF!="No Data",1,IF(#REF!&lt;&gt;"",1,0))</f>
        <v>#REF!</v>
      </c>
      <c r="G120" s="206" t="e">
        <f>IF('Crisis Indicator Data'!#REF!="No Data",1,IF(#REF!&lt;&gt;"",1,0))</f>
        <v>#REF!</v>
      </c>
      <c r="H120" s="206" t="e">
        <f>IF('Crisis Indicator Data'!#REF!="No Data",1,IF(#REF!&lt;&gt;"",1,0))</f>
        <v>#REF!</v>
      </c>
      <c r="I120" s="206" t="e">
        <f>IF('Crisis Indicator Data'!#REF!="No Data",1,IF(#REF!&lt;&gt;"",1,0))</f>
        <v>#REF!</v>
      </c>
      <c r="J120" s="206" t="e">
        <f>IF('Crisis Indicator Data'!#REF!="No Data",1,IF(#REF!&lt;&gt;"",1,0))</f>
        <v>#REF!</v>
      </c>
      <c r="K120" s="206" t="e">
        <f>IF('Crisis Indicator Data'!#REF!="No Data",1,IF(#REF!&lt;&gt;"",1,0))</f>
        <v>#REF!</v>
      </c>
      <c r="L120" s="206" t="e">
        <f>IF('Crisis Indicator Data'!#REF!="No Data",1,IF(#REF!&lt;&gt;"",1,0))</f>
        <v>#REF!</v>
      </c>
      <c r="M120" s="206" t="e">
        <f>IF('Crisis Indicator Data'!#REF!="No Data",1,IF(#REF!&lt;&gt;"",1,0))</f>
        <v>#REF!</v>
      </c>
      <c r="N120" s="206" t="e">
        <f>IF('Crisis Indicator Data'!#REF!="No Data",1,IF(#REF!&lt;&gt;"",1,0))</f>
        <v>#REF!</v>
      </c>
      <c r="O120" s="206" t="e">
        <f>IF('Crisis Indicator Data'!#REF!="No Data",1,IF(#REF!&lt;&gt;"",1,0))</f>
        <v>#REF!</v>
      </c>
      <c r="P120" s="206" t="e">
        <f>IF('Crisis Indicator Data'!#REF!="No Data",1,IF(#REF!&lt;&gt;"",1,0))</f>
        <v>#REF!</v>
      </c>
      <c r="Q120" s="206" t="e">
        <f>IF('Crisis Indicator Data'!#REF!="No Data",1,IF(#REF!&lt;&gt;"",1,0))</f>
        <v>#REF!</v>
      </c>
      <c r="R120" s="206" t="e">
        <f>IF('Crisis Indicator Data'!#REF!="No Data",1,IF(#REF!&lt;&gt;"",1,0))</f>
        <v>#REF!</v>
      </c>
      <c r="S120" s="206" t="e">
        <f>IF('Crisis Indicator Data'!#REF!="No Data",1,IF(#REF!&lt;&gt;"",1,0))</f>
        <v>#REF!</v>
      </c>
      <c r="T120" s="206" t="e">
        <f>IF('Crisis Indicator Data'!#REF!="No Data",1,IF(#REF!&lt;&gt;"",1,0))</f>
        <v>#REF!</v>
      </c>
      <c r="U120" s="206" t="e">
        <f>IF('Crisis Indicator Data'!#REF!="No Data",1,IF(#REF!&lt;&gt;"",1,0))</f>
        <v>#REF!</v>
      </c>
      <c r="V120" s="206" t="e">
        <f>IF('Crisis Indicator Data'!#REF!="No Data",1,IF(#REF!&lt;&gt;"",1,0))</f>
        <v>#REF!</v>
      </c>
      <c r="W120" s="206" t="e">
        <f>IF('Crisis Indicator Data'!#REF!="No Data",1,IF(#REF!&lt;&gt;"",1,0))</f>
        <v>#REF!</v>
      </c>
      <c r="X120" s="206" t="e">
        <f>IF('Crisis Indicator Data'!#REF!="No Data",1,IF(#REF!&lt;&gt;"",1,0))</f>
        <v>#REF!</v>
      </c>
      <c r="Y120" s="206" t="e">
        <f>IF('Crisis Indicator Data'!#REF!="No Data",1,IF(#REF!&lt;&gt;"",1,0))</f>
        <v>#REF!</v>
      </c>
      <c r="Z120" s="206" t="e">
        <f>IF('Crisis Indicator Data'!#REF!="No Data",1,IF(#REF!&lt;&gt;"",1,0))</f>
        <v>#REF!</v>
      </c>
      <c r="AA120" s="206" t="e">
        <f>IF('Crisis Indicator Data'!#REF!="No Data",1,IF(#REF!&lt;&gt;"",1,0))</f>
        <v>#REF!</v>
      </c>
      <c r="AB120" s="206" t="e">
        <f>IF('Crisis Indicator Data'!#REF!="No Data",1,IF(#REF!&lt;&gt;"",1,0))</f>
        <v>#REF!</v>
      </c>
      <c r="AC120" s="206" t="e">
        <f>IF('Crisis Indicator Data'!#REF!="No Data",1,IF(#REF!&lt;&gt;"",1,0))</f>
        <v>#REF!</v>
      </c>
      <c r="AD120" s="206" t="e">
        <f>IF('Crisis Indicator Data'!#REF!="No Data",1,IF(#REF!&lt;&gt;"",1,0))</f>
        <v>#REF!</v>
      </c>
      <c r="AE120" s="206" t="e">
        <f>IF('Crisis Indicator Data'!#REF!="No Data",1,IF(#REF!&lt;&gt;"",1,0))</f>
        <v>#REF!</v>
      </c>
      <c r="AF120" s="206" t="e">
        <f>IF('Crisis Indicator Data'!#REF!="No Data",1,IF(#REF!&lt;&gt;"",1,0))</f>
        <v>#REF!</v>
      </c>
      <c r="AG120" s="206" t="e">
        <f>IF('Crisis Indicator Data'!#REF!="No Data",1,IF(#REF!&lt;&gt;"",1,0))</f>
        <v>#REF!</v>
      </c>
      <c r="AH120" s="206" t="e">
        <f>IF('Crisis Indicator Data'!#REF!="No Data",1,IF(#REF!&lt;&gt;"",1,0))</f>
        <v>#REF!</v>
      </c>
      <c r="AI120" s="206" t="e">
        <f>IF('Crisis Indicator Data'!#REF!="No Data",1,IF(#REF!&lt;&gt;"",1,0))</f>
        <v>#REF!</v>
      </c>
      <c r="AJ120" s="206" t="e">
        <f>IF('Crisis Indicator Data'!#REF!="No Data",1,IF(#REF!&lt;&gt;"",1,0))</f>
        <v>#REF!</v>
      </c>
      <c r="AK120" s="206" t="e">
        <f>IF('Crisis Indicator Data'!#REF!="No Data",1,IF(#REF!&lt;&gt;"",1,0))</f>
        <v>#REF!</v>
      </c>
      <c r="AL120" s="206" t="e">
        <f>IF('Crisis Indicator Data'!#REF!="No Data",1,IF(#REF!&lt;&gt;"",1,0))</f>
        <v>#REF!</v>
      </c>
      <c r="AM120" s="206" t="e">
        <f>IF('Crisis Indicator Data'!#REF!="No Data",1,IF(#REF!&lt;&gt;"",1,0))</f>
        <v>#REF!</v>
      </c>
      <c r="AN120" s="206" t="e">
        <f>IF('Crisis Indicator Data'!#REF!="No Data",1,IF(#REF!&lt;&gt;"",1,0))</f>
        <v>#REF!</v>
      </c>
      <c r="AO120" s="206" t="e">
        <f>IF('Crisis Indicator Data'!#REF!="No Data",1,IF(#REF!&lt;&gt;"",1,0))</f>
        <v>#REF!</v>
      </c>
      <c r="AP120" s="206" t="e">
        <f>IF('Crisis Indicator Data'!#REF!="No Data",1,IF(#REF!&lt;&gt;"",1,0))</f>
        <v>#REF!</v>
      </c>
      <c r="AQ120" s="206" t="e">
        <f>IF('Crisis Indicator Data'!#REF!="No Data",1,IF(#REF!&lt;&gt;"",1,0))</f>
        <v>#REF!</v>
      </c>
      <c r="AR120" s="206" t="e">
        <f>IF('Crisis Indicator Data'!#REF!="No Data",1,IF(#REF!&lt;&gt;"",1,0))</f>
        <v>#REF!</v>
      </c>
      <c r="AS120" s="206" t="e">
        <f>IF('Crisis Indicator Data'!#REF!="No Data",1,IF(#REF!&lt;&gt;"",1,0))</f>
        <v>#REF!</v>
      </c>
      <c r="AT120" s="206" t="e">
        <f>IF('Crisis Indicator Data'!#REF!="No Data",1,IF(#REF!&lt;&gt;"",1,0))</f>
        <v>#REF!</v>
      </c>
      <c r="AU120" s="206" t="e">
        <f>IF('Crisis Indicator Data'!#REF!="No Data",1,IF(#REF!&lt;&gt;"",1,0))</f>
        <v>#REF!</v>
      </c>
      <c r="AV120" s="206" t="e">
        <f>IF('Crisis Indicator Data'!#REF!="No Data",1,IF(#REF!&lt;&gt;"",1,0))</f>
        <v>#REF!</v>
      </c>
      <c r="AW120" s="206" t="e">
        <f>IF('Crisis Indicator Data'!#REF!="No Data",1,IF(#REF!&lt;&gt;"",1,0))</f>
        <v>#REF!</v>
      </c>
      <c r="AX120" s="206" t="e">
        <f>IF('Crisis Indicator Data'!#REF!="No Data",1,IF(#REF!&lt;&gt;"",1,0))</f>
        <v>#REF!</v>
      </c>
      <c r="AY120" s="206" t="e">
        <f>IF('Crisis Indicator Data'!#REF!="No Data",1,IF(#REF!&lt;&gt;"",1,0))</f>
        <v>#REF!</v>
      </c>
      <c r="AZ120" s="206" t="e">
        <f>IF('Crisis Indicator Data'!#REF!="No Data",1,IF(#REF!&lt;&gt;"",1,0))</f>
        <v>#REF!</v>
      </c>
      <c r="BA120" t="e">
        <f t="shared" si="6"/>
        <v>#REF!</v>
      </c>
      <c r="BB120" s="22" t="e">
        <f t="shared" si="7"/>
        <v>#REF!</v>
      </c>
    </row>
    <row r="121" spans="1:54" x14ac:dyDescent="0.25">
      <c r="A121" t="s">
        <v>7324</v>
      </c>
      <c r="B121" s="206" t="e">
        <f>IF('Crisis Indicator Data'!#REF!="No Data",1,IF(#REF!&lt;&gt;"",1,0))</f>
        <v>#REF!</v>
      </c>
      <c r="C121" s="206" t="e">
        <f>IF('Crisis Indicator Data'!#REF!="No Data",1,IF(#REF!&lt;&gt;"",1,0))</f>
        <v>#REF!</v>
      </c>
      <c r="D121" s="206" t="e">
        <f>IF('Crisis Indicator Data'!#REF!="No Data",1,IF(#REF!&lt;&gt;"",1,0))</f>
        <v>#REF!</v>
      </c>
      <c r="E121" s="206" t="e">
        <f>IF('Crisis Indicator Data'!#REF!="No Data",1,IF(#REF!&lt;&gt;"",1,0))</f>
        <v>#REF!</v>
      </c>
      <c r="F121" s="206" t="e">
        <f>IF('Crisis Indicator Data'!#REF!="No Data",1,IF(#REF!&lt;&gt;"",1,0))</f>
        <v>#REF!</v>
      </c>
      <c r="G121" s="206" t="e">
        <f>IF('Crisis Indicator Data'!#REF!="No Data",1,IF(#REF!&lt;&gt;"",1,0))</f>
        <v>#REF!</v>
      </c>
      <c r="H121" s="206" t="e">
        <f>IF('Crisis Indicator Data'!#REF!="No Data",1,IF(#REF!&lt;&gt;"",1,0))</f>
        <v>#REF!</v>
      </c>
      <c r="I121" s="206" t="e">
        <f>IF('Crisis Indicator Data'!#REF!="No Data",1,IF(#REF!&lt;&gt;"",1,0))</f>
        <v>#REF!</v>
      </c>
      <c r="J121" s="206" t="e">
        <f>IF('Crisis Indicator Data'!#REF!="No Data",1,IF(#REF!&lt;&gt;"",1,0))</f>
        <v>#REF!</v>
      </c>
      <c r="K121" s="206" t="e">
        <f>IF('Crisis Indicator Data'!#REF!="No Data",1,IF(#REF!&lt;&gt;"",1,0))</f>
        <v>#REF!</v>
      </c>
      <c r="L121" s="206" t="e">
        <f>IF('Crisis Indicator Data'!#REF!="No Data",1,IF(#REF!&lt;&gt;"",1,0))</f>
        <v>#REF!</v>
      </c>
      <c r="M121" s="206" t="e">
        <f>IF('Crisis Indicator Data'!#REF!="No Data",1,IF(#REF!&lt;&gt;"",1,0))</f>
        <v>#REF!</v>
      </c>
      <c r="N121" s="206" t="e">
        <f>IF('Crisis Indicator Data'!#REF!="No Data",1,IF(#REF!&lt;&gt;"",1,0))</f>
        <v>#REF!</v>
      </c>
      <c r="O121" s="206" t="e">
        <f>IF('Crisis Indicator Data'!#REF!="No Data",1,IF(#REF!&lt;&gt;"",1,0))</f>
        <v>#REF!</v>
      </c>
      <c r="P121" s="206" t="e">
        <f>IF('Crisis Indicator Data'!#REF!="No Data",1,IF(#REF!&lt;&gt;"",1,0))</f>
        <v>#REF!</v>
      </c>
      <c r="Q121" s="206" t="e">
        <f>IF('Crisis Indicator Data'!#REF!="No Data",1,IF(#REF!&lt;&gt;"",1,0))</f>
        <v>#REF!</v>
      </c>
      <c r="R121" s="206" t="e">
        <f>IF('Crisis Indicator Data'!#REF!="No Data",1,IF(#REF!&lt;&gt;"",1,0))</f>
        <v>#REF!</v>
      </c>
      <c r="S121" s="206" t="e">
        <f>IF('Crisis Indicator Data'!#REF!="No Data",1,IF(#REF!&lt;&gt;"",1,0))</f>
        <v>#REF!</v>
      </c>
      <c r="T121" s="206" t="e">
        <f>IF('Crisis Indicator Data'!#REF!="No Data",1,IF(#REF!&lt;&gt;"",1,0))</f>
        <v>#REF!</v>
      </c>
      <c r="U121" s="206" t="e">
        <f>IF('Crisis Indicator Data'!#REF!="No Data",1,IF(#REF!&lt;&gt;"",1,0))</f>
        <v>#REF!</v>
      </c>
      <c r="V121" s="206" t="e">
        <f>IF('Crisis Indicator Data'!#REF!="No Data",1,IF(#REF!&lt;&gt;"",1,0))</f>
        <v>#REF!</v>
      </c>
      <c r="W121" s="206" t="e">
        <f>IF('Crisis Indicator Data'!#REF!="No Data",1,IF(#REF!&lt;&gt;"",1,0))</f>
        <v>#REF!</v>
      </c>
      <c r="X121" s="206" t="e">
        <f>IF('Crisis Indicator Data'!#REF!="No Data",1,IF(#REF!&lt;&gt;"",1,0))</f>
        <v>#REF!</v>
      </c>
      <c r="Y121" s="206" t="e">
        <f>IF('Crisis Indicator Data'!#REF!="No Data",1,IF(#REF!&lt;&gt;"",1,0))</f>
        <v>#REF!</v>
      </c>
      <c r="Z121" s="206" t="e">
        <f>IF('Crisis Indicator Data'!#REF!="No Data",1,IF(#REF!&lt;&gt;"",1,0))</f>
        <v>#REF!</v>
      </c>
      <c r="AA121" s="206" t="e">
        <f>IF('Crisis Indicator Data'!#REF!="No Data",1,IF(#REF!&lt;&gt;"",1,0))</f>
        <v>#REF!</v>
      </c>
      <c r="AB121" s="206" t="e">
        <f>IF('Crisis Indicator Data'!#REF!="No Data",1,IF(#REF!&lt;&gt;"",1,0))</f>
        <v>#REF!</v>
      </c>
      <c r="AC121" s="206" t="e">
        <f>IF('Crisis Indicator Data'!#REF!="No Data",1,IF(#REF!&lt;&gt;"",1,0))</f>
        <v>#REF!</v>
      </c>
      <c r="AD121" s="206" t="e">
        <f>IF('Crisis Indicator Data'!#REF!="No Data",1,IF(#REF!&lt;&gt;"",1,0))</f>
        <v>#REF!</v>
      </c>
      <c r="AE121" s="206" t="e">
        <f>IF('Crisis Indicator Data'!#REF!="No Data",1,IF(#REF!&lt;&gt;"",1,0))</f>
        <v>#REF!</v>
      </c>
      <c r="AF121" s="206" t="e">
        <f>IF('Crisis Indicator Data'!#REF!="No Data",1,IF(#REF!&lt;&gt;"",1,0))</f>
        <v>#REF!</v>
      </c>
      <c r="AG121" s="206" t="e">
        <f>IF('Crisis Indicator Data'!#REF!="No Data",1,IF(#REF!&lt;&gt;"",1,0))</f>
        <v>#REF!</v>
      </c>
      <c r="AH121" s="206" t="e">
        <f>IF('Crisis Indicator Data'!#REF!="No Data",1,IF(#REF!&lt;&gt;"",1,0))</f>
        <v>#REF!</v>
      </c>
      <c r="AI121" s="206" t="e">
        <f>IF('Crisis Indicator Data'!#REF!="No Data",1,IF(#REF!&lt;&gt;"",1,0))</f>
        <v>#REF!</v>
      </c>
      <c r="AJ121" s="206" t="e">
        <f>IF('Crisis Indicator Data'!#REF!="No Data",1,IF(#REF!&lt;&gt;"",1,0))</f>
        <v>#REF!</v>
      </c>
      <c r="AK121" s="206" t="e">
        <f>IF('Crisis Indicator Data'!#REF!="No Data",1,IF(#REF!&lt;&gt;"",1,0))</f>
        <v>#REF!</v>
      </c>
      <c r="AL121" s="206" t="e">
        <f>IF('Crisis Indicator Data'!#REF!="No Data",1,IF(#REF!&lt;&gt;"",1,0))</f>
        <v>#REF!</v>
      </c>
      <c r="AM121" s="206" t="e">
        <f>IF('Crisis Indicator Data'!#REF!="No Data",1,IF(#REF!&lt;&gt;"",1,0))</f>
        <v>#REF!</v>
      </c>
      <c r="AN121" s="206" t="e">
        <f>IF('Crisis Indicator Data'!#REF!="No Data",1,IF(#REF!&lt;&gt;"",1,0))</f>
        <v>#REF!</v>
      </c>
      <c r="AO121" s="206" t="e">
        <f>IF('Crisis Indicator Data'!#REF!="No Data",1,IF(#REF!&lt;&gt;"",1,0))</f>
        <v>#REF!</v>
      </c>
      <c r="AP121" s="206" t="e">
        <f>IF('Crisis Indicator Data'!#REF!="No Data",1,IF(#REF!&lt;&gt;"",1,0))</f>
        <v>#REF!</v>
      </c>
      <c r="AQ121" s="206" t="e">
        <f>IF('Crisis Indicator Data'!#REF!="No Data",1,IF(#REF!&lt;&gt;"",1,0))</f>
        <v>#REF!</v>
      </c>
      <c r="AR121" s="206" t="e">
        <f>IF('Crisis Indicator Data'!#REF!="No Data",1,IF(#REF!&lt;&gt;"",1,0))</f>
        <v>#REF!</v>
      </c>
      <c r="AS121" s="206" t="e">
        <f>IF('Crisis Indicator Data'!#REF!="No Data",1,IF(#REF!&lt;&gt;"",1,0))</f>
        <v>#REF!</v>
      </c>
      <c r="AT121" s="206" t="e">
        <f>IF('Crisis Indicator Data'!#REF!="No Data",1,IF(#REF!&lt;&gt;"",1,0))</f>
        <v>#REF!</v>
      </c>
      <c r="AU121" s="206" t="e">
        <f>IF('Crisis Indicator Data'!#REF!="No Data",1,IF(#REF!&lt;&gt;"",1,0))</f>
        <v>#REF!</v>
      </c>
      <c r="AV121" s="206" t="e">
        <f>IF('Crisis Indicator Data'!#REF!="No Data",1,IF(#REF!&lt;&gt;"",1,0))</f>
        <v>#REF!</v>
      </c>
      <c r="AW121" s="206" t="e">
        <f>IF('Crisis Indicator Data'!#REF!="No Data",1,IF(#REF!&lt;&gt;"",1,0))</f>
        <v>#REF!</v>
      </c>
      <c r="AX121" s="206" t="e">
        <f>IF('Crisis Indicator Data'!#REF!="No Data",1,IF(#REF!&lt;&gt;"",1,0))</f>
        <v>#REF!</v>
      </c>
      <c r="AY121" s="206" t="e">
        <f>IF('Crisis Indicator Data'!#REF!="No Data",1,IF(#REF!&lt;&gt;"",1,0))</f>
        <v>#REF!</v>
      </c>
      <c r="AZ121" s="206" t="e">
        <f>IF('Crisis Indicator Data'!#REF!="No Data",1,IF(#REF!&lt;&gt;"",1,0))</f>
        <v>#REF!</v>
      </c>
      <c r="BA121" t="e">
        <f t="shared" si="6"/>
        <v>#REF!</v>
      </c>
      <c r="BB121" s="22" t="e">
        <f t="shared" si="7"/>
        <v>#REF!</v>
      </c>
    </row>
    <row r="122" spans="1:54" x14ac:dyDescent="0.25">
      <c r="A122" t="s">
        <v>7320</v>
      </c>
      <c r="B122" s="206" t="e">
        <f>IF('Crisis Indicator Data'!#REF!="No Data",1,IF(#REF!&lt;&gt;"",1,0))</f>
        <v>#REF!</v>
      </c>
      <c r="C122" s="206" t="e">
        <f>IF('Crisis Indicator Data'!#REF!="No Data",1,IF(#REF!&lt;&gt;"",1,0))</f>
        <v>#REF!</v>
      </c>
      <c r="D122" s="206" t="e">
        <f>IF('Crisis Indicator Data'!#REF!="No Data",1,IF(#REF!&lt;&gt;"",1,0))</f>
        <v>#REF!</v>
      </c>
      <c r="E122" s="206" t="e">
        <f>IF('Crisis Indicator Data'!#REF!="No Data",1,IF(#REF!&lt;&gt;"",1,0))</f>
        <v>#REF!</v>
      </c>
      <c r="F122" s="206" t="e">
        <f>IF('Crisis Indicator Data'!#REF!="No Data",1,IF(#REF!&lt;&gt;"",1,0))</f>
        <v>#REF!</v>
      </c>
      <c r="G122" s="206" t="e">
        <f>IF('Crisis Indicator Data'!#REF!="No Data",1,IF(#REF!&lt;&gt;"",1,0))</f>
        <v>#REF!</v>
      </c>
      <c r="H122" s="206" t="e">
        <f>IF('Crisis Indicator Data'!#REF!="No Data",1,IF(#REF!&lt;&gt;"",1,0))</f>
        <v>#REF!</v>
      </c>
      <c r="I122" s="206" t="e">
        <f>IF('Crisis Indicator Data'!#REF!="No Data",1,IF(#REF!&lt;&gt;"",1,0))</f>
        <v>#REF!</v>
      </c>
      <c r="J122" s="206" t="e">
        <f>IF('Crisis Indicator Data'!#REF!="No Data",1,IF(#REF!&lt;&gt;"",1,0))</f>
        <v>#REF!</v>
      </c>
      <c r="K122" s="206" t="e">
        <f>IF('Crisis Indicator Data'!#REF!="No Data",1,IF(#REF!&lt;&gt;"",1,0))</f>
        <v>#REF!</v>
      </c>
      <c r="L122" s="206" t="e">
        <f>IF('Crisis Indicator Data'!#REF!="No Data",1,IF(#REF!&lt;&gt;"",1,0))</f>
        <v>#REF!</v>
      </c>
      <c r="M122" s="206" t="e">
        <f>IF('Crisis Indicator Data'!#REF!="No Data",1,IF(#REF!&lt;&gt;"",1,0))</f>
        <v>#REF!</v>
      </c>
      <c r="N122" s="206" t="e">
        <f>IF('Crisis Indicator Data'!#REF!="No Data",1,IF(#REF!&lt;&gt;"",1,0))</f>
        <v>#REF!</v>
      </c>
      <c r="O122" s="206" t="e">
        <f>IF('Crisis Indicator Data'!#REF!="No Data",1,IF(#REF!&lt;&gt;"",1,0))</f>
        <v>#REF!</v>
      </c>
      <c r="P122" s="206" t="e">
        <f>IF('Crisis Indicator Data'!#REF!="No Data",1,IF(#REF!&lt;&gt;"",1,0))</f>
        <v>#REF!</v>
      </c>
      <c r="Q122" s="206" t="e">
        <f>IF('Crisis Indicator Data'!#REF!="No Data",1,IF(#REF!&lt;&gt;"",1,0))</f>
        <v>#REF!</v>
      </c>
      <c r="R122" s="206" t="e">
        <f>IF('Crisis Indicator Data'!#REF!="No Data",1,IF(#REF!&lt;&gt;"",1,0))</f>
        <v>#REF!</v>
      </c>
      <c r="S122" s="206" t="e">
        <f>IF('Crisis Indicator Data'!#REF!="No Data",1,IF(#REF!&lt;&gt;"",1,0))</f>
        <v>#REF!</v>
      </c>
      <c r="T122" s="206" t="e">
        <f>IF('Crisis Indicator Data'!#REF!="No Data",1,IF(#REF!&lt;&gt;"",1,0))</f>
        <v>#REF!</v>
      </c>
      <c r="U122" s="206" t="e">
        <f>IF('Crisis Indicator Data'!#REF!="No Data",1,IF(#REF!&lt;&gt;"",1,0))</f>
        <v>#REF!</v>
      </c>
      <c r="V122" s="206" t="e">
        <f>IF('Crisis Indicator Data'!#REF!="No Data",1,IF(#REF!&lt;&gt;"",1,0))</f>
        <v>#REF!</v>
      </c>
      <c r="W122" s="206" t="e">
        <f>IF('Crisis Indicator Data'!#REF!="No Data",1,IF(#REF!&lt;&gt;"",1,0))</f>
        <v>#REF!</v>
      </c>
      <c r="X122" s="206" t="e">
        <f>IF('Crisis Indicator Data'!#REF!="No Data",1,IF(#REF!&lt;&gt;"",1,0))</f>
        <v>#REF!</v>
      </c>
      <c r="Y122" s="206" t="e">
        <f>IF('Crisis Indicator Data'!#REF!="No Data",1,IF(#REF!&lt;&gt;"",1,0))</f>
        <v>#REF!</v>
      </c>
      <c r="Z122" s="206" t="e">
        <f>IF('Crisis Indicator Data'!#REF!="No Data",1,IF(#REF!&lt;&gt;"",1,0))</f>
        <v>#REF!</v>
      </c>
      <c r="AA122" s="206" t="e">
        <f>IF('Crisis Indicator Data'!#REF!="No Data",1,IF(#REF!&lt;&gt;"",1,0))</f>
        <v>#REF!</v>
      </c>
      <c r="AB122" s="206" t="e">
        <f>IF('Crisis Indicator Data'!#REF!="No Data",1,IF(#REF!&lt;&gt;"",1,0))</f>
        <v>#REF!</v>
      </c>
      <c r="AC122" s="206" t="e">
        <f>IF('Crisis Indicator Data'!#REF!="No Data",1,IF(#REF!&lt;&gt;"",1,0))</f>
        <v>#REF!</v>
      </c>
      <c r="AD122" s="206" t="e">
        <f>IF('Crisis Indicator Data'!#REF!="No Data",1,IF(#REF!&lt;&gt;"",1,0))</f>
        <v>#REF!</v>
      </c>
      <c r="AE122" s="206" t="e">
        <f>IF('Crisis Indicator Data'!#REF!="No Data",1,IF(#REF!&lt;&gt;"",1,0))</f>
        <v>#REF!</v>
      </c>
      <c r="AF122" s="206" t="e">
        <f>IF('Crisis Indicator Data'!#REF!="No Data",1,IF(#REF!&lt;&gt;"",1,0))</f>
        <v>#REF!</v>
      </c>
      <c r="AG122" s="206" t="e">
        <f>IF('Crisis Indicator Data'!#REF!="No Data",1,IF(#REF!&lt;&gt;"",1,0))</f>
        <v>#REF!</v>
      </c>
      <c r="AH122" s="206" t="e">
        <f>IF('Crisis Indicator Data'!#REF!="No Data",1,IF(#REF!&lt;&gt;"",1,0))</f>
        <v>#REF!</v>
      </c>
      <c r="AI122" s="206" t="e">
        <f>IF('Crisis Indicator Data'!#REF!="No Data",1,IF(#REF!&lt;&gt;"",1,0))</f>
        <v>#REF!</v>
      </c>
      <c r="AJ122" s="206" t="e">
        <f>IF('Crisis Indicator Data'!#REF!="No Data",1,IF(#REF!&lt;&gt;"",1,0))</f>
        <v>#REF!</v>
      </c>
      <c r="AK122" s="206" t="e">
        <f>IF('Crisis Indicator Data'!#REF!="No Data",1,IF(#REF!&lt;&gt;"",1,0))</f>
        <v>#REF!</v>
      </c>
      <c r="AL122" s="206" t="e">
        <f>IF('Crisis Indicator Data'!#REF!="No Data",1,IF(#REF!&lt;&gt;"",1,0))</f>
        <v>#REF!</v>
      </c>
      <c r="AM122" s="206" t="e">
        <f>IF('Crisis Indicator Data'!#REF!="No Data",1,IF(#REF!&lt;&gt;"",1,0))</f>
        <v>#REF!</v>
      </c>
      <c r="AN122" s="206" t="e">
        <f>IF('Crisis Indicator Data'!#REF!="No Data",1,IF(#REF!&lt;&gt;"",1,0))</f>
        <v>#REF!</v>
      </c>
      <c r="AO122" s="206" t="e">
        <f>IF('Crisis Indicator Data'!#REF!="No Data",1,IF(#REF!&lt;&gt;"",1,0))</f>
        <v>#REF!</v>
      </c>
      <c r="AP122" s="206" t="e">
        <f>IF('Crisis Indicator Data'!#REF!="No Data",1,IF(#REF!&lt;&gt;"",1,0))</f>
        <v>#REF!</v>
      </c>
      <c r="AQ122" s="206" t="e">
        <f>IF('Crisis Indicator Data'!#REF!="No Data",1,IF(#REF!&lt;&gt;"",1,0))</f>
        <v>#REF!</v>
      </c>
      <c r="AR122" s="206" t="e">
        <f>IF('Crisis Indicator Data'!#REF!="No Data",1,IF(#REF!&lt;&gt;"",1,0))</f>
        <v>#REF!</v>
      </c>
      <c r="AS122" s="206" t="e">
        <f>IF('Crisis Indicator Data'!#REF!="No Data",1,IF(#REF!&lt;&gt;"",1,0))</f>
        <v>#REF!</v>
      </c>
      <c r="AT122" s="206" t="e">
        <f>IF('Crisis Indicator Data'!#REF!="No Data",1,IF(#REF!&lt;&gt;"",1,0))</f>
        <v>#REF!</v>
      </c>
      <c r="AU122" s="206" t="e">
        <f>IF('Crisis Indicator Data'!#REF!="No Data",1,IF(#REF!&lt;&gt;"",1,0))</f>
        <v>#REF!</v>
      </c>
      <c r="AV122" s="206" t="e">
        <f>IF('Crisis Indicator Data'!#REF!="No Data",1,IF(#REF!&lt;&gt;"",1,0))</f>
        <v>#REF!</v>
      </c>
      <c r="AW122" s="206" t="e">
        <f>IF('Crisis Indicator Data'!#REF!="No Data",1,IF(#REF!&lt;&gt;"",1,0))</f>
        <v>#REF!</v>
      </c>
      <c r="AX122" s="206" t="e">
        <f>IF('Crisis Indicator Data'!#REF!="No Data",1,IF(#REF!&lt;&gt;"",1,0))</f>
        <v>#REF!</v>
      </c>
      <c r="AY122" s="206" t="e">
        <f>IF('Crisis Indicator Data'!#REF!="No Data",1,IF(#REF!&lt;&gt;"",1,0))</f>
        <v>#REF!</v>
      </c>
      <c r="AZ122" s="206" t="e">
        <f>IF('Crisis Indicator Data'!#REF!="No Data",1,IF(#REF!&lt;&gt;"",1,0))</f>
        <v>#REF!</v>
      </c>
      <c r="BA122" t="e">
        <f t="shared" si="6"/>
        <v>#REF!</v>
      </c>
      <c r="BB122" s="22" t="e">
        <f t="shared" si="7"/>
        <v>#REF!</v>
      </c>
    </row>
    <row r="123" spans="1:54" x14ac:dyDescent="0.25">
      <c r="A123" t="s">
        <v>7328</v>
      </c>
      <c r="B123" s="206" t="e">
        <f>IF('Crisis Indicator Data'!#REF!="No Data",1,IF(#REF!&lt;&gt;"",1,0))</f>
        <v>#REF!</v>
      </c>
      <c r="C123" s="206" t="e">
        <f>IF('Crisis Indicator Data'!#REF!="No Data",1,IF(#REF!&lt;&gt;"",1,0))</f>
        <v>#REF!</v>
      </c>
      <c r="D123" s="206" t="e">
        <f>IF('Crisis Indicator Data'!#REF!="No Data",1,IF(#REF!&lt;&gt;"",1,0))</f>
        <v>#REF!</v>
      </c>
      <c r="E123" s="206" t="e">
        <f>IF('Crisis Indicator Data'!#REF!="No Data",1,IF(#REF!&lt;&gt;"",1,0))</f>
        <v>#REF!</v>
      </c>
      <c r="F123" s="206" t="e">
        <f>IF('Crisis Indicator Data'!#REF!="No Data",1,IF(#REF!&lt;&gt;"",1,0))</f>
        <v>#REF!</v>
      </c>
      <c r="G123" s="206" t="e">
        <f>IF('Crisis Indicator Data'!#REF!="No Data",1,IF(#REF!&lt;&gt;"",1,0))</f>
        <v>#REF!</v>
      </c>
      <c r="H123" s="206" t="e">
        <f>IF('Crisis Indicator Data'!#REF!="No Data",1,IF(#REF!&lt;&gt;"",1,0))</f>
        <v>#REF!</v>
      </c>
      <c r="I123" s="206" t="e">
        <f>IF('Crisis Indicator Data'!#REF!="No Data",1,IF(#REF!&lt;&gt;"",1,0))</f>
        <v>#REF!</v>
      </c>
      <c r="J123" s="206" t="e">
        <f>IF('Crisis Indicator Data'!#REF!="No Data",1,IF(#REF!&lt;&gt;"",1,0))</f>
        <v>#REF!</v>
      </c>
      <c r="K123" s="206" t="e">
        <f>IF('Crisis Indicator Data'!#REF!="No Data",1,IF(#REF!&lt;&gt;"",1,0))</f>
        <v>#REF!</v>
      </c>
      <c r="L123" s="206" t="e">
        <f>IF('Crisis Indicator Data'!#REF!="No Data",1,IF(#REF!&lt;&gt;"",1,0))</f>
        <v>#REF!</v>
      </c>
      <c r="M123" s="206" t="e">
        <f>IF('Crisis Indicator Data'!#REF!="No Data",1,IF(#REF!&lt;&gt;"",1,0))</f>
        <v>#REF!</v>
      </c>
      <c r="N123" s="206" t="e">
        <f>IF('Crisis Indicator Data'!#REF!="No Data",1,IF(#REF!&lt;&gt;"",1,0))</f>
        <v>#REF!</v>
      </c>
      <c r="O123" s="206" t="e">
        <f>IF('Crisis Indicator Data'!#REF!="No Data",1,IF(#REF!&lt;&gt;"",1,0))</f>
        <v>#REF!</v>
      </c>
      <c r="P123" s="206" t="e">
        <f>IF('Crisis Indicator Data'!#REF!="No Data",1,IF(#REF!&lt;&gt;"",1,0))</f>
        <v>#REF!</v>
      </c>
      <c r="Q123" s="206" t="e">
        <f>IF('Crisis Indicator Data'!#REF!="No Data",1,IF(#REF!&lt;&gt;"",1,0))</f>
        <v>#REF!</v>
      </c>
      <c r="R123" s="206" t="e">
        <f>IF('Crisis Indicator Data'!#REF!="No Data",1,IF(#REF!&lt;&gt;"",1,0))</f>
        <v>#REF!</v>
      </c>
      <c r="S123" s="206" t="e">
        <f>IF('Crisis Indicator Data'!#REF!="No Data",1,IF(#REF!&lt;&gt;"",1,0))</f>
        <v>#REF!</v>
      </c>
      <c r="T123" s="206" t="e">
        <f>IF('Crisis Indicator Data'!#REF!="No Data",1,IF(#REF!&lt;&gt;"",1,0))</f>
        <v>#REF!</v>
      </c>
      <c r="U123" s="206" t="e">
        <f>IF('Crisis Indicator Data'!#REF!="No Data",1,IF(#REF!&lt;&gt;"",1,0))</f>
        <v>#REF!</v>
      </c>
      <c r="V123" s="206" t="e">
        <f>IF('Crisis Indicator Data'!#REF!="No Data",1,IF(#REF!&lt;&gt;"",1,0))</f>
        <v>#REF!</v>
      </c>
      <c r="W123" s="206" t="e">
        <f>IF('Crisis Indicator Data'!#REF!="No Data",1,IF(#REF!&lt;&gt;"",1,0))</f>
        <v>#REF!</v>
      </c>
      <c r="X123" s="206" t="e">
        <f>IF('Crisis Indicator Data'!#REF!="No Data",1,IF(#REF!&lt;&gt;"",1,0))</f>
        <v>#REF!</v>
      </c>
      <c r="Y123" s="206" t="e">
        <f>IF('Crisis Indicator Data'!#REF!="No Data",1,IF(#REF!&lt;&gt;"",1,0))</f>
        <v>#REF!</v>
      </c>
      <c r="Z123" s="206" t="e">
        <f>IF('Crisis Indicator Data'!#REF!="No Data",1,IF(#REF!&lt;&gt;"",1,0))</f>
        <v>#REF!</v>
      </c>
      <c r="AA123" s="206" t="e">
        <f>IF('Crisis Indicator Data'!#REF!="No Data",1,IF(#REF!&lt;&gt;"",1,0))</f>
        <v>#REF!</v>
      </c>
      <c r="AB123" s="206" t="e">
        <f>IF('Crisis Indicator Data'!#REF!="No Data",1,IF(#REF!&lt;&gt;"",1,0))</f>
        <v>#REF!</v>
      </c>
      <c r="AC123" s="206" t="e">
        <f>IF('Crisis Indicator Data'!#REF!="No Data",1,IF(#REF!&lt;&gt;"",1,0))</f>
        <v>#REF!</v>
      </c>
      <c r="AD123" s="206" t="e">
        <f>IF('Crisis Indicator Data'!#REF!="No Data",1,IF(#REF!&lt;&gt;"",1,0))</f>
        <v>#REF!</v>
      </c>
      <c r="AE123" s="206" t="e">
        <f>IF('Crisis Indicator Data'!#REF!="No Data",1,IF(#REF!&lt;&gt;"",1,0))</f>
        <v>#REF!</v>
      </c>
      <c r="AF123" s="206" t="e">
        <f>IF('Crisis Indicator Data'!#REF!="No Data",1,IF(#REF!&lt;&gt;"",1,0))</f>
        <v>#REF!</v>
      </c>
      <c r="AG123" s="206" t="e">
        <f>IF('Crisis Indicator Data'!#REF!="No Data",1,IF(#REF!&lt;&gt;"",1,0))</f>
        <v>#REF!</v>
      </c>
      <c r="AH123" s="206" t="e">
        <f>IF('Crisis Indicator Data'!#REF!="No Data",1,IF(#REF!&lt;&gt;"",1,0))</f>
        <v>#REF!</v>
      </c>
      <c r="AI123" s="206" t="e">
        <f>IF('Crisis Indicator Data'!#REF!="No Data",1,IF(#REF!&lt;&gt;"",1,0))</f>
        <v>#REF!</v>
      </c>
      <c r="AJ123" s="206" t="e">
        <f>IF('Crisis Indicator Data'!#REF!="No Data",1,IF(#REF!&lt;&gt;"",1,0))</f>
        <v>#REF!</v>
      </c>
      <c r="AK123" s="206" t="e">
        <f>IF('Crisis Indicator Data'!#REF!="No Data",1,IF(#REF!&lt;&gt;"",1,0))</f>
        <v>#REF!</v>
      </c>
      <c r="AL123" s="206" t="e">
        <f>IF('Crisis Indicator Data'!#REF!="No Data",1,IF(#REF!&lt;&gt;"",1,0))</f>
        <v>#REF!</v>
      </c>
      <c r="AM123" s="206" t="e">
        <f>IF('Crisis Indicator Data'!#REF!="No Data",1,IF(#REF!&lt;&gt;"",1,0))</f>
        <v>#REF!</v>
      </c>
      <c r="AN123" s="206" t="e">
        <f>IF('Crisis Indicator Data'!#REF!="No Data",1,IF(#REF!&lt;&gt;"",1,0))</f>
        <v>#REF!</v>
      </c>
      <c r="AO123" s="206" t="e">
        <f>IF('Crisis Indicator Data'!#REF!="No Data",1,IF(#REF!&lt;&gt;"",1,0))</f>
        <v>#REF!</v>
      </c>
      <c r="AP123" s="206" t="e">
        <f>IF('Crisis Indicator Data'!#REF!="No Data",1,IF(#REF!&lt;&gt;"",1,0))</f>
        <v>#REF!</v>
      </c>
      <c r="AQ123" s="206" t="e">
        <f>IF('Crisis Indicator Data'!#REF!="No Data",1,IF(#REF!&lt;&gt;"",1,0))</f>
        <v>#REF!</v>
      </c>
      <c r="AR123" s="206" t="e">
        <f>IF('Crisis Indicator Data'!#REF!="No Data",1,IF(#REF!&lt;&gt;"",1,0))</f>
        <v>#REF!</v>
      </c>
      <c r="AS123" s="206" t="e">
        <f>IF('Crisis Indicator Data'!#REF!="No Data",1,IF(#REF!&lt;&gt;"",1,0))</f>
        <v>#REF!</v>
      </c>
      <c r="AT123" s="206" t="e">
        <f>IF('Crisis Indicator Data'!#REF!="No Data",1,IF(#REF!&lt;&gt;"",1,0))</f>
        <v>#REF!</v>
      </c>
      <c r="AU123" s="206" t="e">
        <f>IF('Crisis Indicator Data'!#REF!="No Data",1,IF(#REF!&lt;&gt;"",1,0))</f>
        <v>#REF!</v>
      </c>
      <c r="AV123" s="206" t="e">
        <f>IF('Crisis Indicator Data'!#REF!="No Data",1,IF(#REF!&lt;&gt;"",1,0))</f>
        <v>#REF!</v>
      </c>
      <c r="AW123" s="206" t="e">
        <f>IF('Crisis Indicator Data'!#REF!="No Data",1,IF(#REF!&lt;&gt;"",1,0))</f>
        <v>#REF!</v>
      </c>
      <c r="AX123" s="206" t="e">
        <f>IF('Crisis Indicator Data'!#REF!="No Data",1,IF(#REF!&lt;&gt;"",1,0))</f>
        <v>#REF!</v>
      </c>
      <c r="AY123" s="206" t="e">
        <f>IF('Crisis Indicator Data'!#REF!="No Data",1,IF(#REF!&lt;&gt;"",1,0))</f>
        <v>#REF!</v>
      </c>
      <c r="AZ123" s="206" t="e">
        <f>IF('Crisis Indicator Data'!#REF!="No Data",1,IF(#REF!&lt;&gt;"",1,0))</f>
        <v>#REF!</v>
      </c>
      <c r="BA123" t="e">
        <f t="shared" si="6"/>
        <v>#REF!</v>
      </c>
      <c r="BB123" s="22" t="e">
        <f t="shared" si="7"/>
        <v>#REF!</v>
      </c>
    </row>
    <row r="124" spans="1:54" x14ac:dyDescent="0.25">
      <c r="A124" t="s">
        <v>7318</v>
      </c>
      <c r="B124" s="206" t="e">
        <f>IF('Crisis Indicator Data'!#REF!="No Data",1,IF(#REF!&lt;&gt;"",1,0))</f>
        <v>#REF!</v>
      </c>
      <c r="C124" s="206" t="e">
        <f>IF('Crisis Indicator Data'!#REF!="No Data",1,IF(#REF!&lt;&gt;"",1,0))</f>
        <v>#REF!</v>
      </c>
      <c r="D124" s="206" t="e">
        <f>IF('Crisis Indicator Data'!#REF!="No Data",1,IF(#REF!&lt;&gt;"",1,0))</f>
        <v>#REF!</v>
      </c>
      <c r="E124" s="206" t="e">
        <f>IF('Crisis Indicator Data'!#REF!="No Data",1,IF(#REF!&lt;&gt;"",1,0))</f>
        <v>#REF!</v>
      </c>
      <c r="F124" s="206" t="e">
        <f>IF('Crisis Indicator Data'!#REF!="No Data",1,IF(#REF!&lt;&gt;"",1,0))</f>
        <v>#REF!</v>
      </c>
      <c r="G124" s="206" t="e">
        <f>IF('Crisis Indicator Data'!#REF!="No Data",1,IF(#REF!&lt;&gt;"",1,0))</f>
        <v>#REF!</v>
      </c>
      <c r="H124" s="206" t="e">
        <f>IF('Crisis Indicator Data'!#REF!="No Data",1,IF(#REF!&lt;&gt;"",1,0))</f>
        <v>#REF!</v>
      </c>
      <c r="I124" s="206" t="e">
        <f>IF('Crisis Indicator Data'!#REF!="No Data",1,IF(#REF!&lt;&gt;"",1,0))</f>
        <v>#REF!</v>
      </c>
      <c r="J124" s="206" t="e">
        <f>IF('Crisis Indicator Data'!#REF!="No Data",1,IF(#REF!&lt;&gt;"",1,0))</f>
        <v>#REF!</v>
      </c>
      <c r="K124" s="206" t="e">
        <f>IF('Crisis Indicator Data'!#REF!="No Data",1,IF(#REF!&lt;&gt;"",1,0))</f>
        <v>#REF!</v>
      </c>
      <c r="L124" s="206" t="e">
        <f>IF('Crisis Indicator Data'!#REF!="No Data",1,IF(#REF!&lt;&gt;"",1,0))</f>
        <v>#REF!</v>
      </c>
      <c r="M124" s="206" t="e">
        <f>IF('Crisis Indicator Data'!#REF!="No Data",1,IF(#REF!&lt;&gt;"",1,0))</f>
        <v>#REF!</v>
      </c>
      <c r="N124" s="206" t="e">
        <f>IF('Crisis Indicator Data'!#REF!="No Data",1,IF(#REF!&lt;&gt;"",1,0))</f>
        <v>#REF!</v>
      </c>
      <c r="O124" s="206" t="e">
        <f>IF('Crisis Indicator Data'!#REF!="No Data",1,IF(#REF!&lt;&gt;"",1,0))</f>
        <v>#REF!</v>
      </c>
      <c r="P124" s="206" t="e">
        <f>IF('Crisis Indicator Data'!#REF!="No Data",1,IF(#REF!&lt;&gt;"",1,0))</f>
        <v>#REF!</v>
      </c>
      <c r="Q124" s="206" t="e">
        <f>IF('Crisis Indicator Data'!#REF!="No Data",1,IF(#REF!&lt;&gt;"",1,0))</f>
        <v>#REF!</v>
      </c>
      <c r="R124" s="206" t="e">
        <f>IF('Crisis Indicator Data'!#REF!="No Data",1,IF(#REF!&lt;&gt;"",1,0))</f>
        <v>#REF!</v>
      </c>
      <c r="S124" s="206" t="e">
        <f>IF('Crisis Indicator Data'!#REF!="No Data",1,IF(#REF!&lt;&gt;"",1,0))</f>
        <v>#REF!</v>
      </c>
      <c r="T124" s="206" t="e">
        <f>IF('Crisis Indicator Data'!#REF!="No Data",1,IF(#REF!&lt;&gt;"",1,0))</f>
        <v>#REF!</v>
      </c>
      <c r="U124" s="206" t="e">
        <f>IF('Crisis Indicator Data'!#REF!="No Data",1,IF(#REF!&lt;&gt;"",1,0))</f>
        <v>#REF!</v>
      </c>
      <c r="V124" s="206" t="e">
        <f>IF('Crisis Indicator Data'!#REF!="No Data",1,IF(#REF!&lt;&gt;"",1,0))</f>
        <v>#REF!</v>
      </c>
      <c r="W124" s="206" t="e">
        <f>IF('Crisis Indicator Data'!#REF!="No Data",1,IF(#REF!&lt;&gt;"",1,0))</f>
        <v>#REF!</v>
      </c>
      <c r="X124" s="206" t="e">
        <f>IF('Crisis Indicator Data'!#REF!="No Data",1,IF(#REF!&lt;&gt;"",1,0))</f>
        <v>#REF!</v>
      </c>
      <c r="Y124" s="206" t="e">
        <f>IF('Crisis Indicator Data'!#REF!="No Data",1,IF(#REF!&lt;&gt;"",1,0))</f>
        <v>#REF!</v>
      </c>
      <c r="Z124" s="206" t="e">
        <f>IF('Crisis Indicator Data'!#REF!="No Data",1,IF(#REF!&lt;&gt;"",1,0))</f>
        <v>#REF!</v>
      </c>
      <c r="AA124" s="206" t="e">
        <f>IF('Crisis Indicator Data'!#REF!="No Data",1,IF(#REF!&lt;&gt;"",1,0))</f>
        <v>#REF!</v>
      </c>
      <c r="AB124" s="206" t="e">
        <f>IF('Crisis Indicator Data'!#REF!="No Data",1,IF(#REF!&lt;&gt;"",1,0))</f>
        <v>#REF!</v>
      </c>
      <c r="AC124" s="206" t="e">
        <f>IF('Crisis Indicator Data'!#REF!="No Data",1,IF(#REF!&lt;&gt;"",1,0))</f>
        <v>#REF!</v>
      </c>
      <c r="AD124" s="206" t="e">
        <f>IF('Crisis Indicator Data'!#REF!="No Data",1,IF(#REF!&lt;&gt;"",1,0))</f>
        <v>#REF!</v>
      </c>
      <c r="AE124" s="206" t="e">
        <f>IF('Crisis Indicator Data'!#REF!="No Data",1,IF(#REF!&lt;&gt;"",1,0))</f>
        <v>#REF!</v>
      </c>
      <c r="AF124" s="206" t="e">
        <f>IF('Crisis Indicator Data'!#REF!="No Data",1,IF(#REF!&lt;&gt;"",1,0))</f>
        <v>#REF!</v>
      </c>
      <c r="AG124" s="206" t="e">
        <f>IF('Crisis Indicator Data'!#REF!="No Data",1,IF(#REF!&lt;&gt;"",1,0))</f>
        <v>#REF!</v>
      </c>
      <c r="AH124" s="206" t="e">
        <f>IF('Crisis Indicator Data'!#REF!="No Data",1,IF(#REF!&lt;&gt;"",1,0))</f>
        <v>#REF!</v>
      </c>
      <c r="AI124" s="206" t="e">
        <f>IF('Crisis Indicator Data'!#REF!="No Data",1,IF(#REF!&lt;&gt;"",1,0))</f>
        <v>#REF!</v>
      </c>
      <c r="AJ124" s="206" t="e">
        <f>IF('Crisis Indicator Data'!#REF!="No Data",1,IF(#REF!&lt;&gt;"",1,0))</f>
        <v>#REF!</v>
      </c>
      <c r="AK124" s="206" t="e">
        <f>IF('Crisis Indicator Data'!#REF!="No Data",1,IF(#REF!&lt;&gt;"",1,0))</f>
        <v>#REF!</v>
      </c>
      <c r="AL124" s="206" t="e">
        <f>IF('Crisis Indicator Data'!#REF!="No Data",1,IF(#REF!&lt;&gt;"",1,0))</f>
        <v>#REF!</v>
      </c>
      <c r="AM124" s="206" t="e">
        <f>IF('Crisis Indicator Data'!#REF!="No Data",1,IF(#REF!&lt;&gt;"",1,0))</f>
        <v>#REF!</v>
      </c>
      <c r="AN124" s="206" t="e">
        <f>IF('Crisis Indicator Data'!#REF!="No Data",1,IF(#REF!&lt;&gt;"",1,0))</f>
        <v>#REF!</v>
      </c>
      <c r="AO124" s="206" t="e">
        <f>IF('Crisis Indicator Data'!#REF!="No Data",1,IF(#REF!&lt;&gt;"",1,0))</f>
        <v>#REF!</v>
      </c>
      <c r="AP124" s="206" t="e">
        <f>IF('Crisis Indicator Data'!#REF!="No Data",1,IF(#REF!&lt;&gt;"",1,0))</f>
        <v>#REF!</v>
      </c>
      <c r="AQ124" s="206" t="e">
        <f>IF('Crisis Indicator Data'!#REF!="No Data",1,IF(#REF!&lt;&gt;"",1,0))</f>
        <v>#REF!</v>
      </c>
      <c r="AR124" s="206" t="e">
        <f>IF('Crisis Indicator Data'!#REF!="No Data",1,IF(#REF!&lt;&gt;"",1,0))</f>
        <v>#REF!</v>
      </c>
      <c r="AS124" s="206" t="e">
        <f>IF('Crisis Indicator Data'!#REF!="No Data",1,IF(#REF!&lt;&gt;"",1,0))</f>
        <v>#REF!</v>
      </c>
      <c r="AT124" s="206" t="e">
        <f>IF('Crisis Indicator Data'!#REF!="No Data",1,IF(#REF!&lt;&gt;"",1,0))</f>
        <v>#REF!</v>
      </c>
      <c r="AU124" s="206" t="e">
        <f>IF('Crisis Indicator Data'!#REF!="No Data",1,IF(#REF!&lt;&gt;"",1,0))</f>
        <v>#REF!</v>
      </c>
      <c r="AV124" s="206" t="e">
        <f>IF('Crisis Indicator Data'!#REF!="No Data",1,IF(#REF!&lt;&gt;"",1,0))</f>
        <v>#REF!</v>
      </c>
      <c r="AW124" s="206" t="e">
        <f>IF('Crisis Indicator Data'!#REF!="No Data",1,IF(#REF!&lt;&gt;"",1,0))</f>
        <v>#REF!</v>
      </c>
      <c r="AX124" s="206" t="e">
        <f>IF('Crisis Indicator Data'!#REF!="No Data",1,IF(#REF!&lt;&gt;"",1,0))</f>
        <v>#REF!</v>
      </c>
      <c r="AY124" s="206" t="e">
        <f>IF('Crisis Indicator Data'!#REF!="No Data",1,IF(#REF!&lt;&gt;"",1,0))</f>
        <v>#REF!</v>
      </c>
      <c r="AZ124" s="206" t="e">
        <f>IF('Crisis Indicator Data'!#REF!="No Data",1,IF(#REF!&lt;&gt;"",1,0))</f>
        <v>#REF!</v>
      </c>
      <c r="BA124" t="e">
        <f t="shared" si="6"/>
        <v>#REF!</v>
      </c>
      <c r="BB124" s="22" t="e">
        <f t="shared" si="7"/>
        <v>#REF!</v>
      </c>
    </row>
    <row r="125" spans="1:54" x14ac:dyDescent="0.25">
      <c r="A125" t="s">
        <v>7316</v>
      </c>
      <c r="B125" s="206" t="e">
        <f>IF('Crisis Indicator Data'!#REF!="No Data",1,IF(#REF!&lt;&gt;"",1,0))</f>
        <v>#REF!</v>
      </c>
      <c r="C125" s="206" t="e">
        <f>IF('Crisis Indicator Data'!#REF!="No Data",1,IF(#REF!&lt;&gt;"",1,0))</f>
        <v>#REF!</v>
      </c>
      <c r="D125" s="206" t="e">
        <f>IF('Crisis Indicator Data'!#REF!="No Data",1,IF(#REF!&lt;&gt;"",1,0))</f>
        <v>#REF!</v>
      </c>
      <c r="E125" s="206" t="e">
        <f>IF('Crisis Indicator Data'!#REF!="No Data",1,IF(#REF!&lt;&gt;"",1,0))</f>
        <v>#REF!</v>
      </c>
      <c r="F125" s="206" t="e">
        <f>IF('Crisis Indicator Data'!#REF!="No Data",1,IF(#REF!&lt;&gt;"",1,0))</f>
        <v>#REF!</v>
      </c>
      <c r="G125" s="206" t="e">
        <f>IF('Crisis Indicator Data'!#REF!="No Data",1,IF(#REF!&lt;&gt;"",1,0))</f>
        <v>#REF!</v>
      </c>
      <c r="H125" s="206" t="e">
        <f>IF('Crisis Indicator Data'!#REF!="No Data",1,IF(#REF!&lt;&gt;"",1,0))</f>
        <v>#REF!</v>
      </c>
      <c r="I125" s="206" t="e">
        <f>IF('Crisis Indicator Data'!#REF!="No Data",1,IF(#REF!&lt;&gt;"",1,0))</f>
        <v>#REF!</v>
      </c>
      <c r="J125" s="206" t="e">
        <f>IF('Crisis Indicator Data'!#REF!="No Data",1,IF(#REF!&lt;&gt;"",1,0))</f>
        <v>#REF!</v>
      </c>
      <c r="K125" s="206" t="e">
        <f>IF('Crisis Indicator Data'!#REF!="No Data",1,IF(#REF!&lt;&gt;"",1,0))</f>
        <v>#REF!</v>
      </c>
      <c r="L125" s="206" t="e">
        <f>IF('Crisis Indicator Data'!#REF!="No Data",1,IF(#REF!&lt;&gt;"",1,0))</f>
        <v>#REF!</v>
      </c>
      <c r="M125" s="206" t="e">
        <f>IF('Crisis Indicator Data'!#REF!="No Data",1,IF(#REF!&lt;&gt;"",1,0))</f>
        <v>#REF!</v>
      </c>
      <c r="N125" s="206" t="e">
        <f>IF('Crisis Indicator Data'!#REF!="No Data",1,IF(#REF!&lt;&gt;"",1,0))</f>
        <v>#REF!</v>
      </c>
      <c r="O125" s="206" t="e">
        <f>IF('Crisis Indicator Data'!#REF!="No Data",1,IF(#REF!&lt;&gt;"",1,0))</f>
        <v>#REF!</v>
      </c>
      <c r="P125" s="206" t="e">
        <f>IF('Crisis Indicator Data'!#REF!="No Data",1,IF(#REF!&lt;&gt;"",1,0))</f>
        <v>#REF!</v>
      </c>
      <c r="Q125" s="206" t="e">
        <f>IF('Crisis Indicator Data'!#REF!="No Data",1,IF(#REF!&lt;&gt;"",1,0))</f>
        <v>#REF!</v>
      </c>
      <c r="R125" s="206" t="e">
        <f>IF('Crisis Indicator Data'!#REF!="No Data",1,IF(#REF!&lt;&gt;"",1,0))</f>
        <v>#REF!</v>
      </c>
      <c r="S125" s="206" t="e">
        <f>IF('Crisis Indicator Data'!#REF!="No Data",1,IF(#REF!&lt;&gt;"",1,0))</f>
        <v>#REF!</v>
      </c>
      <c r="T125" s="206" t="e">
        <f>IF('Crisis Indicator Data'!#REF!="No Data",1,IF(#REF!&lt;&gt;"",1,0))</f>
        <v>#REF!</v>
      </c>
      <c r="U125" s="206" t="e">
        <f>IF('Crisis Indicator Data'!#REF!="No Data",1,IF(#REF!&lt;&gt;"",1,0))</f>
        <v>#REF!</v>
      </c>
      <c r="V125" s="206" t="e">
        <f>IF('Crisis Indicator Data'!#REF!="No Data",1,IF(#REF!&lt;&gt;"",1,0))</f>
        <v>#REF!</v>
      </c>
      <c r="W125" s="206" t="e">
        <f>IF('Crisis Indicator Data'!#REF!="No Data",1,IF(#REF!&lt;&gt;"",1,0))</f>
        <v>#REF!</v>
      </c>
      <c r="X125" s="206" t="e">
        <f>IF('Crisis Indicator Data'!#REF!="No Data",1,IF(#REF!&lt;&gt;"",1,0))</f>
        <v>#REF!</v>
      </c>
      <c r="Y125" s="206" t="e">
        <f>IF('Crisis Indicator Data'!#REF!="No Data",1,IF(#REF!&lt;&gt;"",1,0))</f>
        <v>#REF!</v>
      </c>
      <c r="Z125" s="206" t="e">
        <f>IF('Crisis Indicator Data'!#REF!="No Data",1,IF(#REF!&lt;&gt;"",1,0))</f>
        <v>#REF!</v>
      </c>
      <c r="AA125" s="206" t="e">
        <f>IF('Crisis Indicator Data'!#REF!="No Data",1,IF(#REF!&lt;&gt;"",1,0))</f>
        <v>#REF!</v>
      </c>
      <c r="AB125" s="206" t="e">
        <f>IF('Crisis Indicator Data'!#REF!="No Data",1,IF(#REF!&lt;&gt;"",1,0))</f>
        <v>#REF!</v>
      </c>
      <c r="AC125" s="206" t="e">
        <f>IF('Crisis Indicator Data'!#REF!="No Data",1,IF(#REF!&lt;&gt;"",1,0))</f>
        <v>#REF!</v>
      </c>
      <c r="AD125" s="206" t="e">
        <f>IF('Crisis Indicator Data'!#REF!="No Data",1,IF(#REF!&lt;&gt;"",1,0))</f>
        <v>#REF!</v>
      </c>
      <c r="AE125" s="206" t="e">
        <f>IF('Crisis Indicator Data'!#REF!="No Data",1,IF(#REF!&lt;&gt;"",1,0))</f>
        <v>#REF!</v>
      </c>
      <c r="AF125" s="206" t="e">
        <f>IF('Crisis Indicator Data'!#REF!="No Data",1,IF(#REF!&lt;&gt;"",1,0))</f>
        <v>#REF!</v>
      </c>
      <c r="AG125" s="206" t="e">
        <f>IF('Crisis Indicator Data'!#REF!="No Data",1,IF(#REF!&lt;&gt;"",1,0))</f>
        <v>#REF!</v>
      </c>
      <c r="AH125" s="206" t="e">
        <f>IF('Crisis Indicator Data'!#REF!="No Data",1,IF(#REF!&lt;&gt;"",1,0))</f>
        <v>#REF!</v>
      </c>
      <c r="AI125" s="206" t="e">
        <f>IF('Crisis Indicator Data'!#REF!="No Data",1,IF(#REF!&lt;&gt;"",1,0))</f>
        <v>#REF!</v>
      </c>
      <c r="AJ125" s="206" t="e">
        <f>IF('Crisis Indicator Data'!#REF!="No Data",1,IF(#REF!&lt;&gt;"",1,0))</f>
        <v>#REF!</v>
      </c>
      <c r="AK125" s="206" t="e">
        <f>IF('Crisis Indicator Data'!#REF!="No Data",1,IF(#REF!&lt;&gt;"",1,0))</f>
        <v>#REF!</v>
      </c>
      <c r="AL125" s="206" t="e">
        <f>IF('Crisis Indicator Data'!#REF!="No Data",1,IF(#REF!&lt;&gt;"",1,0))</f>
        <v>#REF!</v>
      </c>
      <c r="AM125" s="206" t="e">
        <f>IF('Crisis Indicator Data'!#REF!="No Data",1,IF(#REF!&lt;&gt;"",1,0))</f>
        <v>#REF!</v>
      </c>
      <c r="AN125" s="206" t="e">
        <f>IF('Crisis Indicator Data'!#REF!="No Data",1,IF(#REF!&lt;&gt;"",1,0))</f>
        <v>#REF!</v>
      </c>
      <c r="AO125" s="206" t="e">
        <f>IF('Crisis Indicator Data'!#REF!="No Data",1,IF(#REF!&lt;&gt;"",1,0))</f>
        <v>#REF!</v>
      </c>
      <c r="AP125" s="206" t="e">
        <f>IF('Crisis Indicator Data'!#REF!="No Data",1,IF(#REF!&lt;&gt;"",1,0))</f>
        <v>#REF!</v>
      </c>
      <c r="AQ125" s="206" t="e">
        <f>IF('Crisis Indicator Data'!#REF!="No Data",1,IF(#REF!&lt;&gt;"",1,0))</f>
        <v>#REF!</v>
      </c>
      <c r="AR125" s="206" t="e">
        <f>IF('Crisis Indicator Data'!#REF!="No Data",1,IF(#REF!&lt;&gt;"",1,0))</f>
        <v>#REF!</v>
      </c>
      <c r="AS125" s="206" t="e">
        <f>IF('Crisis Indicator Data'!#REF!="No Data",1,IF(#REF!&lt;&gt;"",1,0))</f>
        <v>#REF!</v>
      </c>
      <c r="AT125" s="206" t="e">
        <f>IF('Crisis Indicator Data'!#REF!="No Data",1,IF(#REF!&lt;&gt;"",1,0))</f>
        <v>#REF!</v>
      </c>
      <c r="AU125" s="206" t="e">
        <f>IF('Crisis Indicator Data'!#REF!="No Data",1,IF(#REF!&lt;&gt;"",1,0))</f>
        <v>#REF!</v>
      </c>
      <c r="AV125" s="206" t="e">
        <f>IF('Crisis Indicator Data'!#REF!="No Data",1,IF(#REF!&lt;&gt;"",1,0))</f>
        <v>#REF!</v>
      </c>
      <c r="AW125" s="206" t="e">
        <f>IF('Crisis Indicator Data'!#REF!="No Data",1,IF(#REF!&lt;&gt;"",1,0))</f>
        <v>#REF!</v>
      </c>
      <c r="AX125" s="206" t="e">
        <f>IF('Crisis Indicator Data'!#REF!="No Data",1,IF(#REF!&lt;&gt;"",1,0))</f>
        <v>#REF!</v>
      </c>
      <c r="AY125" s="206" t="e">
        <f>IF('Crisis Indicator Data'!#REF!="No Data",1,IF(#REF!&lt;&gt;"",1,0))</f>
        <v>#REF!</v>
      </c>
      <c r="AZ125" s="206" t="e">
        <f>IF('Crisis Indicator Data'!#REF!="No Data",1,IF(#REF!&lt;&gt;"",1,0))</f>
        <v>#REF!</v>
      </c>
      <c r="BA125" t="e">
        <f t="shared" si="6"/>
        <v>#REF!</v>
      </c>
      <c r="BB125" s="22" t="e">
        <f t="shared" si="7"/>
        <v>#REF!</v>
      </c>
    </row>
    <row r="126" spans="1:54" x14ac:dyDescent="0.25">
      <c r="A126" t="s">
        <v>7317</v>
      </c>
      <c r="B126" s="206" t="e">
        <f>IF('Crisis Indicator Data'!#REF!="No Data",1,IF(#REF!&lt;&gt;"",1,0))</f>
        <v>#REF!</v>
      </c>
      <c r="C126" s="206" t="e">
        <f>IF('Crisis Indicator Data'!#REF!="No Data",1,IF(#REF!&lt;&gt;"",1,0))</f>
        <v>#REF!</v>
      </c>
      <c r="D126" s="206" t="e">
        <f>IF('Crisis Indicator Data'!#REF!="No Data",1,IF(#REF!&lt;&gt;"",1,0))</f>
        <v>#REF!</v>
      </c>
      <c r="E126" s="206" t="e">
        <f>IF('Crisis Indicator Data'!#REF!="No Data",1,IF(#REF!&lt;&gt;"",1,0))</f>
        <v>#REF!</v>
      </c>
      <c r="F126" s="206" t="e">
        <f>IF('Crisis Indicator Data'!#REF!="No Data",1,IF(#REF!&lt;&gt;"",1,0))</f>
        <v>#REF!</v>
      </c>
      <c r="G126" s="206" t="e">
        <f>IF('Crisis Indicator Data'!#REF!="No Data",1,IF(#REF!&lt;&gt;"",1,0))</f>
        <v>#REF!</v>
      </c>
      <c r="H126" s="206" t="e">
        <f>IF('Crisis Indicator Data'!#REF!="No Data",1,IF(#REF!&lt;&gt;"",1,0))</f>
        <v>#REF!</v>
      </c>
      <c r="I126" s="206" t="e">
        <f>IF('Crisis Indicator Data'!#REF!="No Data",1,IF(#REF!&lt;&gt;"",1,0))</f>
        <v>#REF!</v>
      </c>
      <c r="J126" s="206" t="e">
        <f>IF('Crisis Indicator Data'!#REF!="No Data",1,IF(#REF!&lt;&gt;"",1,0))</f>
        <v>#REF!</v>
      </c>
      <c r="K126" s="206" t="e">
        <f>IF('Crisis Indicator Data'!#REF!="No Data",1,IF(#REF!&lt;&gt;"",1,0))</f>
        <v>#REF!</v>
      </c>
      <c r="L126" s="206" t="e">
        <f>IF('Crisis Indicator Data'!#REF!="No Data",1,IF(#REF!&lt;&gt;"",1,0))</f>
        <v>#REF!</v>
      </c>
      <c r="M126" s="206" t="e">
        <f>IF('Crisis Indicator Data'!#REF!="No Data",1,IF(#REF!&lt;&gt;"",1,0))</f>
        <v>#REF!</v>
      </c>
      <c r="N126" s="206" t="e">
        <f>IF('Crisis Indicator Data'!#REF!="No Data",1,IF(#REF!&lt;&gt;"",1,0))</f>
        <v>#REF!</v>
      </c>
      <c r="O126" s="206" t="e">
        <f>IF('Crisis Indicator Data'!#REF!="No Data",1,IF(#REF!&lt;&gt;"",1,0))</f>
        <v>#REF!</v>
      </c>
      <c r="P126" s="206" t="e">
        <f>IF('Crisis Indicator Data'!#REF!="No Data",1,IF(#REF!&lt;&gt;"",1,0))</f>
        <v>#REF!</v>
      </c>
      <c r="Q126" s="206" t="e">
        <f>IF('Crisis Indicator Data'!#REF!="No Data",1,IF(#REF!&lt;&gt;"",1,0))</f>
        <v>#REF!</v>
      </c>
      <c r="R126" s="206" t="e">
        <f>IF('Crisis Indicator Data'!#REF!="No Data",1,IF(#REF!&lt;&gt;"",1,0))</f>
        <v>#REF!</v>
      </c>
      <c r="S126" s="206" t="e">
        <f>IF('Crisis Indicator Data'!#REF!="No Data",1,IF(#REF!&lt;&gt;"",1,0))</f>
        <v>#REF!</v>
      </c>
      <c r="T126" s="206" t="e">
        <f>IF('Crisis Indicator Data'!#REF!="No Data",1,IF(#REF!&lt;&gt;"",1,0))</f>
        <v>#REF!</v>
      </c>
      <c r="U126" s="206" t="e">
        <f>IF('Crisis Indicator Data'!#REF!="No Data",1,IF(#REF!&lt;&gt;"",1,0))</f>
        <v>#REF!</v>
      </c>
      <c r="V126" s="206" t="e">
        <f>IF('Crisis Indicator Data'!#REF!="No Data",1,IF(#REF!&lt;&gt;"",1,0))</f>
        <v>#REF!</v>
      </c>
      <c r="W126" s="206" t="e">
        <f>IF('Crisis Indicator Data'!#REF!="No Data",1,IF(#REF!&lt;&gt;"",1,0))</f>
        <v>#REF!</v>
      </c>
      <c r="X126" s="206" t="e">
        <f>IF('Crisis Indicator Data'!#REF!="No Data",1,IF(#REF!&lt;&gt;"",1,0))</f>
        <v>#REF!</v>
      </c>
      <c r="Y126" s="206" t="e">
        <f>IF('Crisis Indicator Data'!#REF!="No Data",1,IF(#REF!&lt;&gt;"",1,0))</f>
        <v>#REF!</v>
      </c>
      <c r="Z126" s="206" t="e">
        <f>IF('Crisis Indicator Data'!#REF!="No Data",1,IF(#REF!&lt;&gt;"",1,0))</f>
        <v>#REF!</v>
      </c>
      <c r="AA126" s="206" t="e">
        <f>IF('Crisis Indicator Data'!#REF!="No Data",1,IF(#REF!&lt;&gt;"",1,0))</f>
        <v>#REF!</v>
      </c>
      <c r="AB126" s="206" t="e">
        <f>IF('Crisis Indicator Data'!#REF!="No Data",1,IF(#REF!&lt;&gt;"",1,0))</f>
        <v>#REF!</v>
      </c>
      <c r="AC126" s="206" t="e">
        <f>IF('Crisis Indicator Data'!#REF!="No Data",1,IF(#REF!&lt;&gt;"",1,0))</f>
        <v>#REF!</v>
      </c>
      <c r="AD126" s="206" t="e">
        <f>IF('Crisis Indicator Data'!#REF!="No Data",1,IF(#REF!&lt;&gt;"",1,0))</f>
        <v>#REF!</v>
      </c>
      <c r="AE126" s="206" t="e">
        <f>IF('Crisis Indicator Data'!#REF!="No Data",1,IF(#REF!&lt;&gt;"",1,0))</f>
        <v>#REF!</v>
      </c>
      <c r="AF126" s="206" t="e">
        <f>IF('Crisis Indicator Data'!#REF!="No Data",1,IF(#REF!&lt;&gt;"",1,0))</f>
        <v>#REF!</v>
      </c>
      <c r="AG126" s="206" t="e">
        <f>IF('Crisis Indicator Data'!#REF!="No Data",1,IF(#REF!&lt;&gt;"",1,0))</f>
        <v>#REF!</v>
      </c>
      <c r="AH126" s="206" t="e">
        <f>IF('Crisis Indicator Data'!#REF!="No Data",1,IF(#REF!&lt;&gt;"",1,0))</f>
        <v>#REF!</v>
      </c>
      <c r="AI126" s="206" t="e">
        <f>IF('Crisis Indicator Data'!#REF!="No Data",1,IF(#REF!&lt;&gt;"",1,0))</f>
        <v>#REF!</v>
      </c>
      <c r="AJ126" s="206" t="e">
        <f>IF('Crisis Indicator Data'!#REF!="No Data",1,IF(#REF!&lt;&gt;"",1,0))</f>
        <v>#REF!</v>
      </c>
      <c r="AK126" s="206" t="e">
        <f>IF('Crisis Indicator Data'!#REF!="No Data",1,IF(#REF!&lt;&gt;"",1,0))</f>
        <v>#REF!</v>
      </c>
      <c r="AL126" s="206" t="e">
        <f>IF('Crisis Indicator Data'!#REF!="No Data",1,IF(#REF!&lt;&gt;"",1,0))</f>
        <v>#REF!</v>
      </c>
      <c r="AM126" s="206" t="e">
        <f>IF('Crisis Indicator Data'!#REF!="No Data",1,IF(#REF!&lt;&gt;"",1,0))</f>
        <v>#REF!</v>
      </c>
      <c r="AN126" s="206" t="e">
        <f>IF('Crisis Indicator Data'!#REF!="No Data",1,IF(#REF!&lt;&gt;"",1,0))</f>
        <v>#REF!</v>
      </c>
      <c r="AO126" s="206" t="e">
        <f>IF('Crisis Indicator Data'!#REF!="No Data",1,IF(#REF!&lt;&gt;"",1,0))</f>
        <v>#REF!</v>
      </c>
      <c r="AP126" s="206" t="e">
        <f>IF('Crisis Indicator Data'!#REF!="No Data",1,IF(#REF!&lt;&gt;"",1,0))</f>
        <v>#REF!</v>
      </c>
      <c r="AQ126" s="206" t="e">
        <f>IF('Crisis Indicator Data'!#REF!="No Data",1,IF(#REF!&lt;&gt;"",1,0))</f>
        <v>#REF!</v>
      </c>
      <c r="AR126" s="206" t="e">
        <f>IF('Crisis Indicator Data'!#REF!="No Data",1,IF(#REF!&lt;&gt;"",1,0))</f>
        <v>#REF!</v>
      </c>
      <c r="AS126" s="206" t="e">
        <f>IF('Crisis Indicator Data'!#REF!="No Data",1,IF(#REF!&lt;&gt;"",1,0))</f>
        <v>#REF!</v>
      </c>
      <c r="AT126" s="206" t="e">
        <f>IF('Crisis Indicator Data'!#REF!="No Data",1,IF(#REF!&lt;&gt;"",1,0))</f>
        <v>#REF!</v>
      </c>
      <c r="AU126" s="206" t="e">
        <f>IF('Crisis Indicator Data'!#REF!="No Data",1,IF(#REF!&lt;&gt;"",1,0))</f>
        <v>#REF!</v>
      </c>
      <c r="AV126" s="206" t="e">
        <f>IF('Crisis Indicator Data'!#REF!="No Data",1,IF(#REF!&lt;&gt;"",1,0))</f>
        <v>#REF!</v>
      </c>
      <c r="AW126" s="206" t="e">
        <f>IF('Crisis Indicator Data'!#REF!="No Data",1,IF(#REF!&lt;&gt;"",1,0))</f>
        <v>#REF!</v>
      </c>
      <c r="AX126" s="206" t="e">
        <f>IF('Crisis Indicator Data'!#REF!="No Data",1,IF(#REF!&lt;&gt;"",1,0))</f>
        <v>#REF!</v>
      </c>
      <c r="AY126" s="206" t="e">
        <f>IF('Crisis Indicator Data'!#REF!="No Data",1,IF(#REF!&lt;&gt;"",1,0))</f>
        <v>#REF!</v>
      </c>
      <c r="AZ126" s="206" t="e">
        <f>IF('Crisis Indicator Data'!#REF!="No Data",1,IF(#REF!&lt;&gt;"",1,0))</f>
        <v>#REF!</v>
      </c>
      <c r="BA126" t="e">
        <f t="shared" si="6"/>
        <v>#REF!</v>
      </c>
      <c r="BB126" s="22" t="e">
        <f t="shared" si="7"/>
        <v>#REF!</v>
      </c>
    </row>
    <row r="127" spans="1:54" x14ac:dyDescent="0.25">
      <c r="A127" t="s">
        <v>7322</v>
      </c>
      <c r="B127" s="206" t="e">
        <f>IF('Crisis Indicator Data'!#REF!="No Data",1,IF(#REF!&lt;&gt;"",1,0))</f>
        <v>#REF!</v>
      </c>
      <c r="C127" s="206" t="e">
        <f>IF('Crisis Indicator Data'!#REF!="No Data",1,IF(#REF!&lt;&gt;"",1,0))</f>
        <v>#REF!</v>
      </c>
      <c r="D127" s="206" t="e">
        <f>IF('Crisis Indicator Data'!#REF!="No Data",1,IF(#REF!&lt;&gt;"",1,0))</f>
        <v>#REF!</v>
      </c>
      <c r="E127" s="206" t="e">
        <f>IF('Crisis Indicator Data'!#REF!="No Data",1,IF(#REF!&lt;&gt;"",1,0))</f>
        <v>#REF!</v>
      </c>
      <c r="F127" s="206" t="e">
        <f>IF('Crisis Indicator Data'!#REF!="No Data",1,IF(#REF!&lt;&gt;"",1,0))</f>
        <v>#REF!</v>
      </c>
      <c r="G127" s="206" t="e">
        <f>IF('Crisis Indicator Data'!#REF!="No Data",1,IF(#REF!&lt;&gt;"",1,0))</f>
        <v>#REF!</v>
      </c>
      <c r="H127" s="206" t="e">
        <f>IF('Crisis Indicator Data'!#REF!="No Data",1,IF(#REF!&lt;&gt;"",1,0))</f>
        <v>#REF!</v>
      </c>
      <c r="I127" s="206" t="e">
        <f>IF('Crisis Indicator Data'!#REF!="No Data",1,IF(#REF!&lt;&gt;"",1,0))</f>
        <v>#REF!</v>
      </c>
      <c r="J127" s="206" t="e">
        <f>IF('Crisis Indicator Data'!#REF!="No Data",1,IF(#REF!&lt;&gt;"",1,0))</f>
        <v>#REF!</v>
      </c>
      <c r="K127" s="206" t="e">
        <f>IF('Crisis Indicator Data'!#REF!="No Data",1,IF(#REF!&lt;&gt;"",1,0))</f>
        <v>#REF!</v>
      </c>
      <c r="L127" s="206" t="e">
        <f>IF('Crisis Indicator Data'!#REF!="No Data",1,IF(#REF!&lt;&gt;"",1,0))</f>
        <v>#REF!</v>
      </c>
      <c r="M127" s="206" t="e">
        <f>IF('Crisis Indicator Data'!#REF!="No Data",1,IF(#REF!&lt;&gt;"",1,0))</f>
        <v>#REF!</v>
      </c>
      <c r="N127" s="206" t="e">
        <f>IF('Crisis Indicator Data'!#REF!="No Data",1,IF(#REF!&lt;&gt;"",1,0))</f>
        <v>#REF!</v>
      </c>
      <c r="O127" s="206" t="e">
        <f>IF('Crisis Indicator Data'!#REF!="No Data",1,IF(#REF!&lt;&gt;"",1,0))</f>
        <v>#REF!</v>
      </c>
      <c r="P127" s="206" t="e">
        <f>IF('Crisis Indicator Data'!#REF!="No Data",1,IF(#REF!&lt;&gt;"",1,0))</f>
        <v>#REF!</v>
      </c>
      <c r="Q127" s="206" t="e">
        <f>IF('Crisis Indicator Data'!#REF!="No Data",1,IF(#REF!&lt;&gt;"",1,0))</f>
        <v>#REF!</v>
      </c>
      <c r="R127" s="206" t="e">
        <f>IF('Crisis Indicator Data'!#REF!="No Data",1,IF(#REF!&lt;&gt;"",1,0))</f>
        <v>#REF!</v>
      </c>
      <c r="S127" s="206" t="e">
        <f>IF('Crisis Indicator Data'!#REF!="No Data",1,IF(#REF!&lt;&gt;"",1,0))</f>
        <v>#REF!</v>
      </c>
      <c r="T127" s="206" t="e">
        <f>IF('Crisis Indicator Data'!#REF!="No Data",1,IF(#REF!&lt;&gt;"",1,0))</f>
        <v>#REF!</v>
      </c>
      <c r="U127" s="206" t="e">
        <f>IF('Crisis Indicator Data'!#REF!="No Data",1,IF(#REF!&lt;&gt;"",1,0))</f>
        <v>#REF!</v>
      </c>
      <c r="V127" s="206" t="e">
        <f>IF('Crisis Indicator Data'!#REF!="No Data",1,IF(#REF!&lt;&gt;"",1,0))</f>
        <v>#REF!</v>
      </c>
      <c r="W127" s="206" t="e">
        <f>IF('Crisis Indicator Data'!#REF!="No Data",1,IF(#REF!&lt;&gt;"",1,0))</f>
        <v>#REF!</v>
      </c>
      <c r="X127" s="206" t="e">
        <f>IF('Crisis Indicator Data'!#REF!="No Data",1,IF(#REF!&lt;&gt;"",1,0))</f>
        <v>#REF!</v>
      </c>
      <c r="Y127" s="206" t="e">
        <f>IF('Crisis Indicator Data'!#REF!="No Data",1,IF(#REF!&lt;&gt;"",1,0))</f>
        <v>#REF!</v>
      </c>
      <c r="Z127" s="206" t="e">
        <f>IF('Crisis Indicator Data'!#REF!="No Data",1,IF(#REF!&lt;&gt;"",1,0))</f>
        <v>#REF!</v>
      </c>
      <c r="AA127" s="206" t="e">
        <f>IF('Crisis Indicator Data'!#REF!="No Data",1,IF(#REF!&lt;&gt;"",1,0))</f>
        <v>#REF!</v>
      </c>
      <c r="AB127" s="206" t="e">
        <f>IF('Crisis Indicator Data'!#REF!="No Data",1,IF(#REF!&lt;&gt;"",1,0))</f>
        <v>#REF!</v>
      </c>
      <c r="AC127" s="206" t="e">
        <f>IF('Crisis Indicator Data'!#REF!="No Data",1,IF(#REF!&lt;&gt;"",1,0))</f>
        <v>#REF!</v>
      </c>
      <c r="AD127" s="206" t="e">
        <f>IF('Crisis Indicator Data'!#REF!="No Data",1,IF(#REF!&lt;&gt;"",1,0))</f>
        <v>#REF!</v>
      </c>
      <c r="AE127" s="206" t="e">
        <f>IF('Crisis Indicator Data'!#REF!="No Data",1,IF(#REF!&lt;&gt;"",1,0))</f>
        <v>#REF!</v>
      </c>
      <c r="AF127" s="206" t="e">
        <f>IF('Crisis Indicator Data'!#REF!="No Data",1,IF(#REF!&lt;&gt;"",1,0))</f>
        <v>#REF!</v>
      </c>
      <c r="AG127" s="206" t="e">
        <f>IF('Crisis Indicator Data'!#REF!="No Data",1,IF(#REF!&lt;&gt;"",1,0))</f>
        <v>#REF!</v>
      </c>
      <c r="AH127" s="206" t="e">
        <f>IF('Crisis Indicator Data'!#REF!="No Data",1,IF(#REF!&lt;&gt;"",1,0))</f>
        <v>#REF!</v>
      </c>
      <c r="AI127" s="206" t="e">
        <f>IF('Crisis Indicator Data'!#REF!="No Data",1,IF(#REF!&lt;&gt;"",1,0))</f>
        <v>#REF!</v>
      </c>
      <c r="AJ127" s="206" t="e">
        <f>IF('Crisis Indicator Data'!#REF!="No Data",1,IF(#REF!&lt;&gt;"",1,0))</f>
        <v>#REF!</v>
      </c>
      <c r="AK127" s="206" t="e">
        <f>IF('Crisis Indicator Data'!#REF!="No Data",1,IF(#REF!&lt;&gt;"",1,0))</f>
        <v>#REF!</v>
      </c>
      <c r="AL127" s="206" t="e">
        <f>IF('Crisis Indicator Data'!#REF!="No Data",1,IF(#REF!&lt;&gt;"",1,0))</f>
        <v>#REF!</v>
      </c>
      <c r="AM127" s="206" t="e">
        <f>IF('Crisis Indicator Data'!#REF!="No Data",1,IF(#REF!&lt;&gt;"",1,0))</f>
        <v>#REF!</v>
      </c>
      <c r="AN127" s="206" t="e">
        <f>IF('Crisis Indicator Data'!#REF!="No Data",1,IF(#REF!&lt;&gt;"",1,0))</f>
        <v>#REF!</v>
      </c>
      <c r="AO127" s="206" t="e">
        <f>IF('Crisis Indicator Data'!#REF!="No Data",1,IF(#REF!&lt;&gt;"",1,0))</f>
        <v>#REF!</v>
      </c>
      <c r="AP127" s="206" t="e">
        <f>IF('Crisis Indicator Data'!#REF!="No Data",1,IF(#REF!&lt;&gt;"",1,0))</f>
        <v>#REF!</v>
      </c>
      <c r="AQ127" s="206" t="e">
        <f>IF('Crisis Indicator Data'!#REF!="No Data",1,IF(#REF!&lt;&gt;"",1,0))</f>
        <v>#REF!</v>
      </c>
      <c r="AR127" s="206" t="e">
        <f>IF('Crisis Indicator Data'!#REF!="No Data",1,IF(#REF!&lt;&gt;"",1,0))</f>
        <v>#REF!</v>
      </c>
      <c r="AS127" s="206" t="e">
        <f>IF('Crisis Indicator Data'!#REF!="No Data",1,IF(#REF!&lt;&gt;"",1,0))</f>
        <v>#REF!</v>
      </c>
      <c r="AT127" s="206" t="e">
        <f>IF('Crisis Indicator Data'!#REF!="No Data",1,IF(#REF!&lt;&gt;"",1,0))</f>
        <v>#REF!</v>
      </c>
      <c r="AU127" s="206" t="e">
        <f>IF('Crisis Indicator Data'!#REF!="No Data",1,IF(#REF!&lt;&gt;"",1,0))</f>
        <v>#REF!</v>
      </c>
      <c r="AV127" s="206" t="e">
        <f>IF('Crisis Indicator Data'!#REF!="No Data",1,IF(#REF!&lt;&gt;"",1,0))</f>
        <v>#REF!</v>
      </c>
      <c r="AW127" s="206" t="e">
        <f>IF('Crisis Indicator Data'!#REF!="No Data",1,IF(#REF!&lt;&gt;"",1,0))</f>
        <v>#REF!</v>
      </c>
      <c r="AX127" s="206" t="e">
        <f>IF('Crisis Indicator Data'!#REF!="No Data",1,IF(#REF!&lt;&gt;"",1,0))</f>
        <v>#REF!</v>
      </c>
      <c r="AY127" s="206" t="e">
        <f>IF('Crisis Indicator Data'!#REF!="No Data",1,IF(#REF!&lt;&gt;"",1,0))</f>
        <v>#REF!</v>
      </c>
      <c r="AZ127" s="206" t="e">
        <f>IF('Crisis Indicator Data'!#REF!="No Data",1,IF(#REF!&lt;&gt;"",1,0))</f>
        <v>#REF!</v>
      </c>
      <c r="BA127" t="e">
        <f t="shared" si="6"/>
        <v>#REF!</v>
      </c>
      <c r="BB127" s="22" t="e">
        <f t="shared" si="7"/>
        <v>#REF!</v>
      </c>
    </row>
    <row r="128" spans="1:54" x14ac:dyDescent="0.25">
      <c r="A128" t="s">
        <v>7330</v>
      </c>
      <c r="B128" s="206" t="e">
        <f>IF('Crisis Indicator Data'!#REF!="No Data",1,IF(#REF!&lt;&gt;"",1,0))</f>
        <v>#REF!</v>
      </c>
      <c r="C128" s="206" t="e">
        <f>IF('Crisis Indicator Data'!#REF!="No Data",1,IF(#REF!&lt;&gt;"",1,0))</f>
        <v>#REF!</v>
      </c>
      <c r="D128" s="206" t="e">
        <f>IF('Crisis Indicator Data'!#REF!="No Data",1,IF(#REF!&lt;&gt;"",1,0))</f>
        <v>#REF!</v>
      </c>
      <c r="E128" s="206" t="e">
        <f>IF('Crisis Indicator Data'!#REF!="No Data",1,IF(#REF!&lt;&gt;"",1,0))</f>
        <v>#REF!</v>
      </c>
      <c r="F128" s="206" t="e">
        <f>IF('Crisis Indicator Data'!#REF!="No Data",1,IF(#REF!&lt;&gt;"",1,0))</f>
        <v>#REF!</v>
      </c>
      <c r="G128" s="206" t="e">
        <f>IF('Crisis Indicator Data'!#REF!="No Data",1,IF(#REF!&lt;&gt;"",1,0))</f>
        <v>#REF!</v>
      </c>
      <c r="H128" s="206" t="e">
        <f>IF('Crisis Indicator Data'!#REF!="No Data",1,IF(#REF!&lt;&gt;"",1,0))</f>
        <v>#REF!</v>
      </c>
      <c r="I128" s="206" t="e">
        <f>IF('Crisis Indicator Data'!#REF!="No Data",1,IF(#REF!&lt;&gt;"",1,0))</f>
        <v>#REF!</v>
      </c>
      <c r="J128" s="206" t="e">
        <f>IF('Crisis Indicator Data'!#REF!="No Data",1,IF(#REF!&lt;&gt;"",1,0))</f>
        <v>#REF!</v>
      </c>
      <c r="K128" s="206" t="e">
        <f>IF('Crisis Indicator Data'!#REF!="No Data",1,IF(#REF!&lt;&gt;"",1,0))</f>
        <v>#REF!</v>
      </c>
      <c r="L128" s="206" t="e">
        <f>IF('Crisis Indicator Data'!#REF!="No Data",1,IF(#REF!&lt;&gt;"",1,0))</f>
        <v>#REF!</v>
      </c>
      <c r="M128" s="206" t="e">
        <f>IF('Crisis Indicator Data'!#REF!="No Data",1,IF(#REF!&lt;&gt;"",1,0))</f>
        <v>#REF!</v>
      </c>
      <c r="N128" s="206" t="e">
        <f>IF('Crisis Indicator Data'!#REF!="No Data",1,IF(#REF!&lt;&gt;"",1,0))</f>
        <v>#REF!</v>
      </c>
      <c r="O128" s="206" t="e">
        <f>IF('Crisis Indicator Data'!#REF!="No Data",1,IF(#REF!&lt;&gt;"",1,0))</f>
        <v>#REF!</v>
      </c>
      <c r="P128" s="206" t="e">
        <f>IF('Crisis Indicator Data'!#REF!="No Data",1,IF(#REF!&lt;&gt;"",1,0))</f>
        <v>#REF!</v>
      </c>
      <c r="Q128" s="206" t="e">
        <f>IF('Crisis Indicator Data'!#REF!="No Data",1,IF(#REF!&lt;&gt;"",1,0))</f>
        <v>#REF!</v>
      </c>
      <c r="R128" s="206" t="e">
        <f>IF('Crisis Indicator Data'!#REF!="No Data",1,IF(#REF!&lt;&gt;"",1,0))</f>
        <v>#REF!</v>
      </c>
      <c r="S128" s="206" t="e">
        <f>IF('Crisis Indicator Data'!#REF!="No Data",1,IF(#REF!&lt;&gt;"",1,0))</f>
        <v>#REF!</v>
      </c>
      <c r="T128" s="206" t="e">
        <f>IF('Crisis Indicator Data'!#REF!="No Data",1,IF(#REF!&lt;&gt;"",1,0))</f>
        <v>#REF!</v>
      </c>
      <c r="U128" s="206" t="e">
        <f>IF('Crisis Indicator Data'!#REF!="No Data",1,IF(#REF!&lt;&gt;"",1,0))</f>
        <v>#REF!</v>
      </c>
      <c r="V128" s="206" t="e">
        <f>IF('Crisis Indicator Data'!#REF!="No Data",1,IF(#REF!&lt;&gt;"",1,0))</f>
        <v>#REF!</v>
      </c>
      <c r="W128" s="206" t="e">
        <f>IF('Crisis Indicator Data'!#REF!="No Data",1,IF(#REF!&lt;&gt;"",1,0))</f>
        <v>#REF!</v>
      </c>
      <c r="X128" s="206" t="e">
        <f>IF('Crisis Indicator Data'!#REF!="No Data",1,IF(#REF!&lt;&gt;"",1,0))</f>
        <v>#REF!</v>
      </c>
      <c r="Y128" s="206" t="e">
        <f>IF('Crisis Indicator Data'!#REF!="No Data",1,IF(#REF!&lt;&gt;"",1,0))</f>
        <v>#REF!</v>
      </c>
      <c r="Z128" s="206" t="e">
        <f>IF('Crisis Indicator Data'!#REF!="No Data",1,IF(#REF!&lt;&gt;"",1,0))</f>
        <v>#REF!</v>
      </c>
      <c r="AA128" s="206" t="e">
        <f>IF('Crisis Indicator Data'!#REF!="No Data",1,IF(#REF!&lt;&gt;"",1,0))</f>
        <v>#REF!</v>
      </c>
      <c r="AB128" s="206" t="e">
        <f>IF('Crisis Indicator Data'!#REF!="No Data",1,IF(#REF!&lt;&gt;"",1,0))</f>
        <v>#REF!</v>
      </c>
      <c r="AC128" s="206" t="e">
        <f>IF('Crisis Indicator Data'!#REF!="No Data",1,IF(#REF!&lt;&gt;"",1,0))</f>
        <v>#REF!</v>
      </c>
      <c r="AD128" s="206" t="e">
        <f>IF('Crisis Indicator Data'!#REF!="No Data",1,IF(#REF!&lt;&gt;"",1,0))</f>
        <v>#REF!</v>
      </c>
      <c r="AE128" s="206" t="e">
        <f>IF('Crisis Indicator Data'!#REF!="No Data",1,IF(#REF!&lt;&gt;"",1,0))</f>
        <v>#REF!</v>
      </c>
      <c r="AF128" s="206" t="e">
        <f>IF('Crisis Indicator Data'!#REF!="No Data",1,IF(#REF!&lt;&gt;"",1,0))</f>
        <v>#REF!</v>
      </c>
      <c r="AG128" s="206" t="e">
        <f>IF('Crisis Indicator Data'!#REF!="No Data",1,IF(#REF!&lt;&gt;"",1,0))</f>
        <v>#REF!</v>
      </c>
      <c r="AH128" s="206" t="e">
        <f>IF('Crisis Indicator Data'!#REF!="No Data",1,IF(#REF!&lt;&gt;"",1,0))</f>
        <v>#REF!</v>
      </c>
      <c r="AI128" s="206" t="e">
        <f>IF('Crisis Indicator Data'!#REF!="No Data",1,IF(#REF!&lt;&gt;"",1,0))</f>
        <v>#REF!</v>
      </c>
      <c r="AJ128" s="206" t="e">
        <f>IF('Crisis Indicator Data'!#REF!="No Data",1,IF(#REF!&lt;&gt;"",1,0))</f>
        <v>#REF!</v>
      </c>
      <c r="AK128" s="206" t="e">
        <f>IF('Crisis Indicator Data'!#REF!="No Data",1,IF(#REF!&lt;&gt;"",1,0))</f>
        <v>#REF!</v>
      </c>
      <c r="AL128" s="206" t="e">
        <f>IF('Crisis Indicator Data'!#REF!="No Data",1,IF(#REF!&lt;&gt;"",1,0))</f>
        <v>#REF!</v>
      </c>
      <c r="AM128" s="206" t="e">
        <f>IF('Crisis Indicator Data'!#REF!="No Data",1,IF(#REF!&lt;&gt;"",1,0))</f>
        <v>#REF!</v>
      </c>
      <c r="AN128" s="206" t="e">
        <f>IF('Crisis Indicator Data'!#REF!="No Data",1,IF(#REF!&lt;&gt;"",1,0))</f>
        <v>#REF!</v>
      </c>
      <c r="AO128" s="206" t="e">
        <f>IF('Crisis Indicator Data'!#REF!="No Data",1,IF(#REF!&lt;&gt;"",1,0))</f>
        <v>#REF!</v>
      </c>
      <c r="AP128" s="206" t="e">
        <f>IF('Crisis Indicator Data'!#REF!="No Data",1,IF(#REF!&lt;&gt;"",1,0))</f>
        <v>#REF!</v>
      </c>
      <c r="AQ128" s="206" t="e">
        <f>IF('Crisis Indicator Data'!#REF!="No Data",1,IF(#REF!&lt;&gt;"",1,0))</f>
        <v>#REF!</v>
      </c>
      <c r="AR128" s="206" t="e">
        <f>IF('Crisis Indicator Data'!#REF!="No Data",1,IF(#REF!&lt;&gt;"",1,0))</f>
        <v>#REF!</v>
      </c>
      <c r="AS128" s="206" t="e">
        <f>IF('Crisis Indicator Data'!#REF!="No Data",1,IF(#REF!&lt;&gt;"",1,0))</f>
        <v>#REF!</v>
      </c>
      <c r="AT128" s="206" t="e">
        <f>IF('Crisis Indicator Data'!#REF!="No Data",1,IF(#REF!&lt;&gt;"",1,0))</f>
        <v>#REF!</v>
      </c>
      <c r="AU128" s="206" t="e">
        <f>IF('Crisis Indicator Data'!#REF!="No Data",1,IF(#REF!&lt;&gt;"",1,0))</f>
        <v>#REF!</v>
      </c>
      <c r="AV128" s="206" t="e">
        <f>IF('Crisis Indicator Data'!#REF!="No Data",1,IF(#REF!&lt;&gt;"",1,0))</f>
        <v>#REF!</v>
      </c>
      <c r="AW128" s="206" t="e">
        <f>IF('Crisis Indicator Data'!#REF!="No Data",1,IF(#REF!&lt;&gt;"",1,0))</f>
        <v>#REF!</v>
      </c>
      <c r="AX128" s="206" t="e">
        <f>IF('Crisis Indicator Data'!#REF!="No Data",1,IF(#REF!&lt;&gt;"",1,0))</f>
        <v>#REF!</v>
      </c>
      <c r="AY128" s="206" t="e">
        <f>IF('Crisis Indicator Data'!#REF!="No Data",1,IF(#REF!&lt;&gt;"",1,0))</f>
        <v>#REF!</v>
      </c>
      <c r="AZ128" s="206" t="e">
        <f>IF('Crisis Indicator Data'!#REF!="No Data",1,IF(#REF!&lt;&gt;"",1,0))</f>
        <v>#REF!</v>
      </c>
      <c r="BA128" t="e">
        <f t="shared" si="6"/>
        <v>#REF!</v>
      </c>
      <c r="BB128" s="22" t="e">
        <f t="shared" si="7"/>
        <v>#REF!</v>
      </c>
    </row>
    <row r="129" spans="1:54" x14ac:dyDescent="0.25">
      <c r="A129" t="s">
        <v>7331</v>
      </c>
      <c r="B129" s="206" t="e">
        <f>IF('Crisis Indicator Data'!#REF!="No Data",1,IF(#REF!&lt;&gt;"",1,0))</f>
        <v>#REF!</v>
      </c>
      <c r="C129" s="206" t="e">
        <f>IF('Crisis Indicator Data'!#REF!="No Data",1,IF(#REF!&lt;&gt;"",1,0))</f>
        <v>#REF!</v>
      </c>
      <c r="D129" s="206" t="e">
        <f>IF('Crisis Indicator Data'!#REF!="No Data",1,IF(#REF!&lt;&gt;"",1,0))</f>
        <v>#REF!</v>
      </c>
      <c r="E129" s="206" t="e">
        <f>IF('Crisis Indicator Data'!#REF!="No Data",1,IF(#REF!&lt;&gt;"",1,0))</f>
        <v>#REF!</v>
      </c>
      <c r="F129" s="206" t="e">
        <f>IF('Crisis Indicator Data'!#REF!="No Data",1,IF(#REF!&lt;&gt;"",1,0))</f>
        <v>#REF!</v>
      </c>
      <c r="G129" s="206" t="e">
        <f>IF('Crisis Indicator Data'!#REF!="No Data",1,IF(#REF!&lt;&gt;"",1,0))</f>
        <v>#REF!</v>
      </c>
      <c r="H129" s="206" t="e">
        <f>IF('Crisis Indicator Data'!#REF!="No Data",1,IF(#REF!&lt;&gt;"",1,0))</f>
        <v>#REF!</v>
      </c>
      <c r="I129" s="206" t="e">
        <f>IF('Crisis Indicator Data'!#REF!="No Data",1,IF(#REF!&lt;&gt;"",1,0))</f>
        <v>#REF!</v>
      </c>
      <c r="J129" s="206" t="e">
        <f>IF('Crisis Indicator Data'!#REF!="No Data",1,IF(#REF!&lt;&gt;"",1,0))</f>
        <v>#REF!</v>
      </c>
      <c r="K129" s="206" t="e">
        <f>IF('Crisis Indicator Data'!#REF!="No Data",1,IF(#REF!&lt;&gt;"",1,0))</f>
        <v>#REF!</v>
      </c>
      <c r="L129" s="206" t="e">
        <f>IF('Crisis Indicator Data'!#REF!="No Data",1,IF(#REF!&lt;&gt;"",1,0))</f>
        <v>#REF!</v>
      </c>
      <c r="M129" s="206" t="e">
        <f>IF('Crisis Indicator Data'!#REF!="No Data",1,IF(#REF!&lt;&gt;"",1,0))</f>
        <v>#REF!</v>
      </c>
      <c r="N129" s="206" t="e">
        <f>IF('Crisis Indicator Data'!#REF!="No Data",1,IF(#REF!&lt;&gt;"",1,0))</f>
        <v>#REF!</v>
      </c>
      <c r="O129" s="206" t="e">
        <f>IF('Crisis Indicator Data'!#REF!="No Data",1,IF(#REF!&lt;&gt;"",1,0))</f>
        <v>#REF!</v>
      </c>
      <c r="P129" s="206" t="e">
        <f>IF('Crisis Indicator Data'!#REF!="No Data",1,IF(#REF!&lt;&gt;"",1,0))</f>
        <v>#REF!</v>
      </c>
      <c r="Q129" s="206" t="e">
        <f>IF('Crisis Indicator Data'!#REF!="No Data",1,IF(#REF!&lt;&gt;"",1,0))</f>
        <v>#REF!</v>
      </c>
      <c r="R129" s="206" t="e">
        <f>IF('Crisis Indicator Data'!#REF!="No Data",1,IF(#REF!&lt;&gt;"",1,0))</f>
        <v>#REF!</v>
      </c>
      <c r="S129" s="206" t="e">
        <f>IF('Crisis Indicator Data'!#REF!="No Data",1,IF(#REF!&lt;&gt;"",1,0))</f>
        <v>#REF!</v>
      </c>
      <c r="T129" s="206" t="e">
        <f>IF('Crisis Indicator Data'!#REF!="No Data",1,IF(#REF!&lt;&gt;"",1,0))</f>
        <v>#REF!</v>
      </c>
      <c r="U129" s="206" t="e">
        <f>IF('Crisis Indicator Data'!#REF!="No Data",1,IF(#REF!&lt;&gt;"",1,0))</f>
        <v>#REF!</v>
      </c>
      <c r="V129" s="206" t="e">
        <f>IF('Crisis Indicator Data'!#REF!="No Data",1,IF(#REF!&lt;&gt;"",1,0))</f>
        <v>#REF!</v>
      </c>
      <c r="W129" s="206" t="e">
        <f>IF('Crisis Indicator Data'!#REF!="No Data",1,IF(#REF!&lt;&gt;"",1,0))</f>
        <v>#REF!</v>
      </c>
      <c r="X129" s="206" t="e">
        <f>IF('Crisis Indicator Data'!#REF!="No Data",1,IF(#REF!&lt;&gt;"",1,0))</f>
        <v>#REF!</v>
      </c>
      <c r="Y129" s="206" t="e">
        <f>IF('Crisis Indicator Data'!#REF!="No Data",1,IF(#REF!&lt;&gt;"",1,0))</f>
        <v>#REF!</v>
      </c>
      <c r="Z129" s="206" t="e">
        <f>IF('Crisis Indicator Data'!#REF!="No Data",1,IF(#REF!&lt;&gt;"",1,0))</f>
        <v>#REF!</v>
      </c>
      <c r="AA129" s="206" t="e">
        <f>IF('Crisis Indicator Data'!#REF!="No Data",1,IF(#REF!&lt;&gt;"",1,0))</f>
        <v>#REF!</v>
      </c>
      <c r="AB129" s="206" t="e">
        <f>IF('Crisis Indicator Data'!#REF!="No Data",1,IF(#REF!&lt;&gt;"",1,0))</f>
        <v>#REF!</v>
      </c>
      <c r="AC129" s="206" t="e">
        <f>IF('Crisis Indicator Data'!#REF!="No Data",1,IF(#REF!&lt;&gt;"",1,0))</f>
        <v>#REF!</v>
      </c>
      <c r="AD129" s="206" t="e">
        <f>IF('Crisis Indicator Data'!#REF!="No Data",1,IF(#REF!&lt;&gt;"",1,0))</f>
        <v>#REF!</v>
      </c>
      <c r="AE129" s="206" t="e">
        <f>IF('Crisis Indicator Data'!#REF!="No Data",1,IF(#REF!&lt;&gt;"",1,0))</f>
        <v>#REF!</v>
      </c>
      <c r="AF129" s="206" t="e">
        <f>IF('Crisis Indicator Data'!#REF!="No Data",1,IF(#REF!&lt;&gt;"",1,0))</f>
        <v>#REF!</v>
      </c>
      <c r="AG129" s="206" t="e">
        <f>IF('Crisis Indicator Data'!#REF!="No Data",1,IF(#REF!&lt;&gt;"",1,0))</f>
        <v>#REF!</v>
      </c>
      <c r="AH129" s="206" t="e">
        <f>IF('Crisis Indicator Data'!#REF!="No Data",1,IF(#REF!&lt;&gt;"",1,0))</f>
        <v>#REF!</v>
      </c>
      <c r="AI129" s="206" t="e">
        <f>IF('Crisis Indicator Data'!#REF!="No Data",1,IF(#REF!&lt;&gt;"",1,0))</f>
        <v>#REF!</v>
      </c>
      <c r="AJ129" s="206" t="e">
        <f>IF('Crisis Indicator Data'!#REF!="No Data",1,IF(#REF!&lt;&gt;"",1,0))</f>
        <v>#REF!</v>
      </c>
      <c r="AK129" s="206" t="e">
        <f>IF('Crisis Indicator Data'!#REF!="No Data",1,IF(#REF!&lt;&gt;"",1,0))</f>
        <v>#REF!</v>
      </c>
      <c r="AL129" s="206" t="e">
        <f>IF('Crisis Indicator Data'!#REF!="No Data",1,IF(#REF!&lt;&gt;"",1,0))</f>
        <v>#REF!</v>
      </c>
      <c r="AM129" s="206" t="e">
        <f>IF('Crisis Indicator Data'!#REF!="No Data",1,IF(#REF!&lt;&gt;"",1,0))</f>
        <v>#REF!</v>
      </c>
      <c r="AN129" s="206" t="e">
        <f>IF('Crisis Indicator Data'!#REF!="No Data",1,IF(#REF!&lt;&gt;"",1,0))</f>
        <v>#REF!</v>
      </c>
      <c r="AO129" s="206" t="e">
        <f>IF('Crisis Indicator Data'!#REF!="No Data",1,IF(#REF!&lt;&gt;"",1,0))</f>
        <v>#REF!</v>
      </c>
      <c r="AP129" s="206" t="e">
        <f>IF('Crisis Indicator Data'!#REF!="No Data",1,IF(#REF!&lt;&gt;"",1,0))</f>
        <v>#REF!</v>
      </c>
      <c r="AQ129" s="206" t="e">
        <f>IF('Crisis Indicator Data'!#REF!="No Data",1,IF(#REF!&lt;&gt;"",1,0))</f>
        <v>#REF!</v>
      </c>
      <c r="AR129" s="206" t="e">
        <f>IF('Crisis Indicator Data'!#REF!="No Data",1,IF(#REF!&lt;&gt;"",1,0))</f>
        <v>#REF!</v>
      </c>
      <c r="AS129" s="206" t="e">
        <f>IF('Crisis Indicator Data'!#REF!="No Data",1,IF(#REF!&lt;&gt;"",1,0))</f>
        <v>#REF!</v>
      </c>
      <c r="AT129" s="206" t="e">
        <f>IF('Crisis Indicator Data'!#REF!="No Data",1,IF(#REF!&lt;&gt;"",1,0))</f>
        <v>#REF!</v>
      </c>
      <c r="AU129" s="206" t="e">
        <f>IF('Crisis Indicator Data'!#REF!="No Data",1,IF(#REF!&lt;&gt;"",1,0))</f>
        <v>#REF!</v>
      </c>
      <c r="AV129" s="206" t="e">
        <f>IF('Crisis Indicator Data'!#REF!="No Data",1,IF(#REF!&lt;&gt;"",1,0))</f>
        <v>#REF!</v>
      </c>
      <c r="AW129" s="206" t="e">
        <f>IF('Crisis Indicator Data'!#REF!="No Data",1,IF(#REF!&lt;&gt;"",1,0))</f>
        <v>#REF!</v>
      </c>
      <c r="AX129" s="206" t="e">
        <f>IF('Crisis Indicator Data'!#REF!="No Data",1,IF(#REF!&lt;&gt;"",1,0))</f>
        <v>#REF!</v>
      </c>
      <c r="AY129" s="206" t="e">
        <f>IF('Crisis Indicator Data'!#REF!="No Data",1,IF(#REF!&lt;&gt;"",1,0))</f>
        <v>#REF!</v>
      </c>
      <c r="AZ129" s="206" t="e">
        <f>IF('Crisis Indicator Data'!#REF!="No Data",1,IF(#REF!&lt;&gt;"",1,0))</f>
        <v>#REF!</v>
      </c>
      <c r="BA129" t="e">
        <f t="shared" si="6"/>
        <v>#REF!</v>
      </c>
      <c r="BB129" s="22" t="e">
        <f t="shared" si="7"/>
        <v>#REF!</v>
      </c>
    </row>
    <row r="130" spans="1:54" x14ac:dyDescent="0.25">
      <c r="A130" t="s">
        <v>7337</v>
      </c>
      <c r="B130" s="206" t="e">
        <f>IF('Crisis Indicator Data'!#REF!="No Data",1,IF(#REF!&lt;&gt;"",1,0))</f>
        <v>#REF!</v>
      </c>
      <c r="C130" s="206" t="e">
        <f>IF('Crisis Indicator Data'!#REF!="No Data",1,IF(#REF!&lt;&gt;"",1,0))</f>
        <v>#REF!</v>
      </c>
      <c r="D130" s="206" t="e">
        <f>IF('Crisis Indicator Data'!#REF!="No Data",1,IF(#REF!&lt;&gt;"",1,0))</f>
        <v>#REF!</v>
      </c>
      <c r="E130" s="206" t="e">
        <f>IF('Crisis Indicator Data'!#REF!="No Data",1,IF(#REF!&lt;&gt;"",1,0))</f>
        <v>#REF!</v>
      </c>
      <c r="F130" s="206" t="e">
        <f>IF('Crisis Indicator Data'!#REF!="No Data",1,IF(#REF!&lt;&gt;"",1,0))</f>
        <v>#REF!</v>
      </c>
      <c r="G130" s="206" t="e">
        <f>IF('Crisis Indicator Data'!#REF!="No Data",1,IF(#REF!&lt;&gt;"",1,0))</f>
        <v>#REF!</v>
      </c>
      <c r="H130" s="206" t="e">
        <f>IF('Crisis Indicator Data'!#REF!="No Data",1,IF(#REF!&lt;&gt;"",1,0))</f>
        <v>#REF!</v>
      </c>
      <c r="I130" s="206" t="e">
        <f>IF('Crisis Indicator Data'!#REF!="No Data",1,IF(#REF!&lt;&gt;"",1,0))</f>
        <v>#REF!</v>
      </c>
      <c r="J130" s="206" t="e">
        <f>IF('Crisis Indicator Data'!#REF!="No Data",1,IF(#REF!&lt;&gt;"",1,0))</f>
        <v>#REF!</v>
      </c>
      <c r="K130" s="206" t="e">
        <f>IF('Crisis Indicator Data'!#REF!="No Data",1,IF(#REF!&lt;&gt;"",1,0))</f>
        <v>#REF!</v>
      </c>
      <c r="L130" s="206" t="e">
        <f>IF('Crisis Indicator Data'!#REF!="No Data",1,IF(#REF!&lt;&gt;"",1,0))</f>
        <v>#REF!</v>
      </c>
      <c r="M130" s="206" t="e">
        <f>IF('Crisis Indicator Data'!#REF!="No Data",1,IF(#REF!&lt;&gt;"",1,0))</f>
        <v>#REF!</v>
      </c>
      <c r="N130" s="206" t="e">
        <f>IF('Crisis Indicator Data'!#REF!="No Data",1,IF(#REF!&lt;&gt;"",1,0))</f>
        <v>#REF!</v>
      </c>
      <c r="O130" s="206" t="e">
        <f>IF('Crisis Indicator Data'!#REF!="No Data",1,IF(#REF!&lt;&gt;"",1,0))</f>
        <v>#REF!</v>
      </c>
      <c r="P130" s="206" t="e">
        <f>IF('Crisis Indicator Data'!#REF!="No Data",1,IF(#REF!&lt;&gt;"",1,0))</f>
        <v>#REF!</v>
      </c>
      <c r="Q130" s="206" t="e">
        <f>IF('Crisis Indicator Data'!#REF!="No Data",1,IF(#REF!&lt;&gt;"",1,0))</f>
        <v>#REF!</v>
      </c>
      <c r="R130" s="206" t="e">
        <f>IF('Crisis Indicator Data'!#REF!="No Data",1,IF(#REF!&lt;&gt;"",1,0))</f>
        <v>#REF!</v>
      </c>
      <c r="S130" s="206" t="e">
        <f>IF('Crisis Indicator Data'!#REF!="No Data",1,IF(#REF!&lt;&gt;"",1,0))</f>
        <v>#REF!</v>
      </c>
      <c r="T130" s="206" t="e">
        <f>IF('Crisis Indicator Data'!#REF!="No Data",1,IF(#REF!&lt;&gt;"",1,0))</f>
        <v>#REF!</v>
      </c>
      <c r="U130" s="206" t="e">
        <f>IF('Crisis Indicator Data'!#REF!="No Data",1,IF(#REF!&lt;&gt;"",1,0))</f>
        <v>#REF!</v>
      </c>
      <c r="V130" s="206" t="e">
        <f>IF('Crisis Indicator Data'!#REF!="No Data",1,IF(#REF!&lt;&gt;"",1,0))</f>
        <v>#REF!</v>
      </c>
      <c r="W130" s="206" t="e">
        <f>IF('Crisis Indicator Data'!#REF!="No Data",1,IF(#REF!&lt;&gt;"",1,0))</f>
        <v>#REF!</v>
      </c>
      <c r="X130" s="206" t="e">
        <f>IF('Crisis Indicator Data'!#REF!="No Data",1,IF(#REF!&lt;&gt;"",1,0))</f>
        <v>#REF!</v>
      </c>
      <c r="Y130" s="206" t="e">
        <f>IF('Crisis Indicator Data'!#REF!="No Data",1,IF(#REF!&lt;&gt;"",1,0))</f>
        <v>#REF!</v>
      </c>
      <c r="Z130" s="206" t="e">
        <f>IF('Crisis Indicator Data'!#REF!="No Data",1,IF(#REF!&lt;&gt;"",1,0))</f>
        <v>#REF!</v>
      </c>
      <c r="AA130" s="206" t="e">
        <f>IF('Crisis Indicator Data'!#REF!="No Data",1,IF(#REF!&lt;&gt;"",1,0))</f>
        <v>#REF!</v>
      </c>
      <c r="AB130" s="206" t="e">
        <f>IF('Crisis Indicator Data'!#REF!="No Data",1,IF(#REF!&lt;&gt;"",1,0))</f>
        <v>#REF!</v>
      </c>
      <c r="AC130" s="206" t="e">
        <f>IF('Crisis Indicator Data'!#REF!="No Data",1,IF(#REF!&lt;&gt;"",1,0))</f>
        <v>#REF!</v>
      </c>
      <c r="AD130" s="206" t="e">
        <f>IF('Crisis Indicator Data'!#REF!="No Data",1,IF(#REF!&lt;&gt;"",1,0))</f>
        <v>#REF!</v>
      </c>
      <c r="AE130" s="206" t="e">
        <f>IF('Crisis Indicator Data'!#REF!="No Data",1,IF(#REF!&lt;&gt;"",1,0))</f>
        <v>#REF!</v>
      </c>
      <c r="AF130" s="206" t="e">
        <f>IF('Crisis Indicator Data'!#REF!="No Data",1,IF(#REF!&lt;&gt;"",1,0))</f>
        <v>#REF!</v>
      </c>
      <c r="AG130" s="206" t="e">
        <f>IF('Crisis Indicator Data'!#REF!="No Data",1,IF(#REF!&lt;&gt;"",1,0))</f>
        <v>#REF!</v>
      </c>
      <c r="AH130" s="206" t="e">
        <f>IF('Crisis Indicator Data'!#REF!="No Data",1,IF(#REF!&lt;&gt;"",1,0))</f>
        <v>#REF!</v>
      </c>
      <c r="AI130" s="206" t="e">
        <f>IF('Crisis Indicator Data'!#REF!="No Data",1,IF(#REF!&lt;&gt;"",1,0))</f>
        <v>#REF!</v>
      </c>
      <c r="AJ130" s="206" t="e">
        <f>IF('Crisis Indicator Data'!#REF!="No Data",1,IF(#REF!&lt;&gt;"",1,0))</f>
        <v>#REF!</v>
      </c>
      <c r="AK130" s="206" t="e">
        <f>IF('Crisis Indicator Data'!#REF!="No Data",1,IF(#REF!&lt;&gt;"",1,0))</f>
        <v>#REF!</v>
      </c>
      <c r="AL130" s="206" t="e">
        <f>IF('Crisis Indicator Data'!#REF!="No Data",1,IF(#REF!&lt;&gt;"",1,0))</f>
        <v>#REF!</v>
      </c>
      <c r="AM130" s="206" t="e">
        <f>IF('Crisis Indicator Data'!#REF!="No Data",1,IF(#REF!&lt;&gt;"",1,0))</f>
        <v>#REF!</v>
      </c>
      <c r="AN130" s="206" t="e">
        <f>IF('Crisis Indicator Data'!#REF!="No Data",1,IF(#REF!&lt;&gt;"",1,0))</f>
        <v>#REF!</v>
      </c>
      <c r="AO130" s="206" t="e">
        <f>IF('Crisis Indicator Data'!#REF!="No Data",1,IF(#REF!&lt;&gt;"",1,0))</f>
        <v>#REF!</v>
      </c>
      <c r="AP130" s="206" t="e">
        <f>IF('Crisis Indicator Data'!#REF!="No Data",1,IF(#REF!&lt;&gt;"",1,0))</f>
        <v>#REF!</v>
      </c>
      <c r="AQ130" s="206" t="e">
        <f>IF('Crisis Indicator Data'!#REF!="No Data",1,IF(#REF!&lt;&gt;"",1,0))</f>
        <v>#REF!</v>
      </c>
      <c r="AR130" s="206" t="e">
        <f>IF('Crisis Indicator Data'!#REF!="No Data",1,IF(#REF!&lt;&gt;"",1,0))</f>
        <v>#REF!</v>
      </c>
      <c r="AS130" s="206" t="e">
        <f>IF('Crisis Indicator Data'!#REF!="No Data",1,IF(#REF!&lt;&gt;"",1,0))</f>
        <v>#REF!</v>
      </c>
      <c r="AT130" s="206" t="e">
        <f>IF('Crisis Indicator Data'!#REF!="No Data",1,IF(#REF!&lt;&gt;"",1,0))</f>
        <v>#REF!</v>
      </c>
      <c r="AU130" s="206" t="e">
        <f>IF('Crisis Indicator Data'!#REF!="No Data",1,IF(#REF!&lt;&gt;"",1,0))</f>
        <v>#REF!</v>
      </c>
      <c r="AV130" s="206" t="e">
        <f>IF('Crisis Indicator Data'!#REF!="No Data",1,IF(#REF!&lt;&gt;"",1,0))</f>
        <v>#REF!</v>
      </c>
      <c r="AW130" s="206" t="e">
        <f>IF('Crisis Indicator Data'!#REF!="No Data",1,IF(#REF!&lt;&gt;"",1,0))</f>
        <v>#REF!</v>
      </c>
      <c r="AX130" s="206" t="e">
        <f>IF('Crisis Indicator Data'!#REF!="No Data",1,IF(#REF!&lt;&gt;"",1,0))</f>
        <v>#REF!</v>
      </c>
      <c r="AY130" s="206" t="e">
        <f>IF('Crisis Indicator Data'!#REF!="No Data",1,IF(#REF!&lt;&gt;"",1,0))</f>
        <v>#REF!</v>
      </c>
      <c r="AZ130" s="206" t="e">
        <f>IF('Crisis Indicator Data'!#REF!="No Data",1,IF(#REF!&lt;&gt;"",1,0))</f>
        <v>#REF!</v>
      </c>
      <c r="BA130" t="e">
        <f t="shared" ref="BA130:BA161" si="8">SUM(B130:AZ130)</f>
        <v>#REF!</v>
      </c>
      <c r="BB130" s="22" t="e">
        <f t="shared" ref="BB130:BB161" si="9">BA130/51</f>
        <v>#REF!</v>
      </c>
    </row>
    <row r="131" spans="1:54" x14ac:dyDescent="0.25">
      <c r="A131" t="s">
        <v>7347</v>
      </c>
      <c r="B131" s="206" t="e">
        <f>IF('Crisis Indicator Data'!#REF!="No Data",1,IF(#REF!&lt;&gt;"",1,0))</f>
        <v>#REF!</v>
      </c>
      <c r="C131" s="206" t="e">
        <f>IF('Crisis Indicator Data'!#REF!="No Data",1,IF(#REF!&lt;&gt;"",1,0))</f>
        <v>#REF!</v>
      </c>
      <c r="D131" s="206" t="e">
        <f>IF('Crisis Indicator Data'!#REF!="No Data",1,IF(#REF!&lt;&gt;"",1,0))</f>
        <v>#REF!</v>
      </c>
      <c r="E131" s="206" t="e">
        <f>IF('Crisis Indicator Data'!#REF!="No Data",1,IF(#REF!&lt;&gt;"",1,0))</f>
        <v>#REF!</v>
      </c>
      <c r="F131" s="206" t="e">
        <f>IF('Crisis Indicator Data'!#REF!="No Data",1,IF(#REF!&lt;&gt;"",1,0))</f>
        <v>#REF!</v>
      </c>
      <c r="G131" s="206" t="e">
        <f>IF('Crisis Indicator Data'!#REF!="No Data",1,IF(#REF!&lt;&gt;"",1,0))</f>
        <v>#REF!</v>
      </c>
      <c r="H131" s="206" t="e">
        <f>IF('Crisis Indicator Data'!#REF!="No Data",1,IF(#REF!&lt;&gt;"",1,0))</f>
        <v>#REF!</v>
      </c>
      <c r="I131" s="206" t="e">
        <f>IF('Crisis Indicator Data'!#REF!="No Data",1,IF(#REF!&lt;&gt;"",1,0))</f>
        <v>#REF!</v>
      </c>
      <c r="J131" s="206" t="e">
        <f>IF('Crisis Indicator Data'!#REF!="No Data",1,IF(#REF!&lt;&gt;"",1,0))</f>
        <v>#REF!</v>
      </c>
      <c r="K131" s="206" t="e">
        <f>IF('Crisis Indicator Data'!#REF!="No Data",1,IF(#REF!&lt;&gt;"",1,0))</f>
        <v>#REF!</v>
      </c>
      <c r="L131" s="206" t="e">
        <f>IF('Crisis Indicator Data'!#REF!="No Data",1,IF(#REF!&lt;&gt;"",1,0))</f>
        <v>#REF!</v>
      </c>
      <c r="M131" s="206" t="e">
        <f>IF('Crisis Indicator Data'!#REF!="No Data",1,IF(#REF!&lt;&gt;"",1,0))</f>
        <v>#REF!</v>
      </c>
      <c r="N131" s="206" t="e">
        <f>IF('Crisis Indicator Data'!#REF!="No Data",1,IF(#REF!&lt;&gt;"",1,0))</f>
        <v>#REF!</v>
      </c>
      <c r="O131" s="206" t="e">
        <f>IF('Crisis Indicator Data'!#REF!="No Data",1,IF(#REF!&lt;&gt;"",1,0))</f>
        <v>#REF!</v>
      </c>
      <c r="P131" s="206" t="e">
        <f>IF('Crisis Indicator Data'!#REF!="No Data",1,IF(#REF!&lt;&gt;"",1,0))</f>
        <v>#REF!</v>
      </c>
      <c r="Q131" s="206" t="e">
        <f>IF('Crisis Indicator Data'!#REF!="No Data",1,IF(#REF!&lt;&gt;"",1,0))</f>
        <v>#REF!</v>
      </c>
      <c r="R131" s="206" t="e">
        <f>IF('Crisis Indicator Data'!#REF!="No Data",1,IF(#REF!&lt;&gt;"",1,0))</f>
        <v>#REF!</v>
      </c>
      <c r="S131" s="206" t="e">
        <f>IF('Crisis Indicator Data'!#REF!="No Data",1,IF(#REF!&lt;&gt;"",1,0))</f>
        <v>#REF!</v>
      </c>
      <c r="T131" s="206" t="e">
        <f>IF('Crisis Indicator Data'!#REF!="No Data",1,IF(#REF!&lt;&gt;"",1,0))</f>
        <v>#REF!</v>
      </c>
      <c r="U131" s="206" t="e">
        <f>IF('Crisis Indicator Data'!#REF!="No Data",1,IF(#REF!&lt;&gt;"",1,0))</f>
        <v>#REF!</v>
      </c>
      <c r="V131" s="206" t="e">
        <f>IF('Crisis Indicator Data'!#REF!="No Data",1,IF(#REF!&lt;&gt;"",1,0))</f>
        <v>#REF!</v>
      </c>
      <c r="W131" s="206" t="e">
        <f>IF('Crisis Indicator Data'!#REF!="No Data",1,IF(#REF!&lt;&gt;"",1,0))</f>
        <v>#REF!</v>
      </c>
      <c r="X131" s="206" t="e">
        <f>IF('Crisis Indicator Data'!#REF!="No Data",1,IF(#REF!&lt;&gt;"",1,0))</f>
        <v>#REF!</v>
      </c>
      <c r="Y131" s="206" t="e">
        <f>IF('Crisis Indicator Data'!#REF!="No Data",1,IF(#REF!&lt;&gt;"",1,0))</f>
        <v>#REF!</v>
      </c>
      <c r="Z131" s="206" t="e">
        <f>IF('Crisis Indicator Data'!#REF!="No Data",1,IF(#REF!&lt;&gt;"",1,0))</f>
        <v>#REF!</v>
      </c>
      <c r="AA131" s="206" t="e">
        <f>IF('Crisis Indicator Data'!#REF!="No Data",1,IF(#REF!&lt;&gt;"",1,0))</f>
        <v>#REF!</v>
      </c>
      <c r="AB131" s="206" t="e">
        <f>IF('Crisis Indicator Data'!#REF!="No Data",1,IF(#REF!&lt;&gt;"",1,0))</f>
        <v>#REF!</v>
      </c>
      <c r="AC131" s="206" t="e">
        <f>IF('Crisis Indicator Data'!#REF!="No Data",1,IF(#REF!&lt;&gt;"",1,0))</f>
        <v>#REF!</v>
      </c>
      <c r="AD131" s="206" t="e">
        <f>IF('Crisis Indicator Data'!#REF!="No Data",1,IF(#REF!&lt;&gt;"",1,0))</f>
        <v>#REF!</v>
      </c>
      <c r="AE131" s="206" t="e">
        <f>IF('Crisis Indicator Data'!#REF!="No Data",1,IF(#REF!&lt;&gt;"",1,0))</f>
        <v>#REF!</v>
      </c>
      <c r="AF131" s="206" t="e">
        <f>IF('Crisis Indicator Data'!#REF!="No Data",1,IF(#REF!&lt;&gt;"",1,0))</f>
        <v>#REF!</v>
      </c>
      <c r="AG131" s="206" t="e">
        <f>IF('Crisis Indicator Data'!#REF!="No Data",1,IF(#REF!&lt;&gt;"",1,0))</f>
        <v>#REF!</v>
      </c>
      <c r="AH131" s="206" t="e">
        <f>IF('Crisis Indicator Data'!#REF!="No Data",1,IF(#REF!&lt;&gt;"",1,0))</f>
        <v>#REF!</v>
      </c>
      <c r="AI131" s="206" t="e">
        <f>IF('Crisis Indicator Data'!#REF!="No Data",1,IF(#REF!&lt;&gt;"",1,0))</f>
        <v>#REF!</v>
      </c>
      <c r="AJ131" s="206" t="e">
        <f>IF('Crisis Indicator Data'!#REF!="No Data",1,IF(#REF!&lt;&gt;"",1,0))</f>
        <v>#REF!</v>
      </c>
      <c r="AK131" s="206" t="e">
        <f>IF('Crisis Indicator Data'!#REF!="No Data",1,IF(#REF!&lt;&gt;"",1,0))</f>
        <v>#REF!</v>
      </c>
      <c r="AL131" s="206" t="e">
        <f>IF('Crisis Indicator Data'!#REF!="No Data",1,IF(#REF!&lt;&gt;"",1,0))</f>
        <v>#REF!</v>
      </c>
      <c r="AM131" s="206" t="e">
        <f>IF('Crisis Indicator Data'!#REF!="No Data",1,IF(#REF!&lt;&gt;"",1,0))</f>
        <v>#REF!</v>
      </c>
      <c r="AN131" s="206" t="e">
        <f>IF('Crisis Indicator Data'!#REF!="No Data",1,IF(#REF!&lt;&gt;"",1,0))</f>
        <v>#REF!</v>
      </c>
      <c r="AO131" s="206" t="e">
        <f>IF('Crisis Indicator Data'!#REF!="No Data",1,IF(#REF!&lt;&gt;"",1,0))</f>
        <v>#REF!</v>
      </c>
      <c r="AP131" s="206" t="e">
        <f>IF('Crisis Indicator Data'!#REF!="No Data",1,IF(#REF!&lt;&gt;"",1,0))</f>
        <v>#REF!</v>
      </c>
      <c r="AQ131" s="206" t="e">
        <f>IF('Crisis Indicator Data'!#REF!="No Data",1,IF(#REF!&lt;&gt;"",1,0))</f>
        <v>#REF!</v>
      </c>
      <c r="AR131" s="206" t="e">
        <f>IF('Crisis Indicator Data'!#REF!="No Data",1,IF(#REF!&lt;&gt;"",1,0))</f>
        <v>#REF!</v>
      </c>
      <c r="AS131" s="206" t="e">
        <f>IF('Crisis Indicator Data'!#REF!="No Data",1,IF(#REF!&lt;&gt;"",1,0))</f>
        <v>#REF!</v>
      </c>
      <c r="AT131" s="206" t="e">
        <f>IF('Crisis Indicator Data'!#REF!="No Data",1,IF(#REF!&lt;&gt;"",1,0))</f>
        <v>#REF!</v>
      </c>
      <c r="AU131" s="206" t="e">
        <f>IF('Crisis Indicator Data'!#REF!="No Data",1,IF(#REF!&lt;&gt;"",1,0))</f>
        <v>#REF!</v>
      </c>
      <c r="AV131" s="206" t="e">
        <f>IF('Crisis Indicator Data'!#REF!="No Data",1,IF(#REF!&lt;&gt;"",1,0))</f>
        <v>#REF!</v>
      </c>
      <c r="AW131" s="206" t="e">
        <f>IF('Crisis Indicator Data'!#REF!="No Data",1,IF(#REF!&lt;&gt;"",1,0))</f>
        <v>#REF!</v>
      </c>
      <c r="AX131" s="206" t="e">
        <f>IF('Crisis Indicator Data'!#REF!="No Data",1,IF(#REF!&lt;&gt;"",1,0))</f>
        <v>#REF!</v>
      </c>
      <c r="AY131" s="206" t="e">
        <f>IF('Crisis Indicator Data'!#REF!="No Data",1,IF(#REF!&lt;&gt;"",1,0))</f>
        <v>#REF!</v>
      </c>
      <c r="AZ131" s="206" t="e">
        <f>IF('Crisis Indicator Data'!#REF!="No Data",1,IF(#REF!&lt;&gt;"",1,0))</f>
        <v>#REF!</v>
      </c>
      <c r="BA131" t="e">
        <f t="shared" si="8"/>
        <v>#REF!</v>
      </c>
      <c r="BB131" s="22" t="e">
        <f t="shared" si="9"/>
        <v>#REF!</v>
      </c>
    </row>
    <row r="132" spans="1:54" x14ac:dyDescent="0.25">
      <c r="A132" t="s">
        <v>7333</v>
      </c>
      <c r="B132" s="206" t="e">
        <f>IF('Crisis Indicator Data'!#REF!="No Data",1,IF(#REF!&lt;&gt;"",1,0))</f>
        <v>#REF!</v>
      </c>
      <c r="C132" s="206" t="e">
        <f>IF('Crisis Indicator Data'!#REF!="No Data",1,IF(#REF!&lt;&gt;"",1,0))</f>
        <v>#REF!</v>
      </c>
      <c r="D132" s="206" t="e">
        <f>IF('Crisis Indicator Data'!#REF!="No Data",1,IF(#REF!&lt;&gt;"",1,0))</f>
        <v>#REF!</v>
      </c>
      <c r="E132" s="206" t="e">
        <f>IF('Crisis Indicator Data'!#REF!="No Data",1,IF(#REF!&lt;&gt;"",1,0))</f>
        <v>#REF!</v>
      </c>
      <c r="F132" s="206" t="e">
        <f>IF('Crisis Indicator Data'!#REF!="No Data",1,IF(#REF!&lt;&gt;"",1,0))</f>
        <v>#REF!</v>
      </c>
      <c r="G132" s="206" t="e">
        <f>IF('Crisis Indicator Data'!#REF!="No Data",1,IF(#REF!&lt;&gt;"",1,0))</f>
        <v>#REF!</v>
      </c>
      <c r="H132" s="206" t="e">
        <f>IF('Crisis Indicator Data'!#REF!="No Data",1,IF(#REF!&lt;&gt;"",1,0))</f>
        <v>#REF!</v>
      </c>
      <c r="I132" s="206" t="e">
        <f>IF('Crisis Indicator Data'!#REF!="No Data",1,IF(#REF!&lt;&gt;"",1,0))</f>
        <v>#REF!</v>
      </c>
      <c r="J132" s="206" t="e">
        <f>IF('Crisis Indicator Data'!#REF!="No Data",1,IF(#REF!&lt;&gt;"",1,0))</f>
        <v>#REF!</v>
      </c>
      <c r="K132" s="206" t="e">
        <f>IF('Crisis Indicator Data'!#REF!="No Data",1,IF(#REF!&lt;&gt;"",1,0))</f>
        <v>#REF!</v>
      </c>
      <c r="L132" s="206" t="e">
        <f>IF('Crisis Indicator Data'!#REF!="No Data",1,IF(#REF!&lt;&gt;"",1,0))</f>
        <v>#REF!</v>
      </c>
      <c r="M132" s="206" t="e">
        <f>IF('Crisis Indicator Data'!#REF!="No Data",1,IF(#REF!&lt;&gt;"",1,0))</f>
        <v>#REF!</v>
      </c>
      <c r="N132" s="206" t="e">
        <f>IF('Crisis Indicator Data'!#REF!="No Data",1,IF(#REF!&lt;&gt;"",1,0))</f>
        <v>#REF!</v>
      </c>
      <c r="O132" s="206" t="e">
        <f>IF('Crisis Indicator Data'!#REF!="No Data",1,IF(#REF!&lt;&gt;"",1,0))</f>
        <v>#REF!</v>
      </c>
      <c r="P132" s="206" t="e">
        <f>IF('Crisis Indicator Data'!#REF!="No Data",1,IF(#REF!&lt;&gt;"",1,0))</f>
        <v>#REF!</v>
      </c>
      <c r="Q132" s="206" t="e">
        <f>IF('Crisis Indicator Data'!#REF!="No Data",1,IF(#REF!&lt;&gt;"",1,0))</f>
        <v>#REF!</v>
      </c>
      <c r="R132" s="206" t="e">
        <f>IF('Crisis Indicator Data'!#REF!="No Data",1,IF(#REF!&lt;&gt;"",1,0))</f>
        <v>#REF!</v>
      </c>
      <c r="S132" s="206" t="e">
        <f>IF('Crisis Indicator Data'!#REF!="No Data",1,IF(#REF!&lt;&gt;"",1,0))</f>
        <v>#REF!</v>
      </c>
      <c r="T132" s="206" t="e">
        <f>IF('Crisis Indicator Data'!#REF!="No Data",1,IF(#REF!&lt;&gt;"",1,0))</f>
        <v>#REF!</v>
      </c>
      <c r="U132" s="206" t="e">
        <f>IF('Crisis Indicator Data'!#REF!="No Data",1,IF(#REF!&lt;&gt;"",1,0))</f>
        <v>#REF!</v>
      </c>
      <c r="V132" s="206" t="e">
        <f>IF('Crisis Indicator Data'!#REF!="No Data",1,IF(#REF!&lt;&gt;"",1,0))</f>
        <v>#REF!</v>
      </c>
      <c r="W132" s="206" t="e">
        <f>IF('Crisis Indicator Data'!#REF!="No Data",1,IF(#REF!&lt;&gt;"",1,0))</f>
        <v>#REF!</v>
      </c>
      <c r="X132" s="206" t="e">
        <f>IF('Crisis Indicator Data'!#REF!="No Data",1,IF(#REF!&lt;&gt;"",1,0))</f>
        <v>#REF!</v>
      </c>
      <c r="Y132" s="206" t="e">
        <f>IF('Crisis Indicator Data'!#REF!="No Data",1,IF(#REF!&lt;&gt;"",1,0))</f>
        <v>#REF!</v>
      </c>
      <c r="Z132" s="206" t="e">
        <f>IF('Crisis Indicator Data'!#REF!="No Data",1,IF(#REF!&lt;&gt;"",1,0))</f>
        <v>#REF!</v>
      </c>
      <c r="AA132" s="206" t="e">
        <f>IF('Crisis Indicator Data'!#REF!="No Data",1,IF(#REF!&lt;&gt;"",1,0))</f>
        <v>#REF!</v>
      </c>
      <c r="AB132" s="206" t="e">
        <f>IF('Crisis Indicator Data'!#REF!="No Data",1,IF(#REF!&lt;&gt;"",1,0))</f>
        <v>#REF!</v>
      </c>
      <c r="AC132" s="206" t="e">
        <f>IF('Crisis Indicator Data'!#REF!="No Data",1,IF(#REF!&lt;&gt;"",1,0))</f>
        <v>#REF!</v>
      </c>
      <c r="AD132" s="206" t="e">
        <f>IF('Crisis Indicator Data'!#REF!="No Data",1,IF(#REF!&lt;&gt;"",1,0))</f>
        <v>#REF!</v>
      </c>
      <c r="AE132" s="206" t="e">
        <f>IF('Crisis Indicator Data'!#REF!="No Data",1,IF(#REF!&lt;&gt;"",1,0))</f>
        <v>#REF!</v>
      </c>
      <c r="AF132" s="206" t="e">
        <f>IF('Crisis Indicator Data'!#REF!="No Data",1,IF(#REF!&lt;&gt;"",1,0))</f>
        <v>#REF!</v>
      </c>
      <c r="AG132" s="206" t="e">
        <f>IF('Crisis Indicator Data'!#REF!="No Data",1,IF(#REF!&lt;&gt;"",1,0))</f>
        <v>#REF!</v>
      </c>
      <c r="AH132" s="206" t="e">
        <f>IF('Crisis Indicator Data'!#REF!="No Data",1,IF(#REF!&lt;&gt;"",1,0))</f>
        <v>#REF!</v>
      </c>
      <c r="AI132" s="206" t="e">
        <f>IF('Crisis Indicator Data'!#REF!="No Data",1,IF(#REF!&lt;&gt;"",1,0))</f>
        <v>#REF!</v>
      </c>
      <c r="AJ132" s="206" t="e">
        <f>IF('Crisis Indicator Data'!#REF!="No Data",1,IF(#REF!&lt;&gt;"",1,0))</f>
        <v>#REF!</v>
      </c>
      <c r="AK132" s="206" t="e">
        <f>IF('Crisis Indicator Data'!#REF!="No Data",1,IF(#REF!&lt;&gt;"",1,0))</f>
        <v>#REF!</v>
      </c>
      <c r="AL132" s="206" t="e">
        <f>IF('Crisis Indicator Data'!#REF!="No Data",1,IF(#REF!&lt;&gt;"",1,0))</f>
        <v>#REF!</v>
      </c>
      <c r="AM132" s="206" t="e">
        <f>IF('Crisis Indicator Data'!#REF!="No Data",1,IF(#REF!&lt;&gt;"",1,0))</f>
        <v>#REF!</v>
      </c>
      <c r="AN132" s="206" t="e">
        <f>IF('Crisis Indicator Data'!#REF!="No Data",1,IF(#REF!&lt;&gt;"",1,0))</f>
        <v>#REF!</v>
      </c>
      <c r="AO132" s="206" t="e">
        <f>IF('Crisis Indicator Data'!#REF!="No Data",1,IF(#REF!&lt;&gt;"",1,0))</f>
        <v>#REF!</v>
      </c>
      <c r="AP132" s="206" t="e">
        <f>IF('Crisis Indicator Data'!#REF!="No Data",1,IF(#REF!&lt;&gt;"",1,0))</f>
        <v>#REF!</v>
      </c>
      <c r="AQ132" s="206" t="e">
        <f>IF('Crisis Indicator Data'!#REF!="No Data",1,IF(#REF!&lt;&gt;"",1,0))</f>
        <v>#REF!</v>
      </c>
      <c r="AR132" s="206" t="e">
        <f>IF('Crisis Indicator Data'!#REF!="No Data",1,IF(#REF!&lt;&gt;"",1,0))</f>
        <v>#REF!</v>
      </c>
      <c r="AS132" s="206" t="e">
        <f>IF('Crisis Indicator Data'!#REF!="No Data",1,IF(#REF!&lt;&gt;"",1,0))</f>
        <v>#REF!</v>
      </c>
      <c r="AT132" s="206" t="e">
        <f>IF('Crisis Indicator Data'!#REF!="No Data",1,IF(#REF!&lt;&gt;"",1,0))</f>
        <v>#REF!</v>
      </c>
      <c r="AU132" s="206" t="e">
        <f>IF('Crisis Indicator Data'!#REF!="No Data",1,IF(#REF!&lt;&gt;"",1,0))</f>
        <v>#REF!</v>
      </c>
      <c r="AV132" s="206" t="e">
        <f>IF('Crisis Indicator Data'!#REF!="No Data",1,IF(#REF!&lt;&gt;"",1,0))</f>
        <v>#REF!</v>
      </c>
      <c r="AW132" s="206" t="e">
        <f>IF('Crisis Indicator Data'!#REF!="No Data",1,IF(#REF!&lt;&gt;"",1,0))</f>
        <v>#REF!</v>
      </c>
      <c r="AX132" s="206" t="e">
        <f>IF('Crisis Indicator Data'!#REF!="No Data",1,IF(#REF!&lt;&gt;"",1,0))</f>
        <v>#REF!</v>
      </c>
      <c r="AY132" s="206" t="e">
        <f>IF('Crisis Indicator Data'!#REF!="No Data",1,IF(#REF!&lt;&gt;"",1,0))</f>
        <v>#REF!</v>
      </c>
      <c r="AZ132" s="206" t="e">
        <f>IF('Crisis Indicator Data'!#REF!="No Data",1,IF(#REF!&lt;&gt;"",1,0))</f>
        <v>#REF!</v>
      </c>
      <c r="BA132" t="e">
        <f t="shared" si="8"/>
        <v>#REF!</v>
      </c>
      <c r="BB132" s="22" t="e">
        <f t="shared" si="9"/>
        <v>#REF!</v>
      </c>
    </row>
    <row r="133" spans="1:54" x14ac:dyDescent="0.25">
      <c r="A133" t="s">
        <v>7339</v>
      </c>
      <c r="B133" s="206" t="e">
        <f>IF('Crisis Indicator Data'!#REF!="No Data",1,IF(#REF!&lt;&gt;"",1,0))</f>
        <v>#REF!</v>
      </c>
      <c r="C133" s="206" t="e">
        <f>IF('Crisis Indicator Data'!#REF!="No Data",1,IF(#REF!&lt;&gt;"",1,0))</f>
        <v>#REF!</v>
      </c>
      <c r="D133" s="206" t="e">
        <f>IF('Crisis Indicator Data'!#REF!="No Data",1,IF(#REF!&lt;&gt;"",1,0))</f>
        <v>#REF!</v>
      </c>
      <c r="E133" s="206" t="e">
        <f>IF('Crisis Indicator Data'!#REF!="No Data",1,IF(#REF!&lt;&gt;"",1,0))</f>
        <v>#REF!</v>
      </c>
      <c r="F133" s="206" t="e">
        <f>IF('Crisis Indicator Data'!#REF!="No Data",1,IF(#REF!&lt;&gt;"",1,0))</f>
        <v>#REF!</v>
      </c>
      <c r="G133" s="206" t="e">
        <f>IF('Crisis Indicator Data'!#REF!="No Data",1,IF(#REF!&lt;&gt;"",1,0))</f>
        <v>#REF!</v>
      </c>
      <c r="H133" s="206" t="e">
        <f>IF('Crisis Indicator Data'!#REF!="No Data",1,IF(#REF!&lt;&gt;"",1,0))</f>
        <v>#REF!</v>
      </c>
      <c r="I133" s="206" t="e">
        <f>IF('Crisis Indicator Data'!#REF!="No Data",1,IF(#REF!&lt;&gt;"",1,0))</f>
        <v>#REF!</v>
      </c>
      <c r="J133" s="206" t="e">
        <f>IF('Crisis Indicator Data'!#REF!="No Data",1,IF(#REF!&lt;&gt;"",1,0))</f>
        <v>#REF!</v>
      </c>
      <c r="K133" s="206" t="e">
        <f>IF('Crisis Indicator Data'!#REF!="No Data",1,IF(#REF!&lt;&gt;"",1,0))</f>
        <v>#REF!</v>
      </c>
      <c r="L133" s="206" t="e">
        <f>IF('Crisis Indicator Data'!#REF!="No Data",1,IF(#REF!&lt;&gt;"",1,0))</f>
        <v>#REF!</v>
      </c>
      <c r="M133" s="206" t="e">
        <f>IF('Crisis Indicator Data'!#REF!="No Data",1,IF(#REF!&lt;&gt;"",1,0))</f>
        <v>#REF!</v>
      </c>
      <c r="N133" s="206" t="e">
        <f>IF('Crisis Indicator Data'!#REF!="No Data",1,IF(#REF!&lt;&gt;"",1,0))</f>
        <v>#REF!</v>
      </c>
      <c r="O133" s="206" t="e">
        <f>IF('Crisis Indicator Data'!#REF!="No Data",1,IF(#REF!&lt;&gt;"",1,0))</f>
        <v>#REF!</v>
      </c>
      <c r="P133" s="206" t="e">
        <f>IF('Crisis Indicator Data'!#REF!="No Data",1,IF(#REF!&lt;&gt;"",1,0))</f>
        <v>#REF!</v>
      </c>
      <c r="Q133" s="206" t="e">
        <f>IF('Crisis Indicator Data'!#REF!="No Data",1,IF(#REF!&lt;&gt;"",1,0))</f>
        <v>#REF!</v>
      </c>
      <c r="R133" s="206" t="e">
        <f>IF('Crisis Indicator Data'!#REF!="No Data",1,IF(#REF!&lt;&gt;"",1,0))</f>
        <v>#REF!</v>
      </c>
      <c r="S133" s="206" t="e">
        <f>IF('Crisis Indicator Data'!#REF!="No Data",1,IF(#REF!&lt;&gt;"",1,0))</f>
        <v>#REF!</v>
      </c>
      <c r="T133" s="206" t="e">
        <f>IF('Crisis Indicator Data'!#REF!="No Data",1,IF(#REF!&lt;&gt;"",1,0))</f>
        <v>#REF!</v>
      </c>
      <c r="U133" s="206" t="e">
        <f>IF('Crisis Indicator Data'!#REF!="No Data",1,IF(#REF!&lt;&gt;"",1,0))</f>
        <v>#REF!</v>
      </c>
      <c r="V133" s="206" t="e">
        <f>IF('Crisis Indicator Data'!#REF!="No Data",1,IF(#REF!&lt;&gt;"",1,0))</f>
        <v>#REF!</v>
      </c>
      <c r="W133" s="206" t="e">
        <f>IF('Crisis Indicator Data'!#REF!="No Data",1,IF(#REF!&lt;&gt;"",1,0))</f>
        <v>#REF!</v>
      </c>
      <c r="X133" s="206" t="e">
        <f>IF('Crisis Indicator Data'!#REF!="No Data",1,IF(#REF!&lt;&gt;"",1,0))</f>
        <v>#REF!</v>
      </c>
      <c r="Y133" s="206" t="e">
        <f>IF('Crisis Indicator Data'!#REF!="No Data",1,IF(#REF!&lt;&gt;"",1,0))</f>
        <v>#REF!</v>
      </c>
      <c r="Z133" s="206" t="e">
        <f>IF('Crisis Indicator Data'!#REF!="No Data",1,IF(#REF!&lt;&gt;"",1,0))</f>
        <v>#REF!</v>
      </c>
      <c r="AA133" s="206" t="e">
        <f>IF('Crisis Indicator Data'!#REF!="No Data",1,IF(#REF!&lt;&gt;"",1,0))</f>
        <v>#REF!</v>
      </c>
      <c r="AB133" s="206" t="e">
        <f>IF('Crisis Indicator Data'!#REF!="No Data",1,IF(#REF!&lt;&gt;"",1,0))</f>
        <v>#REF!</v>
      </c>
      <c r="AC133" s="206" t="e">
        <f>IF('Crisis Indicator Data'!#REF!="No Data",1,IF(#REF!&lt;&gt;"",1,0))</f>
        <v>#REF!</v>
      </c>
      <c r="AD133" s="206" t="e">
        <f>IF('Crisis Indicator Data'!#REF!="No Data",1,IF(#REF!&lt;&gt;"",1,0))</f>
        <v>#REF!</v>
      </c>
      <c r="AE133" s="206" t="e">
        <f>IF('Crisis Indicator Data'!#REF!="No Data",1,IF(#REF!&lt;&gt;"",1,0))</f>
        <v>#REF!</v>
      </c>
      <c r="AF133" s="206" t="e">
        <f>IF('Crisis Indicator Data'!#REF!="No Data",1,IF(#REF!&lt;&gt;"",1,0))</f>
        <v>#REF!</v>
      </c>
      <c r="AG133" s="206" t="e">
        <f>IF('Crisis Indicator Data'!#REF!="No Data",1,IF(#REF!&lt;&gt;"",1,0))</f>
        <v>#REF!</v>
      </c>
      <c r="AH133" s="206" t="e">
        <f>IF('Crisis Indicator Data'!#REF!="No Data",1,IF(#REF!&lt;&gt;"",1,0))</f>
        <v>#REF!</v>
      </c>
      <c r="AI133" s="206" t="e">
        <f>IF('Crisis Indicator Data'!#REF!="No Data",1,IF(#REF!&lt;&gt;"",1,0))</f>
        <v>#REF!</v>
      </c>
      <c r="AJ133" s="206" t="e">
        <f>IF('Crisis Indicator Data'!#REF!="No Data",1,IF(#REF!&lt;&gt;"",1,0))</f>
        <v>#REF!</v>
      </c>
      <c r="AK133" s="206" t="e">
        <f>IF('Crisis Indicator Data'!#REF!="No Data",1,IF(#REF!&lt;&gt;"",1,0))</f>
        <v>#REF!</v>
      </c>
      <c r="AL133" s="206" t="e">
        <f>IF('Crisis Indicator Data'!#REF!="No Data",1,IF(#REF!&lt;&gt;"",1,0))</f>
        <v>#REF!</v>
      </c>
      <c r="AM133" s="206" t="e">
        <f>IF('Crisis Indicator Data'!#REF!="No Data",1,IF(#REF!&lt;&gt;"",1,0))</f>
        <v>#REF!</v>
      </c>
      <c r="AN133" s="206" t="e">
        <f>IF('Crisis Indicator Data'!#REF!="No Data",1,IF(#REF!&lt;&gt;"",1,0))</f>
        <v>#REF!</v>
      </c>
      <c r="AO133" s="206" t="e">
        <f>IF('Crisis Indicator Data'!#REF!="No Data",1,IF(#REF!&lt;&gt;"",1,0))</f>
        <v>#REF!</v>
      </c>
      <c r="AP133" s="206" t="e">
        <f>IF('Crisis Indicator Data'!#REF!="No Data",1,IF(#REF!&lt;&gt;"",1,0))</f>
        <v>#REF!</v>
      </c>
      <c r="AQ133" s="206" t="e">
        <f>IF('Crisis Indicator Data'!#REF!="No Data",1,IF(#REF!&lt;&gt;"",1,0))</f>
        <v>#REF!</v>
      </c>
      <c r="AR133" s="206" t="e">
        <f>IF('Crisis Indicator Data'!#REF!="No Data",1,IF(#REF!&lt;&gt;"",1,0))</f>
        <v>#REF!</v>
      </c>
      <c r="AS133" s="206" t="e">
        <f>IF('Crisis Indicator Data'!#REF!="No Data",1,IF(#REF!&lt;&gt;"",1,0))</f>
        <v>#REF!</v>
      </c>
      <c r="AT133" s="206" t="e">
        <f>IF('Crisis Indicator Data'!#REF!="No Data",1,IF(#REF!&lt;&gt;"",1,0))</f>
        <v>#REF!</v>
      </c>
      <c r="AU133" s="206" t="e">
        <f>IF('Crisis Indicator Data'!#REF!="No Data",1,IF(#REF!&lt;&gt;"",1,0))</f>
        <v>#REF!</v>
      </c>
      <c r="AV133" s="206" t="e">
        <f>IF('Crisis Indicator Data'!#REF!="No Data",1,IF(#REF!&lt;&gt;"",1,0))</f>
        <v>#REF!</v>
      </c>
      <c r="AW133" s="206" t="e">
        <f>IF('Crisis Indicator Data'!#REF!="No Data",1,IF(#REF!&lt;&gt;"",1,0))</f>
        <v>#REF!</v>
      </c>
      <c r="AX133" s="206" t="e">
        <f>IF('Crisis Indicator Data'!#REF!="No Data",1,IF(#REF!&lt;&gt;"",1,0))</f>
        <v>#REF!</v>
      </c>
      <c r="AY133" s="206" t="e">
        <f>IF('Crisis Indicator Data'!#REF!="No Data",1,IF(#REF!&lt;&gt;"",1,0))</f>
        <v>#REF!</v>
      </c>
      <c r="AZ133" s="206" t="e">
        <f>IF('Crisis Indicator Data'!#REF!="No Data",1,IF(#REF!&lt;&gt;"",1,0))</f>
        <v>#REF!</v>
      </c>
      <c r="BA133" t="e">
        <f t="shared" si="8"/>
        <v>#REF!</v>
      </c>
      <c r="BB133" s="22" t="e">
        <f t="shared" si="9"/>
        <v>#REF!</v>
      </c>
    </row>
    <row r="134" spans="1:54" x14ac:dyDescent="0.25">
      <c r="A134" t="s">
        <v>7346</v>
      </c>
      <c r="B134" s="206" t="e">
        <f>IF('Crisis Indicator Data'!#REF!="No Data",1,IF(#REF!&lt;&gt;"",1,0))</f>
        <v>#REF!</v>
      </c>
      <c r="C134" s="206" t="e">
        <f>IF('Crisis Indicator Data'!#REF!="No Data",1,IF(#REF!&lt;&gt;"",1,0))</f>
        <v>#REF!</v>
      </c>
      <c r="D134" s="206" t="e">
        <f>IF('Crisis Indicator Data'!#REF!="No Data",1,IF(#REF!&lt;&gt;"",1,0))</f>
        <v>#REF!</v>
      </c>
      <c r="E134" s="206" t="e">
        <f>IF('Crisis Indicator Data'!#REF!="No Data",1,IF(#REF!&lt;&gt;"",1,0))</f>
        <v>#REF!</v>
      </c>
      <c r="F134" s="206" t="e">
        <f>IF('Crisis Indicator Data'!#REF!="No Data",1,IF(#REF!&lt;&gt;"",1,0))</f>
        <v>#REF!</v>
      </c>
      <c r="G134" s="206" t="e">
        <f>IF('Crisis Indicator Data'!#REF!="No Data",1,IF(#REF!&lt;&gt;"",1,0))</f>
        <v>#REF!</v>
      </c>
      <c r="H134" s="206" t="e">
        <f>IF('Crisis Indicator Data'!#REF!="No Data",1,IF(#REF!&lt;&gt;"",1,0))</f>
        <v>#REF!</v>
      </c>
      <c r="I134" s="206" t="e">
        <f>IF('Crisis Indicator Data'!#REF!="No Data",1,IF(#REF!&lt;&gt;"",1,0))</f>
        <v>#REF!</v>
      </c>
      <c r="J134" s="206" t="e">
        <f>IF('Crisis Indicator Data'!#REF!="No Data",1,IF(#REF!&lt;&gt;"",1,0))</f>
        <v>#REF!</v>
      </c>
      <c r="K134" s="206" t="e">
        <f>IF('Crisis Indicator Data'!#REF!="No Data",1,IF(#REF!&lt;&gt;"",1,0))</f>
        <v>#REF!</v>
      </c>
      <c r="L134" s="206" t="e">
        <f>IF('Crisis Indicator Data'!#REF!="No Data",1,IF(#REF!&lt;&gt;"",1,0))</f>
        <v>#REF!</v>
      </c>
      <c r="M134" s="206" t="e">
        <f>IF('Crisis Indicator Data'!#REF!="No Data",1,IF(#REF!&lt;&gt;"",1,0))</f>
        <v>#REF!</v>
      </c>
      <c r="N134" s="206" t="e">
        <f>IF('Crisis Indicator Data'!#REF!="No Data",1,IF(#REF!&lt;&gt;"",1,0))</f>
        <v>#REF!</v>
      </c>
      <c r="O134" s="206" t="e">
        <f>IF('Crisis Indicator Data'!#REF!="No Data",1,IF(#REF!&lt;&gt;"",1,0))</f>
        <v>#REF!</v>
      </c>
      <c r="P134" s="206" t="e">
        <f>IF('Crisis Indicator Data'!#REF!="No Data",1,IF(#REF!&lt;&gt;"",1,0))</f>
        <v>#REF!</v>
      </c>
      <c r="Q134" s="206" t="e">
        <f>IF('Crisis Indicator Data'!#REF!="No Data",1,IF(#REF!&lt;&gt;"",1,0))</f>
        <v>#REF!</v>
      </c>
      <c r="R134" s="206" t="e">
        <f>IF('Crisis Indicator Data'!#REF!="No Data",1,IF(#REF!&lt;&gt;"",1,0))</f>
        <v>#REF!</v>
      </c>
      <c r="S134" s="206" t="e">
        <f>IF('Crisis Indicator Data'!#REF!="No Data",1,IF(#REF!&lt;&gt;"",1,0))</f>
        <v>#REF!</v>
      </c>
      <c r="T134" s="206" t="e">
        <f>IF('Crisis Indicator Data'!#REF!="No Data",1,IF(#REF!&lt;&gt;"",1,0))</f>
        <v>#REF!</v>
      </c>
      <c r="U134" s="206" t="e">
        <f>IF('Crisis Indicator Data'!#REF!="No Data",1,IF(#REF!&lt;&gt;"",1,0))</f>
        <v>#REF!</v>
      </c>
      <c r="V134" s="206" t="e">
        <f>IF('Crisis Indicator Data'!#REF!="No Data",1,IF(#REF!&lt;&gt;"",1,0))</f>
        <v>#REF!</v>
      </c>
      <c r="W134" s="206" t="e">
        <f>IF('Crisis Indicator Data'!#REF!="No Data",1,IF(#REF!&lt;&gt;"",1,0))</f>
        <v>#REF!</v>
      </c>
      <c r="X134" s="206" t="e">
        <f>IF('Crisis Indicator Data'!#REF!="No Data",1,IF(#REF!&lt;&gt;"",1,0))</f>
        <v>#REF!</v>
      </c>
      <c r="Y134" s="206" t="e">
        <f>IF('Crisis Indicator Data'!#REF!="No Data",1,IF(#REF!&lt;&gt;"",1,0))</f>
        <v>#REF!</v>
      </c>
      <c r="Z134" s="206" t="e">
        <f>IF('Crisis Indicator Data'!#REF!="No Data",1,IF(#REF!&lt;&gt;"",1,0))</f>
        <v>#REF!</v>
      </c>
      <c r="AA134" s="206" t="e">
        <f>IF('Crisis Indicator Data'!#REF!="No Data",1,IF(#REF!&lt;&gt;"",1,0))</f>
        <v>#REF!</v>
      </c>
      <c r="AB134" s="206" t="e">
        <f>IF('Crisis Indicator Data'!#REF!="No Data",1,IF(#REF!&lt;&gt;"",1,0))</f>
        <v>#REF!</v>
      </c>
      <c r="AC134" s="206" t="e">
        <f>IF('Crisis Indicator Data'!#REF!="No Data",1,IF(#REF!&lt;&gt;"",1,0))</f>
        <v>#REF!</v>
      </c>
      <c r="AD134" s="206" t="e">
        <f>IF('Crisis Indicator Data'!#REF!="No Data",1,IF(#REF!&lt;&gt;"",1,0))</f>
        <v>#REF!</v>
      </c>
      <c r="AE134" s="206" t="e">
        <f>IF('Crisis Indicator Data'!#REF!="No Data",1,IF(#REF!&lt;&gt;"",1,0))</f>
        <v>#REF!</v>
      </c>
      <c r="AF134" s="206" t="e">
        <f>IF('Crisis Indicator Data'!#REF!="No Data",1,IF(#REF!&lt;&gt;"",1,0))</f>
        <v>#REF!</v>
      </c>
      <c r="AG134" s="206" t="e">
        <f>IF('Crisis Indicator Data'!#REF!="No Data",1,IF(#REF!&lt;&gt;"",1,0))</f>
        <v>#REF!</v>
      </c>
      <c r="AH134" s="206" t="e">
        <f>IF('Crisis Indicator Data'!#REF!="No Data",1,IF(#REF!&lt;&gt;"",1,0))</f>
        <v>#REF!</v>
      </c>
      <c r="AI134" s="206" t="e">
        <f>IF('Crisis Indicator Data'!#REF!="No Data",1,IF(#REF!&lt;&gt;"",1,0))</f>
        <v>#REF!</v>
      </c>
      <c r="AJ134" s="206" t="e">
        <f>IF('Crisis Indicator Data'!#REF!="No Data",1,IF(#REF!&lt;&gt;"",1,0))</f>
        <v>#REF!</v>
      </c>
      <c r="AK134" s="206" t="e">
        <f>IF('Crisis Indicator Data'!#REF!="No Data",1,IF(#REF!&lt;&gt;"",1,0))</f>
        <v>#REF!</v>
      </c>
      <c r="AL134" s="206" t="e">
        <f>IF('Crisis Indicator Data'!#REF!="No Data",1,IF(#REF!&lt;&gt;"",1,0))</f>
        <v>#REF!</v>
      </c>
      <c r="AM134" s="206" t="e">
        <f>IF('Crisis Indicator Data'!#REF!="No Data",1,IF(#REF!&lt;&gt;"",1,0))</f>
        <v>#REF!</v>
      </c>
      <c r="AN134" s="206" t="e">
        <f>IF('Crisis Indicator Data'!#REF!="No Data",1,IF(#REF!&lt;&gt;"",1,0))</f>
        <v>#REF!</v>
      </c>
      <c r="AO134" s="206" t="e">
        <f>IF('Crisis Indicator Data'!#REF!="No Data",1,IF(#REF!&lt;&gt;"",1,0))</f>
        <v>#REF!</v>
      </c>
      <c r="AP134" s="206" t="e">
        <f>IF('Crisis Indicator Data'!#REF!="No Data",1,IF(#REF!&lt;&gt;"",1,0))</f>
        <v>#REF!</v>
      </c>
      <c r="AQ134" s="206" t="e">
        <f>IF('Crisis Indicator Data'!#REF!="No Data",1,IF(#REF!&lt;&gt;"",1,0))</f>
        <v>#REF!</v>
      </c>
      <c r="AR134" s="206" t="e">
        <f>IF('Crisis Indicator Data'!#REF!="No Data",1,IF(#REF!&lt;&gt;"",1,0))</f>
        <v>#REF!</v>
      </c>
      <c r="AS134" s="206" t="e">
        <f>IF('Crisis Indicator Data'!#REF!="No Data",1,IF(#REF!&lt;&gt;"",1,0))</f>
        <v>#REF!</v>
      </c>
      <c r="AT134" s="206" t="e">
        <f>IF('Crisis Indicator Data'!#REF!="No Data",1,IF(#REF!&lt;&gt;"",1,0))</f>
        <v>#REF!</v>
      </c>
      <c r="AU134" s="206" t="e">
        <f>IF('Crisis Indicator Data'!#REF!="No Data",1,IF(#REF!&lt;&gt;"",1,0))</f>
        <v>#REF!</v>
      </c>
      <c r="AV134" s="206" t="e">
        <f>IF('Crisis Indicator Data'!#REF!="No Data",1,IF(#REF!&lt;&gt;"",1,0))</f>
        <v>#REF!</v>
      </c>
      <c r="AW134" s="206" t="e">
        <f>IF('Crisis Indicator Data'!#REF!="No Data",1,IF(#REF!&lt;&gt;"",1,0))</f>
        <v>#REF!</v>
      </c>
      <c r="AX134" s="206" t="e">
        <f>IF('Crisis Indicator Data'!#REF!="No Data",1,IF(#REF!&lt;&gt;"",1,0))</f>
        <v>#REF!</v>
      </c>
      <c r="AY134" s="206" t="e">
        <f>IF('Crisis Indicator Data'!#REF!="No Data",1,IF(#REF!&lt;&gt;"",1,0))</f>
        <v>#REF!</v>
      </c>
      <c r="AZ134" s="206" t="e">
        <f>IF('Crisis Indicator Data'!#REF!="No Data",1,IF(#REF!&lt;&gt;"",1,0))</f>
        <v>#REF!</v>
      </c>
      <c r="BA134" t="e">
        <f t="shared" si="8"/>
        <v>#REF!</v>
      </c>
      <c r="BB134" s="22" t="e">
        <f t="shared" si="9"/>
        <v>#REF!</v>
      </c>
    </row>
    <row r="135" spans="1:54" x14ac:dyDescent="0.25">
      <c r="A135" t="s">
        <v>7334</v>
      </c>
      <c r="B135" s="206" t="e">
        <f>IF('Crisis Indicator Data'!#REF!="No Data",1,IF(#REF!&lt;&gt;"",1,0))</f>
        <v>#REF!</v>
      </c>
      <c r="C135" s="206" t="e">
        <f>IF('Crisis Indicator Data'!#REF!="No Data",1,IF(#REF!&lt;&gt;"",1,0))</f>
        <v>#REF!</v>
      </c>
      <c r="D135" s="206" t="e">
        <f>IF('Crisis Indicator Data'!#REF!="No Data",1,IF(#REF!&lt;&gt;"",1,0))</f>
        <v>#REF!</v>
      </c>
      <c r="E135" s="206" t="e">
        <f>IF('Crisis Indicator Data'!#REF!="No Data",1,IF(#REF!&lt;&gt;"",1,0))</f>
        <v>#REF!</v>
      </c>
      <c r="F135" s="206" t="e">
        <f>IF('Crisis Indicator Data'!#REF!="No Data",1,IF(#REF!&lt;&gt;"",1,0))</f>
        <v>#REF!</v>
      </c>
      <c r="G135" s="206" t="e">
        <f>IF('Crisis Indicator Data'!#REF!="No Data",1,IF(#REF!&lt;&gt;"",1,0))</f>
        <v>#REF!</v>
      </c>
      <c r="H135" s="206" t="e">
        <f>IF('Crisis Indicator Data'!#REF!="No Data",1,IF(#REF!&lt;&gt;"",1,0))</f>
        <v>#REF!</v>
      </c>
      <c r="I135" s="206" t="e">
        <f>IF('Crisis Indicator Data'!#REF!="No Data",1,IF(#REF!&lt;&gt;"",1,0))</f>
        <v>#REF!</v>
      </c>
      <c r="J135" s="206" t="e">
        <f>IF('Crisis Indicator Data'!#REF!="No Data",1,IF(#REF!&lt;&gt;"",1,0))</f>
        <v>#REF!</v>
      </c>
      <c r="K135" s="206" t="e">
        <f>IF('Crisis Indicator Data'!#REF!="No Data",1,IF(#REF!&lt;&gt;"",1,0))</f>
        <v>#REF!</v>
      </c>
      <c r="L135" s="206" t="e">
        <f>IF('Crisis Indicator Data'!#REF!="No Data",1,IF(#REF!&lt;&gt;"",1,0))</f>
        <v>#REF!</v>
      </c>
      <c r="M135" s="206" t="e">
        <f>IF('Crisis Indicator Data'!#REF!="No Data",1,IF(#REF!&lt;&gt;"",1,0))</f>
        <v>#REF!</v>
      </c>
      <c r="N135" s="206" t="e">
        <f>IF('Crisis Indicator Data'!#REF!="No Data",1,IF(#REF!&lt;&gt;"",1,0))</f>
        <v>#REF!</v>
      </c>
      <c r="O135" s="206" t="e">
        <f>IF('Crisis Indicator Data'!#REF!="No Data",1,IF(#REF!&lt;&gt;"",1,0))</f>
        <v>#REF!</v>
      </c>
      <c r="P135" s="206" t="e">
        <f>IF('Crisis Indicator Data'!#REF!="No Data",1,IF(#REF!&lt;&gt;"",1,0))</f>
        <v>#REF!</v>
      </c>
      <c r="Q135" s="206" t="e">
        <f>IF('Crisis Indicator Data'!#REF!="No Data",1,IF(#REF!&lt;&gt;"",1,0))</f>
        <v>#REF!</v>
      </c>
      <c r="R135" s="206" t="e">
        <f>IF('Crisis Indicator Data'!#REF!="No Data",1,IF(#REF!&lt;&gt;"",1,0))</f>
        <v>#REF!</v>
      </c>
      <c r="S135" s="206" t="e">
        <f>IF('Crisis Indicator Data'!#REF!="No Data",1,IF(#REF!&lt;&gt;"",1,0))</f>
        <v>#REF!</v>
      </c>
      <c r="T135" s="206" t="e">
        <f>IF('Crisis Indicator Data'!#REF!="No Data",1,IF(#REF!&lt;&gt;"",1,0))</f>
        <v>#REF!</v>
      </c>
      <c r="U135" s="206" t="e">
        <f>IF('Crisis Indicator Data'!#REF!="No Data",1,IF(#REF!&lt;&gt;"",1,0))</f>
        <v>#REF!</v>
      </c>
      <c r="V135" s="206" t="e">
        <f>IF('Crisis Indicator Data'!#REF!="No Data",1,IF(#REF!&lt;&gt;"",1,0))</f>
        <v>#REF!</v>
      </c>
      <c r="W135" s="206" t="e">
        <f>IF('Crisis Indicator Data'!#REF!="No Data",1,IF(#REF!&lt;&gt;"",1,0))</f>
        <v>#REF!</v>
      </c>
      <c r="X135" s="206" t="e">
        <f>IF('Crisis Indicator Data'!#REF!="No Data",1,IF(#REF!&lt;&gt;"",1,0))</f>
        <v>#REF!</v>
      </c>
      <c r="Y135" s="206" t="e">
        <f>IF('Crisis Indicator Data'!#REF!="No Data",1,IF(#REF!&lt;&gt;"",1,0))</f>
        <v>#REF!</v>
      </c>
      <c r="Z135" s="206" t="e">
        <f>IF('Crisis Indicator Data'!#REF!="No Data",1,IF(#REF!&lt;&gt;"",1,0))</f>
        <v>#REF!</v>
      </c>
      <c r="AA135" s="206" t="e">
        <f>IF('Crisis Indicator Data'!#REF!="No Data",1,IF(#REF!&lt;&gt;"",1,0))</f>
        <v>#REF!</v>
      </c>
      <c r="AB135" s="206" t="e">
        <f>IF('Crisis Indicator Data'!#REF!="No Data",1,IF(#REF!&lt;&gt;"",1,0))</f>
        <v>#REF!</v>
      </c>
      <c r="AC135" s="206" t="e">
        <f>IF('Crisis Indicator Data'!#REF!="No Data",1,IF(#REF!&lt;&gt;"",1,0))</f>
        <v>#REF!</v>
      </c>
      <c r="AD135" s="206" t="e">
        <f>IF('Crisis Indicator Data'!#REF!="No Data",1,IF(#REF!&lt;&gt;"",1,0))</f>
        <v>#REF!</v>
      </c>
      <c r="AE135" s="206" t="e">
        <f>IF('Crisis Indicator Data'!#REF!="No Data",1,IF(#REF!&lt;&gt;"",1,0))</f>
        <v>#REF!</v>
      </c>
      <c r="AF135" s="206" t="e">
        <f>IF('Crisis Indicator Data'!#REF!="No Data",1,IF(#REF!&lt;&gt;"",1,0))</f>
        <v>#REF!</v>
      </c>
      <c r="AG135" s="206" t="e">
        <f>IF('Crisis Indicator Data'!#REF!="No Data",1,IF(#REF!&lt;&gt;"",1,0))</f>
        <v>#REF!</v>
      </c>
      <c r="AH135" s="206" t="e">
        <f>IF('Crisis Indicator Data'!#REF!="No Data",1,IF(#REF!&lt;&gt;"",1,0))</f>
        <v>#REF!</v>
      </c>
      <c r="AI135" s="206" t="e">
        <f>IF('Crisis Indicator Data'!#REF!="No Data",1,IF(#REF!&lt;&gt;"",1,0))</f>
        <v>#REF!</v>
      </c>
      <c r="AJ135" s="206" t="e">
        <f>IF('Crisis Indicator Data'!#REF!="No Data",1,IF(#REF!&lt;&gt;"",1,0))</f>
        <v>#REF!</v>
      </c>
      <c r="AK135" s="206" t="e">
        <f>IF('Crisis Indicator Data'!#REF!="No Data",1,IF(#REF!&lt;&gt;"",1,0))</f>
        <v>#REF!</v>
      </c>
      <c r="AL135" s="206" t="e">
        <f>IF('Crisis Indicator Data'!#REF!="No Data",1,IF(#REF!&lt;&gt;"",1,0))</f>
        <v>#REF!</v>
      </c>
      <c r="AM135" s="206" t="e">
        <f>IF('Crisis Indicator Data'!#REF!="No Data",1,IF(#REF!&lt;&gt;"",1,0))</f>
        <v>#REF!</v>
      </c>
      <c r="AN135" s="206" t="e">
        <f>IF('Crisis Indicator Data'!#REF!="No Data",1,IF(#REF!&lt;&gt;"",1,0))</f>
        <v>#REF!</v>
      </c>
      <c r="AO135" s="206" t="e">
        <f>IF('Crisis Indicator Data'!#REF!="No Data",1,IF(#REF!&lt;&gt;"",1,0))</f>
        <v>#REF!</v>
      </c>
      <c r="AP135" s="206" t="e">
        <f>IF('Crisis Indicator Data'!#REF!="No Data",1,IF(#REF!&lt;&gt;"",1,0))</f>
        <v>#REF!</v>
      </c>
      <c r="AQ135" s="206" t="e">
        <f>IF('Crisis Indicator Data'!#REF!="No Data",1,IF(#REF!&lt;&gt;"",1,0))</f>
        <v>#REF!</v>
      </c>
      <c r="AR135" s="206" t="e">
        <f>IF('Crisis Indicator Data'!#REF!="No Data",1,IF(#REF!&lt;&gt;"",1,0))</f>
        <v>#REF!</v>
      </c>
      <c r="AS135" s="206" t="e">
        <f>IF('Crisis Indicator Data'!#REF!="No Data",1,IF(#REF!&lt;&gt;"",1,0))</f>
        <v>#REF!</v>
      </c>
      <c r="AT135" s="206" t="e">
        <f>IF('Crisis Indicator Data'!#REF!="No Data",1,IF(#REF!&lt;&gt;"",1,0))</f>
        <v>#REF!</v>
      </c>
      <c r="AU135" s="206" t="e">
        <f>IF('Crisis Indicator Data'!#REF!="No Data",1,IF(#REF!&lt;&gt;"",1,0))</f>
        <v>#REF!</v>
      </c>
      <c r="AV135" s="206" t="e">
        <f>IF('Crisis Indicator Data'!#REF!="No Data",1,IF(#REF!&lt;&gt;"",1,0))</f>
        <v>#REF!</v>
      </c>
      <c r="AW135" s="206" t="e">
        <f>IF('Crisis Indicator Data'!#REF!="No Data",1,IF(#REF!&lt;&gt;"",1,0))</f>
        <v>#REF!</v>
      </c>
      <c r="AX135" s="206" t="e">
        <f>IF('Crisis Indicator Data'!#REF!="No Data",1,IF(#REF!&lt;&gt;"",1,0))</f>
        <v>#REF!</v>
      </c>
      <c r="AY135" s="206" t="e">
        <f>IF('Crisis Indicator Data'!#REF!="No Data",1,IF(#REF!&lt;&gt;"",1,0))</f>
        <v>#REF!</v>
      </c>
      <c r="AZ135" s="206" t="e">
        <f>IF('Crisis Indicator Data'!#REF!="No Data",1,IF(#REF!&lt;&gt;"",1,0))</f>
        <v>#REF!</v>
      </c>
      <c r="BA135" t="e">
        <f t="shared" si="8"/>
        <v>#REF!</v>
      </c>
      <c r="BB135" s="22" t="e">
        <f t="shared" si="9"/>
        <v>#REF!</v>
      </c>
    </row>
    <row r="136" spans="1:54" x14ac:dyDescent="0.25">
      <c r="A136" t="s">
        <v>7335</v>
      </c>
      <c r="B136" s="206" t="e">
        <f>IF('Crisis Indicator Data'!#REF!="No Data",1,IF(#REF!&lt;&gt;"",1,0))</f>
        <v>#REF!</v>
      </c>
      <c r="C136" s="206" t="e">
        <f>IF('Crisis Indicator Data'!#REF!="No Data",1,IF(#REF!&lt;&gt;"",1,0))</f>
        <v>#REF!</v>
      </c>
      <c r="D136" s="206" t="e">
        <f>IF('Crisis Indicator Data'!#REF!="No Data",1,IF(#REF!&lt;&gt;"",1,0))</f>
        <v>#REF!</v>
      </c>
      <c r="E136" s="206" t="e">
        <f>IF('Crisis Indicator Data'!#REF!="No Data",1,IF(#REF!&lt;&gt;"",1,0))</f>
        <v>#REF!</v>
      </c>
      <c r="F136" s="206" t="e">
        <f>IF('Crisis Indicator Data'!#REF!="No Data",1,IF(#REF!&lt;&gt;"",1,0))</f>
        <v>#REF!</v>
      </c>
      <c r="G136" s="206" t="e">
        <f>IF('Crisis Indicator Data'!#REF!="No Data",1,IF(#REF!&lt;&gt;"",1,0))</f>
        <v>#REF!</v>
      </c>
      <c r="H136" s="206" t="e">
        <f>IF('Crisis Indicator Data'!#REF!="No Data",1,IF(#REF!&lt;&gt;"",1,0))</f>
        <v>#REF!</v>
      </c>
      <c r="I136" s="206" t="e">
        <f>IF('Crisis Indicator Data'!#REF!="No Data",1,IF(#REF!&lt;&gt;"",1,0))</f>
        <v>#REF!</v>
      </c>
      <c r="J136" s="206" t="e">
        <f>IF('Crisis Indicator Data'!#REF!="No Data",1,IF(#REF!&lt;&gt;"",1,0))</f>
        <v>#REF!</v>
      </c>
      <c r="K136" s="206" t="e">
        <f>IF('Crisis Indicator Data'!#REF!="No Data",1,IF(#REF!&lt;&gt;"",1,0))</f>
        <v>#REF!</v>
      </c>
      <c r="L136" s="206" t="e">
        <f>IF('Crisis Indicator Data'!#REF!="No Data",1,IF(#REF!&lt;&gt;"",1,0))</f>
        <v>#REF!</v>
      </c>
      <c r="M136" s="206" t="e">
        <f>IF('Crisis Indicator Data'!#REF!="No Data",1,IF(#REF!&lt;&gt;"",1,0))</f>
        <v>#REF!</v>
      </c>
      <c r="N136" s="206" t="e">
        <f>IF('Crisis Indicator Data'!#REF!="No Data",1,IF(#REF!&lt;&gt;"",1,0))</f>
        <v>#REF!</v>
      </c>
      <c r="O136" s="206" t="e">
        <f>IF('Crisis Indicator Data'!#REF!="No Data",1,IF(#REF!&lt;&gt;"",1,0))</f>
        <v>#REF!</v>
      </c>
      <c r="P136" s="206" t="e">
        <f>IF('Crisis Indicator Data'!#REF!="No Data",1,IF(#REF!&lt;&gt;"",1,0))</f>
        <v>#REF!</v>
      </c>
      <c r="Q136" s="206" t="e">
        <f>IF('Crisis Indicator Data'!#REF!="No Data",1,IF(#REF!&lt;&gt;"",1,0))</f>
        <v>#REF!</v>
      </c>
      <c r="R136" s="206" t="e">
        <f>IF('Crisis Indicator Data'!#REF!="No Data",1,IF(#REF!&lt;&gt;"",1,0))</f>
        <v>#REF!</v>
      </c>
      <c r="S136" s="206" t="e">
        <f>IF('Crisis Indicator Data'!#REF!="No Data",1,IF(#REF!&lt;&gt;"",1,0))</f>
        <v>#REF!</v>
      </c>
      <c r="T136" s="206" t="e">
        <f>IF('Crisis Indicator Data'!#REF!="No Data",1,IF(#REF!&lt;&gt;"",1,0))</f>
        <v>#REF!</v>
      </c>
      <c r="U136" s="206" t="e">
        <f>IF('Crisis Indicator Data'!#REF!="No Data",1,IF(#REF!&lt;&gt;"",1,0))</f>
        <v>#REF!</v>
      </c>
      <c r="V136" s="206" t="e">
        <f>IF('Crisis Indicator Data'!#REF!="No Data",1,IF(#REF!&lt;&gt;"",1,0))</f>
        <v>#REF!</v>
      </c>
      <c r="W136" s="206" t="e">
        <f>IF('Crisis Indicator Data'!#REF!="No Data",1,IF(#REF!&lt;&gt;"",1,0))</f>
        <v>#REF!</v>
      </c>
      <c r="X136" s="206" t="e">
        <f>IF('Crisis Indicator Data'!#REF!="No Data",1,IF(#REF!&lt;&gt;"",1,0))</f>
        <v>#REF!</v>
      </c>
      <c r="Y136" s="206" t="e">
        <f>IF('Crisis Indicator Data'!#REF!="No Data",1,IF(#REF!&lt;&gt;"",1,0))</f>
        <v>#REF!</v>
      </c>
      <c r="Z136" s="206" t="e">
        <f>IF('Crisis Indicator Data'!#REF!="No Data",1,IF(#REF!&lt;&gt;"",1,0))</f>
        <v>#REF!</v>
      </c>
      <c r="AA136" s="206" t="e">
        <f>IF('Crisis Indicator Data'!#REF!="No Data",1,IF(#REF!&lt;&gt;"",1,0))</f>
        <v>#REF!</v>
      </c>
      <c r="AB136" s="206" t="e">
        <f>IF('Crisis Indicator Data'!#REF!="No Data",1,IF(#REF!&lt;&gt;"",1,0))</f>
        <v>#REF!</v>
      </c>
      <c r="AC136" s="206" t="e">
        <f>IF('Crisis Indicator Data'!#REF!="No Data",1,IF(#REF!&lt;&gt;"",1,0))</f>
        <v>#REF!</v>
      </c>
      <c r="AD136" s="206" t="e">
        <f>IF('Crisis Indicator Data'!#REF!="No Data",1,IF(#REF!&lt;&gt;"",1,0))</f>
        <v>#REF!</v>
      </c>
      <c r="AE136" s="206" t="e">
        <f>IF('Crisis Indicator Data'!#REF!="No Data",1,IF(#REF!&lt;&gt;"",1,0))</f>
        <v>#REF!</v>
      </c>
      <c r="AF136" s="206" t="e">
        <f>IF('Crisis Indicator Data'!#REF!="No Data",1,IF(#REF!&lt;&gt;"",1,0))</f>
        <v>#REF!</v>
      </c>
      <c r="AG136" s="206" t="e">
        <f>IF('Crisis Indicator Data'!#REF!="No Data",1,IF(#REF!&lt;&gt;"",1,0))</f>
        <v>#REF!</v>
      </c>
      <c r="AH136" s="206" t="e">
        <f>IF('Crisis Indicator Data'!#REF!="No Data",1,IF(#REF!&lt;&gt;"",1,0))</f>
        <v>#REF!</v>
      </c>
      <c r="AI136" s="206" t="e">
        <f>IF('Crisis Indicator Data'!#REF!="No Data",1,IF(#REF!&lt;&gt;"",1,0))</f>
        <v>#REF!</v>
      </c>
      <c r="AJ136" s="206" t="e">
        <f>IF('Crisis Indicator Data'!#REF!="No Data",1,IF(#REF!&lt;&gt;"",1,0))</f>
        <v>#REF!</v>
      </c>
      <c r="AK136" s="206" t="e">
        <f>IF('Crisis Indicator Data'!#REF!="No Data",1,IF(#REF!&lt;&gt;"",1,0))</f>
        <v>#REF!</v>
      </c>
      <c r="AL136" s="206" t="e">
        <f>IF('Crisis Indicator Data'!#REF!="No Data",1,IF(#REF!&lt;&gt;"",1,0))</f>
        <v>#REF!</v>
      </c>
      <c r="AM136" s="206" t="e">
        <f>IF('Crisis Indicator Data'!#REF!="No Data",1,IF(#REF!&lt;&gt;"",1,0))</f>
        <v>#REF!</v>
      </c>
      <c r="AN136" s="206" t="e">
        <f>IF('Crisis Indicator Data'!#REF!="No Data",1,IF(#REF!&lt;&gt;"",1,0))</f>
        <v>#REF!</v>
      </c>
      <c r="AO136" s="206" t="e">
        <f>IF('Crisis Indicator Data'!#REF!="No Data",1,IF(#REF!&lt;&gt;"",1,0))</f>
        <v>#REF!</v>
      </c>
      <c r="AP136" s="206" t="e">
        <f>IF('Crisis Indicator Data'!#REF!="No Data",1,IF(#REF!&lt;&gt;"",1,0))</f>
        <v>#REF!</v>
      </c>
      <c r="AQ136" s="206" t="e">
        <f>IF('Crisis Indicator Data'!#REF!="No Data",1,IF(#REF!&lt;&gt;"",1,0))</f>
        <v>#REF!</v>
      </c>
      <c r="AR136" s="206" t="e">
        <f>IF('Crisis Indicator Data'!#REF!="No Data",1,IF(#REF!&lt;&gt;"",1,0))</f>
        <v>#REF!</v>
      </c>
      <c r="AS136" s="206" t="e">
        <f>IF('Crisis Indicator Data'!#REF!="No Data",1,IF(#REF!&lt;&gt;"",1,0))</f>
        <v>#REF!</v>
      </c>
      <c r="AT136" s="206" t="e">
        <f>IF('Crisis Indicator Data'!#REF!="No Data",1,IF(#REF!&lt;&gt;"",1,0))</f>
        <v>#REF!</v>
      </c>
      <c r="AU136" s="206" t="e">
        <f>IF('Crisis Indicator Data'!#REF!="No Data",1,IF(#REF!&lt;&gt;"",1,0))</f>
        <v>#REF!</v>
      </c>
      <c r="AV136" s="206" t="e">
        <f>IF('Crisis Indicator Data'!#REF!="No Data",1,IF(#REF!&lt;&gt;"",1,0))</f>
        <v>#REF!</v>
      </c>
      <c r="AW136" s="206" t="e">
        <f>IF('Crisis Indicator Data'!#REF!="No Data",1,IF(#REF!&lt;&gt;"",1,0))</f>
        <v>#REF!</v>
      </c>
      <c r="AX136" s="206" t="e">
        <f>IF('Crisis Indicator Data'!#REF!="No Data",1,IF(#REF!&lt;&gt;"",1,0))</f>
        <v>#REF!</v>
      </c>
      <c r="AY136" s="206" t="e">
        <f>IF('Crisis Indicator Data'!#REF!="No Data",1,IF(#REF!&lt;&gt;"",1,0))</f>
        <v>#REF!</v>
      </c>
      <c r="AZ136" s="206" t="e">
        <f>IF('Crisis Indicator Data'!#REF!="No Data",1,IF(#REF!&lt;&gt;"",1,0))</f>
        <v>#REF!</v>
      </c>
      <c r="BA136" t="e">
        <f t="shared" si="8"/>
        <v>#REF!</v>
      </c>
      <c r="BB136" s="22" t="e">
        <f t="shared" si="9"/>
        <v>#REF!</v>
      </c>
    </row>
    <row r="137" spans="1:54" x14ac:dyDescent="0.25">
      <c r="A137" t="s">
        <v>7341</v>
      </c>
      <c r="B137" s="206" t="e">
        <f>IF('Crisis Indicator Data'!#REF!="No Data",1,IF(#REF!&lt;&gt;"",1,0))</f>
        <v>#REF!</v>
      </c>
      <c r="C137" s="206" t="e">
        <f>IF('Crisis Indicator Data'!#REF!="No Data",1,IF(#REF!&lt;&gt;"",1,0))</f>
        <v>#REF!</v>
      </c>
      <c r="D137" s="206" t="e">
        <f>IF('Crisis Indicator Data'!#REF!="No Data",1,IF(#REF!&lt;&gt;"",1,0))</f>
        <v>#REF!</v>
      </c>
      <c r="E137" s="206" t="e">
        <f>IF('Crisis Indicator Data'!#REF!="No Data",1,IF(#REF!&lt;&gt;"",1,0))</f>
        <v>#REF!</v>
      </c>
      <c r="F137" s="206" t="e">
        <f>IF('Crisis Indicator Data'!#REF!="No Data",1,IF(#REF!&lt;&gt;"",1,0))</f>
        <v>#REF!</v>
      </c>
      <c r="G137" s="206" t="e">
        <f>IF('Crisis Indicator Data'!#REF!="No Data",1,IF(#REF!&lt;&gt;"",1,0))</f>
        <v>#REF!</v>
      </c>
      <c r="H137" s="206" t="e">
        <f>IF('Crisis Indicator Data'!#REF!="No Data",1,IF(#REF!&lt;&gt;"",1,0))</f>
        <v>#REF!</v>
      </c>
      <c r="I137" s="206" t="e">
        <f>IF('Crisis Indicator Data'!#REF!="No Data",1,IF(#REF!&lt;&gt;"",1,0))</f>
        <v>#REF!</v>
      </c>
      <c r="J137" s="206" t="e">
        <f>IF('Crisis Indicator Data'!#REF!="No Data",1,IF(#REF!&lt;&gt;"",1,0))</f>
        <v>#REF!</v>
      </c>
      <c r="K137" s="206" t="e">
        <f>IF('Crisis Indicator Data'!#REF!="No Data",1,IF(#REF!&lt;&gt;"",1,0))</f>
        <v>#REF!</v>
      </c>
      <c r="L137" s="206" t="e">
        <f>IF('Crisis Indicator Data'!#REF!="No Data",1,IF(#REF!&lt;&gt;"",1,0))</f>
        <v>#REF!</v>
      </c>
      <c r="M137" s="206" t="e">
        <f>IF('Crisis Indicator Data'!#REF!="No Data",1,IF(#REF!&lt;&gt;"",1,0))</f>
        <v>#REF!</v>
      </c>
      <c r="N137" s="206" t="e">
        <f>IF('Crisis Indicator Data'!#REF!="No Data",1,IF(#REF!&lt;&gt;"",1,0))</f>
        <v>#REF!</v>
      </c>
      <c r="O137" s="206" t="e">
        <f>IF('Crisis Indicator Data'!#REF!="No Data",1,IF(#REF!&lt;&gt;"",1,0))</f>
        <v>#REF!</v>
      </c>
      <c r="P137" s="206" t="e">
        <f>IF('Crisis Indicator Data'!#REF!="No Data",1,IF(#REF!&lt;&gt;"",1,0))</f>
        <v>#REF!</v>
      </c>
      <c r="Q137" s="206" t="e">
        <f>IF('Crisis Indicator Data'!#REF!="No Data",1,IF(#REF!&lt;&gt;"",1,0))</f>
        <v>#REF!</v>
      </c>
      <c r="R137" s="206" t="e">
        <f>IF('Crisis Indicator Data'!#REF!="No Data",1,IF(#REF!&lt;&gt;"",1,0))</f>
        <v>#REF!</v>
      </c>
      <c r="S137" s="206" t="e">
        <f>IF('Crisis Indicator Data'!#REF!="No Data",1,IF(#REF!&lt;&gt;"",1,0))</f>
        <v>#REF!</v>
      </c>
      <c r="T137" s="206" t="e">
        <f>IF('Crisis Indicator Data'!#REF!="No Data",1,IF(#REF!&lt;&gt;"",1,0))</f>
        <v>#REF!</v>
      </c>
      <c r="U137" s="206" t="e">
        <f>IF('Crisis Indicator Data'!#REF!="No Data",1,IF(#REF!&lt;&gt;"",1,0))</f>
        <v>#REF!</v>
      </c>
      <c r="V137" s="206" t="e">
        <f>IF('Crisis Indicator Data'!#REF!="No Data",1,IF(#REF!&lt;&gt;"",1,0))</f>
        <v>#REF!</v>
      </c>
      <c r="W137" s="206" t="e">
        <f>IF('Crisis Indicator Data'!#REF!="No Data",1,IF(#REF!&lt;&gt;"",1,0))</f>
        <v>#REF!</v>
      </c>
      <c r="X137" s="206" t="e">
        <f>IF('Crisis Indicator Data'!#REF!="No Data",1,IF(#REF!&lt;&gt;"",1,0))</f>
        <v>#REF!</v>
      </c>
      <c r="Y137" s="206" t="e">
        <f>IF('Crisis Indicator Data'!#REF!="No Data",1,IF(#REF!&lt;&gt;"",1,0))</f>
        <v>#REF!</v>
      </c>
      <c r="Z137" s="206" t="e">
        <f>IF('Crisis Indicator Data'!#REF!="No Data",1,IF(#REF!&lt;&gt;"",1,0))</f>
        <v>#REF!</v>
      </c>
      <c r="AA137" s="206" t="e">
        <f>IF('Crisis Indicator Data'!#REF!="No Data",1,IF(#REF!&lt;&gt;"",1,0))</f>
        <v>#REF!</v>
      </c>
      <c r="AB137" s="206" t="e">
        <f>IF('Crisis Indicator Data'!#REF!="No Data",1,IF(#REF!&lt;&gt;"",1,0))</f>
        <v>#REF!</v>
      </c>
      <c r="AC137" s="206" t="e">
        <f>IF('Crisis Indicator Data'!#REF!="No Data",1,IF(#REF!&lt;&gt;"",1,0))</f>
        <v>#REF!</v>
      </c>
      <c r="AD137" s="206" t="e">
        <f>IF('Crisis Indicator Data'!#REF!="No Data",1,IF(#REF!&lt;&gt;"",1,0))</f>
        <v>#REF!</v>
      </c>
      <c r="AE137" s="206" t="e">
        <f>IF('Crisis Indicator Data'!#REF!="No Data",1,IF(#REF!&lt;&gt;"",1,0))</f>
        <v>#REF!</v>
      </c>
      <c r="AF137" s="206" t="e">
        <f>IF('Crisis Indicator Data'!#REF!="No Data",1,IF(#REF!&lt;&gt;"",1,0))</f>
        <v>#REF!</v>
      </c>
      <c r="AG137" s="206" t="e">
        <f>IF('Crisis Indicator Data'!#REF!="No Data",1,IF(#REF!&lt;&gt;"",1,0))</f>
        <v>#REF!</v>
      </c>
      <c r="AH137" s="206" t="e">
        <f>IF('Crisis Indicator Data'!#REF!="No Data",1,IF(#REF!&lt;&gt;"",1,0))</f>
        <v>#REF!</v>
      </c>
      <c r="AI137" s="206" t="e">
        <f>IF('Crisis Indicator Data'!#REF!="No Data",1,IF(#REF!&lt;&gt;"",1,0))</f>
        <v>#REF!</v>
      </c>
      <c r="AJ137" s="206" t="e">
        <f>IF('Crisis Indicator Data'!#REF!="No Data",1,IF(#REF!&lt;&gt;"",1,0))</f>
        <v>#REF!</v>
      </c>
      <c r="AK137" s="206" t="e">
        <f>IF('Crisis Indicator Data'!#REF!="No Data",1,IF(#REF!&lt;&gt;"",1,0))</f>
        <v>#REF!</v>
      </c>
      <c r="AL137" s="206" t="e">
        <f>IF('Crisis Indicator Data'!#REF!="No Data",1,IF(#REF!&lt;&gt;"",1,0))</f>
        <v>#REF!</v>
      </c>
      <c r="AM137" s="206" t="e">
        <f>IF('Crisis Indicator Data'!#REF!="No Data",1,IF(#REF!&lt;&gt;"",1,0))</f>
        <v>#REF!</v>
      </c>
      <c r="AN137" s="206" t="e">
        <f>IF('Crisis Indicator Data'!#REF!="No Data",1,IF(#REF!&lt;&gt;"",1,0))</f>
        <v>#REF!</v>
      </c>
      <c r="AO137" s="206" t="e">
        <f>IF('Crisis Indicator Data'!#REF!="No Data",1,IF(#REF!&lt;&gt;"",1,0))</f>
        <v>#REF!</v>
      </c>
      <c r="AP137" s="206" t="e">
        <f>IF('Crisis Indicator Data'!#REF!="No Data",1,IF(#REF!&lt;&gt;"",1,0))</f>
        <v>#REF!</v>
      </c>
      <c r="AQ137" s="206" t="e">
        <f>IF('Crisis Indicator Data'!#REF!="No Data",1,IF(#REF!&lt;&gt;"",1,0))</f>
        <v>#REF!</v>
      </c>
      <c r="AR137" s="206" t="e">
        <f>IF('Crisis Indicator Data'!#REF!="No Data",1,IF(#REF!&lt;&gt;"",1,0))</f>
        <v>#REF!</v>
      </c>
      <c r="AS137" s="206" t="e">
        <f>IF('Crisis Indicator Data'!#REF!="No Data",1,IF(#REF!&lt;&gt;"",1,0))</f>
        <v>#REF!</v>
      </c>
      <c r="AT137" s="206" t="e">
        <f>IF('Crisis Indicator Data'!#REF!="No Data",1,IF(#REF!&lt;&gt;"",1,0))</f>
        <v>#REF!</v>
      </c>
      <c r="AU137" s="206" t="e">
        <f>IF('Crisis Indicator Data'!#REF!="No Data",1,IF(#REF!&lt;&gt;"",1,0))</f>
        <v>#REF!</v>
      </c>
      <c r="AV137" s="206" t="e">
        <f>IF('Crisis Indicator Data'!#REF!="No Data",1,IF(#REF!&lt;&gt;"",1,0))</f>
        <v>#REF!</v>
      </c>
      <c r="AW137" s="206" t="e">
        <f>IF('Crisis Indicator Data'!#REF!="No Data",1,IF(#REF!&lt;&gt;"",1,0))</f>
        <v>#REF!</v>
      </c>
      <c r="AX137" s="206" t="e">
        <f>IF('Crisis Indicator Data'!#REF!="No Data",1,IF(#REF!&lt;&gt;"",1,0))</f>
        <v>#REF!</v>
      </c>
      <c r="AY137" s="206" t="e">
        <f>IF('Crisis Indicator Data'!#REF!="No Data",1,IF(#REF!&lt;&gt;"",1,0))</f>
        <v>#REF!</v>
      </c>
      <c r="AZ137" s="206" t="e">
        <f>IF('Crisis Indicator Data'!#REF!="No Data",1,IF(#REF!&lt;&gt;"",1,0))</f>
        <v>#REF!</v>
      </c>
      <c r="BA137" t="e">
        <f t="shared" si="8"/>
        <v>#REF!</v>
      </c>
      <c r="BB137" s="22" t="e">
        <f t="shared" si="9"/>
        <v>#REF!</v>
      </c>
    </row>
    <row r="138" spans="1:54" x14ac:dyDescent="0.25">
      <c r="A138" t="s">
        <v>7344</v>
      </c>
      <c r="B138" s="206" t="e">
        <f>IF('Crisis Indicator Data'!#REF!="No Data",1,IF(#REF!&lt;&gt;"",1,0))</f>
        <v>#REF!</v>
      </c>
      <c r="C138" s="206" t="e">
        <f>IF('Crisis Indicator Data'!#REF!="No Data",1,IF(#REF!&lt;&gt;"",1,0))</f>
        <v>#REF!</v>
      </c>
      <c r="D138" s="206" t="e">
        <f>IF('Crisis Indicator Data'!#REF!="No Data",1,IF(#REF!&lt;&gt;"",1,0))</f>
        <v>#REF!</v>
      </c>
      <c r="E138" s="206" t="e">
        <f>IF('Crisis Indicator Data'!#REF!="No Data",1,IF(#REF!&lt;&gt;"",1,0))</f>
        <v>#REF!</v>
      </c>
      <c r="F138" s="206" t="e">
        <f>IF('Crisis Indicator Data'!#REF!="No Data",1,IF(#REF!&lt;&gt;"",1,0))</f>
        <v>#REF!</v>
      </c>
      <c r="G138" s="206" t="e">
        <f>IF('Crisis Indicator Data'!#REF!="No Data",1,IF(#REF!&lt;&gt;"",1,0))</f>
        <v>#REF!</v>
      </c>
      <c r="H138" s="206" t="e">
        <f>IF('Crisis Indicator Data'!#REF!="No Data",1,IF(#REF!&lt;&gt;"",1,0))</f>
        <v>#REF!</v>
      </c>
      <c r="I138" s="206" t="e">
        <f>IF('Crisis Indicator Data'!#REF!="No Data",1,IF(#REF!&lt;&gt;"",1,0))</f>
        <v>#REF!</v>
      </c>
      <c r="J138" s="206" t="e">
        <f>IF('Crisis Indicator Data'!#REF!="No Data",1,IF(#REF!&lt;&gt;"",1,0))</f>
        <v>#REF!</v>
      </c>
      <c r="K138" s="206" t="e">
        <f>IF('Crisis Indicator Data'!#REF!="No Data",1,IF(#REF!&lt;&gt;"",1,0))</f>
        <v>#REF!</v>
      </c>
      <c r="L138" s="206" t="e">
        <f>IF('Crisis Indicator Data'!#REF!="No Data",1,IF(#REF!&lt;&gt;"",1,0))</f>
        <v>#REF!</v>
      </c>
      <c r="M138" s="206" t="e">
        <f>IF('Crisis Indicator Data'!#REF!="No Data",1,IF(#REF!&lt;&gt;"",1,0))</f>
        <v>#REF!</v>
      </c>
      <c r="N138" s="206" t="e">
        <f>IF('Crisis Indicator Data'!#REF!="No Data",1,IF(#REF!&lt;&gt;"",1,0))</f>
        <v>#REF!</v>
      </c>
      <c r="O138" s="206" t="e">
        <f>IF('Crisis Indicator Data'!#REF!="No Data",1,IF(#REF!&lt;&gt;"",1,0))</f>
        <v>#REF!</v>
      </c>
      <c r="P138" s="206" t="e">
        <f>IF('Crisis Indicator Data'!#REF!="No Data",1,IF(#REF!&lt;&gt;"",1,0))</f>
        <v>#REF!</v>
      </c>
      <c r="Q138" s="206" t="e">
        <f>IF('Crisis Indicator Data'!#REF!="No Data",1,IF(#REF!&lt;&gt;"",1,0))</f>
        <v>#REF!</v>
      </c>
      <c r="R138" s="206" t="e">
        <f>IF('Crisis Indicator Data'!#REF!="No Data",1,IF(#REF!&lt;&gt;"",1,0))</f>
        <v>#REF!</v>
      </c>
      <c r="S138" s="206" t="e">
        <f>IF('Crisis Indicator Data'!#REF!="No Data",1,IF(#REF!&lt;&gt;"",1,0))</f>
        <v>#REF!</v>
      </c>
      <c r="T138" s="206" t="e">
        <f>IF('Crisis Indicator Data'!#REF!="No Data",1,IF(#REF!&lt;&gt;"",1,0))</f>
        <v>#REF!</v>
      </c>
      <c r="U138" s="206" t="e">
        <f>IF('Crisis Indicator Data'!#REF!="No Data",1,IF(#REF!&lt;&gt;"",1,0))</f>
        <v>#REF!</v>
      </c>
      <c r="V138" s="206" t="e">
        <f>IF('Crisis Indicator Data'!#REF!="No Data",1,IF(#REF!&lt;&gt;"",1,0))</f>
        <v>#REF!</v>
      </c>
      <c r="W138" s="206" t="e">
        <f>IF('Crisis Indicator Data'!#REF!="No Data",1,IF(#REF!&lt;&gt;"",1,0))</f>
        <v>#REF!</v>
      </c>
      <c r="X138" s="206" t="e">
        <f>IF('Crisis Indicator Data'!#REF!="No Data",1,IF(#REF!&lt;&gt;"",1,0))</f>
        <v>#REF!</v>
      </c>
      <c r="Y138" s="206" t="e">
        <f>IF('Crisis Indicator Data'!#REF!="No Data",1,IF(#REF!&lt;&gt;"",1,0))</f>
        <v>#REF!</v>
      </c>
      <c r="Z138" s="206" t="e">
        <f>IF('Crisis Indicator Data'!#REF!="No Data",1,IF(#REF!&lt;&gt;"",1,0))</f>
        <v>#REF!</v>
      </c>
      <c r="AA138" s="206" t="e">
        <f>IF('Crisis Indicator Data'!#REF!="No Data",1,IF(#REF!&lt;&gt;"",1,0))</f>
        <v>#REF!</v>
      </c>
      <c r="AB138" s="206" t="e">
        <f>IF('Crisis Indicator Data'!#REF!="No Data",1,IF(#REF!&lt;&gt;"",1,0))</f>
        <v>#REF!</v>
      </c>
      <c r="AC138" s="206" t="e">
        <f>IF('Crisis Indicator Data'!#REF!="No Data",1,IF(#REF!&lt;&gt;"",1,0))</f>
        <v>#REF!</v>
      </c>
      <c r="AD138" s="206" t="e">
        <f>IF('Crisis Indicator Data'!#REF!="No Data",1,IF(#REF!&lt;&gt;"",1,0))</f>
        <v>#REF!</v>
      </c>
      <c r="AE138" s="206" t="e">
        <f>IF('Crisis Indicator Data'!#REF!="No Data",1,IF(#REF!&lt;&gt;"",1,0))</f>
        <v>#REF!</v>
      </c>
      <c r="AF138" s="206" t="e">
        <f>IF('Crisis Indicator Data'!#REF!="No Data",1,IF(#REF!&lt;&gt;"",1,0))</f>
        <v>#REF!</v>
      </c>
      <c r="AG138" s="206" t="e">
        <f>IF('Crisis Indicator Data'!#REF!="No Data",1,IF(#REF!&lt;&gt;"",1,0))</f>
        <v>#REF!</v>
      </c>
      <c r="AH138" s="206" t="e">
        <f>IF('Crisis Indicator Data'!#REF!="No Data",1,IF(#REF!&lt;&gt;"",1,0))</f>
        <v>#REF!</v>
      </c>
      <c r="AI138" s="206" t="e">
        <f>IF('Crisis Indicator Data'!#REF!="No Data",1,IF(#REF!&lt;&gt;"",1,0))</f>
        <v>#REF!</v>
      </c>
      <c r="AJ138" s="206" t="e">
        <f>IF('Crisis Indicator Data'!#REF!="No Data",1,IF(#REF!&lt;&gt;"",1,0))</f>
        <v>#REF!</v>
      </c>
      <c r="AK138" s="206" t="e">
        <f>IF('Crisis Indicator Data'!#REF!="No Data",1,IF(#REF!&lt;&gt;"",1,0))</f>
        <v>#REF!</v>
      </c>
      <c r="AL138" s="206" t="e">
        <f>IF('Crisis Indicator Data'!#REF!="No Data",1,IF(#REF!&lt;&gt;"",1,0))</f>
        <v>#REF!</v>
      </c>
      <c r="AM138" s="206" t="e">
        <f>IF('Crisis Indicator Data'!#REF!="No Data",1,IF(#REF!&lt;&gt;"",1,0))</f>
        <v>#REF!</v>
      </c>
      <c r="AN138" s="206" t="e">
        <f>IF('Crisis Indicator Data'!#REF!="No Data",1,IF(#REF!&lt;&gt;"",1,0))</f>
        <v>#REF!</v>
      </c>
      <c r="AO138" s="206" t="e">
        <f>IF('Crisis Indicator Data'!#REF!="No Data",1,IF(#REF!&lt;&gt;"",1,0))</f>
        <v>#REF!</v>
      </c>
      <c r="AP138" s="206" t="e">
        <f>IF('Crisis Indicator Data'!#REF!="No Data",1,IF(#REF!&lt;&gt;"",1,0))</f>
        <v>#REF!</v>
      </c>
      <c r="AQ138" s="206" t="e">
        <f>IF('Crisis Indicator Data'!#REF!="No Data",1,IF(#REF!&lt;&gt;"",1,0))</f>
        <v>#REF!</v>
      </c>
      <c r="AR138" s="206" t="e">
        <f>IF('Crisis Indicator Data'!#REF!="No Data",1,IF(#REF!&lt;&gt;"",1,0))</f>
        <v>#REF!</v>
      </c>
      <c r="AS138" s="206" t="e">
        <f>IF('Crisis Indicator Data'!#REF!="No Data",1,IF(#REF!&lt;&gt;"",1,0))</f>
        <v>#REF!</v>
      </c>
      <c r="AT138" s="206" t="e">
        <f>IF('Crisis Indicator Data'!#REF!="No Data",1,IF(#REF!&lt;&gt;"",1,0))</f>
        <v>#REF!</v>
      </c>
      <c r="AU138" s="206" t="e">
        <f>IF('Crisis Indicator Data'!#REF!="No Data",1,IF(#REF!&lt;&gt;"",1,0))</f>
        <v>#REF!</v>
      </c>
      <c r="AV138" s="206" t="e">
        <f>IF('Crisis Indicator Data'!#REF!="No Data",1,IF(#REF!&lt;&gt;"",1,0))</f>
        <v>#REF!</v>
      </c>
      <c r="AW138" s="206" t="e">
        <f>IF('Crisis Indicator Data'!#REF!="No Data",1,IF(#REF!&lt;&gt;"",1,0))</f>
        <v>#REF!</v>
      </c>
      <c r="AX138" s="206" t="e">
        <f>IF('Crisis Indicator Data'!#REF!="No Data",1,IF(#REF!&lt;&gt;"",1,0))</f>
        <v>#REF!</v>
      </c>
      <c r="AY138" s="206" t="e">
        <f>IF('Crisis Indicator Data'!#REF!="No Data",1,IF(#REF!&lt;&gt;"",1,0))</f>
        <v>#REF!</v>
      </c>
      <c r="AZ138" s="206" t="e">
        <f>IF('Crisis Indicator Data'!#REF!="No Data",1,IF(#REF!&lt;&gt;"",1,0))</f>
        <v>#REF!</v>
      </c>
      <c r="BA138" t="e">
        <f t="shared" si="8"/>
        <v>#REF!</v>
      </c>
      <c r="BB138" s="22" t="e">
        <f t="shared" si="9"/>
        <v>#REF!</v>
      </c>
    </row>
    <row r="139" spans="1:54" x14ac:dyDescent="0.25">
      <c r="A139" t="s">
        <v>7349</v>
      </c>
      <c r="B139" s="206" t="e">
        <f>IF('Crisis Indicator Data'!#REF!="No Data",1,IF(#REF!&lt;&gt;"",1,0))</f>
        <v>#REF!</v>
      </c>
      <c r="C139" s="206" t="e">
        <f>IF('Crisis Indicator Data'!#REF!="No Data",1,IF(#REF!&lt;&gt;"",1,0))</f>
        <v>#REF!</v>
      </c>
      <c r="D139" s="206" t="e">
        <f>IF('Crisis Indicator Data'!#REF!="No Data",1,IF(#REF!&lt;&gt;"",1,0))</f>
        <v>#REF!</v>
      </c>
      <c r="E139" s="206" t="e">
        <f>IF('Crisis Indicator Data'!#REF!="No Data",1,IF(#REF!&lt;&gt;"",1,0))</f>
        <v>#REF!</v>
      </c>
      <c r="F139" s="206" t="e">
        <f>IF('Crisis Indicator Data'!#REF!="No Data",1,IF(#REF!&lt;&gt;"",1,0))</f>
        <v>#REF!</v>
      </c>
      <c r="G139" s="206" t="e">
        <f>IF('Crisis Indicator Data'!#REF!="No Data",1,IF(#REF!&lt;&gt;"",1,0))</f>
        <v>#REF!</v>
      </c>
      <c r="H139" s="206" t="e">
        <f>IF('Crisis Indicator Data'!#REF!="No Data",1,IF(#REF!&lt;&gt;"",1,0))</f>
        <v>#REF!</v>
      </c>
      <c r="I139" s="206" t="e">
        <f>IF('Crisis Indicator Data'!#REF!="No Data",1,IF(#REF!&lt;&gt;"",1,0))</f>
        <v>#REF!</v>
      </c>
      <c r="J139" s="206" t="e">
        <f>IF('Crisis Indicator Data'!#REF!="No Data",1,IF(#REF!&lt;&gt;"",1,0))</f>
        <v>#REF!</v>
      </c>
      <c r="K139" s="206" t="e">
        <f>IF('Crisis Indicator Data'!#REF!="No Data",1,IF(#REF!&lt;&gt;"",1,0))</f>
        <v>#REF!</v>
      </c>
      <c r="L139" s="206" t="e">
        <f>IF('Crisis Indicator Data'!#REF!="No Data",1,IF(#REF!&lt;&gt;"",1,0))</f>
        <v>#REF!</v>
      </c>
      <c r="M139" s="206" t="e">
        <f>IF('Crisis Indicator Data'!#REF!="No Data",1,IF(#REF!&lt;&gt;"",1,0))</f>
        <v>#REF!</v>
      </c>
      <c r="N139" s="206" t="e">
        <f>IF('Crisis Indicator Data'!#REF!="No Data",1,IF(#REF!&lt;&gt;"",1,0))</f>
        <v>#REF!</v>
      </c>
      <c r="O139" s="206" t="e">
        <f>IF('Crisis Indicator Data'!#REF!="No Data",1,IF(#REF!&lt;&gt;"",1,0))</f>
        <v>#REF!</v>
      </c>
      <c r="P139" s="206" t="e">
        <f>IF('Crisis Indicator Data'!#REF!="No Data",1,IF(#REF!&lt;&gt;"",1,0))</f>
        <v>#REF!</v>
      </c>
      <c r="Q139" s="206" t="e">
        <f>IF('Crisis Indicator Data'!#REF!="No Data",1,IF(#REF!&lt;&gt;"",1,0))</f>
        <v>#REF!</v>
      </c>
      <c r="R139" s="206" t="e">
        <f>IF('Crisis Indicator Data'!#REF!="No Data",1,IF(#REF!&lt;&gt;"",1,0))</f>
        <v>#REF!</v>
      </c>
      <c r="S139" s="206" t="e">
        <f>IF('Crisis Indicator Data'!#REF!="No Data",1,IF(#REF!&lt;&gt;"",1,0))</f>
        <v>#REF!</v>
      </c>
      <c r="T139" s="206" t="e">
        <f>IF('Crisis Indicator Data'!#REF!="No Data",1,IF(#REF!&lt;&gt;"",1,0))</f>
        <v>#REF!</v>
      </c>
      <c r="U139" s="206" t="e">
        <f>IF('Crisis Indicator Data'!#REF!="No Data",1,IF(#REF!&lt;&gt;"",1,0))</f>
        <v>#REF!</v>
      </c>
      <c r="V139" s="206" t="e">
        <f>IF('Crisis Indicator Data'!#REF!="No Data",1,IF(#REF!&lt;&gt;"",1,0))</f>
        <v>#REF!</v>
      </c>
      <c r="W139" s="206" t="e">
        <f>IF('Crisis Indicator Data'!#REF!="No Data",1,IF(#REF!&lt;&gt;"",1,0))</f>
        <v>#REF!</v>
      </c>
      <c r="X139" s="206" t="e">
        <f>IF('Crisis Indicator Data'!#REF!="No Data",1,IF(#REF!&lt;&gt;"",1,0))</f>
        <v>#REF!</v>
      </c>
      <c r="Y139" s="206" t="e">
        <f>IF('Crisis Indicator Data'!#REF!="No Data",1,IF(#REF!&lt;&gt;"",1,0))</f>
        <v>#REF!</v>
      </c>
      <c r="Z139" s="206" t="e">
        <f>IF('Crisis Indicator Data'!#REF!="No Data",1,IF(#REF!&lt;&gt;"",1,0))</f>
        <v>#REF!</v>
      </c>
      <c r="AA139" s="206" t="e">
        <f>IF('Crisis Indicator Data'!#REF!="No Data",1,IF(#REF!&lt;&gt;"",1,0))</f>
        <v>#REF!</v>
      </c>
      <c r="AB139" s="206" t="e">
        <f>IF('Crisis Indicator Data'!#REF!="No Data",1,IF(#REF!&lt;&gt;"",1,0))</f>
        <v>#REF!</v>
      </c>
      <c r="AC139" s="206" t="e">
        <f>IF('Crisis Indicator Data'!#REF!="No Data",1,IF(#REF!&lt;&gt;"",1,0))</f>
        <v>#REF!</v>
      </c>
      <c r="AD139" s="206" t="e">
        <f>IF('Crisis Indicator Data'!#REF!="No Data",1,IF(#REF!&lt;&gt;"",1,0))</f>
        <v>#REF!</v>
      </c>
      <c r="AE139" s="206" t="e">
        <f>IF('Crisis Indicator Data'!#REF!="No Data",1,IF(#REF!&lt;&gt;"",1,0))</f>
        <v>#REF!</v>
      </c>
      <c r="AF139" s="206" t="e">
        <f>IF('Crisis Indicator Data'!#REF!="No Data",1,IF(#REF!&lt;&gt;"",1,0))</f>
        <v>#REF!</v>
      </c>
      <c r="AG139" s="206" t="e">
        <f>IF('Crisis Indicator Data'!#REF!="No Data",1,IF(#REF!&lt;&gt;"",1,0))</f>
        <v>#REF!</v>
      </c>
      <c r="AH139" s="206" t="e">
        <f>IF('Crisis Indicator Data'!#REF!="No Data",1,IF(#REF!&lt;&gt;"",1,0))</f>
        <v>#REF!</v>
      </c>
      <c r="AI139" s="206" t="e">
        <f>IF('Crisis Indicator Data'!#REF!="No Data",1,IF(#REF!&lt;&gt;"",1,0))</f>
        <v>#REF!</v>
      </c>
      <c r="AJ139" s="206" t="e">
        <f>IF('Crisis Indicator Data'!#REF!="No Data",1,IF(#REF!&lt;&gt;"",1,0))</f>
        <v>#REF!</v>
      </c>
      <c r="AK139" s="206" t="e">
        <f>IF('Crisis Indicator Data'!#REF!="No Data",1,IF(#REF!&lt;&gt;"",1,0))</f>
        <v>#REF!</v>
      </c>
      <c r="AL139" s="206" t="e">
        <f>IF('Crisis Indicator Data'!#REF!="No Data",1,IF(#REF!&lt;&gt;"",1,0))</f>
        <v>#REF!</v>
      </c>
      <c r="AM139" s="206" t="e">
        <f>IF('Crisis Indicator Data'!#REF!="No Data",1,IF(#REF!&lt;&gt;"",1,0))</f>
        <v>#REF!</v>
      </c>
      <c r="AN139" s="206" t="e">
        <f>IF('Crisis Indicator Data'!#REF!="No Data",1,IF(#REF!&lt;&gt;"",1,0))</f>
        <v>#REF!</v>
      </c>
      <c r="AO139" s="206" t="e">
        <f>IF('Crisis Indicator Data'!#REF!="No Data",1,IF(#REF!&lt;&gt;"",1,0))</f>
        <v>#REF!</v>
      </c>
      <c r="AP139" s="206" t="e">
        <f>IF('Crisis Indicator Data'!#REF!="No Data",1,IF(#REF!&lt;&gt;"",1,0))</f>
        <v>#REF!</v>
      </c>
      <c r="AQ139" s="206" t="e">
        <f>IF('Crisis Indicator Data'!#REF!="No Data",1,IF(#REF!&lt;&gt;"",1,0))</f>
        <v>#REF!</v>
      </c>
      <c r="AR139" s="206" t="e">
        <f>IF('Crisis Indicator Data'!#REF!="No Data",1,IF(#REF!&lt;&gt;"",1,0))</f>
        <v>#REF!</v>
      </c>
      <c r="AS139" s="206" t="e">
        <f>IF('Crisis Indicator Data'!#REF!="No Data",1,IF(#REF!&lt;&gt;"",1,0))</f>
        <v>#REF!</v>
      </c>
      <c r="AT139" s="206" t="e">
        <f>IF('Crisis Indicator Data'!#REF!="No Data",1,IF(#REF!&lt;&gt;"",1,0))</f>
        <v>#REF!</v>
      </c>
      <c r="AU139" s="206" t="e">
        <f>IF('Crisis Indicator Data'!#REF!="No Data",1,IF(#REF!&lt;&gt;"",1,0))</f>
        <v>#REF!</v>
      </c>
      <c r="AV139" s="206" t="e">
        <f>IF('Crisis Indicator Data'!#REF!="No Data",1,IF(#REF!&lt;&gt;"",1,0))</f>
        <v>#REF!</v>
      </c>
      <c r="AW139" s="206" t="e">
        <f>IF('Crisis Indicator Data'!#REF!="No Data",1,IF(#REF!&lt;&gt;"",1,0))</f>
        <v>#REF!</v>
      </c>
      <c r="AX139" s="206" t="e">
        <f>IF('Crisis Indicator Data'!#REF!="No Data",1,IF(#REF!&lt;&gt;"",1,0))</f>
        <v>#REF!</v>
      </c>
      <c r="AY139" s="206" t="e">
        <f>IF('Crisis Indicator Data'!#REF!="No Data",1,IF(#REF!&lt;&gt;"",1,0))</f>
        <v>#REF!</v>
      </c>
      <c r="AZ139" s="206" t="e">
        <f>IF('Crisis Indicator Data'!#REF!="No Data",1,IF(#REF!&lt;&gt;"",1,0))</f>
        <v>#REF!</v>
      </c>
      <c r="BA139" t="e">
        <f t="shared" si="8"/>
        <v>#REF!</v>
      </c>
      <c r="BB139" s="22" t="e">
        <f t="shared" si="9"/>
        <v>#REF!</v>
      </c>
    </row>
    <row r="140" spans="1:54" x14ac:dyDescent="0.25">
      <c r="A140" t="s">
        <v>7353</v>
      </c>
      <c r="B140" s="206" t="e">
        <f>IF('Crisis Indicator Data'!#REF!="No Data",1,IF(#REF!&lt;&gt;"",1,0))</f>
        <v>#REF!</v>
      </c>
      <c r="C140" s="206" t="e">
        <f>IF('Crisis Indicator Data'!#REF!="No Data",1,IF(#REF!&lt;&gt;"",1,0))</f>
        <v>#REF!</v>
      </c>
      <c r="D140" s="206" t="e">
        <f>IF('Crisis Indicator Data'!#REF!="No Data",1,IF(#REF!&lt;&gt;"",1,0))</f>
        <v>#REF!</v>
      </c>
      <c r="E140" s="206" t="e">
        <f>IF('Crisis Indicator Data'!#REF!="No Data",1,IF(#REF!&lt;&gt;"",1,0))</f>
        <v>#REF!</v>
      </c>
      <c r="F140" s="206" t="e">
        <f>IF('Crisis Indicator Data'!#REF!="No Data",1,IF(#REF!&lt;&gt;"",1,0))</f>
        <v>#REF!</v>
      </c>
      <c r="G140" s="206" t="e">
        <f>IF('Crisis Indicator Data'!#REF!="No Data",1,IF(#REF!&lt;&gt;"",1,0))</f>
        <v>#REF!</v>
      </c>
      <c r="H140" s="206" t="e">
        <f>IF('Crisis Indicator Data'!#REF!="No Data",1,IF(#REF!&lt;&gt;"",1,0))</f>
        <v>#REF!</v>
      </c>
      <c r="I140" s="206" t="e">
        <f>IF('Crisis Indicator Data'!#REF!="No Data",1,IF(#REF!&lt;&gt;"",1,0))</f>
        <v>#REF!</v>
      </c>
      <c r="J140" s="206" t="e">
        <f>IF('Crisis Indicator Data'!#REF!="No Data",1,IF(#REF!&lt;&gt;"",1,0))</f>
        <v>#REF!</v>
      </c>
      <c r="K140" s="206" t="e">
        <f>IF('Crisis Indicator Data'!#REF!="No Data",1,IF(#REF!&lt;&gt;"",1,0))</f>
        <v>#REF!</v>
      </c>
      <c r="L140" s="206" t="e">
        <f>IF('Crisis Indicator Data'!#REF!="No Data",1,IF(#REF!&lt;&gt;"",1,0))</f>
        <v>#REF!</v>
      </c>
      <c r="M140" s="206" t="e">
        <f>IF('Crisis Indicator Data'!#REF!="No Data",1,IF(#REF!&lt;&gt;"",1,0))</f>
        <v>#REF!</v>
      </c>
      <c r="N140" s="206" t="e">
        <f>IF('Crisis Indicator Data'!#REF!="No Data",1,IF(#REF!&lt;&gt;"",1,0))</f>
        <v>#REF!</v>
      </c>
      <c r="O140" s="206" t="e">
        <f>IF('Crisis Indicator Data'!#REF!="No Data",1,IF(#REF!&lt;&gt;"",1,0))</f>
        <v>#REF!</v>
      </c>
      <c r="P140" s="206" t="e">
        <f>IF('Crisis Indicator Data'!#REF!="No Data",1,IF(#REF!&lt;&gt;"",1,0))</f>
        <v>#REF!</v>
      </c>
      <c r="Q140" s="206" t="e">
        <f>IF('Crisis Indicator Data'!#REF!="No Data",1,IF(#REF!&lt;&gt;"",1,0))</f>
        <v>#REF!</v>
      </c>
      <c r="R140" s="206" t="e">
        <f>IF('Crisis Indicator Data'!#REF!="No Data",1,IF(#REF!&lt;&gt;"",1,0))</f>
        <v>#REF!</v>
      </c>
      <c r="S140" s="206" t="e">
        <f>IF('Crisis Indicator Data'!#REF!="No Data",1,IF(#REF!&lt;&gt;"",1,0))</f>
        <v>#REF!</v>
      </c>
      <c r="T140" s="206" t="e">
        <f>IF('Crisis Indicator Data'!#REF!="No Data",1,IF(#REF!&lt;&gt;"",1,0))</f>
        <v>#REF!</v>
      </c>
      <c r="U140" s="206" t="e">
        <f>IF('Crisis Indicator Data'!#REF!="No Data",1,IF(#REF!&lt;&gt;"",1,0))</f>
        <v>#REF!</v>
      </c>
      <c r="V140" s="206" t="e">
        <f>IF('Crisis Indicator Data'!#REF!="No Data",1,IF(#REF!&lt;&gt;"",1,0))</f>
        <v>#REF!</v>
      </c>
      <c r="W140" s="206" t="e">
        <f>IF('Crisis Indicator Data'!#REF!="No Data",1,IF(#REF!&lt;&gt;"",1,0))</f>
        <v>#REF!</v>
      </c>
      <c r="X140" s="206" t="e">
        <f>IF('Crisis Indicator Data'!#REF!="No Data",1,IF(#REF!&lt;&gt;"",1,0))</f>
        <v>#REF!</v>
      </c>
      <c r="Y140" s="206" t="e">
        <f>IF('Crisis Indicator Data'!#REF!="No Data",1,IF(#REF!&lt;&gt;"",1,0))</f>
        <v>#REF!</v>
      </c>
      <c r="Z140" s="206" t="e">
        <f>IF('Crisis Indicator Data'!#REF!="No Data",1,IF(#REF!&lt;&gt;"",1,0))</f>
        <v>#REF!</v>
      </c>
      <c r="AA140" s="206" t="e">
        <f>IF('Crisis Indicator Data'!#REF!="No Data",1,IF(#REF!&lt;&gt;"",1,0))</f>
        <v>#REF!</v>
      </c>
      <c r="AB140" s="206" t="e">
        <f>IF('Crisis Indicator Data'!#REF!="No Data",1,IF(#REF!&lt;&gt;"",1,0))</f>
        <v>#REF!</v>
      </c>
      <c r="AC140" s="206" t="e">
        <f>IF('Crisis Indicator Data'!#REF!="No Data",1,IF(#REF!&lt;&gt;"",1,0))</f>
        <v>#REF!</v>
      </c>
      <c r="AD140" s="206" t="e">
        <f>IF('Crisis Indicator Data'!#REF!="No Data",1,IF(#REF!&lt;&gt;"",1,0))</f>
        <v>#REF!</v>
      </c>
      <c r="AE140" s="206" t="e">
        <f>IF('Crisis Indicator Data'!#REF!="No Data",1,IF(#REF!&lt;&gt;"",1,0))</f>
        <v>#REF!</v>
      </c>
      <c r="AF140" s="206" t="e">
        <f>IF('Crisis Indicator Data'!#REF!="No Data",1,IF(#REF!&lt;&gt;"",1,0))</f>
        <v>#REF!</v>
      </c>
      <c r="AG140" s="206" t="e">
        <f>IF('Crisis Indicator Data'!#REF!="No Data",1,IF(#REF!&lt;&gt;"",1,0))</f>
        <v>#REF!</v>
      </c>
      <c r="AH140" s="206" t="e">
        <f>IF('Crisis Indicator Data'!#REF!="No Data",1,IF(#REF!&lt;&gt;"",1,0))</f>
        <v>#REF!</v>
      </c>
      <c r="AI140" s="206" t="e">
        <f>IF('Crisis Indicator Data'!#REF!="No Data",1,IF(#REF!&lt;&gt;"",1,0))</f>
        <v>#REF!</v>
      </c>
      <c r="AJ140" s="206" t="e">
        <f>IF('Crisis Indicator Data'!#REF!="No Data",1,IF(#REF!&lt;&gt;"",1,0))</f>
        <v>#REF!</v>
      </c>
      <c r="AK140" s="206" t="e">
        <f>IF('Crisis Indicator Data'!#REF!="No Data",1,IF(#REF!&lt;&gt;"",1,0))</f>
        <v>#REF!</v>
      </c>
      <c r="AL140" s="206" t="e">
        <f>IF('Crisis Indicator Data'!#REF!="No Data",1,IF(#REF!&lt;&gt;"",1,0))</f>
        <v>#REF!</v>
      </c>
      <c r="AM140" s="206" t="e">
        <f>IF('Crisis Indicator Data'!#REF!="No Data",1,IF(#REF!&lt;&gt;"",1,0))</f>
        <v>#REF!</v>
      </c>
      <c r="AN140" s="206" t="e">
        <f>IF('Crisis Indicator Data'!#REF!="No Data",1,IF(#REF!&lt;&gt;"",1,0))</f>
        <v>#REF!</v>
      </c>
      <c r="AO140" s="206" t="e">
        <f>IF('Crisis Indicator Data'!#REF!="No Data",1,IF(#REF!&lt;&gt;"",1,0))</f>
        <v>#REF!</v>
      </c>
      <c r="AP140" s="206" t="e">
        <f>IF('Crisis Indicator Data'!#REF!="No Data",1,IF(#REF!&lt;&gt;"",1,0))</f>
        <v>#REF!</v>
      </c>
      <c r="AQ140" s="206" t="e">
        <f>IF('Crisis Indicator Data'!#REF!="No Data",1,IF(#REF!&lt;&gt;"",1,0))</f>
        <v>#REF!</v>
      </c>
      <c r="AR140" s="206" t="e">
        <f>IF('Crisis Indicator Data'!#REF!="No Data",1,IF(#REF!&lt;&gt;"",1,0))</f>
        <v>#REF!</v>
      </c>
      <c r="AS140" s="206" t="e">
        <f>IF('Crisis Indicator Data'!#REF!="No Data",1,IF(#REF!&lt;&gt;"",1,0))</f>
        <v>#REF!</v>
      </c>
      <c r="AT140" s="206" t="e">
        <f>IF('Crisis Indicator Data'!#REF!="No Data",1,IF(#REF!&lt;&gt;"",1,0))</f>
        <v>#REF!</v>
      </c>
      <c r="AU140" s="206" t="e">
        <f>IF('Crisis Indicator Data'!#REF!="No Data",1,IF(#REF!&lt;&gt;"",1,0))</f>
        <v>#REF!</v>
      </c>
      <c r="AV140" s="206" t="e">
        <f>IF('Crisis Indicator Data'!#REF!="No Data",1,IF(#REF!&lt;&gt;"",1,0))</f>
        <v>#REF!</v>
      </c>
      <c r="AW140" s="206" t="e">
        <f>IF('Crisis Indicator Data'!#REF!="No Data",1,IF(#REF!&lt;&gt;"",1,0))</f>
        <v>#REF!</v>
      </c>
      <c r="AX140" s="206" t="e">
        <f>IF('Crisis Indicator Data'!#REF!="No Data",1,IF(#REF!&lt;&gt;"",1,0))</f>
        <v>#REF!</v>
      </c>
      <c r="AY140" s="206" t="e">
        <f>IF('Crisis Indicator Data'!#REF!="No Data",1,IF(#REF!&lt;&gt;"",1,0))</f>
        <v>#REF!</v>
      </c>
      <c r="AZ140" s="206" t="e">
        <f>IF('Crisis Indicator Data'!#REF!="No Data",1,IF(#REF!&lt;&gt;"",1,0))</f>
        <v>#REF!</v>
      </c>
      <c r="BA140" t="e">
        <f t="shared" si="8"/>
        <v>#REF!</v>
      </c>
      <c r="BB140" s="22" t="e">
        <f t="shared" si="9"/>
        <v>#REF!</v>
      </c>
    </row>
    <row r="141" spans="1:54" x14ac:dyDescent="0.25">
      <c r="A141" t="s">
        <v>7355</v>
      </c>
      <c r="B141" s="206" t="e">
        <f>IF('Crisis Indicator Data'!#REF!="No Data",1,IF(#REF!&lt;&gt;"",1,0))</f>
        <v>#REF!</v>
      </c>
      <c r="C141" s="206" t="e">
        <f>IF('Crisis Indicator Data'!#REF!="No Data",1,IF(#REF!&lt;&gt;"",1,0))</f>
        <v>#REF!</v>
      </c>
      <c r="D141" s="206" t="e">
        <f>IF('Crisis Indicator Data'!#REF!="No Data",1,IF(#REF!&lt;&gt;"",1,0))</f>
        <v>#REF!</v>
      </c>
      <c r="E141" s="206" t="e">
        <f>IF('Crisis Indicator Data'!#REF!="No Data",1,IF(#REF!&lt;&gt;"",1,0))</f>
        <v>#REF!</v>
      </c>
      <c r="F141" s="206" t="e">
        <f>IF('Crisis Indicator Data'!#REF!="No Data",1,IF(#REF!&lt;&gt;"",1,0))</f>
        <v>#REF!</v>
      </c>
      <c r="G141" s="206" t="e">
        <f>IF('Crisis Indicator Data'!#REF!="No Data",1,IF(#REF!&lt;&gt;"",1,0))</f>
        <v>#REF!</v>
      </c>
      <c r="H141" s="206" t="e">
        <f>IF('Crisis Indicator Data'!#REF!="No Data",1,IF(#REF!&lt;&gt;"",1,0))</f>
        <v>#REF!</v>
      </c>
      <c r="I141" s="206" t="e">
        <f>IF('Crisis Indicator Data'!#REF!="No Data",1,IF(#REF!&lt;&gt;"",1,0))</f>
        <v>#REF!</v>
      </c>
      <c r="J141" s="206" t="e">
        <f>IF('Crisis Indicator Data'!#REF!="No Data",1,IF(#REF!&lt;&gt;"",1,0))</f>
        <v>#REF!</v>
      </c>
      <c r="K141" s="206" t="e">
        <f>IF('Crisis Indicator Data'!#REF!="No Data",1,IF(#REF!&lt;&gt;"",1,0))</f>
        <v>#REF!</v>
      </c>
      <c r="L141" s="206" t="e">
        <f>IF('Crisis Indicator Data'!#REF!="No Data",1,IF(#REF!&lt;&gt;"",1,0))</f>
        <v>#REF!</v>
      </c>
      <c r="M141" s="206" t="e">
        <f>IF('Crisis Indicator Data'!#REF!="No Data",1,IF(#REF!&lt;&gt;"",1,0))</f>
        <v>#REF!</v>
      </c>
      <c r="N141" s="206" t="e">
        <f>IF('Crisis Indicator Data'!#REF!="No Data",1,IF(#REF!&lt;&gt;"",1,0))</f>
        <v>#REF!</v>
      </c>
      <c r="O141" s="206" t="e">
        <f>IF('Crisis Indicator Data'!#REF!="No Data",1,IF(#REF!&lt;&gt;"",1,0))</f>
        <v>#REF!</v>
      </c>
      <c r="P141" s="206" t="e">
        <f>IF('Crisis Indicator Data'!#REF!="No Data",1,IF(#REF!&lt;&gt;"",1,0))</f>
        <v>#REF!</v>
      </c>
      <c r="Q141" s="206" t="e">
        <f>IF('Crisis Indicator Data'!#REF!="No Data",1,IF(#REF!&lt;&gt;"",1,0))</f>
        <v>#REF!</v>
      </c>
      <c r="R141" s="206" t="e">
        <f>IF('Crisis Indicator Data'!#REF!="No Data",1,IF(#REF!&lt;&gt;"",1,0))</f>
        <v>#REF!</v>
      </c>
      <c r="S141" s="206" t="e">
        <f>IF('Crisis Indicator Data'!#REF!="No Data",1,IF(#REF!&lt;&gt;"",1,0))</f>
        <v>#REF!</v>
      </c>
      <c r="T141" s="206" t="e">
        <f>IF('Crisis Indicator Data'!#REF!="No Data",1,IF(#REF!&lt;&gt;"",1,0))</f>
        <v>#REF!</v>
      </c>
      <c r="U141" s="206" t="e">
        <f>IF('Crisis Indicator Data'!#REF!="No Data",1,IF(#REF!&lt;&gt;"",1,0))</f>
        <v>#REF!</v>
      </c>
      <c r="V141" s="206" t="e">
        <f>IF('Crisis Indicator Data'!#REF!="No Data",1,IF(#REF!&lt;&gt;"",1,0))</f>
        <v>#REF!</v>
      </c>
      <c r="W141" s="206" t="e">
        <f>IF('Crisis Indicator Data'!#REF!="No Data",1,IF(#REF!&lt;&gt;"",1,0))</f>
        <v>#REF!</v>
      </c>
      <c r="X141" s="206" t="e">
        <f>IF('Crisis Indicator Data'!#REF!="No Data",1,IF(#REF!&lt;&gt;"",1,0))</f>
        <v>#REF!</v>
      </c>
      <c r="Y141" s="206" t="e">
        <f>IF('Crisis Indicator Data'!#REF!="No Data",1,IF(#REF!&lt;&gt;"",1,0))</f>
        <v>#REF!</v>
      </c>
      <c r="Z141" s="206" t="e">
        <f>IF('Crisis Indicator Data'!#REF!="No Data",1,IF(#REF!&lt;&gt;"",1,0))</f>
        <v>#REF!</v>
      </c>
      <c r="AA141" s="206" t="e">
        <f>IF('Crisis Indicator Data'!#REF!="No Data",1,IF(#REF!&lt;&gt;"",1,0))</f>
        <v>#REF!</v>
      </c>
      <c r="AB141" s="206" t="e">
        <f>IF('Crisis Indicator Data'!#REF!="No Data",1,IF(#REF!&lt;&gt;"",1,0))</f>
        <v>#REF!</v>
      </c>
      <c r="AC141" s="206" t="e">
        <f>IF('Crisis Indicator Data'!#REF!="No Data",1,IF(#REF!&lt;&gt;"",1,0))</f>
        <v>#REF!</v>
      </c>
      <c r="AD141" s="206" t="e">
        <f>IF('Crisis Indicator Data'!#REF!="No Data",1,IF(#REF!&lt;&gt;"",1,0))</f>
        <v>#REF!</v>
      </c>
      <c r="AE141" s="206" t="e">
        <f>IF('Crisis Indicator Data'!#REF!="No Data",1,IF(#REF!&lt;&gt;"",1,0))</f>
        <v>#REF!</v>
      </c>
      <c r="AF141" s="206" t="e">
        <f>IF('Crisis Indicator Data'!#REF!="No Data",1,IF(#REF!&lt;&gt;"",1,0))</f>
        <v>#REF!</v>
      </c>
      <c r="AG141" s="206" t="e">
        <f>IF('Crisis Indicator Data'!#REF!="No Data",1,IF(#REF!&lt;&gt;"",1,0))</f>
        <v>#REF!</v>
      </c>
      <c r="AH141" s="206" t="e">
        <f>IF('Crisis Indicator Data'!#REF!="No Data",1,IF(#REF!&lt;&gt;"",1,0))</f>
        <v>#REF!</v>
      </c>
      <c r="AI141" s="206" t="e">
        <f>IF('Crisis Indicator Data'!#REF!="No Data",1,IF(#REF!&lt;&gt;"",1,0))</f>
        <v>#REF!</v>
      </c>
      <c r="AJ141" s="206" t="e">
        <f>IF('Crisis Indicator Data'!#REF!="No Data",1,IF(#REF!&lt;&gt;"",1,0))</f>
        <v>#REF!</v>
      </c>
      <c r="AK141" s="206" t="e">
        <f>IF('Crisis Indicator Data'!#REF!="No Data",1,IF(#REF!&lt;&gt;"",1,0))</f>
        <v>#REF!</v>
      </c>
      <c r="AL141" s="206" t="e">
        <f>IF('Crisis Indicator Data'!#REF!="No Data",1,IF(#REF!&lt;&gt;"",1,0))</f>
        <v>#REF!</v>
      </c>
      <c r="AM141" s="206" t="e">
        <f>IF('Crisis Indicator Data'!#REF!="No Data",1,IF(#REF!&lt;&gt;"",1,0))</f>
        <v>#REF!</v>
      </c>
      <c r="AN141" s="206" t="e">
        <f>IF('Crisis Indicator Data'!#REF!="No Data",1,IF(#REF!&lt;&gt;"",1,0))</f>
        <v>#REF!</v>
      </c>
      <c r="AO141" s="206" t="e">
        <f>IF('Crisis Indicator Data'!#REF!="No Data",1,IF(#REF!&lt;&gt;"",1,0))</f>
        <v>#REF!</v>
      </c>
      <c r="AP141" s="206" t="e">
        <f>IF('Crisis Indicator Data'!#REF!="No Data",1,IF(#REF!&lt;&gt;"",1,0))</f>
        <v>#REF!</v>
      </c>
      <c r="AQ141" s="206" t="e">
        <f>IF('Crisis Indicator Data'!#REF!="No Data",1,IF(#REF!&lt;&gt;"",1,0))</f>
        <v>#REF!</v>
      </c>
      <c r="AR141" s="206" t="e">
        <f>IF('Crisis Indicator Data'!#REF!="No Data",1,IF(#REF!&lt;&gt;"",1,0))</f>
        <v>#REF!</v>
      </c>
      <c r="AS141" s="206" t="e">
        <f>IF('Crisis Indicator Data'!#REF!="No Data",1,IF(#REF!&lt;&gt;"",1,0))</f>
        <v>#REF!</v>
      </c>
      <c r="AT141" s="206" t="e">
        <f>IF('Crisis Indicator Data'!#REF!="No Data",1,IF(#REF!&lt;&gt;"",1,0))</f>
        <v>#REF!</v>
      </c>
      <c r="AU141" s="206" t="e">
        <f>IF('Crisis Indicator Data'!#REF!="No Data",1,IF(#REF!&lt;&gt;"",1,0))</f>
        <v>#REF!</v>
      </c>
      <c r="AV141" s="206" t="e">
        <f>IF('Crisis Indicator Data'!#REF!="No Data",1,IF(#REF!&lt;&gt;"",1,0))</f>
        <v>#REF!</v>
      </c>
      <c r="AW141" s="206" t="e">
        <f>IF('Crisis Indicator Data'!#REF!="No Data",1,IF(#REF!&lt;&gt;"",1,0))</f>
        <v>#REF!</v>
      </c>
      <c r="AX141" s="206" t="e">
        <f>IF('Crisis Indicator Data'!#REF!="No Data",1,IF(#REF!&lt;&gt;"",1,0))</f>
        <v>#REF!</v>
      </c>
      <c r="AY141" s="206" t="e">
        <f>IF('Crisis Indicator Data'!#REF!="No Data",1,IF(#REF!&lt;&gt;"",1,0))</f>
        <v>#REF!</v>
      </c>
      <c r="AZ141" s="206" t="e">
        <f>IF('Crisis Indicator Data'!#REF!="No Data",1,IF(#REF!&lt;&gt;"",1,0))</f>
        <v>#REF!</v>
      </c>
      <c r="BA141" t="e">
        <f t="shared" si="8"/>
        <v>#REF!</v>
      </c>
      <c r="BB141" s="22" t="e">
        <f t="shared" si="9"/>
        <v>#REF!</v>
      </c>
    </row>
    <row r="142" spans="1:54" x14ac:dyDescent="0.25">
      <c r="A142" t="s">
        <v>7356</v>
      </c>
      <c r="B142" s="206" t="e">
        <f>IF('Crisis Indicator Data'!#REF!="No Data",1,IF(#REF!&lt;&gt;"",1,0))</f>
        <v>#REF!</v>
      </c>
      <c r="C142" s="206" t="e">
        <f>IF('Crisis Indicator Data'!#REF!="No Data",1,IF(#REF!&lt;&gt;"",1,0))</f>
        <v>#REF!</v>
      </c>
      <c r="D142" s="206" t="e">
        <f>IF('Crisis Indicator Data'!#REF!="No Data",1,IF(#REF!&lt;&gt;"",1,0))</f>
        <v>#REF!</v>
      </c>
      <c r="E142" s="206" t="e">
        <f>IF('Crisis Indicator Data'!#REF!="No Data",1,IF(#REF!&lt;&gt;"",1,0))</f>
        <v>#REF!</v>
      </c>
      <c r="F142" s="206" t="e">
        <f>IF('Crisis Indicator Data'!#REF!="No Data",1,IF(#REF!&lt;&gt;"",1,0))</f>
        <v>#REF!</v>
      </c>
      <c r="G142" s="206" t="e">
        <f>IF('Crisis Indicator Data'!#REF!="No Data",1,IF(#REF!&lt;&gt;"",1,0))</f>
        <v>#REF!</v>
      </c>
      <c r="H142" s="206" t="e">
        <f>IF('Crisis Indicator Data'!#REF!="No Data",1,IF(#REF!&lt;&gt;"",1,0))</f>
        <v>#REF!</v>
      </c>
      <c r="I142" s="206" t="e">
        <f>IF('Crisis Indicator Data'!#REF!="No Data",1,IF(#REF!&lt;&gt;"",1,0))</f>
        <v>#REF!</v>
      </c>
      <c r="J142" s="206" t="e">
        <f>IF('Crisis Indicator Data'!#REF!="No Data",1,IF(#REF!&lt;&gt;"",1,0))</f>
        <v>#REF!</v>
      </c>
      <c r="K142" s="206" t="e">
        <f>IF('Crisis Indicator Data'!#REF!="No Data",1,IF(#REF!&lt;&gt;"",1,0))</f>
        <v>#REF!</v>
      </c>
      <c r="L142" s="206" t="e">
        <f>IF('Crisis Indicator Data'!#REF!="No Data",1,IF(#REF!&lt;&gt;"",1,0))</f>
        <v>#REF!</v>
      </c>
      <c r="M142" s="206" t="e">
        <f>IF('Crisis Indicator Data'!#REF!="No Data",1,IF(#REF!&lt;&gt;"",1,0))</f>
        <v>#REF!</v>
      </c>
      <c r="N142" s="206" t="e">
        <f>IF('Crisis Indicator Data'!#REF!="No Data",1,IF(#REF!&lt;&gt;"",1,0))</f>
        <v>#REF!</v>
      </c>
      <c r="O142" s="206" t="e">
        <f>IF('Crisis Indicator Data'!#REF!="No Data",1,IF(#REF!&lt;&gt;"",1,0))</f>
        <v>#REF!</v>
      </c>
      <c r="P142" s="206" t="e">
        <f>IF('Crisis Indicator Data'!#REF!="No Data",1,IF(#REF!&lt;&gt;"",1,0))</f>
        <v>#REF!</v>
      </c>
      <c r="Q142" s="206" t="e">
        <f>IF('Crisis Indicator Data'!#REF!="No Data",1,IF(#REF!&lt;&gt;"",1,0))</f>
        <v>#REF!</v>
      </c>
      <c r="R142" s="206" t="e">
        <f>IF('Crisis Indicator Data'!#REF!="No Data",1,IF(#REF!&lt;&gt;"",1,0))</f>
        <v>#REF!</v>
      </c>
      <c r="S142" s="206" t="e">
        <f>IF('Crisis Indicator Data'!#REF!="No Data",1,IF(#REF!&lt;&gt;"",1,0))</f>
        <v>#REF!</v>
      </c>
      <c r="T142" s="206" t="e">
        <f>IF('Crisis Indicator Data'!#REF!="No Data",1,IF(#REF!&lt;&gt;"",1,0))</f>
        <v>#REF!</v>
      </c>
      <c r="U142" s="206" t="e">
        <f>IF('Crisis Indicator Data'!#REF!="No Data",1,IF(#REF!&lt;&gt;"",1,0))</f>
        <v>#REF!</v>
      </c>
      <c r="V142" s="206" t="e">
        <f>IF('Crisis Indicator Data'!#REF!="No Data",1,IF(#REF!&lt;&gt;"",1,0))</f>
        <v>#REF!</v>
      </c>
      <c r="W142" s="206" t="e">
        <f>IF('Crisis Indicator Data'!#REF!="No Data",1,IF(#REF!&lt;&gt;"",1,0))</f>
        <v>#REF!</v>
      </c>
      <c r="X142" s="206" t="e">
        <f>IF('Crisis Indicator Data'!#REF!="No Data",1,IF(#REF!&lt;&gt;"",1,0))</f>
        <v>#REF!</v>
      </c>
      <c r="Y142" s="206" t="e">
        <f>IF('Crisis Indicator Data'!#REF!="No Data",1,IF(#REF!&lt;&gt;"",1,0))</f>
        <v>#REF!</v>
      </c>
      <c r="Z142" s="206" t="e">
        <f>IF('Crisis Indicator Data'!#REF!="No Data",1,IF(#REF!&lt;&gt;"",1,0))</f>
        <v>#REF!</v>
      </c>
      <c r="AA142" s="206" t="e">
        <f>IF('Crisis Indicator Data'!#REF!="No Data",1,IF(#REF!&lt;&gt;"",1,0))</f>
        <v>#REF!</v>
      </c>
      <c r="AB142" s="206" t="e">
        <f>IF('Crisis Indicator Data'!#REF!="No Data",1,IF(#REF!&lt;&gt;"",1,0))</f>
        <v>#REF!</v>
      </c>
      <c r="AC142" s="206" t="e">
        <f>IF('Crisis Indicator Data'!#REF!="No Data",1,IF(#REF!&lt;&gt;"",1,0))</f>
        <v>#REF!</v>
      </c>
      <c r="AD142" s="206" t="e">
        <f>IF('Crisis Indicator Data'!#REF!="No Data",1,IF(#REF!&lt;&gt;"",1,0))</f>
        <v>#REF!</v>
      </c>
      <c r="AE142" s="206" t="e">
        <f>IF('Crisis Indicator Data'!#REF!="No Data",1,IF(#REF!&lt;&gt;"",1,0))</f>
        <v>#REF!</v>
      </c>
      <c r="AF142" s="206" t="e">
        <f>IF('Crisis Indicator Data'!#REF!="No Data",1,IF(#REF!&lt;&gt;"",1,0))</f>
        <v>#REF!</v>
      </c>
      <c r="AG142" s="206" t="e">
        <f>IF('Crisis Indicator Data'!#REF!="No Data",1,IF(#REF!&lt;&gt;"",1,0))</f>
        <v>#REF!</v>
      </c>
      <c r="AH142" s="206" t="e">
        <f>IF('Crisis Indicator Data'!#REF!="No Data",1,IF(#REF!&lt;&gt;"",1,0))</f>
        <v>#REF!</v>
      </c>
      <c r="AI142" s="206" t="e">
        <f>IF('Crisis Indicator Data'!#REF!="No Data",1,IF(#REF!&lt;&gt;"",1,0))</f>
        <v>#REF!</v>
      </c>
      <c r="AJ142" s="206" t="e">
        <f>IF('Crisis Indicator Data'!#REF!="No Data",1,IF(#REF!&lt;&gt;"",1,0))</f>
        <v>#REF!</v>
      </c>
      <c r="AK142" s="206" t="e">
        <f>IF('Crisis Indicator Data'!#REF!="No Data",1,IF(#REF!&lt;&gt;"",1,0))</f>
        <v>#REF!</v>
      </c>
      <c r="AL142" s="206" t="e">
        <f>IF('Crisis Indicator Data'!#REF!="No Data",1,IF(#REF!&lt;&gt;"",1,0))</f>
        <v>#REF!</v>
      </c>
      <c r="AM142" s="206" t="e">
        <f>IF('Crisis Indicator Data'!#REF!="No Data",1,IF(#REF!&lt;&gt;"",1,0))</f>
        <v>#REF!</v>
      </c>
      <c r="AN142" s="206" t="e">
        <f>IF('Crisis Indicator Data'!#REF!="No Data",1,IF(#REF!&lt;&gt;"",1,0))</f>
        <v>#REF!</v>
      </c>
      <c r="AO142" s="206" t="e">
        <f>IF('Crisis Indicator Data'!#REF!="No Data",1,IF(#REF!&lt;&gt;"",1,0))</f>
        <v>#REF!</v>
      </c>
      <c r="AP142" s="206" t="e">
        <f>IF('Crisis Indicator Data'!#REF!="No Data",1,IF(#REF!&lt;&gt;"",1,0))</f>
        <v>#REF!</v>
      </c>
      <c r="AQ142" s="206" t="e">
        <f>IF('Crisis Indicator Data'!#REF!="No Data",1,IF(#REF!&lt;&gt;"",1,0))</f>
        <v>#REF!</v>
      </c>
      <c r="AR142" s="206" t="e">
        <f>IF('Crisis Indicator Data'!#REF!="No Data",1,IF(#REF!&lt;&gt;"",1,0))</f>
        <v>#REF!</v>
      </c>
      <c r="AS142" s="206" t="e">
        <f>IF('Crisis Indicator Data'!#REF!="No Data",1,IF(#REF!&lt;&gt;"",1,0))</f>
        <v>#REF!</v>
      </c>
      <c r="AT142" s="206" t="e">
        <f>IF('Crisis Indicator Data'!#REF!="No Data",1,IF(#REF!&lt;&gt;"",1,0))</f>
        <v>#REF!</v>
      </c>
      <c r="AU142" s="206" t="e">
        <f>IF('Crisis Indicator Data'!#REF!="No Data",1,IF(#REF!&lt;&gt;"",1,0))</f>
        <v>#REF!</v>
      </c>
      <c r="AV142" s="206" t="e">
        <f>IF('Crisis Indicator Data'!#REF!="No Data",1,IF(#REF!&lt;&gt;"",1,0))</f>
        <v>#REF!</v>
      </c>
      <c r="AW142" s="206" t="e">
        <f>IF('Crisis Indicator Data'!#REF!="No Data",1,IF(#REF!&lt;&gt;"",1,0))</f>
        <v>#REF!</v>
      </c>
      <c r="AX142" s="206" t="e">
        <f>IF('Crisis Indicator Data'!#REF!="No Data",1,IF(#REF!&lt;&gt;"",1,0))</f>
        <v>#REF!</v>
      </c>
      <c r="AY142" s="206" t="e">
        <f>IF('Crisis Indicator Data'!#REF!="No Data",1,IF(#REF!&lt;&gt;"",1,0))</f>
        <v>#REF!</v>
      </c>
      <c r="AZ142" s="206" t="e">
        <f>IF('Crisis Indicator Data'!#REF!="No Data",1,IF(#REF!&lt;&gt;"",1,0))</f>
        <v>#REF!</v>
      </c>
      <c r="BA142" t="e">
        <f t="shared" si="8"/>
        <v>#REF!</v>
      </c>
      <c r="BB142" s="22" t="e">
        <f t="shared" si="9"/>
        <v>#REF!</v>
      </c>
    </row>
    <row r="143" spans="1:54" x14ac:dyDescent="0.25">
      <c r="A143" t="s">
        <v>7266</v>
      </c>
      <c r="B143" s="206" t="e">
        <f>IF('Crisis Indicator Data'!#REF!="No Data",1,IF(#REF!&lt;&gt;"",1,0))</f>
        <v>#REF!</v>
      </c>
      <c r="C143" s="206" t="e">
        <f>IF('Crisis Indicator Data'!#REF!="No Data",1,IF(#REF!&lt;&gt;"",1,0))</f>
        <v>#REF!</v>
      </c>
      <c r="D143" s="206" t="e">
        <f>IF('Crisis Indicator Data'!#REF!="No Data",1,IF(#REF!&lt;&gt;"",1,0))</f>
        <v>#REF!</v>
      </c>
      <c r="E143" s="206" t="e">
        <f>IF('Crisis Indicator Data'!#REF!="No Data",1,IF(#REF!&lt;&gt;"",1,0))</f>
        <v>#REF!</v>
      </c>
      <c r="F143" s="206" t="e">
        <f>IF('Crisis Indicator Data'!#REF!="No Data",1,IF(#REF!&lt;&gt;"",1,0))</f>
        <v>#REF!</v>
      </c>
      <c r="G143" s="206" t="e">
        <f>IF('Crisis Indicator Data'!#REF!="No Data",1,IF(#REF!&lt;&gt;"",1,0))</f>
        <v>#REF!</v>
      </c>
      <c r="H143" s="206" t="e">
        <f>IF('Crisis Indicator Data'!#REF!="No Data",1,IF(#REF!&lt;&gt;"",1,0))</f>
        <v>#REF!</v>
      </c>
      <c r="I143" s="206" t="e">
        <f>IF('Crisis Indicator Data'!#REF!="No Data",1,IF(#REF!&lt;&gt;"",1,0))</f>
        <v>#REF!</v>
      </c>
      <c r="J143" s="206" t="e">
        <f>IF('Crisis Indicator Data'!#REF!="No Data",1,IF(#REF!&lt;&gt;"",1,0))</f>
        <v>#REF!</v>
      </c>
      <c r="K143" s="206" t="e">
        <f>IF('Crisis Indicator Data'!#REF!="No Data",1,IF(#REF!&lt;&gt;"",1,0))</f>
        <v>#REF!</v>
      </c>
      <c r="L143" s="206" t="e">
        <f>IF('Crisis Indicator Data'!#REF!="No Data",1,IF(#REF!&lt;&gt;"",1,0))</f>
        <v>#REF!</v>
      </c>
      <c r="M143" s="206" t="e">
        <f>IF('Crisis Indicator Data'!#REF!="No Data",1,IF(#REF!&lt;&gt;"",1,0))</f>
        <v>#REF!</v>
      </c>
      <c r="N143" s="206" t="e">
        <f>IF('Crisis Indicator Data'!#REF!="No Data",1,IF(#REF!&lt;&gt;"",1,0))</f>
        <v>#REF!</v>
      </c>
      <c r="O143" s="206" t="e">
        <f>IF('Crisis Indicator Data'!#REF!="No Data",1,IF(#REF!&lt;&gt;"",1,0))</f>
        <v>#REF!</v>
      </c>
      <c r="P143" s="206" t="e">
        <f>IF('Crisis Indicator Data'!#REF!="No Data",1,IF(#REF!&lt;&gt;"",1,0))</f>
        <v>#REF!</v>
      </c>
      <c r="Q143" s="206" t="e">
        <f>IF('Crisis Indicator Data'!#REF!="No Data",1,IF(#REF!&lt;&gt;"",1,0))</f>
        <v>#REF!</v>
      </c>
      <c r="R143" s="206" t="e">
        <f>IF('Crisis Indicator Data'!#REF!="No Data",1,IF(#REF!&lt;&gt;"",1,0))</f>
        <v>#REF!</v>
      </c>
      <c r="S143" s="206" t="e">
        <f>IF('Crisis Indicator Data'!#REF!="No Data",1,IF(#REF!&lt;&gt;"",1,0))</f>
        <v>#REF!</v>
      </c>
      <c r="T143" s="206" t="e">
        <f>IF('Crisis Indicator Data'!#REF!="No Data",1,IF(#REF!&lt;&gt;"",1,0))</f>
        <v>#REF!</v>
      </c>
      <c r="U143" s="206" t="e">
        <f>IF('Crisis Indicator Data'!#REF!="No Data",1,IF(#REF!&lt;&gt;"",1,0))</f>
        <v>#REF!</v>
      </c>
      <c r="V143" s="206" t="e">
        <f>IF('Crisis Indicator Data'!#REF!="No Data",1,IF(#REF!&lt;&gt;"",1,0))</f>
        <v>#REF!</v>
      </c>
      <c r="W143" s="206" t="e">
        <f>IF('Crisis Indicator Data'!#REF!="No Data",1,IF(#REF!&lt;&gt;"",1,0))</f>
        <v>#REF!</v>
      </c>
      <c r="X143" s="206" t="e">
        <f>IF('Crisis Indicator Data'!#REF!="No Data",1,IF(#REF!&lt;&gt;"",1,0))</f>
        <v>#REF!</v>
      </c>
      <c r="Y143" s="206" t="e">
        <f>IF('Crisis Indicator Data'!#REF!="No Data",1,IF(#REF!&lt;&gt;"",1,0))</f>
        <v>#REF!</v>
      </c>
      <c r="Z143" s="206" t="e">
        <f>IF('Crisis Indicator Data'!#REF!="No Data",1,IF(#REF!&lt;&gt;"",1,0))</f>
        <v>#REF!</v>
      </c>
      <c r="AA143" s="206" t="e">
        <f>IF('Crisis Indicator Data'!#REF!="No Data",1,IF(#REF!&lt;&gt;"",1,0))</f>
        <v>#REF!</v>
      </c>
      <c r="AB143" s="206" t="e">
        <f>IF('Crisis Indicator Data'!#REF!="No Data",1,IF(#REF!&lt;&gt;"",1,0))</f>
        <v>#REF!</v>
      </c>
      <c r="AC143" s="206" t="e">
        <f>IF('Crisis Indicator Data'!#REF!="No Data",1,IF(#REF!&lt;&gt;"",1,0))</f>
        <v>#REF!</v>
      </c>
      <c r="AD143" s="206" t="e">
        <f>IF('Crisis Indicator Data'!#REF!="No Data",1,IF(#REF!&lt;&gt;"",1,0))</f>
        <v>#REF!</v>
      </c>
      <c r="AE143" s="206" t="e">
        <f>IF('Crisis Indicator Data'!#REF!="No Data",1,IF(#REF!&lt;&gt;"",1,0))</f>
        <v>#REF!</v>
      </c>
      <c r="AF143" s="206" t="e">
        <f>IF('Crisis Indicator Data'!#REF!="No Data",1,IF(#REF!&lt;&gt;"",1,0))</f>
        <v>#REF!</v>
      </c>
      <c r="AG143" s="206" t="e">
        <f>IF('Crisis Indicator Data'!#REF!="No Data",1,IF(#REF!&lt;&gt;"",1,0))</f>
        <v>#REF!</v>
      </c>
      <c r="AH143" s="206" t="e">
        <f>IF('Crisis Indicator Data'!#REF!="No Data",1,IF(#REF!&lt;&gt;"",1,0))</f>
        <v>#REF!</v>
      </c>
      <c r="AI143" s="206" t="e">
        <f>IF('Crisis Indicator Data'!#REF!="No Data",1,IF(#REF!&lt;&gt;"",1,0))</f>
        <v>#REF!</v>
      </c>
      <c r="AJ143" s="206" t="e">
        <f>IF('Crisis Indicator Data'!#REF!="No Data",1,IF(#REF!&lt;&gt;"",1,0))</f>
        <v>#REF!</v>
      </c>
      <c r="AK143" s="206" t="e">
        <f>IF('Crisis Indicator Data'!#REF!="No Data",1,IF(#REF!&lt;&gt;"",1,0))</f>
        <v>#REF!</v>
      </c>
      <c r="AL143" s="206" t="e">
        <f>IF('Crisis Indicator Data'!#REF!="No Data",1,IF(#REF!&lt;&gt;"",1,0))</f>
        <v>#REF!</v>
      </c>
      <c r="AM143" s="206" t="e">
        <f>IF('Crisis Indicator Data'!#REF!="No Data",1,IF(#REF!&lt;&gt;"",1,0))</f>
        <v>#REF!</v>
      </c>
      <c r="AN143" s="206" t="e">
        <f>IF('Crisis Indicator Data'!#REF!="No Data",1,IF(#REF!&lt;&gt;"",1,0))</f>
        <v>#REF!</v>
      </c>
      <c r="AO143" s="206" t="e">
        <f>IF('Crisis Indicator Data'!#REF!="No Data",1,IF(#REF!&lt;&gt;"",1,0))</f>
        <v>#REF!</v>
      </c>
      <c r="AP143" s="206" t="e">
        <f>IF('Crisis Indicator Data'!#REF!="No Data",1,IF(#REF!&lt;&gt;"",1,0))</f>
        <v>#REF!</v>
      </c>
      <c r="AQ143" s="206" t="e">
        <f>IF('Crisis Indicator Data'!#REF!="No Data",1,IF(#REF!&lt;&gt;"",1,0))</f>
        <v>#REF!</v>
      </c>
      <c r="AR143" s="206" t="e">
        <f>IF('Crisis Indicator Data'!#REF!="No Data",1,IF(#REF!&lt;&gt;"",1,0))</f>
        <v>#REF!</v>
      </c>
      <c r="AS143" s="206" t="e">
        <f>IF('Crisis Indicator Data'!#REF!="No Data",1,IF(#REF!&lt;&gt;"",1,0))</f>
        <v>#REF!</v>
      </c>
      <c r="AT143" s="206" t="e">
        <f>IF('Crisis Indicator Data'!#REF!="No Data",1,IF(#REF!&lt;&gt;"",1,0))</f>
        <v>#REF!</v>
      </c>
      <c r="AU143" s="206" t="e">
        <f>IF('Crisis Indicator Data'!#REF!="No Data",1,IF(#REF!&lt;&gt;"",1,0))</f>
        <v>#REF!</v>
      </c>
      <c r="AV143" s="206" t="e">
        <f>IF('Crisis Indicator Data'!#REF!="No Data",1,IF(#REF!&lt;&gt;"",1,0))</f>
        <v>#REF!</v>
      </c>
      <c r="AW143" s="206" t="e">
        <f>IF('Crisis Indicator Data'!#REF!="No Data",1,IF(#REF!&lt;&gt;"",1,0))</f>
        <v>#REF!</v>
      </c>
      <c r="AX143" s="206" t="e">
        <f>IF('Crisis Indicator Data'!#REF!="No Data",1,IF(#REF!&lt;&gt;"",1,0))</f>
        <v>#REF!</v>
      </c>
      <c r="AY143" s="206" t="e">
        <f>IF('Crisis Indicator Data'!#REF!="No Data",1,IF(#REF!&lt;&gt;"",1,0))</f>
        <v>#REF!</v>
      </c>
      <c r="AZ143" s="206" t="e">
        <f>IF('Crisis Indicator Data'!#REF!="No Data",1,IF(#REF!&lt;&gt;"",1,0))</f>
        <v>#REF!</v>
      </c>
      <c r="BA143" t="e">
        <f t="shared" si="8"/>
        <v>#REF!</v>
      </c>
      <c r="BB143" s="22" t="e">
        <f t="shared" si="9"/>
        <v>#REF!</v>
      </c>
    </row>
    <row r="144" spans="1:54" x14ac:dyDescent="0.25">
      <c r="A144" t="s">
        <v>7278</v>
      </c>
      <c r="B144" s="206" t="e">
        <f>IF('Crisis Indicator Data'!#REF!="No Data",1,IF(#REF!&lt;&gt;"",1,0))</f>
        <v>#REF!</v>
      </c>
      <c r="C144" s="206" t="e">
        <f>IF('Crisis Indicator Data'!#REF!="No Data",1,IF(#REF!&lt;&gt;"",1,0))</f>
        <v>#REF!</v>
      </c>
      <c r="D144" s="206" t="e">
        <f>IF('Crisis Indicator Data'!#REF!="No Data",1,IF(#REF!&lt;&gt;"",1,0))</f>
        <v>#REF!</v>
      </c>
      <c r="E144" s="206" t="e">
        <f>IF('Crisis Indicator Data'!#REF!="No Data",1,IF(#REF!&lt;&gt;"",1,0))</f>
        <v>#REF!</v>
      </c>
      <c r="F144" s="206" t="e">
        <f>IF('Crisis Indicator Data'!#REF!="No Data",1,IF(#REF!&lt;&gt;"",1,0))</f>
        <v>#REF!</v>
      </c>
      <c r="G144" s="206" t="e">
        <f>IF('Crisis Indicator Data'!#REF!="No Data",1,IF(#REF!&lt;&gt;"",1,0))</f>
        <v>#REF!</v>
      </c>
      <c r="H144" s="206" t="e">
        <f>IF('Crisis Indicator Data'!#REF!="No Data",1,IF(#REF!&lt;&gt;"",1,0))</f>
        <v>#REF!</v>
      </c>
      <c r="I144" s="206" t="e">
        <f>IF('Crisis Indicator Data'!#REF!="No Data",1,IF(#REF!&lt;&gt;"",1,0))</f>
        <v>#REF!</v>
      </c>
      <c r="J144" s="206" t="e">
        <f>IF('Crisis Indicator Data'!#REF!="No Data",1,IF(#REF!&lt;&gt;"",1,0))</f>
        <v>#REF!</v>
      </c>
      <c r="K144" s="206" t="e">
        <f>IF('Crisis Indicator Data'!#REF!="No Data",1,IF(#REF!&lt;&gt;"",1,0))</f>
        <v>#REF!</v>
      </c>
      <c r="L144" s="206" t="e">
        <f>IF('Crisis Indicator Data'!#REF!="No Data",1,IF(#REF!&lt;&gt;"",1,0))</f>
        <v>#REF!</v>
      </c>
      <c r="M144" s="206" t="e">
        <f>IF('Crisis Indicator Data'!#REF!="No Data",1,IF(#REF!&lt;&gt;"",1,0))</f>
        <v>#REF!</v>
      </c>
      <c r="N144" s="206" t="e">
        <f>IF('Crisis Indicator Data'!#REF!="No Data",1,IF(#REF!&lt;&gt;"",1,0))</f>
        <v>#REF!</v>
      </c>
      <c r="O144" s="206" t="e">
        <f>IF('Crisis Indicator Data'!#REF!="No Data",1,IF(#REF!&lt;&gt;"",1,0))</f>
        <v>#REF!</v>
      </c>
      <c r="P144" s="206" t="e">
        <f>IF('Crisis Indicator Data'!#REF!="No Data",1,IF(#REF!&lt;&gt;"",1,0))</f>
        <v>#REF!</v>
      </c>
      <c r="Q144" s="206" t="e">
        <f>IF('Crisis Indicator Data'!#REF!="No Data",1,IF(#REF!&lt;&gt;"",1,0))</f>
        <v>#REF!</v>
      </c>
      <c r="R144" s="206" t="e">
        <f>IF('Crisis Indicator Data'!#REF!="No Data",1,IF(#REF!&lt;&gt;"",1,0))</f>
        <v>#REF!</v>
      </c>
      <c r="S144" s="206" t="e">
        <f>IF('Crisis Indicator Data'!#REF!="No Data",1,IF(#REF!&lt;&gt;"",1,0))</f>
        <v>#REF!</v>
      </c>
      <c r="T144" s="206" t="e">
        <f>IF('Crisis Indicator Data'!#REF!="No Data",1,IF(#REF!&lt;&gt;"",1,0))</f>
        <v>#REF!</v>
      </c>
      <c r="U144" s="206" t="e">
        <f>IF('Crisis Indicator Data'!#REF!="No Data",1,IF(#REF!&lt;&gt;"",1,0))</f>
        <v>#REF!</v>
      </c>
      <c r="V144" s="206" t="e">
        <f>IF('Crisis Indicator Data'!#REF!="No Data",1,IF(#REF!&lt;&gt;"",1,0))</f>
        <v>#REF!</v>
      </c>
      <c r="W144" s="206" t="e">
        <f>IF('Crisis Indicator Data'!#REF!="No Data",1,IF(#REF!&lt;&gt;"",1,0))</f>
        <v>#REF!</v>
      </c>
      <c r="X144" s="206" t="e">
        <f>IF('Crisis Indicator Data'!#REF!="No Data",1,IF(#REF!&lt;&gt;"",1,0))</f>
        <v>#REF!</v>
      </c>
      <c r="Y144" s="206" t="e">
        <f>IF('Crisis Indicator Data'!#REF!="No Data",1,IF(#REF!&lt;&gt;"",1,0))</f>
        <v>#REF!</v>
      </c>
      <c r="Z144" s="206" t="e">
        <f>IF('Crisis Indicator Data'!#REF!="No Data",1,IF(#REF!&lt;&gt;"",1,0))</f>
        <v>#REF!</v>
      </c>
      <c r="AA144" s="206" t="e">
        <f>IF('Crisis Indicator Data'!#REF!="No Data",1,IF(#REF!&lt;&gt;"",1,0))</f>
        <v>#REF!</v>
      </c>
      <c r="AB144" s="206" t="e">
        <f>IF('Crisis Indicator Data'!#REF!="No Data",1,IF(#REF!&lt;&gt;"",1,0))</f>
        <v>#REF!</v>
      </c>
      <c r="AC144" s="206" t="e">
        <f>IF('Crisis Indicator Data'!#REF!="No Data",1,IF(#REF!&lt;&gt;"",1,0))</f>
        <v>#REF!</v>
      </c>
      <c r="AD144" s="206" t="e">
        <f>IF('Crisis Indicator Data'!#REF!="No Data",1,IF(#REF!&lt;&gt;"",1,0))</f>
        <v>#REF!</v>
      </c>
      <c r="AE144" s="206" t="e">
        <f>IF('Crisis Indicator Data'!#REF!="No Data",1,IF(#REF!&lt;&gt;"",1,0))</f>
        <v>#REF!</v>
      </c>
      <c r="AF144" s="206" t="e">
        <f>IF('Crisis Indicator Data'!#REF!="No Data",1,IF(#REF!&lt;&gt;"",1,0))</f>
        <v>#REF!</v>
      </c>
      <c r="AG144" s="206" t="e">
        <f>IF('Crisis Indicator Data'!#REF!="No Data",1,IF(#REF!&lt;&gt;"",1,0))</f>
        <v>#REF!</v>
      </c>
      <c r="AH144" s="206" t="e">
        <f>IF('Crisis Indicator Data'!#REF!="No Data",1,IF(#REF!&lt;&gt;"",1,0))</f>
        <v>#REF!</v>
      </c>
      <c r="AI144" s="206" t="e">
        <f>IF('Crisis Indicator Data'!#REF!="No Data",1,IF(#REF!&lt;&gt;"",1,0))</f>
        <v>#REF!</v>
      </c>
      <c r="AJ144" s="206" t="e">
        <f>IF('Crisis Indicator Data'!#REF!="No Data",1,IF(#REF!&lt;&gt;"",1,0))</f>
        <v>#REF!</v>
      </c>
      <c r="AK144" s="206" t="e">
        <f>IF('Crisis Indicator Data'!#REF!="No Data",1,IF(#REF!&lt;&gt;"",1,0))</f>
        <v>#REF!</v>
      </c>
      <c r="AL144" s="206" t="e">
        <f>IF('Crisis Indicator Data'!#REF!="No Data",1,IF(#REF!&lt;&gt;"",1,0))</f>
        <v>#REF!</v>
      </c>
      <c r="AM144" s="206" t="e">
        <f>IF('Crisis Indicator Data'!#REF!="No Data",1,IF(#REF!&lt;&gt;"",1,0))</f>
        <v>#REF!</v>
      </c>
      <c r="AN144" s="206" t="e">
        <f>IF('Crisis Indicator Data'!#REF!="No Data",1,IF(#REF!&lt;&gt;"",1,0))</f>
        <v>#REF!</v>
      </c>
      <c r="AO144" s="206" t="e">
        <f>IF('Crisis Indicator Data'!#REF!="No Data",1,IF(#REF!&lt;&gt;"",1,0))</f>
        <v>#REF!</v>
      </c>
      <c r="AP144" s="206" t="e">
        <f>IF('Crisis Indicator Data'!#REF!="No Data",1,IF(#REF!&lt;&gt;"",1,0))</f>
        <v>#REF!</v>
      </c>
      <c r="AQ144" s="206" t="e">
        <f>IF('Crisis Indicator Data'!#REF!="No Data",1,IF(#REF!&lt;&gt;"",1,0))</f>
        <v>#REF!</v>
      </c>
      <c r="AR144" s="206" t="e">
        <f>IF('Crisis Indicator Data'!#REF!="No Data",1,IF(#REF!&lt;&gt;"",1,0))</f>
        <v>#REF!</v>
      </c>
      <c r="AS144" s="206" t="e">
        <f>IF('Crisis Indicator Data'!#REF!="No Data",1,IF(#REF!&lt;&gt;"",1,0))</f>
        <v>#REF!</v>
      </c>
      <c r="AT144" s="206" t="e">
        <f>IF('Crisis Indicator Data'!#REF!="No Data",1,IF(#REF!&lt;&gt;"",1,0))</f>
        <v>#REF!</v>
      </c>
      <c r="AU144" s="206" t="e">
        <f>IF('Crisis Indicator Data'!#REF!="No Data",1,IF(#REF!&lt;&gt;"",1,0))</f>
        <v>#REF!</v>
      </c>
      <c r="AV144" s="206" t="e">
        <f>IF('Crisis Indicator Data'!#REF!="No Data",1,IF(#REF!&lt;&gt;"",1,0))</f>
        <v>#REF!</v>
      </c>
      <c r="AW144" s="206" t="e">
        <f>IF('Crisis Indicator Data'!#REF!="No Data",1,IF(#REF!&lt;&gt;"",1,0))</f>
        <v>#REF!</v>
      </c>
      <c r="AX144" s="206" t="e">
        <f>IF('Crisis Indicator Data'!#REF!="No Data",1,IF(#REF!&lt;&gt;"",1,0))</f>
        <v>#REF!</v>
      </c>
      <c r="AY144" s="206" t="e">
        <f>IF('Crisis Indicator Data'!#REF!="No Data",1,IF(#REF!&lt;&gt;"",1,0))</f>
        <v>#REF!</v>
      </c>
      <c r="AZ144" s="206" t="e">
        <f>IF('Crisis Indicator Data'!#REF!="No Data",1,IF(#REF!&lt;&gt;"",1,0))</f>
        <v>#REF!</v>
      </c>
      <c r="BA144" t="e">
        <f t="shared" si="8"/>
        <v>#REF!</v>
      </c>
      <c r="BB144" s="22" t="e">
        <f t="shared" si="9"/>
        <v>#REF!</v>
      </c>
    </row>
    <row r="145" spans="1:54" x14ac:dyDescent="0.25">
      <c r="A145" t="s">
        <v>7411</v>
      </c>
      <c r="B145" s="206" t="e">
        <f>IF('Crisis Indicator Data'!#REF!="No Data",1,IF(#REF!&lt;&gt;"",1,0))</f>
        <v>#REF!</v>
      </c>
      <c r="C145" s="206" t="e">
        <f>IF('Crisis Indicator Data'!#REF!="No Data",1,IF(#REF!&lt;&gt;"",1,0))</f>
        <v>#REF!</v>
      </c>
      <c r="D145" s="206" t="e">
        <f>IF('Crisis Indicator Data'!#REF!="No Data",1,IF(#REF!&lt;&gt;"",1,0))</f>
        <v>#REF!</v>
      </c>
      <c r="E145" s="206" t="e">
        <f>IF('Crisis Indicator Data'!#REF!="No Data",1,IF(#REF!&lt;&gt;"",1,0))</f>
        <v>#REF!</v>
      </c>
      <c r="F145" s="206" t="e">
        <f>IF('Crisis Indicator Data'!#REF!="No Data",1,IF(#REF!&lt;&gt;"",1,0))</f>
        <v>#REF!</v>
      </c>
      <c r="G145" s="206" t="e">
        <f>IF('Crisis Indicator Data'!#REF!="No Data",1,IF(#REF!&lt;&gt;"",1,0))</f>
        <v>#REF!</v>
      </c>
      <c r="H145" s="206" t="e">
        <f>IF('Crisis Indicator Data'!#REF!="No Data",1,IF(#REF!&lt;&gt;"",1,0))</f>
        <v>#REF!</v>
      </c>
      <c r="I145" s="206" t="e">
        <f>IF('Crisis Indicator Data'!#REF!="No Data",1,IF(#REF!&lt;&gt;"",1,0))</f>
        <v>#REF!</v>
      </c>
      <c r="J145" s="206" t="e">
        <f>IF('Crisis Indicator Data'!#REF!="No Data",1,IF(#REF!&lt;&gt;"",1,0))</f>
        <v>#REF!</v>
      </c>
      <c r="K145" s="206" t="e">
        <f>IF('Crisis Indicator Data'!#REF!="No Data",1,IF(#REF!&lt;&gt;"",1,0))</f>
        <v>#REF!</v>
      </c>
      <c r="L145" s="206" t="e">
        <f>IF('Crisis Indicator Data'!#REF!="No Data",1,IF(#REF!&lt;&gt;"",1,0))</f>
        <v>#REF!</v>
      </c>
      <c r="M145" s="206" t="e">
        <f>IF('Crisis Indicator Data'!#REF!="No Data",1,IF(#REF!&lt;&gt;"",1,0))</f>
        <v>#REF!</v>
      </c>
      <c r="N145" s="206" t="e">
        <f>IF('Crisis Indicator Data'!#REF!="No Data",1,IF(#REF!&lt;&gt;"",1,0))</f>
        <v>#REF!</v>
      </c>
      <c r="O145" s="206" t="e">
        <f>IF('Crisis Indicator Data'!#REF!="No Data",1,IF(#REF!&lt;&gt;"",1,0))</f>
        <v>#REF!</v>
      </c>
      <c r="P145" s="206" t="e">
        <f>IF('Crisis Indicator Data'!#REF!="No Data",1,IF(#REF!&lt;&gt;"",1,0))</f>
        <v>#REF!</v>
      </c>
      <c r="Q145" s="206" t="e">
        <f>IF('Crisis Indicator Data'!#REF!="No Data",1,IF(#REF!&lt;&gt;"",1,0))</f>
        <v>#REF!</v>
      </c>
      <c r="R145" s="206" t="e">
        <f>IF('Crisis Indicator Data'!#REF!="No Data",1,IF(#REF!&lt;&gt;"",1,0))</f>
        <v>#REF!</v>
      </c>
      <c r="S145" s="206" t="e">
        <f>IF('Crisis Indicator Data'!#REF!="No Data",1,IF(#REF!&lt;&gt;"",1,0))</f>
        <v>#REF!</v>
      </c>
      <c r="T145" s="206" t="e">
        <f>IF('Crisis Indicator Data'!#REF!="No Data",1,IF(#REF!&lt;&gt;"",1,0))</f>
        <v>#REF!</v>
      </c>
      <c r="U145" s="206" t="e">
        <f>IF('Crisis Indicator Data'!#REF!="No Data",1,IF(#REF!&lt;&gt;"",1,0))</f>
        <v>#REF!</v>
      </c>
      <c r="V145" s="206" t="e">
        <f>IF('Crisis Indicator Data'!#REF!="No Data",1,IF(#REF!&lt;&gt;"",1,0))</f>
        <v>#REF!</v>
      </c>
      <c r="W145" s="206" t="e">
        <f>IF('Crisis Indicator Data'!#REF!="No Data",1,IF(#REF!&lt;&gt;"",1,0))</f>
        <v>#REF!</v>
      </c>
      <c r="X145" s="206" t="e">
        <f>IF('Crisis Indicator Data'!#REF!="No Data",1,IF(#REF!&lt;&gt;"",1,0))</f>
        <v>#REF!</v>
      </c>
      <c r="Y145" s="206" t="e">
        <f>IF('Crisis Indicator Data'!#REF!="No Data",1,IF(#REF!&lt;&gt;"",1,0))</f>
        <v>#REF!</v>
      </c>
      <c r="Z145" s="206" t="e">
        <f>IF('Crisis Indicator Data'!#REF!="No Data",1,IF(#REF!&lt;&gt;"",1,0))</f>
        <v>#REF!</v>
      </c>
      <c r="AA145" s="206" t="e">
        <f>IF('Crisis Indicator Data'!#REF!="No Data",1,IF(#REF!&lt;&gt;"",1,0))</f>
        <v>#REF!</v>
      </c>
      <c r="AB145" s="206" t="e">
        <f>IF('Crisis Indicator Data'!#REF!="No Data",1,IF(#REF!&lt;&gt;"",1,0))</f>
        <v>#REF!</v>
      </c>
      <c r="AC145" s="206" t="e">
        <f>IF('Crisis Indicator Data'!#REF!="No Data",1,IF(#REF!&lt;&gt;"",1,0))</f>
        <v>#REF!</v>
      </c>
      <c r="AD145" s="206" t="e">
        <f>IF('Crisis Indicator Data'!#REF!="No Data",1,IF(#REF!&lt;&gt;"",1,0))</f>
        <v>#REF!</v>
      </c>
      <c r="AE145" s="206" t="e">
        <f>IF('Crisis Indicator Data'!#REF!="No Data",1,IF(#REF!&lt;&gt;"",1,0))</f>
        <v>#REF!</v>
      </c>
      <c r="AF145" s="206" t="e">
        <f>IF('Crisis Indicator Data'!#REF!="No Data",1,IF(#REF!&lt;&gt;"",1,0))</f>
        <v>#REF!</v>
      </c>
      <c r="AG145" s="206" t="e">
        <f>IF('Crisis Indicator Data'!#REF!="No Data",1,IF(#REF!&lt;&gt;"",1,0))</f>
        <v>#REF!</v>
      </c>
      <c r="AH145" s="206" t="e">
        <f>IF('Crisis Indicator Data'!#REF!="No Data",1,IF(#REF!&lt;&gt;"",1,0))</f>
        <v>#REF!</v>
      </c>
      <c r="AI145" s="206" t="e">
        <f>IF('Crisis Indicator Data'!#REF!="No Data",1,IF(#REF!&lt;&gt;"",1,0))</f>
        <v>#REF!</v>
      </c>
      <c r="AJ145" s="206" t="e">
        <f>IF('Crisis Indicator Data'!#REF!="No Data",1,IF(#REF!&lt;&gt;"",1,0))</f>
        <v>#REF!</v>
      </c>
      <c r="AK145" s="206" t="e">
        <f>IF('Crisis Indicator Data'!#REF!="No Data",1,IF(#REF!&lt;&gt;"",1,0))</f>
        <v>#REF!</v>
      </c>
      <c r="AL145" s="206" t="e">
        <f>IF('Crisis Indicator Data'!#REF!="No Data",1,IF(#REF!&lt;&gt;"",1,0))</f>
        <v>#REF!</v>
      </c>
      <c r="AM145" s="206" t="e">
        <f>IF('Crisis Indicator Data'!#REF!="No Data",1,IF(#REF!&lt;&gt;"",1,0))</f>
        <v>#REF!</v>
      </c>
      <c r="AN145" s="206" t="e">
        <f>IF('Crisis Indicator Data'!#REF!="No Data",1,IF(#REF!&lt;&gt;"",1,0))</f>
        <v>#REF!</v>
      </c>
      <c r="AO145" s="206" t="e">
        <f>IF('Crisis Indicator Data'!#REF!="No Data",1,IF(#REF!&lt;&gt;"",1,0))</f>
        <v>#REF!</v>
      </c>
      <c r="AP145" s="206" t="e">
        <f>IF('Crisis Indicator Data'!#REF!="No Data",1,IF(#REF!&lt;&gt;"",1,0))</f>
        <v>#REF!</v>
      </c>
      <c r="AQ145" s="206" t="e">
        <f>IF('Crisis Indicator Data'!#REF!="No Data",1,IF(#REF!&lt;&gt;"",1,0))</f>
        <v>#REF!</v>
      </c>
      <c r="AR145" s="206" t="e">
        <f>IF('Crisis Indicator Data'!#REF!="No Data",1,IF(#REF!&lt;&gt;"",1,0))</f>
        <v>#REF!</v>
      </c>
      <c r="AS145" s="206" t="e">
        <f>IF('Crisis Indicator Data'!#REF!="No Data",1,IF(#REF!&lt;&gt;"",1,0))</f>
        <v>#REF!</v>
      </c>
      <c r="AT145" s="206" t="e">
        <f>IF('Crisis Indicator Data'!#REF!="No Data",1,IF(#REF!&lt;&gt;"",1,0))</f>
        <v>#REF!</v>
      </c>
      <c r="AU145" s="206" t="e">
        <f>IF('Crisis Indicator Data'!#REF!="No Data",1,IF(#REF!&lt;&gt;"",1,0))</f>
        <v>#REF!</v>
      </c>
      <c r="AV145" s="206" t="e">
        <f>IF('Crisis Indicator Data'!#REF!="No Data",1,IF(#REF!&lt;&gt;"",1,0))</f>
        <v>#REF!</v>
      </c>
      <c r="AW145" s="206" t="e">
        <f>IF('Crisis Indicator Data'!#REF!="No Data",1,IF(#REF!&lt;&gt;"",1,0))</f>
        <v>#REF!</v>
      </c>
      <c r="AX145" s="206" t="e">
        <f>IF('Crisis Indicator Data'!#REF!="No Data",1,IF(#REF!&lt;&gt;"",1,0))</f>
        <v>#REF!</v>
      </c>
      <c r="AY145" s="206" t="e">
        <f>IF('Crisis Indicator Data'!#REF!="No Data",1,IF(#REF!&lt;&gt;"",1,0))</f>
        <v>#REF!</v>
      </c>
      <c r="AZ145" s="206" t="e">
        <f>IF('Crisis Indicator Data'!#REF!="No Data",1,IF(#REF!&lt;&gt;"",1,0))</f>
        <v>#REF!</v>
      </c>
      <c r="BA145" t="e">
        <f t="shared" si="8"/>
        <v>#REF!</v>
      </c>
      <c r="BB145" s="22" t="e">
        <f t="shared" si="9"/>
        <v>#REF!</v>
      </c>
    </row>
    <row r="146" spans="1:54" x14ac:dyDescent="0.25">
      <c r="A146" t="s">
        <v>7418</v>
      </c>
      <c r="B146" s="206" t="e">
        <f>IF('Crisis Indicator Data'!#REF!="No Data",1,IF(#REF!&lt;&gt;"",1,0))</f>
        <v>#REF!</v>
      </c>
      <c r="C146" s="206" t="e">
        <f>IF('Crisis Indicator Data'!#REF!="No Data",1,IF(#REF!&lt;&gt;"",1,0))</f>
        <v>#REF!</v>
      </c>
      <c r="D146" s="206" t="e">
        <f>IF('Crisis Indicator Data'!#REF!="No Data",1,IF(#REF!&lt;&gt;"",1,0))</f>
        <v>#REF!</v>
      </c>
      <c r="E146" s="206" t="e">
        <f>IF('Crisis Indicator Data'!#REF!="No Data",1,IF(#REF!&lt;&gt;"",1,0))</f>
        <v>#REF!</v>
      </c>
      <c r="F146" s="206" t="e">
        <f>IF('Crisis Indicator Data'!#REF!="No Data",1,IF(#REF!&lt;&gt;"",1,0))</f>
        <v>#REF!</v>
      </c>
      <c r="G146" s="206" t="e">
        <f>IF('Crisis Indicator Data'!#REF!="No Data",1,IF(#REF!&lt;&gt;"",1,0))</f>
        <v>#REF!</v>
      </c>
      <c r="H146" s="206" t="e">
        <f>IF('Crisis Indicator Data'!#REF!="No Data",1,IF(#REF!&lt;&gt;"",1,0))</f>
        <v>#REF!</v>
      </c>
      <c r="I146" s="206" t="e">
        <f>IF('Crisis Indicator Data'!#REF!="No Data",1,IF(#REF!&lt;&gt;"",1,0))</f>
        <v>#REF!</v>
      </c>
      <c r="J146" s="206" t="e">
        <f>IF('Crisis Indicator Data'!#REF!="No Data",1,IF(#REF!&lt;&gt;"",1,0))</f>
        <v>#REF!</v>
      </c>
      <c r="K146" s="206" t="e">
        <f>IF('Crisis Indicator Data'!#REF!="No Data",1,IF(#REF!&lt;&gt;"",1,0))</f>
        <v>#REF!</v>
      </c>
      <c r="L146" s="206" t="e">
        <f>IF('Crisis Indicator Data'!#REF!="No Data",1,IF(#REF!&lt;&gt;"",1,0))</f>
        <v>#REF!</v>
      </c>
      <c r="M146" s="206" t="e">
        <f>IF('Crisis Indicator Data'!#REF!="No Data",1,IF(#REF!&lt;&gt;"",1,0))</f>
        <v>#REF!</v>
      </c>
      <c r="N146" s="206" t="e">
        <f>IF('Crisis Indicator Data'!#REF!="No Data",1,IF(#REF!&lt;&gt;"",1,0))</f>
        <v>#REF!</v>
      </c>
      <c r="O146" s="206" t="e">
        <f>IF('Crisis Indicator Data'!#REF!="No Data",1,IF(#REF!&lt;&gt;"",1,0))</f>
        <v>#REF!</v>
      </c>
      <c r="P146" s="206" t="e">
        <f>IF('Crisis Indicator Data'!#REF!="No Data",1,IF(#REF!&lt;&gt;"",1,0))</f>
        <v>#REF!</v>
      </c>
      <c r="Q146" s="206" t="e">
        <f>IF('Crisis Indicator Data'!#REF!="No Data",1,IF(#REF!&lt;&gt;"",1,0))</f>
        <v>#REF!</v>
      </c>
      <c r="R146" s="206" t="e">
        <f>IF('Crisis Indicator Data'!#REF!="No Data",1,IF(#REF!&lt;&gt;"",1,0))</f>
        <v>#REF!</v>
      </c>
      <c r="S146" s="206" t="e">
        <f>IF('Crisis Indicator Data'!#REF!="No Data",1,IF(#REF!&lt;&gt;"",1,0))</f>
        <v>#REF!</v>
      </c>
      <c r="T146" s="206" t="e">
        <f>IF('Crisis Indicator Data'!#REF!="No Data",1,IF(#REF!&lt;&gt;"",1,0))</f>
        <v>#REF!</v>
      </c>
      <c r="U146" s="206" t="e">
        <f>IF('Crisis Indicator Data'!#REF!="No Data",1,IF(#REF!&lt;&gt;"",1,0))</f>
        <v>#REF!</v>
      </c>
      <c r="V146" s="206" t="e">
        <f>IF('Crisis Indicator Data'!#REF!="No Data",1,IF(#REF!&lt;&gt;"",1,0))</f>
        <v>#REF!</v>
      </c>
      <c r="W146" s="206" t="e">
        <f>IF('Crisis Indicator Data'!#REF!="No Data",1,IF(#REF!&lt;&gt;"",1,0))</f>
        <v>#REF!</v>
      </c>
      <c r="X146" s="206" t="e">
        <f>IF('Crisis Indicator Data'!#REF!="No Data",1,IF(#REF!&lt;&gt;"",1,0))</f>
        <v>#REF!</v>
      </c>
      <c r="Y146" s="206" t="e">
        <f>IF('Crisis Indicator Data'!#REF!="No Data",1,IF(#REF!&lt;&gt;"",1,0))</f>
        <v>#REF!</v>
      </c>
      <c r="Z146" s="206" t="e">
        <f>IF('Crisis Indicator Data'!#REF!="No Data",1,IF(#REF!&lt;&gt;"",1,0))</f>
        <v>#REF!</v>
      </c>
      <c r="AA146" s="206" t="e">
        <f>IF('Crisis Indicator Data'!#REF!="No Data",1,IF(#REF!&lt;&gt;"",1,0))</f>
        <v>#REF!</v>
      </c>
      <c r="AB146" s="206" t="e">
        <f>IF('Crisis Indicator Data'!#REF!="No Data",1,IF(#REF!&lt;&gt;"",1,0))</f>
        <v>#REF!</v>
      </c>
      <c r="AC146" s="206" t="e">
        <f>IF('Crisis Indicator Data'!#REF!="No Data",1,IF(#REF!&lt;&gt;"",1,0))</f>
        <v>#REF!</v>
      </c>
      <c r="AD146" s="206" t="e">
        <f>IF('Crisis Indicator Data'!#REF!="No Data",1,IF(#REF!&lt;&gt;"",1,0))</f>
        <v>#REF!</v>
      </c>
      <c r="AE146" s="206" t="e">
        <f>IF('Crisis Indicator Data'!#REF!="No Data",1,IF(#REF!&lt;&gt;"",1,0))</f>
        <v>#REF!</v>
      </c>
      <c r="AF146" s="206" t="e">
        <f>IF('Crisis Indicator Data'!#REF!="No Data",1,IF(#REF!&lt;&gt;"",1,0))</f>
        <v>#REF!</v>
      </c>
      <c r="AG146" s="206" t="e">
        <f>IF('Crisis Indicator Data'!#REF!="No Data",1,IF(#REF!&lt;&gt;"",1,0))</f>
        <v>#REF!</v>
      </c>
      <c r="AH146" s="206" t="e">
        <f>IF('Crisis Indicator Data'!#REF!="No Data",1,IF(#REF!&lt;&gt;"",1,0))</f>
        <v>#REF!</v>
      </c>
      <c r="AI146" s="206" t="e">
        <f>IF('Crisis Indicator Data'!#REF!="No Data",1,IF(#REF!&lt;&gt;"",1,0))</f>
        <v>#REF!</v>
      </c>
      <c r="AJ146" s="206" t="e">
        <f>IF('Crisis Indicator Data'!#REF!="No Data",1,IF(#REF!&lt;&gt;"",1,0))</f>
        <v>#REF!</v>
      </c>
      <c r="AK146" s="206" t="e">
        <f>IF('Crisis Indicator Data'!#REF!="No Data",1,IF(#REF!&lt;&gt;"",1,0))</f>
        <v>#REF!</v>
      </c>
      <c r="AL146" s="206" t="e">
        <f>IF('Crisis Indicator Data'!#REF!="No Data",1,IF(#REF!&lt;&gt;"",1,0))</f>
        <v>#REF!</v>
      </c>
      <c r="AM146" s="206" t="e">
        <f>IF('Crisis Indicator Data'!#REF!="No Data",1,IF(#REF!&lt;&gt;"",1,0))</f>
        <v>#REF!</v>
      </c>
      <c r="AN146" s="206" t="e">
        <f>IF('Crisis Indicator Data'!#REF!="No Data",1,IF(#REF!&lt;&gt;"",1,0))</f>
        <v>#REF!</v>
      </c>
      <c r="AO146" s="206" t="e">
        <f>IF('Crisis Indicator Data'!#REF!="No Data",1,IF(#REF!&lt;&gt;"",1,0))</f>
        <v>#REF!</v>
      </c>
      <c r="AP146" s="206" t="e">
        <f>IF('Crisis Indicator Data'!#REF!="No Data",1,IF(#REF!&lt;&gt;"",1,0))</f>
        <v>#REF!</v>
      </c>
      <c r="AQ146" s="206" t="e">
        <f>IF('Crisis Indicator Data'!#REF!="No Data",1,IF(#REF!&lt;&gt;"",1,0))</f>
        <v>#REF!</v>
      </c>
      <c r="AR146" s="206" t="e">
        <f>IF('Crisis Indicator Data'!#REF!="No Data",1,IF(#REF!&lt;&gt;"",1,0))</f>
        <v>#REF!</v>
      </c>
      <c r="AS146" s="206" t="e">
        <f>IF('Crisis Indicator Data'!#REF!="No Data",1,IF(#REF!&lt;&gt;"",1,0))</f>
        <v>#REF!</v>
      </c>
      <c r="AT146" s="206" t="e">
        <f>IF('Crisis Indicator Data'!#REF!="No Data",1,IF(#REF!&lt;&gt;"",1,0))</f>
        <v>#REF!</v>
      </c>
      <c r="AU146" s="206" t="e">
        <f>IF('Crisis Indicator Data'!#REF!="No Data",1,IF(#REF!&lt;&gt;"",1,0))</f>
        <v>#REF!</v>
      </c>
      <c r="AV146" s="206" t="e">
        <f>IF('Crisis Indicator Data'!#REF!="No Data",1,IF(#REF!&lt;&gt;"",1,0))</f>
        <v>#REF!</v>
      </c>
      <c r="AW146" s="206" t="e">
        <f>IF('Crisis Indicator Data'!#REF!="No Data",1,IF(#REF!&lt;&gt;"",1,0))</f>
        <v>#REF!</v>
      </c>
      <c r="AX146" s="206" t="e">
        <f>IF('Crisis Indicator Data'!#REF!="No Data",1,IF(#REF!&lt;&gt;"",1,0))</f>
        <v>#REF!</v>
      </c>
      <c r="AY146" s="206" t="e">
        <f>IF('Crisis Indicator Data'!#REF!="No Data",1,IF(#REF!&lt;&gt;"",1,0))</f>
        <v>#REF!</v>
      </c>
      <c r="AZ146" s="206" t="e">
        <f>IF('Crisis Indicator Data'!#REF!="No Data",1,IF(#REF!&lt;&gt;"",1,0))</f>
        <v>#REF!</v>
      </c>
      <c r="BA146" t="e">
        <f t="shared" si="8"/>
        <v>#REF!</v>
      </c>
      <c r="BB146" s="22" t="e">
        <f t="shared" si="9"/>
        <v>#REF!</v>
      </c>
    </row>
    <row r="147" spans="1:54" x14ac:dyDescent="0.25">
      <c r="A147" t="s">
        <v>7373</v>
      </c>
      <c r="B147" s="206" t="e">
        <f>IF('Crisis Indicator Data'!#REF!="No Data",1,IF(#REF!&lt;&gt;"",1,0))</f>
        <v>#REF!</v>
      </c>
      <c r="C147" s="206" t="e">
        <f>IF('Crisis Indicator Data'!#REF!="No Data",1,IF(#REF!&lt;&gt;"",1,0))</f>
        <v>#REF!</v>
      </c>
      <c r="D147" s="206" t="e">
        <f>IF('Crisis Indicator Data'!#REF!="No Data",1,IF(#REF!&lt;&gt;"",1,0))</f>
        <v>#REF!</v>
      </c>
      <c r="E147" s="206" t="e">
        <f>IF('Crisis Indicator Data'!#REF!="No Data",1,IF(#REF!&lt;&gt;"",1,0))</f>
        <v>#REF!</v>
      </c>
      <c r="F147" s="206" t="e">
        <f>IF('Crisis Indicator Data'!#REF!="No Data",1,IF(#REF!&lt;&gt;"",1,0))</f>
        <v>#REF!</v>
      </c>
      <c r="G147" s="206" t="e">
        <f>IF('Crisis Indicator Data'!#REF!="No Data",1,IF(#REF!&lt;&gt;"",1,0))</f>
        <v>#REF!</v>
      </c>
      <c r="H147" s="206" t="e">
        <f>IF('Crisis Indicator Data'!#REF!="No Data",1,IF(#REF!&lt;&gt;"",1,0))</f>
        <v>#REF!</v>
      </c>
      <c r="I147" s="206" t="e">
        <f>IF('Crisis Indicator Data'!#REF!="No Data",1,IF(#REF!&lt;&gt;"",1,0))</f>
        <v>#REF!</v>
      </c>
      <c r="J147" s="206" t="e">
        <f>IF('Crisis Indicator Data'!#REF!="No Data",1,IF(#REF!&lt;&gt;"",1,0))</f>
        <v>#REF!</v>
      </c>
      <c r="K147" s="206" t="e">
        <f>IF('Crisis Indicator Data'!#REF!="No Data",1,IF(#REF!&lt;&gt;"",1,0))</f>
        <v>#REF!</v>
      </c>
      <c r="L147" s="206" t="e">
        <f>IF('Crisis Indicator Data'!#REF!="No Data",1,IF(#REF!&lt;&gt;"",1,0))</f>
        <v>#REF!</v>
      </c>
      <c r="M147" s="206" t="e">
        <f>IF('Crisis Indicator Data'!#REF!="No Data",1,IF(#REF!&lt;&gt;"",1,0))</f>
        <v>#REF!</v>
      </c>
      <c r="N147" s="206" t="e">
        <f>IF('Crisis Indicator Data'!#REF!="No Data",1,IF(#REF!&lt;&gt;"",1,0))</f>
        <v>#REF!</v>
      </c>
      <c r="O147" s="206" t="e">
        <f>IF('Crisis Indicator Data'!#REF!="No Data",1,IF(#REF!&lt;&gt;"",1,0))</f>
        <v>#REF!</v>
      </c>
      <c r="P147" s="206" t="e">
        <f>IF('Crisis Indicator Data'!#REF!="No Data",1,IF(#REF!&lt;&gt;"",1,0))</f>
        <v>#REF!</v>
      </c>
      <c r="Q147" s="206" t="e">
        <f>IF('Crisis Indicator Data'!#REF!="No Data",1,IF(#REF!&lt;&gt;"",1,0))</f>
        <v>#REF!</v>
      </c>
      <c r="R147" s="206" t="e">
        <f>IF('Crisis Indicator Data'!#REF!="No Data",1,IF(#REF!&lt;&gt;"",1,0))</f>
        <v>#REF!</v>
      </c>
      <c r="S147" s="206" t="e">
        <f>IF('Crisis Indicator Data'!#REF!="No Data",1,IF(#REF!&lt;&gt;"",1,0))</f>
        <v>#REF!</v>
      </c>
      <c r="T147" s="206" t="e">
        <f>IF('Crisis Indicator Data'!#REF!="No Data",1,IF(#REF!&lt;&gt;"",1,0))</f>
        <v>#REF!</v>
      </c>
      <c r="U147" s="206" t="e">
        <f>IF('Crisis Indicator Data'!#REF!="No Data",1,IF(#REF!&lt;&gt;"",1,0))</f>
        <v>#REF!</v>
      </c>
      <c r="V147" s="206" t="e">
        <f>IF('Crisis Indicator Data'!#REF!="No Data",1,IF(#REF!&lt;&gt;"",1,0))</f>
        <v>#REF!</v>
      </c>
      <c r="W147" s="206" t="e">
        <f>IF('Crisis Indicator Data'!#REF!="No Data",1,IF(#REF!&lt;&gt;"",1,0))</f>
        <v>#REF!</v>
      </c>
      <c r="X147" s="206" t="e">
        <f>IF('Crisis Indicator Data'!#REF!="No Data",1,IF(#REF!&lt;&gt;"",1,0))</f>
        <v>#REF!</v>
      </c>
      <c r="Y147" s="206" t="e">
        <f>IF('Crisis Indicator Data'!#REF!="No Data",1,IF(#REF!&lt;&gt;"",1,0))</f>
        <v>#REF!</v>
      </c>
      <c r="Z147" s="206" t="e">
        <f>IF('Crisis Indicator Data'!#REF!="No Data",1,IF(#REF!&lt;&gt;"",1,0))</f>
        <v>#REF!</v>
      </c>
      <c r="AA147" s="206" t="e">
        <f>IF('Crisis Indicator Data'!#REF!="No Data",1,IF(#REF!&lt;&gt;"",1,0))</f>
        <v>#REF!</v>
      </c>
      <c r="AB147" s="206" t="e">
        <f>IF('Crisis Indicator Data'!#REF!="No Data",1,IF(#REF!&lt;&gt;"",1,0))</f>
        <v>#REF!</v>
      </c>
      <c r="AC147" s="206" t="e">
        <f>IF('Crisis Indicator Data'!#REF!="No Data",1,IF(#REF!&lt;&gt;"",1,0))</f>
        <v>#REF!</v>
      </c>
      <c r="AD147" s="206" t="e">
        <f>IF('Crisis Indicator Data'!#REF!="No Data",1,IF(#REF!&lt;&gt;"",1,0))</f>
        <v>#REF!</v>
      </c>
      <c r="AE147" s="206" t="e">
        <f>IF('Crisis Indicator Data'!#REF!="No Data",1,IF(#REF!&lt;&gt;"",1,0))</f>
        <v>#REF!</v>
      </c>
      <c r="AF147" s="206" t="e">
        <f>IF('Crisis Indicator Data'!#REF!="No Data",1,IF(#REF!&lt;&gt;"",1,0))</f>
        <v>#REF!</v>
      </c>
      <c r="AG147" s="206" t="e">
        <f>IF('Crisis Indicator Data'!#REF!="No Data",1,IF(#REF!&lt;&gt;"",1,0))</f>
        <v>#REF!</v>
      </c>
      <c r="AH147" s="206" t="e">
        <f>IF('Crisis Indicator Data'!#REF!="No Data",1,IF(#REF!&lt;&gt;"",1,0))</f>
        <v>#REF!</v>
      </c>
      <c r="AI147" s="206" t="e">
        <f>IF('Crisis Indicator Data'!#REF!="No Data",1,IF(#REF!&lt;&gt;"",1,0))</f>
        <v>#REF!</v>
      </c>
      <c r="AJ147" s="206" t="e">
        <f>IF('Crisis Indicator Data'!#REF!="No Data",1,IF(#REF!&lt;&gt;"",1,0))</f>
        <v>#REF!</v>
      </c>
      <c r="AK147" s="206" t="e">
        <f>IF('Crisis Indicator Data'!#REF!="No Data",1,IF(#REF!&lt;&gt;"",1,0))</f>
        <v>#REF!</v>
      </c>
      <c r="AL147" s="206" t="e">
        <f>IF('Crisis Indicator Data'!#REF!="No Data",1,IF(#REF!&lt;&gt;"",1,0))</f>
        <v>#REF!</v>
      </c>
      <c r="AM147" s="206" t="e">
        <f>IF('Crisis Indicator Data'!#REF!="No Data",1,IF(#REF!&lt;&gt;"",1,0))</f>
        <v>#REF!</v>
      </c>
      <c r="AN147" s="206" t="e">
        <f>IF('Crisis Indicator Data'!#REF!="No Data",1,IF(#REF!&lt;&gt;"",1,0))</f>
        <v>#REF!</v>
      </c>
      <c r="AO147" s="206" t="e">
        <f>IF('Crisis Indicator Data'!#REF!="No Data",1,IF(#REF!&lt;&gt;"",1,0))</f>
        <v>#REF!</v>
      </c>
      <c r="AP147" s="206" t="e">
        <f>IF('Crisis Indicator Data'!#REF!="No Data",1,IF(#REF!&lt;&gt;"",1,0))</f>
        <v>#REF!</v>
      </c>
      <c r="AQ147" s="206" t="e">
        <f>IF('Crisis Indicator Data'!#REF!="No Data",1,IF(#REF!&lt;&gt;"",1,0))</f>
        <v>#REF!</v>
      </c>
      <c r="AR147" s="206" t="e">
        <f>IF('Crisis Indicator Data'!#REF!="No Data",1,IF(#REF!&lt;&gt;"",1,0))</f>
        <v>#REF!</v>
      </c>
      <c r="AS147" s="206" t="e">
        <f>IF('Crisis Indicator Data'!#REF!="No Data",1,IF(#REF!&lt;&gt;"",1,0))</f>
        <v>#REF!</v>
      </c>
      <c r="AT147" s="206" t="e">
        <f>IF('Crisis Indicator Data'!#REF!="No Data",1,IF(#REF!&lt;&gt;"",1,0))</f>
        <v>#REF!</v>
      </c>
      <c r="AU147" s="206" t="e">
        <f>IF('Crisis Indicator Data'!#REF!="No Data",1,IF(#REF!&lt;&gt;"",1,0))</f>
        <v>#REF!</v>
      </c>
      <c r="AV147" s="206" t="e">
        <f>IF('Crisis Indicator Data'!#REF!="No Data",1,IF(#REF!&lt;&gt;"",1,0))</f>
        <v>#REF!</v>
      </c>
      <c r="AW147" s="206" t="e">
        <f>IF('Crisis Indicator Data'!#REF!="No Data",1,IF(#REF!&lt;&gt;"",1,0))</f>
        <v>#REF!</v>
      </c>
      <c r="AX147" s="206" t="e">
        <f>IF('Crisis Indicator Data'!#REF!="No Data",1,IF(#REF!&lt;&gt;"",1,0))</f>
        <v>#REF!</v>
      </c>
      <c r="AY147" s="206" t="e">
        <f>IF('Crisis Indicator Data'!#REF!="No Data",1,IF(#REF!&lt;&gt;"",1,0))</f>
        <v>#REF!</v>
      </c>
      <c r="AZ147" s="206" t="e">
        <f>IF('Crisis Indicator Data'!#REF!="No Data",1,IF(#REF!&lt;&gt;"",1,0))</f>
        <v>#REF!</v>
      </c>
      <c r="BA147" t="e">
        <f t="shared" si="8"/>
        <v>#REF!</v>
      </c>
      <c r="BB147" s="22" t="e">
        <f t="shared" si="9"/>
        <v>#REF!</v>
      </c>
    </row>
    <row r="148" spans="1:54" x14ac:dyDescent="0.25">
      <c r="A148" t="s">
        <v>7358</v>
      </c>
      <c r="B148" s="206" t="e">
        <f>IF('Crisis Indicator Data'!#REF!="No Data",1,IF(#REF!&lt;&gt;"",1,0))</f>
        <v>#REF!</v>
      </c>
      <c r="C148" s="206" t="e">
        <f>IF('Crisis Indicator Data'!#REF!="No Data",1,IF(#REF!&lt;&gt;"",1,0))</f>
        <v>#REF!</v>
      </c>
      <c r="D148" s="206" t="e">
        <f>IF('Crisis Indicator Data'!#REF!="No Data",1,IF(#REF!&lt;&gt;"",1,0))</f>
        <v>#REF!</v>
      </c>
      <c r="E148" s="206" t="e">
        <f>IF('Crisis Indicator Data'!#REF!="No Data",1,IF(#REF!&lt;&gt;"",1,0))</f>
        <v>#REF!</v>
      </c>
      <c r="F148" s="206" t="e">
        <f>IF('Crisis Indicator Data'!#REF!="No Data",1,IF(#REF!&lt;&gt;"",1,0))</f>
        <v>#REF!</v>
      </c>
      <c r="G148" s="206" t="e">
        <f>IF('Crisis Indicator Data'!#REF!="No Data",1,IF(#REF!&lt;&gt;"",1,0))</f>
        <v>#REF!</v>
      </c>
      <c r="H148" s="206" t="e">
        <f>IF('Crisis Indicator Data'!#REF!="No Data",1,IF(#REF!&lt;&gt;"",1,0))</f>
        <v>#REF!</v>
      </c>
      <c r="I148" s="206" t="e">
        <f>IF('Crisis Indicator Data'!#REF!="No Data",1,IF(#REF!&lt;&gt;"",1,0))</f>
        <v>#REF!</v>
      </c>
      <c r="J148" s="206" t="e">
        <f>IF('Crisis Indicator Data'!#REF!="No Data",1,IF(#REF!&lt;&gt;"",1,0))</f>
        <v>#REF!</v>
      </c>
      <c r="K148" s="206" t="e">
        <f>IF('Crisis Indicator Data'!#REF!="No Data",1,IF(#REF!&lt;&gt;"",1,0))</f>
        <v>#REF!</v>
      </c>
      <c r="L148" s="206" t="e">
        <f>IF('Crisis Indicator Data'!#REF!="No Data",1,IF(#REF!&lt;&gt;"",1,0))</f>
        <v>#REF!</v>
      </c>
      <c r="M148" s="206" t="e">
        <f>IF('Crisis Indicator Data'!#REF!="No Data",1,IF(#REF!&lt;&gt;"",1,0))</f>
        <v>#REF!</v>
      </c>
      <c r="N148" s="206" t="e">
        <f>IF('Crisis Indicator Data'!#REF!="No Data",1,IF(#REF!&lt;&gt;"",1,0))</f>
        <v>#REF!</v>
      </c>
      <c r="O148" s="206" t="e">
        <f>IF('Crisis Indicator Data'!#REF!="No Data",1,IF(#REF!&lt;&gt;"",1,0))</f>
        <v>#REF!</v>
      </c>
      <c r="P148" s="206" t="e">
        <f>IF('Crisis Indicator Data'!#REF!="No Data",1,IF(#REF!&lt;&gt;"",1,0))</f>
        <v>#REF!</v>
      </c>
      <c r="Q148" s="206" t="e">
        <f>IF('Crisis Indicator Data'!#REF!="No Data",1,IF(#REF!&lt;&gt;"",1,0))</f>
        <v>#REF!</v>
      </c>
      <c r="R148" s="206" t="e">
        <f>IF('Crisis Indicator Data'!#REF!="No Data",1,IF(#REF!&lt;&gt;"",1,0))</f>
        <v>#REF!</v>
      </c>
      <c r="S148" s="206" t="e">
        <f>IF('Crisis Indicator Data'!#REF!="No Data",1,IF(#REF!&lt;&gt;"",1,0))</f>
        <v>#REF!</v>
      </c>
      <c r="T148" s="206" t="e">
        <f>IF('Crisis Indicator Data'!#REF!="No Data",1,IF(#REF!&lt;&gt;"",1,0))</f>
        <v>#REF!</v>
      </c>
      <c r="U148" s="206" t="e">
        <f>IF('Crisis Indicator Data'!#REF!="No Data",1,IF(#REF!&lt;&gt;"",1,0))</f>
        <v>#REF!</v>
      </c>
      <c r="V148" s="206" t="e">
        <f>IF('Crisis Indicator Data'!#REF!="No Data",1,IF(#REF!&lt;&gt;"",1,0))</f>
        <v>#REF!</v>
      </c>
      <c r="W148" s="206" t="e">
        <f>IF('Crisis Indicator Data'!#REF!="No Data",1,IF(#REF!&lt;&gt;"",1,0))</f>
        <v>#REF!</v>
      </c>
      <c r="X148" s="206" t="e">
        <f>IF('Crisis Indicator Data'!#REF!="No Data",1,IF(#REF!&lt;&gt;"",1,0))</f>
        <v>#REF!</v>
      </c>
      <c r="Y148" s="206" t="e">
        <f>IF('Crisis Indicator Data'!#REF!="No Data",1,IF(#REF!&lt;&gt;"",1,0))</f>
        <v>#REF!</v>
      </c>
      <c r="Z148" s="206" t="e">
        <f>IF('Crisis Indicator Data'!#REF!="No Data",1,IF(#REF!&lt;&gt;"",1,0))</f>
        <v>#REF!</v>
      </c>
      <c r="AA148" s="206" t="e">
        <f>IF('Crisis Indicator Data'!#REF!="No Data",1,IF(#REF!&lt;&gt;"",1,0))</f>
        <v>#REF!</v>
      </c>
      <c r="AB148" s="206" t="e">
        <f>IF('Crisis Indicator Data'!#REF!="No Data",1,IF(#REF!&lt;&gt;"",1,0))</f>
        <v>#REF!</v>
      </c>
      <c r="AC148" s="206" t="e">
        <f>IF('Crisis Indicator Data'!#REF!="No Data",1,IF(#REF!&lt;&gt;"",1,0))</f>
        <v>#REF!</v>
      </c>
      <c r="AD148" s="206" t="e">
        <f>IF('Crisis Indicator Data'!#REF!="No Data",1,IF(#REF!&lt;&gt;"",1,0))</f>
        <v>#REF!</v>
      </c>
      <c r="AE148" s="206" t="e">
        <f>IF('Crisis Indicator Data'!#REF!="No Data",1,IF(#REF!&lt;&gt;"",1,0))</f>
        <v>#REF!</v>
      </c>
      <c r="AF148" s="206" t="e">
        <f>IF('Crisis Indicator Data'!#REF!="No Data",1,IF(#REF!&lt;&gt;"",1,0))</f>
        <v>#REF!</v>
      </c>
      <c r="AG148" s="206" t="e">
        <f>IF('Crisis Indicator Data'!#REF!="No Data",1,IF(#REF!&lt;&gt;"",1,0))</f>
        <v>#REF!</v>
      </c>
      <c r="AH148" s="206" t="e">
        <f>IF('Crisis Indicator Data'!#REF!="No Data",1,IF(#REF!&lt;&gt;"",1,0))</f>
        <v>#REF!</v>
      </c>
      <c r="AI148" s="206" t="e">
        <f>IF('Crisis Indicator Data'!#REF!="No Data",1,IF(#REF!&lt;&gt;"",1,0))</f>
        <v>#REF!</v>
      </c>
      <c r="AJ148" s="206" t="e">
        <f>IF('Crisis Indicator Data'!#REF!="No Data",1,IF(#REF!&lt;&gt;"",1,0))</f>
        <v>#REF!</v>
      </c>
      <c r="AK148" s="206" t="e">
        <f>IF('Crisis Indicator Data'!#REF!="No Data",1,IF(#REF!&lt;&gt;"",1,0))</f>
        <v>#REF!</v>
      </c>
      <c r="AL148" s="206" t="e">
        <f>IF('Crisis Indicator Data'!#REF!="No Data",1,IF(#REF!&lt;&gt;"",1,0))</f>
        <v>#REF!</v>
      </c>
      <c r="AM148" s="206" t="e">
        <f>IF('Crisis Indicator Data'!#REF!="No Data",1,IF(#REF!&lt;&gt;"",1,0))</f>
        <v>#REF!</v>
      </c>
      <c r="AN148" s="206" t="e">
        <f>IF('Crisis Indicator Data'!#REF!="No Data",1,IF(#REF!&lt;&gt;"",1,0))</f>
        <v>#REF!</v>
      </c>
      <c r="AO148" s="206" t="e">
        <f>IF('Crisis Indicator Data'!#REF!="No Data",1,IF(#REF!&lt;&gt;"",1,0))</f>
        <v>#REF!</v>
      </c>
      <c r="AP148" s="206" t="e">
        <f>IF('Crisis Indicator Data'!#REF!="No Data",1,IF(#REF!&lt;&gt;"",1,0))</f>
        <v>#REF!</v>
      </c>
      <c r="AQ148" s="206" t="e">
        <f>IF('Crisis Indicator Data'!#REF!="No Data",1,IF(#REF!&lt;&gt;"",1,0))</f>
        <v>#REF!</v>
      </c>
      <c r="AR148" s="206" t="e">
        <f>IF('Crisis Indicator Data'!#REF!="No Data",1,IF(#REF!&lt;&gt;"",1,0))</f>
        <v>#REF!</v>
      </c>
      <c r="AS148" s="206" t="e">
        <f>IF('Crisis Indicator Data'!#REF!="No Data",1,IF(#REF!&lt;&gt;"",1,0))</f>
        <v>#REF!</v>
      </c>
      <c r="AT148" s="206" t="e">
        <f>IF('Crisis Indicator Data'!#REF!="No Data",1,IF(#REF!&lt;&gt;"",1,0))</f>
        <v>#REF!</v>
      </c>
      <c r="AU148" s="206" t="e">
        <f>IF('Crisis Indicator Data'!#REF!="No Data",1,IF(#REF!&lt;&gt;"",1,0))</f>
        <v>#REF!</v>
      </c>
      <c r="AV148" s="206" t="e">
        <f>IF('Crisis Indicator Data'!#REF!="No Data",1,IF(#REF!&lt;&gt;"",1,0))</f>
        <v>#REF!</v>
      </c>
      <c r="AW148" s="206" t="e">
        <f>IF('Crisis Indicator Data'!#REF!="No Data",1,IF(#REF!&lt;&gt;"",1,0))</f>
        <v>#REF!</v>
      </c>
      <c r="AX148" s="206" t="e">
        <f>IF('Crisis Indicator Data'!#REF!="No Data",1,IF(#REF!&lt;&gt;"",1,0))</f>
        <v>#REF!</v>
      </c>
      <c r="AY148" s="206" t="e">
        <f>IF('Crisis Indicator Data'!#REF!="No Data",1,IF(#REF!&lt;&gt;"",1,0))</f>
        <v>#REF!</v>
      </c>
      <c r="AZ148" s="206" t="e">
        <f>IF('Crisis Indicator Data'!#REF!="No Data",1,IF(#REF!&lt;&gt;"",1,0))</f>
        <v>#REF!</v>
      </c>
      <c r="BA148" t="e">
        <f t="shared" si="8"/>
        <v>#REF!</v>
      </c>
      <c r="BB148" s="22" t="e">
        <f t="shared" si="9"/>
        <v>#REF!</v>
      </c>
    </row>
    <row r="149" spans="1:54" x14ac:dyDescent="0.25">
      <c r="A149" t="s">
        <v>7360</v>
      </c>
      <c r="B149" s="206" t="e">
        <f>IF('Crisis Indicator Data'!#REF!="No Data",1,IF(#REF!&lt;&gt;"",1,0))</f>
        <v>#REF!</v>
      </c>
      <c r="C149" s="206" t="e">
        <f>IF('Crisis Indicator Data'!#REF!="No Data",1,IF(#REF!&lt;&gt;"",1,0))</f>
        <v>#REF!</v>
      </c>
      <c r="D149" s="206" t="e">
        <f>IF('Crisis Indicator Data'!#REF!="No Data",1,IF(#REF!&lt;&gt;"",1,0))</f>
        <v>#REF!</v>
      </c>
      <c r="E149" s="206" t="e">
        <f>IF('Crisis Indicator Data'!#REF!="No Data",1,IF(#REF!&lt;&gt;"",1,0))</f>
        <v>#REF!</v>
      </c>
      <c r="F149" s="206" t="e">
        <f>IF('Crisis Indicator Data'!#REF!="No Data",1,IF(#REF!&lt;&gt;"",1,0))</f>
        <v>#REF!</v>
      </c>
      <c r="G149" s="206" t="e">
        <f>IF('Crisis Indicator Data'!#REF!="No Data",1,IF(#REF!&lt;&gt;"",1,0))</f>
        <v>#REF!</v>
      </c>
      <c r="H149" s="206" t="e">
        <f>IF('Crisis Indicator Data'!#REF!="No Data",1,IF(#REF!&lt;&gt;"",1,0))</f>
        <v>#REF!</v>
      </c>
      <c r="I149" s="206" t="e">
        <f>IF('Crisis Indicator Data'!#REF!="No Data",1,IF(#REF!&lt;&gt;"",1,0))</f>
        <v>#REF!</v>
      </c>
      <c r="J149" s="206" t="e">
        <f>IF('Crisis Indicator Data'!#REF!="No Data",1,IF(#REF!&lt;&gt;"",1,0))</f>
        <v>#REF!</v>
      </c>
      <c r="K149" s="206" t="e">
        <f>IF('Crisis Indicator Data'!#REF!="No Data",1,IF(#REF!&lt;&gt;"",1,0))</f>
        <v>#REF!</v>
      </c>
      <c r="L149" s="206" t="e">
        <f>IF('Crisis Indicator Data'!#REF!="No Data",1,IF(#REF!&lt;&gt;"",1,0))</f>
        <v>#REF!</v>
      </c>
      <c r="M149" s="206" t="e">
        <f>IF('Crisis Indicator Data'!#REF!="No Data",1,IF(#REF!&lt;&gt;"",1,0))</f>
        <v>#REF!</v>
      </c>
      <c r="N149" s="206" t="e">
        <f>IF('Crisis Indicator Data'!#REF!="No Data",1,IF(#REF!&lt;&gt;"",1,0))</f>
        <v>#REF!</v>
      </c>
      <c r="O149" s="206" t="e">
        <f>IF('Crisis Indicator Data'!#REF!="No Data",1,IF(#REF!&lt;&gt;"",1,0))</f>
        <v>#REF!</v>
      </c>
      <c r="P149" s="206" t="e">
        <f>IF('Crisis Indicator Data'!#REF!="No Data",1,IF(#REF!&lt;&gt;"",1,0))</f>
        <v>#REF!</v>
      </c>
      <c r="Q149" s="206" t="e">
        <f>IF('Crisis Indicator Data'!#REF!="No Data",1,IF(#REF!&lt;&gt;"",1,0))</f>
        <v>#REF!</v>
      </c>
      <c r="R149" s="206" t="e">
        <f>IF('Crisis Indicator Data'!#REF!="No Data",1,IF(#REF!&lt;&gt;"",1,0))</f>
        <v>#REF!</v>
      </c>
      <c r="S149" s="206" t="e">
        <f>IF('Crisis Indicator Data'!#REF!="No Data",1,IF(#REF!&lt;&gt;"",1,0))</f>
        <v>#REF!</v>
      </c>
      <c r="T149" s="206" t="e">
        <f>IF('Crisis Indicator Data'!#REF!="No Data",1,IF(#REF!&lt;&gt;"",1,0))</f>
        <v>#REF!</v>
      </c>
      <c r="U149" s="206" t="e">
        <f>IF('Crisis Indicator Data'!#REF!="No Data",1,IF(#REF!&lt;&gt;"",1,0))</f>
        <v>#REF!</v>
      </c>
      <c r="V149" s="206" t="e">
        <f>IF('Crisis Indicator Data'!#REF!="No Data",1,IF(#REF!&lt;&gt;"",1,0))</f>
        <v>#REF!</v>
      </c>
      <c r="W149" s="206" t="e">
        <f>IF('Crisis Indicator Data'!#REF!="No Data",1,IF(#REF!&lt;&gt;"",1,0))</f>
        <v>#REF!</v>
      </c>
      <c r="X149" s="206" t="e">
        <f>IF('Crisis Indicator Data'!#REF!="No Data",1,IF(#REF!&lt;&gt;"",1,0))</f>
        <v>#REF!</v>
      </c>
      <c r="Y149" s="206" t="e">
        <f>IF('Crisis Indicator Data'!#REF!="No Data",1,IF(#REF!&lt;&gt;"",1,0))</f>
        <v>#REF!</v>
      </c>
      <c r="Z149" s="206" t="e">
        <f>IF('Crisis Indicator Data'!#REF!="No Data",1,IF(#REF!&lt;&gt;"",1,0))</f>
        <v>#REF!</v>
      </c>
      <c r="AA149" s="206" t="e">
        <f>IF('Crisis Indicator Data'!#REF!="No Data",1,IF(#REF!&lt;&gt;"",1,0))</f>
        <v>#REF!</v>
      </c>
      <c r="AB149" s="206" t="e">
        <f>IF('Crisis Indicator Data'!#REF!="No Data",1,IF(#REF!&lt;&gt;"",1,0))</f>
        <v>#REF!</v>
      </c>
      <c r="AC149" s="206" t="e">
        <f>IF('Crisis Indicator Data'!#REF!="No Data",1,IF(#REF!&lt;&gt;"",1,0))</f>
        <v>#REF!</v>
      </c>
      <c r="AD149" s="206" t="e">
        <f>IF('Crisis Indicator Data'!#REF!="No Data",1,IF(#REF!&lt;&gt;"",1,0))</f>
        <v>#REF!</v>
      </c>
      <c r="AE149" s="206" t="e">
        <f>IF('Crisis Indicator Data'!#REF!="No Data",1,IF(#REF!&lt;&gt;"",1,0))</f>
        <v>#REF!</v>
      </c>
      <c r="AF149" s="206" t="e">
        <f>IF('Crisis Indicator Data'!#REF!="No Data",1,IF(#REF!&lt;&gt;"",1,0))</f>
        <v>#REF!</v>
      </c>
      <c r="AG149" s="206" t="e">
        <f>IF('Crisis Indicator Data'!#REF!="No Data",1,IF(#REF!&lt;&gt;"",1,0))</f>
        <v>#REF!</v>
      </c>
      <c r="AH149" s="206" t="e">
        <f>IF('Crisis Indicator Data'!#REF!="No Data",1,IF(#REF!&lt;&gt;"",1,0))</f>
        <v>#REF!</v>
      </c>
      <c r="AI149" s="206" t="e">
        <f>IF('Crisis Indicator Data'!#REF!="No Data",1,IF(#REF!&lt;&gt;"",1,0))</f>
        <v>#REF!</v>
      </c>
      <c r="AJ149" s="206" t="e">
        <f>IF('Crisis Indicator Data'!#REF!="No Data",1,IF(#REF!&lt;&gt;"",1,0))</f>
        <v>#REF!</v>
      </c>
      <c r="AK149" s="206" t="e">
        <f>IF('Crisis Indicator Data'!#REF!="No Data",1,IF(#REF!&lt;&gt;"",1,0))</f>
        <v>#REF!</v>
      </c>
      <c r="AL149" s="206" t="e">
        <f>IF('Crisis Indicator Data'!#REF!="No Data",1,IF(#REF!&lt;&gt;"",1,0))</f>
        <v>#REF!</v>
      </c>
      <c r="AM149" s="206" t="e">
        <f>IF('Crisis Indicator Data'!#REF!="No Data",1,IF(#REF!&lt;&gt;"",1,0))</f>
        <v>#REF!</v>
      </c>
      <c r="AN149" s="206" t="e">
        <f>IF('Crisis Indicator Data'!#REF!="No Data",1,IF(#REF!&lt;&gt;"",1,0))</f>
        <v>#REF!</v>
      </c>
      <c r="AO149" s="206" t="e">
        <f>IF('Crisis Indicator Data'!#REF!="No Data",1,IF(#REF!&lt;&gt;"",1,0))</f>
        <v>#REF!</v>
      </c>
      <c r="AP149" s="206" t="e">
        <f>IF('Crisis Indicator Data'!#REF!="No Data",1,IF(#REF!&lt;&gt;"",1,0))</f>
        <v>#REF!</v>
      </c>
      <c r="AQ149" s="206" t="e">
        <f>IF('Crisis Indicator Data'!#REF!="No Data",1,IF(#REF!&lt;&gt;"",1,0))</f>
        <v>#REF!</v>
      </c>
      <c r="AR149" s="206" t="e">
        <f>IF('Crisis Indicator Data'!#REF!="No Data",1,IF(#REF!&lt;&gt;"",1,0))</f>
        <v>#REF!</v>
      </c>
      <c r="AS149" s="206" t="e">
        <f>IF('Crisis Indicator Data'!#REF!="No Data",1,IF(#REF!&lt;&gt;"",1,0))</f>
        <v>#REF!</v>
      </c>
      <c r="AT149" s="206" t="e">
        <f>IF('Crisis Indicator Data'!#REF!="No Data",1,IF(#REF!&lt;&gt;"",1,0))</f>
        <v>#REF!</v>
      </c>
      <c r="AU149" s="206" t="e">
        <f>IF('Crisis Indicator Data'!#REF!="No Data",1,IF(#REF!&lt;&gt;"",1,0))</f>
        <v>#REF!</v>
      </c>
      <c r="AV149" s="206" t="e">
        <f>IF('Crisis Indicator Data'!#REF!="No Data",1,IF(#REF!&lt;&gt;"",1,0))</f>
        <v>#REF!</v>
      </c>
      <c r="AW149" s="206" t="e">
        <f>IF('Crisis Indicator Data'!#REF!="No Data",1,IF(#REF!&lt;&gt;"",1,0))</f>
        <v>#REF!</v>
      </c>
      <c r="AX149" s="206" t="e">
        <f>IF('Crisis Indicator Data'!#REF!="No Data",1,IF(#REF!&lt;&gt;"",1,0))</f>
        <v>#REF!</v>
      </c>
      <c r="AY149" s="206" t="e">
        <f>IF('Crisis Indicator Data'!#REF!="No Data",1,IF(#REF!&lt;&gt;"",1,0))</f>
        <v>#REF!</v>
      </c>
      <c r="AZ149" s="206" t="e">
        <f>IF('Crisis Indicator Data'!#REF!="No Data",1,IF(#REF!&lt;&gt;"",1,0))</f>
        <v>#REF!</v>
      </c>
      <c r="BA149" t="e">
        <f t="shared" si="8"/>
        <v>#REF!</v>
      </c>
      <c r="BB149" s="22" t="e">
        <f t="shared" si="9"/>
        <v>#REF!</v>
      </c>
    </row>
    <row r="150" spans="1:54" x14ac:dyDescent="0.25">
      <c r="A150" t="s">
        <v>7370</v>
      </c>
      <c r="B150" s="206" t="e">
        <f>IF('Crisis Indicator Data'!#REF!="No Data",1,IF(#REF!&lt;&gt;"",1,0))</f>
        <v>#REF!</v>
      </c>
      <c r="C150" s="206" t="e">
        <f>IF('Crisis Indicator Data'!#REF!="No Data",1,IF(#REF!&lt;&gt;"",1,0))</f>
        <v>#REF!</v>
      </c>
      <c r="D150" s="206" t="e">
        <f>IF('Crisis Indicator Data'!#REF!="No Data",1,IF(#REF!&lt;&gt;"",1,0))</f>
        <v>#REF!</v>
      </c>
      <c r="E150" s="206" t="e">
        <f>IF('Crisis Indicator Data'!#REF!="No Data",1,IF(#REF!&lt;&gt;"",1,0))</f>
        <v>#REF!</v>
      </c>
      <c r="F150" s="206" t="e">
        <f>IF('Crisis Indicator Data'!#REF!="No Data",1,IF(#REF!&lt;&gt;"",1,0))</f>
        <v>#REF!</v>
      </c>
      <c r="G150" s="206" t="e">
        <f>IF('Crisis Indicator Data'!#REF!="No Data",1,IF(#REF!&lt;&gt;"",1,0))</f>
        <v>#REF!</v>
      </c>
      <c r="H150" s="206" t="e">
        <f>IF('Crisis Indicator Data'!#REF!="No Data",1,IF(#REF!&lt;&gt;"",1,0))</f>
        <v>#REF!</v>
      </c>
      <c r="I150" s="206" t="e">
        <f>IF('Crisis Indicator Data'!#REF!="No Data",1,IF(#REF!&lt;&gt;"",1,0))</f>
        <v>#REF!</v>
      </c>
      <c r="J150" s="206" t="e">
        <f>IF('Crisis Indicator Data'!#REF!="No Data",1,IF(#REF!&lt;&gt;"",1,0))</f>
        <v>#REF!</v>
      </c>
      <c r="K150" s="206" t="e">
        <f>IF('Crisis Indicator Data'!#REF!="No Data",1,IF(#REF!&lt;&gt;"",1,0))</f>
        <v>#REF!</v>
      </c>
      <c r="L150" s="206" t="e">
        <f>IF('Crisis Indicator Data'!#REF!="No Data",1,IF(#REF!&lt;&gt;"",1,0))</f>
        <v>#REF!</v>
      </c>
      <c r="M150" s="206" t="e">
        <f>IF('Crisis Indicator Data'!#REF!="No Data",1,IF(#REF!&lt;&gt;"",1,0))</f>
        <v>#REF!</v>
      </c>
      <c r="N150" s="206" t="e">
        <f>IF('Crisis Indicator Data'!#REF!="No Data",1,IF(#REF!&lt;&gt;"",1,0))</f>
        <v>#REF!</v>
      </c>
      <c r="O150" s="206" t="e">
        <f>IF('Crisis Indicator Data'!#REF!="No Data",1,IF(#REF!&lt;&gt;"",1,0))</f>
        <v>#REF!</v>
      </c>
      <c r="P150" s="206" t="e">
        <f>IF('Crisis Indicator Data'!#REF!="No Data",1,IF(#REF!&lt;&gt;"",1,0))</f>
        <v>#REF!</v>
      </c>
      <c r="Q150" s="206" t="e">
        <f>IF('Crisis Indicator Data'!#REF!="No Data",1,IF(#REF!&lt;&gt;"",1,0))</f>
        <v>#REF!</v>
      </c>
      <c r="R150" s="206" t="e">
        <f>IF('Crisis Indicator Data'!#REF!="No Data",1,IF(#REF!&lt;&gt;"",1,0))</f>
        <v>#REF!</v>
      </c>
      <c r="S150" s="206" t="e">
        <f>IF('Crisis Indicator Data'!#REF!="No Data",1,IF(#REF!&lt;&gt;"",1,0))</f>
        <v>#REF!</v>
      </c>
      <c r="T150" s="206" t="e">
        <f>IF('Crisis Indicator Data'!#REF!="No Data",1,IF(#REF!&lt;&gt;"",1,0))</f>
        <v>#REF!</v>
      </c>
      <c r="U150" s="206" t="e">
        <f>IF('Crisis Indicator Data'!#REF!="No Data",1,IF(#REF!&lt;&gt;"",1,0))</f>
        <v>#REF!</v>
      </c>
      <c r="V150" s="206" t="e">
        <f>IF('Crisis Indicator Data'!#REF!="No Data",1,IF(#REF!&lt;&gt;"",1,0))</f>
        <v>#REF!</v>
      </c>
      <c r="W150" s="206" t="e">
        <f>IF('Crisis Indicator Data'!#REF!="No Data",1,IF(#REF!&lt;&gt;"",1,0))</f>
        <v>#REF!</v>
      </c>
      <c r="X150" s="206" t="e">
        <f>IF('Crisis Indicator Data'!#REF!="No Data",1,IF(#REF!&lt;&gt;"",1,0))</f>
        <v>#REF!</v>
      </c>
      <c r="Y150" s="206" t="e">
        <f>IF('Crisis Indicator Data'!#REF!="No Data",1,IF(#REF!&lt;&gt;"",1,0))</f>
        <v>#REF!</v>
      </c>
      <c r="Z150" s="206" t="e">
        <f>IF('Crisis Indicator Data'!#REF!="No Data",1,IF(#REF!&lt;&gt;"",1,0))</f>
        <v>#REF!</v>
      </c>
      <c r="AA150" s="206" t="e">
        <f>IF('Crisis Indicator Data'!#REF!="No Data",1,IF(#REF!&lt;&gt;"",1,0))</f>
        <v>#REF!</v>
      </c>
      <c r="AB150" s="206" t="e">
        <f>IF('Crisis Indicator Data'!#REF!="No Data",1,IF(#REF!&lt;&gt;"",1,0))</f>
        <v>#REF!</v>
      </c>
      <c r="AC150" s="206" t="e">
        <f>IF('Crisis Indicator Data'!#REF!="No Data",1,IF(#REF!&lt;&gt;"",1,0))</f>
        <v>#REF!</v>
      </c>
      <c r="AD150" s="206" t="e">
        <f>IF('Crisis Indicator Data'!#REF!="No Data",1,IF(#REF!&lt;&gt;"",1,0))</f>
        <v>#REF!</v>
      </c>
      <c r="AE150" s="206" t="e">
        <f>IF('Crisis Indicator Data'!#REF!="No Data",1,IF(#REF!&lt;&gt;"",1,0))</f>
        <v>#REF!</v>
      </c>
      <c r="AF150" s="206" t="e">
        <f>IF('Crisis Indicator Data'!#REF!="No Data",1,IF(#REF!&lt;&gt;"",1,0))</f>
        <v>#REF!</v>
      </c>
      <c r="AG150" s="206" t="e">
        <f>IF('Crisis Indicator Data'!#REF!="No Data",1,IF(#REF!&lt;&gt;"",1,0))</f>
        <v>#REF!</v>
      </c>
      <c r="AH150" s="206" t="e">
        <f>IF('Crisis Indicator Data'!#REF!="No Data",1,IF(#REF!&lt;&gt;"",1,0))</f>
        <v>#REF!</v>
      </c>
      <c r="AI150" s="206" t="e">
        <f>IF('Crisis Indicator Data'!#REF!="No Data",1,IF(#REF!&lt;&gt;"",1,0))</f>
        <v>#REF!</v>
      </c>
      <c r="AJ150" s="206" t="e">
        <f>IF('Crisis Indicator Data'!#REF!="No Data",1,IF(#REF!&lt;&gt;"",1,0))</f>
        <v>#REF!</v>
      </c>
      <c r="AK150" s="206" t="e">
        <f>IF('Crisis Indicator Data'!#REF!="No Data",1,IF(#REF!&lt;&gt;"",1,0))</f>
        <v>#REF!</v>
      </c>
      <c r="AL150" s="206" t="e">
        <f>IF('Crisis Indicator Data'!#REF!="No Data",1,IF(#REF!&lt;&gt;"",1,0))</f>
        <v>#REF!</v>
      </c>
      <c r="AM150" s="206" t="e">
        <f>IF('Crisis Indicator Data'!#REF!="No Data",1,IF(#REF!&lt;&gt;"",1,0))</f>
        <v>#REF!</v>
      </c>
      <c r="AN150" s="206" t="e">
        <f>IF('Crisis Indicator Data'!#REF!="No Data",1,IF(#REF!&lt;&gt;"",1,0))</f>
        <v>#REF!</v>
      </c>
      <c r="AO150" s="206" t="e">
        <f>IF('Crisis Indicator Data'!#REF!="No Data",1,IF(#REF!&lt;&gt;"",1,0))</f>
        <v>#REF!</v>
      </c>
      <c r="AP150" s="206" t="e">
        <f>IF('Crisis Indicator Data'!#REF!="No Data",1,IF(#REF!&lt;&gt;"",1,0))</f>
        <v>#REF!</v>
      </c>
      <c r="AQ150" s="206" t="e">
        <f>IF('Crisis Indicator Data'!#REF!="No Data",1,IF(#REF!&lt;&gt;"",1,0))</f>
        <v>#REF!</v>
      </c>
      <c r="AR150" s="206" t="e">
        <f>IF('Crisis Indicator Data'!#REF!="No Data",1,IF(#REF!&lt;&gt;"",1,0))</f>
        <v>#REF!</v>
      </c>
      <c r="AS150" s="206" t="e">
        <f>IF('Crisis Indicator Data'!#REF!="No Data",1,IF(#REF!&lt;&gt;"",1,0))</f>
        <v>#REF!</v>
      </c>
      <c r="AT150" s="206" t="e">
        <f>IF('Crisis Indicator Data'!#REF!="No Data",1,IF(#REF!&lt;&gt;"",1,0))</f>
        <v>#REF!</v>
      </c>
      <c r="AU150" s="206" t="e">
        <f>IF('Crisis Indicator Data'!#REF!="No Data",1,IF(#REF!&lt;&gt;"",1,0))</f>
        <v>#REF!</v>
      </c>
      <c r="AV150" s="206" t="e">
        <f>IF('Crisis Indicator Data'!#REF!="No Data",1,IF(#REF!&lt;&gt;"",1,0))</f>
        <v>#REF!</v>
      </c>
      <c r="AW150" s="206" t="e">
        <f>IF('Crisis Indicator Data'!#REF!="No Data",1,IF(#REF!&lt;&gt;"",1,0))</f>
        <v>#REF!</v>
      </c>
      <c r="AX150" s="206" t="e">
        <f>IF('Crisis Indicator Data'!#REF!="No Data",1,IF(#REF!&lt;&gt;"",1,0))</f>
        <v>#REF!</v>
      </c>
      <c r="AY150" s="206" t="e">
        <f>IF('Crisis Indicator Data'!#REF!="No Data",1,IF(#REF!&lt;&gt;"",1,0))</f>
        <v>#REF!</v>
      </c>
      <c r="AZ150" s="206" t="e">
        <f>IF('Crisis Indicator Data'!#REF!="No Data",1,IF(#REF!&lt;&gt;"",1,0))</f>
        <v>#REF!</v>
      </c>
      <c r="BA150" t="e">
        <f t="shared" si="8"/>
        <v>#REF!</v>
      </c>
      <c r="BB150" s="22" t="e">
        <f t="shared" si="9"/>
        <v>#REF!</v>
      </c>
    </row>
    <row r="151" spans="1:54" x14ac:dyDescent="0.25">
      <c r="A151" t="s">
        <v>7384</v>
      </c>
      <c r="B151" s="206" t="e">
        <f>IF('Crisis Indicator Data'!#REF!="No Data",1,IF(#REF!&lt;&gt;"",1,0))</f>
        <v>#REF!</v>
      </c>
      <c r="C151" s="206" t="e">
        <f>IF('Crisis Indicator Data'!#REF!="No Data",1,IF(#REF!&lt;&gt;"",1,0))</f>
        <v>#REF!</v>
      </c>
      <c r="D151" s="206" t="e">
        <f>IF('Crisis Indicator Data'!#REF!="No Data",1,IF(#REF!&lt;&gt;"",1,0))</f>
        <v>#REF!</v>
      </c>
      <c r="E151" s="206" t="e">
        <f>IF('Crisis Indicator Data'!#REF!="No Data",1,IF(#REF!&lt;&gt;"",1,0))</f>
        <v>#REF!</v>
      </c>
      <c r="F151" s="206" t="e">
        <f>IF('Crisis Indicator Data'!#REF!="No Data",1,IF(#REF!&lt;&gt;"",1,0))</f>
        <v>#REF!</v>
      </c>
      <c r="G151" s="206" t="e">
        <f>IF('Crisis Indicator Data'!#REF!="No Data",1,IF(#REF!&lt;&gt;"",1,0))</f>
        <v>#REF!</v>
      </c>
      <c r="H151" s="206" t="e">
        <f>IF('Crisis Indicator Data'!#REF!="No Data",1,IF(#REF!&lt;&gt;"",1,0))</f>
        <v>#REF!</v>
      </c>
      <c r="I151" s="206" t="e">
        <f>IF('Crisis Indicator Data'!#REF!="No Data",1,IF(#REF!&lt;&gt;"",1,0))</f>
        <v>#REF!</v>
      </c>
      <c r="J151" s="206" t="e">
        <f>IF('Crisis Indicator Data'!#REF!="No Data",1,IF(#REF!&lt;&gt;"",1,0))</f>
        <v>#REF!</v>
      </c>
      <c r="K151" s="206" t="e">
        <f>IF('Crisis Indicator Data'!#REF!="No Data",1,IF(#REF!&lt;&gt;"",1,0))</f>
        <v>#REF!</v>
      </c>
      <c r="L151" s="206" t="e">
        <f>IF('Crisis Indicator Data'!#REF!="No Data",1,IF(#REF!&lt;&gt;"",1,0))</f>
        <v>#REF!</v>
      </c>
      <c r="M151" s="206" t="e">
        <f>IF('Crisis Indicator Data'!#REF!="No Data",1,IF(#REF!&lt;&gt;"",1,0))</f>
        <v>#REF!</v>
      </c>
      <c r="N151" s="206" t="e">
        <f>IF('Crisis Indicator Data'!#REF!="No Data",1,IF(#REF!&lt;&gt;"",1,0))</f>
        <v>#REF!</v>
      </c>
      <c r="O151" s="206" t="e">
        <f>IF('Crisis Indicator Data'!#REF!="No Data",1,IF(#REF!&lt;&gt;"",1,0))</f>
        <v>#REF!</v>
      </c>
      <c r="P151" s="206" t="e">
        <f>IF('Crisis Indicator Data'!#REF!="No Data",1,IF(#REF!&lt;&gt;"",1,0))</f>
        <v>#REF!</v>
      </c>
      <c r="Q151" s="206" t="e">
        <f>IF('Crisis Indicator Data'!#REF!="No Data",1,IF(#REF!&lt;&gt;"",1,0))</f>
        <v>#REF!</v>
      </c>
      <c r="R151" s="206" t="e">
        <f>IF('Crisis Indicator Data'!#REF!="No Data",1,IF(#REF!&lt;&gt;"",1,0))</f>
        <v>#REF!</v>
      </c>
      <c r="S151" s="206" t="e">
        <f>IF('Crisis Indicator Data'!#REF!="No Data",1,IF(#REF!&lt;&gt;"",1,0))</f>
        <v>#REF!</v>
      </c>
      <c r="T151" s="206" t="e">
        <f>IF('Crisis Indicator Data'!#REF!="No Data",1,IF(#REF!&lt;&gt;"",1,0))</f>
        <v>#REF!</v>
      </c>
      <c r="U151" s="206" t="e">
        <f>IF('Crisis Indicator Data'!#REF!="No Data",1,IF(#REF!&lt;&gt;"",1,0))</f>
        <v>#REF!</v>
      </c>
      <c r="V151" s="206" t="e">
        <f>IF('Crisis Indicator Data'!#REF!="No Data",1,IF(#REF!&lt;&gt;"",1,0))</f>
        <v>#REF!</v>
      </c>
      <c r="W151" s="206" t="e">
        <f>IF('Crisis Indicator Data'!#REF!="No Data",1,IF(#REF!&lt;&gt;"",1,0))</f>
        <v>#REF!</v>
      </c>
      <c r="X151" s="206" t="e">
        <f>IF('Crisis Indicator Data'!#REF!="No Data",1,IF(#REF!&lt;&gt;"",1,0))</f>
        <v>#REF!</v>
      </c>
      <c r="Y151" s="206" t="e">
        <f>IF('Crisis Indicator Data'!#REF!="No Data",1,IF(#REF!&lt;&gt;"",1,0))</f>
        <v>#REF!</v>
      </c>
      <c r="Z151" s="206" t="e">
        <f>IF('Crisis Indicator Data'!#REF!="No Data",1,IF(#REF!&lt;&gt;"",1,0))</f>
        <v>#REF!</v>
      </c>
      <c r="AA151" s="206" t="e">
        <f>IF('Crisis Indicator Data'!#REF!="No Data",1,IF(#REF!&lt;&gt;"",1,0))</f>
        <v>#REF!</v>
      </c>
      <c r="AB151" s="206" t="e">
        <f>IF('Crisis Indicator Data'!#REF!="No Data",1,IF(#REF!&lt;&gt;"",1,0))</f>
        <v>#REF!</v>
      </c>
      <c r="AC151" s="206" t="e">
        <f>IF('Crisis Indicator Data'!#REF!="No Data",1,IF(#REF!&lt;&gt;"",1,0))</f>
        <v>#REF!</v>
      </c>
      <c r="AD151" s="206" t="e">
        <f>IF('Crisis Indicator Data'!#REF!="No Data",1,IF(#REF!&lt;&gt;"",1,0))</f>
        <v>#REF!</v>
      </c>
      <c r="AE151" s="206" t="e">
        <f>IF('Crisis Indicator Data'!#REF!="No Data",1,IF(#REF!&lt;&gt;"",1,0))</f>
        <v>#REF!</v>
      </c>
      <c r="AF151" s="206" t="e">
        <f>IF('Crisis Indicator Data'!#REF!="No Data",1,IF(#REF!&lt;&gt;"",1,0))</f>
        <v>#REF!</v>
      </c>
      <c r="AG151" s="206" t="e">
        <f>IF('Crisis Indicator Data'!#REF!="No Data",1,IF(#REF!&lt;&gt;"",1,0))</f>
        <v>#REF!</v>
      </c>
      <c r="AH151" s="206" t="e">
        <f>IF('Crisis Indicator Data'!#REF!="No Data",1,IF(#REF!&lt;&gt;"",1,0))</f>
        <v>#REF!</v>
      </c>
      <c r="AI151" s="206" t="e">
        <f>IF('Crisis Indicator Data'!#REF!="No Data",1,IF(#REF!&lt;&gt;"",1,0))</f>
        <v>#REF!</v>
      </c>
      <c r="AJ151" s="206" t="e">
        <f>IF('Crisis Indicator Data'!#REF!="No Data",1,IF(#REF!&lt;&gt;"",1,0))</f>
        <v>#REF!</v>
      </c>
      <c r="AK151" s="206" t="e">
        <f>IF('Crisis Indicator Data'!#REF!="No Data",1,IF(#REF!&lt;&gt;"",1,0))</f>
        <v>#REF!</v>
      </c>
      <c r="AL151" s="206" t="e">
        <f>IF('Crisis Indicator Data'!#REF!="No Data",1,IF(#REF!&lt;&gt;"",1,0))</f>
        <v>#REF!</v>
      </c>
      <c r="AM151" s="206" t="e">
        <f>IF('Crisis Indicator Data'!#REF!="No Data",1,IF(#REF!&lt;&gt;"",1,0))</f>
        <v>#REF!</v>
      </c>
      <c r="AN151" s="206" t="e">
        <f>IF('Crisis Indicator Data'!#REF!="No Data",1,IF(#REF!&lt;&gt;"",1,0))</f>
        <v>#REF!</v>
      </c>
      <c r="AO151" s="206" t="e">
        <f>IF('Crisis Indicator Data'!#REF!="No Data",1,IF(#REF!&lt;&gt;"",1,0))</f>
        <v>#REF!</v>
      </c>
      <c r="AP151" s="206" t="e">
        <f>IF('Crisis Indicator Data'!#REF!="No Data",1,IF(#REF!&lt;&gt;"",1,0))</f>
        <v>#REF!</v>
      </c>
      <c r="AQ151" s="206" t="e">
        <f>IF('Crisis Indicator Data'!#REF!="No Data",1,IF(#REF!&lt;&gt;"",1,0))</f>
        <v>#REF!</v>
      </c>
      <c r="AR151" s="206" t="e">
        <f>IF('Crisis Indicator Data'!#REF!="No Data",1,IF(#REF!&lt;&gt;"",1,0))</f>
        <v>#REF!</v>
      </c>
      <c r="AS151" s="206" t="e">
        <f>IF('Crisis Indicator Data'!#REF!="No Data",1,IF(#REF!&lt;&gt;"",1,0))</f>
        <v>#REF!</v>
      </c>
      <c r="AT151" s="206" t="e">
        <f>IF('Crisis Indicator Data'!#REF!="No Data",1,IF(#REF!&lt;&gt;"",1,0))</f>
        <v>#REF!</v>
      </c>
      <c r="AU151" s="206" t="e">
        <f>IF('Crisis Indicator Data'!#REF!="No Data",1,IF(#REF!&lt;&gt;"",1,0))</f>
        <v>#REF!</v>
      </c>
      <c r="AV151" s="206" t="e">
        <f>IF('Crisis Indicator Data'!#REF!="No Data",1,IF(#REF!&lt;&gt;"",1,0))</f>
        <v>#REF!</v>
      </c>
      <c r="AW151" s="206" t="e">
        <f>IF('Crisis Indicator Data'!#REF!="No Data",1,IF(#REF!&lt;&gt;"",1,0))</f>
        <v>#REF!</v>
      </c>
      <c r="AX151" s="206" t="e">
        <f>IF('Crisis Indicator Data'!#REF!="No Data",1,IF(#REF!&lt;&gt;"",1,0))</f>
        <v>#REF!</v>
      </c>
      <c r="AY151" s="206" t="e">
        <f>IF('Crisis Indicator Data'!#REF!="No Data",1,IF(#REF!&lt;&gt;"",1,0))</f>
        <v>#REF!</v>
      </c>
      <c r="AZ151" s="206" t="e">
        <f>IF('Crisis Indicator Data'!#REF!="No Data",1,IF(#REF!&lt;&gt;"",1,0))</f>
        <v>#REF!</v>
      </c>
      <c r="BA151" t="e">
        <f t="shared" si="8"/>
        <v>#REF!</v>
      </c>
      <c r="BB151" s="22" t="e">
        <f t="shared" si="9"/>
        <v>#REF!</v>
      </c>
    </row>
    <row r="152" spans="1:54" x14ac:dyDescent="0.25">
      <c r="A152" t="s">
        <v>7366</v>
      </c>
      <c r="B152" s="206" t="e">
        <f>IF('Crisis Indicator Data'!#REF!="No Data",1,IF(#REF!&lt;&gt;"",1,0))</f>
        <v>#REF!</v>
      </c>
      <c r="C152" s="206" t="e">
        <f>IF('Crisis Indicator Data'!#REF!="No Data",1,IF(#REF!&lt;&gt;"",1,0))</f>
        <v>#REF!</v>
      </c>
      <c r="D152" s="206" t="e">
        <f>IF('Crisis Indicator Data'!#REF!="No Data",1,IF(#REF!&lt;&gt;"",1,0))</f>
        <v>#REF!</v>
      </c>
      <c r="E152" s="206" t="e">
        <f>IF('Crisis Indicator Data'!#REF!="No Data",1,IF(#REF!&lt;&gt;"",1,0))</f>
        <v>#REF!</v>
      </c>
      <c r="F152" s="206" t="e">
        <f>IF('Crisis Indicator Data'!#REF!="No Data",1,IF(#REF!&lt;&gt;"",1,0))</f>
        <v>#REF!</v>
      </c>
      <c r="G152" s="206" t="e">
        <f>IF('Crisis Indicator Data'!#REF!="No Data",1,IF(#REF!&lt;&gt;"",1,0))</f>
        <v>#REF!</v>
      </c>
      <c r="H152" s="206" t="e">
        <f>IF('Crisis Indicator Data'!#REF!="No Data",1,IF(#REF!&lt;&gt;"",1,0))</f>
        <v>#REF!</v>
      </c>
      <c r="I152" s="206" t="e">
        <f>IF('Crisis Indicator Data'!#REF!="No Data",1,IF(#REF!&lt;&gt;"",1,0))</f>
        <v>#REF!</v>
      </c>
      <c r="J152" s="206" t="e">
        <f>IF('Crisis Indicator Data'!#REF!="No Data",1,IF(#REF!&lt;&gt;"",1,0))</f>
        <v>#REF!</v>
      </c>
      <c r="K152" s="206" t="e">
        <f>IF('Crisis Indicator Data'!#REF!="No Data",1,IF(#REF!&lt;&gt;"",1,0))</f>
        <v>#REF!</v>
      </c>
      <c r="L152" s="206" t="e">
        <f>IF('Crisis Indicator Data'!#REF!="No Data",1,IF(#REF!&lt;&gt;"",1,0))</f>
        <v>#REF!</v>
      </c>
      <c r="M152" s="206" t="e">
        <f>IF('Crisis Indicator Data'!#REF!="No Data",1,IF(#REF!&lt;&gt;"",1,0))</f>
        <v>#REF!</v>
      </c>
      <c r="N152" s="206" t="e">
        <f>IF('Crisis Indicator Data'!#REF!="No Data",1,IF(#REF!&lt;&gt;"",1,0))</f>
        <v>#REF!</v>
      </c>
      <c r="O152" s="206" t="e">
        <f>IF('Crisis Indicator Data'!#REF!="No Data",1,IF(#REF!&lt;&gt;"",1,0))</f>
        <v>#REF!</v>
      </c>
      <c r="P152" s="206" t="e">
        <f>IF('Crisis Indicator Data'!#REF!="No Data",1,IF(#REF!&lt;&gt;"",1,0))</f>
        <v>#REF!</v>
      </c>
      <c r="Q152" s="206" t="e">
        <f>IF('Crisis Indicator Data'!#REF!="No Data",1,IF(#REF!&lt;&gt;"",1,0))</f>
        <v>#REF!</v>
      </c>
      <c r="R152" s="206" t="e">
        <f>IF('Crisis Indicator Data'!#REF!="No Data",1,IF(#REF!&lt;&gt;"",1,0))</f>
        <v>#REF!</v>
      </c>
      <c r="S152" s="206" t="e">
        <f>IF('Crisis Indicator Data'!#REF!="No Data",1,IF(#REF!&lt;&gt;"",1,0))</f>
        <v>#REF!</v>
      </c>
      <c r="T152" s="206" t="e">
        <f>IF('Crisis Indicator Data'!#REF!="No Data",1,IF(#REF!&lt;&gt;"",1,0))</f>
        <v>#REF!</v>
      </c>
      <c r="U152" s="206" t="e">
        <f>IF('Crisis Indicator Data'!#REF!="No Data",1,IF(#REF!&lt;&gt;"",1,0))</f>
        <v>#REF!</v>
      </c>
      <c r="V152" s="206" t="e">
        <f>IF('Crisis Indicator Data'!#REF!="No Data",1,IF(#REF!&lt;&gt;"",1,0))</f>
        <v>#REF!</v>
      </c>
      <c r="W152" s="206" t="e">
        <f>IF('Crisis Indicator Data'!#REF!="No Data",1,IF(#REF!&lt;&gt;"",1,0))</f>
        <v>#REF!</v>
      </c>
      <c r="X152" s="206" t="e">
        <f>IF('Crisis Indicator Data'!#REF!="No Data",1,IF(#REF!&lt;&gt;"",1,0))</f>
        <v>#REF!</v>
      </c>
      <c r="Y152" s="206" t="e">
        <f>IF('Crisis Indicator Data'!#REF!="No Data",1,IF(#REF!&lt;&gt;"",1,0))</f>
        <v>#REF!</v>
      </c>
      <c r="Z152" s="206" t="e">
        <f>IF('Crisis Indicator Data'!#REF!="No Data",1,IF(#REF!&lt;&gt;"",1,0))</f>
        <v>#REF!</v>
      </c>
      <c r="AA152" s="206" t="e">
        <f>IF('Crisis Indicator Data'!#REF!="No Data",1,IF(#REF!&lt;&gt;"",1,0))</f>
        <v>#REF!</v>
      </c>
      <c r="AB152" s="206" t="e">
        <f>IF('Crisis Indicator Data'!#REF!="No Data",1,IF(#REF!&lt;&gt;"",1,0))</f>
        <v>#REF!</v>
      </c>
      <c r="AC152" s="206" t="e">
        <f>IF('Crisis Indicator Data'!#REF!="No Data",1,IF(#REF!&lt;&gt;"",1,0))</f>
        <v>#REF!</v>
      </c>
      <c r="AD152" s="206" t="e">
        <f>IF('Crisis Indicator Data'!#REF!="No Data",1,IF(#REF!&lt;&gt;"",1,0))</f>
        <v>#REF!</v>
      </c>
      <c r="AE152" s="206" t="e">
        <f>IF('Crisis Indicator Data'!#REF!="No Data",1,IF(#REF!&lt;&gt;"",1,0))</f>
        <v>#REF!</v>
      </c>
      <c r="AF152" s="206" t="e">
        <f>IF('Crisis Indicator Data'!#REF!="No Data",1,IF(#REF!&lt;&gt;"",1,0))</f>
        <v>#REF!</v>
      </c>
      <c r="AG152" s="206" t="e">
        <f>IF('Crisis Indicator Data'!#REF!="No Data",1,IF(#REF!&lt;&gt;"",1,0))</f>
        <v>#REF!</v>
      </c>
      <c r="AH152" s="206" t="e">
        <f>IF('Crisis Indicator Data'!#REF!="No Data",1,IF(#REF!&lt;&gt;"",1,0))</f>
        <v>#REF!</v>
      </c>
      <c r="AI152" s="206" t="e">
        <f>IF('Crisis Indicator Data'!#REF!="No Data",1,IF(#REF!&lt;&gt;"",1,0))</f>
        <v>#REF!</v>
      </c>
      <c r="AJ152" s="206" t="e">
        <f>IF('Crisis Indicator Data'!#REF!="No Data",1,IF(#REF!&lt;&gt;"",1,0))</f>
        <v>#REF!</v>
      </c>
      <c r="AK152" s="206" t="e">
        <f>IF('Crisis Indicator Data'!#REF!="No Data",1,IF(#REF!&lt;&gt;"",1,0))</f>
        <v>#REF!</v>
      </c>
      <c r="AL152" s="206" t="e">
        <f>IF('Crisis Indicator Data'!#REF!="No Data",1,IF(#REF!&lt;&gt;"",1,0))</f>
        <v>#REF!</v>
      </c>
      <c r="AM152" s="206" t="e">
        <f>IF('Crisis Indicator Data'!#REF!="No Data",1,IF(#REF!&lt;&gt;"",1,0))</f>
        <v>#REF!</v>
      </c>
      <c r="AN152" s="206" t="e">
        <f>IF('Crisis Indicator Data'!#REF!="No Data",1,IF(#REF!&lt;&gt;"",1,0))</f>
        <v>#REF!</v>
      </c>
      <c r="AO152" s="206" t="e">
        <f>IF('Crisis Indicator Data'!#REF!="No Data",1,IF(#REF!&lt;&gt;"",1,0))</f>
        <v>#REF!</v>
      </c>
      <c r="AP152" s="206" t="e">
        <f>IF('Crisis Indicator Data'!#REF!="No Data",1,IF(#REF!&lt;&gt;"",1,0))</f>
        <v>#REF!</v>
      </c>
      <c r="AQ152" s="206" t="e">
        <f>IF('Crisis Indicator Data'!#REF!="No Data",1,IF(#REF!&lt;&gt;"",1,0))</f>
        <v>#REF!</v>
      </c>
      <c r="AR152" s="206" t="e">
        <f>IF('Crisis Indicator Data'!#REF!="No Data",1,IF(#REF!&lt;&gt;"",1,0))</f>
        <v>#REF!</v>
      </c>
      <c r="AS152" s="206" t="e">
        <f>IF('Crisis Indicator Data'!#REF!="No Data",1,IF(#REF!&lt;&gt;"",1,0))</f>
        <v>#REF!</v>
      </c>
      <c r="AT152" s="206" t="e">
        <f>IF('Crisis Indicator Data'!#REF!="No Data",1,IF(#REF!&lt;&gt;"",1,0))</f>
        <v>#REF!</v>
      </c>
      <c r="AU152" s="206" t="e">
        <f>IF('Crisis Indicator Data'!#REF!="No Data",1,IF(#REF!&lt;&gt;"",1,0))</f>
        <v>#REF!</v>
      </c>
      <c r="AV152" s="206" t="e">
        <f>IF('Crisis Indicator Data'!#REF!="No Data",1,IF(#REF!&lt;&gt;"",1,0))</f>
        <v>#REF!</v>
      </c>
      <c r="AW152" s="206" t="e">
        <f>IF('Crisis Indicator Data'!#REF!="No Data",1,IF(#REF!&lt;&gt;"",1,0))</f>
        <v>#REF!</v>
      </c>
      <c r="AX152" s="206" t="e">
        <f>IF('Crisis Indicator Data'!#REF!="No Data",1,IF(#REF!&lt;&gt;"",1,0))</f>
        <v>#REF!</v>
      </c>
      <c r="AY152" s="206" t="e">
        <f>IF('Crisis Indicator Data'!#REF!="No Data",1,IF(#REF!&lt;&gt;"",1,0))</f>
        <v>#REF!</v>
      </c>
      <c r="AZ152" s="206" t="e">
        <f>IF('Crisis Indicator Data'!#REF!="No Data",1,IF(#REF!&lt;&gt;"",1,0))</f>
        <v>#REF!</v>
      </c>
      <c r="BA152" t="e">
        <f t="shared" si="8"/>
        <v>#REF!</v>
      </c>
      <c r="BB152" s="22" t="e">
        <f t="shared" si="9"/>
        <v>#REF!</v>
      </c>
    </row>
    <row r="153" spans="1:54" x14ac:dyDescent="0.25">
      <c r="A153" t="s">
        <v>7362</v>
      </c>
      <c r="B153" s="206" t="e">
        <f>IF('Crisis Indicator Data'!#REF!="No Data",1,IF(#REF!&lt;&gt;"",1,0))</f>
        <v>#REF!</v>
      </c>
      <c r="C153" s="206" t="e">
        <f>IF('Crisis Indicator Data'!#REF!="No Data",1,IF(#REF!&lt;&gt;"",1,0))</f>
        <v>#REF!</v>
      </c>
      <c r="D153" s="206" t="e">
        <f>IF('Crisis Indicator Data'!#REF!="No Data",1,IF(#REF!&lt;&gt;"",1,0))</f>
        <v>#REF!</v>
      </c>
      <c r="E153" s="206" t="e">
        <f>IF('Crisis Indicator Data'!#REF!="No Data",1,IF(#REF!&lt;&gt;"",1,0))</f>
        <v>#REF!</v>
      </c>
      <c r="F153" s="206" t="e">
        <f>IF('Crisis Indicator Data'!#REF!="No Data",1,IF(#REF!&lt;&gt;"",1,0))</f>
        <v>#REF!</v>
      </c>
      <c r="G153" s="206" t="e">
        <f>IF('Crisis Indicator Data'!#REF!="No Data",1,IF(#REF!&lt;&gt;"",1,0))</f>
        <v>#REF!</v>
      </c>
      <c r="H153" s="206" t="e">
        <f>IF('Crisis Indicator Data'!#REF!="No Data",1,IF(#REF!&lt;&gt;"",1,0))</f>
        <v>#REF!</v>
      </c>
      <c r="I153" s="206" t="e">
        <f>IF('Crisis Indicator Data'!#REF!="No Data",1,IF(#REF!&lt;&gt;"",1,0))</f>
        <v>#REF!</v>
      </c>
      <c r="J153" s="206" t="e">
        <f>IF('Crisis Indicator Data'!#REF!="No Data",1,IF(#REF!&lt;&gt;"",1,0))</f>
        <v>#REF!</v>
      </c>
      <c r="K153" s="206" t="e">
        <f>IF('Crisis Indicator Data'!#REF!="No Data",1,IF(#REF!&lt;&gt;"",1,0))</f>
        <v>#REF!</v>
      </c>
      <c r="L153" s="206" t="e">
        <f>IF('Crisis Indicator Data'!#REF!="No Data",1,IF(#REF!&lt;&gt;"",1,0))</f>
        <v>#REF!</v>
      </c>
      <c r="M153" s="206" t="e">
        <f>IF('Crisis Indicator Data'!#REF!="No Data",1,IF(#REF!&lt;&gt;"",1,0))</f>
        <v>#REF!</v>
      </c>
      <c r="N153" s="206" t="e">
        <f>IF('Crisis Indicator Data'!#REF!="No Data",1,IF(#REF!&lt;&gt;"",1,0))</f>
        <v>#REF!</v>
      </c>
      <c r="O153" s="206" t="e">
        <f>IF('Crisis Indicator Data'!#REF!="No Data",1,IF(#REF!&lt;&gt;"",1,0))</f>
        <v>#REF!</v>
      </c>
      <c r="P153" s="206" t="e">
        <f>IF('Crisis Indicator Data'!#REF!="No Data",1,IF(#REF!&lt;&gt;"",1,0))</f>
        <v>#REF!</v>
      </c>
      <c r="Q153" s="206" t="e">
        <f>IF('Crisis Indicator Data'!#REF!="No Data",1,IF(#REF!&lt;&gt;"",1,0))</f>
        <v>#REF!</v>
      </c>
      <c r="R153" s="206" t="e">
        <f>IF('Crisis Indicator Data'!#REF!="No Data",1,IF(#REF!&lt;&gt;"",1,0))</f>
        <v>#REF!</v>
      </c>
      <c r="S153" s="206" t="e">
        <f>IF('Crisis Indicator Data'!#REF!="No Data",1,IF(#REF!&lt;&gt;"",1,0))</f>
        <v>#REF!</v>
      </c>
      <c r="T153" s="206" t="e">
        <f>IF('Crisis Indicator Data'!#REF!="No Data",1,IF(#REF!&lt;&gt;"",1,0))</f>
        <v>#REF!</v>
      </c>
      <c r="U153" s="206" t="e">
        <f>IF('Crisis Indicator Data'!#REF!="No Data",1,IF(#REF!&lt;&gt;"",1,0))</f>
        <v>#REF!</v>
      </c>
      <c r="V153" s="206" t="e">
        <f>IF('Crisis Indicator Data'!#REF!="No Data",1,IF(#REF!&lt;&gt;"",1,0))</f>
        <v>#REF!</v>
      </c>
      <c r="W153" s="206" t="e">
        <f>IF('Crisis Indicator Data'!#REF!="No Data",1,IF(#REF!&lt;&gt;"",1,0))</f>
        <v>#REF!</v>
      </c>
      <c r="X153" s="206" t="e">
        <f>IF('Crisis Indicator Data'!#REF!="No Data",1,IF(#REF!&lt;&gt;"",1,0))</f>
        <v>#REF!</v>
      </c>
      <c r="Y153" s="206" t="e">
        <f>IF('Crisis Indicator Data'!#REF!="No Data",1,IF(#REF!&lt;&gt;"",1,0))</f>
        <v>#REF!</v>
      </c>
      <c r="Z153" s="206" t="e">
        <f>IF('Crisis Indicator Data'!#REF!="No Data",1,IF(#REF!&lt;&gt;"",1,0))</f>
        <v>#REF!</v>
      </c>
      <c r="AA153" s="206" t="e">
        <f>IF('Crisis Indicator Data'!#REF!="No Data",1,IF(#REF!&lt;&gt;"",1,0))</f>
        <v>#REF!</v>
      </c>
      <c r="AB153" s="206" t="e">
        <f>IF('Crisis Indicator Data'!#REF!="No Data",1,IF(#REF!&lt;&gt;"",1,0))</f>
        <v>#REF!</v>
      </c>
      <c r="AC153" s="206" t="e">
        <f>IF('Crisis Indicator Data'!#REF!="No Data",1,IF(#REF!&lt;&gt;"",1,0))</f>
        <v>#REF!</v>
      </c>
      <c r="AD153" s="206" t="e">
        <f>IF('Crisis Indicator Data'!#REF!="No Data",1,IF(#REF!&lt;&gt;"",1,0))</f>
        <v>#REF!</v>
      </c>
      <c r="AE153" s="206" t="e">
        <f>IF('Crisis Indicator Data'!#REF!="No Data",1,IF(#REF!&lt;&gt;"",1,0))</f>
        <v>#REF!</v>
      </c>
      <c r="AF153" s="206" t="e">
        <f>IF('Crisis Indicator Data'!#REF!="No Data",1,IF(#REF!&lt;&gt;"",1,0))</f>
        <v>#REF!</v>
      </c>
      <c r="AG153" s="206" t="e">
        <f>IF('Crisis Indicator Data'!#REF!="No Data",1,IF(#REF!&lt;&gt;"",1,0))</f>
        <v>#REF!</v>
      </c>
      <c r="AH153" s="206" t="e">
        <f>IF('Crisis Indicator Data'!#REF!="No Data",1,IF(#REF!&lt;&gt;"",1,0))</f>
        <v>#REF!</v>
      </c>
      <c r="AI153" s="206" t="e">
        <f>IF('Crisis Indicator Data'!#REF!="No Data",1,IF(#REF!&lt;&gt;"",1,0))</f>
        <v>#REF!</v>
      </c>
      <c r="AJ153" s="206" t="e">
        <f>IF('Crisis Indicator Data'!#REF!="No Data",1,IF(#REF!&lt;&gt;"",1,0))</f>
        <v>#REF!</v>
      </c>
      <c r="AK153" s="206" t="e">
        <f>IF('Crisis Indicator Data'!#REF!="No Data",1,IF(#REF!&lt;&gt;"",1,0))</f>
        <v>#REF!</v>
      </c>
      <c r="AL153" s="206" t="e">
        <f>IF('Crisis Indicator Data'!#REF!="No Data",1,IF(#REF!&lt;&gt;"",1,0))</f>
        <v>#REF!</v>
      </c>
      <c r="AM153" s="206" t="e">
        <f>IF('Crisis Indicator Data'!#REF!="No Data",1,IF(#REF!&lt;&gt;"",1,0))</f>
        <v>#REF!</v>
      </c>
      <c r="AN153" s="206" t="e">
        <f>IF('Crisis Indicator Data'!#REF!="No Data",1,IF(#REF!&lt;&gt;"",1,0))</f>
        <v>#REF!</v>
      </c>
      <c r="AO153" s="206" t="e">
        <f>IF('Crisis Indicator Data'!#REF!="No Data",1,IF(#REF!&lt;&gt;"",1,0))</f>
        <v>#REF!</v>
      </c>
      <c r="AP153" s="206" t="e">
        <f>IF('Crisis Indicator Data'!#REF!="No Data",1,IF(#REF!&lt;&gt;"",1,0))</f>
        <v>#REF!</v>
      </c>
      <c r="AQ153" s="206" t="e">
        <f>IF('Crisis Indicator Data'!#REF!="No Data",1,IF(#REF!&lt;&gt;"",1,0))</f>
        <v>#REF!</v>
      </c>
      <c r="AR153" s="206" t="e">
        <f>IF('Crisis Indicator Data'!#REF!="No Data",1,IF(#REF!&lt;&gt;"",1,0))</f>
        <v>#REF!</v>
      </c>
      <c r="AS153" s="206" t="e">
        <f>IF('Crisis Indicator Data'!#REF!="No Data",1,IF(#REF!&lt;&gt;"",1,0))</f>
        <v>#REF!</v>
      </c>
      <c r="AT153" s="206" t="e">
        <f>IF('Crisis Indicator Data'!#REF!="No Data",1,IF(#REF!&lt;&gt;"",1,0))</f>
        <v>#REF!</v>
      </c>
      <c r="AU153" s="206" t="e">
        <f>IF('Crisis Indicator Data'!#REF!="No Data",1,IF(#REF!&lt;&gt;"",1,0))</f>
        <v>#REF!</v>
      </c>
      <c r="AV153" s="206" t="e">
        <f>IF('Crisis Indicator Data'!#REF!="No Data",1,IF(#REF!&lt;&gt;"",1,0))</f>
        <v>#REF!</v>
      </c>
      <c r="AW153" s="206" t="e">
        <f>IF('Crisis Indicator Data'!#REF!="No Data",1,IF(#REF!&lt;&gt;"",1,0))</f>
        <v>#REF!</v>
      </c>
      <c r="AX153" s="206" t="e">
        <f>IF('Crisis Indicator Data'!#REF!="No Data",1,IF(#REF!&lt;&gt;"",1,0))</f>
        <v>#REF!</v>
      </c>
      <c r="AY153" s="206" t="e">
        <f>IF('Crisis Indicator Data'!#REF!="No Data",1,IF(#REF!&lt;&gt;"",1,0))</f>
        <v>#REF!</v>
      </c>
      <c r="AZ153" s="206" t="e">
        <f>IF('Crisis Indicator Data'!#REF!="No Data",1,IF(#REF!&lt;&gt;"",1,0))</f>
        <v>#REF!</v>
      </c>
      <c r="BA153" t="e">
        <f t="shared" si="8"/>
        <v>#REF!</v>
      </c>
      <c r="BB153" s="22" t="e">
        <f t="shared" si="9"/>
        <v>#REF!</v>
      </c>
    </row>
    <row r="154" spans="1:54" x14ac:dyDescent="0.25">
      <c r="A154" t="s">
        <v>7377</v>
      </c>
      <c r="B154" s="206" t="e">
        <f>IF('Crisis Indicator Data'!#REF!="No Data",1,IF(#REF!&lt;&gt;"",1,0))</f>
        <v>#REF!</v>
      </c>
      <c r="C154" s="206" t="e">
        <f>IF('Crisis Indicator Data'!#REF!="No Data",1,IF(#REF!&lt;&gt;"",1,0))</f>
        <v>#REF!</v>
      </c>
      <c r="D154" s="206" t="e">
        <f>IF('Crisis Indicator Data'!#REF!="No Data",1,IF(#REF!&lt;&gt;"",1,0))</f>
        <v>#REF!</v>
      </c>
      <c r="E154" s="206" t="e">
        <f>IF('Crisis Indicator Data'!#REF!="No Data",1,IF(#REF!&lt;&gt;"",1,0))</f>
        <v>#REF!</v>
      </c>
      <c r="F154" s="206" t="e">
        <f>IF('Crisis Indicator Data'!#REF!="No Data",1,IF(#REF!&lt;&gt;"",1,0))</f>
        <v>#REF!</v>
      </c>
      <c r="G154" s="206" t="e">
        <f>IF('Crisis Indicator Data'!#REF!="No Data",1,IF(#REF!&lt;&gt;"",1,0))</f>
        <v>#REF!</v>
      </c>
      <c r="H154" s="206" t="e">
        <f>IF('Crisis Indicator Data'!#REF!="No Data",1,IF(#REF!&lt;&gt;"",1,0))</f>
        <v>#REF!</v>
      </c>
      <c r="I154" s="206" t="e">
        <f>IF('Crisis Indicator Data'!#REF!="No Data",1,IF(#REF!&lt;&gt;"",1,0))</f>
        <v>#REF!</v>
      </c>
      <c r="J154" s="206" t="e">
        <f>IF('Crisis Indicator Data'!#REF!="No Data",1,IF(#REF!&lt;&gt;"",1,0))</f>
        <v>#REF!</v>
      </c>
      <c r="K154" s="206" t="e">
        <f>IF('Crisis Indicator Data'!#REF!="No Data",1,IF(#REF!&lt;&gt;"",1,0))</f>
        <v>#REF!</v>
      </c>
      <c r="L154" s="206" t="e">
        <f>IF('Crisis Indicator Data'!#REF!="No Data",1,IF(#REF!&lt;&gt;"",1,0))</f>
        <v>#REF!</v>
      </c>
      <c r="M154" s="206" t="e">
        <f>IF('Crisis Indicator Data'!#REF!="No Data",1,IF(#REF!&lt;&gt;"",1,0))</f>
        <v>#REF!</v>
      </c>
      <c r="N154" s="206" t="e">
        <f>IF('Crisis Indicator Data'!#REF!="No Data",1,IF(#REF!&lt;&gt;"",1,0))</f>
        <v>#REF!</v>
      </c>
      <c r="O154" s="206" t="e">
        <f>IF('Crisis Indicator Data'!#REF!="No Data",1,IF(#REF!&lt;&gt;"",1,0))</f>
        <v>#REF!</v>
      </c>
      <c r="P154" s="206" t="e">
        <f>IF('Crisis Indicator Data'!#REF!="No Data",1,IF(#REF!&lt;&gt;"",1,0))</f>
        <v>#REF!</v>
      </c>
      <c r="Q154" s="206" t="e">
        <f>IF('Crisis Indicator Data'!#REF!="No Data",1,IF(#REF!&lt;&gt;"",1,0))</f>
        <v>#REF!</v>
      </c>
      <c r="R154" s="206" t="e">
        <f>IF('Crisis Indicator Data'!#REF!="No Data",1,IF(#REF!&lt;&gt;"",1,0))</f>
        <v>#REF!</v>
      </c>
      <c r="S154" s="206" t="e">
        <f>IF('Crisis Indicator Data'!#REF!="No Data",1,IF(#REF!&lt;&gt;"",1,0))</f>
        <v>#REF!</v>
      </c>
      <c r="T154" s="206" t="e">
        <f>IF('Crisis Indicator Data'!#REF!="No Data",1,IF(#REF!&lt;&gt;"",1,0))</f>
        <v>#REF!</v>
      </c>
      <c r="U154" s="206" t="e">
        <f>IF('Crisis Indicator Data'!#REF!="No Data",1,IF(#REF!&lt;&gt;"",1,0))</f>
        <v>#REF!</v>
      </c>
      <c r="V154" s="206" t="e">
        <f>IF('Crisis Indicator Data'!#REF!="No Data",1,IF(#REF!&lt;&gt;"",1,0))</f>
        <v>#REF!</v>
      </c>
      <c r="W154" s="206" t="e">
        <f>IF('Crisis Indicator Data'!#REF!="No Data",1,IF(#REF!&lt;&gt;"",1,0))</f>
        <v>#REF!</v>
      </c>
      <c r="X154" s="206" t="e">
        <f>IF('Crisis Indicator Data'!#REF!="No Data",1,IF(#REF!&lt;&gt;"",1,0))</f>
        <v>#REF!</v>
      </c>
      <c r="Y154" s="206" t="e">
        <f>IF('Crisis Indicator Data'!#REF!="No Data",1,IF(#REF!&lt;&gt;"",1,0))</f>
        <v>#REF!</v>
      </c>
      <c r="Z154" s="206" t="e">
        <f>IF('Crisis Indicator Data'!#REF!="No Data",1,IF(#REF!&lt;&gt;"",1,0))</f>
        <v>#REF!</v>
      </c>
      <c r="AA154" s="206" t="e">
        <f>IF('Crisis Indicator Data'!#REF!="No Data",1,IF(#REF!&lt;&gt;"",1,0))</f>
        <v>#REF!</v>
      </c>
      <c r="AB154" s="206" t="e">
        <f>IF('Crisis Indicator Data'!#REF!="No Data",1,IF(#REF!&lt;&gt;"",1,0))</f>
        <v>#REF!</v>
      </c>
      <c r="AC154" s="206" t="e">
        <f>IF('Crisis Indicator Data'!#REF!="No Data",1,IF(#REF!&lt;&gt;"",1,0))</f>
        <v>#REF!</v>
      </c>
      <c r="AD154" s="206" t="e">
        <f>IF('Crisis Indicator Data'!#REF!="No Data",1,IF(#REF!&lt;&gt;"",1,0))</f>
        <v>#REF!</v>
      </c>
      <c r="AE154" s="206" t="e">
        <f>IF('Crisis Indicator Data'!#REF!="No Data",1,IF(#REF!&lt;&gt;"",1,0))</f>
        <v>#REF!</v>
      </c>
      <c r="AF154" s="206" t="e">
        <f>IF('Crisis Indicator Data'!#REF!="No Data",1,IF(#REF!&lt;&gt;"",1,0))</f>
        <v>#REF!</v>
      </c>
      <c r="AG154" s="206" t="e">
        <f>IF('Crisis Indicator Data'!#REF!="No Data",1,IF(#REF!&lt;&gt;"",1,0))</f>
        <v>#REF!</v>
      </c>
      <c r="AH154" s="206" t="e">
        <f>IF('Crisis Indicator Data'!#REF!="No Data",1,IF(#REF!&lt;&gt;"",1,0))</f>
        <v>#REF!</v>
      </c>
      <c r="AI154" s="206" t="e">
        <f>IF('Crisis Indicator Data'!#REF!="No Data",1,IF(#REF!&lt;&gt;"",1,0))</f>
        <v>#REF!</v>
      </c>
      <c r="AJ154" s="206" t="e">
        <f>IF('Crisis Indicator Data'!#REF!="No Data",1,IF(#REF!&lt;&gt;"",1,0))</f>
        <v>#REF!</v>
      </c>
      <c r="AK154" s="206" t="e">
        <f>IF('Crisis Indicator Data'!#REF!="No Data",1,IF(#REF!&lt;&gt;"",1,0))</f>
        <v>#REF!</v>
      </c>
      <c r="AL154" s="206" t="e">
        <f>IF('Crisis Indicator Data'!#REF!="No Data",1,IF(#REF!&lt;&gt;"",1,0))</f>
        <v>#REF!</v>
      </c>
      <c r="AM154" s="206" t="e">
        <f>IF('Crisis Indicator Data'!#REF!="No Data",1,IF(#REF!&lt;&gt;"",1,0))</f>
        <v>#REF!</v>
      </c>
      <c r="AN154" s="206" t="e">
        <f>IF('Crisis Indicator Data'!#REF!="No Data",1,IF(#REF!&lt;&gt;"",1,0))</f>
        <v>#REF!</v>
      </c>
      <c r="AO154" s="206" t="e">
        <f>IF('Crisis Indicator Data'!#REF!="No Data",1,IF(#REF!&lt;&gt;"",1,0))</f>
        <v>#REF!</v>
      </c>
      <c r="AP154" s="206" t="e">
        <f>IF('Crisis Indicator Data'!#REF!="No Data",1,IF(#REF!&lt;&gt;"",1,0))</f>
        <v>#REF!</v>
      </c>
      <c r="AQ154" s="206" t="e">
        <f>IF('Crisis Indicator Data'!#REF!="No Data",1,IF(#REF!&lt;&gt;"",1,0))</f>
        <v>#REF!</v>
      </c>
      <c r="AR154" s="206" t="e">
        <f>IF('Crisis Indicator Data'!#REF!="No Data",1,IF(#REF!&lt;&gt;"",1,0))</f>
        <v>#REF!</v>
      </c>
      <c r="AS154" s="206" t="e">
        <f>IF('Crisis Indicator Data'!#REF!="No Data",1,IF(#REF!&lt;&gt;"",1,0))</f>
        <v>#REF!</v>
      </c>
      <c r="AT154" s="206" t="e">
        <f>IF('Crisis Indicator Data'!#REF!="No Data",1,IF(#REF!&lt;&gt;"",1,0))</f>
        <v>#REF!</v>
      </c>
      <c r="AU154" s="206" t="e">
        <f>IF('Crisis Indicator Data'!#REF!="No Data",1,IF(#REF!&lt;&gt;"",1,0))</f>
        <v>#REF!</v>
      </c>
      <c r="AV154" s="206" t="e">
        <f>IF('Crisis Indicator Data'!#REF!="No Data",1,IF(#REF!&lt;&gt;"",1,0))</f>
        <v>#REF!</v>
      </c>
      <c r="AW154" s="206" t="e">
        <f>IF('Crisis Indicator Data'!#REF!="No Data",1,IF(#REF!&lt;&gt;"",1,0))</f>
        <v>#REF!</v>
      </c>
      <c r="AX154" s="206" t="e">
        <f>IF('Crisis Indicator Data'!#REF!="No Data",1,IF(#REF!&lt;&gt;"",1,0))</f>
        <v>#REF!</v>
      </c>
      <c r="AY154" s="206" t="e">
        <f>IF('Crisis Indicator Data'!#REF!="No Data",1,IF(#REF!&lt;&gt;"",1,0))</f>
        <v>#REF!</v>
      </c>
      <c r="AZ154" s="206" t="e">
        <f>IF('Crisis Indicator Data'!#REF!="No Data",1,IF(#REF!&lt;&gt;"",1,0))</f>
        <v>#REF!</v>
      </c>
      <c r="BA154" t="e">
        <f t="shared" si="8"/>
        <v>#REF!</v>
      </c>
      <c r="BB154" s="22" t="e">
        <f t="shared" si="9"/>
        <v>#REF!</v>
      </c>
    </row>
    <row r="155" spans="1:54" x14ac:dyDescent="0.25">
      <c r="A155" t="s">
        <v>7379</v>
      </c>
      <c r="B155" s="206" t="e">
        <f>IF('Crisis Indicator Data'!#REF!="No Data",1,IF(#REF!&lt;&gt;"",1,0))</f>
        <v>#REF!</v>
      </c>
      <c r="C155" s="206" t="e">
        <f>IF('Crisis Indicator Data'!#REF!="No Data",1,IF(#REF!&lt;&gt;"",1,0))</f>
        <v>#REF!</v>
      </c>
      <c r="D155" s="206" t="e">
        <f>IF('Crisis Indicator Data'!#REF!="No Data",1,IF(#REF!&lt;&gt;"",1,0))</f>
        <v>#REF!</v>
      </c>
      <c r="E155" s="206" t="e">
        <f>IF('Crisis Indicator Data'!#REF!="No Data",1,IF(#REF!&lt;&gt;"",1,0))</f>
        <v>#REF!</v>
      </c>
      <c r="F155" s="206" t="e">
        <f>IF('Crisis Indicator Data'!#REF!="No Data",1,IF(#REF!&lt;&gt;"",1,0))</f>
        <v>#REF!</v>
      </c>
      <c r="G155" s="206" t="e">
        <f>IF('Crisis Indicator Data'!#REF!="No Data",1,IF(#REF!&lt;&gt;"",1,0))</f>
        <v>#REF!</v>
      </c>
      <c r="H155" s="206" t="e">
        <f>IF('Crisis Indicator Data'!#REF!="No Data",1,IF(#REF!&lt;&gt;"",1,0))</f>
        <v>#REF!</v>
      </c>
      <c r="I155" s="206" t="e">
        <f>IF('Crisis Indicator Data'!#REF!="No Data",1,IF(#REF!&lt;&gt;"",1,0))</f>
        <v>#REF!</v>
      </c>
      <c r="J155" s="206" t="e">
        <f>IF('Crisis Indicator Data'!#REF!="No Data",1,IF(#REF!&lt;&gt;"",1,0))</f>
        <v>#REF!</v>
      </c>
      <c r="K155" s="206" t="e">
        <f>IF('Crisis Indicator Data'!#REF!="No Data",1,IF(#REF!&lt;&gt;"",1,0))</f>
        <v>#REF!</v>
      </c>
      <c r="L155" s="206" t="e">
        <f>IF('Crisis Indicator Data'!#REF!="No Data",1,IF(#REF!&lt;&gt;"",1,0))</f>
        <v>#REF!</v>
      </c>
      <c r="M155" s="206" t="e">
        <f>IF('Crisis Indicator Data'!#REF!="No Data",1,IF(#REF!&lt;&gt;"",1,0))</f>
        <v>#REF!</v>
      </c>
      <c r="N155" s="206" t="e">
        <f>IF('Crisis Indicator Data'!#REF!="No Data",1,IF(#REF!&lt;&gt;"",1,0))</f>
        <v>#REF!</v>
      </c>
      <c r="O155" s="206" t="e">
        <f>IF('Crisis Indicator Data'!#REF!="No Data",1,IF(#REF!&lt;&gt;"",1,0))</f>
        <v>#REF!</v>
      </c>
      <c r="P155" s="206" t="e">
        <f>IF('Crisis Indicator Data'!#REF!="No Data",1,IF(#REF!&lt;&gt;"",1,0))</f>
        <v>#REF!</v>
      </c>
      <c r="Q155" s="206" t="e">
        <f>IF('Crisis Indicator Data'!#REF!="No Data",1,IF(#REF!&lt;&gt;"",1,0))</f>
        <v>#REF!</v>
      </c>
      <c r="R155" s="206" t="e">
        <f>IF('Crisis Indicator Data'!#REF!="No Data",1,IF(#REF!&lt;&gt;"",1,0))</f>
        <v>#REF!</v>
      </c>
      <c r="S155" s="206" t="e">
        <f>IF('Crisis Indicator Data'!#REF!="No Data",1,IF(#REF!&lt;&gt;"",1,0))</f>
        <v>#REF!</v>
      </c>
      <c r="T155" s="206" t="e">
        <f>IF('Crisis Indicator Data'!#REF!="No Data",1,IF(#REF!&lt;&gt;"",1,0))</f>
        <v>#REF!</v>
      </c>
      <c r="U155" s="206" t="e">
        <f>IF('Crisis Indicator Data'!#REF!="No Data",1,IF(#REF!&lt;&gt;"",1,0))</f>
        <v>#REF!</v>
      </c>
      <c r="V155" s="206" t="e">
        <f>IF('Crisis Indicator Data'!#REF!="No Data",1,IF(#REF!&lt;&gt;"",1,0))</f>
        <v>#REF!</v>
      </c>
      <c r="W155" s="206" t="e">
        <f>IF('Crisis Indicator Data'!#REF!="No Data",1,IF(#REF!&lt;&gt;"",1,0))</f>
        <v>#REF!</v>
      </c>
      <c r="X155" s="206" t="e">
        <f>IF('Crisis Indicator Data'!#REF!="No Data",1,IF(#REF!&lt;&gt;"",1,0))</f>
        <v>#REF!</v>
      </c>
      <c r="Y155" s="206" t="e">
        <f>IF('Crisis Indicator Data'!#REF!="No Data",1,IF(#REF!&lt;&gt;"",1,0))</f>
        <v>#REF!</v>
      </c>
      <c r="Z155" s="206" t="e">
        <f>IF('Crisis Indicator Data'!#REF!="No Data",1,IF(#REF!&lt;&gt;"",1,0))</f>
        <v>#REF!</v>
      </c>
      <c r="AA155" s="206" t="e">
        <f>IF('Crisis Indicator Data'!#REF!="No Data",1,IF(#REF!&lt;&gt;"",1,0))</f>
        <v>#REF!</v>
      </c>
      <c r="AB155" s="206" t="e">
        <f>IF('Crisis Indicator Data'!#REF!="No Data",1,IF(#REF!&lt;&gt;"",1,0))</f>
        <v>#REF!</v>
      </c>
      <c r="AC155" s="206" t="e">
        <f>IF('Crisis Indicator Data'!#REF!="No Data",1,IF(#REF!&lt;&gt;"",1,0))</f>
        <v>#REF!</v>
      </c>
      <c r="AD155" s="206" t="e">
        <f>IF('Crisis Indicator Data'!#REF!="No Data",1,IF(#REF!&lt;&gt;"",1,0))</f>
        <v>#REF!</v>
      </c>
      <c r="AE155" s="206" t="e">
        <f>IF('Crisis Indicator Data'!#REF!="No Data",1,IF(#REF!&lt;&gt;"",1,0))</f>
        <v>#REF!</v>
      </c>
      <c r="AF155" s="206" t="e">
        <f>IF('Crisis Indicator Data'!#REF!="No Data",1,IF(#REF!&lt;&gt;"",1,0))</f>
        <v>#REF!</v>
      </c>
      <c r="AG155" s="206" t="e">
        <f>IF('Crisis Indicator Data'!#REF!="No Data",1,IF(#REF!&lt;&gt;"",1,0))</f>
        <v>#REF!</v>
      </c>
      <c r="AH155" s="206" t="e">
        <f>IF('Crisis Indicator Data'!#REF!="No Data",1,IF(#REF!&lt;&gt;"",1,0))</f>
        <v>#REF!</v>
      </c>
      <c r="AI155" s="206" t="e">
        <f>IF('Crisis Indicator Data'!#REF!="No Data",1,IF(#REF!&lt;&gt;"",1,0))</f>
        <v>#REF!</v>
      </c>
      <c r="AJ155" s="206" t="e">
        <f>IF('Crisis Indicator Data'!#REF!="No Data",1,IF(#REF!&lt;&gt;"",1,0))</f>
        <v>#REF!</v>
      </c>
      <c r="AK155" s="206" t="e">
        <f>IF('Crisis Indicator Data'!#REF!="No Data",1,IF(#REF!&lt;&gt;"",1,0))</f>
        <v>#REF!</v>
      </c>
      <c r="AL155" s="206" t="e">
        <f>IF('Crisis Indicator Data'!#REF!="No Data",1,IF(#REF!&lt;&gt;"",1,0))</f>
        <v>#REF!</v>
      </c>
      <c r="AM155" s="206" t="e">
        <f>IF('Crisis Indicator Data'!#REF!="No Data",1,IF(#REF!&lt;&gt;"",1,0))</f>
        <v>#REF!</v>
      </c>
      <c r="AN155" s="206" t="e">
        <f>IF('Crisis Indicator Data'!#REF!="No Data",1,IF(#REF!&lt;&gt;"",1,0))</f>
        <v>#REF!</v>
      </c>
      <c r="AO155" s="206" t="e">
        <f>IF('Crisis Indicator Data'!#REF!="No Data",1,IF(#REF!&lt;&gt;"",1,0))</f>
        <v>#REF!</v>
      </c>
      <c r="AP155" s="206" t="e">
        <f>IF('Crisis Indicator Data'!#REF!="No Data",1,IF(#REF!&lt;&gt;"",1,0))</f>
        <v>#REF!</v>
      </c>
      <c r="AQ155" s="206" t="e">
        <f>IF('Crisis Indicator Data'!#REF!="No Data",1,IF(#REF!&lt;&gt;"",1,0))</f>
        <v>#REF!</v>
      </c>
      <c r="AR155" s="206" t="e">
        <f>IF('Crisis Indicator Data'!#REF!="No Data",1,IF(#REF!&lt;&gt;"",1,0))</f>
        <v>#REF!</v>
      </c>
      <c r="AS155" s="206" t="e">
        <f>IF('Crisis Indicator Data'!#REF!="No Data",1,IF(#REF!&lt;&gt;"",1,0))</f>
        <v>#REF!</v>
      </c>
      <c r="AT155" s="206" t="e">
        <f>IF('Crisis Indicator Data'!#REF!="No Data",1,IF(#REF!&lt;&gt;"",1,0))</f>
        <v>#REF!</v>
      </c>
      <c r="AU155" s="206" t="e">
        <f>IF('Crisis Indicator Data'!#REF!="No Data",1,IF(#REF!&lt;&gt;"",1,0))</f>
        <v>#REF!</v>
      </c>
      <c r="AV155" s="206" t="e">
        <f>IF('Crisis Indicator Data'!#REF!="No Data",1,IF(#REF!&lt;&gt;"",1,0))</f>
        <v>#REF!</v>
      </c>
      <c r="AW155" s="206" t="e">
        <f>IF('Crisis Indicator Data'!#REF!="No Data",1,IF(#REF!&lt;&gt;"",1,0))</f>
        <v>#REF!</v>
      </c>
      <c r="AX155" s="206" t="e">
        <f>IF('Crisis Indicator Data'!#REF!="No Data",1,IF(#REF!&lt;&gt;"",1,0))</f>
        <v>#REF!</v>
      </c>
      <c r="AY155" s="206" t="e">
        <f>IF('Crisis Indicator Data'!#REF!="No Data",1,IF(#REF!&lt;&gt;"",1,0))</f>
        <v>#REF!</v>
      </c>
      <c r="AZ155" s="206" t="e">
        <f>IF('Crisis Indicator Data'!#REF!="No Data",1,IF(#REF!&lt;&gt;"",1,0))</f>
        <v>#REF!</v>
      </c>
      <c r="BA155" t="e">
        <f t="shared" si="8"/>
        <v>#REF!</v>
      </c>
      <c r="BB155" s="22" t="e">
        <f t="shared" si="9"/>
        <v>#REF!</v>
      </c>
    </row>
    <row r="156" spans="1:54" x14ac:dyDescent="0.25">
      <c r="A156" t="s">
        <v>7364</v>
      </c>
      <c r="B156" s="206" t="e">
        <f>IF('Crisis Indicator Data'!#REF!="No Data",1,IF(#REF!&lt;&gt;"",1,0))</f>
        <v>#REF!</v>
      </c>
      <c r="C156" s="206" t="e">
        <f>IF('Crisis Indicator Data'!#REF!="No Data",1,IF(#REF!&lt;&gt;"",1,0))</f>
        <v>#REF!</v>
      </c>
      <c r="D156" s="206" t="e">
        <f>IF('Crisis Indicator Data'!#REF!="No Data",1,IF(#REF!&lt;&gt;"",1,0))</f>
        <v>#REF!</v>
      </c>
      <c r="E156" s="206" t="e">
        <f>IF('Crisis Indicator Data'!#REF!="No Data",1,IF(#REF!&lt;&gt;"",1,0))</f>
        <v>#REF!</v>
      </c>
      <c r="F156" s="206" t="e">
        <f>IF('Crisis Indicator Data'!#REF!="No Data",1,IF(#REF!&lt;&gt;"",1,0))</f>
        <v>#REF!</v>
      </c>
      <c r="G156" s="206" t="e">
        <f>IF('Crisis Indicator Data'!#REF!="No Data",1,IF(#REF!&lt;&gt;"",1,0))</f>
        <v>#REF!</v>
      </c>
      <c r="H156" s="206" t="e">
        <f>IF('Crisis Indicator Data'!#REF!="No Data",1,IF(#REF!&lt;&gt;"",1,0))</f>
        <v>#REF!</v>
      </c>
      <c r="I156" s="206" t="e">
        <f>IF('Crisis Indicator Data'!#REF!="No Data",1,IF(#REF!&lt;&gt;"",1,0))</f>
        <v>#REF!</v>
      </c>
      <c r="J156" s="206" t="e">
        <f>IF('Crisis Indicator Data'!#REF!="No Data",1,IF(#REF!&lt;&gt;"",1,0))</f>
        <v>#REF!</v>
      </c>
      <c r="K156" s="206" t="e">
        <f>IF('Crisis Indicator Data'!#REF!="No Data",1,IF(#REF!&lt;&gt;"",1,0))</f>
        <v>#REF!</v>
      </c>
      <c r="L156" s="206" t="e">
        <f>IF('Crisis Indicator Data'!#REF!="No Data",1,IF(#REF!&lt;&gt;"",1,0))</f>
        <v>#REF!</v>
      </c>
      <c r="M156" s="206" t="e">
        <f>IF('Crisis Indicator Data'!#REF!="No Data",1,IF(#REF!&lt;&gt;"",1,0))</f>
        <v>#REF!</v>
      </c>
      <c r="N156" s="206" t="e">
        <f>IF('Crisis Indicator Data'!#REF!="No Data",1,IF(#REF!&lt;&gt;"",1,0))</f>
        <v>#REF!</v>
      </c>
      <c r="O156" s="206" t="e">
        <f>IF('Crisis Indicator Data'!#REF!="No Data",1,IF(#REF!&lt;&gt;"",1,0))</f>
        <v>#REF!</v>
      </c>
      <c r="P156" s="206" t="e">
        <f>IF('Crisis Indicator Data'!#REF!="No Data",1,IF(#REF!&lt;&gt;"",1,0))</f>
        <v>#REF!</v>
      </c>
      <c r="Q156" s="206" t="e">
        <f>IF('Crisis Indicator Data'!#REF!="No Data",1,IF(#REF!&lt;&gt;"",1,0))</f>
        <v>#REF!</v>
      </c>
      <c r="R156" s="206" t="e">
        <f>IF('Crisis Indicator Data'!#REF!="No Data",1,IF(#REF!&lt;&gt;"",1,0))</f>
        <v>#REF!</v>
      </c>
      <c r="S156" s="206" t="e">
        <f>IF('Crisis Indicator Data'!#REF!="No Data",1,IF(#REF!&lt;&gt;"",1,0))</f>
        <v>#REF!</v>
      </c>
      <c r="T156" s="206" t="e">
        <f>IF('Crisis Indicator Data'!#REF!="No Data",1,IF(#REF!&lt;&gt;"",1,0))</f>
        <v>#REF!</v>
      </c>
      <c r="U156" s="206" t="e">
        <f>IF('Crisis Indicator Data'!#REF!="No Data",1,IF(#REF!&lt;&gt;"",1,0))</f>
        <v>#REF!</v>
      </c>
      <c r="V156" s="206" t="e">
        <f>IF('Crisis Indicator Data'!#REF!="No Data",1,IF(#REF!&lt;&gt;"",1,0))</f>
        <v>#REF!</v>
      </c>
      <c r="W156" s="206" t="e">
        <f>IF('Crisis Indicator Data'!#REF!="No Data",1,IF(#REF!&lt;&gt;"",1,0))</f>
        <v>#REF!</v>
      </c>
      <c r="X156" s="206" t="e">
        <f>IF('Crisis Indicator Data'!#REF!="No Data",1,IF(#REF!&lt;&gt;"",1,0))</f>
        <v>#REF!</v>
      </c>
      <c r="Y156" s="206" t="e">
        <f>IF('Crisis Indicator Data'!#REF!="No Data",1,IF(#REF!&lt;&gt;"",1,0))</f>
        <v>#REF!</v>
      </c>
      <c r="Z156" s="206" t="e">
        <f>IF('Crisis Indicator Data'!#REF!="No Data",1,IF(#REF!&lt;&gt;"",1,0))</f>
        <v>#REF!</v>
      </c>
      <c r="AA156" s="206" t="e">
        <f>IF('Crisis Indicator Data'!#REF!="No Data",1,IF(#REF!&lt;&gt;"",1,0))</f>
        <v>#REF!</v>
      </c>
      <c r="AB156" s="206" t="e">
        <f>IF('Crisis Indicator Data'!#REF!="No Data",1,IF(#REF!&lt;&gt;"",1,0))</f>
        <v>#REF!</v>
      </c>
      <c r="AC156" s="206" t="e">
        <f>IF('Crisis Indicator Data'!#REF!="No Data",1,IF(#REF!&lt;&gt;"",1,0))</f>
        <v>#REF!</v>
      </c>
      <c r="AD156" s="206" t="e">
        <f>IF('Crisis Indicator Data'!#REF!="No Data",1,IF(#REF!&lt;&gt;"",1,0))</f>
        <v>#REF!</v>
      </c>
      <c r="AE156" s="206" t="e">
        <f>IF('Crisis Indicator Data'!#REF!="No Data",1,IF(#REF!&lt;&gt;"",1,0))</f>
        <v>#REF!</v>
      </c>
      <c r="AF156" s="206" t="e">
        <f>IF('Crisis Indicator Data'!#REF!="No Data",1,IF(#REF!&lt;&gt;"",1,0))</f>
        <v>#REF!</v>
      </c>
      <c r="AG156" s="206" t="e">
        <f>IF('Crisis Indicator Data'!#REF!="No Data",1,IF(#REF!&lt;&gt;"",1,0))</f>
        <v>#REF!</v>
      </c>
      <c r="AH156" s="206" t="e">
        <f>IF('Crisis Indicator Data'!#REF!="No Data",1,IF(#REF!&lt;&gt;"",1,0))</f>
        <v>#REF!</v>
      </c>
      <c r="AI156" s="206" t="e">
        <f>IF('Crisis Indicator Data'!#REF!="No Data",1,IF(#REF!&lt;&gt;"",1,0))</f>
        <v>#REF!</v>
      </c>
      <c r="AJ156" s="206" t="e">
        <f>IF('Crisis Indicator Data'!#REF!="No Data",1,IF(#REF!&lt;&gt;"",1,0))</f>
        <v>#REF!</v>
      </c>
      <c r="AK156" s="206" t="e">
        <f>IF('Crisis Indicator Data'!#REF!="No Data",1,IF(#REF!&lt;&gt;"",1,0))</f>
        <v>#REF!</v>
      </c>
      <c r="AL156" s="206" t="e">
        <f>IF('Crisis Indicator Data'!#REF!="No Data",1,IF(#REF!&lt;&gt;"",1,0))</f>
        <v>#REF!</v>
      </c>
      <c r="AM156" s="206" t="e">
        <f>IF('Crisis Indicator Data'!#REF!="No Data",1,IF(#REF!&lt;&gt;"",1,0))</f>
        <v>#REF!</v>
      </c>
      <c r="AN156" s="206" t="e">
        <f>IF('Crisis Indicator Data'!#REF!="No Data",1,IF(#REF!&lt;&gt;"",1,0))</f>
        <v>#REF!</v>
      </c>
      <c r="AO156" s="206" t="e">
        <f>IF('Crisis Indicator Data'!#REF!="No Data",1,IF(#REF!&lt;&gt;"",1,0))</f>
        <v>#REF!</v>
      </c>
      <c r="AP156" s="206" t="e">
        <f>IF('Crisis Indicator Data'!#REF!="No Data",1,IF(#REF!&lt;&gt;"",1,0))</f>
        <v>#REF!</v>
      </c>
      <c r="AQ156" s="206" t="e">
        <f>IF('Crisis Indicator Data'!#REF!="No Data",1,IF(#REF!&lt;&gt;"",1,0))</f>
        <v>#REF!</v>
      </c>
      <c r="AR156" s="206" t="e">
        <f>IF('Crisis Indicator Data'!#REF!="No Data",1,IF(#REF!&lt;&gt;"",1,0))</f>
        <v>#REF!</v>
      </c>
      <c r="AS156" s="206" t="e">
        <f>IF('Crisis Indicator Data'!#REF!="No Data",1,IF(#REF!&lt;&gt;"",1,0))</f>
        <v>#REF!</v>
      </c>
      <c r="AT156" s="206" t="e">
        <f>IF('Crisis Indicator Data'!#REF!="No Data",1,IF(#REF!&lt;&gt;"",1,0))</f>
        <v>#REF!</v>
      </c>
      <c r="AU156" s="206" t="e">
        <f>IF('Crisis Indicator Data'!#REF!="No Data",1,IF(#REF!&lt;&gt;"",1,0))</f>
        <v>#REF!</v>
      </c>
      <c r="AV156" s="206" t="e">
        <f>IF('Crisis Indicator Data'!#REF!="No Data",1,IF(#REF!&lt;&gt;"",1,0))</f>
        <v>#REF!</v>
      </c>
      <c r="AW156" s="206" t="e">
        <f>IF('Crisis Indicator Data'!#REF!="No Data",1,IF(#REF!&lt;&gt;"",1,0))</f>
        <v>#REF!</v>
      </c>
      <c r="AX156" s="206" t="e">
        <f>IF('Crisis Indicator Data'!#REF!="No Data",1,IF(#REF!&lt;&gt;"",1,0))</f>
        <v>#REF!</v>
      </c>
      <c r="AY156" s="206" t="e">
        <f>IF('Crisis Indicator Data'!#REF!="No Data",1,IF(#REF!&lt;&gt;"",1,0))</f>
        <v>#REF!</v>
      </c>
      <c r="AZ156" s="206" t="e">
        <f>IF('Crisis Indicator Data'!#REF!="No Data",1,IF(#REF!&lt;&gt;"",1,0))</f>
        <v>#REF!</v>
      </c>
      <c r="BA156" t="e">
        <f t="shared" si="8"/>
        <v>#REF!</v>
      </c>
      <c r="BB156" s="22" t="e">
        <f t="shared" si="9"/>
        <v>#REF!</v>
      </c>
    </row>
    <row r="157" spans="1:54" x14ac:dyDescent="0.25">
      <c r="A157" t="s">
        <v>7368</v>
      </c>
      <c r="B157" s="206" t="e">
        <f>IF('Crisis Indicator Data'!#REF!="No Data",1,IF(#REF!&lt;&gt;"",1,0))</f>
        <v>#REF!</v>
      </c>
      <c r="C157" s="206" t="e">
        <f>IF('Crisis Indicator Data'!#REF!="No Data",1,IF(#REF!&lt;&gt;"",1,0))</f>
        <v>#REF!</v>
      </c>
      <c r="D157" s="206" t="e">
        <f>IF('Crisis Indicator Data'!#REF!="No Data",1,IF(#REF!&lt;&gt;"",1,0))</f>
        <v>#REF!</v>
      </c>
      <c r="E157" s="206" t="e">
        <f>IF('Crisis Indicator Data'!#REF!="No Data",1,IF(#REF!&lt;&gt;"",1,0))</f>
        <v>#REF!</v>
      </c>
      <c r="F157" s="206" t="e">
        <f>IF('Crisis Indicator Data'!#REF!="No Data",1,IF(#REF!&lt;&gt;"",1,0))</f>
        <v>#REF!</v>
      </c>
      <c r="G157" s="206" t="e">
        <f>IF('Crisis Indicator Data'!#REF!="No Data",1,IF(#REF!&lt;&gt;"",1,0))</f>
        <v>#REF!</v>
      </c>
      <c r="H157" s="206" t="e">
        <f>IF('Crisis Indicator Data'!#REF!="No Data",1,IF(#REF!&lt;&gt;"",1,0))</f>
        <v>#REF!</v>
      </c>
      <c r="I157" s="206" t="e">
        <f>IF('Crisis Indicator Data'!#REF!="No Data",1,IF(#REF!&lt;&gt;"",1,0))</f>
        <v>#REF!</v>
      </c>
      <c r="J157" s="206" t="e">
        <f>IF('Crisis Indicator Data'!#REF!="No Data",1,IF(#REF!&lt;&gt;"",1,0))</f>
        <v>#REF!</v>
      </c>
      <c r="K157" s="206" t="e">
        <f>IF('Crisis Indicator Data'!#REF!="No Data",1,IF(#REF!&lt;&gt;"",1,0))</f>
        <v>#REF!</v>
      </c>
      <c r="L157" s="206" t="e">
        <f>IF('Crisis Indicator Data'!#REF!="No Data",1,IF(#REF!&lt;&gt;"",1,0))</f>
        <v>#REF!</v>
      </c>
      <c r="M157" s="206" t="e">
        <f>IF('Crisis Indicator Data'!#REF!="No Data",1,IF(#REF!&lt;&gt;"",1,0))</f>
        <v>#REF!</v>
      </c>
      <c r="N157" s="206" t="e">
        <f>IF('Crisis Indicator Data'!#REF!="No Data",1,IF(#REF!&lt;&gt;"",1,0))</f>
        <v>#REF!</v>
      </c>
      <c r="O157" s="206" t="e">
        <f>IF('Crisis Indicator Data'!#REF!="No Data",1,IF(#REF!&lt;&gt;"",1,0))</f>
        <v>#REF!</v>
      </c>
      <c r="P157" s="206" t="e">
        <f>IF('Crisis Indicator Data'!#REF!="No Data",1,IF(#REF!&lt;&gt;"",1,0))</f>
        <v>#REF!</v>
      </c>
      <c r="Q157" s="206" t="e">
        <f>IF('Crisis Indicator Data'!#REF!="No Data",1,IF(#REF!&lt;&gt;"",1,0))</f>
        <v>#REF!</v>
      </c>
      <c r="R157" s="206" t="e">
        <f>IF('Crisis Indicator Data'!#REF!="No Data",1,IF(#REF!&lt;&gt;"",1,0))</f>
        <v>#REF!</v>
      </c>
      <c r="S157" s="206" t="e">
        <f>IF('Crisis Indicator Data'!#REF!="No Data",1,IF(#REF!&lt;&gt;"",1,0))</f>
        <v>#REF!</v>
      </c>
      <c r="T157" s="206" t="e">
        <f>IF('Crisis Indicator Data'!#REF!="No Data",1,IF(#REF!&lt;&gt;"",1,0))</f>
        <v>#REF!</v>
      </c>
      <c r="U157" s="206" t="e">
        <f>IF('Crisis Indicator Data'!#REF!="No Data",1,IF(#REF!&lt;&gt;"",1,0))</f>
        <v>#REF!</v>
      </c>
      <c r="V157" s="206" t="e">
        <f>IF('Crisis Indicator Data'!#REF!="No Data",1,IF(#REF!&lt;&gt;"",1,0))</f>
        <v>#REF!</v>
      </c>
      <c r="W157" s="206" t="e">
        <f>IF('Crisis Indicator Data'!#REF!="No Data",1,IF(#REF!&lt;&gt;"",1,0))</f>
        <v>#REF!</v>
      </c>
      <c r="X157" s="206" t="e">
        <f>IF('Crisis Indicator Data'!#REF!="No Data",1,IF(#REF!&lt;&gt;"",1,0))</f>
        <v>#REF!</v>
      </c>
      <c r="Y157" s="206" t="e">
        <f>IF('Crisis Indicator Data'!#REF!="No Data",1,IF(#REF!&lt;&gt;"",1,0))</f>
        <v>#REF!</v>
      </c>
      <c r="Z157" s="206" t="e">
        <f>IF('Crisis Indicator Data'!#REF!="No Data",1,IF(#REF!&lt;&gt;"",1,0))</f>
        <v>#REF!</v>
      </c>
      <c r="AA157" s="206" t="e">
        <f>IF('Crisis Indicator Data'!#REF!="No Data",1,IF(#REF!&lt;&gt;"",1,0))</f>
        <v>#REF!</v>
      </c>
      <c r="AB157" s="206" t="e">
        <f>IF('Crisis Indicator Data'!#REF!="No Data",1,IF(#REF!&lt;&gt;"",1,0))</f>
        <v>#REF!</v>
      </c>
      <c r="AC157" s="206" t="e">
        <f>IF('Crisis Indicator Data'!#REF!="No Data",1,IF(#REF!&lt;&gt;"",1,0))</f>
        <v>#REF!</v>
      </c>
      <c r="AD157" s="206" t="e">
        <f>IF('Crisis Indicator Data'!#REF!="No Data",1,IF(#REF!&lt;&gt;"",1,0))</f>
        <v>#REF!</v>
      </c>
      <c r="AE157" s="206" t="e">
        <f>IF('Crisis Indicator Data'!#REF!="No Data",1,IF(#REF!&lt;&gt;"",1,0))</f>
        <v>#REF!</v>
      </c>
      <c r="AF157" s="206" t="e">
        <f>IF('Crisis Indicator Data'!#REF!="No Data",1,IF(#REF!&lt;&gt;"",1,0))</f>
        <v>#REF!</v>
      </c>
      <c r="AG157" s="206" t="e">
        <f>IF('Crisis Indicator Data'!#REF!="No Data",1,IF(#REF!&lt;&gt;"",1,0))</f>
        <v>#REF!</v>
      </c>
      <c r="AH157" s="206" t="e">
        <f>IF('Crisis Indicator Data'!#REF!="No Data",1,IF(#REF!&lt;&gt;"",1,0))</f>
        <v>#REF!</v>
      </c>
      <c r="AI157" s="206" t="e">
        <f>IF('Crisis Indicator Data'!#REF!="No Data",1,IF(#REF!&lt;&gt;"",1,0))</f>
        <v>#REF!</v>
      </c>
      <c r="AJ157" s="206" t="e">
        <f>IF('Crisis Indicator Data'!#REF!="No Data",1,IF(#REF!&lt;&gt;"",1,0))</f>
        <v>#REF!</v>
      </c>
      <c r="AK157" s="206" t="e">
        <f>IF('Crisis Indicator Data'!#REF!="No Data",1,IF(#REF!&lt;&gt;"",1,0))</f>
        <v>#REF!</v>
      </c>
      <c r="AL157" s="206" t="e">
        <f>IF('Crisis Indicator Data'!#REF!="No Data",1,IF(#REF!&lt;&gt;"",1,0))</f>
        <v>#REF!</v>
      </c>
      <c r="AM157" s="206" t="e">
        <f>IF('Crisis Indicator Data'!#REF!="No Data",1,IF(#REF!&lt;&gt;"",1,0))</f>
        <v>#REF!</v>
      </c>
      <c r="AN157" s="206" t="e">
        <f>IF('Crisis Indicator Data'!#REF!="No Data",1,IF(#REF!&lt;&gt;"",1,0))</f>
        <v>#REF!</v>
      </c>
      <c r="AO157" s="206" t="e">
        <f>IF('Crisis Indicator Data'!#REF!="No Data",1,IF(#REF!&lt;&gt;"",1,0))</f>
        <v>#REF!</v>
      </c>
      <c r="AP157" s="206" t="e">
        <f>IF('Crisis Indicator Data'!#REF!="No Data",1,IF(#REF!&lt;&gt;"",1,0))</f>
        <v>#REF!</v>
      </c>
      <c r="AQ157" s="206" t="e">
        <f>IF('Crisis Indicator Data'!#REF!="No Data",1,IF(#REF!&lt;&gt;"",1,0))</f>
        <v>#REF!</v>
      </c>
      <c r="AR157" s="206" t="e">
        <f>IF('Crisis Indicator Data'!#REF!="No Data",1,IF(#REF!&lt;&gt;"",1,0))</f>
        <v>#REF!</v>
      </c>
      <c r="AS157" s="206" t="e">
        <f>IF('Crisis Indicator Data'!#REF!="No Data",1,IF(#REF!&lt;&gt;"",1,0))</f>
        <v>#REF!</v>
      </c>
      <c r="AT157" s="206" t="e">
        <f>IF('Crisis Indicator Data'!#REF!="No Data",1,IF(#REF!&lt;&gt;"",1,0))</f>
        <v>#REF!</v>
      </c>
      <c r="AU157" s="206" t="e">
        <f>IF('Crisis Indicator Data'!#REF!="No Data",1,IF(#REF!&lt;&gt;"",1,0))</f>
        <v>#REF!</v>
      </c>
      <c r="AV157" s="206" t="e">
        <f>IF('Crisis Indicator Data'!#REF!="No Data",1,IF(#REF!&lt;&gt;"",1,0))</f>
        <v>#REF!</v>
      </c>
      <c r="AW157" s="206" t="e">
        <f>IF('Crisis Indicator Data'!#REF!="No Data",1,IF(#REF!&lt;&gt;"",1,0))</f>
        <v>#REF!</v>
      </c>
      <c r="AX157" s="206" t="e">
        <f>IF('Crisis Indicator Data'!#REF!="No Data",1,IF(#REF!&lt;&gt;"",1,0))</f>
        <v>#REF!</v>
      </c>
      <c r="AY157" s="206" t="e">
        <f>IF('Crisis Indicator Data'!#REF!="No Data",1,IF(#REF!&lt;&gt;"",1,0))</f>
        <v>#REF!</v>
      </c>
      <c r="AZ157" s="206" t="e">
        <f>IF('Crisis Indicator Data'!#REF!="No Data",1,IF(#REF!&lt;&gt;"",1,0))</f>
        <v>#REF!</v>
      </c>
      <c r="BA157" t="e">
        <f t="shared" si="8"/>
        <v>#REF!</v>
      </c>
      <c r="BB157" s="22" t="e">
        <f t="shared" si="9"/>
        <v>#REF!</v>
      </c>
    </row>
    <row r="158" spans="1:54" x14ac:dyDescent="0.25">
      <c r="A158" t="s">
        <v>7421</v>
      </c>
      <c r="B158" s="206" t="e">
        <f>IF('Crisis Indicator Data'!#REF!="No Data",1,IF(#REF!&lt;&gt;"",1,0))</f>
        <v>#REF!</v>
      </c>
      <c r="C158" s="206" t="e">
        <f>IF('Crisis Indicator Data'!#REF!="No Data",1,IF(#REF!&lt;&gt;"",1,0))</f>
        <v>#REF!</v>
      </c>
      <c r="D158" s="206" t="e">
        <f>IF('Crisis Indicator Data'!#REF!="No Data",1,IF(#REF!&lt;&gt;"",1,0))</f>
        <v>#REF!</v>
      </c>
      <c r="E158" s="206" t="e">
        <f>IF('Crisis Indicator Data'!#REF!="No Data",1,IF(#REF!&lt;&gt;"",1,0))</f>
        <v>#REF!</v>
      </c>
      <c r="F158" s="206" t="e">
        <f>IF('Crisis Indicator Data'!#REF!="No Data",1,IF(#REF!&lt;&gt;"",1,0))</f>
        <v>#REF!</v>
      </c>
      <c r="G158" s="206" t="e">
        <f>IF('Crisis Indicator Data'!#REF!="No Data",1,IF(#REF!&lt;&gt;"",1,0))</f>
        <v>#REF!</v>
      </c>
      <c r="H158" s="206" t="e">
        <f>IF('Crisis Indicator Data'!#REF!="No Data",1,IF(#REF!&lt;&gt;"",1,0))</f>
        <v>#REF!</v>
      </c>
      <c r="I158" s="206" t="e">
        <f>IF('Crisis Indicator Data'!#REF!="No Data",1,IF(#REF!&lt;&gt;"",1,0))</f>
        <v>#REF!</v>
      </c>
      <c r="J158" s="206" t="e">
        <f>IF('Crisis Indicator Data'!#REF!="No Data",1,IF(#REF!&lt;&gt;"",1,0))</f>
        <v>#REF!</v>
      </c>
      <c r="K158" s="206" t="e">
        <f>IF('Crisis Indicator Data'!#REF!="No Data",1,IF(#REF!&lt;&gt;"",1,0))</f>
        <v>#REF!</v>
      </c>
      <c r="L158" s="206" t="e">
        <f>IF('Crisis Indicator Data'!#REF!="No Data",1,IF(#REF!&lt;&gt;"",1,0))</f>
        <v>#REF!</v>
      </c>
      <c r="M158" s="206" t="e">
        <f>IF('Crisis Indicator Data'!#REF!="No Data",1,IF(#REF!&lt;&gt;"",1,0))</f>
        <v>#REF!</v>
      </c>
      <c r="N158" s="206" t="e">
        <f>IF('Crisis Indicator Data'!#REF!="No Data",1,IF(#REF!&lt;&gt;"",1,0))</f>
        <v>#REF!</v>
      </c>
      <c r="O158" s="206" t="e">
        <f>IF('Crisis Indicator Data'!#REF!="No Data",1,IF(#REF!&lt;&gt;"",1,0))</f>
        <v>#REF!</v>
      </c>
      <c r="P158" s="206" t="e">
        <f>IF('Crisis Indicator Data'!#REF!="No Data",1,IF(#REF!&lt;&gt;"",1,0))</f>
        <v>#REF!</v>
      </c>
      <c r="Q158" s="206" t="e">
        <f>IF('Crisis Indicator Data'!#REF!="No Data",1,IF(#REF!&lt;&gt;"",1,0))</f>
        <v>#REF!</v>
      </c>
      <c r="R158" s="206" t="e">
        <f>IF('Crisis Indicator Data'!#REF!="No Data",1,IF(#REF!&lt;&gt;"",1,0))</f>
        <v>#REF!</v>
      </c>
      <c r="S158" s="206" t="e">
        <f>IF('Crisis Indicator Data'!#REF!="No Data",1,IF(#REF!&lt;&gt;"",1,0))</f>
        <v>#REF!</v>
      </c>
      <c r="T158" s="206" t="e">
        <f>IF('Crisis Indicator Data'!#REF!="No Data",1,IF(#REF!&lt;&gt;"",1,0))</f>
        <v>#REF!</v>
      </c>
      <c r="U158" s="206" t="e">
        <f>IF('Crisis Indicator Data'!#REF!="No Data",1,IF(#REF!&lt;&gt;"",1,0))</f>
        <v>#REF!</v>
      </c>
      <c r="V158" s="206" t="e">
        <f>IF('Crisis Indicator Data'!#REF!="No Data",1,IF(#REF!&lt;&gt;"",1,0))</f>
        <v>#REF!</v>
      </c>
      <c r="W158" s="206" t="e">
        <f>IF('Crisis Indicator Data'!#REF!="No Data",1,IF(#REF!&lt;&gt;"",1,0))</f>
        <v>#REF!</v>
      </c>
      <c r="X158" s="206" t="e">
        <f>IF('Crisis Indicator Data'!#REF!="No Data",1,IF(#REF!&lt;&gt;"",1,0))</f>
        <v>#REF!</v>
      </c>
      <c r="Y158" s="206" t="e">
        <f>IF('Crisis Indicator Data'!#REF!="No Data",1,IF(#REF!&lt;&gt;"",1,0))</f>
        <v>#REF!</v>
      </c>
      <c r="Z158" s="206" t="e">
        <f>IF('Crisis Indicator Data'!#REF!="No Data",1,IF(#REF!&lt;&gt;"",1,0))</f>
        <v>#REF!</v>
      </c>
      <c r="AA158" s="206" t="e">
        <f>IF('Crisis Indicator Data'!#REF!="No Data",1,IF(#REF!&lt;&gt;"",1,0))</f>
        <v>#REF!</v>
      </c>
      <c r="AB158" s="206" t="e">
        <f>IF('Crisis Indicator Data'!#REF!="No Data",1,IF(#REF!&lt;&gt;"",1,0))</f>
        <v>#REF!</v>
      </c>
      <c r="AC158" s="206" t="e">
        <f>IF('Crisis Indicator Data'!#REF!="No Data",1,IF(#REF!&lt;&gt;"",1,0))</f>
        <v>#REF!</v>
      </c>
      <c r="AD158" s="206" t="e">
        <f>IF('Crisis Indicator Data'!#REF!="No Data",1,IF(#REF!&lt;&gt;"",1,0))</f>
        <v>#REF!</v>
      </c>
      <c r="AE158" s="206" t="e">
        <f>IF('Crisis Indicator Data'!#REF!="No Data",1,IF(#REF!&lt;&gt;"",1,0))</f>
        <v>#REF!</v>
      </c>
      <c r="AF158" s="206" t="e">
        <f>IF('Crisis Indicator Data'!#REF!="No Data",1,IF(#REF!&lt;&gt;"",1,0))</f>
        <v>#REF!</v>
      </c>
      <c r="AG158" s="206" t="e">
        <f>IF('Crisis Indicator Data'!#REF!="No Data",1,IF(#REF!&lt;&gt;"",1,0))</f>
        <v>#REF!</v>
      </c>
      <c r="AH158" s="206" t="e">
        <f>IF('Crisis Indicator Data'!#REF!="No Data",1,IF(#REF!&lt;&gt;"",1,0))</f>
        <v>#REF!</v>
      </c>
      <c r="AI158" s="206" t="e">
        <f>IF('Crisis Indicator Data'!#REF!="No Data",1,IF(#REF!&lt;&gt;"",1,0))</f>
        <v>#REF!</v>
      </c>
      <c r="AJ158" s="206" t="e">
        <f>IF('Crisis Indicator Data'!#REF!="No Data",1,IF(#REF!&lt;&gt;"",1,0))</f>
        <v>#REF!</v>
      </c>
      <c r="AK158" s="206" t="e">
        <f>IF('Crisis Indicator Data'!#REF!="No Data",1,IF(#REF!&lt;&gt;"",1,0))</f>
        <v>#REF!</v>
      </c>
      <c r="AL158" s="206" t="e">
        <f>IF('Crisis Indicator Data'!#REF!="No Data",1,IF(#REF!&lt;&gt;"",1,0))</f>
        <v>#REF!</v>
      </c>
      <c r="AM158" s="206" t="e">
        <f>IF('Crisis Indicator Data'!#REF!="No Data",1,IF(#REF!&lt;&gt;"",1,0))</f>
        <v>#REF!</v>
      </c>
      <c r="AN158" s="206" t="e">
        <f>IF('Crisis Indicator Data'!#REF!="No Data",1,IF(#REF!&lt;&gt;"",1,0))</f>
        <v>#REF!</v>
      </c>
      <c r="AO158" s="206" t="e">
        <f>IF('Crisis Indicator Data'!#REF!="No Data",1,IF(#REF!&lt;&gt;"",1,0))</f>
        <v>#REF!</v>
      </c>
      <c r="AP158" s="206" t="e">
        <f>IF('Crisis Indicator Data'!#REF!="No Data",1,IF(#REF!&lt;&gt;"",1,0))</f>
        <v>#REF!</v>
      </c>
      <c r="AQ158" s="206" t="e">
        <f>IF('Crisis Indicator Data'!#REF!="No Data",1,IF(#REF!&lt;&gt;"",1,0))</f>
        <v>#REF!</v>
      </c>
      <c r="AR158" s="206" t="e">
        <f>IF('Crisis Indicator Data'!#REF!="No Data",1,IF(#REF!&lt;&gt;"",1,0))</f>
        <v>#REF!</v>
      </c>
      <c r="AS158" s="206" t="e">
        <f>IF('Crisis Indicator Data'!#REF!="No Data",1,IF(#REF!&lt;&gt;"",1,0))</f>
        <v>#REF!</v>
      </c>
      <c r="AT158" s="206" t="e">
        <f>IF('Crisis Indicator Data'!#REF!="No Data",1,IF(#REF!&lt;&gt;"",1,0))</f>
        <v>#REF!</v>
      </c>
      <c r="AU158" s="206" t="e">
        <f>IF('Crisis Indicator Data'!#REF!="No Data",1,IF(#REF!&lt;&gt;"",1,0))</f>
        <v>#REF!</v>
      </c>
      <c r="AV158" s="206" t="e">
        <f>IF('Crisis Indicator Data'!#REF!="No Data",1,IF(#REF!&lt;&gt;"",1,0))</f>
        <v>#REF!</v>
      </c>
      <c r="AW158" s="206" t="e">
        <f>IF('Crisis Indicator Data'!#REF!="No Data",1,IF(#REF!&lt;&gt;"",1,0))</f>
        <v>#REF!</v>
      </c>
      <c r="AX158" s="206" t="e">
        <f>IF('Crisis Indicator Data'!#REF!="No Data",1,IF(#REF!&lt;&gt;"",1,0))</f>
        <v>#REF!</v>
      </c>
      <c r="AY158" s="206" t="e">
        <f>IF('Crisis Indicator Data'!#REF!="No Data",1,IF(#REF!&lt;&gt;"",1,0))</f>
        <v>#REF!</v>
      </c>
      <c r="AZ158" s="206" t="e">
        <f>IF('Crisis Indicator Data'!#REF!="No Data",1,IF(#REF!&lt;&gt;"",1,0))</f>
        <v>#REF!</v>
      </c>
      <c r="BA158" t="e">
        <f t="shared" si="8"/>
        <v>#REF!</v>
      </c>
      <c r="BB158" s="22" t="e">
        <f t="shared" si="9"/>
        <v>#REF!</v>
      </c>
    </row>
    <row r="159" spans="1:54" x14ac:dyDescent="0.25">
      <c r="A159" t="s">
        <v>7371</v>
      </c>
      <c r="B159" s="206" t="e">
        <f>IF('Crisis Indicator Data'!#REF!="No Data",1,IF(#REF!&lt;&gt;"",1,0))</f>
        <v>#REF!</v>
      </c>
      <c r="C159" s="206" t="e">
        <f>IF('Crisis Indicator Data'!#REF!="No Data",1,IF(#REF!&lt;&gt;"",1,0))</f>
        <v>#REF!</v>
      </c>
      <c r="D159" s="206" t="e">
        <f>IF('Crisis Indicator Data'!#REF!="No Data",1,IF(#REF!&lt;&gt;"",1,0))</f>
        <v>#REF!</v>
      </c>
      <c r="E159" s="206" t="e">
        <f>IF('Crisis Indicator Data'!#REF!="No Data",1,IF(#REF!&lt;&gt;"",1,0))</f>
        <v>#REF!</v>
      </c>
      <c r="F159" s="206" t="e">
        <f>IF('Crisis Indicator Data'!#REF!="No Data",1,IF(#REF!&lt;&gt;"",1,0))</f>
        <v>#REF!</v>
      </c>
      <c r="G159" s="206" t="e">
        <f>IF('Crisis Indicator Data'!#REF!="No Data",1,IF(#REF!&lt;&gt;"",1,0))</f>
        <v>#REF!</v>
      </c>
      <c r="H159" s="206" t="e">
        <f>IF('Crisis Indicator Data'!#REF!="No Data",1,IF(#REF!&lt;&gt;"",1,0))</f>
        <v>#REF!</v>
      </c>
      <c r="I159" s="206" t="e">
        <f>IF('Crisis Indicator Data'!#REF!="No Data",1,IF(#REF!&lt;&gt;"",1,0))</f>
        <v>#REF!</v>
      </c>
      <c r="J159" s="206" t="e">
        <f>IF('Crisis Indicator Data'!#REF!="No Data",1,IF(#REF!&lt;&gt;"",1,0))</f>
        <v>#REF!</v>
      </c>
      <c r="K159" s="206" t="e">
        <f>IF('Crisis Indicator Data'!#REF!="No Data",1,IF(#REF!&lt;&gt;"",1,0))</f>
        <v>#REF!</v>
      </c>
      <c r="L159" s="206" t="e">
        <f>IF('Crisis Indicator Data'!#REF!="No Data",1,IF(#REF!&lt;&gt;"",1,0))</f>
        <v>#REF!</v>
      </c>
      <c r="M159" s="206" t="e">
        <f>IF('Crisis Indicator Data'!#REF!="No Data",1,IF(#REF!&lt;&gt;"",1,0))</f>
        <v>#REF!</v>
      </c>
      <c r="N159" s="206" t="e">
        <f>IF('Crisis Indicator Data'!#REF!="No Data",1,IF(#REF!&lt;&gt;"",1,0))</f>
        <v>#REF!</v>
      </c>
      <c r="O159" s="206" t="e">
        <f>IF('Crisis Indicator Data'!#REF!="No Data",1,IF(#REF!&lt;&gt;"",1,0))</f>
        <v>#REF!</v>
      </c>
      <c r="P159" s="206" t="e">
        <f>IF('Crisis Indicator Data'!#REF!="No Data",1,IF(#REF!&lt;&gt;"",1,0))</f>
        <v>#REF!</v>
      </c>
      <c r="Q159" s="206" t="e">
        <f>IF('Crisis Indicator Data'!#REF!="No Data",1,IF(#REF!&lt;&gt;"",1,0))</f>
        <v>#REF!</v>
      </c>
      <c r="R159" s="206" t="e">
        <f>IF('Crisis Indicator Data'!#REF!="No Data",1,IF(#REF!&lt;&gt;"",1,0))</f>
        <v>#REF!</v>
      </c>
      <c r="S159" s="206" t="e">
        <f>IF('Crisis Indicator Data'!#REF!="No Data",1,IF(#REF!&lt;&gt;"",1,0))</f>
        <v>#REF!</v>
      </c>
      <c r="T159" s="206" t="e">
        <f>IF('Crisis Indicator Data'!#REF!="No Data",1,IF(#REF!&lt;&gt;"",1,0))</f>
        <v>#REF!</v>
      </c>
      <c r="U159" s="206" t="e">
        <f>IF('Crisis Indicator Data'!#REF!="No Data",1,IF(#REF!&lt;&gt;"",1,0))</f>
        <v>#REF!</v>
      </c>
      <c r="V159" s="206" t="e">
        <f>IF('Crisis Indicator Data'!#REF!="No Data",1,IF(#REF!&lt;&gt;"",1,0))</f>
        <v>#REF!</v>
      </c>
      <c r="W159" s="206" t="e">
        <f>IF('Crisis Indicator Data'!#REF!="No Data",1,IF(#REF!&lt;&gt;"",1,0))</f>
        <v>#REF!</v>
      </c>
      <c r="X159" s="206" t="e">
        <f>IF('Crisis Indicator Data'!#REF!="No Data",1,IF(#REF!&lt;&gt;"",1,0))</f>
        <v>#REF!</v>
      </c>
      <c r="Y159" s="206" t="e">
        <f>IF('Crisis Indicator Data'!#REF!="No Data",1,IF(#REF!&lt;&gt;"",1,0))</f>
        <v>#REF!</v>
      </c>
      <c r="Z159" s="206" t="e">
        <f>IF('Crisis Indicator Data'!#REF!="No Data",1,IF(#REF!&lt;&gt;"",1,0))</f>
        <v>#REF!</v>
      </c>
      <c r="AA159" s="206" t="e">
        <f>IF('Crisis Indicator Data'!#REF!="No Data",1,IF(#REF!&lt;&gt;"",1,0))</f>
        <v>#REF!</v>
      </c>
      <c r="AB159" s="206" t="e">
        <f>IF('Crisis Indicator Data'!#REF!="No Data",1,IF(#REF!&lt;&gt;"",1,0))</f>
        <v>#REF!</v>
      </c>
      <c r="AC159" s="206" t="e">
        <f>IF('Crisis Indicator Data'!#REF!="No Data",1,IF(#REF!&lt;&gt;"",1,0))</f>
        <v>#REF!</v>
      </c>
      <c r="AD159" s="206" t="e">
        <f>IF('Crisis Indicator Data'!#REF!="No Data",1,IF(#REF!&lt;&gt;"",1,0))</f>
        <v>#REF!</v>
      </c>
      <c r="AE159" s="206" t="e">
        <f>IF('Crisis Indicator Data'!#REF!="No Data",1,IF(#REF!&lt;&gt;"",1,0))</f>
        <v>#REF!</v>
      </c>
      <c r="AF159" s="206" t="e">
        <f>IF('Crisis Indicator Data'!#REF!="No Data",1,IF(#REF!&lt;&gt;"",1,0))</f>
        <v>#REF!</v>
      </c>
      <c r="AG159" s="206" t="e">
        <f>IF('Crisis Indicator Data'!#REF!="No Data",1,IF(#REF!&lt;&gt;"",1,0))</f>
        <v>#REF!</v>
      </c>
      <c r="AH159" s="206" t="e">
        <f>IF('Crisis Indicator Data'!#REF!="No Data",1,IF(#REF!&lt;&gt;"",1,0))</f>
        <v>#REF!</v>
      </c>
      <c r="AI159" s="206" t="e">
        <f>IF('Crisis Indicator Data'!#REF!="No Data",1,IF(#REF!&lt;&gt;"",1,0))</f>
        <v>#REF!</v>
      </c>
      <c r="AJ159" s="206" t="e">
        <f>IF('Crisis Indicator Data'!#REF!="No Data",1,IF(#REF!&lt;&gt;"",1,0))</f>
        <v>#REF!</v>
      </c>
      <c r="AK159" s="206" t="e">
        <f>IF('Crisis Indicator Data'!#REF!="No Data",1,IF(#REF!&lt;&gt;"",1,0))</f>
        <v>#REF!</v>
      </c>
      <c r="AL159" s="206" t="e">
        <f>IF('Crisis Indicator Data'!#REF!="No Data",1,IF(#REF!&lt;&gt;"",1,0))</f>
        <v>#REF!</v>
      </c>
      <c r="AM159" s="206" t="e">
        <f>IF('Crisis Indicator Data'!#REF!="No Data",1,IF(#REF!&lt;&gt;"",1,0))</f>
        <v>#REF!</v>
      </c>
      <c r="AN159" s="206" t="e">
        <f>IF('Crisis Indicator Data'!#REF!="No Data",1,IF(#REF!&lt;&gt;"",1,0))</f>
        <v>#REF!</v>
      </c>
      <c r="AO159" s="206" t="e">
        <f>IF('Crisis Indicator Data'!#REF!="No Data",1,IF(#REF!&lt;&gt;"",1,0))</f>
        <v>#REF!</v>
      </c>
      <c r="AP159" s="206" t="e">
        <f>IF('Crisis Indicator Data'!#REF!="No Data",1,IF(#REF!&lt;&gt;"",1,0))</f>
        <v>#REF!</v>
      </c>
      <c r="AQ159" s="206" t="e">
        <f>IF('Crisis Indicator Data'!#REF!="No Data",1,IF(#REF!&lt;&gt;"",1,0))</f>
        <v>#REF!</v>
      </c>
      <c r="AR159" s="206" t="e">
        <f>IF('Crisis Indicator Data'!#REF!="No Data",1,IF(#REF!&lt;&gt;"",1,0))</f>
        <v>#REF!</v>
      </c>
      <c r="AS159" s="206" t="e">
        <f>IF('Crisis Indicator Data'!#REF!="No Data",1,IF(#REF!&lt;&gt;"",1,0))</f>
        <v>#REF!</v>
      </c>
      <c r="AT159" s="206" t="e">
        <f>IF('Crisis Indicator Data'!#REF!="No Data",1,IF(#REF!&lt;&gt;"",1,0))</f>
        <v>#REF!</v>
      </c>
      <c r="AU159" s="206" t="e">
        <f>IF('Crisis Indicator Data'!#REF!="No Data",1,IF(#REF!&lt;&gt;"",1,0))</f>
        <v>#REF!</v>
      </c>
      <c r="AV159" s="206" t="e">
        <f>IF('Crisis Indicator Data'!#REF!="No Data",1,IF(#REF!&lt;&gt;"",1,0))</f>
        <v>#REF!</v>
      </c>
      <c r="AW159" s="206" t="e">
        <f>IF('Crisis Indicator Data'!#REF!="No Data",1,IF(#REF!&lt;&gt;"",1,0))</f>
        <v>#REF!</v>
      </c>
      <c r="AX159" s="206" t="e">
        <f>IF('Crisis Indicator Data'!#REF!="No Data",1,IF(#REF!&lt;&gt;"",1,0))</f>
        <v>#REF!</v>
      </c>
      <c r="AY159" s="206" t="e">
        <f>IF('Crisis Indicator Data'!#REF!="No Data",1,IF(#REF!&lt;&gt;"",1,0))</f>
        <v>#REF!</v>
      </c>
      <c r="AZ159" s="206" t="e">
        <f>IF('Crisis Indicator Data'!#REF!="No Data",1,IF(#REF!&lt;&gt;"",1,0))</f>
        <v>#REF!</v>
      </c>
      <c r="BA159" t="e">
        <f t="shared" si="8"/>
        <v>#REF!</v>
      </c>
      <c r="BB159" s="22" t="e">
        <f t="shared" si="9"/>
        <v>#REF!</v>
      </c>
    </row>
    <row r="160" spans="1:54" x14ac:dyDescent="0.25">
      <c r="A160" t="s">
        <v>7200</v>
      </c>
      <c r="B160" s="206" t="e">
        <f>IF('Crisis Indicator Data'!#REF!="No Data",1,IF(#REF!&lt;&gt;"",1,0))</f>
        <v>#REF!</v>
      </c>
      <c r="C160" s="206" t="e">
        <f>IF('Crisis Indicator Data'!#REF!="No Data",1,IF(#REF!&lt;&gt;"",1,0))</f>
        <v>#REF!</v>
      </c>
      <c r="D160" s="206" t="e">
        <f>IF('Crisis Indicator Data'!#REF!="No Data",1,IF(#REF!&lt;&gt;"",1,0))</f>
        <v>#REF!</v>
      </c>
      <c r="E160" s="206" t="e">
        <f>IF('Crisis Indicator Data'!#REF!="No Data",1,IF(#REF!&lt;&gt;"",1,0))</f>
        <v>#REF!</v>
      </c>
      <c r="F160" s="206" t="e">
        <f>IF('Crisis Indicator Data'!#REF!="No Data",1,IF(#REF!&lt;&gt;"",1,0))</f>
        <v>#REF!</v>
      </c>
      <c r="G160" s="206" t="e">
        <f>IF('Crisis Indicator Data'!#REF!="No Data",1,IF(#REF!&lt;&gt;"",1,0))</f>
        <v>#REF!</v>
      </c>
      <c r="H160" s="206" t="e">
        <f>IF('Crisis Indicator Data'!#REF!="No Data",1,IF(#REF!&lt;&gt;"",1,0))</f>
        <v>#REF!</v>
      </c>
      <c r="I160" s="206" t="e">
        <f>IF('Crisis Indicator Data'!#REF!="No Data",1,IF(#REF!&lt;&gt;"",1,0))</f>
        <v>#REF!</v>
      </c>
      <c r="J160" s="206" t="e">
        <f>IF('Crisis Indicator Data'!#REF!="No Data",1,IF(#REF!&lt;&gt;"",1,0))</f>
        <v>#REF!</v>
      </c>
      <c r="K160" s="206" t="e">
        <f>IF('Crisis Indicator Data'!#REF!="No Data",1,IF(#REF!&lt;&gt;"",1,0))</f>
        <v>#REF!</v>
      </c>
      <c r="L160" s="206" t="e">
        <f>IF('Crisis Indicator Data'!#REF!="No Data",1,IF(#REF!&lt;&gt;"",1,0))</f>
        <v>#REF!</v>
      </c>
      <c r="M160" s="206" t="e">
        <f>IF('Crisis Indicator Data'!#REF!="No Data",1,IF(#REF!&lt;&gt;"",1,0))</f>
        <v>#REF!</v>
      </c>
      <c r="N160" s="206" t="e">
        <f>IF('Crisis Indicator Data'!#REF!="No Data",1,IF(#REF!&lt;&gt;"",1,0))</f>
        <v>#REF!</v>
      </c>
      <c r="O160" s="206" t="e">
        <f>IF('Crisis Indicator Data'!#REF!="No Data",1,IF(#REF!&lt;&gt;"",1,0))</f>
        <v>#REF!</v>
      </c>
      <c r="P160" s="206" t="e">
        <f>IF('Crisis Indicator Data'!#REF!="No Data",1,IF(#REF!&lt;&gt;"",1,0))</f>
        <v>#REF!</v>
      </c>
      <c r="Q160" s="206" t="e">
        <f>IF('Crisis Indicator Data'!#REF!="No Data",1,IF(#REF!&lt;&gt;"",1,0))</f>
        <v>#REF!</v>
      </c>
      <c r="R160" s="206" t="e">
        <f>IF('Crisis Indicator Data'!#REF!="No Data",1,IF(#REF!&lt;&gt;"",1,0))</f>
        <v>#REF!</v>
      </c>
      <c r="S160" s="206" t="e">
        <f>IF('Crisis Indicator Data'!#REF!="No Data",1,IF(#REF!&lt;&gt;"",1,0))</f>
        <v>#REF!</v>
      </c>
      <c r="T160" s="206" t="e">
        <f>IF('Crisis Indicator Data'!#REF!="No Data",1,IF(#REF!&lt;&gt;"",1,0))</f>
        <v>#REF!</v>
      </c>
      <c r="U160" s="206" t="e">
        <f>IF('Crisis Indicator Data'!#REF!="No Data",1,IF(#REF!&lt;&gt;"",1,0))</f>
        <v>#REF!</v>
      </c>
      <c r="V160" s="206" t="e">
        <f>IF('Crisis Indicator Data'!#REF!="No Data",1,IF(#REF!&lt;&gt;"",1,0))</f>
        <v>#REF!</v>
      </c>
      <c r="W160" s="206" t="e">
        <f>IF('Crisis Indicator Data'!#REF!="No Data",1,IF(#REF!&lt;&gt;"",1,0))</f>
        <v>#REF!</v>
      </c>
      <c r="X160" s="206" t="e">
        <f>IF('Crisis Indicator Data'!#REF!="No Data",1,IF(#REF!&lt;&gt;"",1,0))</f>
        <v>#REF!</v>
      </c>
      <c r="Y160" s="206" t="e">
        <f>IF('Crisis Indicator Data'!#REF!="No Data",1,IF(#REF!&lt;&gt;"",1,0))</f>
        <v>#REF!</v>
      </c>
      <c r="Z160" s="206" t="e">
        <f>IF('Crisis Indicator Data'!#REF!="No Data",1,IF(#REF!&lt;&gt;"",1,0))</f>
        <v>#REF!</v>
      </c>
      <c r="AA160" s="206" t="e">
        <f>IF('Crisis Indicator Data'!#REF!="No Data",1,IF(#REF!&lt;&gt;"",1,0))</f>
        <v>#REF!</v>
      </c>
      <c r="AB160" s="206" t="e">
        <f>IF('Crisis Indicator Data'!#REF!="No Data",1,IF(#REF!&lt;&gt;"",1,0))</f>
        <v>#REF!</v>
      </c>
      <c r="AC160" s="206" t="e">
        <f>IF('Crisis Indicator Data'!#REF!="No Data",1,IF(#REF!&lt;&gt;"",1,0))</f>
        <v>#REF!</v>
      </c>
      <c r="AD160" s="206" t="e">
        <f>IF('Crisis Indicator Data'!#REF!="No Data",1,IF(#REF!&lt;&gt;"",1,0))</f>
        <v>#REF!</v>
      </c>
      <c r="AE160" s="206" t="e">
        <f>IF('Crisis Indicator Data'!#REF!="No Data",1,IF(#REF!&lt;&gt;"",1,0))</f>
        <v>#REF!</v>
      </c>
      <c r="AF160" s="206" t="e">
        <f>IF('Crisis Indicator Data'!#REF!="No Data",1,IF(#REF!&lt;&gt;"",1,0))</f>
        <v>#REF!</v>
      </c>
      <c r="AG160" s="206" t="e">
        <f>IF('Crisis Indicator Data'!#REF!="No Data",1,IF(#REF!&lt;&gt;"",1,0))</f>
        <v>#REF!</v>
      </c>
      <c r="AH160" s="206" t="e">
        <f>IF('Crisis Indicator Data'!#REF!="No Data",1,IF(#REF!&lt;&gt;"",1,0))</f>
        <v>#REF!</v>
      </c>
      <c r="AI160" s="206" t="e">
        <f>IF('Crisis Indicator Data'!#REF!="No Data",1,IF(#REF!&lt;&gt;"",1,0))</f>
        <v>#REF!</v>
      </c>
      <c r="AJ160" s="206" t="e">
        <f>IF('Crisis Indicator Data'!#REF!="No Data",1,IF(#REF!&lt;&gt;"",1,0))</f>
        <v>#REF!</v>
      </c>
      <c r="AK160" s="206" t="e">
        <f>IF('Crisis Indicator Data'!#REF!="No Data",1,IF(#REF!&lt;&gt;"",1,0))</f>
        <v>#REF!</v>
      </c>
      <c r="AL160" s="206" t="e">
        <f>IF('Crisis Indicator Data'!#REF!="No Data",1,IF(#REF!&lt;&gt;"",1,0))</f>
        <v>#REF!</v>
      </c>
      <c r="AM160" s="206" t="e">
        <f>IF('Crisis Indicator Data'!#REF!="No Data",1,IF(#REF!&lt;&gt;"",1,0))</f>
        <v>#REF!</v>
      </c>
      <c r="AN160" s="206" t="e">
        <f>IF('Crisis Indicator Data'!#REF!="No Data",1,IF(#REF!&lt;&gt;"",1,0))</f>
        <v>#REF!</v>
      </c>
      <c r="AO160" s="206" t="e">
        <f>IF('Crisis Indicator Data'!#REF!="No Data",1,IF(#REF!&lt;&gt;"",1,0))</f>
        <v>#REF!</v>
      </c>
      <c r="AP160" s="206" t="e">
        <f>IF('Crisis Indicator Data'!#REF!="No Data",1,IF(#REF!&lt;&gt;"",1,0))</f>
        <v>#REF!</v>
      </c>
      <c r="AQ160" s="206" t="e">
        <f>IF('Crisis Indicator Data'!#REF!="No Data",1,IF(#REF!&lt;&gt;"",1,0))</f>
        <v>#REF!</v>
      </c>
      <c r="AR160" s="206" t="e">
        <f>IF('Crisis Indicator Data'!#REF!="No Data",1,IF(#REF!&lt;&gt;"",1,0))</f>
        <v>#REF!</v>
      </c>
      <c r="AS160" s="206" t="e">
        <f>IF('Crisis Indicator Data'!#REF!="No Data",1,IF(#REF!&lt;&gt;"",1,0))</f>
        <v>#REF!</v>
      </c>
      <c r="AT160" s="206" t="e">
        <f>IF('Crisis Indicator Data'!#REF!="No Data",1,IF(#REF!&lt;&gt;"",1,0))</f>
        <v>#REF!</v>
      </c>
      <c r="AU160" s="206" t="e">
        <f>IF('Crisis Indicator Data'!#REF!="No Data",1,IF(#REF!&lt;&gt;"",1,0))</f>
        <v>#REF!</v>
      </c>
      <c r="AV160" s="206" t="e">
        <f>IF('Crisis Indicator Data'!#REF!="No Data",1,IF(#REF!&lt;&gt;"",1,0))</f>
        <v>#REF!</v>
      </c>
      <c r="AW160" s="206" t="e">
        <f>IF('Crisis Indicator Data'!#REF!="No Data",1,IF(#REF!&lt;&gt;"",1,0))</f>
        <v>#REF!</v>
      </c>
      <c r="AX160" s="206" t="e">
        <f>IF('Crisis Indicator Data'!#REF!="No Data",1,IF(#REF!&lt;&gt;"",1,0))</f>
        <v>#REF!</v>
      </c>
      <c r="AY160" s="206" t="e">
        <f>IF('Crisis Indicator Data'!#REF!="No Data",1,IF(#REF!&lt;&gt;"",1,0))</f>
        <v>#REF!</v>
      </c>
      <c r="AZ160" s="206" t="e">
        <f>IF('Crisis Indicator Data'!#REF!="No Data",1,IF(#REF!&lt;&gt;"",1,0))</f>
        <v>#REF!</v>
      </c>
      <c r="BA160" t="e">
        <f t="shared" si="8"/>
        <v>#REF!</v>
      </c>
      <c r="BB160" s="22" t="e">
        <f t="shared" si="9"/>
        <v>#REF!</v>
      </c>
    </row>
    <row r="161" spans="1:54" x14ac:dyDescent="0.25">
      <c r="A161" t="s">
        <v>7282</v>
      </c>
      <c r="B161" s="206" t="e">
        <f>IF('Crisis Indicator Data'!#REF!="No Data",1,IF(#REF!&lt;&gt;"",1,0))</f>
        <v>#REF!</v>
      </c>
      <c r="C161" s="206" t="e">
        <f>IF('Crisis Indicator Data'!#REF!="No Data",1,IF(#REF!&lt;&gt;"",1,0))</f>
        <v>#REF!</v>
      </c>
      <c r="D161" s="206" t="e">
        <f>IF('Crisis Indicator Data'!#REF!="No Data",1,IF(#REF!&lt;&gt;"",1,0))</f>
        <v>#REF!</v>
      </c>
      <c r="E161" s="206" t="e">
        <f>IF('Crisis Indicator Data'!#REF!="No Data",1,IF(#REF!&lt;&gt;"",1,0))</f>
        <v>#REF!</v>
      </c>
      <c r="F161" s="206" t="e">
        <f>IF('Crisis Indicator Data'!#REF!="No Data",1,IF(#REF!&lt;&gt;"",1,0))</f>
        <v>#REF!</v>
      </c>
      <c r="G161" s="206" t="e">
        <f>IF('Crisis Indicator Data'!#REF!="No Data",1,IF(#REF!&lt;&gt;"",1,0))</f>
        <v>#REF!</v>
      </c>
      <c r="H161" s="206" t="e">
        <f>IF('Crisis Indicator Data'!#REF!="No Data",1,IF(#REF!&lt;&gt;"",1,0))</f>
        <v>#REF!</v>
      </c>
      <c r="I161" s="206" t="e">
        <f>IF('Crisis Indicator Data'!#REF!="No Data",1,IF(#REF!&lt;&gt;"",1,0))</f>
        <v>#REF!</v>
      </c>
      <c r="J161" s="206" t="e">
        <f>IF('Crisis Indicator Data'!#REF!="No Data",1,IF(#REF!&lt;&gt;"",1,0))</f>
        <v>#REF!</v>
      </c>
      <c r="K161" s="206" t="e">
        <f>IF('Crisis Indicator Data'!#REF!="No Data",1,IF(#REF!&lt;&gt;"",1,0))</f>
        <v>#REF!</v>
      </c>
      <c r="L161" s="206" t="e">
        <f>IF('Crisis Indicator Data'!#REF!="No Data",1,IF(#REF!&lt;&gt;"",1,0))</f>
        <v>#REF!</v>
      </c>
      <c r="M161" s="206" t="e">
        <f>IF('Crisis Indicator Data'!#REF!="No Data",1,IF(#REF!&lt;&gt;"",1,0))</f>
        <v>#REF!</v>
      </c>
      <c r="N161" s="206" t="e">
        <f>IF('Crisis Indicator Data'!#REF!="No Data",1,IF(#REF!&lt;&gt;"",1,0))</f>
        <v>#REF!</v>
      </c>
      <c r="O161" s="206" t="e">
        <f>IF('Crisis Indicator Data'!#REF!="No Data",1,IF(#REF!&lt;&gt;"",1,0))</f>
        <v>#REF!</v>
      </c>
      <c r="P161" s="206" t="e">
        <f>IF('Crisis Indicator Data'!#REF!="No Data",1,IF(#REF!&lt;&gt;"",1,0))</f>
        <v>#REF!</v>
      </c>
      <c r="Q161" s="206" t="e">
        <f>IF('Crisis Indicator Data'!#REF!="No Data",1,IF(#REF!&lt;&gt;"",1,0))</f>
        <v>#REF!</v>
      </c>
      <c r="R161" s="206" t="e">
        <f>IF('Crisis Indicator Data'!#REF!="No Data",1,IF(#REF!&lt;&gt;"",1,0))</f>
        <v>#REF!</v>
      </c>
      <c r="S161" s="206" t="e">
        <f>IF('Crisis Indicator Data'!#REF!="No Data",1,IF(#REF!&lt;&gt;"",1,0))</f>
        <v>#REF!</v>
      </c>
      <c r="T161" s="206" t="e">
        <f>IF('Crisis Indicator Data'!#REF!="No Data",1,IF(#REF!&lt;&gt;"",1,0))</f>
        <v>#REF!</v>
      </c>
      <c r="U161" s="206" t="e">
        <f>IF('Crisis Indicator Data'!#REF!="No Data",1,IF(#REF!&lt;&gt;"",1,0))</f>
        <v>#REF!</v>
      </c>
      <c r="V161" s="206" t="e">
        <f>IF('Crisis Indicator Data'!#REF!="No Data",1,IF(#REF!&lt;&gt;"",1,0))</f>
        <v>#REF!</v>
      </c>
      <c r="W161" s="206" t="e">
        <f>IF('Crisis Indicator Data'!#REF!="No Data",1,IF(#REF!&lt;&gt;"",1,0))</f>
        <v>#REF!</v>
      </c>
      <c r="X161" s="206" t="e">
        <f>IF('Crisis Indicator Data'!#REF!="No Data",1,IF(#REF!&lt;&gt;"",1,0))</f>
        <v>#REF!</v>
      </c>
      <c r="Y161" s="206" t="e">
        <f>IF('Crisis Indicator Data'!#REF!="No Data",1,IF(#REF!&lt;&gt;"",1,0))</f>
        <v>#REF!</v>
      </c>
      <c r="Z161" s="206" t="e">
        <f>IF('Crisis Indicator Data'!#REF!="No Data",1,IF(#REF!&lt;&gt;"",1,0))</f>
        <v>#REF!</v>
      </c>
      <c r="AA161" s="206" t="e">
        <f>IF('Crisis Indicator Data'!#REF!="No Data",1,IF(#REF!&lt;&gt;"",1,0))</f>
        <v>#REF!</v>
      </c>
      <c r="AB161" s="206" t="e">
        <f>IF('Crisis Indicator Data'!#REF!="No Data",1,IF(#REF!&lt;&gt;"",1,0))</f>
        <v>#REF!</v>
      </c>
      <c r="AC161" s="206" t="e">
        <f>IF('Crisis Indicator Data'!#REF!="No Data",1,IF(#REF!&lt;&gt;"",1,0))</f>
        <v>#REF!</v>
      </c>
      <c r="AD161" s="206" t="e">
        <f>IF('Crisis Indicator Data'!#REF!="No Data",1,IF(#REF!&lt;&gt;"",1,0))</f>
        <v>#REF!</v>
      </c>
      <c r="AE161" s="206" t="e">
        <f>IF('Crisis Indicator Data'!#REF!="No Data",1,IF(#REF!&lt;&gt;"",1,0))</f>
        <v>#REF!</v>
      </c>
      <c r="AF161" s="206" t="e">
        <f>IF('Crisis Indicator Data'!#REF!="No Data",1,IF(#REF!&lt;&gt;"",1,0))</f>
        <v>#REF!</v>
      </c>
      <c r="AG161" s="206" t="e">
        <f>IF('Crisis Indicator Data'!#REF!="No Data",1,IF(#REF!&lt;&gt;"",1,0))</f>
        <v>#REF!</v>
      </c>
      <c r="AH161" s="206" t="e">
        <f>IF('Crisis Indicator Data'!#REF!="No Data",1,IF(#REF!&lt;&gt;"",1,0))</f>
        <v>#REF!</v>
      </c>
      <c r="AI161" s="206" t="e">
        <f>IF('Crisis Indicator Data'!#REF!="No Data",1,IF(#REF!&lt;&gt;"",1,0))</f>
        <v>#REF!</v>
      </c>
      <c r="AJ161" s="206" t="e">
        <f>IF('Crisis Indicator Data'!#REF!="No Data",1,IF(#REF!&lt;&gt;"",1,0))</f>
        <v>#REF!</v>
      </c>
      <c r="AK161" s="206" t="e">
        <f>IF('Crisis Indicator Data'!#REF!="No Data",1,IF(#REF!&lt;&gt;"",1,0))</f>
        <v>#REF!</v>
      </c>
      <c r="AL161" s="206" t="e">
        <f>IF('Crisis Indicator Data'!#REF!="No Data",1,IF(#REF!&lt;&gt;"",1,0))</f>
        <v>#REF!</v>
      </c>
      <c r="AM161" s="206" t="e">
        <f>IF('Crisis Indicator Data'!#REF!="No Data",1,IF(#REF!&lt;&gt;"",1,0))</f>
        <v>#REF!</v>
      </c>
      <c r="AN161" s="206" t="e">
        <f>IF('Crisis Indicator Data'!#REF!="No Data",1,IF(#REF!&lt;&gt;"",1,0))</f>
        <v>#REF!</v>
      </c>
      <c r="AO161" s="206" t="e">
        <f>IF('Crisis Indicator Data'!#REF!="No Data",1,IF(#REF!&lt;&gt;"",1,0))</f>
        <v>#REF!</v>
      </c>
      <c r="AP161" s="206" t="e">
        <f>IF('Crisis Indicator Data'!#REF!="No Data",1,IF(#REF!&lt;&gt;"",1,0))</f>
        <v>#REF!</v>
      </c>
      <c r="AQ161" s="206" t="e">
        <f>IF('Crisis Indicator Data'!#REF!="No Data",1,IF(#REF!&lt;&gt;"",1,0))</f>
        <v>#REF!</v>
      </c>
      <c r="AR161" s="206" t="e">
        <f>IF('Crisis Indicator Data'!#REF!="No Data",1,IF(#REF!&lt;&gt;"",1,0))</f>
        <v>#REF!</v>
      </c>
      <c r="AS161" s="206" t="e">
        <f>IF('Crisis Indicator Data'!#REF!="No Data",1,IF(#REF!&lt;&gt;"",1,0))</f>
        <v>#REF!</v>
      </c>
      <c r="AT161" s="206" t="e">
        <f>IF('Crisis Indicator Data'!#REF!="No Data",1,IF(#REF!&lt;&gt;"",1,0))</f>
        <v>#REF!</v>
      </c>
      <c r="AU161" s="206" t="e">
        <f>IF('Crisis Indicator Data'!#REF!="No Data",1,IF(#REF!&lt;&gt;"",1,0))</f>
        <v>#REF!</v>
      </c>
      <c r="AV161" s="206" t="e">
        <f>IF('Crisis Indicator Data'!#REF!="No Data",1,IF(#REF!&lt;&gt;"",1,0))</f>
        <v>#REF!</v>
      </c>
      <c r="AW161" s="206" t="e">
        <f>IF('Crisis Indicator Data'!#REF!="No Data",1,IF(#REF!&lt;&gt;"",1,0))</f>
        <v>#REF!</v>
      </c>
      <c r="AX161" s="206" t="e">
        <f>IF('Crisis Indicator Data'!#REF!="No Data",1,IF(#REF!&lt;&gt;"",1,0))</f>
        <v>#REF!</v>
      </c>
      <c r="AY161" s="206" t="e">
        <f>IF('Crisis Indicator Data'!#REF!="No Data",1,IF(#REF!&lt;&gt;"",1,0))</f>
        <v>#REF!</v>
      </c>
      <c r="AZ161" s="206" t="e">
        <f>IF('Crisis Indicator Data'!#REF!="No Data",1,IF(#REF!&lt;&gt;"",1,0))</f>
        <v>#REF!</v>
      </c>
      <c r="BA161" t="e">
        <f t="shared" si="8"/>
        <v>#REF!</v>
      </c>
      <c r="BB161" s="22" t="e">
        <f t="shared" si="9"/>
        <v>#REF!</v>
      </c>
    </row>
    <row r="162" spans="1:54" x14ac:dyDescent="0.25">
      <c r="A162" t="s">
        <v>7359</v>
      </c>
      <c r="B162" s="206" t="e">
        <f>IF('Crisis Indicator Data'!#REF!="No Data",1,IF(#REF!&lt;&gt;"",1,0))</f>
        <v>#REF!</v>
      </c>
      <c r="C162" s="206" t="e">
        <f>IF('Crisis Indicator Data'!#REF!="No Data",1,IF(#REF!&lt;&gt;"",1,0))</f>
        <v>#REF!</v>
      </c>
      <c r="D162" s="206" t="e">
        <f>IF('Crisis Indicator Data'!#REF!="No Data",1,IF(#REF!&lt;&gt;"",1,0))</f>
        <v>#REF!</v>
      </c>
      <c r="E162" s="206" t="e">
        <f>IF('Crisis Indicator Data'!#REF!="No Data",1,IF(#REF!&lt;&gt;"",1,0))</f>
        <v>#REF!</v>
      </c>
      <c r="F162" s="206" t="e">
        <f>IF('Crisis Indicator Data'!#REF!="No Data",1,IF(#REF!&lt;&gt;"",1,0))</f>
        <v>#REF!</v>
      </c>
      <c r="G162" s="206" t="e">
        <f>IF('Crisis Indicator Data'!#REF!="No Data",1,IF(#REF!&lt;&gt;"",1,0))</f>
        <v>#REF!</v>
      </c>
      <c r="H162" s="206" t="e">
        <f>IF('Crisis Indicator Data'!#REF!="No Data",1,IF(#REF!&lt;&gt;"",1,0))</f>
        <v>#REF!</v>
      </c>
      <c r="I162" s="206" t="e">
        <f>IF('Crisis Indicator Data'!#REF!="No Data",1,IF(#REF!&lt;&gt;"",1,0))</f>
        <v>#REF!</v>
      </c>
      <c r="J162" s="206" t="e">
        <f>IF('Crisis Indicator Data'!#REF!="No Data",1,IF(#REF!&lt;&gt;"",1,0))</f>
        <v>#REF!</v>
      </c>
      <c r="K162" s="206" t="e">
        <f>IF('Crisis Indicator Data'!#REF!="No Data",1,IF(#REF!&lt;&gt;"",1,0))</f>
        <v>#REF!</v>
      </c>
      <c r="L162" s="206" t="e">
        <f>IF('Crisis Indicator Data'!#REF!="No Data",1,IF(#REF!&lt;&gt;"",1,0))</f>
        <v>#REF!</v>
      </c>
      <c r="M162" s="206" t="e">
        <f>IF('Crisis Indicator Data'!#REF!="No Data",1,IF(#REF!&lt;&gt;"",1,0))</f>
        <v>#REF!</v>
      </c>
      <c r="N162" s="206" t="e">
        <f>IF('Crisis Indicator Data'!#REF!="No Data",1,IF(#REF!&lt;&gt;"",1,0))</f>
        <v>#REF!</v>
      </c>
      <c r="O162" s="206" t="e">
        <f>IF('Crisis Indicator Data'!#REF!="No Data",1,IF(#REF!&lt;&gt;"",1,0))</f>
        <v>#REF!</v>
      </c>
      <c r="P162" s="206" t="e">
        <f>IF('Crisis Indicator Data'!#REF!="No Data",1,IF(#REF!&lt;&gt;"",1,0))</f>
        <v>#REF!</v>
      </c>
      <c r="Q162" s="206" t="e">
        <f>IF('Crisis Indicator Data'!#REF!="No Data",1,IF(#REF!&lt;&gt;"",1,0))</f>
        <v>#REF!</v>
      </c>
      <c r="R162" s="206" t="e">
        <f>IF('Crisis Indicator Data'!#REF!="No Data",1,IF(#REF!&lt;&gt;"",1,0))</f>
        <v>#REF!</v>
      </c>
      <c r="S162" s="206" t="e">
        <f>IF('Crisis Indicator Data'!#REF!="No Data",1,IF(#REF!&lt;&gt;"",1,0))</f>
        <v>#REF!</v>
      </c>
      <c r="T162" s="206" t="e">
        <f>IF('Crisis Indicator Data'!#REF!="No Data",1,IF(#REF!&lt;&gt;"",1,0))</f>
        <v>#REF!</v>
      </c>
      <c r="U162" s="206" t="e">
        <f>IF('Crisis Indicator Data'!#REF!="No Data",1,IF(#REF!&lt;&gt;"",1,0))</f>
        <v>#REF!</v>
      </c>
      <c r="V162" s="206" t="e">
        <f>IF('Crisis Indicator Data'!#REF!="No Data",1,IF(#REF!&lt;&gt;"",1,0))</f>
        <v>#REF!</v>
      </c>
      <c r="W162" s="206" t="e">
        <f>IF('Crisis Indicator Data'!#REF!="No Data",1,IF(#REF!&lt;&gt;"",1,0))</f>
        <v>#REF!</v>
      </c>
      <c r="X162" s="206" t="e">
        <f>IF('Crisis Indicator Data'!#REF!="No Data",1,IF(#REF!&lt;&gt;"",1,0))</f>
        <v>#REF!</v>
      </c>
      <c r="Y162" s="206" t="e">
        <f>IF('Crisis Indicator Data'!#REF!="No Data",1,IF(#REF!&lt;&gt;"",1,0))</f>
        <v>#REF!</v>
      </c>
      <c r="Z162" s="206" t="e">
        <f>IF('Crisis Indicator Data'!#REF!="No Data",1,IF(#REF!&lt;&gt;"",1,0))</f>
        <v>#REF!</v>
      </c>
      <c r="AA162" s="206" t="e">
        <f>IF('Crisis Indicator Data'!#REF!="No Data",1,IF(#REF!&lt;&gt;"",1,0))</f>
        <v>#REF!</v>
      </c>
      <c r="AB162" s="206" t="e">
        <f>IF('Crisis Indicator Data'!#REF!="No Data",1,IF(#REF!&lt;&gt;"",1,0))</f>
        <v>#REF!</v>
      </c>
      <c r="AC162" s="206" t="e">
        <f>IF('Crisis Indicator Data'!#REF!="No Data",1,IF(#REF!&lt;&gt;"",1,0))</f>
        <v>#REF!</v>
      </c>
      <c r="AD162" s="206" t="e">
        <f>IF('Crisis Indicator Data'!#REF!="No Data",1,IF(#REF!&lt;&gt;"",1,0))</f>
        <v>#REF!</v>
      </c>
      <c r="AE162" s="206" t="e">
        <f>IF('Crisis Indicator Data'!#REF!="No Data",1,IF(#REF!&lt;&gt;"",1,0))</f>
        <v>#REF!</v>
      </c>
      <c r="AF162" s="206" t="e">
        <f>IF('Crisis Indicator Data'!#REF!="No Data",1,IF(#REF!&lt;&gt;"",1,0))</f>
        <v>#REF!</v>
      </c>
      <c r="AG162" s="206" t="e">
        <f>IF('Crisis Indicator Data'!#REF!="No Data",1,IF(#REF!&lt;&gt;"",1,0))</f>
        <v>#REF!</v>
      </c>
      <c r="AH162" s="206" t="e">
        <f>IF('Crisis Indicator Data'!#REF!="No Data",1,IF(#REF!&lt;&gt;"",1,0))</f>
        <v>#REF!</v>
      </c>
      <c r="AI162" s="206" t="e">
        <f>IF('Crisis Indicator Data'!#REF!="No Data",1,IF(#REF!&lt;&gt;"",1,0))</f>
        <v>#REF!</v>
      </c>
      <c r="AJ162" s="206" t="e">
        <f>IF('Crisis Indicator Data'!#REF!="No Data",1,IF(#REF!&lt;&gt;"",1,0))</f>
        <v>#REF!</v>
      </c>
      <c r="AK162" s="206" t="e">
        <f>IF('Crisis Indicator Data'!#REF!="No Data",1,IF(#REF!&lt;&gt;"",1,0))</f>
        <v>#REF!</v>
      </c>
      <c r="AL162" s="206" t="e">
        <f>IF('Crisis Indicator Data'!#REF!="No Data",1,IF(#REF!&lt;&gt;"",1,0))</f>
        <v>#REF!</v>
      </c>
      <c r="AM162" s="206" t="e">
        <f>IF('Crisis Indicator Data'!#REF!="No Data",1,IF(#REF!&lt;&gt;"",1,0))</f>
        <v>#REF!</v>
      </c>
      <c r="AN162" s="206" t="e">
        <f>IF('Crisis Indicator Data'!#REF!="No Data",1,IF(#REF!&lt;&gt;"",1,0))</f>
        <v>#REF!</v>
      </c>
      <c r="AO162" s="206" t="e">
        <f>IF('Crisis Indicator Data'!#REF!="No Data",1,IF(#REF!&lt;&gt;"",1,0))</f>
        <v>#REF!</v>
      </c>
      <c r="AP162" s="206" t="e">
        <f>IF('Crisis Indicator Data'!#REF!="No Data",1,IF(#REF!&lt;&gt;"",1,0))</f>
        <v>#REF!</v>
      </c>
      <c r="AQ162" s="206" t="e">
        <f>IF('Crisis Indicator Data'!#REF!="No Data",1,IF(#REF!&lt;&gt;"",1,0))</f>
        <v>#REF!</v>
      </c>
      <c r="AR162" s="206" t="e">
        <f>IF('Crisis Indicator Data'!#REF!="No Data",1,IF(#REF!&lt;&gt;"",1,0))</f>
        <v>#REF!</v>
      </c>
      <c r="AS162" s="206" t="e">
        <f>IF('Crisis Indicator Data'!#REF!="No Data",1,IF(#REF!&lt;&gt;"",1,0))</f>
        <v>#REF!</v>
      </c>
      <c r="AT162" s="206" t="e">
        <f>IF('Crisis Indicator Data'!#REF!="No Data",1,IF(#REF!&lt;&gt;"",1,0))</f>
        <v>#REF!</v>
      </c>
      <c r="AU162" s="206" t="e">
        <f>IF('Crisis Indicator Data'!#REF!="No Data",1,IF(#REF!&lt;&gt;"",1,0))</f>
        <v>#REF!</v>
      </c>
      <c r="AV162" s="206" t="e">
        <f>IF('Crisis Indicator Data'!#REF!="No Data",1,IF(#REF!&lt;&gt;"",1,0))</f>
        <v>#REF!</v>
      </c>
      <c r="AW162" s="206" t="e">
        <f>IF('Crisis Indicator Data'!#REF!="No Data",1,IF(#REF!&lt;&gt;"",1,0))</f>
        <v>#REF!</v>
      </c>
      <c r="AX162" s="206" t="e">
        <f>IF('Crisis Indicator Data'!#REF!="No Data",1,IF(#REF!&lt;&gt;"",1,0))</f>
        <v>#REF!</v>
      </c>
      <c r="AY162" s="206" t="e">
        <f>IF('Crisis Indicator Data'!#REF!="No Data",1,IF(#REF!&lt;&gt;"",1,0))</f>
        <v>#REF!</v>
      </c>
      <c r="AZ162" s="206" t="e">
        <f>IF('Crisis Indicator Data'!#REF!="No Data",1,IF(#REF!&lt;&gt;"",1,0))</f>
        <v>#REF!</v>
      </c>
      <c r="BA162" t="e">
        <f t="shared" ref="BA162:BA192" si="10">SUM(B162:AZ162)</f>
        <v>#REF!</v>
      </c>
      <c r="BB162" s="22" t="e">
        <f t="shared" ref="BB162:BB192" si="11">BA162/51</f>
        <v>#REF!</v>
      </c>
    </row>
    <row r="163" spans="1:54" x14ac:dyDescent="0.25">
      <c r="A163" t="s">
        <v>7375</v>
      </c>
      <c r="B163" s="206" t="e">
        <f>IF('Crisis Indicator Data'!#REF!="No Data",1,IF(#REF!&lt;&gt;"",1,0))</f>
        <v>#REF!</v>
      </c>
      <c r="C163" s="206" t="e">
        <f>IF('Crisis Indicator Data'!#REF!="No Data",1,IF(#REF!&lt;&gt;"",1,0))</f>
        <v>#REF!</v>
      </c>
      <c r="D163" s="206" t="e">
        <f>IF('Crisis Indicator Data'!#REF!="No Data",1,IF(#REF!&lt;&gt;"",1,0))</f>
        <v>#REF!</v>
      </c>
      <c r="E163" s="206" t="e">
        <f>IF('Crisis Indicator Data'!#REF!="No Data",1,IF(#REF!&lt;&gt;"",1,0))</f>
        <v>#REF!</v>
      </c>
      <c r="F163" s="206" t="e">
        <f>IF('Crisis Indicator Data'!#REF!="No Data",1,IF(#REF!&lt;&gt;"",1,0))</f>
        <v>#REF!</v>
      </c>
      <c r="G163" s="206" t="e">
        <f>IF('Crisis Indicator Data'!#REF!="No Data",1,IF(#REF!&lt;&gt;"",1,0))</f>
        <v>#REF!</v>
      </c>
      <c r="H163" s="206" t="e">
        <f>IF('Crisis Indicator Data'!#REF!="No Data",1,IF(#REF!&lt;&gt;"",1,0))</f>
        <v>#REF!</v>
      </c>
      <c r="I163" s="206" t="e">
        <f>IF('Crisis Indicator Data'!#REF!="No Data",1,IF(#REF!&lt;&gt;"",1,0))</f>
        <v>#REF!</v>
      </c>
      <c r="J163" s="206" t="e">
        <f>IF('Crisis Indicator Data'!#REF!="No Data",1,IF(#REF!&lt;&gt;"",1,0))</f>
        <v>#REF!</v>
      </c>
      <c r="K163" s="206" t="e">
        <f>IF('Crisis Indicator Data'!#REF!="No Data",1,IF(#REF!&lt;&gt;"",1,0))</f>
        <v>#REF!</v>
      </c>
      <c r="L163" s="206" t="e">
        <f>IF('Crisis Indicator Data'!#REF!="No Data",1,IF(#REF!&lt;&gt;"",1,0))</f>
        <v>#REF!</v>
      </c>
      <c r="M163" s="206" t="e">
        <f>IF('Crisis Indicator Data'!#REF!="No Data",1,IF(#REF!&lt;&gt;"",1,0))</f>
        <v>#REF!</v>
      </c>
      <c r="N163" s="206" t="e">
        <f>IF('Crisis Indicator Data'!#REF!="No Data",1,IF(#REF!&lt;&gt;"",1,0))</f>
        <v>#REF!</v>
      </c>
      <c r="O163" s="206" t="e">
        <f>IF('Crisis Indicator Data'!#REF!="No Data",1,IF(#REF!&lt;&gt;"",1,0))</f>
        <v>#REF!</v>
      </c>
      <c r="P163" s="206" t="e">
        <f>IF('Crisis Indicator Data'!#REF!="No Data",1,IF(#REF!&lt;&gt;"",1,0))</f>
        <v>#REF!</v>
      </c>
      <c r="Q163" s="206" t="e">
        <f>IF('Crisis Indicator Data'!#REF!="No Data",1,IF(#REF!&lt;&gt;"",1,0))</f>
        <v>#REF!</v>
      </c>
      <c r="R163" s="206" t="e">
        <f>IF('Crisis Indicator Data'!#REF!="No Data",1,IF(#REF!&lt;&gt;"",1,0))</f>
        <v>#REF!</v>
      </c>
      <c r="S163" s="206" t="e">
        <f>IF('Crisis Indicator Data'!#REF!="No Data",1,IF(#REF!&lt;&gt;"",1,0))</f>
        <v>#REF!</v>
      </c>
      <c r="T163" s="206" t="e">
        <f>IF('Crisis Indicator Data'!#REF!="No Data",1,IF(#REF!&lt;&gt;"",1,0))</f>
        <v>#REF!</v>
      </c>
      <c r="U163" s="206" t="e">
        <f>IF('Crisis Indicator Data'!#REF!="No Data",1,IF(#REF!&lt;&gt;"",1,0))</f>
        <v>#REF!</v>
      </c>
      <c r="V163" s="206" t="e">
        <f>IF('Crisis Indicator Data'!#REF!="No Data",1,IF(#REF!&lt;&gt;"",1,0))</f>
        <v>#REF!</v>
      </c>
      <c r="W163" s="206" t="e">
        <f>IF('Crisis Indicator Data'!#REF!="No Data",1,IF(#REF!&lt;&gt;"",1,0))</f>
        <v>#REF!</v>
      </c>
      <c r="X163" s="206" t="e">
        <f>IF('Crisis Indicator Data'!#REF!="No Data",1,IF(#REF!&lt;&gt;"",1,0))</f>
        <v>#REF!</v>
      </c>
      <c r="Y163" s="206" t="e">
        <f>IF('Crisis Indicator Data'!#REF!="No Data",1,IF(#REF!&lt;&gt;"",1,0))</f>
        <v>#REF!</v>
      </c>
      <c r="Z163" s="206" t="e">
        <f>IF('Crisis Indicator Data'!#REF!="No Data",1,IF(#REF!&lt;&gt;"",1,0))</f>
        <v>#REF!</v>
      </c>
      <c r="AA163" s="206" t="e">
        <f>IF('Crisis Indicator Data'!#REF!="No Data",1,IF(#REF!&lt;&gt;"",1,0))</f>
        <v>#REF!</v>
      </c>
      <c r="AB163" s="206" t="e">
        <f>IF('Crisis Indicator Data'!#REF!="No Data",1,IF(#REF!&lt;&gt;"",1,0))</f>
        <v>#REF!</v>
      </c>
      <c r="AC163" s="206" t="e">
        <f>IF('Crisis Indicator Data'!#REF!="No Data",1,IF(#REF!&lt;&gt;"",1,0))</f>
        <v>#REF!</v>
      </c>
      <c r="AD163" s="206" t="e">
        <f>IF('Crisis Indicator Data'!#REF!="No Data",1,IF(#REF!&lt;&gt;"",1,0))</f>
        <v>#REF!</v>
      </c>
      <c r="AE163" s="206" t="e">
        <f>IF('Crisis Indicator Data'!#REF!="No Data",1,IF(#REF!&lt;&gt;"",1,0))</f>
        <v>#REF!</v>
      </c>
      <c r="AF163" s="206" t="e">
        <f>IF('Crisis Indicator Data'!#REF!="No Data",1,IF(#REF!&lt;&gt;"",1,0))</f>
        <v>#REF!</v>
      </c>
      <c r="AG163" s="206" t="e">
        <f>IF('Crisis Indicator Data'!#REF!="No Data",1,IF(#REF!&lt;&gt;"",1,0))</f>
        <v>#REF!</v>
      </c>
      <c r="AH163" s="206" t="e">
        <f>IF('Crisis Indicator Data'!#REF!="No Data",1,IF(#REF!&lt;&gt;"",1,0))</f>
        <v>#REF!</v>
      </c>
      <c r="AI163" s="206" t="e">
        <f>IF('Crisis Indicator Data'!#REF!="No Data",1,IF(#REF!&lt;&gt;"",1,0))</f>
        <v>#REF!</v>
      </c>
      <c r="AJ163" s="206" t="e">
        <f>IF('Crisis Indicator Data'!#REF!="No Data",1,IF(#REF!&lt;&gt;"",1,0))</f>
        <v>#REF!</v>
      </c>
      <c r="AK163" s="206" t="e">
        <f>IF('Crisis Indicator Data'!#REF!="No Data",1,IF(#REF!&lt;&gt;"",1,0))</f>
        <v>#REF!</v>
      </c>
      <c r="AL163" s="206" t="e">
        <f>IF('Crisis Indicator Data'!#REF!="No Data",1,IF(#REF!&lt;&gt;"",1,0))</f>
        <v>#REF!</v>
      </c>
      <c r="AM163" s="206" t="e">
        <f>IF('Crisis Indicator Data'!#REF!="No Data",1,IF(#REF!&lt;&gt;"",1,0))</f>
        <v>#REF!</v>
      </c>
      <c r="AN163" s="206" t="e">
        <f>IF('Crisis Indicator Data'!#REF!="No Data",1,IF(#REF!&lt;&gt;"",1,0))</f>
        <v>#REF!</v>
      </c>
      <c r="AO163" s="206" t="e">
        <f>IF('Crisis Indicator Data'!#REF!="No Data",1,IF(#REF!&lt;&gt;"",1,0))</f>
        <v>#REF!</v>
      </c>
      <c r="AP163" s="206" t="e">
        <f>IF('Crisis Indicator Data'!#REF!="No Data",1,IF(#REF!&lt;&gt;"",1,0))</f>
        <v>#REF!</v>
      </c>
      <c r="AQ163" s="206" t="e">
        <f>IF('Crisis Indicator Data'!#REF!="No Data",1,IF(#REF!&lt;&gt;"",1,0))</f>
        <v>#REF!</v>
      </c>
      <c r="AR163" s="206" t="e">
        <f>IF('Crisis Indicator Data'!#REF!="No Data",1,IF(#REF!&lt;&gt;"",1,0))</f>
        <v>#REF!</v>
      </c>
      <c r="AS163" s="206" t="e">
        <f>IF('Crisis Indicator Data'!#REF!="No Data",1,IF(#REF!&lt;&gt;"",1,0))</f>
        <v>#REF!</v>
      </c>
      <c r="AT163" s="206" t="e">
        <f>IF('Crisis Indicator Data'!#REF!="No Data",1,IF(#REF!&lt;&gt;"",1,0))</f>
        <v>#REF!</v>
      </c>
      <c r="AU163" s="206" t="e">
        <f>IF('Crisis Indicator Data'!#REF!="No Data",1,IF(#REF!&lt;&gt;"",1,0))</f>
        <v>#REF!</v>
      </c>
      <c r="AV163" s="206" t="e">
        <f>IF('Crisis Indicator Data'!#REF!="No Data",1,IF(#REF!&lt;&gt;"",1,0))</f>
        <v>#REF!</v>
      </c>
      <c r="AW163" s="206" t="e">
        <f>IF('Crisis Indicator Data'!#REF!="No Data",1,IF(#REF!&lt;&gt;"",1,0))</f>
        <v>#REF!</v>
      </c>
      <c r="AX163" s="206" t="e">
        <f>IF('Crisis Indicator Data'!#REF!="No Data",1,IF(#REF!&lt;&gt;"",1,0))</f>
        <v>#REF!</v>
      </c>
      <c r="AY163" s="206" t="e">
        <f>IF('Crisis Indicator Data'!#REF!="No Data",1,IF(#REF!&lt;&gt;"",1,0))</f>
        <v>#REF!</v>
      </c>
      <c r="AZ163" s="206" t="e">
        <f>IF('Crisis Indicator Data'!#REF!="No Data",1,IF(#REF!&lt;&gt;"",1,0))</f>
        <v>#REF!</v>
      </c>
      <c r="BA163" t="e">
        <f t="shared" si="10"/>
        <v>#REF!</v>
      </c>
      <c r="BB163" s="22" t="e">
        <f t="shared" si="11"/>
        <v>#REF!</v>
      </c>
    </row>
    <row r="164" spans="1:54" x14ac:dyDescent="0.25">
      <c r="A164" t="s">
        <v>7382</v>
      </c>
      <c r="B164" s="206" t="e">
        <f>IF('Crisis Indicator Data'!#REF!="No Data",1,IF(#REF!&lt;&gt;"",1,0))</f>
        <v>#REF!</v>
      </c>
      <c r="C164" s="206" t="e">
        <f>IF('Crisis Indicator Data'!#REF!="No Data",1,IF(#REF!&lt;&gt;"",1,0))</f>
        <v>#REF!</v>
      </c>
      <c r="D164" s="206" t="e">
        <f>IF('Crisis Indicator Data'!#REF!="No Data",1,IF(#REF!&lt;&gt;"",1,0))</f>
        <v>#REF!</v>
      </c>
      <c r="E164" s="206" t="e">
        <f>IF('Crisis Indicator Data'!#REF!="No Data",1,IF(#REF!&lt;&gt;"",1,0))</f>
        <v>#REF!</v>
      </c>
      <c r="F164" s="206" t="e">
        <f>IF('Crisis Indicator Data'!#REF!="No Data",1,IF(#REF!&lt;&gt;"",1,0))</f>
        <v>#REF!</v>
      </c>
      <c r="G164" s="206" t="e">
        <f>IF('Crisis Indicator Data'!#REF!="No Data",1,IF(#REF!&lt;&gt;"",1,0))</f>
        <v>#REF!</v>
      </c>
      <c r="H164" s="206" t="e">
        <f>IF('Crisis Indicator Data'!#REF!="No Data",1,IF(#REF!&lt;&gt;"",1,0))</f>
        <v>#REF!</v>
      </c>
      <c r="I164" s="206" t="e">
        <f>IF('Crisis Indicator Data'!#REF!="No Data",1,IF(#REF!&lt;&gt;"",1,0))</f>
        <v>#REF!</v>
      </c>
      <c r="J164" s="206" t="e">
        <f>IF('Crisis Indicator Data'!#REF!="No Data",1,IF(#REF!&lt;&gt;"",1,0))</f>
        <v>#REF!</v>
      </c>
      <c r="K164" s="206" t="e">
        <f>IF('Crisis Indicator Data'!#REF!="No Data",1,IF(#REF!&lt;&gt;"",1,0))</f>
        <v>#REF!</v>
      </c>
      <c r="L164" s="206" t="e">
        <f>IF('Crisis Indicator Data'!#REF!="No Data",1,IF(#REF!&lt;&gt;"",1,0))</f>
        <v>#REF!</v>
      </c>
      <c r="M164" s="206" t="e">
        <f>IF('Crisis Indicator Data'!#REF!="No Data",1,IF(#REF!&lt;&gt;"",1,0))</f>
        <v>#REF!</v>
      </c>
      <c r="N164" s="206" t="e">
        <f>IF('Crisis Indicator Data'!#REF!="No Data",1,IF(#REF!&lt;&gt;"",1,0))</f>
        <v>#REF!</v>
      </c>
      <c r="O164" s="206" t="e">
        <f>IF('Crisis Indicator Data'!#REF!="No Data",1,IF(#REF!&lt;&gt;"",1,0))</f>
        <v>#REF!</v>
      </c>
      <c r="P164" s="206" t="e">
        <f>IF('Crisis Indicator Data'!#REF!="No Data",1,IF(#REF!&lt;&gt;"",1,0))</f>
        <v>#REF!</v>
      </c>
      <c r="Q164" s="206" t="e">
        <f>IF('Crisis Indicator Data'!#REF!="No Data",1,IF(#REF!&lt;&gt;"",1,0))</f>
        <v>#REF!</v>
      </c>
      <c r="R164" s="206" t="e">
        <f>IF('Crisis Indicator Data'!#REF!="No Data",1,IF(#REF!&lt;&gt;"",1,0))</f>
        <v>#REF!</v>
      </c>
      <c r="S164" s="206" t="e">
        <f>IF('Crisis Indicator Data'!#REF!="No Data",1,IF(#REF!&lt;&gt;"",1,0))</f>
        <v>#REF!</v>
      </c>
      <c r="T164" s="206" t="e">
        <f>IF('Crisis Indicator Data'!#REF!="No Data",1,IF(#REF!&lt;&gt;"",1,0))</f>
        <v>#REF!</v>
      </c>
      <c r="U164" s="206" t="e">
        <f>IF('Crisis Indicator Data'!#REF!="No Data",1,IF(#REF!&lt;&gt;"",1,0))</f>
        <v>#REF!</v>
      </c>
      <c r="V164" s="206" t="e">
        <f>IF('Crisis Indicator Data'!#REF!="No Data",1,IF(#REF!&lt;&gt;"",1,0))</f>
        <v>#REF!</v>
      </c>
      <c r="W164" s="206" t="e">
        <f>IF('Crisis Indicator Data'!#REF!="No Data",1,IF(#REF!&lt;&gt;"",1,0))</f>
        <v>#REF!</v>
      </c>
      <c r="X164" s="206" t="e">
        <f>IF('Crisis Indicator Data'!#REF!="No Data",1,IF(#REF!&lt;&gt;"",1,0))</f>
        <v>#REF!</v>
      </c>
      <c r="Y164" s="206" t="e">
        <f>IF('Crisis Indicator Data'!#REF!="No Data",1,IF(#REF!&lt;&gt;"",1,0))</f>
        <v>#REF!</v>
      </c>
      <c r="Z164" s="206" t="e">
        <f>IF('Crisis Indicator Data'!#REF!="No Data",1,IF(#REF!&lt;&gt;"",1,0))</f>
        <v>#REF!</v>
      </c>
      <c r="AA164" s="206" t="e">
        <f>IF('Crisis Indicator Data'!#REF!="No Data",1,IF(#REF!&lt;&gt;"",1,0))</f>
        <v>#REF!</v>
      </c>
      <c r="AB164" s="206" t="e">
        <f>IF('Crisis Indicator Data'!#REF!="No Data",1,IF(#REF!&lt;&gt;"",1,0))</f>
        <v>#REF!</v>
      </c>
      <c r="AC164" s="206" t="e">
        <f>IF('Crisis Indicator Data'!#REF!="No Data",1,IF(#REF!&lt;&gt;"",1,0))</f>
        <v>#REF!</v>
      </c>
      <c r="AD164" s="206" t="e">
        <f>IF('Crisis Indicator Data'!#REF!="No Data",1,IF(#REF!&lt;&gt;"",1,0))</f>
        <v>#REF!</v>
      </c>
      <c r="AE164" s="206" t="e">
        <f>IF('Crisis Indicator Data'!#REF!="No Data",1,IF(#REF!&lt;&gt;"",1,0))</f>
        <v>#REF!</v>
      </c>
      <c r="AF164" s="206" t="e">
        <f>IF('Crisis Indicator Data'!#REF!="No Data",1,IF(#REF!&lt;&gt;"",1,0))</f>
        <v>#REF!</v>
      </c>
      <c r="AG164" s="206" t="e">
        <f>IF('Crisis Indicator Data'!#REF!="No Data",1,IF(#REF!&lt;&gt;"",1,0))</f>
        <v>#REF!</v>
      </c>
      <c r="AH164" s="206" t="e">
        <f>IF('Crisis Indicator Data'!#REF!="No Data",1,IF(#REF!&lt;&gt;"",1,0))</f>
        <v>#REF!</v>
      </c>
      <c r="AI164" s="206" t="e">
        <f>IF('Crisis Indicator Data'!#REF!="No Data",1,IF(#REF!&lt;&gt;"",1,0))</f>
        <v>#REF!</v>
      </c>
      <c r="AJ164" s="206" t="e">
        <f>IF('Crisis Indicator Data'!#REF!="No Data",1,IF(#REF!&lt;&gt;"",1,0))</f>
        <v>#REF!</v>
      </c>
      <c r="AK164" s="206" t="e">
        <f>IF('Crisis Indicator Data'!#REF!="No Data",1,IF(#REF!&lt;&gt;"",1,0))</f>
        <v>#REF!</v>
      </c>
      <c r="AL164" s="206" t="e">
        <f>IF('Crisis Indicator Data'!#REF!="No Data",1,IF(#REF!&lt;&gt;"",1,0))</f>
        <v>#REF!</v>
      </c>
      <c r="AM164" s="206" t="e">
        <f>IF('Crisis Indicator Data'!#REF!="No Data",1,IF(#REF!&lt;&gt;"",1,0))</f>
        <v>#REF!</v>
      </c>
      <c r="AN164" s="206" t="e">
        <f>IF('Crisis Indicator Data'!#REF!="No Data",1,IF(#REF!&lt;&gt;"",1,0))</f>
        <v>#REF!</v>
      </c>
      <c r="AO164" s="206" t="e">
        <f>IF('Crisis Indicator Data'!#REF!="No Data",1,IF(#REF!&lt;&gt;"",1,0))</f>
        <v>#REF!</v>
      </c>
      <c r="AP164" s="206" t="e">
        <f>IF('Crisis Indicator Data'!#REF!="No Data",1,IF(#REF!&lt;&gt;"",1,0))</f>
        <v>#REF!</v>
      </c>
      <c r="AQ164" s="206" t="e">
        <f>IF('Crisis Indicator Data'!#REF!="No Data",1,IF(#REF!&lt;&gt;"",1,0))</f>
        <v>#REF!</v>
      </c>
      <c r="AR164" s="206" t="e">
        <f>IF('Crisis Indicator Data'!#REF!="No Data",1,IF(#REF!&lt;&gt;"",1,0))</f>
        <v>#REF!</v>
      </c>
      <c r="AS164" s="206" t="e">
        <f>IF('Crisis Indicator Data'!#REF!="No Data",1,IF(#REF!&lt;&gt;"",1,0))</f>
        <v>#REF!</v>
      </c>
      <c r="AT164" s="206" t="e">
        <f>IF('Crisis Indicator Data'!#REF!="No Data",1,IF(#REF!&lt;&gt;"",1,0))</f>
        <v>#REF!</v>
      </c>
      <c r="AU164" s="206" t="e">
        <f>IF('Crisis Indicator Data'!#REF!="No Data",1,IF(#REF!&lt;&gt;"",1,0))</f>
        <v>#REF!</v>
      </c>
      <c r="AV164" s="206" t="e">
        <f>IF('Crisis Indicator Data'!#REF!="No Data",1,IF(#REF!&lt;&gt;"",1,0))</f>
        <v>#REF!</v>
      </c>
      <c r="AW164" s="206" t="e">
        <f>IF('Crisis Indicator Data'!#REF!="No Data",1,IF(#REF!&lt;&gt;"",1,0))</f>
        <v>#REF!</v>
      </c>
      <c r="AX164" s="206" t="e">
        <f>IF('Crisis Indicator Data'!#REF!="No Data",1,IF(#REF!&lt;&gt;"",1,0))</f>
        <v>#REF!</v>
      </c>
      <c r="AY164" s="206" t="e">
        <f>IF('Crisis Indicator Data'!#REF!="No Data",1,IF(#REF!&lt;&gt;"",1,0))</f>
        <v>#REF!</v>
      </c>
      <c r="AZ164" s="206" t="e">
        <f>IF('Crisis Indicator Data'!#REF!="No Data",1,IF(#REF!&lt;&gt;"",1,0))</f>
        <v>#REF!</v>
      </c>
      <c r="BA164" t="e">
        <f t="shared" si="10"/>
        <v>#REF!</v>
      </c>
      <c r="BB164" s="22" t="e">
        <f t="shared" si="11"/>
        <v>#REF!</v>
      </c>
    </row>
    <row r="165" spans="1:54" x14ac:dyDescent="0.25">
      <c r="A165" t="s">
        <v>7381</v>
      </c>
      <c r="B165" s="206" t="e">
        <f>IF('Crisis Indicator Data'!#REF!="No Data",1,IF(#REF!&lt;&gt;"",1,0))</f>
        <v>#REF!</v>
      </c>
      <c r="C165" s="206" t="e">
        <f>IF('Crisis Indicator Data'!#REF!="No Data",1,IF(#REF!&lt;&gt;"",1,0))</f>
        <v>#REF!</v>
      </c>
      <c r="D165" s="206" t="e">
        <f>IF('Crisis Indicator Data'!#REF!="No Data",1,IF(#REF!&lt;&gt;"",1,0))</f>
        <v>#REF!</v>
      </c>
      <c r="E165" s="206" t="e">
        <f>IF('Crisis Indicator Data'!#REF!="No Data",1,IF(#REF!&lt;&gt;"",1,0))</f>
        <v>#REF!</v>
      </c>
      <c r="F165" s="206" t="e">
        <f>IF('Crisis Indicator Data'!#REF!="No Data",1,IF(#REF!&lt;&gt;"",1,0))</f>
        <v>#REF!</v>
      </c>
      <c r="G165" s="206" t="e">
        <f>IF('Crisis Indicator Data'!#REF!="No Data",1,IF(#REF!&lt;&gt;"",1,0))</f>
        <v>#REF!</v>
      </c>
      <c r="H165" s="206" t="e">
        <f>IF('Crisis Indicator Data'!#REF!="No Data",1,IF(#REF!&lt;&gt;"",1,0))</f>
        <v>#REF!</v>
      </c>
      <c r="I165" s="206" t="e">
        <f>IF('Crisis Indicator Data'!#REF!="No Data",1,IF(#REF!&lt;&gt;"",1,0))</f>
        <v>#REF!</v>
      </c>
      <c r="J165" s="206" t="e">
        <f>IF('Crisis Indicator Data'!#REF!="No Data",1,IF(#REF!&lt;&gt;"",1,0))</f>
        <v>#REF!</v>
      </c>
      <c r="K165" s="206" t="e">
        <f>IF('Crisis Indicator Data'!#REF!="No Data",1,IF(#REF!&lt;&gt;"",1,0))</f>
        <v>#REF!</v>
      </c>
      <c r="L165" s="206" t="e">
        <f>IF('Crisis Indicator Data'!#REF!="No Data",1,IF(#REF!&lt;&gt;"",1,0))</f>
        <v>#REF!</v>
      </c>
      <c r="M165" s="206" t="e">
        <f>IF('Crisis Indicator Data'!#REF!="No Data",1,IF(#REF!&lt;&gt;"",1,0))</f>
        <v>#REF!</v>
      </c>
      <c r="N165" s="206" t="e">
        <f>IF('Crisis Indicator Data'!#REF!="No Data",1,IF(#REF!&lt;&gt;"",1,0))</f>
        <v>#REF!</v>
      </c>
      <c r="O165" s="206" t="e">
        <f>IF('Crisis Indicator Data'!#REF!="No Data",1,IF(#REF!&lt;&gt;"",1,0))</f>
        <v>#REF!</v>
      </c>
      <c r="P165" s="206" t="e">
        <f>IF('Crisis Indicator Data'!#REF!="No Data",1,IF(#REF!&lt;&gt;"",1,0))</f>
        <v>#REF!</v>
      </c>
      <c r="Q165" s="206" t="e">
        <f>IF('Crisis Indicator Data'!#REF!="No Data",1,IF(#REF!&lt;&gt;"",1,0))</f>
        <v>#REF!</v>
      </c>
      <c r="R165" s="206" t="e">
        <f>IF('Crisis Indicator Data'!#REF!="No Data",1,IF(#REF!&lt;&gt;"",1,0))</f>
        <v>#REF!</v>
      </c>
      <c r="S165" s="206" t="e">
        <f>IF('Crisis Indicator Data'!#REF!="No Data",1,IF(#REF!&lt;&gt;"",1,0))</f>
        <v>#REF!</v>
      </c>
      <c r="T165" s="206" t="e">
        <f>IF('Crisis Indicator Data'!#REF!="No Data",1,IF(#REF!&lt;&gt;"",1,0))</f>
        <v>#REF!</v>
      </c>
      <c r="U165" s="206" t="e">
        <f>IF('Crisis Indicator Data'!#REF!="No Data",1,IF(#REF!&lt;&gt;"",1,0))</f>
        <v>#REF!</v>
      </c>
      <c r="V165" s="206" t="e">
        <f>IF('Crisis Indicator Data'!#REF!="No Data",1,IF(#REF!&lt;&gt;"",1,0))</f>
        <v>#REF!</v>
      </c>
      <c r="W165" s="206" t="e">
        <f>IF('Crisis Indicator Data'!#REF!="No Data",1,IF(#REF!&lt;&gt;"",1,0))</f>
        <v>#REF!</v>
      </c>
      <c r="X165" s="206" t="e">
        <f>IF('Crisis Indicator Data'!#REF!="No Data",1,IF(#REF!&lt;&gt;"",1,0))</f>
        <v>#REF!</v>
      </c>
      <c r="Y165" s="206" t="e">
        <f>IF('Crisis Indicator Data'!#REF!="No Data",1,IF(#REF!&lt;&gt;"",1,0))</f>
        <v>#REF!</v>
      </c>
      <c r="Z165" s="206" t="e">
        <f>IF('Crisis Indicator Data'!#REF!="No Data",1,IF(#REF!&lt;&gt;"",1,0))</f>
        <v>#REF!</v>
      </c>
      <c r="AA165" s="206" t="e">
        <f>IF('Crisis Indicator Data'!#REF!="No Data",1,IF(#REF!&lt;&gt;"",1,0))</f>
        <v>#REF!</v>
      </c>
      <c r="AB165" s="206" t="e">
        <f>IF('Crisis Indicator Data'!#REF!="No Data",1,IF(#REF!&lt;&gt;"",1,0))</f>
        <v>#REF!</v>
      </c>
      <c r="AC165" s="206" t="e">
        <f>IF('Crisis Indicator Data'!#REF!="No Data",1,IF(#REF!&lt;&gt;"",1,0))</f>
        <v>#REF!</v>
      </c>
      <c r="AD165" s="206" t="e">
        <f>IF('Crisis Indicator Data'!#REF!="No Data",1,IF(#REF!&lt;&gt;"",1,0))</f>
        <v>#REF!</v>
      </c>
      <c r="AE165" s="206" t="e">
        <f>IF('Crisis Indicator Data'!#REF!="No Data",1,IF(#REF!&lt;&gt;"",1,0))</f>
        <v>#REF!</v>
      </c>
      <c r="AF165" s="206" t="e">
        <f>IF('Crisis Indicator Data'!#REF!="No Data",1,IF(#REF!&lt;&gt;"",1,0))</f>
        <v>#REF!</v>
      </c>
      <c r="AG165" s="206" t="e">
        <f>IF('Crisis Indicator Data'!#REF!="No Data",1,IF(#REF!&lt;&gt;"",1,0))</f>
        <v>#REF!</v>
      </c>
      <c r="AH165" s="206" t="e">
        <f>IF('Crisis Indicator Data'!#REF!="No Data",1,IF(#REF!&lt;&gt;"",1,0))</f>
        <v>#REF!</v>
      </c>
      <c r="AI165" s="206" t="e">
        <f>IF('Crisis Indicator Data'!#REF!="No Data",1,IF(#REF!&lt;&gt;"",1,0))</f>
        <v>#REF!</v>
      </c>
      <c r="AJ165" s="206" t="e">
        <f>IF('Crisis Indicator Data'!#REF!="No Data",1,IF(#REF!&lt;&gt;"",1,0))</f>
        <v>#REF!</v>
      </c>
      <c r="AK165" s="206" t="e">
        <f>IF('Crisis Indicator Data'!#REF!="No Data",1,IF(#REF!&lt;&gt;"",1,0))</f>
        <v>#REF!</v>
      </c>
      <c r="AL165" s="206" t="e">
        <f>IF('Crisis Indicator Data'!#REF!="No Data",1,IF(#REF!&lt;&gt;"",1,0))</f>
        <v>#REF!</v>
      </c>
      <c r="AM165" s="206" t="e">
        <f>IF('Crisis Indicator Data'!#REF!="No Data",1,IF(#REF!&lt;&gt;"",1,0))</f>
        <v>#REF!</v>
      </c>
      <c r="AN165" s="206" t="e">
        <f>IF('Crisis Indicator Data'!#REF!="No Data",1,IF(#REF!&lt;&gt;"",1,0))</f>
        <v>#REF!</v>
      </c>
      <c r="AO165" s="206" t="e">
        <f>IF('Crisis Indicator Data'!#REF!="No Data",1,IF(#REF!&lt;&gt;"",1,0))</f>
        <v>#REF!</v>
      </c>
      <c r="AP165" s="206" t="e">
        <f>IF('Crisis Indicator Data'!#REF!="No Data",1,IF(#REF!&lt;&gt;"",1,0))</f>
        <v>#REF!</v>
      </c>
      <c r="AQ165" s="206" t="e">
        <f>IF('Crisis Indicator Data'!#REF!="No Data",1,IF(#REF!&lt;&gt;"",1,0))</f>
        <v>#REF!</v>
      </c>
      <c r="AR165" s="206" t="e">
        <f>IF('Crisis Indicator Data'!#REF!="No Data",1,IF(#REF!&lt;&gt;"",1,0))</f>
        <v>#REF!</v>
      </c>
      <c r="AS165" s="206" t="e">
        <f>IF('Crisis Indicator Data'!#REF!="No Data",1,IF(#REF!&lt;&gt;"",1,0))</f>
        <v>#REF!</v>
      </c>
      <c r="AT165" s="206" t="e">
        <f>IF('Crisis Indicator Data'!#REF!="No Data",1,IF(#REF!&lt;&gt;"",1,0))</f>
        <v>#REF!</v>
      </c>
      <c r="AU165" s="206" t="e">
        <f>IF('Crisis Indicator Data'!#REF!="No Data",1,IF(#REF!&lt;&gt;"",1,0))</f>
        <v>#REF!</v>
      </c>
      <c r="AV165" s="206" t="e">
        <f>IF('Crisis Indicator Data'!#REF!="No Data",1,IF(#REF!&lt;&gt;"",1,0))</f>
        <v>#REF!</v>
      </c>
      <c r="AW165" s="206" t="e">
        <f>IF('Crisis Indicator Data'!#REF!="No Data",1,IF(#REF!&lt;&gt;"",1,0))</f>
        <v>#REF!</v>
      </c>
      <c r="AX165" s="206" t="e">
        <f>IF('Crisis Indicator Data'!#REF!="No Data",1,IF(#REF!&lt;&gt;"",1,0))</f>
        <v>#REF!</v>
      </c>
      <c r="AY165" s="206" t="e">
        <f>IF('Crisis Indicator Data'!#REF!="No Data",1,IF(#REF!&lt;&gt;"",1,0))</f>
        <v>#REF!</v>
      </c>
      <c r="AZ165" s="206" t="e">
        <f>IF('Crisis Indicator Data'!#REF!="No Data",1,IF(#REF!&lt;&gt;"",1,0))</f>
        <v>#REF!</v>
      </c>
      <c r="BA165" t="e">
        <f t="shared" si="10"/>
        <v>#REF!</v>
      </c>
      <c r="BB165" s="22" t="e">
        <f t="shared" si="11"/>
        <v>#REF!</v>
      </c>
    </row>
    <row r="166" spans="1:54" x14ac:dyDescent="0.25">
      <c r="A166" t="s">
        <v>7166</v>
      </c>
      <c r="B166" s="206" t="e">
        <f>IF('Crisis Indicator Data'!#REF!="No Data",1,IF(#REF!&lt;&gt;"",1,0))</f>
        <v>#REF!</v>
      </c>
      <c r="C166" s="206" t="e">
        <f>IF('Crisis Indicator Data'!#REF!="No Data",1,IF(#REF!&lt;&gt;"",1,0))</f>
        <v>#REF!</v>
      </c>
      <c r="D166" s="206" t="e">
        <f>IF('Crisis Indicator Data'!#REF!="No Data",1,IF(#REF!&lt;&gt;"",1,0))</f>
        <v>#REF!</v>
      </c>
      <c r="E166" s="206" t="e">
        <f>IF('Crisis Indicator Data'!#REF!="No Data",1,IF(#REF!&lt;&gt;"",1,0))</f>
        <v>#REF!</v>
      </c>
      <c r="F166" s="206" t="e">
        <f>IF('Crisis Indicator Data'!#REF!="No Data",1,IF(#REF!&lt;&gt;"",1,0))</f>
        <v>#REF!</v>
      </c>
      <c r="G166" s="206" t="e">
        <f>IF('Crisis Indicator Data'!#REF!="No Data",1,IF(#REF!&lt;&gt;"",1,0))</f>
        <v>#REF!</v>
      </c>
      <c r="H166" s="206" t="e">
        <f>IF('Crisis Indicator Data'!#REF!="No Data",1,IF(#REF!&lt;&gt;"",1,0))</f>
        <v>#REF!</v>
      </c>
      <c r="I166" s="206" t="e">
        <f>IF('Crisis Indicator Data'!#REF!="No Data",1,IF(#REF!&lt;&gt;"",1,0))</f>
        <v>#REF!</v>
      </c>
      <c r="J166" s="206" t="e">
        <f>IF('Crisis Indicator Data'!#REF!="No Data",1,IF(#REF!&lt;&gt;"",1,0))</f>
        <v>#REF!</v>
      </c>
      <c r="K166" s="206" t="e">
        <f>IF('Crisis Indicator Data'!#REF!="No Data",1,IF(#REF!&lt;&gt;"",1,0))</f>
        <v>#REF!</v>
      </c>
      <c r="L166" s="206" t="e">
        <f>IF('Crisis Indicator Data'!#REF!="No Data",1,IF(#REF!&lt;&gt;"",1,0))</f>
        <v>#REF!</v>
      </c>
      <c r="M166" s="206" t="e">
        <f>IF('Crisis Indicator Data'!#REF!="No Data",1,IF(#REF!&lt;&gt;"",1,0))</f>
        <v>#REF!</v>
      </c>
      <c r="N166" s="206" t="e">
        <f>IF('Crisis Indicator Data'!#REF!="No Data",1,IF(#REF!&lt;&gt;"",1,0))</f>
        <v>#REF!</v>
      </c>
      <c r="O166" s="206" t="e">
        <f>IF('Crisis Indicator Data'!#REF!="No Data",1,IF(#REF!&lt;&gt;"",1,0))</f>
        <v>#REF!</v>
      </c>
      <c r="P166" s="206" t="e">
        <f>IF('Crisis Indicator Data'!#REF!="No Data",1,IF(#REF!&lt;&gt;"",1,0))</f>
        <v>#REF!</v>
      </c>
      <c r="Q166" s="206" t="e">
        <f>IF('Crisis Indicator Data'!#REF!="No Data",1,IF(#REF!&lt;&gt;"",1,0))</f>
        <v>#REF!</v>
      </c>
      <c r="R166" s="206" t="e">
        <f>IF('Crisis Indicator Data'!#REF!="No Data",1,IF(#REF!&lt;&gt;"",1,0))</f>
        <v>#REF!</v>
      </c>
      <c r="S166" s="206" t="e">
        <f>IF('Crisis Indicator Data'!#REF!="No Data",1,IF(#REF!&lt;&gt;"",1,0))</f>
        <v>#REF!</v>
      </c>
      <c r="T166" s="206" t="e">
        <f>IF('Crisis Indicator Data'!#REF!="No Data",1,IF(#REF!&lt;&gt;"",1,0))</f>
        <v>#REF!</v>
      </c>
      <c r="U166" s="206" t="e">
        <f>IF('Crisis Indicator Data'!#REF!="No Data",1,IF(#REF!&lt;&gt;"",1,0))</f>
        <v>#REF!</v>
      </c>
      <c r="V166" s="206" t="e">
        <f>IF('Crisis Indicator Data'!#REF!="No Data",1,IF(#REF!&lt;&gt;"",1,0))</f>
        <v>#REF!</v>
      </c>
      <c r="W166" s="206" t="e">
        <f>IF('Crisis Indicator Data'!#REF!="No Data",1,IF(#REF!&lt;&gt;"",1,0))</f>
        <v>#REF!</v>
      </c>
      <c r="X166" s="206" t="e">
        <f>IF('Crisis Indicator Data'!#REF!="No Data",1,IF(#REF!&lt;&gt;"",1,0))</f>
        <v>#REF!</v>
      </c>
      <c r="Y166" s="206" t="e">
        <f>IF('Crisis Indicator Data'!#REF!="No Data",1,IF(#REF!&lt;&gt;"",1,0))</f>
        <v>#REF!</v>
      </c>
      <c r="Z166" s="206" t="e">
        <f>IF('Crisis Indicator Data'!#REF!="No Data",1,IF(#REF!&lt;&gt;"",1,0))</f>
        <v>#REF!</v>
      </c>
      <c r="AA166" s="206" t="e">
        <f>IF('Crisis Indicator Data'!#REF!="No Data",1,IF(#REF!&lt;&gt;"",1,0))</f>
        <v>#REF!</v>
      </c>
      <c r="AB166" s="206" t="e">
        <f>IF('Crisis Indicator Data'!#REF!="No Data",1,IF(#REF!&lt;&gt;"",1,0))</f>
        <v>#REF!</v>
      </c>
      <c r="AC166" s="206" t="e">
        <f>IF('Crisis Indicator Data'!#REF!="No Data",1,IF(#REF!&lt;&gt;"",1,0))</f>
        <v>#REF!</v>
      </c>
      <c r="AD166" s="206" t="e">
        <f>IF('Crisis Indicator Data'!#REF!="No Data",1,IF(#REF!&lt;&gt;"",1,0))</f>
        <v>#REF!</v>
      </c>
      <c r="AE166" s="206" t="e">
        <f>IF('Crisis Indicator Data'!#REF!="No Data",1,IF(#REF!&lt;&gt;"",1,0))</f>
        <v>#REF!</v>
      </c>
      <c r="AF166" s="206" t="e">
        <f>IF('Crisis Indicator Data'!#REF!="No Data",1,IF(#REF!&lt;&gt;"",1,0))</f>
        <v>#REF!</v>
      </c>
      <c r="AG166" s="206" t="e">
        <f>IF('Crisis Indicator Data'!#REF!="No Data",1,IF(#REF!&lt;&gt;"",1,0))</f>
        <v>#REF!</v>
      </c>
      <c r="AH166" s="206" t="e">
        <f>IF('Crisis Indicator Data'!#REF!="No Data",1,IF(#REF!&lt;&gt;"",1,0))</f>
        <v>#REF!</v>
      </c>
      <c r="AI166" s="206" t="e">
        <f>IF('Crisis Indicator Data'!#REF!="No Data",1,IF(#REF!&lt;&gt;"",1,0))</f>
        <v>#REF!</v>
      </c>
      <c r="AJ166" s="206" t="e">
        <f>IF('Crisis Indicator Data'!#REF!="No Data",1,IF(#REF!&lt;&gt;"",1,0))</f>
        <v>#REF!</v>
      </c>
      <c r="AK166" s="206" t="e">
        <f>IF('Crisis Indicator Data'!#REF!="No Data",1,IF(#REF!&lt;&gt;"",1,0))</f>
        <v>#REF!</v>
      </c>
      <c r="AL166" s="206" t="e">
        <f>IF('Crisis Indicator Data'!#REF!="No Data",1,IF(#REF!&lt;&gt;"",1,0))</f>
        <v>#REF!</v>
      </c>
      <c r="AM166" s="206" t="e">
        <f>IF('Crisis Indicator Data'!#REF!="No Data",1,IF(#REF!&lt;&gt;"",1,0))</f>
        <v>#REF!</v>
      </c>
      <c r="AN166" s="206" t="e">
        <f>IF('Crisis Indicator Data'!#REF!="No Data",1,IF(#REF!&lt;&gt;"",1,0))</f>
        <v>#REF!</v>
      </c>
      <c r="AO166" s="206" t="e">
        <f>IF('Crisis Indicator Data'!#REF!="No Data",1,IF(#REF!&lt;&gt;"",1,0))</f>
        <v>#REF!</v>
      </c>
      <c r="AP166" s="206" t="e">
        <f>IF('Crisis Indicator Data'!#REF!="No Data",1,IF(#REF!&lt;&gt;"",1,0))</f>
        <v>#REF!</v>
      </c>
      <c r="AQ166" s="206" t="e">
        <f>IF('Crisis Indicator Data'!#REF!="No Data",1,IF(#REF!&lt;&gt;"",1,0))</f>
        <v>#REF!</v>
      </c>
      <c r="AR166" s="206" t="e">
        <f>IF('Crisis Indicator Data'!#REF!="No Data",1,IF(#REF!&lt;&gt;"",1,0))</f>
        <v>#REF!</v>
      </c>
      <c r="AS166" s="206" t="e">
        <f>IF('Crisis Indicator Data'!#REF!="No Data",1,IF(#REF!&lt;&gt;"",1,0))</f>
        <v>#REF!</v>
      </c>
      <c r="AT166" s="206" t="e">
        <f>IF('Crisis Indicator Data'!#REF!="No Data",1,IF(#REF!&lt;&gt;"",1,0))</f>
        <v>#REF!</v>
      </c>
      <c r="AU166" s="206" t="e">
        <f>IF('Crisis Indicator Data'!#REF!="No Data",1,IF(#REF!&lt;&gt;"",1,0))</f>
        <v>#REF!</v>
      </c>
      <c r="AV166" s="206" t="e">
        <f>IF('Crisis Indicator Data'!#REF!="No Data",1,IF(#REF!&lt;&gt;"",1,0))</f>
        <v>#REF!</v>
      </c>
      <c r="AW166" s="206" t="e">
        <f>IF('Crisis Indicator Data'!#REF!="No Data",1,IF(#REF!&lt;&gt;"",1,0))</f>
        <v>#REF!</v>
      </c>
      <c r="AX166" s="206" t="e">
        <f>IF('Crisis Indicator Data'!#REF!="No Data",1,IF(#REF!&lt;&gt;"",1,0))</f>
        <v>#REF!</v>
      </c>
      <c r="AY166" s="206" t="e">
        <f>IF('Crisis Indicator Data'!#REF!="No Data",1,IF(#REF!&lt;&gt;"",1,0))</f>
        <v>#REF!</v>
      </c>
      <c r="AZ166" s="206" t="e">
        <f>IF('Crisis Indicator Data'!#REF!="No Data",1,IF(#REF!&lt;&gt;"",1,0))</f>
        <v>#REF!</v>
      </c>
      <c r="BA166" t="e">
        <f t="shared" si="10"/>
        <v>#REF!</v>
      </c>
      <c r="BB166" s="22" t="e">
        <f t="shared" si="11"/>
        <v>#REF!</v>
      </c>
    </row>
    <row r="167" spans="1:54" x14ac:dyDescent="0.25">
      <c r="A167" t="s">
        <v>7385</v>
      </c>
      <c r="B167" s="206" t="e">
        <f>IF('Crisis Indicator Data'!#REF!="No Data",1,IF(#REF!&lt;&gt;"",1,0))</f>
        <v>#REF!</v>
      </c>
      <c r="C167" s="206" t="e">
        <f>IF('Crisis Indicator Data'!#REF!="No Data",1,IF(#REF!&lt;&gt;"",1,0))</f>
        <v>#REF!</v>
      </c>
      <c r="D167" s="206" t="e">
        <f>IF('Crisis Indicator Data'!#REF!="No Data",1,IF(#REF!&lt;&gt;"",1,0))</f>
        <v>#REF!</v>
      </c>
      <c r="E167" s="206" t="e">
        <f>IF('Crisis Indicator Data'!#REF!="No Data",1,IF(#REF!&lt;&gt;"",1,0))</f>
        <v>#REF!</v>
      </c>
      <c r="F167" s="206" t="e">
        <f>IF('Crisis Indicator Data'!#REF!="No Data",1,IF(#REF!&lt;&gt;"",1,0))</f>
        <v>#REF!</v>
      </c>
      <c r="G167" s="206" t="e">
        <f>IF('Crisis Indicator Data'!#REF!="No Data",1,IF(#REF!&lt;&gt;"",1,0))</f>
        <v>#REF!</v>
      </c>
      <c r="H167" s="206" t="e">
        <f>IF('Crisis Indicator Data'!#REF!="No Data",1,IF(#REF!&lt;&gt;"",1,0))</f>
        <v>#REF!</v>
      </c>
      <c r="I167" s="206" t="e">
        <f>IF('Crisis Indicator Data'!#REF!="No Data",1,IF(#REF!&lt;&gt;"",1,0))</f>
        <v>#REF!</v>
      </c>
      <c r="J167" s="206" t="e">
        <f>IF('Crisis Indicator Data'!#REF!="No Data",1,IF(#REF!&lt;&gt;"",1,0))</f>
        <v>#REF!</v>
      </c>
      <c r="K167" s="206" t="e">
        <f>IF('Crisis Indicator Data'!#REF!="No Data",1,IF(#REF!&lt;&gt;"",1,0))</f>
        <v>#REF!</v>
      </c>
      <c r="L167" s="206" t="e">
        <f>IF('Crisis Indicator Data'!#REF!="No Data",1,IF(#REF!&lt;&gt;"",1,0))</f>
        <v>#REF!</v>
      </c>
      <c r="M167" s="206" t="e">
        <f>IF('Crisis Indicator Data'!#REF!="No Data",1,IF(#REF!&lt;&gt;"",1,0))</f>
        <v>#REF!</v>
      </c>
      <c r="N167" s="206" t="e">
        <f>IF('Crisis Indicator Data'!#REF!="No Data",1,IF(#REF!&lt;&gt;"",1,0))</f>
        <v>#REF!</v>
      </c>
      <c r="O167" s="206" t="e">
        <f>IF('Crisis Indicator Data'!#REF!="No Data",1,IF(#REF!&lt;&gt;"",1,0))</f>
        <v>#REF!</v>
      </c>
      <c r="P167" s="206" t="e">
        <f>IF('Crisis Indicator Data'!#REF!="No Data",1,IF(#REF!&lt;&gt;"",1,0))</f>
        <v>#REF!</v>
      </c>
      <c r="Q167" s="206" t="e">
        <f>IF('Crisis Indicator Data'!#REF!="No Data",1,IF(#REF!&lt;&gt;"",1,0))</f>
        <v>#REF!</v>
      </c>
      <c r="R167" s="206" t="e">
        <f>IF('Crisis Indicator Data'!#REF!="No Data",1,IF(#REF!&lt;&gt;"",1,0))</f>
        <v>#REF!</v>
      </c>
      <c r="S167" s="206" t="e">
        <f>IF('Crisis Indicator Data'!#REF!="No Data",1,IF(#REF!&lt;&gt;"",1,0))</f>
        <v>#REF!</v>
      </c>
      <c r="T167" s="206" t="e">
        <f>IF('Crisis Indicator Data'!#REF!="No Data",1,IF(#REF!&lt;&gt;"",1,0))</f>
        <v>#REF!</v>
      </c>
      <c r="U167" s="206" t="e">
        <f>IF('Crisis Indicator Data'!#REF!="No Data",1,IF(#REF!&lt;&gt;"",1,0))</f>
        <v>#REF!</v>
      </c>
      <c r="V167" s="206" t="e">
        <f>IF('Crisis Indicator Data'!#REF!="No Data",1,IF(#REF!&lt;&gt;"",1,0))</f>
        <v>#REF!</v>
      </c>
      <c r="W167" s="206" t="e">
        <f>IF('Crisis Indicator Data'!#REF!="No Data",1,IF(#REF!&lt;&gt;"",1,0))</f>
        <v>#REF!</v>
      </c>
      <c r="X167" s="206" t="e">
        <f>IF('Crisis Indicator Data'!#REF!="No Data",1,IF(#REF!&lt;&gt;"",1,0))</f>
        <v>#REF!</v>
      </c>
      <c r="Y167" s="206" t="e">
        <f>IF('Crisis Indicator Data'!#REF!="No Data",1,IF(#REF!&lt;&gt;"",1,0))</f>
        <v>#REF!</v>
      </c>
      <c r="Z167" s="206" t="e">
        <f>IF('Crisis Indicator Data'!#REF!="No Data",1,IF(#REF!&lt;&gt;"",1,0))</f>
        <v>#REF!</v>
      </c>
      <c r="AA167" s="206" t="e">
        <f>IF('Crisis Indicator Data'!#REF!="No Data",1,IF(#REF!&lt;&gt;"",1,0))</f>
        <v>#REF!</v>
      </c>
      <c r="AB167" s="206" t="e">
        <f>IF('Crisis Indicator Data'!#REF!="No Data",1,IF(#REF!&lt;&gt;"",1,0))</f>
        <v>#REF!</v>
      </c>
      <c r="AC167" s="206" t="e">
        <f>IF('Crisis Indicator Data'!#REF!="No Data",1,IF(#REF!&lt;&gt;"",1,0))</f>
        <v>#REF!</v>
      </c>
      <c r="AD167" s="206" t="e">
        <f>IF('Crisis Indicator Data'!#REF!="No Data",1,IF(#REF!&lt;&gt;"",1,0))</f>
        <v>#REF!</v>
      </c>
      <c r="AE167" s="206" t="e">
        <f>IF('Crisis Indicator Data'!#REF!="No Data",1,IF(#REF!&lt;&gt;"",1,0))</f>
        <v>#REF!</v>
      </c>
      <c r="AF167" s="206" t="e">
        <f>IF('Crisis Indicator Data'!#REF!="No Data",1,IF(#REF!&lt;&gt;"",1,0))</f>
        <v>#REF!</v>
      </c>
      <c r="AG167" s="206" t="e">
        <f>IF('Crisis Indicator Data'!#REF!="No Data",1,IF(#REF!&lt;&gt;"",1,0))</f>
        <v>#REF!</v>
      </c>
      <c r="AH167" s="206" t="e">
        <f>IF('Crisis Indicator Data'!#REF!="No Data",1,IF(#REF!&lt;&gt;"",1,0))</f>
        <v>#REF!</v>
      </c>
      <c r="AI167" s="206" t="e">
        <f>IF('Crisis Indicator Data'!#REF!="No Data",1,IF(#REF!&lt;&gt;"",1,0))</f>
        <v>#REF!</v>
      </c>
      <c r="AJ167" s="206" t="e">
        <f>IF('Crisis Indicator Data'!#REF!="No Data",1,IF(#REF!&lt;&gt;"",1,0))</f>
        <v>#REF!</v>
      </c>
      <c r="AK167" s="206" t="e">
        <f>IF('Crisis Indicator Data'!#REF!="No Data",1,IF(#REF!&lt;&gt;"",1,0))</f>
        <v>#REF!</v>
      </c>
      <c r="AL167" s="206" t="e">
        <f>IF('Crisis Indicator Data'!#REF!="No Data",1,IF(#REF!&lt;&gt;"",1,0))</f>
        <v>#REF!</v>
      </c>
      <c r="AM167" s="206" t="e">
        <f>IF('Crisis Indicator Data'!#REF!="No Data",1,IF(#REF!&lt;&gt;"",1,0))</f>
        <v>#REF!</v>
      </c>
      <c r="AN167" s="206" t="e">
        <f>IF('Crisis Indicator Data'!#REF!="No Data",1,IF(#REF!&lt;&gt;"",1,0))</f>
        <v>#REF!</v>
      </c>
      <c r="AO167" s="206" t="e">
        <f>IF('Crisis Indicator Data'!#REF!="No Data",1,IF(#REF!&lt;&gt;"",1,0))</f>
        <v>#REF!</v>
      </c>
      <c r="AP167" s="206" t="e">
        <f>IF('Crisis Indicator Data'!#REF!="No Data",1,IF(#REF!&lt;&gt;"",1,0))</f>
        <v>#REF!</v>
      </c>
      <c r="AQ167" s="206" t="e">
        <f>IF('Crisis Indicator Data'!#REF!="No Data",1,IF(#REF!&lt;&gt;"",1,0))</f>
        <v>#REF!</v>
      </c>
      <c r="AR167" s="206" t="e">
        <f>IF('Crisis Indicator Data'!#REF!="No Data",1,IF(#REF!&lt;&gt;"",1,0))</f>
        <v>#REF!</v>
      </c>
      <c r="AS167" s="206" t="e">
        <f>IF('Crisis Indicator Data'!#REF!="No Data",1,IF(#REF!&lt;&gt;"",1,0))</f>
        <v>#REF!</v>
      </c>
      <c r="AT167" s="206" t="e">
        <f>IF('Crisis Indicator Data'!#REF!="No Data",1,IF(#REF!&lt;&gt;"",1,0))</f>
        <v>#REF!</v>
      </c>
      <c r="AU167" s="206" t="e">
        <f>IF('Crisis Indicator Data'!#REF!="No Data",1,IF(#REF!&lt;&gt;"",1,0))</f>
        <v>#REF!</v>
      </c>
      <c r="AV167" s="206" t="e">
        <f>IF('Crisis Indicator Data'!#REF!="No Data",1,IF(#REF!&lt;&gt;"",1,0))</f>
        <v>#REF!</v>
      </c>
      <c r="AW167" s="206" t="e">
        <f>IF('Crisis Indicator Data'!#REF!="No Data",1,IF(#REF!&lt;&gt;"",1,0))</f>
        <v>#REF!</v>
      </c>
      <c r="AX167" s="206" t="e">
        <f>IF('Crisis Indicator Data'!#REF!="No Data",1,IF(#REF!&lt;&gt;"",1,0))</f>
        <v>#REF!</v>
      </c>
      <c r="AY167" s="206" t="e">
        <f>IF('Crisis Indicator Data'!#REF!="No Data",1,IF(#REF!&lt;&gt;"",1,0))</f>
        <v>#REF!</v>
      </c>
      <c r="AZ167" s="206" t="e">
        <f>IF('Crisis Indicator Data'!#REF!="No Data",1,IF(#REF!&lt;&gt;"",1,0))</f>
        <v>#REF!</v>
      </c>
      <c r="BA167" t="e">
        <f t="shared" si="10"/>
        <v>#REF!</v>
      </c>
      <c r="BB167" s="22" t="e">
        <f t="shared" si="11"/>
        <v>#REF!</v>
      </c>
    </row>
    <row r="168" spans="1:54" x14ac:dyDescent="0.25">
      <c r="A168" t="s">
        <v>7391</v>
      </c>
      <c r="B168" s="206" t="e">
        <f>IF('Crisis Indicator Data'!#REF!="No Data",1,IF(#REF!&lt;&gt;"",1,0))</f>
        <v>#REF!</v>
      </c>
      <c r="C168" s="206" t="e">
        <f>IF('Crisis Indicator Data'!#REF!="No Data",1,IF(#REF!&lt;&gt;"",1,0))</f>
        <v>#REF!</v>
      </c>
      <c r="D168" s="206" t="e">
        <f>IF('Crisis Indicator Data'!#REF!="No Data",1,IF(#REF!&lt;&gt;"",1,0))</f>
        <v>#REF!</v>
      </c>
      <c r="E168" s="206" t="e">
        <f>IF('Crisis Indicator Data'!#REF!="No Data",1,IF(#REF!&lt;&gt;"",1,0))</f>
        <v>#REF!</v>
      </c>
      <c r="F168" s="206" t="e">
        <f>IF('Crisis Indicator Data'!#REF!="No Data",1,IF(#REF!&lt;&gt;"",1,0))</f>
        <v>#REF!</v>
      </c>
      <c r="G168" s="206" t="e">
        <f>IF('Crisis Indicator Data'!#REF!="No Data",1,IF(#REF!&lt;&gt;"",1,0))</f>
        <v>#REF!</v>
      </c>
      <c r="H168" s="206" t="e">
        <f>IF('Crisis Indicator Data'!#REF!="No Data",1,IF(#REF!&lt;&gt;"",1,0))</f>
        <v>#REF!</v>
      </c>
      <c r="I168" s="206" t="e">
        <f>IF('Crisis Indicator Data'!#REF!="No Data",1,IF(#REF!&lt;&gt;"",1,0))</f>
        <v>#REF!</v>
      </c>
      <c r="J168" s="206" t="e">
        <f>IF('Crisis Indicator Data'!#REF!="No Data",1,IF(#REF!&lt;&gt;"",1,0))</f>
        <v>#REF!</v>
      </c>
      <c r="K168" s="206" t="e">
        <f>IF('Crisis Indicator Data'!#REF!="No Data",1,IF(#REF!&lt;&gt;"",1,0))</f>
        <v>#REF!</v>
      </c>
      <c r="L168" s="206" t="e">
        <f>IF('Crisis Indicator Data'!#REF!="No Data",1,IF(#REF!&lt;&gt;"",1,0))</f>
        <v>#REF!</v>
      </c>
      <c r="M168" s="206" t="e">
        <f>IF('Crisis Indicator Data'!#REF!="No Data",1,IF(#REF!&lt;&gt;"",1,0))</f>
        <v>#REF!</v>
      </c>
      <c r="N168" s="206" t="e">
        <f>IF('Crisis Indicator Data'!#REF!="No Data",1,IF(#REF!&lt;&gt;"",1,0))</f>
        <v>#REF!</v>
      </c>
      <c r="O168" s="206" t="e">
        <f>IF('Crisis Indicator Data'!#REF!="No Data",1,IF(#REF!&lt;&gt;"",1,0))</f>
        <v>#REF!</v>
      </c>
      <c r="P168" s="206" t="e">
        <f>IF('Crisis Indicator Data'!#REF!="No Data",1,IF(#REF!&lt;&gt;"",1,0))</f>
        <v>#REF!</v>
      </c>
      <c r="Q168" s="206" t="e">
        <f>IF('Crisis Indicator Data'!#REF!="No Data",1,IF(#REF!&lt;&gt;"",1,0))</f>
        <v>#REF!</v>
      </c>
      <c r="R168" s="206" t="e">
        <f>IF('Crisis Indicator Data'!#REF!="No Data",1,IF(#REF!&lt;&gt;"",1,0))</f>
        <v>#REF!</v>
      </c>
      <c r="S168" s="206" t="e">
        <f>IF('Crisis Indicator Data'!#REF!="No Data",1,IF(#REF!&lt;&gt;"",1,0))</f>
        <v>#REF!</v>
      </c>
      <c r="T168" s="206" t="e">
        <f>IF('Crisis Indicator Data'!#REF!="No Data",1,IF(#REF!&lt;&gt;"",1,0))</f>
        <v>#REF!</v>
      </c>
      <c r="U168" s="206" t="e">
        <f>IF('Crisis Indicator Data'!#REF!="No Data",1,IF(#REF!&lt;&gt;"",1,0))</f>
        <v>#REF!</v>
      </c>
      <c r="V168" s="206" t="e">
        <f>IF('Crisis Indicator Data'!#REF!="No Data",1,IF(#REF!&lt;&gt;"",1,0))</f>
        <v>#REF!</v>
      </c>
      <c r="W168" s="206" t="e">
        <f>IF('Crisis Indicator Data'!#REF!="No Data",1,IF(#REF!&lt;&gt;"",1,0))</f>
        <v>#REF!</v>
      </c>
      <c r="X168" s="206" t="e">
        <f>IF('Crisis Indicator Data'!#REF!="No Data",1,IF(#REF!&lt;&gt;"",1,0))</f>
        <v>#REF!</v>
      </c>
      <c r="Y168" s="206" t="e">
        <f>IF('Crisis Indicator Data'!#REF!="No Data",1,IF(#REF!&lt;&gt;"",1,0))</f>
        <v>#REF!</v>
      </c>
      <c r="Z168" s="206" t="e">
        <f>IF('Crisis Indicator Data'!#REF!="No Data",1,IF(#REF!&lt;&gt;"",1,0))</f>
        <v>#REF!</v>
      </c>
      <c r="AA168" s="206" t="e">
        <f>IF('Crisis Indicator Data'!#REF!="No Data",1,IF(#REF!&lt;&gt;"",1,0))</f>
        <v>#REF!</v>
      </c>
      <c r="AB168" s="206" t="e">
        <f>IF('Crisis Indicator Data'!#REF!="No Data",1,IF(#REF!&lt;&gt;"",1,0))</f>
        <v>#REF!</v>
      </c>
      <c r="AC168" s="206" t="e">
        <f>IF('Crisis Indicator Data'!#REF!="No Data",1,IF(#REF!&lt;&gt;"",1,0))</f>
        <v>#REF!</v>
      </c>
      <c r="AD168" s="206" t="e">
        <f>IF('Crisis Indicator Data'!#REF!="No Data",1,IF(#REF!&lt;&gt;"",1,0))</f>
        <v>#REF!</v>
      </c>
      <c r="AE168" s="206" t="e">
        <f>IF('Crisis Indicator Data'!#REF!="No Data",1,IF(#REF!&lt;&gt;"",1,0))</f>
        <v>#REF!</v>
      </c>
      <c r="AF168" s="206" t="e">
        <f>IF('Crisis Indicator Data'!#REF!="No Data",1,IF(#REF!&lt;&gt;"",1,0))</f>
        <v>#REF!</v>
      </c>
      <c r="AG168" s="206" t="e">
        <f>IF('Crisis Indicator Data'!#REF!="No Data",1,IF(#REF!&lt;&gt;"",1,0))</f>
        <v>#REF!</v>
      </c>
      <c r="AH168" s="206" t="e">
        <f>IF('Crisis Indicator Data'!#REF!="No Data",1,IF(#REF!&lt;&gt;"",1,0))</f>
        <v>#REF!</v>
      </c>
      <c r="AI168" s="206" t="e">
        <f>IF('Crisis Indicator Data'!#REF!="No Data",1,IF(#REF!&lt;&gt;"",1,0))</f>
        <v>#REF!</v>
      </c>
      <c r="AJ168" s="206" t="e">
        <f>IF('Crisis Indicator Data'!#REF!="No Data",1,IF(#REF!&lt;&gt;"",1,0))</f>
        <v>#REF!</v>
      </c>
      <c r="AK168" s="206" t="e">
        <f>IF('Crisis Indicator Data'!#REF!="No Data",1,IF(#REF!&lt;&gt;"",1,0))</f>
        <v>#REF!</v>
      </c>
      <c r="AL168" s="206" t="e">
        <f>IF('Crisis Indicator Data'!#REF!="No Data",1,IF(#REF!&lt;&gt;"",1,0))</f>
        <v>#REF!</v>
      </c>
      <c r="AM168" s="206" t="e">
        <f>IF('Crisis Indicator Data'!#REF!="No Data",1,IF(#REF!&lt;&gt;"",1,0))</f>
        <v>#REF!</v>
      </c>
      <c r="AN168" s="206" t="e">
        <f>IF('Crisis Indicator Data'!#REF!="No Data",1,IF(#REF!&lt;&gt;"",1,0))</f>
        <v>#REF!</v>
      </c>
      <c r="AO168" s="206" t="e">
        <f>IF('Crisis Indicator Data'!#REF!="No Data",1,IF(#REF!&lt;&gt;"",1,0))</f>
        <v>#REF!</v>
      </c>
      <c r="AP168" s="206" t="e">
        <f>IF('Crisis Indicator Data'!#REF!="No Data",1,IF(#REF!&lt;&gt;"",1,0))</f>
        <v>#REF!</v>
      </c>
      <c r="AQ168" s="206" t="e">
        <f>IF('Crisis Indicator Data'!#REF!="No Data",1,IF(#REF!&lt;&gt;"",1,0))</f>
        <v>#REF!</v>
      </c>
      <c r="AR168" s="206" t="e">
        <f>IF('Crisis Indicator Data'!#REF!="No Data",1,IF(#REF!&lt;&gt;"",1,0))</f>
        <v>#REF!</v>
      </c>
      <c r="AS168" s="206" t="e">
        <f>IF('Crisis Indicator Data'!#REF!="No Data",1,IF(#REF!&lt;&gt;"",1,0))</f>
        <v>#REF!</v>
      </c>
      <c r="AT168" s="206" t="e">
        <f>IF('Crisis Indicator Data'!#REF!="No Data",1,IF(#REF!&lt;&gt;"",1,0))</f>
        <v>#REF!</v>
      </c>
      <c r="AU168" s="206" t="e">
        <f>IF('Crisis Indicator Data'!#REF!="No Data",1,IF(#REF!&lt;&gt;"",1,0))</f>
        <v>#REF!</v>
      </c>
      <c r="AV168" s="206" t="e">
        <f>IF('Crisis Indicator Data'!#REF!="No Data",1,IF(#REF!&lt;&gt;"",1,0))</f>
        <v>#REF!</v>
      </c>
      <c r="AW168" s="206" t="e">
        <f>IF('Crisis Indicator Data'!#REF!="No Data",1,IF(#REF!&lt;&gt;"",1,0))</f>
        <v>#REF!</v>
      </c>
      <c r="AX168" s="206" t="e">
        <f>IF('Crisis Indicator Data'!#REF!="No Data",1,IF(#REF!&lt;&gt;"",1,0))</f>
        <v>#REF!</v>
      </c>
      <c r="AY168" s="206" t="e">
        <f>IF('Crisis Indicator Data'!#REF!="No Data",1,IF(#REF!&lt;&gt;"",1,0))</f>
        <v>#REF!</v>
      </c>
      <c r="AZ168" s="206" t="e">
        <f>IF('Crisis Indicator Data'!#REF!="No Data",1,IF(#REF!&lt;&gt;"",1,0))</f>
        <v>#REF!</v>
      </c>
      <c r="BA168" t="e">
        <f t="shared" si="10"/>
        <v>#REF!</v>
      </c>
      <c r="BB168" s="22" t="e">
        <f t="shared" si="11"/>
        <v>#REF!</v>
      </c>
    </row>
    <row r="169" spans="1:54" x14ac:dyDescent="0.25">
      <c r="A169" t="s">
        <v>7402</v>
      </c>
      <c r="B169" s="206" t="e">
        <f>IF('Crisis Indicator Data'!#REF!="No Data",1,IF(#REF!&lt;&gt;"",1,0))</f>
        <v>#REF!</v>
      </c>
      <c r="C169" s="206" t="e">
        <f>IF('Crisis Indicator Data'!#REF!="No Data",1,IF(#REF!&lt;&gt;"",1,0))</f>
        <v>#REF!</v>
      </c>
      <c r="D169" s="206" t="e">
        <f>IF('Crisis Indicator Data'!#REF!="No Data",1,IF(#REF!&lt;&gt;"",1,0))</f>
        <v>#REF!</v>
      </c>
      <c r="E169" s="206" t="e">
        <f>IF('Crisis Indicator Data'!#REF!="No Data",1,IF(#REF!&lt;&gt;"",1,0))</f>
        <v>#REF!</v>
      </c>
      <c r="F169" s="206" t="e">
        <f>IF('Crisis Indicator Data'!#REF!="No Data",1,IF(#REF!&lt;&gt;"",1,0))</f>
        <v>#REF!</v>
      </c>
      <c r="G169" s="206" t="e">
        <f>IF('Crisis Indicator Data'!#REF!="No Data",1,IF(#REF!&lt;&gt;"",1,0))</f>
        <v>#REF!</v>
      </c>
      <c r="H169" s="206" t="e">
        <f>IF('Crisis Indicator Data'!#REF!="No Data",1,IF(#REF!&lt;&gt;"",1,0))</f>
        <v>#REF!</v>
      </c>
      <c r="I169" s="206" t="e">
        <f>IF('Crisis Indicator Data'!#REF!="No Data",1,IF(#REF!&lt;&gt;"",1,0))</f>
        <v>#REF!</v>
      </c>
      <c r="J169" s="206" t="e">
        <f>IF('Crisis Indicator Data'!#REF!="No Data",1,IF(#REF!&lt;&gt;"",1,0))</f>
        <v>#REF!</v>
      </c>
      <c r="K169" s="206" t="e">
        <f>IF('Crisis Indicator Data'!#REF!="No Data",1,IF(#REF!&lt;&gt;"",1,0))</f>
        <v>#REF!</v>
      </c>
      <c r="L169" s="206" t="e">
        <f>IF('Crisis Indicator Data'!#REF!="No Data",1,IF(#REF!&lt;&gt;"",1,0))</f>
        <v>#REF!</v>
      </c>
      <c r="M169" s="206" t="e">
        <f>IF('Crisis Indicator Data'!#REF!="No Data",1,IF(#REF!&lt;&gt;"",1,0))</f>
        <v>#REF!</v>
      </c>
      <c r="N169" s="206" t="e">
        <f>IF('Crisis Indicator Data'!#REF!="No Data",1,IF(#REF!&lt;&gt;"",1,0))</f>
        <v>#REF!</v>
      </c>
      <c r="O169" s="206" t="e">
        <f>IF('Crisis Indicator Data'!#REF!="No Data",1,IF(#REF!&lt;&gt;"",1,0))</f>
        <v>#REF!</v>
      </c>
      <c r="P169" s="206" t="e">
        <f>IF('Crisis Indicator Data'!#REF!="No Data",1,IF(#REF!&lt;&gt;"",1,0))</f>
        <v>#REF!</v>
      </c>
      <c r="Q169" s="206" t="e">
        <f>IF('Crisis Indicator Data'!#REF!="No Data",1,IF(#REF!&lt;&gt;"",1,0))</f>
        <v>#REF!</v>
      </c>
      <c r="R169" s="206" t="e">
        <f>IF('Crisis Indicator Data'!#REF!="No Data",1,IF(#REF!&lt;&gt;"",1,0))</f>
        <v>#REF!</v>
      </c>
      <c r="S169" s="206" t="e">
        <f>IF('Crisis Indicator Data'!#REF!="No Data",1,IF(#REF!&lt;&gt;"",1,0))</f>
        <v>#REF!</v>
      </c>
      <c r="T169" s="206" t="e">
        <f>IF('Crisis Indicator Data'!#REF!="No Data",1,IF(#REF!&lt;&gt;"",1,0))</f>
        <v>#REF!</v>
      </c>
      <c r="U169" s="206" t="e">
        <f>IF('Crisis Indicator Data'!#REF!="No Data",1,IF(#REF!&lt;&gt;"",1,0))</f>
        <v>#REF!</v>
      </c>
      <c r="V169" s="206" t="e">
        <f>IF('Crisis Indicator Data'!#REF!="No Data",1,IF(#REF!&lt;&gt;"",1,0))</f>
        <v>#REF!</v>
      </c>
      <c r="W169" s="206" t="e">
        <f>IF('Crisis Indicator Data'!#REF!="No Data",1,IF(#REF!&lt;&gt;"",1,0))</f>
        <v>#REF!</v>
      </c>
      <c r="X169" s="206" t="e">
        <f>IF('Crisis Indicator Data'!#REF!="No Data",1,IF(#REF!&lt;&gt;"",1,0))</f>
        <v>#REF!</v>
      </c>
      <c r="Y169" s="206" t="e">
        <f>IF('Crisis Indicator Data'!#REF!="No Data",1,IF(#REF!&lt;&gt;"",1,0))</f>
        <v>#REF!</v>
      </c>
      <c r="Z169" s="206" t="e">
        <f>IF('Crisis Indicator Data'!#REF!="No Data",1,IF(#REF!&lt;&gt;"",1,0))</f>
        <v>#REF!</v>
      </c>
      <c r="AA169" s="206" t="e">
        <f>IF('Crisis Indicator Data'!#REF!="No Data",1,IF(#REF!&lt;&gt;"",1,0))</f>
        <v>#REF!</v>
      </c>
      <c r="AB169" s="206" t="e">
        <f>IF('Crisis Indicator Data'!#REF!="No Data",1,IF(#REF!&lt;&gt;"",1,0))</f>
        <v>#REF!</v>
      </c>
      <c r="AC169" s="206" t="e">
        <f>IF('Crisis Indicator Data'!#REF!="No Data",1,IF(#REF!&lt;&gt;"",1,0))</f>
        <v>#REF!</v>
      </c>
      <c r="AD169" s="206" t="e">
        <f>IF('Crisis Indicator Data'!#REF!="No Data",1,IF(#REF!&lt;&gt;"",1,0))</f>
        <v>#REF!</v>
      </c>
      <c r="AE169" s="206" t="e">
        <f>IF('Crisis Indicator Data'!#REF!="No Data",1,IF(#REF!&lt;&gt;"",1,0))</f>
        <v>#REF!</v>
      </c>
      <c r="AF169" s="206" t="e">
        <f>IF('Crisis Indicator Data'!#REF!="No Data",1,IF(#REF!&lt;&gt;"",1,0))</f>
        <v>#REF!</v>
      </c>
      <c r="AG169" s="206" t="e">
        <f>IF('Crisis Indicator Data'!#REF!="No Data",1,IF(#REF!&lt;&gt;"",1,0))</f>
        <v>#REF!</v>
      </c>
      <c r="AH169" s="206" t="e">
        <f>IF('Crisis Indicator Data'!#REF!="No Data",1,IF(#REF!&lt;&gt;"",1,0))</f>
        <v>#REF!</v>
      </c>
      <c r="AI169" s="206" t="e">
        <f>IF('Crisis Indicator Data'!#REF!="No Data",1,IF(#REF!&lt;&gt;"",1,0))</f>
        <v>#REF!</v>
      </c>
      <c r="AJ169" s="206" t="e">
        <f>IF('Crisis Indicator Data'!#REF!="No Data",1,IF(#REF!&lt;&gt;"",1,0))</f>
        <v>#REF!</v>
      </c>
      <c r="AK169" s="206" t="e">
        <f>IF('Crisis Indicator Data'!#REF!="No Data",1,IF(#REF!&lt;&gt;"",1,0))</f>
        <v>#REF!</v>
      </c>
      <c r="AL169" s="206" t="e">
        <f>IF('Crisis Indicator Data'!#REF!="No Data",1,IF(#REF!&lt;&gt;"",1,0))</f>
        <v>#REF!</v>
      </c>
      <c r="AM169" s="206" t="e">
        <f>IF('Crisis Indicator Data'!#REF!="No Data",1,IF(#REF!&lt;&gt;"",1,0))</f>
        <v>#REF!</v>
      </c>
      <c r="AN169" s="206" t="e">
        <f>IF('Crisis Indicator Data'!#REF!="No Data",1,IF(#REF!&lt;&gt;"",1,0))</f>
        <v>#REF!</v>
      </c>
      <c r="AO169" s="206" t="e">
        <f>IF('Crisis Indicator Data'!#REF!="No Data",1,IF(#REF!&lt;&gt;"",1,0))</f>
        <v>#REF!</v>
      </c>
      <c r="AP169" s="206" t="e">
        <f>IF('Crisis Indicator Data'!#REF!="No Data",1,IF(#REF!&lt;&gt;"",1,0))</f>
        <v>#REF!</v>
      </c>
      <c r="AQ169" s="206" t="e">
        <f>IF('Crisis Indicator Data'!#REF!="No Data",1,IF(#REF!&lt;&gt;"",1,0))</f>
        <v>#REF!</v>
      </c>
      <c r="AR169" s="206" t="e">
        <f>IF('Crisis Indicator Data'!#REF!="No Data",1,IF(#REF!&lt;&gt;"",1,0))</f>
        <v>#REF!</v>
      </c>
      <c r="AS169" s="206" t="e">
        <f>IF('Crisis Indicator Data'!#REF!="No Data",1,IF(#REF!&lt;&gt;"",1,0))</f>
        <v>#REF!</v>
      </c>
      <c r="AT169" s="206" t="e">
        <f>IF('Crisis Indicator Data'!#REF!="No Data",1,IF(#REF!&lt;&gt;"",1,0))</f>
        <v>#REF!</v>
      </c>
      <c r="AU169" s="206" t="e">
        <f>IF('Crisis Indicator Data'!#REF!="No Data",1,IF(#REF!&lt;&gt;"",1,0))</f>
        <v>#REF!</v>
      </c>
      <c r="AV169" s="206" t="e">
        <f>IF('Crisis Indicator Data'!#REF!="No Data",1,IF(#REF!&lt;&gt;"",1,0))</f>
        <v>#REF!</v>
      </c>
      <c r="AW169" s="206" t="e">
        <f>IF('Crisis Indicator Data'!#REF!="No Data",1,IF(#REF!&lt;&gt;"",1,0))</f>
        <v>#REF!</v>
      </c>
      <c r="AX169" s="206" t="e">
        <f>IF('Crisis Indicator Data'!#REF!="No Data",1,IF(#REF!&lt;&gt;"",1,0))</f>
        <v>#REF!</v>
      </c>
      <c r="AY169" s="206" t="e">
        <f>IF('Crisis Indicator Data'!#REF!="No Data",1,IF(#REF!&lt;&gt;"",1,0))</f>
        <v>#REF!</v>
      </c>
      <c r="AZ169" s="206" t="e">
        <f>IF('Crisis Indicator Data'!#REF!="No Data",1,IF(#REF!&lt;&gt;"",1,0))</f>
        <v>#REF!</v>
      </c>
      <c r="BA169" t="e">
        <f t="shared" si="10"/>
        <v>#REF!</v>
      </c>
      <c r="BB169" s="22" t="e">
        <f t="shared" si="11"/>
        <v>#REF!</v>
      </c>
    </row>
    <row r="170" spans="1:54" x14ac:dyDescent="0.25">
      <c r="A170" t="s">
        <v>7389</v>
      </c>
      <c r="B170" s="206" t="e">
        <f>IF('Crisis Indicator Data'!#REF!="No Data",1,IF(#REF!&lt;&gt;"",1,0))</f>
        <v>#REF!</v>
      </c>
      <c r="C170" s="206" t="e">
        <f>IF('Crisis Indicator Data'!#REF!="No Data",1,IF(#REF!&lt;&gt;"",1,0))</f>
        <v>#REF!</v>
      </c>
      <c r="D170" s="206" t="e">
        <f>IF('Crisis Indicator Data'!#REF!="No Data",1,IF(#REF!&lt;&gt;"",1,0))</f>
        <v>#REF!</v>
      </c>
      <c r="E170" s="206" t="e">
        <f>IF('Crisis Indicator Data'!#REF!="No Data",1,IF(#REF!&lt;&gt;"",1,0))</f>
        <v>#REF!</v>
      </c>
      <c r="F170" s="206" t="e">
        <f>IF('Crisis Indicator Data'!#REF!="No Data",1,IF(#REF!&lt;&gt;"",1,0))</f>
        <v>#REF!</v>
      </c>
      <c r="G170" s="206" t="e">
        <f>IF('Crisis Indicator Data'!#REF!="No Data",1,IF(#REF!&lt;&gt;"",1,0))</f>
        <v>#REF!</v>
      </c>
      <c r="H170" s="206" t="e">
        <f>IF('Crisis Indicator Data'!#REF!="No Data",1,IF(#REF!&lt;&gt;"",1,0))</f>
        <v>#REF!</v>
      </c>
      <c r="I170" s="206" t="e">
        <f>IF('Crisis Indicator Data'!#REF!="No Data",1,IF(#REF!&lt;&gt;"",1,0))</f>
        <v>#REF!</v>
      </c>
      <c r="J170" s="206" t="e">
        <f>IF('Crisis Indicator Data'!#REF!="No Data",1,IF(#REF!&lt;&gt;"",1,0))</f>
        <v>#REF!</v>
      </c>
      <c r="K170" s="206" t="e">
        <f>IF('Crisis Indicator Data'!#REF!="No Data",1,IF(#REF!&lt;&gt;"",1,0))</f>
        <v>#REF!</v>
      </c>
      <c r="L170" s="206" t="e">
        <f>IF('Crisis Indicator Data'!#REF!="No Data",1,IF(#REF!&lt;&gt;"",1,0))</f>
        <v>#REF!</v>
      </c>
      <c r="M170" s="206" t="e">
        <f>IF('Crisis Indicator Data'!#REF!="No Data",1,IF(#REF!&lt;&gt;"",1,0))</f>
        <v>#REF!</v>
      </c>
      <c r="N170" s="206" t="e">
        <f>IF('Crisis Indicator Data'!#REF!="No Data",1,IF(#REF!&lt;&gt;"",1,0))</f>
        <v>#REF!</v>
      </c>
      <c r="O170" s="206" t="e">
        <f>IF('Crisis Indicator Data'!#REF!="No Data",1,IF(#REF!&lt;&gt;"",1,0))</f>
        <v>#REF!</v>
      </c>
      <c r="P170" s="206" t="e">
        <f>IF('Crisis Indicator Data'!#REF!="No Data",1,IF(#REF!&lt;&gt;"",1,0))</f>
        <v>#REF!</v>
      </c>
      <c r="Q170" s="206" t="e">
        <f>IF('Crisis Indicator Data'!#REF!="No Data",1,IF(#REF!&lt;&gt;"",1,0))</f>
        <v>#REF!</v>
      </c>
      <c r="R170" s="206" t="e">
        <f>IF('Crisis Indicator Data'!#REF!="No Data",1,IF(#REF!&lt;&gt;"",1,0))</f>
        <v>#REF!</v>
      </c>
      <c r="S170" s="206" t="e">
        <f>IF('Crisis Indicator Data'!#REF!="No Data",1,IF(#REF!&lt;&gt;"",1,0))</f>
        <v>#REF!</v>
      </c>
      <c r="T170" s="206" t="e">
        <f>IF('Crisis Indicator Data'!#REF!="No Data",1,IF(#REF!&lt;&gt;"",1,0))</f>
        <v>#REF!</v>
      </c>
      <c r="U170" s="206" t="e">
        <f>IF('Crisis Indicator Data'!#REF!="No Data",1,IF(#REF!&lt;&gt;"",1,0))</f>
        <v>#REF!</v>
      </c>
      <c r="V170" s="206" t="e">
        <f>IF('Crisis Indicator Data'!#REF!="No Data",1,IF(#REF!&lt;&gt;"",1,0))</f>
        <v>#REF!</v>
      </c>
      <c r="W170" s="206" t="e">
        <f>IF('Crisis Indicator Data'!#REF!="No Data",1,IF(#REF!&lt;&gt;"",1,0))</f>
        <v>#REF!</v>
      </c>
      <c r="X170" s="206" t="e">
        <f>IF('Crisis Indicator Data'!#REF!="No Data",1,IF(#REF!&lt;&gt;"",1,0))</f>
        <v>#REF!</v>
      </c>
      <c r="Y170" s="206" t="e">
        <f>IF('Crisis Indicator Data'!#REF!="No Data",1,IF(#REF!&lt;&gt;"",1,0))</f>
        <v>#REF!</v>
      </c>
      <c r="Z170" s="206" t="e">
        <f>IF('Crisis Indicator Data'!#REF!="No Data",1,IF(#REF!&lt;&gt;"",1,0))</f>
        <v>#REF!</v>
      </c>
      <c r="AA170" s="206" t="e">
        <f>IF('Crisis Indicator Data'!#REF!="No Data",1,IF(#REF!&lt;&gt;"",1,0))</f>
        <v>#REF!</v>
      </c>
      <c r="AB170" s="206" t="e">
        <f>IF('Crisis Indicator Data'!#REF!="No Data",1,IF(#REF!&lt;&gt;"",1,0))</f>
        <v>#REF!</v>
      </c>
      <c r="AC170" s="206" t="e">
        <f>IF('Crisis Indicator Data'!#REF!="No Data",1,IF(#REF!&lt;&gt;"",1,0))</f>
        <v>#REF!</v>
      </c>
      <c r="AD170" s="206" t="e">
        <f>IF('Crisis Indicator Data'!#REF!="No Data",1,IF(#REF!&lt;&gt;"",1,0))</f>
        <v>#REF!</v>
      </c>
      <c r="AE170" s="206" t="e">
        <f>IF('Crisis Indicator Data'!#REF!="No Data",1,IF(#REF!&lt;&gt;"",1,0))</f>
        <v>#REF!</v>
      </c>
      <c r="AF170" s="206" t="e">
        <f>IF('Crisis Indicator Data'!#REF!="No Data",1,IF(#REF!&lt;&gt;"",1,0))</f>
        <v>#REF!</v>
      </c>
      <c r="AG170" s="206" t="e">
        <f>IF('Crisis Indicator Data'!#REF!="No Data",1,IF(#REF!&lt;&gt;"",1,0))</f>
        <v>#REF!</v>
      </c>
      <c r="AH170" s="206" t="e">
        <f>IF('Crisis Indicator Data'!#REF!="No Data",1,IF(#REF!&lt;&gt;"",1,0))</f>
        <v>#REF!</v>
      </c>
      <c r="AI170" s="206" t="e">
        <f>IF('Crisis Indicator Data'!#REF!="No Data",1,IF(#REF!&lt;&gt;"",1,0))</f>
        <v>#REF!</v>
      </c>
      <c r="AJ170" s="206" t="e">
        <f>IF('Crisis Indicator Data'!#REF!="No Data",1,IF(#REF!&lt;&gt;"",1,0))</f>
        <v>#REF!</v>
      </c>
      <c r="AK170" s="206" t="e">
        <f>IF('Crisis Indicator Data'!#REF!="No Data",1,IF(#REF!&lt;&gt;"",1,0))</f>
        <v>#REF!</v>
      </c>
      <c r="AL170" s="206" t="e">
        <f>IF('Crisis Indicator Data'!#REF!="No Data",1,IF(#REF!&lt;&gt;"",1,0))</f>
        <v>#REF!</v>
      </c>
      <c r="AM170" s="206" t="e">
        <f>IF('Crisis Indicator Data'!#REF!="No Data",1,IF(#REF!&lt;&gt;"",1,0))</f>
        <v>#REF!</v>
      </c>
      <c r="AN170" s="206" t="e">
        <f>IF('Crisis Indicator Data'!#REF!="No Data",1,IF(#REF!&lt;&gt;"",1,0))</f>
        <v>#REF!</v>
      </c>
      <c r="AO170" s="206" t="e">
        <f>IF('Crisis Indicator Data'!#REF!="No Data",1,IF(#REF!&lt;&gt;"",1,0))</f>
        <v>#REF!</v>
      </c>
      <c r="AP170" s="206" t="e">
        <f>IF('Crisis Indicator Data'!#REF!="No Data",1,IF(#REF!&lt;&gt;"",1,0))</f>
        <v>#REF!</v>
      </c>
      <c r="AQ170" s="206" t="e">
        <f>IF('Crisis Indicator Data'!#REF!="No Data",1,IF(#REF!&lt;&gt;"",1,0))</f>
        <v>#REF!</v>
      </c>
      <c r="AR170" s="206" t="e">
        <f>IF('Crisis Indicator Data'!#REF!="No Data",1,IF(#REF!&lt;&gt;"",1,0))</f>
        <v>#REF!</v>
      </c>
      <c r="AS170" s="206" t="e">
        <f>IF('Crisis Indicator Data'!#REF!="No Data",1,IF(#REF!&lt;&gt;"",1,0))</f>
        <v>#REF!</v>
      </c>
      <c r="AT170" s="206" t="e">
        <f>IF('Crisis Indicator Data'!#REF!="No Data",1,IF(#REF!&lt;&gt;"",1,0))</f>
        <v>#REF!</v>
      </c>
      <c r="AU170" s="206" t="e">
        <f>IF('Crisis Indicator Data'!#REF!="No Data",1,IF(#REF!&lt;&gt;"",1,0))</f>
        <v>#REF!</v>
      </c>
      <c r="AV170" s="206" t="e">
        <f>IF('Crisis Indicator Data'!#REF!="No Data",1,IF(#REF!&lt;&gt;"",1,0))</f>
        <v>#REF!</v>
      </c>
      <c r="AW170" s="206" t="e">
        <f>IF('Crisis Indicator Data'!#REF!="No Data",1,IF(#REF!&lt;&gt;"",1,0))</f>
        <v>#REF!</v>
      </c>
      <c r="AX170" s="206" t="e">
        <f>IF('Crisis Indicator Data'!#REF!="No Data",1,IF(#REF!&lt;&gt;"",1,0))</f>
        <v>#REF!</v>
      </c>
      <c r="AY170" s="206" t="e">
        <f>IF('Crisis Indicator Data'!#REF!="No Data",1,IF(#REF!&lt;&gt;"",1,0))</f>
        <v>#REF!</v>
      </c>
      <c r="AZ170" s="206" t="e">
        <f>IF('Crisis Indicator Data'!#REF!="No Data",1,IF(#REF!&lt;&gt;"",1,0))</f>
        <v>#REF!</v>
      </c>
      <c r="BA170" t="e">
        <f t="shared" si="10"/>
        <v>#REF!</v>
      </c>
      <c r="BB170" s="22" t="e">
        <f t="shared" si="11"/>
        <v>#REF!</v>
      </c>
    </row>
    <row r="171" spans="1:54" x14ac:dyDescent="0.25">
      <c r="A171" t="s">
        <v>7300</v>
      </c>
      <c r="B171" s="206" t="e">
        <f>IF('Crisis Indicator Data'!#REF!="No Data",1,IF(#REF!&lt;&gt;"",1,0))</f>
        <v>#REF!</v>
      </c>
      <c r="C171" s="206" t="e">
        <f>IF('Crisis Indicator Data'!#REF!="No Data",1,IF(#REF!&lt;&gt;"",1,0))</f>
        <v>#REF!</v>
      </c>
      <c r="D171" s="206" t="e">
        <f>IF('Crisis Indicator Data'!#REF!="No Data",1,IF(#REF!&lt;&gt;"",1,0))</f>
        <v>#REF!</v>
      </c>
      <c r="E171" s="206" t="e">
        <f>IF('Crisis Indicator Data'!#REF!="No Data",1,IF(#REF!&lt;&gt;"",1,0))</f>
        <v>#REF!</v>
      </c>
      <c r="F171" s="206" t="e">
        <f>IF('Crisis Indicator Data'!#REF!="No Data",1,IF(#REF!&lt;&gt;"",1,0))</f>
        <v>#REF!</v>
      </c>
      <c r="G171" s="206" t="e">
        <f>IF('Crisis Indicator Data'!#REF!="No Data",1,IF(#REF!&lt;&gt;"",1,0))</f>
        <v>#REF!</v>
      </c>
      <c r="H171" s="206" t="e">
        <f>IF('Crisis Indicator Data'!#REF!="No Data",1,IF(#REF!&lt;&gt;"",1,0))</f>
        <v>#REF!</v>
      </c>
      <c r="I171" s="206" t="e">
        <f>IF('Crisis Indicator Data'!#REF!="No Data",1,IF(#REF!&lt;&gt;"",1,0))</f>
        <v>#REF!</v>
      </c>
      <c r="J171" s="206" t="e">
        <f>IF('Crisis Indicator Data'!#REF!="No Data",1,IF(#REF!&lt;&gt;"",1,0))</f>
        <v>#REF!</v>
      </c>
      <c r="K171" s="206" t="e">
        <f>IF('Crisis Indicator Data'!#REF!="No Data",1,IF(#REF!&lt;&gt;"",1,0))</f>
        <v>#REF!</v>
      </c>
      <c r="L171" s="206" t="e">
        <f>IF('Crisis Indicator Data'!#REF!="No Data",1,IF(#REF!&lt;&gt;"",1,0))</f>
        <v>#REF!</v>
      </c>
      <c r="M171" s="206" t="e">
        <f>IF('Crisis Indicator Data'!#REF!="No Data",1,IF(#REF!&lt;&gt;"",1,0))</f>
        <v>#REF!</v>
      </c>
      <c r="N171" s="206" t="e">
        <f>IF('Crisis Indicator Data'!#REF!="No Data",1,IF(#REF!&lt;&gt;"",1,0))</f>
        <v>#REF!</v>
      </c>
      <c r="O171" s="206" t="e">
        <f>IF('Crisis Indicator Data'!#REF!="No Data",1,IF(#REF!&lt;&gt;"",1,0))</f>
        <v>#REF!</v>
      </c>
      <c r="P171" s="206" t="e">
        <f>IF('Crisis Indicator Data'!#REF!="No Data",1,IF(#REF!&lt;&gt;"",1,0))</f>
        <v>#REF!</v>
      </c>
      <c r="Q171" s="206" t="e">
        <f>IF('Crisis Indicator Data'!#REF!="No Data",1,IF(#REF!&lt;&gt;"",1,0))</f>
        <v>#REF!</v>
      </c>
      <c r="R171" s="206" t="e">
        <f>IF('Crisis Indicator Data'!#REF!="No Data",1,IF(#REF!&lt;&gt;"",1,0))</f>
        <v>#REF!</v>
      </c>
      <c r="S171" s="206" t="e">
        <f>IF('Crisis Indicator Data'!#REF!="No Data",1,IF(#REF!&lt;&gt;"",1,0))</f>
        <v>#REF!</v>
      </c>
      <c r="T171" s="206" t="e">
        <f>IF('Crisis Indicator Data'!#REF!="No Data",1,IF(#REF!&lt;&gt;"",1,0))</f>
        <v>#REF!</v>
      </c>
      <c r="U171" s="206" t="e">
        <f>IF('Crisis Indicator Data'!#REF!="No Data",1,IF(#REF!&lt;&gt;"",1,0))</f>
        <v>#REF!</v>
      </c>
      <c r="V171" s="206" t="e">
        <f>IF('Crisis Indicator Data'!#REF!="No Data",1,IF(#REF!&lt;&gt;"",1,0))</f>
        <v>#REF!</v>
      </c>
      <c r="W171" s="206" t="e">
        <f>IF('Crisis Indicator Data'!#REF!="No Data",1,IF(#REF!&lt;&gt;"",1,0))</f>
        <v>#REF!</v>
      </c>
      <c r="X171" s="206" t="e">
        <f>IF('Crisis Indicator Data'!#REF!="No Data",1,IF(#REF!&lt;&gt;"",1,0))</f>
        <v>#REF!</v>
      </c>
      <c r="Y171" s="206" t="e">
        <f>IF('Crisis Indicator Data'!#REF!="No Data",1,IF(#REF!&lt;&gt;"",1,0))</f>
        <v>#REF!</v>
      </c>
      <c r="Z171" s="206" t="e">
        <f>IF('Crisis Indicator Data'!#REF!="No Data",1,IF(#REF!&lt;&gt;"",1,0))</f>
        <v>#REF!</v>
      </c>
      <c r="AA171" s="206" t="e">
        <f>IF('Crisis Indicator Data'!#REF!="No Data",1,IF(#REF!&lt;&gt;"",1,0))</f>
        <v>#REF!</v>
      </c>
      <c r="AB171" s="206" t="e">
        <f>IF('Crisis Indicator Data'!#REF!="No Data",1,IF(#REF!&lt;&gt;"",1,0))</f>
        <v>#REF!</v>
      </c>
      <c r="AC171" s="206" t="e">
        <f>IF('Crisis Indicator Data'!#REF!="No Data",1,IF(#REF!&lt;&gt;"",1,0))</f>
        <v>#REF!</v>
      </c>
      <c r="AD171" s="206" t="e">
        <f>IF('Crisis Indicator Data'!#REF!="No Data",1,IF(#REF!&lt;&gt;"",1,0))</f>
        <v>#REF!</v>
      </c>
      <c r="AE171" s="206" t="e">
        <f>IF('Crisis Indicator Data'!#REF!="No Data",1,IF(#REF!&lt;&gt;"",1,0))</f>
        <v>#REF!</v>
      </c>
      <c r="AF171" s="206" t="e">
        <f>IF('Crisis Indicator Data'!#REF!="No Data",1,IF(#REF!&lt;&gt;"",1,0))</f>
        <v>#REF!</v>
      </c>
      <c r="AG171" s="206" t="e">
        <f>IF('Crisis Indicator Data'!#REF!="No Data",1,IF(#REF!&lt;&gt;"",1,0))</f>
        <v>#REF!</v>
      </c>
      <c r="AH171" s="206" t="e">
        <f>IF('Crisis Indicator Data'!#REF!="No Data",1,IF(#REF!&lt;&gt;"",1,0))</f>
        <v>#REF!</v>
      </c>
      <c r="AI171" s="206" t="e">
        <f>IF('Crisis Indicator Data'!#REF!="No Data",1,IF(#REF!&lt;&gt;"",1,0))</f>
        <v>#REF!</v>
      </c>
      <c r="AJ171" s="206" t="e">
        <f>IF('Crisis Indicator Data'!#REF!="No Data",1,IF(#REF!&lt;&gt;"",1,0))</f>
        <v>#REF!</v>
      </c>
      <c r="AK171" s="206" t="e">
        <f>IF('Crisis Indicator Data'!#REF!="No Data",1,IF(#REF!&lt;&gt;"",1,0))</f>
        <v>#REF!</v>
      </c>
      <c r="AL171" s="206" t="e">
        <f>IF('Crisis Indicator Data'!#REF!="No Data",1,IF(#REF!&lt;&gt;"",1,0))</f>
        <v>#REF!</v>
      </c>
      <c r="AM171" s="206" t="e">
        <f>IF('Crisis Indicator Data'!#REF!="No Data",1,IF(#REF!&lt;&gt;"",1,0))</f>
        <v>#REF!</v>
      </c>
      <c r="AN171" s="206" t="e">
        <f>IF('Crisis Indicator Data'!#REF!="No Data",1,IF(#REF!&lt;&gt;"",1,0))</f>
        <v>#REF!</v>
      </c>
      <c r="AO171" s="206" t="e">
        <f>IF('Crisis Indicator Data'!#REF!="No Data",1,IF(#REF!&lt;&gt;"",1,0))</f>
        <v>#REF!</v>
      </c>
      <c r="AP171" s="206" t="e">
        <f>IF('Crisis Indicator Data'!#REF!="No Data",1,IF(#REF!&lt;&gt;"",1,0))</f>
        <v>#REF!</v>
      </c>
      <c r="AQ171" s="206" t="e">
        <f>IF('Crisis Indicator Data'!#REF!="No Data",1,IF(#REF!&lt;&gt;"",1,0))</f>
        <v>#REF!</v>
      </c>
      <c r="AR171" s="206" t="e">
        <f>IF('Crisis Indicator Data'!#REF!="No Data",1,IF(#REF!&lt;&gt;"",1,0))</f>
        <v>#REF!</v>
      </c>
      <c r="AS171" s="206" t="e">
        <f>IF('Crisis Indicator Data'!#REF!="No Data",1,IF(#REF!&lt;&gt;"",1,0))</f>
        <v>#REF!</v>
      </c>
      <c r="AT171" s="206" t="e">
        <f>IF('Crisis Indicator Data'!#REF!="No Data",1,IF(#REF!&lt;&gt;"",1,0))</f>
        <v>#REF!</v>
      </c>
      <c r="AU171" s="206" t="e">
        <f>IF('Crisis Indicator Data'!#REF!="No Data",1,IF(#REF!&lt;&gt;"",1,0))</f>
        <v>#REF!</v>
      </c>
      <c r="AV171" s="206" t="e">
        <f>IF('Crisis Indicator Data'!#REF!="No Data",1,IF(#REF!&lt;&gt;"",1,0))</f>
        <v>#REF!</v>
      </c>
      <c r="AW171" s="206" t="e">
        <f>IF('Crisis Indicator Data'!#REF!="No Data",1,IF(#REF!&lt;&gt;"",1,0))</f>
        <v>#REF!</v>
      </c>
      <c r="AX171" s="206" t="e">
        <f>IF('Crisis Indicator Data'!#REF!="No Data",1,IF(#REF!&lt;&gt;"",1,0))</f>
        <v>#REF!</v>
      </c>
      <c r="AY171" s="206" t="e">
        <f>IF('Crisis Indicator Data'!#REF!="No Data",1,IF(#REF!&lt;&gt;"",1,0))</f>
        <v>#REF!</v>
      </c>
      <c r="AZ171" s="206" t="e">
        <f>IF('Crisis Indicator Data'!#REF!="No Data",1,IF(#REF!&lt;&gt;"",1,0))</f>
        <v>#REF!</v>
      </c>
      <c r="BA171" t="e">
        <f t="shared" si="10"/>
        <v>#REF!</v>
      </c>
      <c r="BB171" s="22" t="e">
        <f t="shared" si="11"/>
        <v>#REF!</v>
      </c>
    </row>
    <row r="172" spans="1:54" x14ac:dyDescent="0.25">
      <c r="A172" t="s">
        <v>7394</v>
      </c>
      <c r="B172" s="206" t="e">
        <f>IF('Crisis Indicator Data'!#REF!="No Data",1,IF(#REF!&lt;&gt;"",1,0))</f>
        <v>#REF!</v>
      </c>
      <c r="C172" s="206" t="e">
        <f>IF('Crisis Indicator Data'!#REF!="No Data",1,IF(#REF!&lt;&gt;"",1,0))</f>
        <v>#REF!</v>
      </c>
      <c r="D172" s="206" t="e">
        <f>IF('Crisis Indicator Data'!#REF!="No Data",1,IF(#REF!&lt;&gt;"",1,0))</f>
        <v>#REF!</v>
      </c>
      <c r="E172" s="206" t="e">
        <f>IF('Crisis Indicator Data'!#REF!="No Data",1,IF(#REF!&lt;&gt;"",1,0))</f>
        <v>#REF!</v>
      </c>
      <c r="F172" s="206" t="e">
        <f>IF('Crisis Indicator Data'!#REF!="No Data",1,IF(#REF!&lt;&gt;"",1,0))</f>
        <v>#REF!</v>
      </c>
      <c r="G172" s="206" t="e">
        <f>IF('Crisis Indicator Data'!#REF!="No Data",1,IF(#REF!&lt;&gt;"",1,0))</f>
        <v>#REF!</v>
      </c>
      <c r="H172" s="206" t="e">
        <f>IF('Crisis Indicator Data'!#REF!="No Data",1,IF(#REF!&lt;&gt;"",1,0))</f>
        <v>#REF!</v>
      </c>
      <c r="I172" s="206" t="e">
        <f>IF('Crisis Indicator Data'!#REF!="No Data",1,IF(#REF!&lt;&gt;"",1,0))</f>
        <v>#REF!</v>
      </c>
      <c r="J172" s="206" t="e">
        <f>IF('Crisis Indicator Data'!#REF!="No Data",1,IF(#REF!&lt;&gt;"",1,0))</f>
        <v>#REF!</v>
      </c>
      <c r="K172" s="206" t="e">
        <f>IF('Crisis Indicator Data'!#REF!="No Data",1,IF(#REF!&lt;&gt;"",1,0))</f>
        <v>#REF!</v>
      </c>
      <c r="L172" s="206" t="e">
        <f>IF('Crisis Indicator Data'!#REF!="No Data",1,IF(#REF!&lt;&gt;"",1,0))</f>
        <v>#REF!</v>
      </c>
      <c r="M172" s="206" t="e">
        <f>IF('Crisis Indicator Data'!#REF!="No Data",1,IF(#REF!&lt;&gt;"",1,0))</f>
        <v>#REF!</v>
      </c>
      <c r="N172" s="206" t="e">
        <f>IF('Crisis Indicator Data'!#REF!="No Data",1,IF(#REF!&lt;&gt;"",1,0))</f>
        <v>#REF!</v>
      </c>
      <c r="O172" s="206" t="e">
        <f>IF('Crisis Indicator Data'!#REF!="No Data",1,IF(#REF!&lt;&gt;"",1,0))</f>
        <v>#REF!</v>
      </c>
      <c r="P172" s="206" t="e">
        <f>IF('Crisis Indicator Data'!#REF!="No Data",1,IF(#REF!&lt;&gt;"",1,0))</f>
        <v>#REF!</v>
      </c>
      <c r="Q172" s="206" t="e">
        <f>IF('Crisis Indicator Data'!#REF!="No Data",1,IF(#REF!&lt;&gt;"",1,0))</f>
        <v>#REF!</v>
      </c>
      <c r="R172" s="206" t="e">
        <f>IF('Crisis Indicator Data'!#REF!="No Data",1,IF(#REF!&lt;&gt;"",1,0))</f>
        <v>#REF!</v>
      </c>
      <c r="S172" s="206" t="e">
        <f>IF('Crisis Indicator Data'!#REF!="No Data",1,IF(#REF!&lt;&gt;"",1,0))</f>
        <v>#REF!</v>
      </c>
      <c r="T172" s="206" t="e">
        <f>IF('Crisis Indicator Data'!#REF!="No Data",1,IF(#REF!&lt;&gt;"",1,0))</f>
        <v>#REF!</v>
      </c>
      <c r="U172" s="206" t="e">
        <f>IF('Crisis Indicator Data'!#REF!="No Data",1,IF(#REF!&lt;&gt;"",1,0))</f>
        <v>#REF!</v>
      </c>
      <c r="V172" s="206" t="e">
        <f>IF('Crisis Indicator Data'!#REF!="No Data",1,IF(#REF!&lt;&gt;"",1,0))</f>
        <v>#REF!</v>
      </c>
      <c r="W172" s="206" t="e">
        <f>IF('Crisis Indicator Data'!#REF!="No Data",1,IF(#REF!&lt;&gt;"",1,0))</f>
        <v>#REF!</v>
      </c>
      <c r="X172" s="206" t="e">
        <f>IF('Crisis Indicator Data'!#REF!="No Data",1,IF(#REF!&lt;&gt;"",1,0))</f>
        <v>#REF!</v>
      </c>
      <c r="Y172" s="206" t="e">
        <f>IF('Crisis Indicator Data'!#REF!="No Data",1,IF(#REF!&lt;&gt;"",1,0))</f>
        <v>#REF!</v>
      </c>
      <c r="Z172" s="206" t="e">
        <f>IF('Crisis Indicator Data'!#REF!="No Data",1,IF(#REF!&lt;&gt;"",1,0))</f>
        <v>#REF!</v>
      </c>
      <c r="AA172" s="206" t="e">
        <f>IF('Crisis Indicator Data'!#REF!="No Data",1,IF(#REF!&lt;&gt;"",1,0))</f>
        <v>#REF!</v>
      </c>
      <c r="AB172" s="206" t="e">
        <f>IF('Crisis Indicator Data'!#REF!="No Data",1,IF(#REF!&lt;&gt;"",1,0))</f>
        <v>#REF!</v>
      </c>
      <c r="AC172" s="206" t="e">
        <f>IF('Crisis Indicator Data'!#REF!="No Data",1,IF(#REF!&lt;&gt;"",1,0))</f>
        <v>#REF!</v>
      </c>
      <c r="AD172" s="206" t="e">
        <f>IF('Crisis Indicator Data'!#REF!="No Data",1,IF(#REF!&lt;&gt;"",1,0))</f>
        <v>#REF!</v>
      </c>
      <c r="AE172" s="206" t="e">
        <f>IF('Crisis Indicator Data'!#REF!="No Data",1,IF(#REF!&lt;&gt;"",1,0))</f>
        <v>#REF!</v>
      </c>
      <c r="AF172" s="206" t="e">
        <f>IF('Crisis Indicator Data'!#REF!="No Data",1,IF(#REF!&lt;&gt;"",1,0))</f>
        <v>#REF!</v>
      </c>
      <c r="AG172" s="206" t="e">
        <f>IF('Crisis Indicator Data'!#REF!="No Data",1,IF(#REF!&lt;&gt;"",1,0))</f>
        <v>#REF!</v>
      </c>
      <c r="AH172" s="206" t="e">
        <f>IF('Crisis Indicator Data'!#REF!="No Data",1,IF(#REF!&lt;&gt;"",1,0))</f>
        <v>#REF!</v>
      </c>
      <c r="AI172" s="206" t="e">
        <f>IF('Crisis Indicator Data'!#REF!="No Data",1,IF(#REF!&lt;&gt;"",1,0))</f>
        <v>#REF!</v>
      </c>
      <c r="AJ172" s="206" t="e">
        <f>IF('Crisis Indicator Data'!#REF!="No Data",1,IF(#REF!&lt;&gt;"",1,0))</f>
        <v>#REF!</v>
      </c>
      <c r="AK172" s="206" t="e">
        <f>IF('Crisis Indicator Data'!#REF!="No Data",1,IF(#REF!&lt;&gt;"",1,0))</f>
        <v>#REF!</v>
      </c>
      <c r="AL172" s="206" t="e">
        <f>IF('Crisis Indicator Data'!#REF!="No Data",1,IF(#REF!&lt;&gt;"",1,0))</f>
        <v>#REF!</v>
      </c>
      <c r="AM172" s="206" t="e">
        <f>IF('Crisis Indicator Data'!#REF!="No Data",1,IF(#REF!&lt;&gt;"",1,0))</f>
        <v>#REF!</v>
      </c>
      <c r="AN172" s="206" t="e">
        <f>IF('Crisis Indicator Data'!#REF!="No Data",1,IF(#REF!&lt;&gt;"",1,0))</f>
        <v>#REF!</v>
      </c>
      <c r="AO172" s="206" t="e">
        <f>IF('Crisis Indicator Data'!#REF!="No Data",1,IF(#REF!&lt;&gt;"",1,0))</f>
        <v>#REF!</v>
      </c>
      <c r="AP172" s="206" t="e">
        <f>IF('Crisis Indicator Data'!#REF!="No Data",1,IF(#REF!&lt;&gt;"",1,0))</f>
        <v>#REF!</v>
      </c>
      <c r="AQ172" s="206" t="e">
        <f>IF('Crisis Indicator Data'!#REF!="No Data",1,IF(#REF!&lt;&gt;"",1,0))</f>
        <v>#REF!</v>
      </c>
      <c r="AR172" s="206" t="e">
        <f>IF('Crisis Indicator Data'!#REF!="No Data",1,IF(#REF!&lt;&gt;"",1,0))</f>
        <v>#REF!</v>
      </c>
      <c r="AS172" s="206" t="e">
        <f>IF('Crisis Indicator Data'!#REF!="No Data",1,IF(#REF!&lt;&gt;"",1,0))</f>
        <v>#REF!</v>
      </c>
      <c r="AT172" s="206" t="e">
        <f>IF('Crisis Indicator Data'!#REF!="No Data",1,IF(#REF!&lt;&gt;"",1,0))</f>
        <v>#REF!</v>
      </c>
      <c r="AU172" s="206" t="e">
        <f>IF('Crisis Indicator Data'!#REF!="No Data",1,IF(#REF!&lt;&gt;"",1,0))</f>
        <v>#REF!</v>
      </c>
      <c r="AV172" s="206" t="e">
        <f>IF('Crisis Indicator Data'!#REF!="No Data",1,IF(#REF!&lt;&gt;"",1,0))</f>
        <v>#REF!</v>
      </c>
      <c r="AW172" s="206" t="e">
        <f>IF('Crisis Indicator Data'!#REF!="No Data",1,IF(#REF!&lt;&gt;"",1,0))</f>
        <v>#REF!</v>
      </c>
      <c r="AX172" s="206" t="e">
        <f>IF('Crisis Indicator Data'!#REF!="No Data",1,IF(#REF!&lt;&gt;"",1,0))</f>
        <v>#REF!</v>
      </c>
      <c r="AY172" s="206" t="e">
        <f>IF('Crisis Indicator Data'!#REF!="No Data",1,IF(#REF!&lt;&gt;"",1,0))</f>
        <v>#REF!</v>
      </c>
      <c r="AZ172" s="206" t="e">
        <f>IF('Crisis Indicator Data'!#REF!="No Data",1,IF(#REF!&lt;&gt;"",1,0))</f>
        <v>#REF!</v>
      </c>
      <c r="BA172" t="e">
        <f t="shared" si="10"/>
        <v>#REF!</v>
      </c>
      <c r="BB172" s="22" t="e">
        <f t="shared" si="11"/>
        <v>#REF!</v>
      </c>
    </row>
    <row r="173" spans="1:54" x14ac:dyDescent="0.25">
      <c r="A173" t="s">
        <v>7388</v>
      </c>
      <c r="B173" s="206" t="e">
        <f>IF('Crisis Indicator Data'!#REF!="No Data",1,IF(#REF!&lt;&gt;"",1,0))</f>
        <v>#REF!</v>
      </c>
      <c r="C173" s="206" t="e">
        <f>IF('Crisis Indicator Data'!#REF!="No Data",1,IF(#REF!&lt;&gt;"",1,0))</f>
        <v>#REF!</v>
      </c>
      <c r="D173" s="206" t="e">
        <f>IF('Crisis Indicator Data'!#REF!="No Data",1,IF(#REF!&lt;&gt;"",1,0))</f>
        <v>#REF!</v>
      </c>
      <c r="E173" s="206" t="e">
        <f>IF('Crisis Indicator Data'!#REF!="No Data",1,IF(#REF!&lt;&gt;"",1,0))</f>
        <v>#REF!</v>
      </c>
      <c r="F173" s="206" t="e">
        <f>IF('Crisis Indicator Data'!#REF!="No Data",1,IF(#REF!&lt;&gt;"",1,0))</f>
        <v>#REF!</v>
      </c>
      <c r="G173" s="206" t="e">
        <f>IF('Crisis Indicator Data'!#REF!="No Data",1,IF(#REF!&lt;&gt;"",1,0))</f>
        <v>#REF!</v>
      </c>
      <c r="H173" s="206" t="e">
        <f>IF('Crisis Indicator Data'!#REF!="No Data",1,IF(#REF!&lt;&gt;"",1,0))</f>
        <v>#REF!</v>
      </c>
      <c r="I173" s="206" t="e">
        <f>IF('Crisis Indicator Data'!#REF!="No Data",1,IF(#REF!&lt;&gt;"",1,0))</f>
        <v>#REF!</v>
      </c>
      <c r="J173" s="206" t="e">
        <f>IF('Crisis Indicator Data'!#REF!="No Data",1,IF(#REF!&lt;&gt;"",1,0))</f>
        <v>#REF!</v>
      </c>
      <c r="K173" s="206" t="e">
        <f>IF('Crisis Indicator Data'!#REF!="No Data",1,IF(#REF!&lt;&gt;"",1,0))</f>
        <v>#REF!</v>
      </c>
      <c r="L173" s="206" t="e">
        <f>IF('Crisis Indicator Data'!#REF!="No Data",1,IF(#REF!&lt;&gt;"",1,0))</f>
        <v>#REF!</v>
      </c>
      <c r="M173" s="206" t="e">
        <f>IF('Crisis Indicator Data'!#REF!="No Data",1,IF(#REF!&lt;&gt;"",1,0))</f>
        <v>#REF!</v>
      </c>
      <c r="N173" s="206" t="e">
        <f>IF('Crisis Indicator Data'!#REF!="No Data",1,IF(#REF!&lt;&gt;"",1,0))</f>
        <v>#REF!</v>
      </c>
      <c r="O173" s="206" t="e">
        <f>IF('Crisis Indicator Data'!#REF!="No Data",1,IF(#REF!&lt;&gt;"",1,0))</f>
        <v>#REF!</v>
      </c>
      <c r="P173" s="206" t="e">
        <f>IF('Crisis Indicator Data'!#REF!="No Data",1,IF(#REF!&lt;&gt;"",1,0))</f>
        <v>#REF!</v>
      </c>
      <c r="Q173" s="206" t="e">
        <f>IF('Crisis Indicator Data'!#REF!="No Data",1,IF(#REF!&lt;&gt;"",1,0))</f>
        <v>#REF!</v>
      </c>
      <c r="R173" s="206" t="e">
        <f>IF('Crisis Indicator Data'!#REF!="No Data",1,IF(#REF!&lt;&gt;"",1,0))</f>
        <v>#REF!</v>
      </c>
      <c r="S173" s="206" t="e">
        <f>IF('Crisis Indicator Data'!#REF!="No Data",1,IF(#REF!&lt;&gt;"",1,0))</f>
        <v>#REF!</v>
      </c>
      <c r="T173" s="206" t="e">
        <f>IF('Crisis Indicator Data'!#REF!="No Data",1,IF(#REF!&lt;&gt;"",1,0))</f>
        <v>#REF!</v>
      </c>
      <c r="U173" s="206" t="e">
        <f>IF('Crisis Indicator Data'!#REF!="No Data",1,IF(#REF!&lt;&gt;"",1,0))</f>
        <v>#REF!</v>
      </c>
      <c r="V173" s="206" t="e">
        <f>IF('Crisis Indicator Data'!#REF!="No Data",1,IF(#REF!&lt;&gt;"",1,0))</f>
        <v>#REF!</v>
      </c>
      <c r="W173" s="206" t="e">
        <f>IF('Crisis Indicator Data'!#REF!="No Data",1,IF(#REF!&lt;&gt;"",1,0))</f>
        <v>#REF!</v>
      </c>
      <c r="X173" s="206" t="e">
        <f>IF('Crisis Indicator Data'!#REF!="No Data",1,IF(#REF!&lt;&gt;"",1,0))</f>
        <v>#REF!</v>
      </c>
      <c r="Y173" s="206" t="e">
        <f>IF('Crisis Indicator Data'!#REF!="No Data",1,IF(#REF!&lt;&gt;"",1,0))</f>
        <v>#REF!</v>
      </c>
      <c r="Z173" s="206" t="e">
        <f>IF('Crisis Indicator Data'!#REF!="No Data",1,IF(#REF!&lt;&gt;"",1,0))</f>
        <v>#REF!</v>
      </c>
      <c r="AA173" s="206" t="e">
        <f>IF('Crisis Indicator Data'!#REF!="No Data",1,IF(#REF!&lt;&gt;"",1,0))</f>
        <v>#REF!</v>
      </c>
      <c r="AB173" s="206" t="e">
        <f>IF('Crisis Indicator Data'!#REF!="No Data",1,IF(#REF!&lt;&gt;"",1,0))</f>
        <v>#REF!</v>
      </c>
      <c r="AC173" s="206" t="e">
        <f>IF('Crisis Indicator Data'!#REF!="No Data",1,IF(#REF!&lt;&gt;"",1,0))</f>
        <v>#REF!</v>
      </c>
      <c r="AD173" s="206" t="e">
        <f>IF('Crisis Indicator Data'!#REF!="No Data",1,IF(#REF!&lt;&gt;"",1,0))</f>
        <v>#REF!</v>
      </c>
      <c r="AE173" s="206" t="e">
        <f>IF('Crisis Indicator Data'!#REF!="No Data",1,IF(#REF!&lt;&gt;"",1,0))</f>
        <v>#REF!</v>
      </c>
      <c r="AF173" s="206" t="e">
        <f>IF('Crisis Indicator Data'!#REF!="No Data",1,IF(#REF!&lt;&gt;"",1,0))</f>
        <v>#REF!</v>
      </c>
      <c r="AG173" s="206" t="e">
        <f>IF('Crisis Indicator Data'!#REF!="No Data",1,IF(#REF!&lt;&gt;"",1,0))</f>
        <v>#REF!</v>
      </c>
      <c r="AH173" s="206" t="e">
        <f>IF('Crisis Indicator Data'!#REF!="No Data",1,IF(#REF!&lt;&gt;"",1,0))</f>
        <v>#REF!</v>
      </c>
      <c r="AI173" s="206" t="e">
        <f>IF('Crisis Indicator Data'!#REF!="No Data",1,IF(#REF!&lt;&gt;"",1,0))</f>
        <v>#REF!</v>
      </c>
      <c r="AJ173" s="206" t="e">
        <f>IF('Crisis Indicator Data'!#REF!="No Data",1,IF(#REF!&lt;&gt;"",1,0))</f>
        <v>#REF!</v>
      </c>
      <c r="AK173" s="206" t="e">
        <f>IF('Crisis Indicator Data'!#REF!="No Data",1,IF(#REF!&lt;&gt;"",1,0))</f>
        <v>#REF!</v>
      </c>
      <c r="AL173" s="206" t="e">
        <f>IF('Crisis Indicator Data'!#REF!="No Data",1,IF(#REF!&lt;&gt;"",1,0))</f>
        <v>#REF!</v>
      </c>
      <c r="AM173" s="206" t="e">
        <f>IF('Crisis Indicator Data'!#REF!="No Data",1,IF(#REF!&lt;&gt;"",1,0))</f>
        <v>#REF!</v>
      </c>
      <c r="AN173" s="206" t="e">
        <f>IF('Crisis Indicator Data'!#REF!="No Data",1,IF(#REF!&lt;&gt;"",1,0))</f>
        <v>#REF!</v>
      </c>
      <c r="AO173" s="206" t="e">
        <f>IF('Crisis Indicator Data'!#REF!="No Data",1,IF(#REF!&lt;&gt;"",1,0))</f>
        <v>#REF!</v>
      </c>
      <c r="AP173" s="206" t="e">
        <f>IF('Crisis Indicator Data'!#REF!="No Data",1,IF(#REF!&lt;&gt;"",1,0))</f>
        <v>#REF!</v>
      </c>
      <c r="AQ173" s="206" t="e">
        <f>IF('Crisis Indicator Data'!#REF!="No Data",1,IF(#REF!&lt;&gt;"",1,0))</f>
        <v>#REF!</v>
      </c>
      <c r="AR173" s="206" t="e">
        <f>IF('Crisis Indicator Data'!#REF!="No Data",1,IF(#REF!&lt;&gt;"",1,0))</f>
        <v>#REF!</v>
      </c>
      <c r="AS173" s="206" t="e">
        <f>IF('Crisis Indicator Data'!#REF!="No Data",1,IF(#REF!&lt;&gt;"",1,0))</f>
        <v>#REF!</v>
      </c>
      <c r="AT173" s="206" t="e">
        <f>IF('Crisis Indicator Data'!#REF!="No Data",1,IF(#REF!&lt;&gt;"",1,0))</f>
        <v>#REF!</v>
      </c>
      <c r="AU173" s="206" t="e">
        <f>IF('Crisis Indicator Data'!#REF!="No Data",1,IF(#REF!&lt;&gt;"",1,0))</f>
        <v>#REF!</v>
      </c>
      <c r="AV173" s="206" t="e">
        <f>IF('Crisis Indicator Data'!#REF!="No Data",1,IF(#REF!&lt;&gt;"",1,0))</f>
        <v>#REF!</v>
      </c>
      <c r="AW173" s="206" t="e">
        <f>IF('Crisis Indicator Data'!#REF!="No Data",1,IF(#REF!&lt;&gt;"",1,0))</f>
        <v>#REF!</v>
      </c>
      <c r="AX173" s="206" t="e">
        <f>IF('Crisis Indicator Data'!#REF!="No Data",1,IF(#REF!&lt;&gt;"",1,0))</f>
        <v>#REF!</v>
      </c>
      <c r="AY173" s="206" t="e">
        <f>IF('Crisis Indicator Data'!#REF!="No Data",1,IF(#REF!&lt;&gt;"",1,0))</f>
        <v>#REF!</v>
      </c>
      <c r="AZ173" s="206" t="e">
        <f>IF('Crisis Indicator Data'!#REF!="No Data",1,IF(#REF!&lt;&gt;"",1,0))</f>
        <v>#REF!</v>
      </c>
      <c r="BA173" t="e">
        <f t="shared" si="10"/>
        <v>#REF!</v>
      </c>
      <c r="BB173" s="22" t="e">
        <f t="shared" si="11"/>
        <v>#REF!</v>
      </c>
    </row>
    <row r="174" spans="1:54" x14ac:dyDescent="0.25">
      <c r="A174" t="s">
        <v>7396</v>
      </c>
      <c r="B174" s="206" t="e">
        <f>IF('Crisis Indicator Data'!#REF!="No Data",1,IF(#REF!&lt;&gt;"",1,0))</f>
        <v>#REF!</v>
      </c>
      <c r="C174" s="206" t="e">
        <f>IF('Crisis Indicator Data'!#REF!="No Data",1,IF(#REF!&lt;&gt;"",1,0))</f>
        <v>#REF!</v>
      </c>
      <c r="D174" s="206" t="e">
        <f>IF('Crisis Indicator Data'!#REF!="No Data",1,IF(#REF!&lt;&gt;"",1,0))</f>
        <v>#REF!</v>
      </c>
      <c r="E174" s="206" t="e">
        <f>IF('Crisis Indicator Data'!#REF!="No Data",1,IF(#REF!&lt;&gt;"",1,0))</f>
        <v>#REF!</v>
      </c>
      <c r="F174" s="206" t="e">
        <f>IF('Crisis Indicator Data'!#REF!="No Data",1,IF(#REF!&lt;&gt;"",1,0))</f>
        <v>#REF!</v>
      </c>
      <c r="G174" s="206" t="e">
        <f>IF('Crisis Indicator Data'!#REF!="No Data",1,IF(#REF!&lt;&gt;"",1,0))</f>
        <v>#REF!</v>
      </c>
      <c r="H174" s="206" t="e">
        <f>IF('Crisis Indicator Data'!#REF!="No Data",1,IF(#REF!&lt;&gt;"",1,0))</f>
        <v>#REF!</v>
      </c>
      <c r="I174" s="206" t="e">
        <f>IF('Crisis Indicator Data'!#REF!="No Data",1,IF(#REF!&lt;&gt;"",1,0))</f>
        <v>#REF!</v>
      </c>
      <c r="J174" s="206" t="e">
        <f>IF('Crisis Indicator Data'!#REF!="No Data",1,IF(#REF!&lt;&gt;"",1,0))</f>
        <v>#REF!</v>
      </c>
      <c r="K174" s="206" t="e">
        <f>IF('Crisis Indicator Data'!#REF!="No Data",1,IF(#REF!&lt;&gt;"",1,0))</f>
        <v>#REF!</v>
      </c>
      <c r="L174" s="206" t="e">
        <f>IF('Crisis Indicator Data'!#REF!="No Data",1,IF(#REF!&lt;&gt;"",1,0))</f>
        <v>#REF!</v>
      </c>
      <c r="M174" s="206" t="e">
        <f>IF('Crisis Indicator Data'!#REF!="No Data",1,IF(#REF!&lt;&gt;"",1,0))</f>
        <v>#REF!</v>
      </c>
      <c r="N174" s="206" t="e">
        <f>IF('Crisis Indicator Data'!#REF!="No Data",1,IF(#REF!&lt;&gt;"",1,0))</f>
        <v>#REF!</v>
      </c>
      <c r="O174" s="206" t="e">
        <f>IF('Crisis Indicator Data'!#REF!="No Data",1,IF(#REF!&lt;&gt;"",1,0))</f>
        <v>#REF!</v>
      </c>
      <c r="P174" s="206" t="e">
        <f>IF('Crisis Indicator Data'!#REF!="No Data",1,IF(#REF!&lt;&gt;"",1,0))</f>
        <v>#REF!</v>
      </c>
      <c r="Q174" s="206" t="e">
        <f>IF('Crisis Indicator Data'!#REF!="No Data",1,IF(#REF!&lt;&gt;"",1,0))</f>
        <v>#REF!</v>
      </c>
      <c r="R174" s="206" t="e">
        <f>IF('Crisis Indicator Data'!#REF!="No Data",1,IF(#REF!&lt;&gt;"",1,0))</f>
        <v>#REF!</v>
      </c>
      <c r="S174" s="206" t="e">
        <f>IF('Crisis Indicator Data'!#REF!="No Data",1,IF(#REF!&lt;&gt;"",1,0))</f>
        <v>#REF!</v>
      </c>
      <c r="T174" s="206" t="e">
        <f>IF('Crisis Indicator Data'!#REF!="No Data",1,IF(#REF!&lt;&gt;"",1,0))</f>
        <v>#REF!</v>
      </c>
      <c r="U174" s="206" t="e">
        <f>IF('Crisis Indicator Data'!#REF!="No Data",1,IF(#REF!&lt;&gt;"",1,0))</f>
        <v>#REF!</v>
      </c>
      <c r="V174" s="206" t="e">
        <f>IF('Crisis Indicator Data'!#REF!="No Data",1,IF(#REF!&lt;&gt;"",1,0))</f>
        <v>#REF!</v>
      </c>
      <c r="W174" s="206" t="e">
        <f>IF('Crisis Indicator Data'!#REF!="No Data",1,IF(#REF!&lt;&gt;"",1,0))</f>
        <v>#REF!</v>
      </c>
      <c r="X174" s="206" t="e">
        <f>IF('Crisis Indicator Data'!#REF!="No Data",1,IF(#REF!&lt;&gt;"",1,0))</f>
        <v>#REF!</v>
      </c>
      <c r="Y174" s="206" t="e">
        <f>IF('Crisis Indicator Data'!#REF!="No Data",1,IF(#REF!&lt;&gt;"",1,0))</f>
        <v>#REF!</v>
      </c>
      <c r="Z174" s="206" t="e">
        <f>IF('Crisis Indicator Data'!#REF!="No Data",1,IF(#REF!&lt;&gt;"",1,0))</f>
        <v>#REF!</v>
      </c>
      <c r="AA174" s="206" t="e">
        <f>IF('Crisis Indicator Data'!#REF!="No Data",1,IF(#REF!&lt;&gt;"",1,0))</f>
        <v>#REF!</v>
      </c>
      <c r="AB174" s="206" t="e">
        <f>IF('Crisis Indicator Data'!#REF!="No Data",1,IF(#REF!&lt;&gt;"",1,0))</f>
        <v>#REF!</v>
      </c>
      <c r="AC174" s="206" t="e">
        <f>IF('Crisis Indicator Data'!#REF!="No Data",1,IF(#REF!&lt;&gt;"",1,0))</f>
        <v>#REF!</v>
      </c>
      <c r="AD174" s="206" t="e">
        <f>IF('Crisis Indicator Data'!#REF!="No Data",1,IF(#REF!&lt;&gt;"",1,0))</f>
        <v>#REF!</v>
      </c>
      <c r="AE174" s="206" t="e">
        <f>IF('Crisis Indicator Data'!#REF!="No Data",1,IF(#REF!&lt;&gt;"",1,0))</f>
        <v>#REF!</v>
      </c>
      <c r="AF174" s="206" t="e">
        <f>IF('Crisis Indicator Data'!#REF!="No Data",1,IF(#REF!&lt;&gt;"",1,0))</f>
        <v>#REF!</v>
      </c>
      <c r="AG174" s="206" t="e">
        <f>IF('Crisis Indicator Data'!#REF!="No Data",1,IF(#REF!&lt;&gt;"",1,0))</f>
        <v>#REF!</v>
      </c>
      <c r="AH174" s="206" t="e">
        <f>IF('Crisis Indicator Data'!#REF!="No Data",1,IF(#REF!&lt;&gt;"",1,0))</f>
        <v>#REF!</v>
      </c>
      <c r="AI174" s="206" t="e">
        <f>IF('Crisis Indicator Data'!#REF!="No Data",1,IF(#REF!&lt;&gt;"",1,0))</f>
        <v>#REF!</v>
      </c>
      <c r="AJ174" s="206" t="e">
        <f>IF('Crisis Indicator Data'!#REF!="No Data",1,IF(#REF!&lt;&gt;"",1,0))</f>
        <v>#REF!</v>
      </c>
      <c r="AK174" s="206" t="e">
        <f>IF('Crisis Indicator Data'!#REF!="No Data",1,IF(#REF!&lt;&gt;"",1,0))</f>
        <v>#REF!</v>
      </c>
      <c r="AL174" s="206" t="e">
        <f>IF('Crisis Indicator Data'!#REF!="No Data",1,IF(#REF!&lt;&gt;"",1,0))</f>
        <v>#REF!</v>
      </c>
      <c r="AM174" s="206" t="e">
        <f>IF('Crisis Indicator Data'!#REF!="No Data",1,IF(#REF!&lt;&gt;"",1,0))</f>
        <v>#REF!</v>
      </c>
      <c r="AN174" s="206" t="e">
        <f>IF('Crisis Indicator Data'!#REF!="No Data",1,IF(#REF!&lt;&gt;"",1,0))</f>
        <v>#REF!</v>
      </c>
      <c r="AO174" s="206" t="e">
        <f>IF('Crisis Indicator Data'!#REF!="No Data",1,IF(#REF!&lt;&gt;"",1,0))</f>
        <v>#REF!</v>
      </c>
      <c r="AP174" s="206" t="e">
        <f>IF('Crisis Indicator Data'!#REF!="No Data",1,IF(#REF!&lt;&gt;"",1,0))</f>
        <v>#REF!</v>
      </c>
      <c r="AQ174" s="206" t="e">
        <f>IF('Crisis Indicator Data'!#REF!="No Data",1,IF(#REF!&lt;&gt;"",1,0))</f>
        <v>#REF!</v>
      </c>
      <c r="AR174" s="206" t="e">
        <f>IF('Crisis Indicator Data'!#REF!="No Data",1,IF(#REF!&lt;&gt;"",1,0))</f>
        <v>#REF!</v>
      </c>
      <c r="AS174" s="206" t="e">
        <f>IF('Crisis Indicator Data'!#REF!="No Data",1,IF(#REF!&lt;&gt;"",1,0))</f>
        <v>#REF!</v>
      </c>
      <c r="AT174" s="206" t="e">
        <f>IF('Crisis Indicator Data'!#REF!="No Data",1,IF(#REF!&lt;&gt;"",1,0))</f>
        <v>#REF!</v>
      </c>
      <c r="AU174" s="206" t="e">
        <f>IF('Crisis Indicator Data'!#REF!="No Data",1,IF(#REF!&lt;&gt;"",1,0))</f>
        <v>#REF!</v>
      </c>
      <c r="AV174" s="206" t="e">
        <f>IF('Crisis Indicator Data'!#REF!="No Data",1,IF(#REF!&lt;&gt;"",1,0))</f>
        <v>#REF!</v>
      </c>
      <c r="AW174" s="206" t="e">
        <f>IF('Crisis Indicator Data'!#REF!="No Data",1,IF(#REF!&lt;&gt;"",1,0))</f>
        <v>#REF!</v>
      </c>
      <c r="AX174" s="206" t="e">
        <f>IF('Crisis Indicator Data'!#REF!="No Data",1,IF(#REF!&lt;&gt;"",1,0))</f>
        <v>#REF!</v>
      </c>
      <c r="AY174" s="206" t="e">
        <f>IF('Crisis Indicator Data'!#REF!="No Data",1,IF(#REF!&lt;&gt;"",1,0))</f>
        <v>#REF!</v>
      </c>
      <c r="AZ174" s="206" t="e">
        <f>IF('Crisis Indicator Data'!#REF!="No Data",1,IF(#REF!&lt;&gt;"",1,0))</f>
        <v>#REF!</v>
      </c>
      <c r="BA174" t="e">
        <f t="shared" si="10"/>
        <v>#REF!</v>
      </c>
      <c r="BB174" s="22" t="e">
        <f t="shared" si="11"/>
        <v>#REF!</v>
      </c>
    </row>
    <row r="175" spans="1:54" x14ac:dyDescent="0.25">
      <c r="A175" t="s">
        <v>7397</v>
      </c>
      <c r="B175" s="206" t="e">
        <f>IF('Crisis Indicator Data'!#REF!="No Data",1,IF(#REF!&lt;&gt;"",1,0))</f>
        <v>#REF!</v>
      </c>
      <c r="C175" s="206" t="e">
        <f>IF('Crisis Indicator Data'!#REF!="No Data",1,IF(#REF!&lt;&gt;"",1,0))</f>
        <v>#REF!</v>
      </c>
      <c r="D175" s="206" t="e">
        <f>IF('Crisis Indicator Data'!#REF!="No Data",1,IF(#REF!&lt;&gt;"",1,0))</f>
        <v>#REF!</v>
      </c>
      <c r="E175" s="206" t="e">
        <f>IF('Crisis Indicator Data'!#REF!="No Data",1,IF(#REF!&lt;&gt;"",1,0))</f>
        <v>#REF!</v>
      </c>
      <c r="F175" s="206" t="e">
        <f>IF('Crisis Indicator Data'!#REF!="No Data",1,IF(#REF!&lt;&gt;"",1,0))</f>
        <v>#REF!</v>
      </c>
      <c r="G175" s="206" t="e">
        <f>IF('Crisis Indicator Data'!#REF!="No Data",1,IF(#REF!&lt;&gt;"",1,0))</f>
        <v>#REF!</v>
      </c>
      <c r="H175" s="206" t="e">
        <f>IF('Crisis Indicator Data'!#REF!="No Data",1,IF(#REF!&lt;&gt;"",1,0))</f>
        <v>#REF!</v>
      </c>
      <c r="I175" s="206" t="e">
        <f>IF('Crisis Indicator Data'!#REF!="No Data",1,IF(#REF!&lt;&gt;"",1,0))</f>
        <v>#REF!</v>
      </c>
      <c r="J175" s="206" t="e">
        <f>IF('Crisis Indicator Data'!#REF!="No Data",1,IF(#REF!&lt;&gt;"",1,0))</f>
        <v>#REF!</v>
      </c>
      <c r="K175" s="206" t="e">
        <f>IF('Crisis Indicator Data'!#REF!="No Data",1,IF(#REF!&lt;&gt;"",1,0))</f>
        <v>#REF!</v>
      </c>
      <c r="L175" s="206" t="e">
        <f>IF('Crisis Indicator Data'!#REF!="No Data",1,IF(#REF!&lt;&gt;"",1,0))</f>
        <v>#REF!</v>
      </c>
      <c r="M175" s="206" t="e">
        <f>IF('Crisis Indicator Data'!#REF!="No Data",1,IF(#REF!&lt;&gt;"",1,0))</f>
        <v>#REF!</v>
      </c>
      <c r="N175" s="206" t="e">
        <f>IF('Crisis Indicator Data'!#REF!="No Data",1,IF(#REF!&lt;&gt;"",1,0))</f>
        <v>#REF!</v>
      </c>
      <c r="O175" s="206" t="e">
        <f>IF('Crisis Indicator Data'!#REF!="No Data",1,IF(#REF!&lt;&gt;"",1,0))</f>
        <v>#REF!</v>
      </c>
      <c r="P175" s="206" t="e">
        <f>IF('Crisis Indicator Data'!#REF!="No Data",1,IF(#REF!&lt;&gt;"",1,0))</f>
        <v>#REF!</v>
      </c>
      <c r="Q175" s="206" t="e">
        <f>IF('Crisis Indicator Data'!#REF!="No Data",1,IF(#REF!&lt;&gt;"",1,0))</f>
        <v>#REF!</v>
      </c>
      <c r="R175" s="206" t="e">
        <f>IF('Crisis Indicator Data'!#REF!="No Data",1,IF(#REF!&lt;&gt;"",1,0))</f>
        <v>#REF!</v>
      </c>
      <c r="S175" s="206" t="e">
        <f>IF('Crisis Indicator Data'!#REF!="No Data",1,IF(#REF!&lt;&gt;"",1,0))</f>
        <v>#REF!</v>
      </c>
      <c r="T175" s="206" t="e">
        <f>IF('Crisis Indicator Data'!#REF!="No Data",1,IF(#REF!&lt;&gt;"",1,0))</f>
        <v>#REF!</v>
      </c>
      <c r="U175" s="206" t="e">
        <f>IF('Crisis Indicator Data'!#REF!="No Data",1,IF(#REF!&lt;&gt;"",1,0))</f>
        <v>#REF!</v>
      </c>
      <c r="V175" s="206" t="e">
        <f>IF('Crisis Indicator Data'!#REF!="No Data",1,IF(#REF!&lt;&gt;"",1,0))</f>
        <v>#REF!</v>
      </c>
      <c r="W175" s="206" t="e">
        <f>IF('Crisis Indicator Data'!#REF!="No Data",1,IF(#REF!&lt;&gt;"",1,0))</f>
        <v>#REF!</v>
      </c>
      <c r="X175" s="206" t="e">
        <f>IF('Crisis Indicator Data'!#REF!="No Data",1,IF(#REF!&lt;&gt;"",1,0))</f>
        <v>#REF!</v>
      </c>
      <c r="Y175" s="206" t="e">
        <f>IF('Crisis Indicator Data'!#REF!="No Data",1,IF(#REF!&lt;&gt;"",1,0))</f>
        <v>#REF!</v>
      </c>
      <c r="Z175" s="206" t="e">
        <f>IF('Crisis Indicator Data'!#REF!="No Data",1,IF(#REF!&lt;&gt;"",1,0))</f>
        <v>#REF!</v>
      </c>
      <c r="AA175" s="206" t="e">
        <f>IF('Crisis Indicator Data'!#REF!="No Data",1,IF(#REF!&lt;&gt;"",1,0))</f>
        <v>#REF!</v>
      </c>
      <c r="AB175" s="206" t="e">
        <f>IF('Crisis Indicator Data'!#REF!="No Data",1,IF(#REF!&lt;&gt;"",1,0))</f>
        <v>#REF!</v>
      </c>
      <c r="AC175" s="206" t="e">
        <f>IF('Crisis Indicator Data'!#REF!="No Data",1,IF(#REF!&lt;&gt;"",1,0))</f>
        <v>#REF!</v>
      </c>
      <c r="AD175" s="206" t="e">
        <f>IF('Crisis Indicator Data'!#REF!="No Data",1,IF(#REF!&lt;&gt;"",1,0))</f>
        <v>#REF!</v>
      </c>
      <c r="AE175" s="206" t="e">
        <f>IF('Crisis Indicator Data'!#REF!="No Data",1,IF(#REF!&lt;&gt;"",1,0))</f>
        <v>#REF!</v>
      </c>
      <c r="AF175" s="206" t="e">
        <f>IF('Crisis Indicator Data'!#REF!="No Data",1,IF(#REF!&lt;&gt;"",1,0))</f>
        <v>#REF!</v>
      </c>
      <c r="AG175" s="206" t="e">
        <f>IF('Crisis Indicator Data'!#REF!="No Data",1,IF(#REF!&lt;&gt;"",1,0))</f>
        <v>#REF!</v>
      </c>
      <c r="AH175" s="206" t="e">
        <f>IF('Crisis Indicator Data'!#REF!="No Data",1,IF(#REF!&lt;&gt;"",1,0))</f>
        <v>#REF!</v>
      </c>
      <c r="AI175" s="206" t="e">
        <f>IF('Crisis Indicator Data'!#REF!="No Data",1,IF(#REF!&lt;&gt;"",1,0))</f>
        <v>#REF!</v>
      </c>
      <c r="AJ175" s="206" t="e">
        <f>IF('Crisis Indicator Data'!#REF!="No Data",1,IF(#REF!&lt;&gt;"",1,0))</f>
        <v>#REF!</v>
      </c>
      <c r="AK175" s="206" t="e">
        <f>IF('Crisis Indicator Data'!#REF!="No Data",1,IF(#REF!&lt;&gt;"",1,0))</f>
        <v>#REF!</v>
      </c>
      <c r="AL175" s="206" t="e">
        <f>IF('Crisis Indicator Data'!#REF!="No Data",1,IF(#REF!&lt;&gt;"",1,0))</f>
        <v>#REF!</v>
      </c>
      <c r="AM175" s="206" t="e">
        <f>IF('Crisis Indicator Data'!#REF!="No Data",1,IF(#REF!&lt;&gt;"",1,0))</f>
        <v>#REF!</v>
      </c>
      <c r="AN175" s="206" t="e">
        <f>IF('Crisis Indicator Data'!#REF!="No Data",1,IF(#REF!&lt;&gt;"",1,0))</f>
        <v>#REF!</v>
      </c>
      <c r="AO175" s="206" t="e">
        <f>IF('Crisis Indicator Data'!#REF!="No Data",1,IF(#REF!&lt;&gt;"",1,0))</f>
        <v>#REF!</v>
      </c>
      <c r="AP175" s="206" t="e">
        <f>IF('Crisis Indicator Data'!#REF!="No Data",1,IF(#REF!&lt;&gt;"",1,0))</f>
        <v>#REF!</v>
      </c>
      <c r="AQ175" s="206" t="e">
        <f>IF('Crisis Indicator Data'!#REF!="No Data",1,IF(#REF!&lt;&gt;"",1,0))</f>
        <v>#REF!</v>
      </c>
      <c r="AR175" s="206" t="e">
        <f>IF('Crisis Indicator Data'!#REF!="No Data",1,IF(#REF!&lt;&gt;"",1,0))</f>
        <v>#REF!</v>
      </c>
      <c r="AS175" s="206" t="e">
        <f>IF('Crisis Indicator Data'!#REF!="No Data",1,IF(#REF!&lt;&gt;"",1,0))</f>
        <v>#REF!</v>
      </c>
      <c r="AT175" s="206" t="e">
        <f>IF('Crisis Indicator Data'!#REF!="No Data",1,IF(#REF!&lt;&gt;"",1,0))</f>
        <v>#REF!</v>
      </c>
      <c r="AU175" s="206" t="e">
        <f>IF('Crisis Indicator Data'!#REF!="No Data",1,IF(#REF!&lt;&gt;"",1,0))</f>
        <v>#REF!</v>
      </c>
      <c r="AV175" s="206" t="e">
        <f>IF('Crisis Indicator Data'!#REF!="No Data",1,IF(#REF!&lt;&gt;"",1,0))</f>
        <v>#REF!</v>
      </c>
      <c r="AW175" s="206" t="e">
        <f>IF('Crisis Indicator Data'!#REF!="No Data",1,IF(#REF!&lt;&gt;"",1,0))</f>
        <v>#REF!</v>
      </c>
      <c r="AX175" s="206" t="e">
        <f>IF('Crisis Indicator Data'!#REF!="No Data",1,IF(#REF!&lt;&gt;"",1,0))</f>
        <v>#REF!</v>
      </c>
      <c r="AY175" s="206" t="e">
        <f>IF('Crisis Indicator Data'!#REF!="No Data",1,IF(#REF!&lt;&gt;"",1,0))</f>
        <v>#REF!</v>
      </c>
      <c r="AZ175" s="206" t="e">
        <f>IF('Crisis Indicator Data'!#REF!="No Data",1,IF(#REF!&lt;&gt;"",1,0))</f>
        <v>#REF!</v>
      </c>
      <c r="BA175" t="e">
        <f t="shared" si="10"/>
        <v>#REF!</v>
      </c>
      <c r="BB175" s="22" t="e">
        <f t="shared" si="11"/>
        <v>#REF!</v>
      </c>
    </row>
    <row r="176" spans="1:54" x14ac:dyDescent="0.25">
      <c r="A176" t="s">
        <v>7398</v>
      </c>
      <c r="B176" s="206" t="e">
        <f>IF('Crisis Indicator Data'!#REF!="No Data",1,IF(#REF!&lt;&gt;"",1,0))</f>
        <v>#REF!</v>
      </c>
      <c r="C176" s="206" t="e">
        <f>IF('Crisis Indicator Data'!#REF!="No Data",1,IF(#REF!&lt;&gt;"",1,0))</f>
        <v>#REF!</v>
      </c>
      <c r="D176" s="206" t="e">
        <f>IF('Crisis Indicator Data'!#REF!="No Data",1,IF(#REF!&lt;&gt;"",1,0))</f>
        <v>#REF!</v>
      </c>
      <c r="E176" s="206" t="e">
        <f>IF('Crisis Indicator Data'!#REF!="No Data",1,IF(#REF!&lt;&gt;"",1,0))</f>
        <v>#REF!</v>
      </c>
      <c r="F176" s="206" t="e">
        <f>IF('Crisis Indicator Data'!#REF!="No Data",1,IF(#REF!&lt;&gt;"",1,0))</f>
        <v>#REF!</v>
      </c>
      <c r="G176" s="206" t="e">
        <f>IF('Crisis Indicator Data'!#REF!="No Data",1,IF(#REF!&lt;&gt;"",1,0))</f>
        <v>#REF!</v>
      </c>
      <c r="H176" s="206" t="e">
        <f>IF('Crisis Indicator Data'!#REF!="No Data",1,IF(#REF!&lt;&gt;"",1,0))</f>
        <v>#REF!</v>
      </c>
      <c r="I176" s="206" t="e">
        <f>IF('Crisis Indicator Data'!#REF!="No Data",1,IF(#REF!&lt;&gt;"",1,0))</f>
        <v>#REF!</v>
      </c>
      <c r="J176" s="206" t="e">
        <f>IF('Crisis Indicator Data'!#REF!="No Data",1,IF(#REF!&lt;&gt;"",1,0))</f>
        <v>#REF!</v>
      </c>
      <c r="K176" s="206" t="e">
        <f>IF('Crisis Indicator Data'!#REF!="No Data",1,IF(#REF!&lt;&gt;"",1,0))</f>
        <v>#REF!</v>
      </c>
      <c r="L176" s="206" t="e">
        <f>IF('Crisis Indicator Data'!#REF!="No Data",1,IF(#REF!&lt;&gt;"",1,0))</f>
        <v>#REF!</v>
      </c>
      <c r="M176" s="206" t="e">
        <f>IF('Crisis Indicator Data'!#REF!="No Data",1,IF(#REF!&lt;&gt;"",1,0))</f>
        <v>#REF!</v>
      </c>
      <c r="N176" s="206" t="e">
        <f>IF('Crisis Indicator Data'!#REF!="No Data",1,IF(#REF!&lt;&gt;"",1,0))</f>
        <v>#REF!</v>
      </c>
      <c r="O176" s="206" t="e">
        <f>IF('Crisis Indicator Data'!#REF!="No Data",1,IF(#REF!&lt;&gt;"",1,0))</f>
        <v>#REF!</v>
      </c>
      <c r="P176" s="206" t="e">
        <f>IF('Crisis Indicator Data'!#REF!="No Data",1,IF(#REF!&lt;&gt;"",1,0))</f>
        <v>#REF!</v>
      </c>
      <c r="Q176" s="206" t="e">
        <f>IF('Crisis Indicator Data'!#REF!="No Data",1,IF(#REF!&lt;&gt;"",1,0))</f>
        <v>#REF!</v>
      </c>
      <c r="R176" s="206" t="e">
        <f>IF('Crisis Indicator Data'!#REF!="No Data",1,IF(#REF!&lt;&gt;"",1,0))</f>
        <v>#REF!</v>
      </c>
      <c r="S176" s="206" t="e">
        <f>IF('Crisis Indicator Data'!#REF!="No Data",1,IF(#REF!&lt;&gt;"",1,0))</f>
        <v>#REF!</v>
      </c>
      <c r="T176" s="206" t="e">
        <f>IF('Crisis Indicator Data'!#REF!="No Data",1,IF(#REF!&lt;&gt;"",1,0))</f>
        <v>#REF!</v>
      </c>
      <c r="U176" s="206" t="e">
        <f>IF('Crisis Indicator Data'!#REF!="No Data",1,IF(#REF!&lt;&gt;"",1,0))</f>
        <v>#REF!</v>
      </c>
      <c r="V176" s="206" t="e">
        <f>IF('Crisis Indicator Data'!#REF!="No Data",1,IF(#REF!&lt;&gt;"",1,0))</f>
        <v>#REF!</v>
      </c>
      <c r="W176" s="206" t="e">
        <f>IF('Crisis Indicator Data'!#REF!="No Data",1,IF(#REF!&lt;&gt;"",1,0))</f>
        <v>#REF!</v>
      </c>
      <c r="X176" s="206" t="e">
        <f>IF('Crisis Indicator Data'!#REF!="No Data",1,IF(#REF!&lt;&gt;"",1,0))</f>
        <v>#REF!</v>
      </c>
      <c r="Y176" s="206" t="e">
        <f>IF('Crisis Indicator Data'!#REF!="No Data",1,IF(#REF!&lt;&gt;"",1,0))</f>
        <v>#REF!</v>
      </c>
      <c r="Z176" s="206" t="e">
        <f>IF('Crisis Indicator Data'!#REF!="No Data",1,IF(#REF!&lt;&gt;"",1,0))</f>
        <v>#REF!</v>
      </c>
      <c r="AA176" s="206" t="e">
        <f>IF('Crisis Indicator Data'!#REF!="No Data",1,IF(#REF!&lt;&gt;"",1,0))</f>
        <v>#REF!</v>
      </c>
      <c r="AB176" s="206" t="e">
        <f>IF('Crisis Indicator Data'!#REF!="No Data",1,IF(#REF!&lt;&gt;"",1,0))</f>
        <v>#REF!</v>
      </c>
      <c r="AC176" s="206" t="e">
        <f>IF('Crisis Indicator Data'!#REF!="No Data",1,IF(#REF!&lt;&gt;"",1,0))</f>
        <v>#REF!</v>
      </c>
      <c r="AD176" s="206" t="e">
        <f>IF('Crisis Indicator Data'!#REF!="No Data",1,IF(#REF!&lt;&gt;"",1,0))</f>
        <v>#REF!</v>
      </c>
      <c r="AE176" s="206" t="e">
        <f>IF('Crisis Indicator Data'!#REF!="No Data",1,IF(#REF!&lt;&gt;"",1,0))</f>
        <v>#REF!</v>
      </c>
      <c r="AF176" s="206" t="e">
        <f>IF('Crisis Indicator Data'!#REF!="No Data",1,IF(#REF!&lt;&gt;"",1,0))</f>
        <v>#REF!</v>
      </c>
      <c r="AG176" s="206" t="e">
        <f>IF('Crisis Indicator Data'!#REF!="No Data",1,IF(#REF!&lt;&gt;"",1,0))</f>
        <v>#REF!</v>
      </c>
      <c r="AH176" s="206" t="e">
        <f>IF('Crisis Indicator Data'!#REF!="No Data",1,IF(#REF!&lt;&gt;"",1,0))</f>
        <v>#REF!</v>
      </c>
      <c r="AI176" s="206" t="e">
        <f>IF('Crisis Indicator Data'!#REF!="No Data",1,IF(#REF!&lt;&gt;"",1,0))</f>
        <v>#REF!</v>
      </c>
      <c r="AJ176" s="206" t="e">
        <f>IF('Crisis Indicator Data'!#REF!="No Data",1,IF(#REF!&lt;&gt;"",1,0))</f>
        <v>#REF!</v>
      </c>
      <c r="AK176" s="206" t="e">
        <f>IF('Crisis Indicator Data'!#REF!="No Data",1,IF(#REF!&lt;&gt;"",1,0))</f>
        <v>#REF!</v>
      </c>
      <c r="AL176" s="206" t="e">
        <f>IF('Crisis Indicator Data'!#REF!="No Data",1,IF(#REF!&lt;&gt;"",1,0))</f>
        <v>#REF!</v>
      </c>
      <c r="AM176" s="206" t="e">
        <f>IF('Crisis Indicator Data'!#REF!="No Data",1,IF(#REF!&lt;&gt;"",1,0))</f>
        <v>#REF!</v>
      </c>
      <c r="AN176" s="206" t="e">
        <f>IF('Crisis Indicator Data'!#REF!="No Data",1,IF(#REF!&lt;&gt;"",1,0))</f>
        <v>#REF!</v>
      </c>
      <c r="AO176" s="206" t="e">
        <f>IF('Crisis Indicator Data'!#REF!="No Data",1,IF(#REF!&lt;&gt;"",1,0))</f>
        <v>#REF!</v>
      </c>
      <c r="AP176" s="206" t="e">
        <f>IF('Crisis Indicator Data'!#REF!="No Data",1,IF(#REF!&lt;&gt;"",1,0))</f>
        <v>#REF!</v>
      </c>
      <c r="AQ176" s="206" t="e">
        <f>IF('Crisis Indicator Data'!#REF!="No Data",1,IF(#REF!&lt;&gt;"",1,0))</f>
        <v>#REF!</v>
      </c>
      <c r="AR176" s="206" t="e">
        <f>IF('Crisis Indicator Data'!#REF!="No Data",1,IF(#REF!&lt;&gt;"",1,0))</f>
        <v>#REF!</v>
      </c>
      <c r="AS176" s="206" t="e">
        <f>IF('Crisis Indicator Data'!#REF!="No Data",1,IF(#REF!&lt;&gt;"",1,0))</f>
        <v>#REF!</v>
      </c>
      <c r="AT176" s="206" t="e">
        <f>IF('Crisis Indicator Data'!#REF!="No Data",1,IF(#REF!&lt;&gt;"",1,0))</f>
        <v>#REF!</v>
      </c>
      <c r="AU176" s="206" t="e">
        <f>IF('Crisis Indicator Data'!#REF!="No Data",1,IF(#REF!&lt;&gt;"",1,0))</f>
        <v>#REF!</v>
      </c>
      <c r="AV176" s="206" t="e">
        <f>IF('Crisis Indicator Data'!#REF!="No Data",1,IF(#REF!&lt;&gt;"",1,0))</f>
        <v>#REF!</v>
      </c>
      <c r="AW176" s="206" t="e">
        <f>IF('Crisis Indicator Data'!#REF!="No Data",1,IF(#REF!&lt;&gt;"",1,0))</f>
        <v>#REF!</v>
      </c>
      <c r="AX176" s="206" t="e">
        <f>IF('Crisis Indicator Data'!#REF!="No Data",1,IF(#REF!&lt;&gt;"",1,0))</f>
        <v>#REF!</v>
      </c>
      <c r="AY176" s="206" t="e">
        <f>IF('Crisis Indicator Data'!#REF!="No Data",1,IF(#REF!&lt;&gt;"",1,0))</f>
        <v>#REF!</v>
      </c>
      <c r="AZ176" s="206" t="e">
        <f>IF('Crisis Indicator Data'!#REF!="No Data",1,IF(#REF!&lt;&gt;"",1,0))</f>
        <v>#REF!</v>
      </c>
      <c r="BA176" t="e">
        <f t="shared" si="10"/>
        <v>#REF!</v>
      </c>
      <c r="BB176" s="22" t="e">
        <f t="shared" si="11"/>
        <v>#REF!</v>
      </c>
    </row>
    <row r="177" spans="1:54" x14ac:dyDescent="0.25">
      <c r="A177" t="s">
        <v>7399</v>
      </c>
      <c r="B177" s="206" t="e">
        <f>IF('Crisis Indicator Data'!#REF!="No Data",1,IF(#REF!&lt;&gt;"",1,0))</f>
        <v>#REF!</v>
      </c>
      <c r="C177" s="206" t="e">
        <f>IF('Crisis Indicator Data'!#REF!="No Data",1,IF(#REF!&lt;&gt;"",1,0))</f>
        <v>#REF!</v>
      </c>
      <c r="D177" s="206" t="e">
        <f>IF('Crisis Indicator Data'!#REF!="No Data",1,IF(#REF!&lt;&gt;"",1,0))</f>
        <v>#REF!</v>
      </c>
      <c r="E177" s="206" t="e">
        <f>IF('Crisis Indicator Data'!#REF!="No Data",1,IF(#REF!&lt;&gt;"",1,0))</f>
        <v>#REF!</v>
      </c>
      <c r="F177" s="206" t="e">
        <f>IF('Crisis Indicator Data'!#REF!="No Data",1,IF(#REF!&lt;&gt;"",1,0))</f>
        <v>#REF!</v>
      </c>
      <c r="G177" s="206" t="e">
        <f>IF('Crisis Indicator Data'!#REF!="No Data",1,IF(#REF!&lt;&gt;"",1,0))</f>
        <v>#REF!</v>
      </c>
      <c r="H177" s="206" t="e">
        <f>IF('Crisis Indicator Data'!#REF!="No Data",1,IF(#REF!&lt;&gt;"",1,0))</f>
        <v>#REF!</v>
      </c>
      <c r="I177" s="206" t="e">
        <f>IF('Crisis Indicator Data'!#REF!="No Data",1,IF(#REF!&lt;&gt;"",1,0))</f>
        <v>#REF!</v>
      </c>
      <c r="J177" s="206" t="e">
        <f>IF('Crisis Indicator Data'!#REF!="No Data",1,IF(#REF!&lt;&gt;"",1,0))</f>
        <v>#REF!</v>
      </c>
      <c r="K177" s="206" t="e">
        <f>IF('Crisis Indicator Data'!#REF!="No Data",1,IF(#REF!&lt;&gt;"",1,0))</f>
        <v>#REF!</v>
      </c>
      <c r="L177" s="206" t="e">
        <f>IF('Crisis Indicator Data'!#REF!="No Data",1,IF(#REF!&lt;&gt;"",1,0))</f>
        <v>#REF!</v>
      </c>
      <c r="M177" s="206" t="e">
        <f>IF('Crisis Indicator Data'!#REF!="No Data",1,IF(#REF!&lt;&gt;"",1,0))</f>
        <v>#REF!</v>
      </c>
      <c r="N177" s="206" t="e">
        <f>IF('Crisis Indicator Data'!#REF!="No Data",1,IF(#REF!&lt;&gt;"",1,0))</f>
        <v>#REF!</v>
      </c>
      <c r="O177" s="206" t="e">
        <f>IF('Crisis Indicator Data'!#REF!="No Data",1,IF(#REF!&lt;&gt;"",1,0))</f>
        <v>#REF!</v>
      </c>
      <c r="P177" s="206" t="e">
        <f>IF('Crisis Indicator Data'!#REF!="No Data",1,IF(#REF!&lt;&gt;"",1,0))</f>
        <v>#REF!</v>
      </c>
      <c r="Q177" s="206" t="e">
        <f>IF('Crisis Indicator Data'!#REF!="No Data",1,IF(#REF!&lt;&gt;"",1,0))</f>
        <v>#REF!</v>
      </c>
      <c r="R177" s="206" t="e">
        <f>IF('Crisis Indicator Data'!#REF!="No Data",1,IF(#REF!&lt;&gt;"",1,0))</f>
        <v>#REF!</v>
      </c>
      <c r="S177" s="206" t="e">
        <f>IF('Crisis Indicator Data'!#REF!="No Data",1,IF(#REF!&lt;&gt;"",1,0))</f>
        <v>#REF!</v>
      </c>
      <c r="T177" s="206" t="e">
        <f>IF('Crisis Indicator Data'!#REF!="No Data",1,IF(#REF!&lt;&gt;"",1,0))</f>
        <v>#REF!</v>
      </c>
      <c r="U177" s="206" t="e">
        <f>IF('Crisis Indicator Data'!#REF!="No Data",1,IF(#REF!&lt;&gt;"",1,0))</f>
        <v>#REF!</v>
      </c>
      <c r="V177" s="206" t="e">
        <f>IF('Crisis Indicator Data'!#REF!="No Data",1,IF(#REF!&lt;&gt;"",1,0))</f>
        <v>#REF!</v>
      </c>
      <c r="W177" s="206" t="e">
        <f>IF('Crisis Indicator Data'!#REF!="No Data",1,IF(#REF!&lt;&gt;"",1,0))</f>
        <v>#REF!</v>
      </c>
      <c r="X177" s="206" t="e">
        <f>IF('Crisis Indicator Data'!#REF!="No Data",1,IF(#REF!&lt;&gt;"",1,0))</f>
        <v>#REF!</v>
      </c>
      <c r="Y177" s="206" t="e">
        <f>IF('Crisis Indicator Data'!#REF!="No Data",1,IF(#REF!&lt;&gt;"",1,0))</f>
        <v>#REF!</v>
      </c>
      <c r="Z177" s="206" t="e">
        <f>IF('Crisis Indicator Data'!#REF!="No Data",1,IF(#REF!&lt;&gt;"",1,0))</f>
        <v>#REF!</v>
      </c>
      <c r="AA177" s="206" t="e">
        <f>IF('Crisis Indicator Data'!#REF!="No Data",1,IF(#REF!&lt;&gt;"",1,0))</f>
        <v>#REF!</v>
      </c>
      <c r="AB177" s="206" t="e">
        <f>IF('Crisis Indicator Data'!#REF!="No Data",1,IF(#REF!&lt;&gt;"",1,0))</f>
        <v>#REF!</v>
      </c>
      <c r="AC177" s="206" t="e">
        <f>IF('Crisis Indicator Data'!#REF!="No Data",1,IF(#REF!&lt;&gt;"",1,0))</f>
        <v>#REF!</v>
      </c>
      <c r="AD177" s="206" t="e">
        <f>IF('Crisis Indicator Data'!#REF!="No Data",1,IF(#REF!&lt;&gt;"",1,0))</f>
        <v>#REF!</v>
      </c>
      <c r="AE177" s="206" t="e">
        <f>IF('Crisis Indicator Data'!#REF!="No Data",1,IF(#REF!&lt;&gt;"",1,0))</f>
        <v>#REF!</v>
      </c>
      <c r="AF177" s="206" t="e">
        <f>IF('Crisis Indicator Data'!#REF!="No Data",1,IF(#REF!&lt;&gt;"",1,0))</f>
        <v>#REF!</v>
      </c>
      <c r="AG177" s="206" t="e">
        <f>IF('Crisis Indicator Data'!#REF!="No Data",1,IF(#REF!&lt;&gt;"",1,0))</f>
        <v>#REF!</v>
      </c>
      <c r="AH177" s="206" t="e">
        <f>IF('Crisis Indicator Data'!#REF!="No Data",1,IF(#REF!&lt;&gt;"",1,0))</f>
        <v>#REF!</v>
      </c>
      <c r="AI177" s="206" t="e">
        <f>IF('Crisis Indicator Data'!#REF!="No Data",1,IF(#REF!&lt;&gt;"",1,0))</f>
        <v>#REF!</v>
      </c>
      <c r="AJ177" s="206" t="e">
        <f>IF('Crisis Indicator Data'!#REF!="No Data",1,IF(#REF!&lt;&gt;"",1,0))</f>
        <v>#REF!</v>
      </c>
      <c r="AK177" s="206" t="e">
        <f>IF('Crisis Indicator Data'!#REF!="No Data",1,IF(#REF!&lt;&gt;"",1,0))</f>
        <v>#REF!</v>
      </c>
      <c r="AL177" s="206" t="e">
        <f>IF('Crisis Indicator Data'!#REF!="No Data",1,IF(#REF!&lt;&gt;"",1,0))</f>
        <v>#REF!</v>
      </c>
      <c r="AM177" s="206" t="e">
        <f>IF('Crisis Indicator Data'!#REF!="No Data",1,IF(#REF!&lt;&gt;"",1,0))</f>
        <v>#REF!</v>
      </c>
      <c r="AN177" s="206" t="e">
        <f>IF('Crisis Indicator Data'!#REF!="No Data",1,IF(#REF!&lt;&gt;"",1,0))</f>
        <v>#REF!</v>
      </c>
      <c r="AO177" s="206" t="e">
        <f>IF('Crisis Indicator Data'!#REF!="No Data",1,IF(#REF!&lt;&gt;"",1,0))</f>
        <v>#REF!</v>
      </c>
      <c r="AP177" s="206" t="e">
        <f>IF('Crisis Indicator Data'!#REF!="No Data",1,IF(#REF!&lt;&gt;"",1,0))</f>
        <v>#REF!</v>
      </c>
      <c r="AQ177" s="206" t="e">
        <f>IF('Crisis Indicator Data'!#REF!="No Data",1,IF(#REF!&lt;&gt;"",1,0))</f>
        <v>#REF!</v>
      </c>
      <c r="AR177" s="206" t="e">
        <f>IF('Crisis Indicator Data'!#REF!="No Data",1,IF(#REF!&lt;&gt;"",1,0))</f>
        <v>#REF!</v>
      </c>
      <c r="AS177" s="206" t="e">
        <f>IF('Crisis Indicator Data'!#REF!="No Data",1,IF(#REF!&lt;&gt;"",1,0))</f>
        <v>#REF!</v>
      </c>
      <c r="AT177" s="206" t="e">
        <f>IF('Crisis Indicator Data'!#REF!="No Data",1,IF(#REF!&lt;&gt;"",1,0))</f>
        <v>#REF!</v>
      </c>
      <c r="AU177" s="206" t="e">
        <f>IF('Crisis Indicator Data'!#REF!="No Data",1,IF(#REF!&lt;&gt;"",1,0))</f>
        <v>#REF!</v>
      </c>
      <c r="AV177" s="206" t="e">
        <f>IF('Crisis Indicator Data'!#REF!="No Data",1,IF(#REF!&lt;&gt;"",1,0))</f>
        <v>#REF!</v>
      </c>
      <c r="AW177" s="206" t="e">
        <f>IF('Crisis Indicator Data'!#REF!="No Data",1,IF(#REF!&lt;&gt;"",1,0))</f>
        <v>#REF!</v>
      </c>
      <c r="AX177" s="206" t="e">
        <f>IF('Crisis Indicator Data'!#REF!="No Data",1,IF(#REF!&lt;&gt;"",1,0))</f>
        <v>#REF!</v>
      </c>
      <c r="AY177" s="206" t="e">
        <f>IF('Crisis Indicator Data'!#REF!="No Data",1,IF(#REF!&lt;&gt;"",1,0))</f>
        <v>#REF!</v>
      </c>
      <c r="AZ177" s="206" t="e">
        <f>IF('Crisis Indicator Data'!#REF!="No Data",1,IF(#REF!&lt;&gt;"",1,0))</f>
        <v>#REF!</v>
      </c>
      <c r="BA177" t="e">
        <f t="shared" si="10"/>
        <v>#REF!</v>
      </c>
      <c r="BB177" s="22" t="e">
        <f t="shared" si="11"/>
        <v>#REF!</v>
      </c>
    </row>
    <row r="178" spans="1:54" x14ac:dyDescent="0.25">
      <c r="A178" t="s">
        <v>7393</v>
      </c>
      <c r="B178" s="206" t="e">
        <f>IF('Crisis Indicator Data'!#REF!="No Data",1,IF(#REF!&lt;&gt;"",1,0))</f>
        <v>#REF!</v>
      </c>
      <c r="C178" s="206" t="e">
        <f>IF('Crisis Indicator Data'!#REF!="No Data",1,IF(#REF!&lt;&gt;"",1,0))</f>
        <v>#REF!</v>
      </c>
      <c r="D178" s="206" t="e">
        <f>IF('Crisis Indicator Data'!#REF!="No Data",1,IF(#REF!&lt;&gt;"",1,0))</f>
        <v>#REF!</v>
      </c>
      <c r="E178" s="206" t="e">
        <f>IF('Crisis Indicator Data'!#REF!="No Data",1,IF(#REF!&lt;&gt;"",1,0))</f>
        <v>#REF!</v>
      </c>
      <c r="F178" s="206" t="e">
        <f>IF('Crisis Indicator Data'!#REF!="No Data",1,IF(#REF!&lt;&gt;"",1,0))</f>
        <v>#REF!</v>
      </c>
      <c r="G178" s="206" t="e">
        <f>IF('Crisis Indicator Data'!#REF!="No Data",1,IF(#REF!&lt;&gt;"",1,0))</f>
        <v>#REF!</v>
      </c>
      <c r="H178" s="206" t="e">
        <f>IF('Crisis Indicator Data'!#REF!="No Data",1,IF(#REF!&lt;&gt;"",1,0))</f>
        <v>#REF!</v>
      </c>
      <c r="I178" s="206" t="e">
        <f>IF('Crisis Indicator Data'!#REF!="No Data",1,IF(#REF!&lt;&gt;"",1,0))</f>
        <v>#REF!</v>
      </c>
      <c r="J178" s="206" t="e">
        <f>IF('Crisis Indicator Data'!#REF!="No Data",1,IF(#REF!&lt;&gt;"",1,0))</f>
        <v>#REF!</v>
      </c>
      <c r="K178" s="206" t="e">
        <f>IF('Crisis Indicator Data'!#REF!="No Data",1,IF(#REF!&lt;&gt;"",1,0))</f>
        <v>#REF!</v>
      </c>
      <c r="L178" s="206" t="e">
        <f>IF('Crisis Indicator Data'!#REF!="No Data",1,IF(#REF!&lt;&gt;"",1,0))</f>
        <v>#REF!</v>
      </c>
      <c r="M178" s="206" t="e">
        <f>IF('Crisis Indicator Data'!#REF!="No Data",1,IF(#REF!&lt;&gt;"",1,0))</f>
        <v>#REF!</v>
      </c>
      <c r="N178" s="206" t="e">
        <f>IF('Crisis Indicator Data'!#REF!="No Data",1,IF(#REF!&lt;&gt;"",1,0))</f>
        <v>#REF!</v>
      </c>
      <c r="O178" s="206" t="e">
        <f>IF('Crisis Indicator Data'!#REF!="No Data",1,IF(#REF!&lt;&gt;"",1,0))</f>
        <v>#REF!</v>
      </c>
      <c r="P178" s="206" t="e">
        <f>IF('Crisis Indicator Data'!#REF!="No Data",1,IF(#REF!&lt;&gt;"",1,0))</f>
        <v>#REF!</v>
      </c>
      <c r="Q178" s="206" t="e">
        <f>IF('Crisis Indicator Data'!#REF!="No Data",1,IF(#REF!&lt;&gt;"",1,0))</f>
        <v>#REF!</v>
      </c>
      <c r="R178" s="206" t="e">
        <f>IF('Crisis Indicator Data'!#REF!="No Data",1,IF(#REF!&lt;&gt;"",1,0))</f>
        <v>#REF!</v>
      </c>
      <c r="S178" s="206" t="e">
        <f>IF('Crisis Indicator Data'!#REF!="No Data",1,IF(#REF!&lt;&gt;"",1,0))</f>
        <v>#REF!</v>
      </c>
      <c r="T178" s="206" t="e">
        <f>IF('Crisis Indicator Data'!#REF!="No Data",1,IF(#REF!&lt;&gt;"",1,0))</f>
        <v>#REF!</v>
      </c>
      <c r="U178" s="206" t="e">
        <f>IF('Crisis Indicator Data'!#REF!="No Data",1,IF(#REF!&lt;&gt;"",1,0))</f>
        <v>#REF!</v>
      </c>
      <c r="V178" s="206" t="e">
        <f>IF('Crisis Indicator Data'!#REF!="No Data",1,IF(#REF!&lt;&gt;"",1,0))</f>
        <v>#REF!</v>
      </c>
      <c r="W178" s="206" t="e">
        <f>IF('Crisis Indicator Data'!#REF!="No Data",1,IF(#REF!&lt;&gt;"",1,0))</f>
        <v>#REF!</v>
      </c>
      <c r="X178" s="206" t="e">
        <f>IF('Crisis Indicator Data'!#REF!="No Data",1,IF(#REF!&lt;&gt;"",1,0))</f>
        <v>#REF!</v>
      </c>
      <c r="Y178" s="206" t="e">
        <f>IF('Crisis Indicator Data'!#REF!="No Data",1,IF(#REF!&lt;&gt;"",1,0))</f>
        <v>#REF!</v>
      </c>
      <c r="Z178" s="206" t="e">
        <f>IF('Crisis Indicator Data'!#REF!="No Data",1,IF(#REF!&lt;&gt;"",1,0))</f>
        <v>#REF!</v>
      </c>
      <c r="AA178" s="206" t="e">
        <f>IF('Crisis Indicator Data'!#REF!="No Data",1,IF(#REF!&lt;&gt;"",1,0))</f>
        <v>#REF!</v>
      </c>
      <c r="AB178" s="206" t="e">
        <f>IF('Crisis Indicator Data'!#REF!="No Data",1,IF(#REF!&lt;&gt;"",1,0))</f>
        <v>#REF!</v>
      </c>
      <c r="AC178" s="206" t="e">
        <f>IF('Crisis Indicator Data'!#REF!="No Data",1,IF(#REF!&lt;&gt;"",1,0))</f>
        <v>#REF!</v>
      </c>
      <c r="AD178" s="206" t="e">
        <f>IF('Crisis Indicator Data'!#REF!="No Data",1,IF(#REF!&lt;&gt;"",1,0))</f>
        <v>#REF!</v>
      </c>
      <c r="AE178" s="206" t="e">
        <f>IF('Crisis Indicator Data'!#REF!="No Data",1,IF(#REF!&lt;&gt;"",1,0))</f>
        <v>#REF!</v>
      </c>
      <c r="AF178" s="206" t="e">
        <f>IF('Crisis Indicator Data'!#REF!="No Data",1,IF(#REF!&lt;&gt;"",1,0))</f>
        <v>#REF!</v>
      </c>
      <c r="AG178" s="206" t="e">
        <f>IF('Crisis Indicator Data'!#REF!="No Data",1,IF(#REF!&lt;&gt;"",1,0))</f>
        <v>#REF!</v>
      </c>
      <c r="AH178" s="206" t="e">
        <f>IF('Crisis Indicator Data'!#REF!="No Data",1,IF(#REF!&lt;&gt;"",1,0))</f>
        <v>#REF!</v>
      </c>
      <c r="AI178" s="206" t="e">
        <f>IF('Crisis Indicator Data'!#REF!="No Data",1,IF(#REF!&lt;&gt;"",1,0))</f>
        <v>#REF!</v>
      </c>
      <c r="AJ178" s="206" t="e">
        <f>IF('Crisis Indicator Data'!#REF!="No Data",1,IF(#REF!&lt;&gt;"",1,0))</f>
        <v>#REF!</v>
      </c>
      <c r="AK178" s="206" t="e">
        <f>IF('Crisis Indicator Data'!#REF!="No Data",1,IF(#REF!&lt;&gt;"",1,0))</f>
        <v>#REF!</v>
      </c>
      <c r="AL178" s="206" t="e">
        <f>IF('Crisis Indicator Data'!#REF!="No Data",1,IF(#REF!&lt;&gt;"",1,0))</f>
        <v>#REF!</v>
      </c>
      <c r="AM178" s="206" t="e">
        <f>IF('Crisis Indicator Data'!#REF!="No Data",1,IF(#REF!&lt;&gt;"",1,0))</f>
        <v>#REF!</v>
      </c>
      <c r="AN178" s="206" t="e">
        <f>IF('Crisis Indicator Data'!#REF!="No Data",1,IF(#REF!&lt;&gt;"",1,0))</f>
        <v>#REF!</v>
      </c>
      <c r="AO178" s="206" t="e">
        <f>IF('Crisis Indicator Data'!#REF!="No Data",1,IF(#REF!&lt;&gt;"",1,0))</f>
        <v>#REF!</v>
      </c>
      <c r="AP178" s="206" t="e">
        <f>IF('Crisis Indicator Data'!#REF!="No Data",1,IF(#REF!&lt;&gt;"",1,0))</f>
        <v>#REF!</v>
      </c>
      <c r="AQ178" s="206" t="e">
        <f>IF('Crisis Indicator Data'!#REF!="No Data",1,IF(#REF!&lt;&gt;"",1,0))</f>
        <v>#REF!</v>
      </c>
      <c r="AR178" s="206" t="e">
        <f>IF('Crisis Indicator Data'!#REF!="No Data",1,IF(#REF!&lt;&gt;"",1,0))</f>
        <v>#REF!</v>
      </c>
      <c r="AS178" s="206" t="e">
        <f>IF('Crisis Indicator Data'!#REF!="No Data",1,IF(#REF!&lt;&gt;"",1,0))</f>
        <v>#REF!</v>
      </c>
      <c r="AT178" s="206" t="e">
        <f>IF('Crisis Indicator Data'!#REF!="No Data",1,IF(#REF!&lt;&gt;"",1,0))</f>
        <v>#REF!</v>
      </c>
      <c r="AU178" s="206" t="e">
        <f>IF('Crisis Indicator Data'!#REF!="No Data",1,IF(#REF!&lt;&gt;"",1,0))</f>
        <v>#REF!</v>
      </c>
      <c r="AV178" s="206" t="e">
        <f>IF('Crisis Indicator Data'!#REF!="No Data",1,IF(#REF!&lt;&gt;"",1,0))</f>
        <v>#REF!</v>
      </c>
      <c r="AW178" s="206" t="e">
        <f>IF('Crisis Indicator Data'!#REF!="No Data",1,IF(#REF!&lt;&gt;"",1,0))</f>
        <v>#REF!</v>
      </c>
      <c r="AX178" s="206" t="e">
        <f>IF('Crisis Indicator Data'!#REF!="No Data",1,IF(#REF!&lt;&gt;"",1,0))</f>
        <v>#REF!</v>
      </c>
      <c r="AY178" s="206" t="e">
        <f>IF('Crisis Indicator Data'!#REF!="No Data",1,IF(#REF!&lt;&gt;"",1,0))</f>
        <v>#REF!</v>
      </c>
      <c r="AZ178" s="206" t="e">
        <f>IF('Crisis Indicator Data'!#REF!="No Data",1,IF(#REF!&lt;&gt;"",1,0))</f>
        <v>#REF!</v>
      </c>
      <c r="BA178" t="e">
        <f t="shared" si="10"/>
        <v>#REF!</v>
      </c>
      <c r="BB178" s="22" t="e">
        <f t="shared" si="11"/>
        <v>#REF!</v>
      </c>
    </row>
    <row r="179" spans="1:54" x14ac:dyDescent="0.25">
      <c r="A179" t="s">
        <v>7401</v>
      </c>
      <c r="B179" s="206" t="e">
        <f>IF('Crisis Indicator Data'!#REF!="No Data",1,IF(#REF!&lt;&gt;"",1,0))</f>
        <v>#REF!</v>
      </c>
      <c r="C179" s="206" t="e">
        <f>IF('Crisis Indicator Data'!#REF!="No Data",1,IF(#REF!&lt;&gt;"",1,0))</f>
        <v>#REF!</v>
      </c>
      <c r="D179" s="206" t="e">
        <f>IF('Crisis Indicator Data'!#REF!="No Data",1,IF(#REF!&lt;&gt;"",1,0))</f>
        <v>#REF!</v>
      </c>
      <c r="E179" s="206" t="e">
        <f>IF('Crisis Indicator Data'!#REF!="No Data",1,IF(#REF!&lt;&gt;"",1,0))</f>
        <v>#REF!</v>
      </c>
      <c r="F179" s="206" t="e">
        <f>IF('Crisis Indicator Data'!#REF!="No Data",1,IF(#REF!&lt;&gt;"",1,0))</f>
        <v>#REF!</v>
      </c>
      <c r="G179" s="206" t="e">
        <f>IF('Crisis Indicator Data'!#REF!="No Data",1,IF(#REF!&lt;&gt;"",1,0))</f>
        <v>#REF!</v>
      </c>
      <c r="H179" s="206" t="e">
        <f>IF('Crisis Indicator Data'!#REF!="No Data",1,IF(#REF!&lt;&gt;"",1,0))</f>
        <v>#REF!</v>
      </c>
      <c r="I179" s="206" t="e">
        <f>IF('Crisis Indicator Data'!#REF!="No Data",1,IF(#REF!&lt;&gt;"",1,0))</f>
        <v>#REF!</v>
      </c>
      <c r="J179" s="206" t="e">
        <f>IF('Crisis Indicator Data'!#REF!="No Data",1,IF(#REF!&lt;&gt;"",1,0))</f>
        <v>#REF!</v>
      </c>
      <c r="K179" s="206" t="e">
        <f>IF('Crisis Indicator Data'!#REF!="No Data",1,IF(#REF!&lt;&gt;"",1,0))</f>
        <v>#REF!</v>
      </c>
      <c r="L179" s="206" t="e">
        <f>IF('Crisis Indicator Data'!#REF!="No Data",1,IF(#REF!&lt;&gt;"",1,0))</f>
        <v>#REF!</v>
      </c>
      <c r="M179" s="206" t="e">
        <f>IF('Crisis Indicator Data'!#REF!="No Data",1,IF(#REF!&lt;&gt;"",1,0))</f>
        <v>#REF!</v>
      </c>
      <c r="N179" s="206" t="e">
        <f>IF('Crisis Indicator Data'!#REF!="No Data",1,IF(#REF!&lt;&gt;"",1,0))</f>
        <v>#REF!</v>
      </c>
      <c r="O179" s="206" t="e">
        <f>IF('Crisis Indicator Data'!#REF!="No Data",1,IF(#REF!&lt;&gt;"",1,0))</f>
        <v>#REF!</v>
      </c>
      <c r="P179" s="206" t="e">
        <f>IF('Crisis Indicator Data'!#REF!="No Data",1,IF(#REF!&lt;&gt;"",1,0))</f>
        <v>#REF!</v>
      </c>
      <c r="Q179" s="206" t="e">
        <f>IF('Crisis Indicator Data'!#REF!="No Data",1,IF(#REF!&lt;&gt;"",1,0))</f>
        <v>#REF!</v>
      </c>
      <c r="R179" s="206" t="e">
        <f>IF('Crisis Indicator Data'!#REF!="No Data",1,IF(#REF!&lt;&gt;"",1,0))</f>
        <v>#REF!</v>
      </c>
      <c r="S179" s="206" t="e">
        <f>IF('Crisis Indicator Data'!#REF!="No Data",1,IF(#REF!&lt;&gt;"",1,0))</f>
        <v>#REF!</v>
      </c>
      <c r="T179" s="206" t="e">
        <f>IF('Crisis Indicator Data'!#REF!="No Data",1,IF(#REF!&lt;&gt;"",1,0))</f>
        <v>#REF!</v>
      </c>
      <c r="U179" s="206" t="e">
        <f>IF('Crisis Indicator Data'!#REF!="No Data",1,IF(#REF!&lt;&gt;"",1,0))</f>
        <v>#REF!</v>
      </c>
      <c r="V179" s="206" t="e">
        <f>IF('Crisis Indicator Data'!#REF!="No Data",1,IF(#REF!&lt;&gt;"",1,0))</f>
        <v>#REF!</v>
      </c>
      <c r="W179" s="206" t="e">
        <f>IF('Crisis Indicator Data'!#REF!="No Data",1,IF(#REF!&lt;&gt;"",1,0))</f>
        <v>#REF!</v>
      </c>
      <c r="X179" s="206" t="e">
        <f>IF('Crisis Indicator Data'!#REF!="No Data",1,IF(#REF!&lt;&gt;"",1,0))</f>
        <v>#REF!</v>
      </c>
      <c r="Y179" s="206" t="e">
        <f>IF('Crisis Indicator Data'!#REF!="No Data",1,IF(#REF!&lt;&gt;"",1,0))</f>
        <v>#REF!</v>
      </c>
      <c r="Z179" s="206" t="e">
        <f>IF('Crisis Indicator Data'!#REF!="No Data",1,IF(#REF!&lt;&gt;"",1,0))</f>
        <v>#REF!</v>
      </c>
      <c r="AA179" s="206" t="e">
        <f>IF('Crisis Indicator Data'!#REF!="No Data",1,IF(#REF!&lt;&gt;"",1,0))</f>
        <v>#REF!</v>
      </c>
      <c r="AB179" s="206" t="e">
        <f>IF('Crisis Indicator Data'!#REF!="No Data",1,IF(#REF!&lt;&gt;"",1,0))</f>
        <v>#REF!</v>
      </c>
      <c r="AC179" s="206" t="e">
        <f>IF('Crisis Indicator Data'!#REF!="No Data",1,IF(#REF!&lt;&gt;"",1,0))</f>
        <v>#REF!</v>
      </c>
      <c r="AD179" s="206" t="e">
        <f>IF('Crisis Indicator Data'!#REF!="No Data",1,IF(#REF!&lt;&gt;"",1,0))</f>
        <v>#REF!</v>
      </c>
      <c r="AE179" s="206" t="e">
        <f>IF('Crisis Indicator Data'!#REF!="No Data",1,IF(#REF!&lt;&gt;"",1,0))</f>
        <v>#REF!</v>
      </c>
      <c r="AF179" s="206" t="e">
        <f>IF('Crisis Indicator Data'!#REF!="No Data",1,IF(#REF!&lt;&gt;"",1,0))</f>
        <v>#REF!</v>
      </c>
      <c r="AG179" s="206" t="e">
        <f>IF('Crisis Indicator Data'!#REF!="No Data",1,IF(#REF!&lt;&gt;"",1,0))</f>
        <v>#REF!</v>
      </c>
      <c r="AH179" s="206" t="e">
        <f>IF('Crisis Indicator Data'!#REF!="No Data",1,IF(#REF!&lt;&gt;"",1,0))</f>
        <v>#REF!</v>
      </c>
      <c r="AI179" s="206" t="e">
        <f>IF('Crisis Indicator Data'!#REF!="No Data",1,IF(#REF!&lt;&gt;"",1,0))</f>
        <v>#REF!</v>
      </c>
      <c r="AJ179" s="206" t="e">
        <f>IF('Crisis Indicator Data'!#REF!="No Data",1,IF(#REF!&lt;&gt;"",1,0))</f>
        <v>#REF!</v>
      </c>
      <c r="AK179" s="206" t="e">
        <f>IF('Crisis Indicator Data'!#REF!="No Data",1,IF(#REF!&lt;&gt;"",1,0))</f>
        <v>#REF!</v>
      </c>
      <c r="AL179" s="206" t="e">
        <f>IF('Crisis Indicator Data'!#REF!="No Data",1,IF(#REF!&lt;&gt;"",1,0))</f>
        <v>#REF!</v>
      </c>
      <c r="AM179" s="206" t="e">
        <f>IF('Crisis Indicator Data'!#REF!="No Data",1,IF(#REF!&lt;&gt;"",1,0))</f>
        <v>#REF!</v>
      </c>
      <c r="AN179" s="206" t="e">
        <f>IF('Crisis Indicator Data'!#REF!="No Data",1,IF(#REF!&lt;&gt;"",1,0))</f>
        <v>#REF!</v>
      </c>
      <c r="AO179" s="206" t="e">
        <f>IF('Crisis Indicator Data'!#REF!="No Data",1,IF(#REF!&lt;&gt;"",1,0))</f>
        <v>#REF!</v>
      </c>
      <c r="AP179" s="206" t="e">
        <f>IF('Crisis Indicator Data'!#REF!="No Data",1,IF(#REF!&lt;&gt;"",1,0))</f>
        <v>#REF!</v>
      </c>
      <c r="AQ179" s="206" t="e">
        <f>IF('Crisis Indicator Data'!#REF!="No Data",1,IF(#REF!&lt;&gt;"",1,0))</f>
        <v>#REF!</v>
      </c>
      <c r="AR179" s="206" t="e">
        <f>IF('Crisis Indicator Data'!#REF!="No Data",1,IF(#REF!&lt;&gt;"",1,0))</f>
        <v>#REF!</v>
      </c>
      <c r="AS179" s="206" t="e">
        <f>IF('Crisis Indicator Data'!#REF!="No Data",1,IF(#REF!&lt;&gt;"",1,0))</f>
        <v>#REF!</v>
      </c>
      <c r="AT179" s="206" t="e">
        <f>IF('Crisis Indicator Data'!#REF!="No Data",1,IF(#REF!&lt;&gt;"",1,0))</f>
        <v>#REF!</v>
      </c>
      <c r="AU179" s="206" t="e">
        <f>IF('Crisis Indicator Data'!#REF!="No Data",1,IF(#REF!&lt;&gt;"",1,0))</f>
        <v>#REF!</v>
      </c>
      <c r="AV179" s="206" t="e">
        <f>IF('Crisis Indicator Data'!#REF!="No Data",1,IF(#REF!&lt;&gt;"",1,0))</f>
        <v>#REF!</v>
      </c>
      <c r="AW179" s="206" t="e">
        <f>IF('Crisis Indicator Data'!#REF!="No Data",1,IF(#REF!&lt;&gt;"",1,0))</f>
        <v>#REF!</v>
      </c>
      <c r="AX179" s="206" t="e">
        <f>IF('Crisis Indicator Data'!#REF!="No Data",1,IF(#REF!&lt;&gt;"",1,0))</f>
        <v>#REF!</v>
      </c>
      <c r="AY179" s="206" t="e">
        <f>IF('Crisis Indicator Data'!#REF!="No Data",1,IF(#REF!&lt;&gt;"",1,0))</f>
        <v>#REF!</v>
      </c>
      <c r="AZ179" s="206" t="e">
        <f>IF('Crisis Indicator Data'!#REF!="No Data",1,IF(#REF!&lt;&gt;"",1,0))</f>
        <v>#REF!</v>
      </c>
      <c r="BA179" t="e">
        <f t="shared" si="10"/>
        <v>#REF!</v>
      </c>
      <c r="BB179" s="22" t="e">
        <f t="shared" si="11"/>
        <v>#REF!</v>
      </c>
    </row>
    <row r="180" spans="1:54" x14ac:dyDescent="0.25">
      <c r="A180" t="s">
        <v>7403</v>
      </c>
      <c r="B180" s="206" t="e">
        <f>IF('Crisis Indicator Data'!#REF!="No Data",1,IF(#REF!&lt;&gt;"",1,0))</f>
        <v>#REF!</v>
      </c>
      <c r="C180" s="206" t="e">
        <f>IF('Crisis Indicator Data'!#REF!="No Data",1,IF(#REF!&lt;&gt;"",1,0))</f>
        <v>#REF!</v>
      </c>
      <c r="D180" s="206" t="e">
        <f>IF('Crisis Indicator Data'!#REF!="No Data",1,IF(#REF!&lt;&gt;"",1,0))</f>
        <v>#REF!</v>
      </c>
      <c r="E180" s="206" t="e">
        <f>IF('Crisis Indicator Data'!#REF!="No Data",1,IF(#REF!&lt;&gt;"",1,0))</f>
        <v>#REF!</v>
      </c>
      <c r="F180" s="206" t="e">
        <f>IF('Crisis Indicator Data'!#REF!="No Data",1,IF(#REF!&lt;&gt;"",1,0))</f>
        <v>#REF!</v>
      </c>
      <c r="G180" s="206" t="e">
        <f>IF('Crisis Indicator Data'!#REF!="No Data",1,IF(#REF!&lt;&gt;"",1,0))</f>
        <v>#REF!</v>
      </c>
      <c r="H180" s="206" t="e">
        <f>IF('Crisis Indicator Data'!#REF!="No Data",1,IF(#REF!&lt;&gt;"",1,0))</f>
        <v>#REF!</v>
      </c>
      <c r="I180" s="206" t="e">
        <f>IF('Crisis Indicator Data'!#REF!="No Data",1,IF(#REF!&lt;&gt;"",1,0))</f>
        <v>#REF!</v>
      </c>
      <c r="J180" s="206" t="e">
        <f>IF('Crisis Indicator Data'!#REF!="No Data",1,IF(#REF!&lt;&gt;"",1,0))</f>
        <v>#REF!</v>
      </c>
      <c r="K180" s="206" t="e">
        <f>IF('Crisis Indicator Data'!#REF!="No Data",1,IF(#REF!&lt;&gt;"",1,0))</f>
        <v>#REF!</v>
      </c>
      <c r="L180" s="206" t="e">
        <f>IF('Crisis Indicator Data'!#REF!="No Data",1,IF(#REF!&lt;&gt;"",1,0))</f>
        <v>#REF!</v>
      </c>
      <c r="M180" s="206" t="e">
        <f>IF('Crisis Indicator Data'!#REF!="No Data",1,IF(#REF!&lt;&gt;"",1,0))</f>
        <v>#REF!</v>
      </c>
      <c r="N180" s="206" t="e">
        <f>IF('Crisis Indicator Data'!#REF!="No Data",1,IF(#REF!&lt;&gt;"",1,0))</f>
        <v>#REF!</v>
      </c>
      <c r="O180" s="206" t="e">
        <f>IF('Crisis Indicator Data'!#REF!="No Data",1,IF(#REF!&lt;&gt;"",1,0))</f>
        <v>#REF!</v>
      </c>
      <c r="P180" s="206" t="e">
        <f>IF('Crisis Indicator Data'!#REF!="No Data",1,IF(#REF!&lt;&gt;"",1,0))</f>
        <v>#REF!</v>
      </c>
      <c r="Q180" s="206" t="e">
        <f>IF('Crisis Indicator Data'!#REF!="No Data",1,IF(#REF!&lt;&gt;"",1,0))</f>
        <v>#REF!</v>
      </c>
      <c r="R180" s="206" t="e">
        <f>IF('Crisis Indicator Data'!#REF!="No Data",1,IF(#REF!&lt;&gt;"",1,0))</f>
        <v>#REF!</v>
      </c>
      <c r="S180" s="206" t="e">
        <f>IF('Crisis Indicator Data'!#REF!="No Data",1,IF(#REF!&lt;&gt;"",1,0))</f>
        <v>#REF!</v>
      </c>
      <c r="T180" s="206" t="e">
        <f>IF('Crisis Indicator Data'!#REF!="No Data",1,IF(#REF!&lt;&gt;"",1,0))</f>
        <v>#REF!</v>
      </c>
      <c r="U180" s="206" t="e">
        <f>IF('Crisis Indicator Data'!#REF!="No Data",1,IF(#REF!&lt;&gt;"",1,0))</f>
        <v>#REF!</v>
      </c>
      <c r="V180" s="206" t="e">
        <f>IF('Crisis Indicator Data'!#REF!="No Data",1,IF(#REF!&lt;&gt;"",1,0))</f>
        <v>#REF!</v>
      </c>
      <c r="W180" s="206" t="e">
        <f>IF('Crisis Indicator Data'!#REF!="No Data",1,IF(#REF!&lt;&gt;"",1,0))</f>
        <v>#REF!</v>
      </c>
      <c r="X180" s="206" t="e">
        <f>IF('Crisis Indicator Data'!#REF!="No Data",1,IF(#REF!&lt;&gt;"",1,0))</f>
        <v>#REF!</v>
      </c>
      <c r="Y180" s="206" t="e">
        <f>IF('Crisis Indicator Data'!#REF!="No Data",1,IF(#REF!&lt;&gt;"",1,0))</f>
        <v>#REF!</v>
      </c>
      <c r="Z180" s="206" t="e">
        <f>IF('Crisis Indicator Data'!#REF!="No Data",1,IF(#REF!&lt;&gt;"",1,0))</f>
        <v>#REF!</v>
      </c>
      <c r="AA180" s="206" t="e">
        <f>IF('Crisis Indicator Data'!#REF!="No Data",1,IF(#REF!&lt;&gt;"",1,0))</f>
        <v>#REF!</v>
      </c>
      <c r="AB180" s="206" t="e">
        <f>IF('Crisis Indicator Data'!#REF!="No Data",1,IF(#REF!&lt;&gt;"",1,0))</f>
        <v>#REF!</v>
      </c>
      <c r="AC180" s="206" t="e">
        <f>IF('Crisis Indicator Data'!#REF!="No Data",1,IF(#REF!&lt;&gt;"",1,0))</f>
        <v>#REF!</v>
      </c>
      <c r="AD180" s="206" t="e">
        <f>IF('Crisis Indicator Data'!#REF!="No Data",1,IF(#REF!&lt;&gt;"",1,0))</f>
        <v>#REF!</v>
      </c>
      <c r="AE180" s="206" t="e">
        <f>IF('Crisis Indicator Data'!#REF!="No Data",1,IF(#REF!&lt;&gt;"",1,0))</f>
        <v>#REF!</v>
      </c>
      <c r="AF180" s="206" t="e">
        <f>IF('Crisis Indicator Data'!#REF!="No Data",1,IF(#REF!&lt;&gt;"",1,0))</f>
        <v>#REF!</v>
      </c>
      <c r="AG180" s="206" t="e">
        <f>IF('Crisis Indicator Data'!#REF!="No Data",1,IF(#REF!&lt;&gt;"",1,0))</f>
        <v>#REF!</v>
      </c>
      <c r="AH180" s="206" t="e">
        <f>IF('Crisis Indicator Data'!#REF!="No Data",1,IF(#REF!&lt;&gt;"",1,0))</f>
        <v>#REF!</v>
      </c>
      <c r="AI180" s="206" t="e">
        <f>IF('Crisis Indicator Data'!#REF!="No Data",1,IF(#REF!&lt;&gt;"",1,0))</f>
        <v>#REF!</v>
      </c>
      <c r="AJ180" s="206" t="e">
        <f>IF('Crisis Indicator Data'!#REF!="No Data",1,IF(#REF!&lt;&gt;"",1,0))</f>
        <v>#REF!</v>
      </c>
      <c r="AK180" s="206" t="e">
        <f>IF('Crisis Indicator Data'!#REF!="No Data",1,IF(#REF!&lt;&gt;"",1,0))</f>
        <v>#REF!</v>
      </c>
      <c r="AL180" s="206" t="e">
        <f>IF('Crisis Indicator Data'!#REF!="No Data",1,IF(#REF!&lt;&gt;"",1,0))</f>
        <v>#REF!</v>
      </c>
      <c r="AM180" s="206" t="e">
        <f>IF('Crisis Indicator Data'!#REF!="No Data",1,IF(#REF!&lt;&gt;"",1,0))</f>
        <v>#REF!</v>
      </c>
      <c r="AN180" s="206" t="e">
        <f>IF('Crisis Indicator Data'!#REF!="No Data",1,IF(#REF!&lt;&gt;"",1,0))</f>
        <v>#REF!</v>
      </c>
      <c r="AO180" s="206" t="e">
        <f>IF('Crisis Indicator Data'!#REF!="No Data",1,IF(#REF!&lt;&gt;"",1,0))</f>
        <v>#REF!</v>
      </c>
      <c r="AP180" s="206" t="e">
        <f>IF('Crisis Indicator Data'!#REF!="No Data",1,IF(#REF!&lt;&gt;"",1,0))</f>
        <v>#REF!</v>
      </c>
      <c r="AQ180" s="206" t="e">
        <f>IF('Crisis Indicator Data'!#REF!="No Data",1,IF(#REF!&lt;&gt;"",1,0))</f>
        <v>#REF!</v>
      </c>
      <c r="AR180" s="206" t="e">
        <f>IF('Crisis Indicator Data'!#REF!="No Data",1,IF(#REF!&lt;&gt;"",1,0))</f>
        <v>#REF!</v>
      </c>
      <c r="AS180" s="206" t="e">
        <f>IF('Crisis Indicator Data'!#REF!="No Data",1,IF(#REF!&lt;&gt;"",1,0))</f>
        <v>#REF!</v>
      </c>
      <c r="AT180" s="206" t="e">
        <f>IF('Crisis Indicator Data'!#REF!="No Data",1,IF(#REF!&lt;&gt;"",1,0))</f>
        <v>#REF!</v>
      </c>
      <c r="AU180" s="206" t="e">
        <f>IF('Crisis Indicator Data'!#REF!="No Data",1,IF(#REF!&lt;&gt;"",1,0))</f>
        <v>#REF!</v>
      </c>
      <c r="AV180" s="206" t="e">
        <f>IF('Crisis Indicator Data'!#REF!="No Data",1,IF(#REF!&lt;&gt;"",1,0))</f>
        <v>#REF!</v>
      </c>
      <c r="AW180" s="206" t="e">
        <f>IF('Crisis Indicator Data'!#REF!="No Data",1,IF(#REF!&lt;&gt;"",1,0))</f>
        <v>#REF!</v>
      </c>
      <c r="AX180" s="206" t="e">
        <f>IF('Crisis Indicator Data'!#REF!="No Data",1,IF(#REF!&lt;&gt;"",1,0))</f>
        <v>#REF!</v>
      </c>
      <c r="AY180" s="206" t="e">
        <f>IF('Crisis Indicator Data'!#REF!="No Data",1,IF(#REF!&lt;&gt;"",1,0))</f>
        <v>#REF!</v>
      </c>
      <c r="AZ180" s="206" t="e">
        <f>IF('Crisis Indicator Data'!#REF!="No Data",1,IF(#REF!&lt;&gt;"",1,0))</f>
        <v>#REF!</v>
      </c>
      <c r="BA180" t="e">
        <f t="shared" si="10"/>
        <v>#REF!</v>
      </c>
      <c r="BB180" s="22" t="e">
        <f t="shared" si="11"/>
        <v>#REF!</v>
      </c>
    </row>
    <row r="181" spans="1:54" x14ac:dyDescent="0.25">
      <c r="A181" t="s">
        <v>7404</v>
      </c>
      <c r="B181" s="206" t="e">
        <f>IF('Crisis Indicator Data'!#REF!="No Data",1,IF(#REF!&lt;&gt;"",1,0))</f>
        <v>#REF!</v>
      </c>
      <c r="C181" s="206" t="e">
        <f>IF('Crisis Indicator Data'!#REF!="No Data",1,IF(#REF!&lt;&gt;"",1,0))</f>
        <v>#REF!</v>
      </c>
      <c r="D181" s="206" t="e">
        <f>IF('Crisis Indicator Data'!#REF!="No Data",1,IF(#REF!&lt;&gt;"",1,0))</f>
        <v>#REF!</v>
      </c>
      <c r="E181" s="206" t="e">
        <f>IF('Crisis Indicator Data'!#REF!="No Data",1,IF(#REF!&lt;&gt;"",1,0))</f>
        <v>#REF!</v>
      </c>
      <c r="F181" s="206" t="e">
        <f>IF('Crisis Indicator Data'!#REF!="No Data",1,IF(#REF!&lt;&gt;"",1,0))</f>
        <v>#REF!</v>
      </c>
      <c r="G181" s="206" t="e">
        <f>IF('Crisis Indicator Data'!#REF!="No Data",1,IF(#REF!&lt;&gt;"",1,0))</f>
        <v>#REF!</v>
      </c>
      <c r="H181" s="206" t="e">
        <f>IF('Crisis Indicator Data'!#REF!="No Data",1,IF(#REF!&lt;&gt;"",1,0))</f>
        <v>#REF!</v>
      </c>
      <c r="I181" s="206" t="e">
        <f>IF('Crisis Indicator Data'!#REF!="No Data",1,IF(#REF!&lt;&gt;"",1,0))</f>
        <v>#REF!</v>
      </c>
      <c r="J181" s="206" t="e">
        <f>IF('Crisis Indicator Data'!#REF!="No Data",1,IF(#REF!&lt;&gt;"",1,0))</f>
        <v>#REF!</v>
      </c>
      <c r="K181" s="206" t="e">
        <f>IF('Crisis Indicator Data'!#REF!="No Data",1,IF(#REF!&lt;&gt;"",1,0))</f>
        <v>#REF!</v>
      </c>
      <c r="L181" s="206" t="e">
        <f>IF('Crisis Indicator Data'!#REF!="No Data",1,IF(#REF!&lt;&gt;"",1,0))</f>
        <v>#REF!</v>
      </c>
      <c r="M181" s="206" t="e">
        <f>IF('Crisis Indicator Data'!#REF!="No Data",1,IF(#REF!&lt;&gt;"",1,0))</f>
        <v>#REF!</v>
      </c>
      <c r="N181" s="206" t="e">
        <f>IF('Crisis Indicator Data'!#REF!="No Data",1,IF(#REF!&lt;&gt;"",1,0))</f>
        <v>#REF!</v>
      </c>
      <c r="O181" s="206" t="e">
        <f>IF('Crisis Indicator Data'!#REF!="No Data",1,IF(#REF!&lt;&gt;"",1,0))</f>
        <v>#REF!</v>
      </c>
      <c r="P181" s="206" t="e">
        <f>IF('Crisis Indicator Data'!#REF!="No Data",1,IF(#REF!&lt;&gt;"",1,0))</f>
        <v>#REF!</v>
      </c>
      <c r="Q181" s="206" t="e">
        <f>IF('Crisis Indicator Data'!#REF!="No Data",1,IF(#REF!&lt;&gt;"",1,0))</f>
        <v>#REF!</v>
      </c>
      <c r="R181" s="206" t="e">
        <f>IF('Crisis Indicator Data'!#REF!="No Data",1,IF(#REF!&lt;&gt;"",1,0))</f>
        <v>#REF!</v>
      </c>
      <c r="S181" s="206" t="e">
        <f>IF('Crisis Indicator Data'!#REF!="No Data",1,IF(#REF!&lt;&gt;"",1,0))</f>
        <v>#REF!</v>
      </c>
      <c r="T181" s="206" t="e">
        <f>IF('Crisis Indicator Data'!#REF!="No Data",1,IF(#REF!&lt;&gt;"",1,0))</f>
        <v>#REF!</v>
      </c>
      <c r="U181" s="206" t="e">
        <f>IF('Crisis Indicator Data'!#REF!="No Data",1,IF(#REF!&lt;&gt;"",1,0))</f>
        <v>#REF!</v>
      </c>
      <c r="V181" s="206" t="e">
        <f>IF('Crisis Indicator Data'!#REF!="No Data",1,IF(#REF!&lt;&gt;"",1,0))</f>
        <v>#REF!</v>
      </c>
      <c r="W181" s="206" t="e">
        <f>IF('Crisis Indicator Data'!#REF!="No Data",1,IF(#REF!&lt;&gt;"",1,0))</f>
        <v>#REF!</v>
      </c>
      <c r="X181" s="206" t="e">
        <f>IF('Crisis Indicator Data'!#REF!="No Data",1,IF(#REF!&lt;&gt;"",1,0))</f>
        <v>#REF!</v>
      </c>
      <c r="Y181" s="206" t="e">
        <f>IF('Crisis Indicator Data'!#REF!="No Data",1,IF(#REF!&lt;&gt;"",1,0))</f>
        <v>#REF!</v>
      </c>
      <c r="Z181" s="206" t="e">
        <f>IF('Crisis Indicator Data'!#REF!="No Data",1,IF(#REF!&lt;&gt;"",1,0))</f>
        <v>#REF!</v>
      </c>
      <c r="AA181" s="206" t="e">
        <f>IF('Crisis Indicator Data'!#REF!="No Data",1,IF(#REF!&lt;&gt;"",1,0))</f>
        <v>#REF!</v>
      </c>
      <c r="AB181" s="206" t="e">
        <f>IF('Crisis Indicator Data'!#REF!="No Data",1,IF(#REF!&lt;&gt;"",1,0))</f>
        <v>#REF!</v>
      </c>
      <c r="AC181" s="206" t="e">
        <f>IF('Crisis Indicator Data'!#REF!="No Data",1,IF(#REF!&lt;&gt;"",1,0))</f>
        <v>#REF!</v>
      </c>
      <c r="AD181" s="206" t="e">
        <f>IF('Crisis Indicator Data'!#REF!="No Data",1,IF(#REF!&lt;&gt;"",1,0))</f>
        <v>#REF!</v>
      </c>
      <c r="AE181" s="206" t="e">
        <f>IF('Crisis Indicator Data'!#REF!="No Data",1,IF(#REF!&lt;&gt;"",1,0))</f>
        <v>#REF!</v>
      </c>
      <c r="AF181" s="206" t="e">
        <f>IF('Crisis Indicator Data'!#REF!="No Data",1,IF(#REF!&lt;&gt;"",1,0))</f>
        <v>#REF!</v>
      </c>
      <c r="AG181" s="206" t="e">
        <f>IF('Crisis Indicator Data'!#REF!="No Data",1,IF(#REF!&lt;&gt;"",1,0))</f>
        <v>#REF!</v>
      </c>
      <c r="AH181" s="206" t="e">
        <f>IF('Crisis Indicator Data'!#REF!="No Data",1,IF(#REF!&lt;&gt;"",1,0))</f>
        <v>#REF!</v>
      </c>
      <c r="AI181" s="206" t="e">
        <f>IF('Crisis Indicator Data'!#REF!="No Data",1,IF(#REF!&lt;&gt;"",1,0))</f>
        <v>#REF!</v>
      </c>
      <c r="AJ181" s="206" t="e">
        <f>IF('Crisis Indicator Data'!#REF!="No Data",1,IF(#REF!&lt;&gt;"",1,0))</f>
        <v>#REF!</v>
      </c>
      <c r="AK181" s="206" t="e">
        <f>IF('Crisis Indicator Data'!#REF!="No Data",1,IF(#REF!&lt;&gt;"",1,0))</f>
        <v>#REF!</v>
      </c>
      <c r="AL181" s="206" t="e">
        <f>IF('Crisis Indicator Data'!#REF!="No Data",1,IF(#REF!&lt;&gt;"",1,0))</f>
        <v>#REF!</v>
      </c>
      <c r="AM181" s="206" t="e">
        <f>IF('Crisis Indicator Data'!#REF!="No Data",1,IF(#REF!&lt;&gt;"",1,0))</f>
        <v>#REF!</v>
      </c>
      <c r="AN181" s="206" t="e">
        <f>IF('Crisis Indicator Data'!#REF!="No Data",1,IF(#REF!&lt;&gt;"",1,0))</f>
        <v>#REF!</v>
      </c>
      <c r="AO181" s="206" t="e">
        <f>IF('Crisis Indicator Data'!#REF!="No Data",1,IF(#REF!&lt;&gt;"",1,0))</f>
        <v>#REF!</v>
      </c>
      <c r="AP181" s="206" t="e">
        <f>IF('Crisis Indicator Data'!#REF!="No Data",1,IF(#REF!&lt;&gt;"",1,0))</f>
        <v>#REF!</v>
      </c>
      <c r="AQ181" s="206" t="e">
        <f>IF('Crisis Indicator Data'!#REF!="No Data",1,IF(#REF!&lt;&gt;"",1,0))</f>
        <v>#REF!</v>
      </c>
      <c r="AR181" s="206" t="e">
        <f>IF('Crisis Indicator Data'!#REF!="No Data",1,IF(#REF!&lt;&gt;"",1,0))</f>
        <v>#REF!</v>
      </c>
      <c r="AS181" s="206" t="e">
        <f>IF('Crisis Indicator Data'!#REF!="No Data",1,IF(#REF!&lt;&gt;"",1,0))</f>
        <v>#REF!</v>
      </c>
      <c r="AT181" s="206" t="e">
        <f>IF('Crisis Indicator Data'!#REF!="No Data",1,IF(#REF!&lt;&gt;"",1,0))</f>
        <v>#REF!</v>
      </c>
      <c r="AU181" s="206" t="e">
        <f>IF('Crisis Indicator Data'!#REF!="No Data",1,IF(#REF!&lt;&gt;"",1,0))</f>
        <v>#REF!</v>
      </c>
      <c r="AV181" s="206" t="e">
        <f>IF('Crisis Indicator Data'!#REF!="No Data",1,IF(#REF!&lt;&gt;"",1,0))</f>
        <v>#REF!</v>
      </c>
      <c r="AW181" s="206" t="e">
        <f>IF('Crisis Indicator Data'!#REF!="No Data",1,IF(#REF!&lt;&gt;"",1,0))</f>
        <v>#REF!</v>
      </c>
      <c r="AX181" s="206" t="e">
        <f>IF('Crisis Indicator Data'!#REF!="No Data",1,IF(#REF!&lt;&gt;"",1,0))</f>
        <v>#REF!</v>
      </c>
      <c r="AY181" s="206" t="e">
        <f>IF('Crisis Indicator Data'!#REF!="No Data",1,IF(#REF!&lt;&gt;"",1,0))</f>
        <v>#REF!</v>
      </c>
      <c r="AZ181" s="206" t="e">
        <f>IF('Crisis Indicator Data'!#REF!="No Data",1,IF(#REF!&lt;&gt;"",1,0))</f>
        <v>#REF!</v>
      </c>
      <c r="BA181" t="e">
        <f t="shared" si="10"/>
        <v>#REF!</v>
      </c>
      <c r="BB181" s="22" t="e">
        <f t="shared" si="11"/>
        <v>#REF!</v>
      </c>
    </row>
    <row r="182" spans="1:54" x14ac:dyDescent="0.25">
      <c r="A182" t="s">
        <v>7121</v>
      </c>
      <c r="B182" s="206" t="e">
        <f>IF('Crisis Indicator Data'!#REF!="No Data",1,IF(#REF!&lt;&gt;"",1,0))</f>
        <v>#REF!</v>
      </c>
      <c r="C182" s="206" t="e">
        <f>IF('Crisis Indicator Data'!#REF!="No Data",1,IF(#REF!&lt;&gt;"",1,0))</f>
        <v>#REF!</v>
      </c>
      <c r="D182" s="206" t="e">
        <f>IF('Crisis Indicator Data'!#REF!="No Data",1,IF(#REF!&lt;&gt;"",1,0))</f>
        <v>#REF!</v>
      </c>
      <c r="E182" s="206" t="e">
        <f>IF('Crisis Indicator Data'!#REF!="No Data",1,IF(#REF!&lt;&gt;"",1,0))</f>
        <v>#REF!</v>
      </c>
      <c r="F182" s="206" t="e">
        <f>IF('Crisis Indicator Data'!#REF!="No Data",1,IF(#REF!&lt;&gt;"",1,0))</f>
        <v>#REF!</v>
      </c>
      <c r="G182" s="206" t="e">
        <f>IF('Crisis Indicator Data'!#REF!="No Data",1,IF(#REF!&lt;&gt;"",1,0))</f>
        <v>#REF!</v>
      </c>
      <c r="H182" s="206" t="e">
        <f>IF('Crisis Indicator Data'!#REF!="No Data",1,IF(#REF!&lt;&gt;"",1,0))</f>
        <v>#REF!</v>
      </c>
      <c r="I182" s="206" t="e">
        <f>IF('Crisis Indicator Data'!#REF!="No Data",1,IF(#REF!&lt;&gt;"",1,0))</f>
        <v>#REF!</v>
      </c>
      <c r="J182" s="206" t="e">
        <f>IF('Crisis Indicator Data'!#REF!="No Data",1,IF(#REF!&lt;&gt;"",1,0))</f>
        <v>#REF!</v>
      </c>
      <c r="K182" s="206" t="e">
        <f>IF('Crisis Indicator Data'!#REF!="No Data",1,IF(#REF!&lt;&gt;"",1,0))</f>
        <v>#REF!</v>
      </c>
      <c r="L182" s="206" t="e">
        <f>IF('Crisis Indicator Data'!#REF!="No Data",1,IF(#REF!&lt;&gt;"",1,0))</f>
        <v>#REF!</v>
      </c>
      <c r="M182" s="206" t="e">
        <f>IF('Crisis Indicator Data'!#REF!="No Data",1,IF(#REF!&lt;&gt;"",1,0))</f>
        <v>#REF!</v>
      </c>
      <c r="N182" s="206" t="e">
        <f>IF('Crisis Indicator Data'!#REF!="No Data",1,IF(#REF!&lt;&gt;"",1,0))</f>
        <v>#REF!</v>
      </c>
      <c r="O182" s="206" t="e">
        <f>IF('Crisis Indicator Data'!#REF!="No Data",1,IF(#REF!&lt;&gt;"",1,0))</f>
        <v>#REF!</v>
      </c>
      <c r="P182" s="206" t="e">
        <f>IF('Crisis Indicator Data'!#REF!="No Data",1,IF(#REF!&lt;&gt;"",1,0))</f>
        <v>#REF!</v>
      </c>
      <c r="Q182" s="206" t="e">
        <f>IF('Crisis Indicator Data'!#REF!="No Data",1,IF(#REF!&lt;&gt;"",1,0))</f>
        <v>#REF!</v>
      </c>
      <c r="R182" s="206" t="e">
        <f>IF('Crisis Indicator Data'!#REF!="No Data",1,IF(#REF!&lt;&gt;"",1,0))</f>
        <v>#REF!</v>
      </c>
      <c r="S182" s="206" t="e">
        <f>IF('Crisis Indicator Data'!#REF!="No Data",1,IF(#REF!&lt;&gt;"",1,0))</f>
        <v>#REF!</v>
      </c>
      <c r="T182" s="206" t="e">
        <f>IF('Crisis Indicator Data'!#REF!="No Data",1,IF(#REF!&lt;&gt;"",1,0))</f>
        <v>#REF!</v>
      </c>
      <c r="U182" s="206" t="e">
        <f>IF('Crisis Indicator Data'!#REF!="No Data",1,IF(#REF!&lt;&gt;"",1,0))</f>
        <v>#REF!</v>
      </c>
      <c r="V182" s="206" t="e">
        <f>IF('Crisis Indicator Data'!#REF!="No Data",1,IF(#REF!&lt;&gt;"",1,0))</f>
        <v>#REF!</v>
      </c>
      <c r="W182" s="206" t="e">
        <f>IF('Crisis Indicator Data'!#REF!="No Data",1,IF(#REF!&lt;&gt;"",1,0))</f>
        <v>#REF!</v>
      </c>
      <c r="X182" s="206" t="e">
        <f>IF('Crisis Indicator Data'!#REF!="No Data",1,IF(#REF!&lt;&gt;"",1,0))</f>
        <v>#REF!</v>
      </c>
      <c r="Y182" s="206" t="e">
        <f>IF('Crisis Indicator Data'!#REF!="No Data",1,IF(#REF!&lt;&gt;"",1,0))</f>
        <v>#REF!</v>
      </c>
      <c r="Z182" s="206" t="e">
        <f>IF('Crisis Indicator Data'!#REF!="No Data",1,IF(#REF!&lt;&gt;"",1,0))</f>
        <v>#REF!</v>
      </c>
      <c r="AA182" s="206" t="e">
        <f>IF('Crisis Indicator Data'!#REF!="No Data",1,IF(#REF!&lt;&gt;"",1,0))</f>
        <v>#REF!</v>
      </c>
      <c r="AB182" s="206" t="e">
        <f>IF('Crisis Indicator Data'!#REF!="No Data",1,IF(#REF!&lt;&gt;"",1,0))</f>
        <v>#REF!</v>
      </c>
      <c r="AC182" s="206" t="e">
        <f>IF('Crisis Indicator Data'!#REF!="No Data",1,IF(#REF!&lt;&gt;"",1,0))</f>
        <v>#REF!</v>
      </c>
      <c r="AD182" s="206" t="e">
        <f>IF('Crisis Indicator Data'!#REF!="No Data",1,IF(#REF!&lt;&gt;"",1,0))</f>
        <v>#REF!</v>
      </c>
      <c r="AE182" s="206" t="e">
        <f>IF('Crisis Indicator Data'!#REF!="No Data",1,IF(#REF!&lt;&gt;"",1,0))</f>
        <v>#REF!</v>
      </c>
      <c r="AF182" s="206" t="e">
        <f>IF('Crisis Indicator Data'!#REF!="No Data",1,IF(#REF!&lt;&gt;"",1,0))</f>
        <v>#REF!</v>
      </c>
      <c r="AG182" s="206" t="e">
        <f>IF('Crisis Indicator Data'!#REF!="No Data",1,IF(#REF!&lt;&gt;"",1,0))</f>
        <v>#REF!</v>
      </c>
      <c r="AH182" s="206" t="e">
        <f>IF('Crisis Indicator Data'!#REF!="No Data",1,IF(#REF!&lt;&gt;"",1,0))</f>
        <v>#REF!</v>
      </c>
      <c r="AI182" s="206" t="e">
        <f>IF('Crisis Indicator Data'!#REF!="No Data",1,IF(#REF!&lt;&gt;"",1,0))</f>
        <v>#REF!</v>
      </c>
      <c r="AJ182" s="206" t="e">
        <f>IF('Crisis Indicator Data'!#REF!="No Data",1,IF(#REF!&lt;&gt;"",1,0))</f>
        <v>#REF!</v>
      </c>
      <c r="AK182" s="206" t="e">
        <f>IF('Crisis Indicator Data'!#REF!="No Data",1,IF(#REF!&lt;&gt;"",1,0))</f>
        <v>#REF!</v>
      </c>
      <c r="AL182" s="206" t="e">
        <f>IF('Crisis Indicator Data'!#REF!="No Data",1,IF(#REF!&lt;&gt;"",1,0))</f>
        <v>#REF!</v>
      </c>
      <c r="AM182" s="206" t="e">
        <f>IF('Crisis Indicator Data'!#REF!="No Data",1,IF(#REF!&lt;&gt;"",1,0))</f>
        <v>#REF!</v>
      </c>
      <c r="AN182" s="206" t="e">
        <f>IF('Crisis Indicator Data'!#REF!="No Data",1,IF(#REF!&lt;&gt;"",1,0))</f>
        <v>#REF!</v>
      </c>
      <c r="AO182" s="206" t="e">
        <f>IF('Crisis Indicator Data'!#REF!="No Data",1,IF(#REF!&lt;&gt;"",1,0))</f>
        <v>#REF!</v>
      </c>
      <c r="AP182" s="206" t="e">
        <f>IF('Crisis Indicator Data'!#REF!="No Data",1,IF(#REF!&lt;&gt;"",1,0))</f>
        <v>#REF!</v>
      </c>
      <c r="AQ182" s="206" t="e">
        <f>IF('Crisis Indicator Data'!#REF!="No Data",1,IF(#REF!&lt;&gt;"",1,0))</f>
        <v>#REF!</v>
      </c>
      <c r="AR182" s="206" t="e">
        <f>IF('Crisis Indicator Data'!#REF!="No Data",1,IF(#REF!&lt;&gt;"",1,0))</f>
        <v>#REF!</v>
      </c>
      <c r="AS182" s="206" t="e">
        <f>IF('Crisis Indicator Data'!#REF!="No Data",1,IF(#REF!&lt;&gt;"",1,0))</f>
        <v>#REF!</v>
      </c>
      <c r="AT182" s="206" t="e">
        <f>IF('Crisis Indicator Data'!#REF!="No Data",1,IF(#REF!&lt;&gt;"",1,0))</f>
        <v>#REF!</v>
      </c>
      <c r="AU182" s="206" t="e">
        <f>IF('Crisis Indicator Data'!#REF!="No Data",1,IF(#REF!&lt;&gt;"",1,0))</f>
        <v>#REF!</v>
      </c>
      <c r="AV182" s="206" t="e">
        <f>IF('Crisis Indicator Data'!#REF!="No Data",1,IF(#REF!&lt;&gt;"",1,0))</f>
        <v>#REF!</v>
      </c>
      <c r="AW182" s="206" t="e">
        <f>IF('Crisis Indicator Data'!#REF!="No Data",1,IF(#REF!&lt;&gt;"",1,0))</f>
        <v>#REF!</v>
      </c>
      <c r="AX182" s="206" t="e">
        <f>IF('Crisis Indicator Data'!#REF!="No Data",1,IF(#REF!&lt;&gt;"",1,0))</f>
        <v>#REF!</v>
      </c>
      <c r="AY182" s="206" t="e">
        <f>IF('Crisis Indicator Data'!#REF!="No Data",1,IF(#REF!&lt;&gt;"",1,0))</f>
        <v>#REF!</v>
      </c>
      <c r="AZ182" s="206" t="e">
        <f>IF('Crisis Indicator Data'!#REF!="No Data",1,IF(#REF!&lt;&gt;"",1,0))</f>
        <v>#REF!</v>
      </c>
      <c r="BA182" t="e">
        <f t="shared" si="10"/>
        <v>#REF!</v>
      </c>
      <c r="BB182" s="22" t="e">
        <f t="shared" si="11"/>
        <v>#REF!</v>
      </c>
    </row>
    <row r="183" spans="1:54" x14ac:dyDescent="0.25">
      <c r="A183" t="s">
        <v>7215</v>
      </c>
      <c r="B183" s="206" t="e">
        <f>IF('Crisis Indicator Data'!#REF!="No Data",1,IF(#REF!&lt;&gt;"",1,0))</f>
        <v>#REF!</v>
      </c>
      <c r="C183" s="206" t="e">
        <f>IF('Crisis Indicator Data'!#REF!="No Data",1,IF(#REF!&lt;&gt;"",1,0))</f>
        <v>#REF!</v>
      </c>
      <c r="D183" s="206" t="e">
        <f>IF('Crisis Indicator Data'!#REF!="No Data",1,IF(#REF!&lt;&gt;"",1,0))</f>
        <v>#REF!</v>
      </c>
      <c r="E183" s="206" t="e">
        <f>IF('Crisis Indicator Data'!#REF!="No Data",1,IF(#REF!&lt;&gt;"",1,0))</f>
        <v>#REF!</v>
      </c>
      <c r="F183" s="206" t="e">
        <f>IF('Crisis Indicator Data'!#REF!="No Data",1,IF(#REF!&lt;&gt;"",1,0))</f>
        <v>#REF!</v>
      </c>
      <c r="G183" s="206" t="e">
        <f>IF('Crisis Indicator Data'!#REF!="No Data",1,IF(#REF!&lt;&gt;"",1,0))</f>
        <v>#REF!</v>
      </c>
      <c r="H183" s="206" t="e">
        <f>IF('Crisis Indicator Data'!#REF!="No Data",1,IF(#REF!&lt;&gt;"",1,0))</f>
        <v>#REF!</v>
      </c>
      <c r="I183" s="206" t="e">
        <f>IF('Crisis Indicator Data'!#REF!="No Data",1,IF(#REF!&lt;&gt;"",1,0))</f>
        <v>#REF!</v>
      </c>
      <c r="J183" s="206" t="e">
        <f>IF('Crisis Indicator Data'!#REF!="No Data",1,IF(#REF!&lt;&gt;"",1,0))</f>
        <v>#REF!</v>
      </c>
      <c r="K183" s="206" t="e">
        <f>IF('Crisis Indicator Data'!#REF!="No Data",1,IF(#REF!&lt;&gt;"",1,0))</f>
        <v>#REF!</v>
      </c>
      <c r="L183" s="206" t="e">
        <f>IF('Crisis Indicator Data'!#REF!="No Data",1,IF(#REF!&lt;&gt;"",1,0))</f>
        <v>#REF!</v>
      </c>
      <c r="M183" s="206" t="e">
        <f>IF('Crisis Indicator Data'!#REF!="No Data",1,IF(#REF!&lt;&gt;"",1,0))</f>
        <v>#REF!</v>
      </c>
      <c r="N183" s="206" t="e">
        <f>IF('Crisis Indicator Data'!#REF!="No Data",1,IF(#REF!&lt;&gt;"",1,0))</f>
        <v>#REF!</v>
      </c>
      <c r="O183" s="206" t="e">
        <f>IF('Crisis Indicator Data'!#REF!="No Data",1,IF(#REF!&lt;&gt;"",1,0))</f>
        <v>#REF!</v>
      </c>
      <c r="P183" s="206" t="e">
        <f>IF('Crisis Indicator Data'!#REF!="No Data",1,IF(#REF!&lt;&gt;"",1,0))</f>
        <v>#REF!</v>
      </c>
      <c r="Q183" s="206" t="e">
        <f>IF('Crisis Indicator Data'!#REF!="No Data",1,IF(#REF!&lt;&gt;"",1,0))</f>
        <v>#REF!</v>
      </c>
      <c r="R183" s="206" t="e">
        <f>IF('Crisis Indicator Data'!#REF!="No Data",1,IF(#REF!&lt;&gt;"",1,0))</f>
        <v>#REF!</v>
      </c>
      <c r="S183" s="206" t="e">
        <f>IF('Crisis Indicator Data'!#REF!="No Data",1,IF(#REF!&lt;&gt;"",1,0))</f>
        <v>#REF!</v>
      </c>
      <c r="T183" s="206" t="e">
        <f>IF('Crisis Indicator Data'!#REF!="No Data",1,IF(#REF!&lt;&gt;"",1,0))</f>
        <v>#REF!</v>
      </c>
      <c r="U183" s="206" t="e">
        <f>IF('Crisis Indicator Data'!#REF!="No Data",1,IF(#REF!&lt;&gt;"",1,0))</f>
        <v>#REF!</v>
      </c>
      <c r="V183" s="206" t="e">
        <f>IF('Crisis Indicator Data'!#REF!="No Data",1,IF(#REF!&lt;&gt;"",1,0))</f>
        <v>#REF!</v>
      </c>
      <c r="W183" s="206" t="e">
        <f>IF('Crisis Indicator Data'!#REF!="No Data",1,IF(#REF!&lt;&gt;"",1,0))</f>
        <v>#REF!</v>
      </c>
      <c r="X183" s="206" t="e">
        <f>IF('Crisis Indicator Data'!#REF!="No Data",1,IF(#REF!&lt;&gt;"",1,0))</f>
        <v>#REF!</v>
      </c>
      <c r="Y183" s="206" t="e">
        <f>IF('Crisis Indicator Data'!#REF!="No Data",1,IF(#REF!&lt;&gt;"",1,0))</f>
        <v>#REF!</v>
      </c>
      <c r="Z183" s="206" t="e">
        <f>IF('Crisis Indicator Data'!#REF!="No Data",1,IF(#REF!&lt;&gt;"",1,0))</f>
        <v>#REF!</v>
      </c>
      <c r="AA183" s="206" t="e">
        <f>IF('Crisis Indicator Data'!#REF!="No Data",1,IF(#REF!&lt;&gt;"",1,0))</f>
        <v>#REF!</v>
      </c>
      <c r="AB183" s="206" t="e">
        <f>IF('Crisis Indicator Data'!#REF!="No Data",1,IF(#REF!&lt;&gt;"",1,0))</f>
        <v>#REF!</v>
      </c>
      <c r="AC183" s="206" t="e">
        <f>IF('Crisis Indicator Data'!#REF!="No Data",1,IF(#REF!&lt;&gt;"",1,0))</f>
        <v>#REF!</v>
      </c>
      <c r="AD183" s="206" t="e">
        <f>IF('Crisis Indicator Data'!#REF!="No Data",1,IF(#REF!&lt;&gt;"",1,0))</f>
        <v>#REF!</v>
      </c>
      <c r="AE183" s="206" t="e">
        <f>IF('Crisis Indicator Data'!#REF!="No Data",1,IF(#REF!&lt;&gt;"",1,0))</f>
        <v>#REF!</v>
      </c>
      <c r="AF183" s="206" t="e">
        <f>IF('Crisis Indicator Data'!#REF!="No Data",1,IF(#REF!&lt;&gt;"",1,0))</f>
        <v>#REF!</v>
      </c>
      <c r="AG183" s="206" t="e">
        <f>IF('Crisis Indicator Data'!#REF!="No Data",1,IF(#REF!&lt;&gt;"",1,0))</f>
        <v>#REF!</v>
      </c>
      <c r="AH183" s="206" t="e">
        <f>IF('Crisis Indicator Data'!#REF!="No Data",1,IF(#REF!&lt;&gt;"",1,0))</f>
        <v>#REF!</v>
      </c>
      <c r="AI183" s="206" t="e">
        <f>IF('Crisis Indicator Data'!#REF!="No Data",1,IF(#REF!&lt;&gt;"",1,0))</f>
        <v>#REF!</v>
      </c>
      <c r="AJ183" s="206" t="e">
        <f>IF('Crisis Indicator Data'!#REF!="No Data",1,IF(#REF!&lt;&gt;"",1,0))</f>
        <v>#REF!</v>
      </c>
      <c r="AK183" s="206" t="e">
        <f>IF('Crisis Indicator Data'!#REF!="No Data",1,IF(#REF!&lt;&gt;"",1,0))</f>
        <v>#REF!</v>
      </c>
      <c r="AL183" s="206" t="e">
        <f>IF('Crisis Indicator Data'!#REF!="No Data",1,IF(#REF!&lt;&gt;"",1,0))</f>
        <v>#REF!</v>
      </c>
      <c r="AM183" s="206" t="e">
        <f>IF('Crisis Indicator Data'!#REF!="No Data",1,IF(#REF!&lt;&gt;"",1,0))</f>
        <v>#REF!</v>
      </c>
      <c r="AN183" s="206" t="e">
        <f>IF('Crisis Indicator Data'!#REF!="No Data",1,IF(#REF!&lt;&gt;"",1,0))</f>
        <v>#REF!</v>
      </c>
      <c r="AO183" s="206" t="e">
        <f>IF('Crisis Indicator Data'!#REF!="No Data",1,IF(#REF!&lt;&gt;"",1,0))</f>
        <v>#REF!</v>
      </c>
      <c r="AP183" s="206" t="e">
        <f>IF('Crisis Indicator Data'!#REF!="No Data",1,IF(#REF!&lt;&gt;"",1,0))</f>
        <v>#REF!</v>
      </c>
      <c r="AQ183" s="206" t="e">
        <f>IF('Crisis Indicator Data'!#REF!="No Data",1,IF(#REF!&lt;&gt;"",1,0))</f>
        <v>#REF!</v>
      </c>
      <c r="AR183" s="206" t="e">
        <f>IF('Crisis Indicator Data'!#REF!="No Data",1,IF(#REF!&lt;&gt;"",1,0))</f>
        <v>#REF!</v>
      </c>
      <c r="AS183" s="206" t="e">
        <f>IF('Crisis Indicator Data'!#REF!="No Data",1,IF(#REF!&lt;&gt;"",1,0))</f>
        <v>#REF!</v>
      </c>
      <c r="AT183" s="206" t="e">
        <f>IF('Crisis Indicator Data'!#REF!="No Data",1,IF(#REF!&lt;&gt;"",1,0))</f>
        <v>#REF!</v>
      </c>
      <c r="AU183" s="206" t="e">
        <f>IF('Crisis Indicator Data'!#REF!="No Data",1,IF(#REF!&lt;&gt;"",1,0))</f>
        <v>#REF!</v>
      </c>
      <c r="AV183" s="206" t="e">
        <f>IF('Crisis Indicator Data'!#REF!="No Data",1,IF(#REF!&lt;&gt;"",1,0))</f>
        <v>#REF!</v>
      </c>
      <c r="AW183" s="206" t="e">
        <f>IF('Crisis Indicator Data'!#REF!="No Data",1,IF(#REF!&lt;&gt;"",1,0))</f>
        <v>#REF!</v>
      </c>
      <c r="AX183" s="206" t="e">
        <f>IF('Crisis Indicator Data'!#REF!="No Data",1,IF(#REF!&lt;&gt;"",1,0))</f>
        <v>#REF!</v>
      </c>
      <c r="AY183" s="206" t="e">
        <f>IF('Crisis Indicator Data'!#REF!="No Data",1,IF(#REF!&lt;&gt;"",1,0))</f>
        <v>#REF!</v>
      </c>
      <c r="AZ183" s="206" t="e">
        <f>IF('Crisis Indicator Data'!#REF!="No Data",1,IF(#REF!&lt;&gt;"",1,0))</f>
        <v>#REF!</v>
      </c>
      <c r="BA183" t="e">
        <f t="shared" si="10"/>
        <v>#REF!</v>
      </c>
      <c r="BB183" s="22" t="e">
        <f t="shared" si="11"/>
        <v>#REF!</v>
      </c>
    </row>
    <row r="184" spans="1:54" x14ac:dyDescent="0.25">
      <c r="A184" t="s">
        <v>7408</v>
      </c>
      <c r="B184" s="206" t="e">
        <f>IF('Crisis Indicator Data'!#REF!="No Data",1,IF(#REF!&lt;&gt;"",1,0))</f>
        <v>#REF!</v>
      </c>
      <c r="C184" s="206" t="e">
        <f>IF('Crisis Indicator Data'!#REF!="No Data",1,IF(#REF!&lt;&gt;"",1,0))</f>
        <v>#REF!</v>
      </c>
      <c r="D184" s="206" t="e">
        <f>IF('Crisis Indicator Data'!#REF!="No Data",1,IF(#REF!&lt;&gt;"",1,0))</f>
        <v>#REF!</v>
      </c>
      <c r="E184" s="206" t="e">
        <f>IF('Crisis Indicator Data'!#REF!="No Data",1,IF(#REF!&lt;&gt;"",1,0))</f>
        <v>#REF!</v>
      </c>
      <c r="F184" s="206" t="e">
        <f>IF('Crisis Indicator Data'!#REF!="No Data",1,IF(#REF!&lt;&gt;"",1,0))</f>
        <v>#REF!</v>
      </c>
      <c r="G184" s="206" t="e">
        <f>IF('Crisis Indicator Data'!#REF!="No Data",1,IF(#REF!&lt;&gt;"",1,0))</f>
        <v>#REF!</v>
      </c>
      <c r="H184" s="206" t="e">
        <f>IF('Crisis Indicator Data'!#REF!="No Data",1,IF(#REF!&lt;&gt;"",1,0))</f>
        <v>#REF!</v>
      </c>
      <c r="I184" s="206" t="e">
        <f>IF('Crisis Indicator Data'!#REF!="No Data",1,IF(#REF!&lt;&gt;"",1,0))</f>
        <v>#REF!</v>
      </c>
      <c r="J184" s="206" t="e">
        <f>IF('Crisis Indicator Data'!#REF!="No Data",1,IF(#REF!&lt;&gt;"",1,0))</f>
        <v>#REF!</v>
      </c>
      <c r="K184" s="206" t="e">
        <f>IF('Crisis Indicator Data'!#REF!="No Data",1,IF(#REF!&lt;&gt;"",1,0))</f>
        <v>#REF!</v>
      </c>
      <c r="L184" s="206" t="e">
        <f>IF('Crisis Indicator Data'!#REF!="No Data",1,IF(#REF!&lt;&gt;"",1,0))</f>
        <v>#REF!</v>
      </c>
      <c r="M184" s="206" t="e">
        <f>IF('Crisis Indicator Data'!#REF!="No Data",1,IF(#REF!&lt;&gt;"",1,0))</f>
        <v>#REF!</v>
      </c>
      <c r="N184" s="206" t="e">
        <f>IF('Crisis Indicator Data'!#REF!="No Data",1,IF(#REF!&lt;&gt;"",1,0))</f>
        <v>#REF!</v>
      </c>
      <c r="O184" s="206" t="e">
        <f>IF('Crisis Indicator Data'!#REF!="No Data",1,IF(#REF!&lt;&gt;"",1,0))</f>
        <v>#REF!</v>
      </c>
      <c r="P184" s="206" t="e">
        <f>IF('Crisis Indicator Data'!#REF!="No Data",1,IF(#REF!&lt;&gt;"",1,0))</f>
        <v>#REF!</v>
      </c>
      <c r="Q184" s="206" t="e">
        <f>IF('Crisis Indicator Data'!#REF!="No Data",1,IF(#REF!&lt;&gt;"",1,0))</f>
        <v>#REF!</v>
      </c>
      <c r="R184" s="206" t="e">
        <f>IF('Crisis Indicator Data'!#REF!="No Data",1,IF(#REF!&lt;&gt;"",1,0))</f>
        <v>#REF!</v>
      </c>
      <c r="S184" s="206" t="e">
        <f>IF('Crisis Indicator Data'!#REF!="No Data",1,IF(#REF!&lt;&gt;"",1,0))</f>
        <v>#REF!</v>
      </c>
      <c r="T184" s="206" t="e">
        <f>IF('Crisis Indicator Data'!#REF!="No Data",1,IF(#REF!&lt;&gt;"",1,0))</f>
        <v>#REF!</v>
      </c>
      <c r="U184" s="206" t="e">
        <f>IF('Crisis Indicator Data'!#REF!="No Data",1,IF(#REF!&lt;&gt;"",1,0))</f>
        <v>#REF!</v>
      </c>
      <c r="V184" s="206" t="e">
        <f>IF('Crisis Indicator Data'!#REF!="No Data",1,IF(#REF!&lt;&gt;"",1,0))</f>
        <v>#REF!</v>
      </c>
      <c r="W184" s="206" t="e">
        <f>IF('Crisis Indicator Data'!#REF!="No Data",1,IF(#REF!&lt;&gt;"",1,0))</f>
        <v>#REF!</v>
      </c>
      <c r="X184" s="206" t="e">
        <f>IF('Crisis Indicator Data'!#REF!="No Data",1,IF(#REF!&lt;&gt;"",1,0))</f>
        <v>#REF!</v>
      </c>
      <c r="Y184" s="206" t="e">
        <f>IF('Crisis Indicator Data'!#REF!="No Data",1,IF(#REF!&lt;&gt;"",1,0))</f>
        <v>#REF!</v>
      </c>
      <c r="Z184" s="206" t="e">
        <f>IF('Crisis Indicator Data'!#REF!="No Data",1,IF(#REF!&lt;&gt;"",1,0))</f>
        <v>#REF!</v>
      </c>
      <c r="AA184" s="206" t="e">
        <f>IF('Crisis Indicator Data'!#REF!="No Data",1,IF(#REF!&lt;&gt;"",1,0))</f>
        <v>#REF!</v>
      </c>
      <c r="AB184" s="206" t="e">
        <f>IF('Crisis Indicator Data'!#REF!="No Data",1,IF(#REF!&lt;&gt;"",1,0))</f>
        <v>#REF!</v>
      </c>
      <c r="AC184" s="206" t="e">
        <f>IF('Crisis Indicator Data'!#REF!="No Data",1,IF(#REF!&lt;&gt;"",1,0))</f>
        <v>#REF!</v>
      </c>
      <c r="AD184" s="206" t="e">
        <f>IF('Crisis Indicator Data'!#REF!="No Data",1,IF(#REF!&lt;&gt;"",1,0))</f>
        <v>#REF!</v>
      </c>
      <c r="AE184" s="206" t="e">
        <f>IF('Crisis Indicator Data'!#REF!="No Data",1,IF(#REF!&lt;&gt;"",1,0))</f>
        <v>#REF!</v>
      </c>
      <c r="AF184" s="206" t="e">
        <f>IF('Crisis Indicator Data'!#REF!="No Data",1,IF(#REF!&lt;&gt;"",1,0))</f>
        <v>#REF!</v>
      </c>
      <c r="AG184" s="206" t="e">
        <f>IF('Crisis Indicator Data'!#REF!="No Data",1,IF(#REF!&lt;&gt;"",1,0))</f>
        <v>#REF!</v>
      </c>
      <c r="AH184" s="206" t="e">
        <f>IF('Crisis Indicator Data'!#REF!="No Data",1,IF(#REF!&lt;&gt;"",1,0))</f>
        <v>#REF!</v>
      </c>
      <c r="AI184" s="206" t="e">
        <f>IF('Crisis Indicator Data'!#REF!="No Data",1,IF(#REF!&lt;&gt;"",1,0))</f>
        <v>#REF!</v>
      </c>
      <c r="AJ184" s="206" t="e">
        <f>IF('Crisis Indicator Data'!#REF!="No Data",1,IF(#REF!&lt;&gt;"",1,0))</f>
        <v>#REF!</v>
      </c>
      <c r="AK184" s="206" t="e">
        <f>IF('Crisis Indicator Data'!#REF!="No Data",1,IF(#REF!&lt;&gt;"",1,0))</f>
        <v>#REF!</v>
      </c>
      <c r="AL184" s="206" t="e">
        <f>IF('Crisis Indicator Data'!#REF!="No Data",1,IF(#REF!&lt;&gt;"",1,0))</f>
        <v>#REF!</v>
      </c>
      <c r="AM184" s="206" t="e">
        <f>IF('Crisis Indicator Data'!#REF!="No Data",1,IF(#REF!&lt;&gt;"",1,0))</f>
        <v>#REF!</v>
      </c>
      <c r="AN184" s="206" t="e">
        <f>IF('Crisis Indicator Data'!#REF!="No Data",1,IF(#REF!&lt;&gt;"",1,0))</f>
        <v>#REF!</v>
      </c>
      <c r="AO184" s="206" t="e">
        <f>IF('Crisis Indicator Data'!#REF!="No Data",1,IF(#REF!&lt;&gt;"",1,0))</f>
        <v>#REF!</v>
      </c>
      <c r="AP184" s="206" t="e">
        <f>IF('Crisis Indicator Data'!#REF!="No Data",1,IF(#REF!&lt;&gt;"",1,0))</f>
        <v>#REF!</v>
      </c>
      <c r="AQ184" s="206" t="e">
        <f>IF('Crisis Indicator Data'!#REF!="No Data",1,IF(#REF!&lt;&gt;"",1,0))</f>
        <v>#REF!</v>
      </c>
      <c r="AR184" s="206" t="e">
        <f>IF('Crisis Indicator Data'!#REF!="No Data",1,IF(#REF!&lt;&gt;"",1,0))</f>
        <v>#REF!</v>
      </c>
      <c r="AS184" s="206" t="e">
        <f>IF('Crisis Indicator Data'!#REF!="No Data",1,IF(#REF!&lt;&gt;"",1,0))</f>
        <v>#REF!</v>
      </c>
      <c r="AT184" s="206" t="e">
        <f>IF('Crisis Indicator Data'!#REF!="No Data",1,IF(#REF!&lt;&gt;"",1,0))</f>
        <v>#REF!</v>
      </c>
      <c r="AU184" s="206" t="e">
        <f>IF('Crisis Indicator Data'!#REF!="No Data",1,IF(#REF!&lt;&gt;"",1,0))</f>
        <v>#REF!</v>
      </c>
      <c r="AV184" s="206" t="e">
        <f>IF('Crisis Indicator Data'!#REF!="No Data",1,IF(#REF!&lt;&gt;"",1,0))</f>
        <v>#REF!</v>
      </c>
      <c r="AW184" s="206" t="e">
        <f>IF('Crisis Indicator Data'!#REF!="No Data",1,IF(#REF!&lt;&gt;"",1,0))</f>
        <v>#REF!</v>
      </c>
      <c r="AX184" s="206" t="e">
        <f>IF('Crisis Indicator Data'!#REF!="No Data",1,IF(#REF!&lt;&gt;"",1,0))</f>
        <v>#REF!</v>
      </c>
      <c r="AY184" s="206" t="e">
        <f>IF('Crisis Indicator Data'!#REF!="No Data",1,IF(#REF!&lt;&gt;"",1,0))</f>
        <v>#REF!</v>
      </c>
      <c r="AZ184" s="206" t="e">
        <f>IF('Crisis Indicator Data'!#REF!="No Data",1,IF(#REF!&lt;&gt;"",1,0))</f>
        <v>#REF!</v>
      </c>
      <c r="BA184" t="e">
        <f t="shared" si="10"/>
        <v>#REF!</v>
      </c>
      <c r="BB184" s="22" t="e">
        <f t="shared" si="11"/>
        <v>#REF!</v>
      </c>
    </row>
    <row r="185" spans="1:54" x14ac:dyDescent="0.25">
      <c r="A185" t="s">
        <v>7406</v>
      </c>
      <c r="B185" s="206" t="e">
        <f>IF('Crisis Indicator Data'!#REF!="No Data",1,IF(#REF!&lt;&gt;"",1,0))</f>
        <v>#REF!</v>
      </c>
      <c r="C185" s="206" t="e">
        <f>IF('Crisis Indicator Data'!#REF!="No Data",1,IF(#REF!&lt;&gt;"",1,0))</f>
        <v>#REF!</v>
      </c>
      <c r="D185" s="206" t="e">
        <f>IF('Crisis Indicator Data'!#REF!="No Data",1,IF(#REF!&lt;&gt;"",1,0))</f>
        <v>#REF!</v>
      </c>
      <c r="E185" s="206" t="e">
        <f>IF('Crisis Indicator Data'!#REF!="No Data",1,IF(#REF!&lt;&gt;"",1,0))</f>
        <v>#REF!</v>
      </c>
      <c r="F185" s="206" t="e">
        <f>IF('Crisis Indicator Data'!#REF!="No Data",1,IF(#REF!&lt;&gt;"",1,0))</f>
        <v>#REF!</v>
      </c>
      <c r="G185" s="206" t="e">
        <f>IF('Crisis Indicator Data'!#REF!="No Data",1,IF(#REF!&lt;&gt;"",1,0))</f>
        <v>#REF!</v>
      </c>
      <c r="H185" s="206" t="e">
        <f>IF('Crisis Indicator Data'!#REF!="No Data",1,IF(#REF!&lt;&gt;"",1,0))</f>
        <v>#REF!</v>
      </c>
      <c r="I185" s="206" t="e">
        <f>IF('Crisis Indicator Data'!#REF!="No Data",1,IF(#REF!&lt;&gt;"",1,0))</f>
        <v>#REF!</v>
      </c>
      <c r="J185" s="206" t="e">
        <f>IF('Crisis Indicator Data'!#REF!="No Data",1,IF(#REF!&lt;&gt;"",1,0))</f>
        <v>#REF!</v>
      </c>
      <c r="K185" s="206" t="e">
        <f>IF('Crisis Indicator Data'!#REF!="No Data",1,IF(#REF!&lt;&gt;"",1,0))</f>
        <v>#REF!</v>
      </c>
      <c r="L185" s="206" t="e">
        <f>IF('Crisis Indicator Data'!#REF!="No Data",1,IF(#REF!&lt;&gt;"",1,0))</f>
        <v>#REF!</v>
      </c>
      <c r="M185" s="206" t="e">
        <f>IF('Crisis Indicator Data'!#REF!="No Data",1,IF(#REF!&lt;&gt;"",1,0))</f>
        <v>#REF!</v>
      </c>
      <c r="N185" s="206" t="e">
        <f>IF('Crisis Indicator Data'!#REF!="No Data",1,IF(#REF!&lt;&gt;"",1,0))</f>
        <v>#REF!</v>
      </c>
      <c r="O185" s="206" t="e">
        <f>IF('Crisis Indicator Data'!#REF!="No Data",1,IF(#REF!&lt;&gt;"",1,0))</f>
        <v>#REF!</v>
      </c>
      <c r="P185" s="206" t="e">
        <f>IF('Crisis Indicator Data'!#REF!="No Data",1,IF(#REF!&lt;&gt;"",1,0))</f>
        <v>#REF!</v>
      </c>
      <c r="Q185" s="206" t="e">
        <f>IF('Crisis Indicator Data'!#REF!="No Data",1,IF(#REF!&lt;&gt;"",1,0))</f>
        <v>#REF!</v>
      </c>
      <c r="R185" s="206" t="e">
        <f>IF('Crisis Indicator Data'!#REF!="No Data",1,IF(#REF!&lt;&gt;"",1,0))</f>
        <v>#REF!</v>
      </c>
      <c r="S185" s="206" t="e">
        <f>IF('Crisis Indicator Data'!#REF!="No Data",1,IF(#REF!&lt;&gt;"",1,0))</f>
        <v>#REF!</v>
      </c>
      <c r="T185" s="206" t="e">
        <f>IF('Crisis Indicator Data'!#REF!="No Data",1,IF(#REF!&lt;&gt;"",1,0))</f>
        <v>#REF!</v>
      </c>
      <c r="U185" s="206" t="e">
        <f>IF('Crisis Indicator Data'!#REF!="No Data",1,IF(#REF!&lt;&gt;"",1,0))</f>
        <v>#REF!</v>
      </c>
      <c r="V185" s="206" t="e">
        <f>IF('Crisis Indicator Data'!#REF!="No Data",1,IF(#REF!&lt;&gt;"",1,0))</f>
        <v>#REF!</v>
      </c>
      <c r="W185" s="206" t="e">
        <f>IF('Crisis Indicator Data'!#REF!="No Data",1,IF(#REF!&lt;&gt;"",1,0))</f>
        <v>#REF!</v>
      </c>
      <c r="X185" s="206" t="e">
        <f>IF('Crisis Indicator Data'!#REF!="No Data",1,IF(#REF!&lt;&gt;"",1,0))</f>
        <v>#REF!</v>
      </c>
      <c r="Y185" s="206" t="e">
        <f>IF('Crisis Indicator Data'!#REF!="No Data",1,IF(#REF!&lt;&gt;"",1,0))</f>
        <v>#REF!</v>
      </c>
      <c r="Z185" s="206" t="e">
        <f>IF('Crisis Indicator Data'!#REF!="No Data",1,IF(#REF!&lt;&gt;"",1,0))</f>
        <v>#REF!</v>
      </c>
      <c r="AA185" s="206" t="e">
        <f>IF('Crisis Indicator Data'!#REF!="No Data",1,IF(#REF!&lt;&gt;"",1,0))</f>
        <v>#REF!</v>
      </c>
      <c r="AB185" s="206" t="e">
        <f>IF('Crisis Indicator Data'!#REF!="No Data",1,IF(#REF!&lt;&gt;"",1,0))</f>
        <v>#REF!</v>
      </c>
      <c r="AC185" s="206" t="e">
        <f>IF('Crisis Indicator Data'!#REF!="No Data",1,IF(#REF!&lt;&gt;"",1,0))</f>
        <v>#REF!</v>
      </c>
      <c r="AD185" s="206" t="e">
        <f>IF('Crisis Indicator Data'!#REF!="No Data",1,IF(#REF!&lt;&gt;"",1,0))</f>
        <v>#REF!</v>
      </c>
      <c r="AE185" s="206" t="e">
        <f>IF('Crisis Indicator Data'!#REF!="No Data",1,IF(#REF!&lt;&gt;"",1,0))</f>
        <v>#REF!</v>
      </c>
      <c r="AF185" s="206" t="e">
        <f>IF('Crisis Indicator Data'!#REF!="No Data",1,IF(#REF!&lt;&gt;"",1,0))</f>
        <v>#REF!</v>
      </c>
      <c r="AG185" s="206" t="e">
        <f>IF('Crisis Indicator Data'!#REF!="No Data",1,IF(#REF!&lt;&gt;"",1,0))</f>
        <v>#REF!</v>
      </c>
      <c r="AH185" s="206" t="e">
        <f>IF('Crisis Indicator Data'!#REF!="No Data",1,IF(#REF!&lt;&gt;"",1,0))</f>
        <v>#REF!</v>
      </c>
      <c r="AI185" s="206" t="e">
        <f>IF('Crisis Indicator Data'!#REF!="No Data",1,IF(#REF!&lt;&gt;"",1,0))</f>
        <v>#REF!</v>
      </c>
      <c r="AJ185" s="206" t="e">
        <f>IF('Crisis Indicator Data'!#REF!="No Data",1,IF(#REF!&lt;&gt;"",1,0))</f>
        <v>#REF!</v>
      </c>
      <c r="AK185" s="206" t="e">
        <f>IF('Crisis Indicator Data'!#REF!="No Data",1,IF(#REF!&lt;&gt;"",1,0))</f>
        <v>#REF!</v>
      </c>
      <c r="AL185" s="206" t="e">
        <f>IF('Crisis Indicator Data'!#REF!="No Data",1,IF(#REF!&lt;&gt;"",1,0))</f>
        <v>#REF!</v>
      </c>
      <c r="AM185" s="206" t="e">
        <f>IF('Crisis Indicator Data'!#REF!="No Data",1,IF(#REF!&lt;&gt;"",1,0))</f>
        <v>#REF!</v>
      </c>
      <c r="AN185" s="206" t="e">
        <f>IF('Crisis Indicator Data'!#REF!="No Data",1,IF(#REF!&lt;&gt;"",1,0))</f>
        <v>#REF!</v>
      </c>
      <c r="AO185" s="206" t="e">
        <f>IF('Crisis Indicator Data'!#REF!="No Data",1,IF(#REF!&lt;&gt;"",1,0))</f>
        <v>#REF!</v>
      </c>
      <c r="AP185" s="206" t="e">
        <f>IF('Crisis Indicator Data'!#REF!="No Data",1,IF(#REF!&lt;&gt;"",1,0))</f>
        <v>#REF!</v>
      </c>
      <c r="AQ185" s="206" t="e">
        <f>IF('Crisis Indicator Data'!#REF!="No Data",1,IF(#REF!&lt;&gt;"",1,0))</f>
        <v>#REF!</v>
      </c>
      <c r="AR185" s="206" t="e">
        <f>IF('Crisis Indicator Data'!#REF!="No Data",1,IF(#REF!&lt;&gt;"",1,0))</f>
        <v>#REF!</v>
      </c>
      <c r="AS185" s="206" t="e">
        <f>IF('Crisis Indicator Data'!#REF!="No Data",1,IF(#REF!&lt;&gt;"",1,0))</f>
        <v>#REF!</v>
      </c>
      <c r="AT185" s="206" t="e">
        <f>IF('Crisis Indicator Data'!#REF!="No Data",1,IF(#REF!&lt;&gt;"",1,0))</f>
        <v>#REF!</v>
      </c>
      <c r="AU185" s="206" t="e">
        <f>IF('Crisis Indicator Data'!#REF!="No Data",1,IF(#REF!&lt;&gt;"",1,0))</f>
        <v>#REF!</v>
      </c>
      <c r="AV185" s="206" t="e">
        <f>IF('Crisis Indicator Data'!#REF!="No Data",1,IF(#REF!&lt;&gt;"",1,0))</f>
        <v>#REF!</v>
      </c>
      <c r="AW185" s="206" t="e">
        <f>IF('Crisis Indicator Data'!#REF!="No Data",1,IF(#REF!&lt;&gt;"",1,0))</f>
        <v>#REF!</v>
      </c>
      <c r="AX185" s="206" t="e">
        <f>IF('Crisis Indicator Data'!#REF!="No Data",1,IF(#REF!&lt;&gt;"",1,0))</f>
        <v>#REF!</v>
      </c>
      <c r="AY185" s="206" t="e">
        <f>IF('Crisis Indicator Data'!#REF!="No Data",1,IF(#REF!&lt;&gt;"",1,0))</f>
        <v>#REF!</v>
      </c>
      <c r="AZ185" s="206" t="e">
        <f>IF('Crisis Indicator Data'!#REF!="No Data",1,IF(#REF!&lt;&gt;"",1,0))</f>
        <v>#REF!</v>
      </c>
      <c r="BA185" t="e">
        <f t="shared" si="10"/>
        <v>#REF!</v>
      </c>
      <c r="BB185" s="22" t="e">
        <f t="shared" si="11"/>
        <v>#REF!</v>
      </c>
    </row>
    <row r="186" spans="1:54" x14ac:dyDescent="0.25">
      <c r="A186" t="s">
        <v>7410</v>
      </c>
      <c r="B186" s="206" t="e">
        <f>IF('Crisis Indicator Data'!#REF!="No Data",1,IF(#REF!&lt;&gt;"",1,0))</f>
        <v>#REF!</v>
      </c>
      <c r="C186" s="206" t="e">
        <f>IF('Crisis Indicator Data'!#REF!="No Data",1,IF(#REF!&lt;&gt;"",1,0))</f>
        <v>#REF!</v>
      </c>
      <c r="D186" s="206" t="e">
        <f>IF('Crisis Indicator Data'!#REF!="No Data",1,IF(#REF!&lt;&gt;"",1,0))</f>
        <v>#REF!</v>
      </c>
      <c r="E186" s="206" t="e">
        <f>IF('Crisis Indicator Data'!#REF!="No Data",1,IF(#REF!&lt;&gt;"",1,0))</f>
        <v>#REF!</v>
      </c>
      <c r="F186" s="206" t="e">
        <f>IF('Crisis Indicator Data'!#REF!="No Data",1,IF(#REF!&lt;&gt;"",1,0))</f>
        <v>#REF!</v>
      </c>
      <c r="G186" s="206" t="e">
        <f>IF('Crisis Indicator Data'!#REF!="No Data",1,IF(#REF!&lt;&gt;"",1,0))</f>
        <v>#REF!</v>
      </c>
      <c r="H186" s="206" t="e">
        <f>IF('Crisis Indicator Data'!#REF!="No Data",1,IF(#REF!&lt;&gt;"",1,0))</f>
        <v>#REF!</v>
      </c>
      <c r="I186" s="206" t="e">
        <f>IF('Crisis Indicator Data'!#REF!="No Data",1,IF(#REF!&lt;&gt;"",1,0))</f>
        <v>#REF!</v>
      </c>
      <c r="J186" s="206" t="e">
        <f>IF('Crisis Indicator Data'!#REF!="No Data",1,IF(#REF!&lt;&gt;"",1,0))</f>
        <v>#REF!</v>
      </c>
      <c r="K186" s="206" t="e">
        <f>IF('Crisis Indicator Data'!#REF!="No Data",1,IF(#REF!&lt;&gt;"",1,0))</f>
        <v>#REF!</v>
      </c>
      <c r="L186" s="206" t="e">
        <f>IF('Crisis Indicator Data'!#REF!="No Data",1,IF(#REF!&lt;&gt;"",1,0))</f>
        <v>#REF!</v>
      </c>
      <c r="M186" s="206" t="e">
        <f>IF('Crisis Indicator Data'!#REF!="No Data",1,IF(#REF!&lt;&gt;"",1,0))</f>
        <v>#REF!</v>
      </c>
      <c r="N186" s="206" t="e">
        <f>IF('Crisis Indicator Data'!#REF!="No Data",1,IF(#REF!&lt;&gt;"",1,0))</f>
        <v>#REF!</v>
      </c>
      <c r="O186" s="206" t="e">
        <f>IF('Crisis Indicator Data'!#REF!="No Data",1,IF(#REF!&lt;&gt;"",1,0))</f>
        <v>#REF!</v>
      </c>
      <c r="P186" s="206" t="e">
        <f>IF('Crisis Indicator Data'!#REF!="No Data",1,IF(#REF!&lt;&gt;"",1,0))</f>
        <v>#REF!</v>
      </c>
      <c r="Q186" s="206" t="e">
        <f>IF('Crisis Indicator Data'!#REF!="No Data",1,IF(#REF!&lt;&gt;"",1,0))</f>
        <v>#REF!</v>
      </c>
      <c r="R186" s="206" t="e">
        <f>IF('Crisis Indicator Data'!#REF!="No Data",1,IF(#REF!&lt;&gt;"",1,0))</f>
        <v>#REF!</v>
      </c>
      <c r="S186" s="206" t="e">
        <f>IF('Crisis Indicator Data'!#REF!="No Data",1,IF(#REF!&lt;&gt;"",1,0))</f>
        <v>#REF!</v>
      </c>
      <c r="T186" s="206" t="e">
        <f>IF('Crisis Indicator Data'!#REF!="No Data",1,IF(#REF!&lt;&gt;"",1,0))</f>
        <v>#REF!</v>
      </c>
      <c r="U186" s="206" t="e">
        <f>IF('Crisis Indicator Data'!#REF!="No Data",1,IF(#REF!&lt;&gt;"",1,0))</f>
        <v>#REF!</v>
      </c>
      <c r="V186" s="206" t="e">
        <f>IF('Crisis Indicator Data'!#REF!="No Data",1,IF(#REF!&lt;&gt;"",1,0))</f>
        <v>#REF!</v>
      </c>
      <c r="W186" s="206" t="e">
        <f>IF('Crisis Indicator Data'!#REF!="No Data",1,IF(#REF!&lt;&gt;"",1,0))</f>
        <v>#REF!</v>
      </c>
      <c r="X186" s="206" t="e">
        <f>IF('Crisis Indicator Data'!#REF!="No Data",1,IF(#REF!&lt;&gt;"",1,0))</f>
        <v>#REF!</v>
      </c>
      <c r="Y186" s="206" t="e">
        <f>IF('Crisis Indicator Data'!#REF!="No Data",1,IF(#REF!&lt;&gt;"",1,0))</f>
        <v>#REF!</v>
      </c>
      <c r="Z186" s="206" t="e">
        <f>IF('Crisis Indicator Data'!#REF!="No Data",1,IF(#REF!&lt;&gt;"",1,0))</f>
        <v>#REF!</v>
      </c>
      <c r="AA186" s="206" t="e">
        <f>IF('Crisis Indicator Data'!#REF!="No Data",1,IF(#REF!&lt;&gt;"",1,0))</f>
        <v>#REF!</v>
      </c>
      <c r="AB186" s="206" t="e">
        <f>IF('Crisis Indicator Data'!#REF!="No Data",1,IF(#REF!&lt;&gt;"",1,0))</f>
        <v>#REF!</v>
      </c>
      <c r="AC186" s="206" t="e">
        <f>IF('Crisis Indicator Data'!#REF!="No Data",1,IF(#REF!&lt;&gt;"",1,0))</f>
        <v>#REF!</v>
      </c>
      <c r="AD186" s="206" t="e">
        <f>IF('Crisis Indicator Data'!#REF!="No Data",1,IF(#REF!&lt;&gt;"",1,0))</f>
        <v>#REF!</v>
      </c>
      <c r="AE186" s="206" t="e">
        <f>IF('Crisis Indicator Data'!#REF!="No Data",1,IF(#REF!&lt;&gt;"",1,0))</f>
        <v>#REF!</v>
      </c>
      <c r="AF186" s="206" t="e">
        <f>IF('Crisis Indicator Data'!#REF!="No Data",1,IF(#REF!&lt;&gt;"",1,0))</f>
        <v>#REF!</v>
      </c>
      <c r="AG186" s="206" t="e">
        <f>IF('Crisis Indicator Data'!#REF!="No Data",1,IF(#REF!&lt;&gt;"",1,0))</f>
        <v>#REF!</v>
      </c>
      <c r="AH186" s="206" t="e">
        <f>IF('Crisis Indicator Data'!#REF!="No Data",1,IF(#REF!&lt;&gt;"",1,0))</f>
        <v>#REF!</v>
      </c>
      <c r="AI186" s="206" t="e">
        <f>IF('Crisis Indicator Data'!#REF!="No Data",1,IF(#REF!&lt;&gt;"",1,0))</f>
        <v>#REF!</v>
      </c>
      <c r="AJ186" s="206" t="e">
        <f>IF('Crisis Indicator Data'!#REF!="No Data",1,IF(#REF!&lt;&gt;"",1,0))</f>
        <v>#REF!</v>
      </c>
      <c r="AK186" s="206" t="e">
        <f>IF('Crisis Indicator Data'!#REF!="No Data",1,IF(#REF!&lt;&gt;"",1,0))</f>
        <v>#REF!</v>
      </c>
      <c r="AL186" s="206" t="e">
        <f>IF('Crisis Indicator Data'!#REF!="No Data",1,IF(#REF!&lt;&gt;"",1,0))</f>
        <v>#REF!</v>
      </c>
      <c r="AM186" s="206" t="e">
        <f>IF('Crisis Indicator Data'!#REF!="No Data",1,IF(#REF!&lt;&gt;"",1,0))</f>
        <v>#REF!</v>
      </c>
      <c r="AN186" s="206" t="e">
        <f>IF('Crisis Indicator Data'!#REF!="No Data",1,IF(#REF!&lt;&gt;"",1,0))</f>
        <v>#REF!</v>
      </c>
      <c r="AO186" s="206" t="e">
        <f>IF('Crisis Indicator Data'!#REF!="No Data",1,IF(#REF!&lt;&gt;"",1,0))</f>
        <v>#REF!</v>
      </c>
      <c r="AP186" s="206" t="e">
        <f>IF('Crisis Indicator Data'!#REF!="No Data",1,IF(#REF!&lt;&gt;"",1,0))</f>
        <v>#REF!</v>
      </c>
      <c r="AQ186" s="206" t="e">
        <f>IF('Crisis Indicator Data'!#REF!="No Data",1,IF(#REF!&lt;&gt;"",1,0))</f>
        <v>#REF!</v>
      </c>
      <c r="AR186" s="206" t="e">
        <f>IF('Crisis Indicator Data'!#REF!="No Data",1,IF(#REF!&lt;&gt;"",1,0))</f>
        <v>#REF!</v>
      </c>
      <c r="AS186" s="206" t="e">
        <f>IF('Crisis Indicator Data'!#REF!="No Data",1,IF(#REF!&lt;&gt;"",1,0))</f>
        <v>#REF!</v>
      </c>
      <c r="AT186" s="206" t="e">
        <f>IF('Crisis Indicator Data'!#REF!="No Data",1,IF(#REF!&lt;&gt;"",1,0))</f>
        <v>#REF!</v>
      </c>
      <c r="AU186" s="206" t="e">
        <f>IF('Crisis Indicator Data'!#REF!="No Data",1,IF(#REF!&lt;&gt;"",1,0))</f>
        <v>#REF!</v>
      </c>
      <c r="AV186" s="206" t="e">
        <f>IF('Crisis Indicator Data'!#REF!="No Data",1,IF(#REF!&lt;&gt;"",1,0))</f>
        <v>#REF!</v>
      </c>
      <c r="AW186" s="206" t="e">
        <f>IF('Crisis Indicator Data'!#REF!="No Data",1,IF(#REF!&lt;&gt;"",1,0))</f>
        <v>#REF!</v>
      </c>
      <c r="AX186" s="206" t="e">
        <f>IF('Crisis Indicator Data'!#REF!="No Data",1,IF(#REF!&lt;&gt;"",1,0))</f>
        <v>#REF!</v>
      </c>
      <c r="AY186" s="206" t="e">
        <f>IF('Crisis Indicator Data'!#REF!="No Data",1,IF(#REF!&lt;&gt;"",1,0))</f>
        <v>#REF!</v>
      </c>
      <c r="AZ186" s="206" t="e">
        <f>IF('Crisis Indicator Data'!#REF!="No Data",1,IF(#REF!&lt;&gt;"",1,0))</f>
        <v>#REF!</v>
      </c>
      <c r="BA186" t="e">
        <f t="shared" si="10"/>
        <v>#REF!</v>
      </c>
      <c r="BB186" s="22" t="e">
        <f t="shared" si="11"/>
        <v>#REF!</v>
      </c>
    </row>
    <row r="187" spans="1:54" x14ac:dyDescent="0.25">
      <c r="A187" t="s">
        <v>7416</v>
      </c>
      <c r="B187" s="206" t="e">
        <f>IF('Crisis Indicator Data'!#REF!="No Data",1,IF(#REF!&lt;&gt;"",1,0))</f>
        <v>#REF!</v>
      </c>
      <c r="C187" s="206" t="e">
        <f>IF('Crisis Indicator Data'!#REF!="No Data",1,IF(#REF!&lt;&gt;"",1,0))</f>
        <v>#REF!</v>
      </c>
      <c r="D187" s="206" t="e">
        <f>IF('Crisis Indicator Data'!#REF!="No Data",1,IF(#REF!&lt;&gt;"",1,0))</f>
        <v>#REF!</v>
      </c>
      <c r="E187" s="206" t="e">
        <f>IF('Crisis Indicator Data'!#REF!="No Data",1,IF(#REF!&lt;&gt;"",1,0))</f>
        <v>#REF!</v>
      </c>
      <c r="F187" s="206" t="e">
        <f>IF('Crisis Indicator Data'!#REF!="No Data",1,IF(#REF!&lt;&gt;"",1,0))</f>
        <v>#REF!</v>
      </c>
      <c r="G187" s="206" t="e">
        <f>IF('Crisis Indicator Data'!#REF!="No Data",1,IF(#REF!&lt;&gt;"",1,0))</f>
        <v>#REF!</v>
      </c>
      <c r="H187" s="206" t="e">
        <f>IF('Crisis Indicator Data'!#REF!="No Data",1,IF(#REF!&lt;&gt;"",1,0))</f>
        <v>#REF!</v>
      </c>
      <c r="I187" s="206" t="e">
        <f>IF('Crisis Indicator Data'!#REF!="No Data",1,IF(#REF!&lt;&gt;"",1,0))</f>
        <v>#REF!</v>
      </c>
      <c r="J187" s="206" t="e">
        <f>IF('Crisis Indicator Data'!#REF!="No Data",1,IF(#REF!&lt;&gt;"",1,0))</f>
        <v>#REF!</v>
      </c>
      <c r="K187" s="206" t="e">
        <f>IF('Crisis Indicator Data'!#REF!="No Data",1,IF(#REF!&lt;&gt;"",1,0))</f>
        <v>#REF!</v>
      </c>
      <c r="L187" s="206" t="e">
        <f>IF('Crisis Indicator Data'!#REF!="No Data",1,IF(#REF!&lt;&gt;"",1,0))</f>
        <v>#REF!</v>
      </c>
      <c r="M187" s="206" t="e">
        <f>IF('Crisis Indicator Data'!#REF!="No Data",1,IF(#REF!&lt;&gt;"",1,0))</f>
        <v>#REF!</v>
      </c>
      <c r="N187" s="206" t="e">
        <f>IF('Crisis Indicator Data'!#REF!="No Data",1,IF(#REF!&lt;&gt;"",1,0))</f>
        <v>#REF!</v>
      </c>
      <c r="O187" s="206" t="e">
        <f>IF('Crisis Indicator Data'!#REF!="No Data",1,IF(#REF!&lt;&gt;"",1,0))</f>
        <v>#REF!</v>
      </c>
      <c r="P187" s="206" t="e">
        <f>IF('Crisis Indicator Data'!#REF!="No Data",1,IF(#REF!&lt;&gt;"",1,0))</f>
        <v>#REF!</v>
      </c>
      <c r="Q187" s="206" t="e">
        <f>IF('Crisis Indicator Data'!#REF!="No Data",1,IF(#REF!&lt;&gt;"",1,0))</f>
        <v>#REF!</v>
      </c>
      <c r="R187" s="206" t="e">
        <f>IF('Crisis Indicator Data'!#REF!="No Data",1,IF(#REF!&lt;&gt;"",1,0))</f>
        <v>#REF!</v>
      </c>
      <c r="S187" s="206" t="e">
        <f>IF('Crisis Indicator Data'!#REF!="No Data",1,IF(#REF!&lt;&gt;"",1,0))</f>
        <v>#REF!</v>
      </c>
      <c r="T187" s="206" t="e">
        <f>IF('Crisis Indicator Data'!#REF!="No Data",1,IF(#REF!&lt;&gt;"",1,0))</f>
        <v>#REF!</v>
      </c>
      <c r="U187" s="206" t="e">
        <f>IF('Crisis Indicator Data'!#REF!="No Data",1,IF(#REF!&lt;&gt;"",1,0))</f>
        <v>#REF!</v>
      </c>
      <c r="V187" s="206" t="e">
        <f>IF('Crisis Indicator Data'!#REF!="No Data",1,IF(#REF!&lt;&gt;"",1,0))</f>
        <v>#REF!</v>
      </c>
      <c r="W187" s="206" t="e">
        <f>IF('Crisis Indicator Data'!#REF!="No Data",1,IF(#REF!&lt;&gt;"",1,0))</f>
        <v>#REF!</v>
      </c>
      <c r="X187" s="206" t="e">
        <f>IF('Crisis Indicator Data'!#REF!="No Data",1,IF(#REF!&lt;&gt;"",1,0))</f>
        <v>#REF!</v>
      </c>
      <c r="Y187" s="206" t="e">
        <f>IF('Crisis Indicator Data'!#REF!="No Data",1,IF(#REF!&lt;&gt;"",1,0))</f>
        <v>#REF!</v>
      </c>
      <c r="Z187" s="206" t="e">
        <f>IF('Crisis Indicator Data'!#REF!="No Data",1,IF(#REF!&lt;&gt;"",1,0))</f>
        <v>#REF!</v>
      </c>
      <c r="AA187" s="206" t="e">
        <f>IF('Crisis Indicator Data'!#REF!="No Data",1,IF(#REF!&lt;&gt;"",1,0))</f>
        <v>#REF!</v>
      </c>
      <c r="AB187" s="206" t="e">
        <f>IF('Crisis Indicator Data'!#REF!="No Data",1,IF(#REF!&lt;&gt;"",1,0))</f>
        <v>#REF!</v>
      </c>
      <c r="AC187" s="206" t="e">
        <f>IF('Crisis Indicator Data'!#REF!="No Data",1,IF(#REF!&lt;&gt;"",1,0))</f>
        <v>#REF!</v>
      </c>
      <c r="AD187" s="206" t="e">
        <f>IF('Crisis Indicator Data'!#REF!="No Data",1,IF(#REF!&lt;&gt;"",1,0))</f>
        <v>#REF!</v>
      </c>
      <c r="AE187" s="206" t="e">
        <f>IF('Crisis Indicator Data'!#REF!="No Data",1,IF(#REF!&lt;&gt;"",1,0))</f>
        <v>#REF!</v>
      </c>
      <c r="AF187" s="206" t="e">
        <f>IF('Crisis Indicator Data'!#REF!="No Data",1,IF(#REF!&lt;&gt;"",1,0))</f>
        <v>#REF!</v>
      </c>
      <c r="AG187" s="206" t="e">
        <f>IF('Crisis Indicator Data'!#REF!="No Data",1,IF(#REF!&lt;&gt;"",1,0))</f>
        <v>#REF!</v>
      </c>
      <c r="AH187" s="206" t="e">
        <f>IF('Crisis Indicator Data'!#REF!="No Data",1,IF(#REF!&lt;&gt;"",1,0))</f>
        <v>#REF!</v>
      </c>
      <c r="AI187" s="206" t="e">
        <f>IF('Crisis Indicator Data'!#REF!="No Data",1,IF(#REF!&lt;&gt;"",1,0))</f>
        <v>#REF!</v>
      </c>
      <c r="AJ187" s="206" t="e">
        <f>IF('Crisis Indicator Data'!#REF!="No Data",1,IF(#REF!&lt;&gt;"",1,0))</f>
        <v>#REF!</v>
      </c>
      <c r="AK187" s="206" t="e">
        <f>IF('Crisis Indicator Data'!#REF!="No Data",1,IF(#REF!&lt;&gt;"",1,0))</f>
        <v>#REF!</v>
      </c>
      <c r="AL187" s="206" t="e">
        <f>IF('Crisis Indicator Data'!#REF!="No Data",1,IF(#REF!&lt;&gt;"",1,0))</f>
        <v>#REF!</v>
      </c>
      <c r="AM187" s="206" t="e">
        <f>IF('Crisis Indicator Data'!#REF!="No Data",1,IF(#REF!&lt;&gt;"",1,0))</f>
        <v>#REF!</v>
      </c>
      <c r="AN187" s="206" t="e">
        <f>IF('Crisis Indicator Data'!#REF!="No Data",1,IF(#REF!&lt;&gt;"",1,0))</f>
        <v>#REF!</v>
      </c>
      <c r="AO187" s="206" t="e">
        <f>IF('Crisis Indicator Data'!#REF!="No Data",1,IF(#REF!&lt;&gt;"",1,0))</f>
        <v>#REF!</v>
      </c>
      <c r="AP187" s="206" t="e">
        <f>IF('Crisis Indicator Data'!#REF!="No Data",1,IF(#REF!&lt;&gt;"",1,0))</f>
        <v>#REF!</v>
      </c>
      <c r="AQ187" s="206" t="e">
        <f>IF('Crisis Indicator Data'!#REF!="No Data",1,IF(#REF!&lt;&gt;"",1,0))</f>
        <v>#REF!</v>
      </c>
      <c r="AR187" s="206" t="e">
        <f>IF('Crisis Indicator Data'!#REF!="No Data",1,IF(#REF!&lt;&gt;"",1,0))</f>
        <v>#REF!</v>
      </c>
      <c r="AS187" s="206" t="e">
        <f>IF('Crisis Indicator Data'!#REF!="No Data",1,IF(#REF!&lt;&gt;"",1,0))</f>
        <v>#REF!</v>
      </c>
      <c r="AT187" s="206" t="e">
        <f>IF('Crisis Indicator Data'!#REF!="No Data",1,IF(#REF!&lt;&gt;"",1,0))</f>
        <v>#REF!</v>
      </c>
      <c r="AU187" s="206" t="e">
        <f>IF('Crisis Indicator Data'!#REF!="No Data",1,IF(#REF!&lt;&gt;"",1,0))</f>
        <v>#REF!</v>
      </c>
      <c r="AV187" s="206" t="e">
        <f>IF('Crisis Indicator Data'!#REF!="No Data",1,IF(#REF!&lt;&gt;"",1,0))</f>
        <v>#REF!</v>
      </c>
      <c r="AW187" s="206" t="e">
        <f>IF('Crisis Indicator Data'!#REF!="No Data",1,IF(#REF!&lt;&gt;"",1,0))</f>
        <v>#REF!</v>
      </c>
      <c r="AX187" s="206" t="e">
        <f>IF('Crisis Indicator Data'!#REF!="No Data",1,IF(#REF!&lt;&gt;"",1,0))</f>
        <v>#REF!</v>
      </c>
      <c r="AY187" s="206" t="e">
        <f>IF('Crisis Indicator Data'!#REF!="No Data",1,IF(#REF!&lt;&gt;"",1,0))</f>
        <v>#REF!</v>
      </c>
      <c r="AZ187" s="206" t="e">
        <f>IF('Crisis Indicator Data'!#REF!="No Data",1,IF(#REF!&lt;&gt;"",1,0))</f>
        <v>#REF!</v>
      </c>
      <c r="BA187" t="e">
        <f t="shared" si="10"/>
        <v>#REF!</v>
      </c>
      <c r="BB187" s="22" t="e">
        <f t="shared" si="11"/>
        <v>#REF!</v>
      </c>
    </row>
    <row r="188" spans="1:54" x14ac:dyDescent="0.25">
      <c r="A188" t="s">
        <v>7412</v>
      </c>
      <c r="B188" s="206" t="e">
        <f>IF('Crisis Indicator Data'!#REF!="No Data",1,IF(#REF!&lt;&gt;"",1,0))</f>
        <v>#REF!</v>
      </c>
      <c r="C188" s="206" t="e">
        <f>IF('Crisis Indicator Data'!#REF!="No Data",1,IF(#REF!&lt;&gt;"",1,0))</f>
        <v>#REF!</v>
      </c>
      <c r="D188" s="206" t="e">
        <f>IF('Crisis Indicator Data'!#REF!="No Data",1,IF(#REF!&lt;&gt;"",1,0))</f>
        <v>#REF!</v>
      </c>
      <c r="E188" s="206" t="e">
        <f>IF('Crisis Indicator Data'!#REF!="No Data",1,IF(#REF!&lt;&gt;"",1,0))</f>
        <v>#REF!</v>
      </c>
      <c r="F188" s="206" t="e">
        <f>IF('Crisis Indicator Data'!#REF!="No Data",1,IF(#REF!&lt;&gt;"",1,0))</f>
        <v>#REF!</v>
      </c>
      <c r="G188" s="206" t="e">
        <f>IF('Crisis Indicator Data'!#REF!="No Data",1,IF(#REF!&lt;&gt;"",1,0))</f>
        <v>#REF!</v>
      </c>
      <c r="H188" s="206" t="e">
        <f>IF('Crisis Indicator Data'!#REF!="No Data",1,IF(#REF!&lt;&gt;"",1,0))</f>
        <v>#REF!</v>
      </c>
      <c r="I188" s="206" t="e">
        <f>IF('Crisis Indicator Data'!#REF!="No Data",1,IF(#REF!&lt;&gt;"",1,0))</f>
        <v>#REF!</v>
      </c>
      <c r="J188" s="206" t="e">
        <f>IF('Crisis Indicator Data'!#REF!="No Data",1,IF(#REF!&lt;&gt;"",1,0))</f>
        <v>#REF!</v>
      </c>
      <c r="K188" s="206" t="e">
        <f>IF('Crisis Indicator Data'!#REF!="No Data",1,IF(#REF!&lt;&gt;"",1,0))</f>
        <v>#REF!</v>
      </c>
      <c r="L188" s="206" t="e">
        <f>IF('Crisis Indicator Data'!#REF!="No Data",1,IF(#REF!&lt;&gt;"",1,0))</f>
        <v>#REF!</v>
      </c>
      <c r="M188" s="206" t="e">
        <f>IF('Crisis Indicator Data'!#REF!="No Data",1,IF(#REF!&lt;&gt;"",1,0))</f>
        <v>#REF!</v>
      </c>
      <c r="N188" s="206" t="e">
        <f>IF('Crisis Indicator Data'!#REF!="No Data",1,IF(#REF!&lt;&gt;"",1,0))</f>
        <v>#REF!</v>
      </c>
      <c r="O188" s="206" t="e">
        <f>IF('Crisis Indicator Data'!#REF!="No Data",1,IF(#REF!&lt;&gt;"",1,0))</f>
        <v>#REF!</v>
      </c>
      <c r="P188" s="206" t="e">
        <f>IF('Crisis Indicator Data'!#REF!="No Data",1,IF(#REF!&lt;&gt;"",1,0))</f>
        <v>#REF!</v>
      </c>
      <c r="Q188" s="206" t="e">
        <f>IF('Crisis Indicator Data'!#REF!="No Data",1,IF(#REF!&lt;&gt;"",1,0))</f>
        <v>#REF!</v>
      </c>
      <c r="R188" s="206" t="e">
        <f>IF('Crisis Indicator Data'!#REF!="No Data",1,IF(#REF!&lt;&gt;"",1,0))</f>
        <v>#REF!</v>
      </c>
      <c r="S188" s="206" t="e">
        <f>IF('Crisis Indicator Data'!#REF!="No Data",1,IF(#REF!&lt;&gt;"",1,0))</f>
        <v>#REF!</v>
      </c>
      <c r="T188" s="206" t="e">
        <f>IF('Crisis Indicator Data'!#REF!="No Data",1,IF(#REF!&lt;&gt;"",1,0))</f>
        <v>#REF!</v>
      </c>
      <c r="U188" s="206" t="e">
        <f>IF('Crisis Indicator Data'!#REF!="No Data",1,IF(#REF!&lt;&gt;"",1,0))</f>
        <v>#REF!</v>
      </c>
      <c r="V188" s="206" t="e">
        <f>IF('Crisis Indicator Data'!#REF!="No Data",1,IF(#REF!&lt;&gt;"",1,0))</f>
        <v>#REF!</v>
      </c>
      <c r="W188" s="206" t="e">
        <f>IF('Crisis Indicator Data'!#REF!="No Data",1,IF(#REF!&lt;&gt;"",1,0))</f>
        <v>#REF!</v>
      </c>
      <c r="X188" s="206" t="e">
        <f>IF('Crisis Indicator Data'!#REF!="No Data",1,IF(#REF!&lt;&gt;"",1,0))</f>
        <v>#REF!</v>
      </c>
      <c r="Y188" s="206" t="e">
        <f>IF('Crisis Indicator Data'!#REF!="No Data",1,IF(#REF!&lt;&gt;"",1,0))</f>
        <v>#REF!</v>
      </c>
      <c r="Z188" s="206" t="e">
        <f>IF('Crisis Indicator Data'!#REF!="No Data",1,IF(#REF!&lt;&gt;"",1,0))</f>
        <v>#REF!</v>
      </c>
      <c r="AA188" s="206" t="e">
        <f>IF('Crisis Indicator Data'!#REF!="No Data",1,IF(#REF!&lt;&gt;"",1,0))</f>
        <v>#REF!</v>
      </c>
      <c r="AB188" s="206" t="e">
        <f>IF('Crisis Indicator Data'!#REF!="No Data",1,IF(#REF!&lt;&gt;"",1,0))</f>
        <v>#REF!</v>
      </c>
      <c r="AC188" s="206" t="e">
        <f>IF('Crisis Indicator Data'!#REF!="No Data",1,IF(#REF!&lt;&gt;"",1,0))</f>
        <v>#REF!</v>
      </c>
      <c r="AD188" s="206" t="e">
        <f>IF('Crisis Indicator Data'!#REF!="No Data",1,IF(#REF!&lt;&gt;"",1,0))</f>
        <v>#REF!</v>
      </c>
      <c r="AE188" s="206" t="e">
        <f>IF('Crisis Indicator Data'!#REF!="No Data",1,IF(#REF!&lt;&gt;"",1,0))</f>
        <v>#REF!</v>
      </c>
      <c r="AF188" s="206" t="e">
        <f>IF('Crisis Indicator Data'!#REF!="No Data",1,IF(#REF!&lt;&gt;"",1,0))</f>
        <v>#REF!</v>
      </c>
      <c r="AG188" s="206" t="e">
        <f>IF('Crisis Indicator Data'!#REF!="No Data",1,IF(#REF!&lt;&gt;"",1,0))</f>
        <v>#REF!</v>
      </c>
      <c r="AH188" s="206" t="e">
        <f>IF('Crisis Indicator Data'!#REF!="No Data",1,IF(#REF!&lt;&gt;"",1,0))</f>
        <v>#REF!</v>
      </c>
      <c r="AI188" s="206" t="e">
        <f>IF('Crisis Indicator Data'!#REF!="No Data",1,IF(#REF!&lt;&gt;"",1,0))</f>
        <v>#REF!</v>
      </c>
      <c r="AJ188" s="206" t="e">
        <f>IF('Crisis Indicator Data'!#REF!="No Data",1,IF(#REF!&lt;&gt;"",1,0))</f>
        <v>#REF!</v>
      </c>
      <c r="AK188" s="206" t="e">
        <f>IF('Crisis Indicator Data'!#REF!="No Data",1,IF(#REF!&lt;&gt;"",1,0))</f>
        <v>#REF!</v>
      </c>
      <c r="AL188" s="206" t="e">
        <f>IF('Crisis Indicator Data'!#REF!="No Data",1,IF(#REF!&lt;&gt;"",1,0))</f>
        <v>#REF!</v>
      </c>
      <c r="AM188" s="206" t="e">
        <f>IF('Crisis Indicator Data'!#REF!="No Data",1,IF(#REF!&lt;&gt;"",1,0))</f>
        <v>#REF!</v>
      </c>
      <c r="AN188" s="206" t="e">
        <f>IF('Crisis Indicator Data'!#REF!="No Data",1,IF(#REF!&lt;&gt;"",1,0))</f>
        <v>#REF!</v>
      </c>
      <c r="AO188" s="206" t="e">
        <f>IF('Crisis Indicator Data'!#REF!="No Data",1,IF(#REF!&lt;&gt;"",1,0))</f>
        <v>#REF!</v>
      </c>
      <c r="AP188" s="206" t="e">
        <f>IF('Crisis Indicator Data'!#REF!="No Data",1,IF(#REF!&lt;&gt;"",1,0))</f>
        <v>#REF!</v>
      </c>
      <c r="AQ188" s="206" t="e">
        <f>IF('Crisis Indicator Data'!#REF!="No Data",1,IF(#REF!&lt;&gt;"",1,0))</f>
        <v>#REF!</v>
      </c>
      <c r="AR188" s="206" t="e">
        <f>IF('Crisis Indicator Data'!#REF!="No Data",1,IF(#REF!&lt;&gt;"",1,0))</f>
        <v>#REF!</v>
      </c>
      <c r="AS188" s="206" t="e">
        <f>IF('Crisis Indicator Data'!#REF!="No Data",1,IF(#REF!&lt;&gt;"",1,0))</f>
        <v>#REF!</v>
      </c>
      <c r="AT188" s="206" t="e">
        <f>IF('Crisis Indicator Data'!#REF!="No Data",1,IF(#REF!&lt;&gt;"",1,0))</f>
        <v>#REF!</v>
      </c>
      <c r="AU188" s="206" t="e">
        <f>IF('Crisis Indicator Data'!#REF!="No Data",1,IF(#REF!&lt;&gt;"",1,0))</f>
        <v>#REF!</v>
      </c>
      <c r="AV188" s="206" t="e">
        <f>IF('Crisis Indicator Data'!#REF!="No Data",1,IF(#REF!&lt;&gt;"",1,0))</f>
        <v>#REF!</v>
      </c>
      <c r="AW188" s="206" t="e">
        <f>IF('Crisis Indicator Data'!#REF!="No Data",1,IF(#REF!&lt;&gt;"",1,0))</f>
        <v>#REF!</v>
      </c>
      <c r="AX188" s="206" t="e">
        <f>IF('Crisis Indicator Data'!#REF!="No Data",1,IF(#REF!&lt;&gt;"",1,0))</f>
        <v>#REF!</v>
      </c>
      <c r="AY188" s="206" t="e">
        <f>IF('Crisis Indicator Data'!#REF!="No Data",1,IF(#REF!&lt;&gt;"",1,0))</f>
        <v>#REF!</v>
      </c>
      <c r="AZ188" s="206" t="e">
        <f>IF('Crisis Indicator Data'!#REF!="No Data",1,IF(#REF!&lt;&gt;"",1,0))</f>
        <v>#REF!</v>
      </c>
      <c r="BA188" t="e">
        <f t="shared" si="10"/>
        <v>#REF!</v>
      </c>
      <c r="BB188" s="22" t="e">
        <f t="shared" si="11"/>
        <v>#REF!</v>
      </c>
    </row>
    <row r="189" spans="1:54" x14ac:dyDescent="0.25">
      <c r="A189" t="s">
        <v>7414</v>
      </c>
      <c r="B189" s="206" t="e">
        <f>IF('Crisis Indicator Data'!#REF!="No Data",1,IF(#REF!&lt;&gt;"",1,0))</f>
        <v>#REF!</v>
      </c>
      <c r="C189" s="206" t="e">
        <f>IF('Crisis Indicator Data'!#REF!="No Data",1,IF(#REF!&lt;&gt;"",1,0))</f>
        <v>#REF!</v>
      </c>
      <c r="D189" s="206" t="e">
        <f>IF('Crisis Indicator Data'!#REF!="No Data",1,IF(#REF!&lt;&gt;"",1,0))</f>
        <v>#REF!</v>
      </c>
      <c r="E189" s="206" t="e">
        <f>IF('Crisis Indicator Data'!#REF!="No Data",1,IF(#REF!&lt;&gt;"",1,0))</f>
        <v>#REF!</v>
      </c>
      <c r="F189" s="206" t="e">
        <f>IF('Crisis Indicator Data'!#REF!="No Data",1,IF(#REF!&lt;&gt;"",1,0))</f>
        <v>#REF!</v>
      </c>
      <c r="G189" s="206" t="e">
        <f>IF('Crisis Indicator Data'!#REF!="No Data",1,IF(#REF!&lt;&gt;"",1,0))</f>
        <v>#REF!</v>
      </c>
      <c r="H189" s="206" t="e">
        <f>IF('Crisis Indicator Data'!#REF!="No Data",1,IF(#REF!&lt;&gt;"",1,0))</f>
        <v>#REF!</v>
      </c>
      <c r="I189" s="206" t="e">
        <f>IF('Crisis Indicator Data'!#REF!="No Data",1,IF(#REF!&lt;&gt;"",1,0))</f>
        <v>#REF!</v>
      </c>
      <c r="J189" s="206" t="e">
        <f>IF('Crisis Indicator Data'!#REF!="No Data",1,IF(#REF!&lt;&gt;"",1,0))</f>
        <v>#REF!</v>
      </c>
      <c r="K189" s="206" t="e">
        <f>IF('Crisis Indicator Data'!#REF!="No Data",1,IF(#REF!&lt;&gt;"",1,0))</f>
        <v>#REF!</v>
      </c>
      <c r="L189" s="206" t="e">
        <f>IF('Crisis Indicator Data'!#REF!="No Data",1,IF(#REF!&lt;&gt;"",1,0))</f>
        <v>#REF!</v>
      </c>
      <c r="M189" s="206" t="e">
        <f>IF('Crisis Indicator Data'!#REF!="No Data",1,IF(#REF!&lt;&gt;"",1,0))</f>
        <v>#REF!</v>
      </c>
      <c r="N189" s="206" t="e">
        <f>IF('Crisis Indicator Data'!#REF!="No Data",1,IF(#REF!&lt;&gt;"",1,0))</f>
        <v>#REF!</v>
      </c>
      <c r="O189" s="206" t="e">
        <f>IF('Crisis Indicator Data'!#REF!="No Data",1,IF(#REF!&lt;&gt;"",1,0))</f>
        <v>#REF!</v>
      </c>
      <c r="P189" s="206" t="e">
        <f>IF('Crisis Indicator Data'!#REF!="No Data",1,IF(#REF!&lt;&gt;"",1,0))</f>
        <v>#REF!</v>
      </c>
      <c r="Q189" s="206" t="e">
        <f>IF('Crisis Indicator Data'!#REF!="No Data",1,IF(#REF!&lt;&gt;"",1,0))</f>
        <v>#REF!</v>
      </c>
      <c r="R189" s="206" t="e">
        <f>IF('Crisis Indicator Data'!#REF!="No Data",1,IF(#REF!&lt;&gt;"",1,0))</f>
        <v>#REF!</v>
      </c>
      <c r="S189" s="206" t="e">
        <f>IF('Crisis Indicator Data'!#REF!="No Data",1,IF(#REF!&lt;&gt;"",1,0))</f>
        <v>#REF!</v>
      </c>
      <c r="T189" s="206" t="e">
        <f>IF('Crisis Indicator Data'!#REF!="No Data",1,IF(#REF!&lt;&gt;"",1,0))</f>
        <v>#REF!</v>
      </c>
      <c r="U189" s="206" t="e">
        <f>IF('Crisis Indicator Data'!#REF!="No Data",1,IF(#REF!&lt;&gt;"",1,0))</f>
        <v>#REF!</v>
      </c>
      <c r="V189" s="206" t="e">
        <f>IF('Crisis Indicator Data'!#REF!="No Data",1,IF(#REF!&lt;&gt;"",1,0))</f>
        <v>#REF!</v>
      </c>
      <c r="W189" s="206" t="e">
        <f>IF('Crisis Indicator Data'!#REF!="No Data",1,IF(#REF!&lt;&gt;"",1,0))</f>
        <v>#REF!</v>
      </c>
      <c r="X189" s="206" t="e">
        <f>IF('Crisis Indicator Data'!#REF!="No Data",1,IF(#REF!&lt;&gt;"",1,0))</f>
        <v>#REF!</v>
      </c>
      <c r="Y189" s="206" t="e">
        <f>IF('Crisis Indicator Data'!#REF!="No Data",1,IF(#REF!&lt;&gt;"",1,0))</f>
        <v>#REF!</v>
      </c>
      <c r="Z189" s="206" t="e">
        <f>IF('Crisis Indicator Data'!#REF!="No Data",1,IF(#REF!&lt;&gt;"",1,0))</f>
        <v>#REF!</v>
      </c>
      <c r="AA189" s="206" t="e">
        <f>IF('Crisis Indicator Data'!#REF!="No Data",1,IF(#REF!&lt;&gt;"",1,0))</f>
        <v>#REF!</v>
      </c>
      <c r="AB189" s="206" t="e">
        <f>IF('Crisis Indicator Data'!#REF!="No Data",1,IF(#REF!&lt;&gt;"",1,0))</f>
        <v>#REF!</v>
      </c>
      <c r="AC189" s="206" t="e">
        <f>IF('Crisis Indicator Data'!#REF!="No Data",1,IF(#REF!&lt;&gt;"",1,0))</f>
        <v>#REF!</v>
      </c>
      <c r="AD189" s="206" t="e">
        <f>IF('Crisis Indicator Data'!#REF!="No Data",1,IF(#REF!&lt;&gt;"",1,0))</f>
        <v>#REF!</v>
      </c>
      <c r="AE189" s="206" t="e">
        <f>IF('Crisis Indicator Data'!#REF!="No Data",1,IF(#REF!&lt;&gt;"",1,0))</f>
        <v>#REF!</v>
      </c>
      <c r="AF189" s="206" t="e">
        <f>IF('Crisis Indicator Data'!#REF!="No Data",1,IF(#REF!&lt;&gt;"",1,0))</f>
        <v>#REF!</v>
      </c>
      <c r="AG189" s="206" t="e">
        <f>IF('Crisis Indicator Data'!#REF!="No Data",1,IF(#REF!&lt;&gt;"",1,0))</f>
        <v>#REF!</v>
      </c>
      <c r="AH189" s="206" t="e">
        <f>IF('Crisis Indicator Data'!#REF!="No Data",1,IF(#REF!&lt;&gt;"",1,0))</f>
        <v>#REF!</v>
      </c>
      <c r="AI189" s="206" t="e">
        <f>IF('Crisis Indicator Data'!#REF!="No Data",1,IF(#REF!&lt;&gt;"",1,0))</f>
        <v>#REF!</v>
      </c>
      <c r="AJ189" s="206" t="e">
        <f>IF('Crisis Indicator Data'!#REF!="No Data",1,IF(#REF!&lt;&gt;"",1,0))</f>
        <v>#REF!</v>
      </c>
      <c r="AK189" s="206" t="e">
        <f>IF('Crisis Indicator Data'!#REF!="No Data",1,IF(#REF!&lt;&gt;"",1,0))</f>
        <v>#REF!</v>
      </c>
      <c r="AL189" s="206" t="e">
        <f>IF('Crisis Indicator Data'!#REF!="No Data",1,IF(#REF!&lt;&gt;"",1,0))</f>
        <v>#REF!</v>
      </c>
      <c r="AM189" s="206" t="e">
        <f>IF('Crisis Indicator Data'!#REF!="No Data",1,IF(#REF!&lt;&gt;"",1,0))</f>
        <v>#REF!</v>
      </c>
      <c r="AN189" s="206" t="e">
        <f>IF('Crisis Indicator Data'!#REF!="No Data",1,IF(#REF!&lt;&gt;"",1,0))</f>
        <v>#REF!</v>
      </c>
      <c r="AO189" s="206" t="e">
        <f>IF('Crisis Indicator Data'!#REF!="No Data",1,IF(#REF!&lt;&gt;"",1,0))</f>
        <v>#REF!</v>
      </c>
      <c r="AP189" s="206" t="e">
        <f>IF('Crisis Indicator Data'!#REF!="No Data",1,IF(#REF!&lt;&gt;"",1,0))</f>
        <v>#REF!</v>
      </c>
      <c r="AQ189" s="206" t="e">
        <f>IF('Crisis Indicator Data'!#REF!="No Data",1,IF(#REF!&lt;&gt;"",1,0))</f>
        <v>#REF!</v>
      </c>
      <c r="AR189" s="206" t="e">
        <f>IF('Crisis Indicator Data'!#REF!="No Data",1,IF(#REF!&lt;&gt;"",1,0))</f>
        <v>#REF!</v>
      </c>
      <c r="AS189" s="206" t="e">
        <f>IF('Crisis Indicator Data'!#REF!="No Data",1,IF(#REF!&lt;&gt;"",1,0))</f>
        <v>#REF!</v>
      </c>
      <c r="AT189" s="206" t="e">
        <f>IF('Crisis Indicator Data'!#REF!="No Data",1,IF(#REF!&lt;&gt;"",1,0))</f>
        <v>#REF!</v>
      </c>
      <c r="AU189" s="206" t="e">
        <f>IF('Crisis Indicator Data'!#REF!="No Data",1,IF(#REF!&lt;&gt;"",1,0))</f>
        <v>#REF!</v>
      </c>
      <c r="AV189" s="206" t="e">
        <f>IF('Crisis Indicator Data'!#REF!="No Data",1,IF(#REF!&lt;&gt;"",1,0))</f>
        <v>#REF!</v>
      </c>
      <c r="AW189" s="206" t="e">
        <f>IF('Crisis Indicator Data'!#REF!="No Data",1,IF(#REF!&lt;&gt;"",1,0))</f>
        <v>#REF!</v>
      </c>
      <c r="AX189" s="206" t="e">
        <f>IF('Crisis Indicator Data'!#REF!="No Data",1,IF(#REF!&lt;&gt;"",1,0))</f>
        <v>#REF!</v>
      </c>
      <c r="AY189" s="206" t="e">
        <f>IF('Crisis Indicator Data'!#REF!="No Data",1,IF(#REF!&lt;&gt;"",1,0))</f>
        <v>#REF!</v>
      </c>
      <c r="AZ189" s="206" t="e">
        <f>IF('Crisis Indicator Data'!#REF!="No Data",1,IF(#REF!&lt;&gt;"",1,0))</f>
        <v>#REF!</v>
      </c>
      <c r="BA189" t="e">
        <f t="shared" si="10"/>
        <v>#REF!</v>
      </c>
      <c r="BB189" s="22" t="e">
        <f t="shared" si="11"/>
        <v>#REF!</v>
      </c>
    </row>
    <row r="190" spans="1:54" x14ac:dyDescent="0.25">
      <c r="A190" t="s">
        <v>7419</v>
      </c>
      <c r="B190" s="206" t="e">
        <f>IF('Crisis Indicator Data'!#REF!="No Data",1,IF(#REF!&lt;&gt;"",1,0))</f>
        <v>#REF!</v>
      </c>
      <c r="C190" s="206" t="e">
        <f>IF('Crisis Indicator Data'!#REF!="No Data",1,IF(#REF!&lt;&gt;"",1,0))</f>
        <v>#REF!</v>
      </c>
      <c r="D190" s="206" t="e">
        <f>IF('Crisis Indicator Data'!#REF!="No Data",1,IF(#REF!&lt;&gt;"",1,0))</f>
        <v>#REF!</v>
      </c>
      <c r="E190" s="206" t="e">
        <f>IF('Crisis Indicator Data'!#REF!="No Data",1,IF(#REF!&lt;&gt;"",1,0))</f>
        <v>#REF!</v>
      </c>
      <c r="F190" s="206" t="e">
        <f>IF('Crisis Indicator Data'!#REF!="No Data",1,IF(#REF!&lt;&gt;"",1,0))</f>
        <v>#REF!</v>
      </c>
      <c r="G190" s="206" t="e">
        <f>IF('Crisis Indicator Data'!#REF!="No Data",1,IF(#REF!&lt;&gt;"",1,0))</f>
        <v>#REF!</v>
      </c>
      <c r="H190" s="206" t="e">
        <f>IF('Crisis Indicator Data'!#REF!="No Data",1,IF(#REF!&lt;&gt;"",1,0))</f>
        <v>#REF!</v>
      </c>
      <c r="I190" s="206" t="e">
        <f>IF('Crisis Indicator Data'!#REF!="No Data",1,IF(#REF!&lt;&gt;"",1,0))</f>
        <v>#REF!</v>
      </c>
      <c r="J190" s="206" t="e">
        <f>IF('Crisis Indicator Data'!#REF!="No Data",1,IF(#REF!&lt;&gt;"",1,0))</f>
        <v>#REF!</v>
      </c>
      <c r="K190" s="206" t="e">
        <f>IF('Crisis Indicator Data'!#REF!="No Data",1,IF(#REF!&lt;&gt;"",1,0))</f>
        <v>#REF!</v>
      </c>
      <c r="L190" s="206" t="e">
        <f>IF('Crisis Indicator Data'!#REF!="No Data",1,IF(#REF!&lt;&gt;"",1,0))</f>
        <v>#REF!</v>
      </c>
      <c r="M190" s="206" t="e">
        <f>IF('Crisis Indicator Data'!#REF!="No Data",1,IF(#REF!&lt;&gt;"",1,0))</f>
        <v>#REF!</v>
      </c>
      <c r="N190" s="206" t="e">
        <f>IF('Crisis Indicator Data'!#REF!="No Data",1,IF(#REF!&lt;&gt;"",1,0))</f>
        <v>#REF!</v>
      </c>
      <c r="O190" s="206" t="e">
        <f>IF('Crisis Indicator Data'!#REF!="No Data",1,IF(#REF!&lt;&gt;"",1,0))</f>
        <v>#REF!</v>
      </c>
      <c r="P190" s="206" t="e">
        <f>IF('Crisis Indicator Data'!#REF!="No Data",1,IF(#REF!&lt;&gt;"",1,0))</f>
        <v>#REF!</v>
      </c>
      <c r="Q190" s="206" t="e">
        <f>IF('Crisis Indicator Data'!#REF!="No Data",1,IF(#REF!&lt;&gt;"",1,0))</f>
        <v>#REF!</v>
      </c>
      <c r="R190" s="206" t="e">
        <f>IF('Crisis Indicator Data'!#REF!="No Data",1,IF(#REF!&lt;&gt;"",1,0))</f>
        <v>#REF!</v>
      </c>
      <c r="S190" s="206" t="e">
        <f>IF('Crisis Indicator Data'!#REF!="No Data",1,IF(#REF!&lt;&gt;"",1,0))</f>
        <v>#REF!</v>
      </c>
      <c r="T190" s="206" t="e">
        <f>IF('Crisis Indicator Data'!#REF!="No Data",1,IF(#REF!&lt;&gt;"",1,0))</f>
        <v>#REF!</v>
      </c>
      <c r="U190" s="206" t="e">
        <f>IF('Crisis Indicator Data'!#REF!="No Data",1,IF(#REF!&lt;&gt;"",1,0))</f>
        <v>#REF!</v>
      </c>
      <c r="V190" s="206" t="e">
        <f>IF('Crisis Indicator Data'!#REF!="No Data",1,IF(#REF!&lt;&gt;"",1,0))</f>
        <v>#REF!</v>
      </c>
      <c r="W190" s="206" t="e">
        <f>IF('Crisis Indicator Data'!#REF!="No Data",1,IF(#REF!&lt;&gt;"",1,0))</f>
        <v>#REF!</v>
      </c>
      <c r="X190" s="206" t="e">
        <f>IF('Crisis Indicator Data'!#REF!="No Data",1,IF(#REF!&lt;&gt;"",1,0))</f>
        <v>#REF!</v>
      </c>
      <c r="Y190" s="206" t="e">
        <f>IF('Crisis Indicator Data'!#REF!="No Data",1,IF(#REF!&lt;&gt;"",1,0))</f>
        <v>#REF!</v>
      </c>
      <c r="Z190" s="206" t="e">
        <f>IF('Crisis Indicator Data'!#REF!="No Data",1,IF(#REF!&lt;&gt;"",1,0))</f>
        <v>#REF!</v>
      </c>
      <c r="AA190" s="206" t="e">
        <f>IF('Crisis Indicator Data'!#REF!="No Data",1,IF(#REF!&lt;&gt;"",1,0))</f>
        <v>#REF!</v>
      </c>
      <c r="AB190" s="206" t="e">
        <f>IF('Crisis Indicator Data'!#REF!="No Data",1,IF(#REF!&lt;&gt;"",1,0))</f>
        <v>#REF!</v>
      </c>
      <c r="AC190" s="206" t="e">
        <f>IF('Crisis Indicator Data'!#REF!="No Data",1,IF(#REF!&lt;&gt;"",1,0))</f>
        <v>#REF!</v>
      </c>
      <c r="AD190" s="206" t="e">
        <f>IF('Crisis Indicator Data'!#REF!="No Data",1,IF(#REF!&lt;&gt;"",1,0))</f>
        <v>#REF!</v>
      </c>
      <c r="AE190" s="206" t="e">
        <f>IF('Crisis Indicator Data'!#REF!="No Data",1,IF(#REF!&lt;&gt;"",1,0))</f>
        <v>#REF!</v>
      </c>
      <c r="AF190" s="206" t="e">
        <f>IF('Crisis Indicator Data'!#REF!="No Data",1,IF(#REF!&lt;&gt;"",1,0))</f>
        <v>#REF!</v>
      </c>
      <c r="AG190" s="206" t="e">
        <f>IF('Crisis Indicator Data'!#REF!="No Data",1,IF(#REF!&lt;&gt;"",1,0))</f>
        <v>#REF!</v>
      </c>
      <c r="AH190" s="206" t="e">
        <f>IF('Crisis Indicator Data'!#REF!="No Data",1,IF(#REF!&lt;&gt;"",1,0))</f>
        <v>#REF!</v>
      </c>
      <c r="AI190" s="206" t="e">
        <f>IF('Crisis Indicator Data'!#REF!="No Data",1,IF(#REF!&lt;&gt;"",1,0))</f>
        <v>#REF!</v>
      </c>
      <c r="AJ190" s="206" t="e">
        <f>IF('Crisis Indicator Data'!#REF!="No Data",1,IF(#REF!&lt;&gt;"",1,0))</f>
        <v>#REF!</v>
      </c>
      <c r="AK190" s="206" t="e">
        <f>IF('Crisis Indicator Data'!#REF!="No Data",1,IF(#REF!&lt;&gt;"",1,0))</f>
        <v>#REF!</v>
      </c>
      <c r="AL190" s="206" t="e">
        <f>IF('Crisis Indicator Data'!#REF!="No Data",1,IF(#REF!&lt;&gt;"",1,0))</f>
        <v>#REF!</v>
      </c>
      <c r="AM190" s="206" t="e">
        <f>IF('Crisis Indicator Data'!#REF!="No Data",1,IF(#REF!&lt;&gt;"",1,0))</f>
        <v>#REF!</v>
      </c>
      <c r="AN190" s="206" t="e">
        <f>IF('Crisis Indicator Data'!#REF!="No Data",1,IF(#REF!&lt;&gt;"",1,0))</f>
        <v>#REF!</v>
      </c>
      <c r="AO190" s="206" t="e">
        <f>IF('Crisis Indicator Data'!#REF!="No Data",1,IF(#REF!&lt;&gt;"",1,0))</f>
        <v>#REF!</v>
      </c>
      <c r="AP190" s="206" t="e">
        <f>IF('Crisis Indicator Data'!#REF!="No Data",1,IF(#REF!&lt;&gt;"",1,0))</f>
        <v>#REF!</v>
      </c>
      <c r="AQ190" s="206" t="e">
        <f>IF('Crisis Indicator Data'!#REF!="No Data",1,IF(#REF!&lt;&gt;"",1,0))</f>
        <v>#REF!</v>
      </c>
      <c r="AR190" s="206" t="e">
        <f>IF('Crisis Indicator Data'!#REF!="No Data",1,IF(#REF!&lt;&gt;"",1,0))</f>
        <v>#REF!</v>
      </c>
      <c r="AS190" s="206" t="e">
        <f>IF('Crisis Indicator Data'!#REF!="No Data",1,IF(#REF!&lt;&gt;"",1,0))</f>
        <v>#REF!</v>
      </c>
      <c r="AT190" s="206" t="e">
        <f>IF('Crisis Indicator Data'!#REF!="No Data",1,IF(#REF!&lt;&gt;"",1,0))</f>
        <v>#REF!</v>
      </c>
      <c r="AU190" s="206" t="e">
        <f>IF('Crisis Indicator Data'!#REF!="No Data",1,IF(#REF!&lt;&gt;"",1,0))</f>
        <v>#REF!</v>
      </c>
      <c r="AV190" s="206" t="e">
        <f>IF('Crisis Indicator Data'!#REF!="No Data",1,IF(#REF!&lt;&gt;"",1,0))</f>
        <v>#REF!</v>
      </c>
      <c r="AW190" s="206" t="e">
        <f>IF('Crisis Indicator Data'!#REF!="No Data",1,IF(#REF!&lt;&gt;"",1,0))</f>
        <v>#REF!</v>
      </c>
      <c r="AX190" s="206" t="e">
        <f>IF('Crisis Indicator Data'!#REF!="No Data",1,IF(#REF!&lt;&gt;"",1,0))</f>
        <v>#REF!</v>
      </c>
      <c r="AY190" s="206" t="e">
        <f>IF('Crisis Indicator Data'!#REF!="No Data",1,IF(#REF!&lt;&gt;"",1,0))</f>
        <v>#REF!</v>
      </c>
      <c r="AZ190" s="206" t="e">
        <f>IF('Crisis Indicator Data'!#REF!="No Data",1,IF(#REF!&lt;&gt;"",1,0))</f>
        <v>#REF!</v>
      </c>
      <c r="BA190" t="e">
        <f t="shared" si="10"/>
        <v>#REF!</v>
      </c>
      <c r="BB190" s="22" t="e">
        <f t="shared" si="11"/>
        <v>#REF!</v>
      </c>
    </row>
    <row r="191" spans="1:54" x14ac:dyDescent="0.25">
      <c r="A191" t="s">
        <v>7422</v>
      </c>
      <c r="B191" s="206" t="e">
        <f>IF('Crisis Indicator Data'!#REF!="No Data",1,IF(#REF!&lt;&gt;"",1,0))</f>
        <v>#REF!</v>
      </c>
      <c r="C191" s="206" t="e">
        <f>IF('Crisis Indicator Data'!#REF!="No Data",1,IF(#REF!&lt;&gt;"",1,0))</f>
        <v>#REF!</v>
      </c>
      <c r="D191" s="206" t="e">
        <f>IF('Crisis Indicator Data'!#REF!="No Data",1,IF(#REF!&lt;&gt;"",1,0))</f>
        <v>#REF!</v>
      </c>
      <c r="E191" s="206" t="e">
        <f>IF('Crisis Indicator Data'!#REF!="No Data",1,IF(#REF!&lt;&gt;"",1,0))</f>
        <v>#REF!</v>
      </c>
      <c r="F191" s="206" t="e">
        <f>IF('Crisis Indicator Data'!#REF!="No Data",1,IF(#REF!&lt;&gt;"",1,0))</f>
        <v>#REF!</v>
      </c>
      <c r="G191" s="206" t="e">
        <f>IF('Crisis Indicator Data'!#REF!="No Data",1,IF(#REF!&lt;&gt;"",1,0))</f>
        <v>#REF!</v>
      </c>
      <c r="H191" s="206" t="e">
        <f>IF('Crisis Indicator Data'!#REF!="No Data",1,IF(#REF!&lt;&gt;"",1,0))</f>
        <v>#REF!</v>
      </c>
      <c r="I191" s="206" t="e">
        <f>IF('Crisis Indicator Data'!#REF!="No Data",1,IF(#REF!&lt;&gt;"",1,0))</f>
        <v>#REF!</v>
      </c>
      <c r="J191" s="206" t="e">
        <f>IF('Crisis Indicator Data'!#REF!="No Data",1,IF(#REF!&lt;&gt;"",1,0))</f>
        <v>#REF!</v>
      </c>
      <c r="K191" s="206" t="e">
        <f>IF('Crisis Indicator Data'!#REF!="No Data",1,IF(#REF!&lt;&gt;"",1,0))</f>
        <v>#REF!</v>
      </c>
      <c r="L191" s="206" t="e">
        <f>IF('Crisis Indicator Data'!#REF!="No Data",1,IF(#REF!&lt;&gt;"",1,0))</f>
        <v>#REF!</v>
      </c>
      <c r="M191" s="206" t="e">
        <f>IF('Crisis Indicator Data'!#REF!="No Data",1,IF(#REF!&lt;&gt;"",1,0))</f>
        <v>#REF!</v>
      </c>
      <c r="N191" s="206" t="e">
        <f>IF('Crisis Indicator Data'!#REF!="No Data",1,IF(#REF!&lt;&gt;"",1,0))</f>
        <v>#REF!</v>
      </c>
      <c r="O191" s="206" t="e">
        <f>IF('Crisis Indicator Data'!#REF!="No Data",1,IF(#REF!&lt;&gt;"",1,0))</f>
        <v>#REF!</v>
      </c>
      <c r="P191" s="206" t="e">
        <f>IF('Crisis Indicator Data'!#REF!="No Data",1,IF(#REF!&lt;&gt;"",1,0))</f>
        <v>#REF!</v>
      </c>
      <c r="Q191" s="206" t="e">
        <f>IF('Crisis Indicator Data'!#REF!="No Data",1,IF(#REF!&lt;&gt;"",1,0))</f>
        <v>#REF!</v>
      </c>
      <c r="R191" s="206" t="e">
        <f>IF('Crisis Indicator Data'!#REF!="No Data",1,IF(#REF!&lt;&gt;"",1,0))</f>
        <v>#REF!</v>
      </c>
      <c r="S191" s="206" t="e">
        <f>IF('Crisis Indicator Data'!#REF!="No Data",1,IF(#REF!&lt;&gt;"",1,0))</f>
        <v>#REF!</v>
      </c>
      <c r="T191" s="206" t="e">
        <f>IF('Crisis Indicator Data'!#REF!="No Data",1,IF(#REF!&lt;&gt;"",1,0))</f>
        <v>#REF!</v>
      </c>
      <c r="U191" s="206" t="e">
        <f>IF('Crisis Indicator Data'!#REF!="No Data",1,IF(#REF!&lt;&gt;"",1,0))</f>
        <v>#REF!</v>
      </c>
      <c r="V191" s="206" t="e">
        <f>IF('Crisis Indicator Data'!#REF!="No Data",1,IF(#REF!&lt;&gt;"",1,0))</f>
        <v>#REF!</v>
      </c>
      <c r="W191" s="206" t="e">
        <f>IF('Crisis Indicator Data'!#REF!="No Data",1,IF(#REF!&lt;&gt;"",1,0))</f>
        <v>#REF!</v>
      </c>
      <c r="X191" s="206" t="e">
        <f>IF('Crisis Indicator Data'!#REF!="No Data",1,IF(#REF!&lt;&gt;"",1,0))</f>
        <v>#REF!</v>
      </c>
      <c r="Y191" s="206" t="e">
        <f>IF('Crisis Indicator Data'!#REF!="No Data",1,IF(#REF!&lt;&gt;"",1,0))</f>
        <v>#REF!</v>
      </c>
      <c r="Z191" s="206" t="e">
        <f>IF('Crisis Indicator Data'!#REF!="No Data",1,IF(#REF!&lt;&gt;"",1,0))</f>
        <v>#REF!</v>
      </c>
      <c r="AA191" s="206" t="e">
        <f>IF('Crisis Indicator Data'!#REF!="No Data",1,IF(#REF!&lt;&gt;"",1,0))</f>
        <v>#REF!</v>
      </c>
      <c r="AB191" s="206" t="e">
        <f>IF('Crisis Indicator Data'!#REF!="No Data",1,IF(#REF!&lt;&gt;"",1,0))</f>
        <v>#REF!</v>
      </c>
      <c r="AC191" s="206" t="e">
        <f>IF('Crisis Indicator Data'!#REF!="No Data",1,IF(#REF!&lt;&gt;"",1,0))</f>
        <v>#REF!</v>
      </c>
      <c r="AD191" s="206" t="e">
        <f>IF('Crisis Indicator Data'!#REF!="No Data",1,IF(#REF!&lt;&gt;"",1,0))</f>
        <v>#REF!</v>
      </c>
      <c r="AE191" s="206" t="e">
        <f>IF('Crisis Indicator Data'!#REF!="No Data",1,IF(#REF!&lt;&gt;"",1,0))</f>
        <v>#REF!</v>
      </c>
      <c r="AF191" s="206" t="e">
        <f>IF('Crisis Indicator Data'!#REF!="No Data",1,IF(#REF!&lt;&gt;"",1,0))</f>
        <v>#REF!</v>
      </c>
      <c r="AG191" s="206" t="e">
        <f>IF('Crisis Indicator Data'!#REF!="No Data",1,IF(#REF!&lt;&gt;"",1,0))</f>
        <v>#REF!</v>
      </c>
      <c r="AH191" s="206" t="e">
        <f>IF('Crisis Indicator Data'!#REF!="No Data",1,IF(#REF!&lt;&gt;"",1,0))</f>
        <v>#REF!</v>
      </c>
      <c r="AI191" s="206" t="e">
        <f>IF('Crisis Indicator Data'!#REF!="No Data",1,IF(#REF!&lt;&gt;"",1,0))</f>
        <v>#REF!</v>
      </c>
      <c r="AJ191" s="206" t="e">
        <f>IF('Crisis Indicator Data'!#REF!="No Data",1,IF(#REF!&lt;&gt;"",1,0))</f>
        <v>#REF!</v>
      </c>
      <c r="AK191" s="206" t="e">
        <f>IF('Crisis Indicator Data'!#REF!="No Data",1,IF(#REF!&lt;&gt;"",1,0))</f>
        <v>#REF!</v>
      </c>
      <c r="AL191" s="206" t="e">
        <f>IF('Crisis Indicator Data'!#REF!="No Data",1,IF(#REF!&lt;&gt;"",1,0))</f>
        <v>#REF!</v>
      </c>
      <c r="AM191" s="206" t="e">
        <f>IF('Crisis Indicator Data'!#REF!="No Data",1,IF(#REF!&lt;&gt;"",1,0))</f>
        <v>#REF!</v>
      </c>
      <c r="AN191" s="206" t="e">
        <f>IF('Crisis Indicator Data'!#REF!="No Data",1,IF(#REF!&lt;&gt;"",1,0))</f>
        <v>#REF!</v>
      </c>
      <c r="AO191" s="206" t="e">
        <f>IF('Crisis Indicator Data'!#REF!="No Data",1,IF(#REF!&lt;&gt;"",1,0))</f>
        <v>#REF!</v>
      </c>
      <c r="AP191" s="206" t="e">
        <f>IF('Crisis Indicator Data'!#REF!="No Data",1,IF(#REF!&lt;&gt;"",1,0))</f>
        <v>#REF!</v>
      </c>
      <c r="AQ191" s="206" t="e">
        <f>IF('Crisis Indicator Data'!#REF!="No Data",1,IF(#REF!&lt;&gt;"",1,0))</f>
        <v>#REF!</v>
      </c>
      <c r="AR191" s="206" t="e">
        <f>IF('Crisis Indicator Data'!#REF!="No Data",1,IF(#REF!&lt;&gt;"",1,0))</f>
        <v>#REF!</v>
      </c>
      <c r="AS191" s="206" t="e">
        <f>IF('Crisis Indicator Data'!#REF!="No Data",1,IF(#REF!&lt;&gt;"",1,0))</f>
        <v>#REF!</v>
      </c>
      <c r="AT191" s="206" t="e">
        <f>IF('Crisis Indicator Data'!#REF!="No Data",1,IF(#REF!&lt;&gt;"",1,0))</f>
        <v>#REF!</v>
      </c>
      <c r="AU191" s="206" t="e">
        <f>IF('Crisis Indicator Data'!#REF!="No Data",1,IF(#REF!&lt;&gt;"",1,0))</f>
        <v>#REF!</v>
      </c>
      <c r="AV191" s="206" t="e">
        <f>IF('Crisis Indicator Data'!#REF!="No Data",1,IF(#REF!&lt;&gt;"",1,0))</f>
        <v>#REF!</v>
      </c>
      <c r="AW191" s="206" t="e">
        <f>IF('Crisis Indicator Data'!#REF!="No Data",1,IF(#REF!&lt;&gt;"",1,0))</f>
        <v>#REF!</v>
      </c>
      <c r="AX191" s="206" t="e">
        <f>IF('Crisis Indicator Data'!#REF!="No Data",1,IF(#REF!&lt;&gt;"",1,0))</f>
        <v>#REF!</v>
      </c>
      <c r="AY191" s="206" t="e">
        <f>IF('Crisis Indicator Data'!#REF!="No Data",1,IF(#REF!&lt;&gt;"",1,0))</f>
        <v>#REF!</v>
      </c>
      <c r="AZ191" s="206" t="e">
        <f>IF('Crisis Indicator Data'!#REF!="No Data",1,IF(#REF!&lt;&gt;"",1,0))</f>
        <v>#REF!</v>
      </c>
      <c r="BA191" t="e">
        <f t="shared" si="10"/>
        <v>#REF!</v>
      </c>
      <c r="BB191" s="22" t="e">
        <f t="shared" si="11"/>
        <v>#REF!</v>
      </c>
    </row>
    <row r="192" spans="1:54" x14ac:dyDescent="0.25">
      <c r="A192" t="s">
        <v>7423</v>
      </c>
      <c r="B192" s="206" t="e">
        <f>IF('Crisis Indicator Data'!#REF!="No Data",1,IF(#REF!&lt;&gt;"",1,0))</f>
        <v>#REF!</v>
      </c>
      <c r="C192" s="206" t="e">
        <f>IF('Crisis Indicator Data'!#REF!="No Data",1,IF(#REF!&lt;&gt;"",1,0))</f>
        <v>#REF!</v>
      </c>
      <c r="D192" s="206" t="e">
        <f>IF('Crisis Indicator Data'!#REF!="No Data",1,IF(#REF!&lt;&gt;"",1,0))</f>
        <v>#REF!</v>
      </c>
      <c r="E192" s="206" t="e">
        <f>IF('Crisis Indicator Data'!#REF!="No Data",1,IF(#REF!&lt;&gt;"",1,0))</f>
        <v>#REF!</v>
      </c>
      <c r="F192" s="206" t="e">
        <f>IF('Crisis Indicator Data'!#REF!="No Data",1,IF(#REF!&lt;&gt;"",1,0))</f>
        <v>#REF!</v>
      </c>
      <c r="G192" s="206" t="e">
        <f>IF('Crisis Indicator Data'!#REF!="No Data",1,IF(#REF!&lt;&gt;"",1,0))</f>
        <v>#REF!</v>
      </c>
      <c r="H192" s="206" t="e">
        <f>IF('Crisis Indicator Data'!#REF!="No Data",1,IF(#REF!&lt;&gt;"",1,0))</f>
        <v>#REF!</v>
      </c>
      <c r="I192" s="206" t="e">
        <f>IF('Crisis Indicator Data'!#REF!="No Data",1,IF(#REF!&lt;&gt;"",1,0))</f>
        <v>#REF!</v>
      </c>
      <c r="J192" s="206" t="e">
        <f>IF('Crisis Indicator Data'!#REF!="No Data",1,IF(#REF!&lt;&gt;"",1,0))</f>
        <v>#REF!</v>
      </c>
      <c r="K192" s="206" t="e">
        <f>IF('Crisis Indicator Data'!#REF!="No Data",1,IF(#REF!&lt;&gt;"",1,0))</f>
        <v>#REF!</v>
      </c>
      <c r="L192" s="206" t="e">
        <f>IF('Crisis Indicator Data'!#REF!="No Data",1,IF(#REF!&lt;&gt;"",1,0))</f>
        <v>#REF!</v>
      </c>
      <c r="M192" s="206" t="e">
        <f>IF('Crisis Indicator Data'!#REF!="No Data",1,IF(#REF!&lt;&gt;"",1,0))</f>
        <v>#REF!</v>
      </c>
      <c r="N192" s="206" t="e">
        <f>IF('Crisis Indicator Data'!#REF!="No Data",1,IF(#REF!&lt;&gt;"",1,0))</f>
        <v>#REF!</v>
      </c>
      <c r="O192" s="206" t="e">
        <f>IF('Crisis Indicator Data'!#REF!="No Data",1,IF(#REF!&lt;&gt;"",1,0))</f>
        <v>#REF!</v>
      </c>
      <c r="P192" s="206" t="e">
        <f>IF('Crisis Indicator Data'!#REF!="No Data",1,IF(#REF!&lt;&gt;"",1,0))</f>
        <v>#REF!</v>
      </c>
      <c r="Q192" s="206" t="e">
        <f>IF('Crisis Indicator Data'!#REF!="No Data",1,IF(#REF!&lt;&gt;"",1,0))</f>
        <v>#REF!</v>
      </c>
      <c r="R192" s="206" t="e">
        <f>IF('Crisis Indicator Data'!#REF!="No Data",1,IF(#REF!&lt;&gt;"",1,0))</f>
        <v>#REF!</v>
      </c>
      <c r="S192" s="206" t="e">
        <f>IF('Crisis Indicator Data'!#REF!="No Data",1,IF(#REF!&lt;&gt;"",1,0))</f>
        <v>#REF!</v>
      </c>
      <c r="T192" s="206" t="e">
        <f>IF('Crisis Indicator Data'!#REF!="No Data",1,IF(#REF!&lt;&gt;"",1,0))</f>
        <v>#REF!</v>
      </c>
      <c r="U192" s="206" t="e">
        <f>IF('Crisis Indicator Data'!#REF!="No Data",1,IF(#REF!&lt;&gt;"",1,0))</f>
        <v>#REF!</v>
      </c>
      <c r="V192" s="206" t="e">
        <f>IF('Crisis Indicator Data'!#REF!="No Data",1,IF(#REF!&lt;&gt;"",1,0))</f>
        <v>#REF!</v>
      </c>
      <c r="W192" s="206" t="e">
        <f>IF('Crisis Indicator Data'!#REF!="No Data",1,IF(#REF!&lt;&gt;"",1,0))</f>
        <v>#REF!</v>
      </c>
      <c r="X192" s="206" t="e">
        <f>IF('Crisis Indicator Data'!#REF!="No Data",1,IF(#REF!&lt;&gt;"",1,0))</f>
        <v>#REF!</v>
      </c>
      <c r="Y192" s="206" t="e">
        <f>IF('Crisis Indicator Data'!#REF!="No Data",1,IF(#REF!&lt;&gt;"",1,0))</f>
        <v>#REF!</v>
      </c>
      <c r="Z192" s="206" t="e">
        <f>IF('Crisis Indicator Data'!#REF!="No Data",1,IF(#REF!&lt;&gt;"",1,0))</f>
        <v>#REF!</v>
      </c>
      <c r="AA192" s="206" t="e">
        <f>IF('Crisis Indicator Data'!#REF!="No Data",1,IF(#REF!&lt;&gt;"",1,0))</f>
        <v>#REF!</v>
      </c>
      <c r="AB192" s="206" t="e">
        <f>IF('Crisis Indicator Data'!#REF!="No Data",1,IF(#REF!&lt;&gt;"",1,0))</f>
        <v>#REF!</v>
      </c>
      <c r="AC192" s="206" t="e">
        <f>IF('Crisis Indicator Data'!#REF!="No Data",1,IF(#REF!&lt;&gt;"",1,0))</f>
        <v>#REF!</v>
      </c>
      <c r="AD192" s="206" t="e">
        <f>IF('Crisis Indicator Data'!#REF!="No Data",1,IF(#REF!&lt;&gt;"",1,0))</f>
        <v>#REF!</v>
      </c>
      <c r="AE192" s="206" t="e">
        <f>IF('Crisis Indicator Data'!#REF!="No Data",1,IF(#REF!&lt;&gt;"",1,0))</f>
        <v>#REF!</v>
      </c>
      <c r="AF192" s="206" t="e">
        <f>IF('Crisis Indicator Data'!#REF!="No Data",1,IF(#REF!&lt;&gt;"",1,0))</f>
        <v>#REF!</v>
      </c>
      <c r="AG192" s="206" t="e">
        <f>IF('Crisis Indicator Data'!#REF!="No Data",1,IF(#REF!&lt;&gt;"",1,0))</f>
        <v>#REF!</v>
      </c>
      <c r="AH192" s="206" t="e">
        <f>IF('Crisis Indicator Data'!#REF!="No Data",1,IF(#REF!&lt;&gt;"",1,0))</f>
        <v>#REF!</v>
      </c>
      <c r="AI192" s="206" t="e">
        <f>IF('Crisis Indicator Data'!#REF!="No Data",1,IF(#REF!&lt;&gt;"",1,0))</f>
        <v>#REF!</v>
      </c>
      <c r="AJ192" s="206" t="e">
        <f>IF('Crisis Indicator Data'!#REF!="No Data",1,IF(#REF!&lt;&gt;"",1,0))</f>
        <v>#REF!</v>
      </c>
      <c r="AK192" s="206" t="e">
        <f>IF('Crisis Indicator Data'!#REF!="No Data",1,IF(#REF!&lt;&gt;"",1,0))</f>
        <v>#REF!</v>
      </c>
      <c r="AL192" s="206" t="e">
        <f>IF('Crisis Indicator Data'!#REF!="No Data",1,IF(#REF!&lt;&gt;"",1,0))</f>
        <v>#REF!</v>
      </c>
      <c r="AM192" s="206" t="e">
        <f>IF('Crisis Indicator Data'!#REF!="No Data",1,IF(#REF!&lt;&gt;"",1,0))</f>
        <v>#REF!</v>
      </c>
      <c r="AN192" s="206" t="e">
        <f>IF('Crisis Indicator Data'!#REF!="No Data",1,IF(#REF!&lt;&gt;"",1,0))</f>
        <v>#REF!</v>
      </c>
      <c r="AO192" s="206" t="e">
        <f>IF('Crisis Indicator Data'!#REF!="No Data",1,IF(#REF!&lt;&gt;"",1,0))</f>
        <v>#REF!</v>
      </c>
      <c r="AP192" s="206" t="e">
        <f>IF('Crisis Indicator Data'!#REF!="No Data",1,IF(#REF!&lt;&gt;"",1,0))</f>
        <v>#REF!</v>
      </c>
      <c r="AQ192" s="206" t="e">
        <f>IF('Crisis Indicator Data'!#REF!="No Data",1,IF(#REF!&lt;&gt;"",1,0))</f>
        <v>#REF!</v>
      </c>
      <c r="AR192" s="206" t="e">
        <f>IF('Crisis Indicator Data'!#REF!="No Data",1,IF(#REF!&lt;&gt;"",1,0))</f>
        <v>#REF!</v>
      </c>
      <c r="AS192" s="206" t="e">
        <f>IF('Crisis Indicator Data'!#REF!="No Data",1,IF(#REF!&lt;&gt;"",1,0))</f>
        <v>#REF!</v>
      </c>
      <c r="AT192" s="206" t="e">
        <f>IF('Crisis Indicator Data'!#REF!="No Data",1,IF(#REF!&lt;&gt;"",1,0))</f>
        <v>#REF!</v>
      </c>
      <c r="AU192" s="206" t="e">
        <f>IF('Crisis Indicator Data'!#REF!="No Data",1,IF(#REF!&lt;&gt;"",1,0))</f>
        <v>#REF!</v>
      </c>
      <c r="AV192" s="206" t="e">
        <f>IF('Crisis Indicator Data'!#REF!="No Data",1,IF(#REF!&lt;&gt;"",1,0))</f>
        <v>#REF!</v>
      </c>
      <c r="AW192" s="206" t="e">
        <f>IF('Crisis Indicator Data'!#REF!="No Data",1,IF(#REF!&lt;&gt;"",1,0))</f>
        <v>#REF!</v>
      </c>
      <c r="AX192" s="206" t="e">
        <f>IF('Crisis Indicator Data'!#REF!="No Data",1,IF(#REF!&lt;&gt;"",1,0))</f>
        <v>#REF!</v>
      </c>
      <c r="AY192" s="206" t="e">
        <f>IF('Crisis Indicator Data'!#REF!="No Data",1,IF(#REF!&lt;&gt;"",1,0))</f>
        <v>#REF!</v>
      </c>
      <c r="AZ192" s="206"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W132"/>
  <sheetViews>
    <sheetView topLeftCell="B112" workbookViewId="0">
      <selection activeCell="J127" sqref="J127:W132"/>
    </sheetView>
  </sheetViews>
  <sheetFormatPr defaultColWidth="8.5703125" defaultRowHeight="15" x14ac:dyDescent="0.25"/>
  <cols>
    <col min="1" max="1" width="43.5703125" style="209" bestFit="1" customWidth="1"/>
    <col min="2" max="2" width="10" style="209" customWidth="1"/>
    <col min="3" max="3" width="17.5703125" style="209" customWidth="1"/>
    <col min="4" max="4" width="8.5703125" style="209" customWidth="1"/>
    <col min="5" max="5" width="27.42578125" style="209" bestFit="1" customWidth="1"/>
    <col min="6" max="7" width="8.5703125" style="209" customWidth="1"/>
    <col min="8" max="8" width="9.5703125" style="209" customWidth="1"/>
    <col min="9" max="9" width="13.5703125" style="209" customWidth="1"/>
    <col min="10" max="10" width="10.42578125" style="209" customWidth="1"/>
    <col min="11" max="20" width="8.5703125" style="209" customWidth="1"/>
    <col min="21" max="21" width="11.42578125" style="209" bestFit="1" customWidth="1"/>
    <col min="22" max="22" width="8.5703125" style="209" customWidth="1"/>
    <col min="23" max="16384" width="8.5703125" style="209"/>
  </cols>
  <sheetData>
    <row r="1" spans="1:21" ht="23.25" customHeight="1" x14ac:dyDescent="0.35">
      <c r="A1" s="125" t="str">
        <f>"INFORM Severity Index - all crises. Release: "&amp;About!$A$5&amp;""</f>
        <v>INFORM Severity Index - all crises. Release: August 2021</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6946</v>
      </c>
      <c r="B2" s="11" t="s">
        <v>6948</v>
      </c>
      <c r="C2" s="11" t="s">
        <v>6949</v>
      </c>
      <c r="D2" s="5" t="s">
        <v>6950</v>
      </c>
      <c r="E2" s="11" t="s">
        <v>6951</v>
      </c>
      <c r="F2" s="70" t="s">
        <v>6952</v>
      </c>
      <c r="G2" s="71" t="s">
        <v>6953</v>
      </c>
      <c r="H2" s="70" t="s">
        <v>6953</v>
      </c>
      <c r="I2" s="72" t="s">
        <v>6954</v>
      </c>
      <c r="J2" s="72" t="s">
        <v>5</v>
      </c>
      <c r="K2" s="74" t="s">
        <v>6955</v>
      </c>
      <c r="L2" s="73" t="s">
        <v>6971</v>
      </c>
      <c r="M2" s="73" t="s">
        <v>6972</v>
      </c>
      <c r="N2" s="49" t="s">
        <v>6958</v>
      </c>
      <c r="O2" s="75" t="s">
        <v>6959</v>
      </c>
      <c r="P2" s="75" t="s">
        <v>6960</v>
      </c>
      <c r="Q2" s="76" t="s">
        <v>6961</v>
      </c>
      <c r="R2" s="77" t="s">
        <v>6962</v>
      </c>
      <c r="S2" s="77" t="s">
        <v>6963</v>
      </c>
      <c r="T2" s="53" t="s">
        <v>6964</v>
      </c>
      <c r="U2" s="124" t="s">
        <v>6965</v>
      </c>
    </row>
    <row r="3" spans="1:21" ht="18" hidden="1" customHeight="1" thickTop="1" x14ac:dyDescent="0.3">
      <c r="A3" s="46" t="s">
        <v>6966</v>
      </c>
      <c r="B3" s="46"/>
      <c r="C3" s="46"/>
      <c r="D3" s="46"/>
      <c r="E3" s="46"/>
      <c r="F3" s="41"/>
      <c r="G3" s="41"/>
      <c r="H3" s="41"/>
      <c r="I3" s="67"/>
      <c r="J3" s="41"/>
      <c r="K3" s="40"/>
      <c r="L3" s="39"/>
      <c r="M3" s="39"/>
      <c r="N3" s="40"/>
      <c r="O3" s="41"/>
      <c r="P3" s="41"/>
      <c r="Q3" s="40"/>
      <c r="R3" s="39"/>
      <c r="S3" s="39"/>
      <c r="T3" s="1"/>
      <c r="U3" s="109"/>
    </row>
    <row r="4" spans="1:21" ht="18" customHeight="1" thickTop="1" x14ac:dyDescent="0.3">
      <c r="A4" s="12" t="s">
        <v>6967</v>
      </c>
      <c r="B4" s="12"/>
      <c r="C4" s="12"/>
      <c r="D4" s="6" t="s">
        <v>6967</v>
      </c>
      <c r="E4" s="12"/>
      <c r="F4" s="34" t="s">
        <v>6968</v>
      </c>
      <c r="G4" s="34" t="s">
        <v>6968</v>
      </c>
      <c r="H4" s="34" t="s">
        <v>6969</v>
      </c>
      <c r="I4" s="34" t="s">
        <v>6970</v>
      </c>
      <c r="J4" s="34" t="s">
        <v>6969</v>
      </c>
      <c r="K4" s="34" t="s">
        <v>6968</v>
      </c>
      <c r="L4" s="34" t="s">
        <v>6968</v>
      </c>
      <c r="M4" s="34" t="s">
        <v>6968</v>
      </c>
      <c r="N4" s="34" t="s">
        <v>6968</v>
      </c>
      <c r="O4" s="34" t="s">
        <v>6968</v>
      </c>
      <c r="P4" s="34" t="s">
        <v>6968</v>
      </c>
      <c r="Q4" s="34" t="s">
        <v>6968</v>
      </c>
      <c r="R4" s="34" t="s">
        <v>6968</v>
      </c>
      <c r="S4" s="34" t="s">
        <v>6968</v>
      </c>
      <c r="T4" s="1"/>
      <c r="U4" s="109"/>
    </row>
    <row r="5" spans="1:21" x14ac:dyDescent="0.25">
      <c r="A5" s="128" t="str">
        <f t="array" ref="A5">IFERROR(INDEX(Lists!$B$2:$B$153,SMALL(IF(Lists!$I$2:$I$153="Individual",ROW(Lists!$B$2:$B$153)),ROW(1:1))-1,1),"")</f>
        <v>Complex crisis in Afghanistan</v>
      </c>
      <c r="B5" s="129" t="str">
        <f>VLOOKUP(A5,Lists!$B$2:$G$153,2,FALSE)</f>
        <v>AFG001</v>
      </c>
      <c r="C5" s="129" t="str">
        <f>VLOOKUP(B5,'INFORM Severity - hidden'!$C$5:$D$160,2,FALSE)</f>
        <v>Afghanistan</v>
      </c>
      <c r="D5" s="129" t="str">
        <f>VLOOKUP(A5,Lists!$B$2:$G$153,3,FALSE)</f>
        <v>AFG</v>
      </c>
      <c r="E5" s="130" t="str">
        <f>VLOOKUP(A5,Lists!$B$2:$G$153,5,FALSE)</f>
        <v>Complex crisis</v>
      </c>
      <c r="F5" s="237">
        <f t="shared" ref="F5:F36" si="0">IF(OR(N5="x",K5="x"),"x",ROUND((5-GEOMEAN(((5-K5)/5*4+1),((5-N5)/5*4+1),((5-N5)/5*4+1)))/4*3.5+Q5*0.3,1))</f>
        <v>4.7</v>
      </c>
      <c r="G5" s="127">
        <f t="shared" ref="G5:G36" si="1">IF(F5="x","x",ROUNDUP(F5,0))</f>
        <v>5</v>
      </c>
      <c r="H5" s="127" t="str">
        <f t="shared" ref="H5:H36" si="2">IF(N5="x","x",IF(K5="x","x",(IF(G5=5,"Very High",IF(G5=4,"High",IF(G5=3,"Medium",IF(G5=2,"Low","Very Low")))))))</f>
        <v>Very High</v>
      </c>
      <c r="I5" s="238" t="str">
        <f>INDEX(Trends!$D$3:$D$404,MATCH(B5,Trends!$C$3:$C$404,0))</f>
        <v>Increasing</v>
      </c>
      <c r="J5" s="127" t="str">
        <f>VLOOKUP($B5,Reliability!$A$3:$I$170,9,FALSE)</f>
        <v>High</v>
      </c>
      <c r="K5" s="239">
        <f t="shared" ref="K5:K36" si="3">IF(OR(M5="x",L5="x"),"x",ROUND((5-GEOMEAN(((5-L5)/5*4+1),((5-M5)/5*4+1),((5-M5)/5*4+1)))/4*5,1))</f>
        <v>5</v>
      </c>
      <c r="L5" s="239">
        <f>VLOOKUP($B5,'Impact of the crisis'!$C$6:$N$170,12,FALSE)</f>
        <v>4.9000000000000004</v>
      </c>
      <c r="M5" s="239">
        <f>VLOOKUP($B5,'Impact of the crisis'!$C$6:$AB$170,26,FALSE)</f>
        <v>5</v>
      </c>
      <c r="N5" s="239">
        <f>VLOOKUP($B5,'Conditions of people affected'!$C$6:$R$170,16,FALSE)</f>
        <v>4.5</v>
      </c>
      <c r="O5" s="239">
        <f>VLOOKUP($B5,'Conditions of people affected'!$C$6:$R$170,9,FALSE)</f>
        <v>5</v>
      </c>
      <c r="P5" s="239">
        <f>VLOOKUP($B5,'Conditions of people affected'!$C$6:$R$170,15,FALSE)</f>
        <v>4</v>
      </c>
      <c r="Q5" s="239">
        <f t="shared" ref="Q5:Q36" si="4">IF(OR(S5="x",R5="x"),R5,ROUND((5-GEOMEAN(((5-R5)/5*4+1),((5-S5)/5*4+1)))/4*5,1))</f>
        <v>4.9000000000000004</v>
      </c>
      <c r="R5" s="239">
        <f>VLOOKUP($B5,'Complexity of the crisis'!$C$6:$AN$170,22,FALSE)</f>
        <v>4.8</v>
      </c>
      <c r="S5" s="239">
        <f>VLOOKUP($B5,'Complexity of the crisis'!$C$6:$AN$170,38,FALSE)</f>
        <v>5</v>
      </c>
      <c r="T5" s="131" t="str">
        <f>VLOOKUP(B5,Lists!$C$3:$E$163,3,FALSE)</f>
        <v>Asia</v>
      </c>
      <c r="U5" s="132">
        <f>VLOOKUP(B5,'INFORM Severity - hidden'!$C$5:$V$170,20,FALSE)</f>
        <v>44377</v>
      </c>
    </row>
    <row r="6" spans="1:21" x14ac:dyDescent="0.25">
      <c r="A6" s="128" t="str">
        <f t="array" ref="A6">IFERROR(INDEX(Lists!$B$2:$B$153,SMALL(IF(Lists!$I$2:$I$153="Individual",ROW(Lists!$B$2:$B$153)),ROW(2:2))-1,1),"")</f>
        <v>Nagorno-Karabakh Conflict in Armenia</v>
      </c>
      <c r="B6" s="129" t="str">
        <f>VLOOKUP(A6,Lists!$B$2:$G$153,2,FALSE)</f>
        <v>ARM002</v>
      </c>
      <c r="C6" s="129" t="str">
        <f>VLOOKUP(B6,'INFORM Severity - hidden'!$C$5:$D$160,2,FALSE)</f>
        <v>Armenia</v>
      </c>
      <c r="D6" s="129" t="str">
        <f>VLOOKUP(A6,Lists!$B$2:$G$153,3,FALSE)</f>
        <v>ARM</v>
      </c>
      <c r="E6" s="130" t="str">
        <f>VLOOKUP(A6,Lists!$B$2:$G$153,5,FALSE)</f>
        <v>Conflict</v>
      </c>
      <c r="F6" s="237">
        <f t="shared" si="0"/>
        <v>1.7</v>
      </c>
      <c r="G6" s="127">
        <f t="shared" si="1"/>
        <v>2</v>
      </c>
      <c r="H6" s="127" t="str">
        <f t="shared" si="2"/>
        <v>Low</v>
      </c>
      <c r="I6" s="238" t="str">
        <f>INDEX(Trends!$D$3:$D$404,MATCH(B6,Trends!$C$3:$C$404,0))</f>
        <v>Stable</v>
      </c>
      <c r="J6" s="127" t="str">
        <f>VLOOKUP($B6,Reliability!$A$3:$I$170,9,FALSE)</f>
        <v>High</v>
      </c>
      <c r="K6" s="239">
        <f t="shared" si="3"/>
        <v>2.2999999999999998</v>
      </c>
      <c r="L6" s="239">
        <f>VLOOKUP($B6,'Impact of the crisis'!$C$6:$N$170,12,FALSE)</f>
        <v>3.5</v>
      </c>
      <c r="M6" s="239">
        <f>VLOOKUP($B6,'Impact of the crisis'!$C$6:$AB$170,26,FALSE)</f>
        <v>1.5</v>
      </c>
      <c r="N6" s="239">
        <f>VLOOKUP($B6,'Conditions of people affected'!$C$6:$R$170,16,FALSE)</f>
        <v>1.2</v>
      </c>
      <c r="O6" s="239">
        <f>VLOOKUP($B6,'Conditions of people affected'!$C$6:$R$170,9,FALSE)</f>
        <v>1.4</v>
      </c>
      <c r="P6" s="239">
        <f>VLOOKUP($B6,'Conditions of people affected'!$C$6:$R$170,15,FALSE)</f>
        <v>1</v>
      </c>
      <c r="Q6" s="239">
        <f t="shared" si="4"/>
        <v>1.9</v>
      </c>
      <c r="R6" s="239">
        <f>VLOOKUP($B6,'Complexity of the crisis'!$C$6:$AN$170,22,FALSE)</f>
        <v>2.2000000000000002</v>
      </c>
      <c r="S6" s="239">
        <f>VLOOKUP($B6,'Complexity of the crisis'!$C$6:$AN$170,38,FALSE)</f>
        <v>1.5</v>
      </c>
      <c r="T6" s="131" t="str">
        <f>VLOOKUP(B6,Lists!$C$3:$E$163,3,FALSE)</f>
        <v>Middle east</v>
      </c>
      <c r="U6" s="132">
        <f>VLOOKUP(B6,'INFORM Severity - hidden'!$C$5:$V$170,20,FALSE)</f>
        <v>44413</v>
      </c>
    </row>
    <row r="7" spans="1:21" x14ac:dyDescent="0.25">
      <c r="A7" s="128" t="str">
        <f t="array" ref="A7">IFERROR(INDEX(Lists!$B$2:$B$153,SMALL(IF(Lists!$I$2:$I$153="Individual",ROW(Lists!$B$2:$B$153)),ROW(3:3))-1,1),"")</f>
        <v>Nagorno-Karabakh conflict in Azerbaijan</v>
      </c>
      <c r="B7" s="129" t="str">
        <f>VLOOKUP(A7,Lists!$B$2:$G$153,2,FALSE)</f>
        <v>AZE002</v>
      </c>
      <c r="C7" s="129" t="str">
        <f>VLOOKUP(B7,'INFORM Severity - hidden'!$C$5:$D$160,2,FALSE)</f>
        <v>Azerbaijan</v>
      </c>
      <c r="D7" s="129" t="str">
        <f>VLOOKUP(A7,Lists!$B$2:$G$153,3,FALSE)</f>
        <v>AZE</v>
      </c>
      <c r="E7" s="130" t="str">
        <f>VLOOKUP(A7,Lists!$B$2:$G$153,5,FALSE)</f>
        <v>Conflict</v>
      </c>
      <c r="F7" s="237" t="str">
        <f t="shared" si="0"/>
        <v>x</v>
      </c>
      <c r="G7" s="127" t="str">
        <f t="shared" si="1"/>
        <v>x</v>
      </c>
      <c r="H7" s="127" t="str">
        <f t="shared" si="2"/>
        <v>x</v>
      </c>
      <c r="I7" s="238" t="str">
        <f>INDEX(Trends!$D$3:$D$404,MATCH(B7,Trends!$C$3:$C$404,0))</f>
        <v>-</v>
      </c>
      <c r="J7" s="127" t="str">
        <f>VLOOKUP($B7,Reliability!$A$3:$I$170,9,FALSE)</f>
        <v>Low</v>
      </c>
      <c r="K7" s="239">
        <f t="shared" si="3"/>
        <v>3.1</v>
      </c>
      <c r="L7" s="239">
        <f>VLOOKUP($B7,'Impact of the crisis'!$C$6:$N$170,12,FALSE)</f>
        <v>2.5</v>
      </c>
      <c r="M7" s="239">
        <f>VLOOKUP($B7,'Impact of the crisis'!$C$6:$AB$170,26,FALSE)</f>
        <v>3.4</v>
      </c>
      <c r="N7" s="239" t="str">
        <f>VLOOKUP($B7,'Conditions of people affected'!$C$6:$R$170,16,FALSE)</f>
        <v>x</v>
      </c>
      <c r="O7" s="239" t="str">
        <f>VLOOKUP($B7,'Conditions of people affected'!$C$6:$R$170,9,FALSE)</f>
        <v>x</v>
      </c>
      <c r="P7" s="239" t="str">
        <f>VLOOKUP($B7,'Conditions of people affected'!$C$6:$R$170,15,FALSE)</f>
        <v>x</v>
      </c>
      <c r="Q7" s="239">
        <f t="shared" si="4"/>
        <v>3.3</v>
      </c>
      <c r="R7" s="239">
        <f>VLOOKUP($B7,'Complexity of the crisis'!$C$6:$AN$170,22,FALSE)</f>
        <v>4</v>
      </c>
      <c r="S7" s="239">
        <f>VLOOKUP($B7,'Complexity of the crisis'!$C$6:$AN$170,38,FALSE)</f>
        <v>2.5</v>
      </c>
      <c r="T7" s="131" t="str">
        <f>VLOOKUP(B7,Lists!$C$3:$E$163,3,FALSE)</f>
        <v>Middle east</v>
      </c>
      <c r="U7" s="132">
        <f>VLOOKUP(B7,'INFORM Severity - hidden'!$C$5:$V$170,20,FALSE)</f>
        <v>44349</v>
      </c>
    </row>
    <row r="8" spans="1:21" x14ac:dyDescent="0.25">
      <c r="A8" s="128" t="str">
        <f t="array" ref="A8">IFERROR(INDEX(Lists!$B$2:$B$153,SMALL(IF(Lists!$I$2:$I$153="Individual",ROW(Lists!$B$2:$B$153)),ROW(4:4))-1,1),"")</f>
        <v>Complex in Burundi</v>
      </c>
      <c r="B8" s="129" t="str">
        <f>VLOOKUP(A8,Lists!$B$2:$G$153,2,FALSE)</f>
        <v>BDI001</v>
      </c>
      <c r="C8" s="129" t="str">
        <f>VLOOKUP(B8,'INFORM Severity - hidden'!$C$5:$D$160,2,FALSE)</f>
        <v>Burundi</v>
      </c>
      <c r="D8" s="129" t="str">
        <f>VLOOKUP(A8,Lists!$B$2:$G$153,3,FALSE)</f>
        <v>BDI</v>
      </c>
      <c r="E8" s="130" t="str">
        <f>VLOOKUP(A8,Lists!$B$2:$G$153,5,FALSE)</f>
        <v>Complex crisis</v>
      </c>
      <c r="F8" s="237">
        <f t="shared" si="0"/>
        <v>3.9</v>
      </c>
      <c r="G8" s="127">
        <f t="shared" si="1"/>
        <v>4</v>
      </c>
      <c r="H8" s="127" t="str">
        <f t="shared" si="2"/>
        <v>High</v>
      </c>
      <c r="I8" s="238" t="str">
        <f>INDEX(Trends!$D$3:$D$404,MATCH(B8,Trends!$C$3:$C$404,0))</f>
        <v>Increasing</v>
      </c>
      <c r="J8" s="127" t="str">
        <f>VLOOKUP($B8,Reliability!$A$3:$I$170,9,FALSE)</f>
        <v>High</v>
      </c>
      <c r="K8" s="239">
        <f t="shared" si="3"/>
        <v>3.9</v>
      </c>
      <c r="L8" s="239">
        <f>VLOOKUP($B8,'Impact of the crisis'!$C$6:$N$170,12,FALSE)</f>
        <v>4</v>
      </c>
      <c r="M8" s="239">
        <f>VLOOKUP($B8,'Impact of the crisis'!$C$6:$AB$170,26,FALSE)</f>
        <v>3.8</v>
      </c>
      <c r="N8" s="239">
        <f>VLOOKUP($B8,'Conditions of people affected'!$C$6:$R$170,16,FALSE)</f>
        <v>4</v>
      </c>
      <c r="O8" s="239">
        <f>VLOOKUP($B8,'Conditions of people affected'!$C$6:$R$170,9,FALSE)</f>
        <v>4</v>
      </c>
      <c r="P8" s="239">
        <f>VLOOKUP($B8,'Conditions of people affected'!$C$6:$R$170,15,FALSE)</f>
        <v>4</v>
      </c>
      <c r="Q8" s="239">
        <f t="shared" si="4"/>
        <v>3.6</v>
      </c>
      <c r="R8" s="239">
        <f>VLOOKUP($B8,'Complexity of the crisis'!$C$6:$AN$170,22,FALSE)</f>
        <v>3.6</v>
      </c>
      <c r="S8" s="239">
        <f>VLOOKUP($B8,'Complexity of the crisis'!$C$6:$AN$170,38,FALSE)</f>
        <v>3.5</v>
      </c>
      <c r="T8" s="131" t="str">
        <f>VLOOKUP(B8,Lists!$C$3:$E$163,3,FALSE)</f>
        <v>Africa</v>
      </c>
      <c r="U8" s="132">
        <f>VLOOKUP(B8,'INFORM Severity - hidden'!$C$5:$V$170,20,FALSE)</f>
        <v>44356</v>
      </c>
    </row>
    <row r="9" spans="1:21" x14ac:dyDescent="0.25">
      <c r="A9" s="128" t="str">
        <f t="array" ref="A9">IFERROR(INDEX(Lists!$B$2:$B$153,SMALL(IF(Lists!$I$2:$I$153="Individual",ROW(Lists!$B$2:$B$153)),ROW(5:5))-1,1),"")</f>
        <v>Conflict in Burkina Faso</v>
      </c>
      <c r="B9" s="129" t="str">
        <f>VLOOKUP(A9,Lists!$B$2:$G$153,2,FALSE)</f>
        <v>BFA002</v>
      </c>
      <c r="C9" s="129" t="str">
        <f>VLOOKUP(B9,'INFORM Severity - hidden'!$C$5:$D$160,2,FALSE)</f>
        <v>Burkina Faso</v>
      </c>
      <c r="D9" s="129" t="str">
        <f>VLOOKUP(A9,Lists!$B$2:$G$153,3,FALSE)</f>
        <v>BFA</v>
      </c>
      <c r="E9" s="130" t="str">
        <f>VLOOKUP(A9,Lists!$B$2:$G$153,5,FALSE)</f>
        <v>Conflict</v>
      </c>
      <c r="F9" s="237">
        <f t="shared" si="0"/>
        <v>4.0999999999999996</v>
      </c>
      <c r="G9" s="127">
        <f t="shared" si="1"/>
        <v>5</v>
      </c>
      <c r="H9" s="127" t="str">
        <f t="shared" si="2"/>
        <v>Very High</v>
      </c>
      <c r="I9" s="238" t="str">
        <f>INDEX(Trends!$D$3:$D$404,MATCH(B9,Trends!$C$3:$C$404,0))</f>
        <v>Increasing</v>
      </c>
      <c r="J9" s="127" t="str">
        <f>VLOOKUP($B9,Reliability!$A$3:$I$170,9,FALSE)</f>
        <v>Very High</v>
      </c>
      <c r="K9" s="239">
        <f t="shared" si="3"/>
        <v>4.0999999999999996</v>
      </c>
      <c r="L9" s="239">
        <f>VLOOKUP($B9,'Impact of the crisis'!$C$6:$N$170,12,FALSE)</f>
        <v>2.5</v>
      </c>
      <c r="M9" s="239">
        <f>VLOOKUP($B9,'Impact of the crisis'!$C$6:$AB$170,26,FALSE)</f>
        <v>4.5999999999999996</v>
      </c>
      <c r="N9" s="239">
        <f>VLOOKUP($B9,'Conditions of people affected'!$C$6:$R$170,16,FALSE)</f>
        <v>4.3</v>
      </c>
      <c r="O9" s="239">
        <f>VLOOKUP($B9,'Conditions of people affected'!$C$6:$R$170,9,FALSE)</f>
        <v>3.6</v>
      </c>
      <c r="P9" s="239">
        <f>VLOOKUP($B9,'Conditions of people affected'!$C$6:$R$170,15,FALSE)</f>
        <v>5</v>
      </c>
      <c r="Q9" s="239">
        <f t="shared" si="4"/>
        <v>3.7</v>
      </c>
      <c r="R9" s="239">
        <f>VLOOKUP($B9,'Complexity of the crisis'!$C$6:$AN$170,22,FALSE)</f>
        <v>3.9</v>
      </c>
      <c r="S9" s="239">
        <f>VLOOKUP($B9,'Complexity of the crisis'!$C$6:$AN$170,38,FALSE)</f>
        <v>3.5</v>
      </c>
      <c r="T9" s="131" t="str">
        <f>VLOOKUP(B9,Lists!$C$3:$E$163,3,FALSE)</f>
        <v>Africa</v>
      </c>
      <c r="U9" s="132">
        <f>VLOOKUP(B9,'INFORM Severity - hidden'!$C$5:$V$170,20,FALSE)</f>
        <v>44377</v>
      </c>
    </row>
    <row r="10" spans="1:21" x14ac:dyDescent="0.25">
      <c r="A10" s="128" t="str">
        <f t="array" ref="A10">IFERROR(INDEX(Lists!$B$2:$B$153,SMALL(IF(Lists!$I$2:$I$153="Individual",ROW(Lists!$B$2:$B$153)),ROW(6:6))-1,1),"")</f>
        <v>Rohingya refugee crisis</v>
      </c>
      <c r="B10" s="129" t="str">
        <f>VLOOKUP(A10,Lists!$B$2:$G$153,2,FALSE)</f>
        <v>BGD002</v>
      </c>
      <c r="C10" s="129" t="str">
        <f>VLOOKUP(B10,'INFORM Severity - hidden'!$C$5:$D$160,2,FALSE)</f>
        <v>Bangladesh</v>
      </c>
      <c r="D10" s="129" t="str">
        <f>VLOOKUP(A10,Lists!$B$2:$G$153,3,FALSE)</f>
        <v>BGD</v>
      </c>
      <c r="E10" s="130" t="str">
        <f>VLOOKUP(A10,Lists!$B$2:$G$153,5,FALSE)</f>
        <v>International displacement</v>
      </c>
      <c r="F10" s="237">
        <f t="shared" si="0"/>
        <v>3.3</v>
      </c>
      <c r="G10" s="127">
        <f t="shared" si="1"/>
        <v>4</v>
      </c>
      <c r="H10" s="127" t="str">
        <f t="shared" si="2"/>
        <v>High</v>
      </c>
      <c r="I10" s="238" t="str">
        <f>INDEX(Trends!$D$3:$D$404,MATCH(B10,Trends!$C$3:$C$404,0))</f>
        <v>Increasing</v>
      </c>
      <c r="J10" s="127" t="str">
        <f>VLOOKUP($B10,Reliability!$A$3:$I$170,9,FALSE)</f>
        <v>High</v>
      </c>
      <c r="K10" s="239">
        <f t="shared" si="3"/>
        <v>2.8</v>
      </c>
      <c r="L10" s="239">
        <f>VLOOKUP($B10,'Impact of the crisis'!$C$6:$N$170,12,FALSE)</f>
        <v>0.1</v>
      </c>
      <c r="M10" s="239">
        <f>VLOOKUP($B10,'Impact of the crisis'!$C$6:$AB$170,26,FALSE)</f>
        <v>3.7</v>
      </c>
      <c r="N10" s="239">
        <f>VLOOKUP($B10,'Conditions of people affected'!$C$6:$R$170,16,FALSE)</f>
        <v>3.6</v>
      </c>
      <c r="O10" s="239">
        <f>VLOOKUP($B10,'Conditions of people affected'!$C$6:$R$170,9,FALSE)</f>
        <v>3.2</v>
      </c>
      <c r="P10" s="239">
        <f>VLOOKUP($B10,'Conditions of people affected'!$C$6:$R$170,15,FALSE)</f>
        <v>4</v>
      </c>
      <c r="Q10" s="239">
        <f t="shared" si="4"/>
        <v>3.2</v>
      </c>
      <c r="R10" s="239">
        <f>VLOOKUP($B10,'Complexity of the crisis'!$C$6:$AN$170,22,FALSE)</f>
        <v>3.3</v>
      </c>
      <c r="S10" s="239">
        <f>VLOOKUP($B10,'Complexity of the crisis'!$C$6:$AN$170,38,FALSE)</f>
        <v>3</v>
      </c>
      <c r="T10" s="131" t="str">
        <f>VLOOKUP(B10,Lists!$C$3:$E$163,3,FALSE)</f>
        <v>Asia</v>
      </c>
      <c r="U10" s="132">
        <f>VLOOKUP(B10,'INFORM Severity - hidden'!$C$5:$V$170,20,FALSE)</f>
        <v>44433</v>
      </c>
    </row>
    <row r="11" spans="1:21" x14ac:dyDescent="0.25">
      <c r="A11" s="128" t="str">
        <f t="array" ref="A11">IFERROR(INDEX(Lists!$B$2:$B$153,SMALL(IF(Lists!$I$2:$I$153="Individual",ROW(Lists!$B$2:$B$153)),ROW(7:7))-1,1),"")</f>
        <v>Venezuela displacement in Brazil</v>
      </c>
      <c r="B11" s="129" t="str">
        <f>VLOOKUP(A11,Lists!$B$2:$G$153,2,FALSE)</f>
        <v>BRA002</v>
      </c>
      <c r="C11" s="129" t="str">
        <f>VLOOKUP(B11,'INFORM Severity - hidden'!$C$5:$D$160,2,FALSE)</f>
        <v>Brazil</v>
      </c>
      <c r="D11" s="129" t="str">
        <f>VLOOKUP(A11,Lists!$B$2:$G$153,3,FALSE)</f>
        <v>BRA</v>
      </c>
      <c r="E11" s="130" t="str">
        <f>VLOOKUP(A11,Lists!$B$2:$G$153,5,FALSE)</f>
        <v>International displacement</v>
      </c>
      <c r="F11" s="237">
        <f t="shared" si="0"/>
        <v>2.6</v>
      </c>
      <c r="G11" s="127">
        <f t="shared" si="1"/>
        <v>3</v>
      </c>
      <c r="H11" s="127" t="str">
        <f t="shared" si="2"/>
        <v>Medium</v>
      </c>
      <c r="I11" s="238" t="str">
        <f>INDEX(Trends!$D$3:$D$404,MATCH(B11,Trends!$C$3:$C$404,0))</f>
        <v>Increasing</v>
      </c>
      <c r="J11" s="127" t="str">
        <f>VLOOKUP($B11,Reliability!$A$3:$I$170,9,FALSE)</f>
        <v>Medium</v>
      </c>
      <c r="K11" s="239">
        <f t="shared" si="3"/>
        <v>2.2999999999999998</v>
      </c>
      <c r="L11" s="239">
        <f>VLOOKUP($B11,'Impact of the crisis'!$C$6:$N$170,12,FALSE)</f>
        <v>1.2</v>
      </c>
      <c r="M11" s="239">
        <f>VLOOKUP($B11,'Impact of the crisis'!$C$6:$AB$170,26,FALSE)</f>
        <v>2.8</v>
      </c>
      <c r="N11" s="239">
        <f>VLOOKUP($B11,'Conditions of people affected'!$C$6:$R$170,16,FALSE)</f>
        <v>2.9</v>
      </c>
      <c r="O11" s="239">
        <f>VLOOKUP($B11,'Conditions of people affected'!$C$6:$R$170,9,FALSE)</f>
        <v>2.8</v>
      </c>
      <c r="P11" s="239">
        <f>VLOOKUP($B11,'Conditions of people affected'!$C$6:$R$170,15,FALSE)</f>
        <v>3</v>
      </c>
      <c r="Q11" s="239">
        <f t="shared" si="4"/>
        <v>2.5</v>
      </c>
      <c r="R11" s="239">
        <f>VLOOKUP($B11,'Complexity of the crisis'!$C$6:$AN$170,22,FALSE)</f>
        <v>3</v>
      </c>
      <c r="S11" s="239">
        <f>VLOOKUP($B11,'Complexity of the crisis'!$C$6:$AN$170,38,FALSE)</f>
        <v>2</v>
      </c>
      <c r="T11" s="131" t="str">
        <f>VLOOKUP(B11,Lists!$C$3:$E$163,3,FALSE)</f>
        <v>Americas</v>
      </c>
      <c r="U11" s="132">
        <f>VLOOKUP(B11,'INFORM Severity - hidden'!$C$5:$V$170,20,FALSE)</f>
        <v>44358</v>
      </c>
    </row>
    <row r="12" spans="1:21" x14ac:dyDescent="0.25">
      <c r="A12" s="128" t="str">
        <f t="array" ref="A12">IFERROR(INDEX(Lists!$B$2:$B$153,SMALL(IF(Lists!$I$2:$I$153="Individual",ROW(Lists!$B$2:$B$153)),ROW(8:8))-1,1),"")</f>
        <v>Complex crisis in CAR</v>
      </c>
      <c r="B12" s="129" t="str">
        <f>VLOOKUP(A12,Lists!$B$2:$G$153,2,FALSE)</f>
        <v>CAF001</v>
      </c>
      <c r="C12" s="129" t="str">
        <f>VLOOKUP(B12,'INFORM Severity - hidden'!$C$5:$D$160,2,FALSE)</f>
        <v>CAR</v>
      </c>
      <c r="D12" s="129" t="str">
        <f>VLOOKUP(A12,Lists!$B$2:$G$153,3,FALSE)</f>
        <v>CAF</v>
      </c>
      <c r="E12" s="130" t="str">
        <f>VLOOKUP(A12,Lists!$B$2:$G$153,5,FALSE)</f>
        <v>Complex crisis</v>
      </c>
      <c r="F12" s="237">
        <f t="shared" si="0"/>
        <v>4.3</v>
      </c>
      <c r="G12" s="127">
        <f t="shared" si="1"/>
        <v>5</v>
      </c>
      <c r="H12" s="127" t="str">
        <f t="shared" si="2"/>
        <v>Very High</v>
      </c>
      <c r="I12" s="238" t="str">
        <f>INDEX(Trends!$D$3:$D$404,MATCH(B12,Trends!$C$3:$C$404,0))</f>
        <v>Increasing</v>
      </c>
      <c r="J12" s="127" t="str">
        <f>VLOOKUP($B12,Reliability!$A$3:$I$170,9,FALSE)</f>
        <v>Medium</v>
      </c>
      <c r="K12" s="239">
        <f t="shared" si="3"/>
        <v>4.4000000000000004</v>
      </c>
      <c r="L12" s="239">
        <f>VLOOKUP($B12,'Impact of the crisis'!$C$6:$N$170,12,FALSE)</f>
        <v>4.3</v>
      </c>
      <c r="M12" s="239">
        <f>VLOOKUP($B12,'Impact of the crisis'!$C$6:$AB$170,26,FALSE)</f>
        <v>4.4000000000000004</v>
      </c>
      <c r="N12" s="239">
        <f>VLOOKUP($B12,'Conditions of people affected'!$C$6:$R$170,16,FALSE)</f>
        <v>4.05</v>
      </c>
      <c r="O12" s="239">
        <f>VLOOKUP($B12,'Conditions of people affected'!$C$6:$R$170,9,FALSE)</f>
        <v>4.0999999999999996</v>
      </c>
      <c r="P12" s="239">
        <f>VLOOKUP($B12,'Conditions of people affected'!$C$6:$R$170,15,FALSE)</f>
        <v>4</v>
      </c>
      <c r="Q12" s="239">
        <f t="shared" si="4"/>
        <v>4.5</v>
      </c>
      <c r="R12" s="239">
        <f>VLOOKUP($B12,'Complexity of the crisis'!$C$6:$AN$170,22,FALSE)</f>
        <v>4.5</v>
      </c>
      <c r="S12" s="239">
        <f>VLOOKUP($B12,'Complexity of the crisis'!$C$6:$AN$170,38,FALSE)</f>
        <v>4.5</v>
      </c>
      <c r="T12" s="131" t="str">
        <f>VLOOKUP(B12,Lists!$C$3:$E$163,3,FALSE)</f>
        <v>Africa</v>
      </c>
      <c r="U12" s="132">
        <f>VLOOKUP(B12,'INFORM Severity - hidden'!$C$5:$V$170,20,FALSE)</f>
        <v>44396</v>
      </c>
    </row>
    <row r="13" spans="1:21" x14ac:dyDescent="0.25">
      <c r="A13" s="128" t="str">
        <f t="array" ref="A13">IFERROR(INDEX(Lists!$B$2:$B$153,SMALL(IF(Lists!$I$2:$I$153="Individual",ROW(Lists!$B$2:$B$153)),ROW(9:9))-1,1),"")</f>
        <v>Floods in Henan province</v>
      </c>
      <c r="B13" s="129" t="str">
        <f>VLOOKUP(A13,Lists!$B$2:$G$153,2,FALSE)</f>
        <v>CHN003</v>
      </c>
      <c r="C13" s="129" t="str">
        <f>VLOOKUP(B13,'INFORM Severity - hidden'!$C$5:$D$160,2,FALSE)</f>
        <v>China</v>
      </c>
      <c r="D13" s="129" t="str">
        <f>VLOOKUP(A13,Lists!$B$2:$G$153,3,FALSE)</f>
        <v>CHN</v>
      </c>
      <c r="E13" s="130" t="str">
        <f>VLOOKUP(A13,Lists!$B$2:$G$153,5,FALSE)</f>
        <v>Flood</v>
      </c>
      <c r="F13" s="237">
        <f t="shared" si="0"/>
        <v>2.5</v>
      </c>
      <c r="G13" s="127">
        <f t="shared" si="1"/>
        <v>3</v>
      </c>
      <c r="H13" s="127" t="str">
        <f t="shared" si="2"/>
        <v>Medium</v>
      </c>
      <c r="I13" s="238" t="str">
        <f>INDEX(Trends!$D$3:$D$404,MATCH(B13,Trends!$C$3:$C$404,0))</f>
        <v>-</v>
      </c>
      <c r="J13" s="127" t="str">
        <f>VLOOKUP($B13,Reliability!$A$3:$I$170,9,FALSE)</f>
        <v>Very High</v>
      </c>
      <c r="K13" s="239">
        <f t="shared" si="3"/>
        <v>2.7</v>
      </c>
      <c r="L13" s="239">
        <f>VLOOKUP($B13,'Impact of the crisis'!$C$6:$N$170,12,FALSE)</f>
        <v>2.2999999999999998</v>
      </c>
      <c r="M13" s="239">
        <f>VLOOKUP($B13,'Impact of the crisis'!$C$6:$AB$170,26,FALSE)</f>
        <v>2.9</v>
      </c>
      <c r="N13" s="239">
        <f>VLOOKUP($B13,'Conditions of people affected'!$C$6:$R$170,16,FALSE)</f>
        <v>2.1</v>
      </c>
      <c r="O13" s="239">
        <f>VLOOKUP($B13,'Conditions of people affected'!$C$6:$R$170,9,FALSE)</f>
        <v>2.2000000000000002</v>
      </c>
      <c r="P13" s="239">
        <f>VLOOKUP($B13,'Conditions of people affected'!$C$6:$R$170,15,FALSE)</f>
        <v>2</v>
      </c>
      <c r="Q13" s="239">
        <f t="shared" si="4"/>
        <v>2.8</v>
      </c>
      <c r="R13" s="239">
        <f>VLOOKUP($B13,'Complexity of the crisis'!$C$6:$AN$170,22,FALSE)</f>
        <v>3.4</v>
      </c>
      <c r="S13" s="239">
        <f>VLOOKUP($B13,'Complexity of the crisis'!$C$6:$AN$170,38,FALSE)</f>
        <v>2</v>
      </c>
      <c r="T13" s="131" t="str">
        <f>VLOOKUP(B13,Lists!$C$3:$E$163,3,FALSE)</f>
        <v>Asia</v>
      </c>
      <c r="U13" s="132">
        <f>VLOOKUP(B13,'INFORM Severity - hidden'!$C$5:$V$170,20,FALSE)</f>
        <v>44414</v>
      </c>
    </row>
    <row r="14" spans="1:21" x14ac:dyDescent="0.25">
      <c r="A14" s="128" t="str">
        <f t="array" ref="A14">IFERROR(INDEX(Lists!$B$2:$B$153,SMALL(IF(Lists!$I$2:$I$153="Individual",ROW(Lists!$B$2:$B$153)),ROW(10:10))-1,1),"")</f>
        <v>Boko Haram in Cameroon</v>
      </c>
      <c r="B14" s="129" t="str">
        <f>VLOOKUP(A14,Lists!$B$2:$G$153,2,FALSE)</f>
        <v>CMR002</v>
      </c>
      <c r="C14" s="129" t="str">
        <f>VLOOKUP(B14,'INFORM Severity - hidden'!$C$5:$D$160,2,FALSE)</f>
        <v>Cameroon</v>
      </c>
      <c r="D14" s="129" t="str">
        <f>VLOOKUP(A14,Lists!$B$2:$G$153,3,FALSE)</f>
        <v>CMR</v>
      </c>
      <c r="E14" s="130" t="str">
        <f>VLOOKUP(A14,Lists!$B$2:$G$153,5,FALSE)</f>
        <v>Conflict</v>
      </c>
      <c r="F14" s="237">
        <f t="shared" si="0"/>
        <v>3.4</v>
      </c>
      <c r="G14" s="127">
        <f t="shared" si="1"/>
        <v>4</v>
      </c>
      <c r="H14" s="127" t="str">
        <f t="shared" si="2"/>
        <v>High</v>
      </c>
      <c r="I14" s="238" t="str">
        <f>INDEX(Trends!$D$3:$D$404,MATCH(B14,Trends!$C$3:$C$404,0))</f>
        <v>Increasing</v>
      </c>
      <c r="J14" s="127" t="str">
        <f>VLOOKUP($B14,Reliability!$A$3:$I$170,9,FALSE)</f>
        <v>High</v>
      </c>
      <c r="K14" s="239">
        <f t="shared" si="3"/>
        <v>3.1</v>
      </c>
      <c r="L14" s="239">
        <f>VLOOKUP($B14,'Impact of the crisis'!$C$6:$N$170,12,FALSE)</f>
        <v>1.5</v>
      </c>
      <c r="M14" s="239">
        <f>VLOOKUP($B14,'Impact of the crisis'!$C$6:$AB$170,26,FALSE)</f>
        <v>3.7</v>
      </c>
      <c r="N14" s="239">
        <f>VLOOKUP($B14,'Conditions of people affected'!$C$6:$R$170,16,FALSE)</f>
        <v>3</v>
      </c>
      <c r="O14" s="239">
        <f>VLOOKUP($B14,'Conditions of people affected'!$C$6:$R$170,9,FALSE)</f>
        <v>3</v>
      </c>
      <c r="P14" s="239">
        <f>VLOOKUP($B14,'Conditions of people affected'!$C$6:$R$170,15,FALSE)</f>
        <v>3</v>
      </c>
      <c r="Q14" s="239">
        <f t="shared" si="4"/>
        <v>4.0999999999999996</v>
      </c>
      <c r="R14" s="239">
        <f>VLOOKUP($B14,'Complexity of the crisis'!$C$6:$AN$170,22,FALSE)</f>
        <v>4.2</v>
      </c>
      <c r="S14" s="239">
        <f>VLOOKUP($B14,'Complexity of the crisis'!$C$6:$AN$170,38,FALSE)</f>
        <v>4</v>
      </c>
      <c r="T14" s="131" t="str">
        <f>VLOOKUP(B14,Lists!$C$3:$E$163,3,FALSE)</f>
        <v>Africa</v>
      </c>
      <c r="U14" s="132">
        <f>VLOOKUP(B14,'INFORM Severity - hidden'!$C$5:$V$170,20,FALSE)</f>
        <v>44351</v>
      </c>
    </row>
    <row r="15" spans="1:21" x14ac:dyDescent="0.25">
      <c r="A15" s="128" t="str">
        <f t="array" ref="A15">IFERROR(INDEX(Lists!$B$2:$B$153,SMALL(IF(Lists!$I$2:$I$153="Individual",ROW(Lists!$B$2:$B$153)),ROW(11:11))-1,1),"")</f>
        <v>Anglophone Crisis in Cameroon</v>
      </c>
      <c r="B15" s="129" t="str">
        <f>VLOOKUP(A15,Lists!$B$2:$G$153,2,FALSE)</f>
        <v>CMR003</v>
      </c>
      <c r="C15" s="129" t="str">
        <f>VLOOKUP(B15,'INFORM Severity - hidden'!$C$5:$D$160,2,FALSE)</f>
        <v>Cameroon</v>
      </c>
      <c r="D15" s="129" t="str">
        <f>VLOOKUP(A15,Lists!$B$2:$G$153,3,FALSE)</f>
        <v>CMR</v>
      </c>
      <c r="E15" s="130" t="str">
        <f>VLOOKUP(A15,Lists!$B$2:$G$153,5,FALSE)</f>
        <v>Conflict</v>
      </c>
      <c r="F15" s="237">
        <f t="shared" si="0"/>
        <v>3.4</v>
      </c>
      <c r="G15" s="127">
        <f t="shared" si="1"/>
        <v>4</v>
      </c>
      <c r="H15" s="127" t="str">
        <f t="shared" si="2"/>
        <v>High</v>
      </c>
      <c r="I15" s="238" t="str">
        <f>INDEX(Trends!$D$3:$D$404,MATCH(B15,Trends!$C$3:$C$404,0))</f>
        <v>Stable</v>
      </c>
      <c r="J15" s="127" t="str">
        <f>VLOOKUP($B15,Reliability!$A$3:$I$170,9,FALSE)</f>
        <v>High</v>
      </c>
      <c r="K15" s="239">
        <f t="shared" si="3"/>
        <v>3.2</v>
      </c>
      <c r="L15" s="239">
        <f>VLOOKUP($B15,'Impact of the crisis'!$C$6:$N$170,12,FALSE)</f>
        <v>1.7</v>
      </c>
      <c r="M15" s="239">
        <f>VLOOKUP($B15,'Impact of the crisis'!$C$6:$AB$170,26,FALSE)</f>
        <v>3.8</v>
      </c>
      <c r="N15" s="239">
        <f>VLOOKUP($B15,'Conditions of people affected'!$C$6:$R$170,16,FALSE)</f>
        <v>3.15</v>
      </c>
      <c r="O15" s="239">
        <f>VLOOKUP($B15,'Conditions of people affected'!$C$6:$R$170,9,FALSE)</f>
        <v>3.3</v>
      </c>
      <c r="P15" s="239">
        <f>VLOOKUP($B15,'Conditions of people affected'!$C$6:$R$170,15,FALSE)</f>
        <v>3</v>
      </c>
      <c r="Q15" s="239">
        <f t="shared" si="4"/>
        <v>4.0999999999999996</v>
      </c>
      <c r="R15" s="239">
        <f>VLOOKUP($B15,'Complexity of the crisis'!$C$6:$AN$170,22,FALSE)</f>
        <v>4.2</v>
      </c>
      <c r="S15" s="239">
        <f>VLOOKUP($B15,'Complexity of the crisis'!$C$6:$AN$170,38,FALSE)</f>
        <v>4</v>
      </c>
      <c r="T15" s="131" t="str">
        <f>VLOOKUP(B15,Lists!$C$3:$E$163,3,FALSE)</f>
        <v>Africa</v>
      </c>
      <c r="U15" s="132">
        <f>VLOOKUP(B15,'INFORM Severity - hidden'!$C$5:$V$170,20,FALSE)</f>
        <v>44350</v>
      </c>
    </row>
    <row r="16" spans="1:21" x14ac:dyDescent="0.25">
      <c r="A16" s="128" t="str">
        <f t="array" ref="A16">IFERROR(INDEX(Lists!$B$2:$B$153,SMALL(IF(Lists!$I$2:$I$153="Individual",ROW(Lists!$B$2:$B$153)),ROW(12:12))-1,1),"")</f>
        <v>CAR refugees in Cameroon</v>
      </c>
      <c r="B16" s="129" t="str">
        <f>VLOOKUP(A16,Lists!$B$2:$G$153,2,FALSE)</f>
        <v>CMR004</v>
      </c>
      <c r="C16" s="129" t="str">
        <f>VLOOKUP(B16,'INFORM Severity - hidden'!$C$5:$D$160,2,FALSE)</f>
        <v>Cameroon</v>
      </c>
      <c r="D16" s="129" t="str">
        <f>VLOOKUP(A16,Lists!$B$2:$G$153,3,FALSE)</f>
        <v>CMR</v>
      </c>
      <c r="E16" s="130" t="str">
        <f>VLOOKUP(A16,Lists!$B$2:$G$153,5,FALSE)</f>
        <v>International displacement</v>
      </c>
      <c r="F16" s="237">
        <f t="shared" si="0"/>
        <v>3</v>
      </c>
      <c r="G16" s="127">
        <f t="shared" si="1"/>
        <v>3</v>
      </c>
      <c r="H16" s="127" t="str">
        <f t="shared" si="2"/>
        <v>Medium</v>
      </c>
      <c r="I16" s="238" t="str">
        <f>INDEX(Trends!$D$3:$D$404,MATCH(B16,Trends!$C$3:$C$404,0))</f>
        <v>Increasing</v>
      </c>
      <c r="J16" s="127" t="str">
        <f>VLOOKUP($B16,Reliability!$A$3:$I$170,9,FALSE)</f>
        <v>Medium</v>
      </c>
      <c r="K16" s="239">
        <f t="shared" si="3"/>
        <v>2.8</v>
      </c>
      <c r="L16" s="239">
        <f>VLOOKUP($B16,'Impact of the crisis'!$C$6:$N$170,12,FALSE)</f>
        <v>1.7</v>
      </c>
      <c r="M16" s="239">
        <f>VLOOKUP($B16,'Impact of the crisis'!$C$6:$AB$170,26,FALSE)</f>
        <v>3.2</v>
      </c>
      <c r="N16" s="239">
        <f>VLOOKUP($B16,'Conditions of people affected'!$C$6:$R$170,16,FALSE)</f>
        <v>2.75</v>
      </c>
      <c r="O16" s="239">
        <f>VLOOKUP($B16,'Conditions of people affected'!$C$6:$R$170,9,FALSE)</f>
        <v>2.5</v>
      </c>
      <c r="P16" s="239">
        <f>VLOOKUP($B16,'Conditions of people affected'!$C$6:$R$170,15,FALSE)</f>
        <v>3</v>
      </c>
      <c r="Q16" s="239">
        <f t="shared" si="4"/>
        <v>3.5</v>
      </c>
      <c r="R16" s="239">
        <f>VLOOKUP($B16,'Complexity of the crisis'!$C$6:$AN$170,22,FALSE)</f>
        <v>4.2</v>
      </c>
      <c r="S16" s="239">
        <f>VLOOKUP($B16,'Complexity of the crisis'!$C$6:$AN$170,38,FALSE)</f>
        <v>2.5</v>
      </c>
      <c r="T16" s="131" t="str">
        <f>VLOOKUP(B16,Lists!$C$3:$E$163,3,FALSE)</f>
        <v>Africa</v>
      </c>
      <c r="U16" s="132">
        <f>VLOOKUP(B16,'INFORM Severity - hidden'!$C$5:$V$170,20,FALSE)</f>
        <v>44350</v>
      </c>
    </row>
    <row r="17" spans="1:21" x14ac:dyDescent="0.25">
      <c r="A17" s="128" t="str">
        <f t="array" ref="A17">IFERROR(INDEX(Lists!$B$2:$B$153,SMALL(IF(Lists!$I$2:$I$153="Individual",ROW(Lists!$B$2:$B$153)),ROW(13:13))-1,1),"")</f>
        <v>Complex crisis in DRC</v>
      </c>
      <c r="B17" s="129" t="str">
        <f>VLOOKUP(A17,Lists!$B$2:$G$153,2,FALSE)</f>
        <v>COD001</v>
      </c>
      <c r="C17" s="129" t="str">
        <f>VLOOKUP(B17,'INFORM Severity - hidden'!$C$5:$D$160,2,FALSE)</f>
        <v>DRC</v>
      </c>
      <c r="D17" s="129" t="str">
        <f>VLOOKUP(A17,Lists!$B$2:$G$153,3,FALSE)</f>
        <v>COD</v>
      </c>
      <c r="E17" s="130" t="str">
        <f>VLOOKUP(A17,Lists!$B$2:$G$153,5,FALSE)</f>
        <v>Complex crisis</v>
      </c>
      <c r="F17" s="237">
        <f t="shared" si="0"/>
        <v>4.5999999999999996</v>
      </c>
      <c r="G17" s="127">
        <f t="shared" si="1"/>
        <v>5</v>
      </c>
      <c r="H17" s="127" t="str">
        <f t="shared" si="2"/>
        <v>Very High</v>
      </c>
      <c r="I17" s="238" t="str">
        <f>INDEX(Trends!$D$3:$D$404,MATCH(B17,Trends!$C$3:$C$404,0))</f>
        <v>Increasing</v>
      </c>
      <c r="J17" s="127" t="str">
        <f>VLOOKUP($B17,Reliability!$A$3:$I$170,9,FALSE)</f>
        <v>High</v>
      </c>
      <c r="K17" s="239">
        <f t="shared" si="3"/>
        <v>4.5</v>
      </c>
      <c r="L17" s="239">
        <f>VLOOKUP($B17,'Impact of the crisis'!$C$6:$N$170,12,FALSE)</f>
        <v>5</v>
      </c>
      <c r="M17" s="239">
        <f>VLOOKUP($B17,'Impact of the crisis'!$C$6:$AB$170,26,FALSE)</f>
        <v>4.0999999999999996</v>
      </c>
      <c r="N17" s="239">
        <f>VLOOKUP($B17,'Conditions of people affected'!$C$6:$R$170,16,FALSE)</f>
        <v>4.5</v>
      </c>
      <c r="O17" s="239">
        <f>VLOOKUP($B17,'Conditions of people affected'!$C$6:$R$170,9,FALSE)</f>
        <v>5</v>
      </c>
      <c r="P17" s="239">
        <f>VLOOKUP($B17,'Conditions of people affected'!$C$6:$R$170,15,FALSE)</f>
        <v>4</v>
      </c>
      <c r="Q17" s="239">
        <f t="shared" si="4"/>
        <v>4.8</v>
      </c>
      <c r="R17" s="239">
        <f>VLOOKUP($B17,'Complexity of the crisis'!$C$6:$AN$170,22,FALSE)</f>
        <v>5.0999999999999996</v>
      </c>
      <c r="S17" s="239">
        <f>VLOOKUP($B17,'Complexity of the crisis'!$C$6:$AN$170,38,FALSE)</f>
        <v>4.5</v>
      </c>
      <c r="T17" s="131" t="str">
        <f>VLOOKUP(B17,Lists!$C$3:$E$163,3,FALSE)</f>
        <v>Africa</v>
      </c>
      <c r="U17" s="132">
        <f>VLOOKUP(B17,'INFORM Severity - hidden'!$C$5:$V$170,20,FALSE)</f>
        <v>44396</v>
      </c>
    </row>
    <row r="18" spans="1:21" x14ac:dyDescent="0.25">
      <c r="A18" s="128" t="str">
        <f t="array" ref="A18">IFERROR(INDEX(Lists!$B$2:$B$153,SMALL(IF(Lists!$I$2:$I$153="Individual",ROW(Lists!$B$2:$B$153)),ROW(14:14))-1,1),"")</f>
        <v>Complex crisis in Congo</v>
      </c>
      <c r="B18" s="129" t="str">
        <f>VLOOKUP(A18,Lists!$B$2:$G$153,2,FALSE)</f>
        <v>COG001</v>
      </c>
      <c r="C18" s="129" t="str">
        <f>VLOOKUP(B18,'INFORM Severity - hidden'!$C$5:$D$160,2,FALSE)</f>
        <v>Congo</v>
      </c>
      <c r="D18" s="129" t="str">
        <f>VLOOKUP(A18,Lists!$B$2:$G$153,3,FALSE)</f>
        <v>COG</v>
      </c>
      <c r="E18" s="130" t="str">
        <f>VLOOKUP(A18,Lists!$B$2:$G$153,5,FALSE)</f>
        <v>Complex crisis</v>
      </c>
      <c r="F18" s="237">
        <f t="shared" si="0"/>
        <v>3.4</v>
      </c>
      <c r="G18" s="127">
        <f t="shared" si="1"/>
        <v>4</v>
      </c>
      <c r="H18" s="127" t="str">
        <f t="shared" si="2"/>
        <v>High</v>
      </c>
      <c r="I18" s="238" t="str">
        <f>INDEX(Trends!$D$3:$D$404,MATCH(B18,Trends!$C$3:$C$404,0))</f>
        <v>Increasing</v>
      </c>
      <c r="J18" s="127" t="str">
        <f>VLOOKUP($B18,Reliability!$A$3:$I$170,9,FALSE)</f>
        <v>Low</v>
      </c>
      <c r="K18" s="239">
        <f t="shared" si="3"/>
        <v>3.6</v>
      </c>
      <c r="L18" s="239">
        <f>VLOOKUP($B18,'Impact of the crisis'!$C$6:$N$170,12,FALSE)</f>
        <v>4.2</v>
      </c>
      <c r="M18" s="239">
        <f>VLOOKUP($B18,'Impact of the crisis'!$C$6:$AB$170,26,FALSE)</f>
        <v>3.3</v>
      </c>
      <c r="N18" s="239">
        <f>VLOOKUP($B18,'Conditions of people affected'!$C$6:$R$170,16,FALSE)</f>
        <v>3.25</v>
      </c>
      <c r="O18" s="239">
        <f>VLOOKUP($B18,'Conditions of people affected'!$C$6:$R$170,9,FALSE)</f>
        <v>3.5</v>
      </c>
      <c r="P18" s="239">
        <f>VLOOKUP($B18,'Conditions of people affected'!$C$6:$R$170,15,FALSE)</f>
        <v>3</v>
      </c>
      <c r="Q18" s="239">
        <f t="shared" si="4"/>
        <v>3.3</v>
      </c>
      <c r="R18" s="239">
        <f>VLOOKUP($B18,'Complexity of the crisis'!$C$6:$AN$170,22,FALSE)</f>
        <v>3.1</v>
      </c>
      <c r="S18" s="239">
        <f>VLOOKUP($B18,'Complexity of the crisis'!$C$6:$AN$170,38,FALSE)</f>
        <v>3.5</v>
      </c>
      <c r="T18" s="131" t="str">
        <f>VLOOKUP(B18,Lists!$C$3:$E$163,3,FALSE)</f>
        <v>Africa</v>
      </c>
      <c r="U18" s="132">
        <f>VLOOKUP(B18,'INFORM Severity - hidden'!$C$5:$V$170,20,FALSE)</f>
        <v>44356</v>
      </c>
    </row>
    <row r="19" spans="1:21" x14ac:dyDescent="0.25">
      <c r="A19" s="128" t="str">
        <f t="array" ref="A19">IFERROR(INDEX(Lists!$B$2:$B$153,SMALL(IF(Lists!$I$2:$I$153="Individual",ROW(Lists!$B$2:$B$153)),ROW(15:15))-1,1),"")</f>
        <v>Complex crisis in Colombia</v>
      </c>
      <c r="B19" s="129" t="str">
        <f>VLOOKUP(A19,Lists!$B$2:$G$153,2,FALSE)</f>
        <v>COL001</v>
      </c>
      <c r="C19" s="129" t="str">
        <f>VLOOKUP(B19,'INFORM Severity - hidden'!$C$5:$D$160,2,FALSE)</f>
        <v>Colombia</v>
      </c>
      <c r="D19" s="129" t="str">
        <f>VLOOKUP(A19,Lists!$B$2:$G$153,3,FALSE)</f>
        <v>COL</v>
      </c>
      <c r="E19" s="130" t="str">
        <f>VLOOKUP(A19,Lists!$B$2:$G$153,5,FALSE)</f>
        <v>Complex crisis</v>
      </c>
      <c r="F19" s="237">
        <f t="shared" si="0"/>
        <v>3.8</v>
      </c>
      <c r="G19" s="127">
        <f t="shared" si="1"/>
        <v>4</v>
      </c>
      <c r="H19" s="127" t="str">
        <f t="shared" si="2"/>
        <v>High</v>
      </c>
      <c r="I19" s="238" t="str">
        <f>INDEX(Trends!$D$3:$D$404,MATCH(B19,Trends!$C$3:$C$404,0))</f>
        <v>Stable</v>
      </c>
      <c r="J19" s="127" t="str">
        <f>VLOOKUP($B19,Reliability!$A$3:$I$170,9,FALSE)</f>
        <v>High</v>
      </c>
      <c r="K19" s="239">
        <f t="shared" si="3"/>
        <v>4.2</v>
      </c>
      <c r="L19" s="239">
        <f>VLOOKUP($B19,'Impact of the crisis'!$C$6:$N$170,12,FALSE)</f>
        <v>5</v>
      </c>
      <c r="M19" s="239">
        <f>VLOOKUP($B19,'Impact of the crisis'!$C$6:$AB$170,26,FALSE)</f>
        <v>3.6</v>
      </c>
      <c r="N19" s="239">
        <f>VLOOKUP($B19,'Conditions of people affected'!$C$6:$R$170,16,FALSE)</f>
        <v>3.65</v>
      </c>
      <c r="O19" s="239">
        <f>VLOOKUP($B19,'Conditions of people affected'!$C$6:$R$170,9,FALSE)</f>
        <v>4.3</v>
      </c>
      <c r="P19" s="239">
        <f>VLOOKUP($B19,'Conditions of people affected'!$C$6:$R$170,15,FALSE)</f>
        <v>3</v>
      </c>
      <c r="Q19" s="239">
        <f t="shared" si="4"/>
        <v>3.8</v>
      </c>
      <c r="R19" s="239">
        <f>VLOOKUP($B19,'Complexity of the crisis'!$C$6:$AN$170,22,FALSE)</f>
        <v>3.5</v>
      </c>
      <c r="S19" s="239">
        <f>VLOOKUP($B19,'Complexity of the crisis'!$C$6:$AN$170,38,FALSE)</f>
        <v>4</v>
      </c>
      <c r="T19" s="131" t="str">
        <f>VLOOKUP(B19,Lists!$C$3:$E$163,3,FALSE)</f>
        <v>Americas</v>
      </c>
      <c r="U19" s="132">
        <f>VLOOKUP(B19,'INFORM Severity - hidden'!$C$5:$V$170,20,FALSE)</f>
        <v>44355</v>
      </c>
    </row>
    <row r="20" spans="1:21" x14ac:dyDescent="0.25">
      <c r="A20" s="128" t="str">
        <f t="array" ref="A20">IFERROR(INDEX(Lists!$B$2:$B$153,SMALL(IF(Lists!$I$2:$I$153="Individual",ROW(Lists!$B$2:$B$153)),ROW(16:16))-1,1),"")</f>
        <v>Venezuela displacement in Colombia</v>
      </c>
      <c r="B20" s="129" t="str">
        <f>VLOOKUP(A20,Lists!$B$2:$G$153,2,FALSE)</f>
        <v>COL002</v>
      </c>
      <c r="C20" s="129" t="str">
        <f>VLOOKUP(B20,'INFORM Severity - hidden'!$C$5:$D$160,2,FALSE)</f>
        <v>Colombia</v>
      </c>
      <c r="D20" s="129" t="str">
        <f>VLOOKUP(A20,Lists!$B$2:$G$153,3,FALSE)</f>
        <v>COL</v>
      </c>
      <c r="E20" s="130" t="str">
        <f>VLOOKUP(A20,Lists!$B$2:$G$153,5,FALSE)</f>
        <v>International displacement</v>
      </c>
      <c r="F20" s="237">
        <f t="shared" si="0"/>
        <v>3.5</v>
      </c>
      <c r="G20" s="127">
        <f t="shared" si="1"/>
        <v>4</v>
      </c>
      <c r="H20" s="127" t="str">
        <f t="shared" si="2"/>
        <v>High</v>
      </c>
      <c r="I20" s="238" t="str">
        <f>INDEX(Trends!$D$3:$D$404,MATCH(B20,Trends!$C$3:$C$404,0))</f>
        <v>Increasing</v>
      </c>
      <c r="J20" s="127" t="str">
        <f>VLOOKUP($B20,Reliability!$A$3:$I$170,9,FALSE)</f>
        <v>Medium</v>
      </c>
      <c r="K20" s="239">
        <f t="shared" si="3"/>
        <v>3.6</v>
      </c>
      <c r="L20" s="239">
        <f>VLOOKUP($B20,'Impact of the crisis'!$C$6:$N$170,12,FALSE)</f>
        <v>2.7</v>
      </c>
      <c r="M20" s="239">
        <f>VLOOKUP($B20,'Impact of the crisis'!$C$6:$AB$170,26,FALSE)</f>
        <v>4</v>
      </c>
      <c r="N20" s="239">
        <f>VLOOKUP($B20,'Conditions of people affected'!$C$6:$R$170,16,FALSE)</f>
        <v>3.65</v>
      </c>
      <c r="O20" s="239">
        <f>VLOOKUP($B20,'Conditions of people affected'!$C$6:$R$170,9,FALSE)</f>
        <v>4.3</v>
      </c>
      <c r="P20" s="239">
        <f>VLOOKUP($B20,'Conditions of people affected'!$C$6:$R$170,15,FALSE)</f>
        <v>3</v>
      </c>
      <c r="Q20" s="239">
        <f t="shared" si="4"/>
        <v>3.3</v>
      </c>
      <c r="R20" s="239">
        <f>VLOOKUP($B20,'Complexity of the crisis'!$C$6:$AN$170,22,FALSE)</f>
        <v>3.5</v>
      </c>
      <c r="S20" s="239">
        <f>VLOOKUP($B20,'Complexity of the crisis'!$C$6:$AN$170,38,FALSE)</f>
        <v>3</v>
      </c>
      <c r="T20" s="131" t="str">
        <f>VLOOKUP(B20,Lists!$C$3:$E$163,3,FALSE)</f>
        <v>Americas</v>
      </c>
      <c r="U20" s="132">
        <f>VLOOKUP(B20,'INFORM Severity - hidden'!$C$5:$V$170,20,FALSE)</f>
        <v>44362</v>
      </c>
    </row>
    <row r="21" spans="1:21" x14ac:dyDescent="0.25">
      <c r="A21" s="128" t="str">
        <f t="array" ref="A21">IFERROR(INDEX(Lists!$B$2:$B$153,SMALL(IF(Lists!$I$2:$I$153="Individual",ROW(Lists!$B$2:$B$153)),ROW(17:17))-1,1),"")</f>
        <v>Nicaraguan refugees in Costa Rica</v>
      </c>
      <c r="B21" s="129" t="str">
        <f>VLOOKUP(A21,Lists!$B$2:$G$153,2,FALSE)</f>
        <v>CRI002</v>
      </c>
      <c r="C21" s="129" t="str">
        <f>VLOOKUP(B21,'INFORM Severity - hidden'!$C$5:$D$160,2,FALSE)</f>
        <v>Costa Rica</v>
      </c>
      <c r="D21" s="129" t="str">
        <f>VLOOKUP(A21,Lists!$B$2:$G$153,3,FALSE)</f>
        <v>CRI</v>
      </c>
      <c r="E21" s="130" t="str">
        <f>VLOOKUP(A21,Lists!$B$2:$G$153,5,FALSE)</f>
        <v>International displacement</v>
      </c>
      <c r="F21" s="237">
        <f t="shared" si="0"/>
        <v>1.2</v>
      </c>
      <c r="G21" s="127">
        <f t="shared" si="1"/>
        <v>2</v>
      </c>
      <c r="H21" s="127" t="str">
        <f t="shared" si="2"/>
        <v>Low</v>
      </c>
      <c r="I21" s="238" t="str">
        <f>INDEX(Trends!$D$3:$D$404,MATCH(B21,Trends!$C$3:$C$404,0))</f>
        <v>Stable</v>
      </c>
      <c r="J21" s="127" t="str">
        <f>VLOOKUP($B21,Reliability!$A$3:$I$170,9,FALSE)</f>
        <v>Medium</v>
      </c>
      <c r="K21" s="239">
        <f t="shared" si="3"/>
        <v>1.3</v>
      </c>
      <c r="L21" s="239">
        <f>VLOOKUP($B21,'Impact of the crisis'!$C$6:$N$170,12,FALSE)</f>
        <v>1</v>
      </c>
      <c r="M21" s="239">
        <f>VLOOKUP($B21,'Impact of the crisis'!$C$6:$AB$170,26,FALSE)</f>
        <v>1.5</v>
      </c>
      <c r="N21" s="239">
        <f>VLOOKUP($B21,'Conditions of people affected'!$C$6:$R$170,16,FALSE)</f>
        <v>1.05</v>
      </c>
      <c r="O21" s="239">
        <f>VLOOKUP($B21,'Conditions of people affected'!$C$6:$R$170,9,FALSE)</f>
        <v>1.1000000000000001</v>
      </c>
      <c r="P21" s="239">
        <f>VLOOKUP($B21,'Conditions of people affected'!$C$6:$R$170,15,FALSE)</f>
        <v>1</v>
      </c>
      <c r="Q21" s="239">
        <f t="shared" si="4"/>
        <v>1.2</v>
      </c>
      <c r="R21" s="239">
        <f>VLOOKUP($B21,'Complexity of the crisis'!$C$6:$AN$170,22,FALSE)</f>
        <v>0.9</v>
      </c>
      <c r="S21" s="239">
        <f>VLOOKUP($B21,'Complexity of the crisis'!$C$6:$AN$170,38,FALSE)</f>
        <v>1.5</v>
      </c>
      <c r="T21" s="131" t="str">
        <f>VLOOKUP(B21,Lists!$C$3:$E$163,3,FALSE)</f>
        <v>Americas</v>
      </c>
      <c r="U21" s="132">
        <f>VLOOKUP(B21,'INFORM Severity - hidden'!$C$5:$V$170,20,FALSE)</f>
        <v>44351</v>
      </c>
    </row>
    <row r="22" spans="1:21" x14ac:dyDescent="0.25">
      <c r="A22" s="128" t="str">
        <f t="array" ref="A22">IFERROR(INDEX(Lists!$B$2:$B$153,SMALL(IF(Lists!$I$2:$I$153="Individual",ROW(Lists!$B$2:$B$153)),ROW(18:18))-1,1),"")</f>
        <v>Mixed migration in Djibouti</v>
      </c>
      <c r="B22" s="129" t="str">
        <f>VLOOKUP(A22,Lists!$B$2:$G$153,2,FALSE)</f>
        <v>DJI002</v>
      </c>
      <c r="C22" s="129" t="str">
        <f>VLOOKUP(B22,'INFORM Severity - hidden'!$C$5:$D$160,2,FALSE)</f>
        <v>Djibouti</v>
      </c>
      <c r="D22" s="129" t="str">
        <f>VLOOKUP(A22,Lists!$B$2:$G$153,3,FALSE)</f>
        <v>DJI</v>
      </c>
      <c r="E22" s="130" t="str">
        <f>VLOOKUP(A22,Lists!$B$2:$G$153,5,FALSE)</f>
        <v>International displacement</v>
      </c>
      <c r="F22" s="237">
        <f t="shared" si="0"/>
        <v>1.8</v>
      </c>
      <c r="G22" s="127">
        <f t="shared" si="1"/>
        <v>2</v>
      </c>
      <c r="H22" s="127" t="str">
        <f t="shared" si="2"/>
        <v>Low</v>
      </c>
      <c r="I22" s="238" t="str">
        <f>INDEX(Trends!$D$3:$D$404,MATCH(B22,Trends!$C$3:$C$404,0))</f>
        <v>Stable</v>
      </c>
      <c r="J22" s="127" t="str">
        <f>VLOOKUP($B22,Reliability!$A$3:$I$170,9,FALSE)</f>
        <v>Very High</v>
      </c>
      <c r="K22" s="239">
        <f t="shared" si="3"/>
        <v>2</v>
      </c>
      <c r="L22" s="239">
        <f>VLOOKUP($B22,'Impact of the crisis'!$C$6:$N$170,12,FALSE)</f>
        <v>3.1</v>
      </c>
      <c r="M22" s="239">
        <f>VLOOKUP($B22,'Impact of the crisis'!$C$6:$AB$170,26,FALSE)</f>
        <v>1.3</v>
      </c>
      <c r="N22" s="239">
        <f>VLOOKUP($B22,'Conditions of people affected'!$C$6:$R$170,16,FALSE)</f>
        <v>0.95</v>
      </c>
      <c r="O22" s="239">
        <f>VLOOKUP($B22,'Conditions of people affected'!$C$6:$R$170,9,FALSE)</f>
        <v>0.9</v>
      </c>
      <c r="P22" s="239">
        <f>VLOOKUP($B22,'Conditions of people affected'!$C$6:$R$170,15,FALSE)</f>
        <v>1</v>
      </c>
      <c r="Q22" s="239">
        <f t="shared" si="4"/>
        <v>2.8</v>
      </c>
      <c r="R22" s="239">
        <f>VLOOKUP($B22,'Complexity of the crisis'!$C$6:$AN$170,22,FALSE)</f>
        <v>3.1</v>
      </c>
      <c r="S22" s="239">
        <f>VLOOKUP($B22,'Complexity of the crisis'!$C$6:$AN$170,38,FALSE)</f>
        <v>2.5</v>
      </c>
      <c r="T22" s="131" t="str">
        <f>VLOOKUP(B22,Lists!$C$3:$E$163,3,FALSE)</f>
        <v>Africa</v>
      </c>
      <c r="U22" s="132">
        <f>VLOOKUP(B22,'INFORM Severity - hidden'!$C$5:$V$170,20,FALSE)</f>
        <v>44384</v>
      </c>
    </row>
    <row r="23" spans="1:21" x14ac:dyDescent="0.25">
      <c r="A23" s="128" t="str">
        <f t="array" ref="A23">IFERROR(INDEX(Lists!$B$2:$B$153,SMALL(IF(Lists!$I$2:$I$153="Individual",ROW(Lists!$B$2:$B$153)),ROW(19:19))-1,1),"")</f>
        <v>Drought in Djibouti</v>
      </c>
      <c r="B23" s="129" t="str">
        <f>VLOOKUP(A23,Lists!$B$2:$G$153,2,FALSE)</f>
        <v>DJI003</v>
      </c>
      <c r="C23" s="129" t="str">
        <f>VLOOKUP(B23,'INFORM Severity - hidden'!$C$5:$D$160,2,FALSE)</f>
        <v>Djibouti</v>
      </c>
      <c r="D23" s="129" t="str">
        <f>VLOOKUP(A23,Lists!$B$2:$G$153,3,FALSE)</f>
        <v>DJI</v>
      </c>
      <c r="E23" s="130" t="str">
        <f>VLOOKUP(A23,Lists!$B$2:$G$153,5,FALSE)</f>
        <v>Drought</v>
      </c>
      <c r="F23" s="237">
        <f t="shared" si="0"/>
        <v>2.5</v>
      </c>
      <c r="G23" s="127">
        <f t="shared" si="1"/>
        <v>3</v>
      </c>
      <c r="H23" s="127" t="str">
        <f t="shared" si="2"/>
        <v>Medium</v>
      </c>
      <c r="I23" s="238" t="str">
        <f>INDEX(Trends!$D$3:$D$404,MATCH(B23,Trends!$C$3:$C$404,0))</f>
        <v>Decreasing</v>
      </c>
      <c r="J23" s="127" t="str">
        <f>VLOOKUP($B23,Reliability!$A$3:$I$170,9,FALSE)</f>
        <v>Very High</v>
      </c>
      <c r="K23" s="239">
        <f t="shared" si="3"/>
        <v>2</v>
      </c>
      <c r="L23" s="239">
        <f>VLOOKUP($B23,'Impact of the crisis'!$C$6:$N$170,12,FALSE)</f>
        <v>3.1</v>
      </c>
      <c r="M23" s="239">
        <f>VLOOKUP($B23,'Impact of the crisis'!$C$6:$AB$170,26,FALSE)</f>
        <v>1.4</v>
      </c>
      <c r="N23" s="239">
        <f>VLOOKUP($B23,'Conditions of people affected'!$C$6:$R$170,16,FALSE)</f>
        <v>2.5499999999999998</v>
      </c>
      <c r="O23" s="239">
        <f>VLOOKUP($B23,'Conditions of people affected'!$C$6:$R$170,9,FALSE)</f>
        <v>2.1</v>
      </c>
      <c r="P23" s="239">
        <f>VLOOKUP($B23,'Conditions of people affected'!$C$6:$R$170,15,FALSE)</f>
        <v>3</v>
      </c>
      <c r="Q23" s="239">
        <f t="shared" si="4"/>
        <v>2.8</v>
      </c>
      <c r="R23" s="239">
        <f>VLOOKUP($B23,'Complexity of the crisis'!$C$6:$AN$170,22,FALSE)</f>
        <v>3.1</v>
      </c>
      <c r="S23" s="239">
        <f>VLOOKUP($B23,'Complexity of the crisis'!$C$6:$AN$170,38,FALSE)</f>
        <v>2.5</v>
      </c>
      <c r="T23" s="131" t="str">
        <f>VLOOKUP(B23,Lists!$C$3:$E$163,3,FALSE)</f>
        <v>Africa</v>
      </c>
      <c r="U23" s="132">
        <f>VLOOKUP(B23,'INFORM Severity - hidden'!$C$5:$V$170,20,FALSE)</f>
        <v>44384</v>
      </c>
    </row>
    <row r="24" spans="1:21" x14ac:dyDescent="0.25">
      <c r="A24" s="128" t="str">
        <f t="array" ref="A24">IFERROR(INDEX(Lists!$B$2:$B$153,SMALL(IF(Lists!$I$2:$I$153="Individual",ROW(Lists!$B$2:$B$153)),ROW(20:20))-1,1),"")</f>
        <v>Mixed migration flows in Algeria</v>
      </c>
      <c r="B24" s="129" t="str">
        <f>VLOOKUP(A24,Lists!$B$2:$G$153,2,FALSE)</f>
        <v>DZA002</v>
      </c>
      <c r="C24" s="129" t="str">
        <f>VLOOKUP(B24,'INFORM Severity - hidden'!$C$5:$D$160,2,FALSE)</f>
        <v>Algeria</v>
      </c>
      <c r="D24" s="129" t="str">
        <f>VLOOKUP(A24,Lists!$B$2:$G$153,3,FALSE)</f>
        <v>DZA</v>
      </c>
      <c r="E24" s="130" t="str">
        <f>VLOOKUP(A24,Lists!$B$2:$G$153,5,FALSE)</f>
        <v>International displacement</v>
      </c>
      <c r="F24" s="237" t="str">
        <f t="shared" si="0"/>
        <v>x</v>
      </c>
      <c r="G24" s="127" t="str">
        <f t="shared" si="1"/>
        <v>x</v>
      </c>
      <c r="H24" s="127" t="str">
        <f t="shared" si="2"/>
        <v>x</v>
      </c>
      <c r="I24" s="238" t="str">
        <f>INDEX(Trends!$D$3:$D$404,MATCH(B24,Trends!$C$3:$C$404,0))</f>
        <v>-</v>
      </c>
      <c r="J24" s="127" t="str">
        <f>VLOOKUP($B24,Reliability!$A$3:$I$170,9,FALSE)</f>
        <v>Very Low</v>
      </c>
      <c r="K24" s="239">
        <f t="shared" si="3"/>
        <v>4.5</v>
      </c>
      <c r="L24" s="239">
        <f>VLOOKUP($B24,'Impact of the crisis'!$C$6:$N$170,12,FALSE)</f>
        <v>5</v>
      </c>
      <c r="M24" s="239">
        <f>VLOOKUP($B24,'Impact of the crisis'!$C$6:$AB$170,26,FALSE)</f>
        <v>4.2</v>
      </c>
      <c r="N24" s="239" t="str">
        <f>VLOOKUP($B24,'Conditions of people affected'!$C$6:$R$170,16,FALSE)</f>
        <v>x</v>
      </c>
      <c r="O24" s="239" t="str">
        <f>VLOOKUP($B24,'Conditions of people affected'!$C$6:$R$170,9,FALSE)</f>
        <v>x</v>
      </c>
      <c r="P24" s="239" t="str">
        <f>VLOOKUP($B24,'Conditions of people affected'!$C$6:$R$170,15,FALSE)</f>
        <v>x</v>
      </c>
      <c r="Q24" s="239">
        <f t="shared" si="4"/>
        <v>2.7</v>
      </c>
      <c r="R24" s="239">
        <f>VLOOKUP($B24,'Complexity of the crisis'!$C$6:$AN$170,22,FALSE)</f>
        <v>3.6</v>
      </c>
      <c r="S24" s="239">
        <f>VLOOKUP($B24,'Complexity of the crisis'!$C$6:$AN$170,38,FALSE)</f>
        <v>1.5</v>
      </c>
      <c r="T24" s="131" t="str">
        <f>VLOOKUP(B24,Lists!$C$3:$E$163,3,FALSE)</f>
        <v>Africa</v>
      </c>
      <c r="U24" s="132">
        <f>VLOOKUP(B24,'INFORM Severity - hidden'!$C$5:$V$170,20,FALSE)</f>
        <v>44411</v>
      </c>
    </row>
    <row r="25" spans="1:21" x14ac:dyDescent="0.25">
      <c r="A25" s="128" t="str">
        <f t="array" ref="A25">IFERROR(INDEX(Lists!$B$2:$B$153,SMALL(IF(Lists!$I$2:$I$153="Individual",ROW(Lists!$B$2:$B$153)),ROW(21:21))-1,1),"")</f>
        <v>Sahrawi refugees in Algeria</v>
      </c>
      <c r="B25" s="129" t="str">
        <f>VLOOKUP(A25,Lists!$B$2:$G$153,2,FALSE)</f>
        <v>DZA003</v>
      </c>
      <c r="C25" s="129" t="str">
        <f>VLOOKUP(B25,'INFORM Severity - hidden'!$C$5:$D$160,2,FALSE)</f>
        <v>Algeria</v>
      </c>
      <c r="D25" s="129" t="str">
        <f>VLOOKUP(A25,Lists!$B$2:$G$153,3,FALSE)</f>
        <v>DZA</v>
      </c>
      <c r="E25" s="130" t="str">
        <f>VLOOKUP(A25,Lists!$B$2:$G$153,5,FALSE)</f>
        <v>International displacement</v>
      </c>
      <c r="F25" s="237">
        <f t="shared" si="0"/>
        <v>2.2999999999999998</v>
      </c>
      <c r="G25" s="127">
        <f t="shared" si="1"/>
        <v>3</v>
      </c>
      <c r="H25" s="127" t="str">
        <f t="shared" si="2"/>
        <v>Medium</v>
      </c>
      <c r="I25" s="238" t="str">
        <f>INDEX(Trends!$D$3:$D$404,MATCH(B25,Trends!$C$3:$C$404,0))</f>
        <v>Stable</v>
      </c>
      <c r="J25" s="127" t="str">
        <f>VLOOKUP($B25,Reliability!$A$3:$I$170,9,FALSE)</f>
        <v>Medium</v>
      </c>
      <c r="K25" s="239">
        <f t="shared" si="3"/>
        <v>2.2000000000000002</v>
      </c>
      <c r="L25" s="239">
        <f>VLOOKUP($B25,'Impact of the crisis'!$C$6:$N$170,12,FALSE)</f>
        <v>1.1000000000000001</v>
      </c>
      <c r="M25" s="239">
        <f>VLOOKUP($B25,'Impact of the crisis'!$C$6:$AB$170,26,FALSE)</f>
        <v>2.6</v>
      </c>
      <c r="N25" s="239">
        <f>VLOOKUP($B25,'Conditions of people affected'!$C$6:$R$170,16,FALSE)</f>
        <v>2.2999999999999998</v>
      </c>
      <c r="O25" s="239">
        <f>VLOOKUP($B25,'Conditions of people affected'!$C$6:$R$170,9,FALSE)</f>
        <v>1.6</v>
      </c>
      <c r="P25" s="239">
        <f>VLOOKUP($B25,'Conditions of people affected'!$C$6:$R$170,15,FALSE)</f>
        <v>3</v>
      </c>
      <c r="Q25" s="239">
        <f t="shared" si="4"/>
        <v>2.5</v>
      </c>
      <c r="R25" s="239">
        <f>VLOOKUP($B25,'Complexity of the crisis'!$C$6:$AN$170,22,FALSE)</f>
        <v>3.6</v>
      </c>
      <c r="S25" s="239">
        <f>VLOOKUP($B25,'Complexity of the crisis'!$C$6:$AN$170,38,FALSE)</f>
        <v>1</v>
      </c>
      <c r="T25" s="131" t="str">
        <f>VLOOKUP(B25,Lists!$C$3:$E$163,3,FALSE)</f>
        <v>Africa</v>
      </c>
      <c r="U25" s="132">
        <f>VLOOKUP(B25,'INFORM Severity - hidden'!$C$5:$V$170,20,FALSE)</f>
        <v>44411</v>
      </c>
    </row>
    <row r="26" spans="1:21" x14ac:dyDescent="0.25">
      <c r="A26" s="128" t="str">
        <f t="array" ref="A26">IFERROR(INDEX(Lists!$B$2:$B$153,SMALL(IF(Lists!$I$2:$I$153="Individual",ROW(Lists!$B$2:$B$153)),ROW(22:22))-1,1),"")</f>
        <v>Venezuela displacement in Ecuador</v>
      </c>
      <c r="B26" s="129" t="str">
        <f>VLOOKUP(A26,Lists!$B$2:$G$153,2,FALSE)</f>
        <v>ECU002</v>
      </c>
      <c r="C26" s="129" t="str">
        <f>VLOOKUP(B26,'INFORM Severity - hidden'!$C$5:$D$160,2,FALSE)</f>
        <v>Ecuador</v>
      </c>
      <c r="D26" s="129" t="str">
        <f>VLOOKUP(A26,Lists!$B$2:$G$153,3,FALSE)</f>
        <v>ECU</v>
      </c>
      <c r="E26" s="130" t="str">
        <f>VLOOKUP(A26,Lists!$B$2:$G$153,5,FALSE)</f>
        <v>International displacement</v>
      </c>
      <c r="F26" s="237">
        <f t="shared" si="0"/>
        <v>2.4</v>
      </c>
      <c r="G26" s="127">
        <f t="shared" si="1"/>
        <v>3</v>
      </c>
      <c r="H26" s="127" t="str">
        <f t="shared" si="2"/>
        <v>Medium</v>
      </c>
      <c r="I26" s="238" t="str">
        <f>INDEX(Trends!$D$3:$D$404,MATCH(B26,Trends!$C$3:$C$404,0))</f>
        <v>Increasing</v>
      </c>
      <c r="J26" s="127" t="str">
        <f>VLOOKUP($B26,Reliability!$A$3:$I$170,9,FALSE)</f>
        <v>Medium</v>
      </c>
      <c r="K26" s="239">
        <f t="shared" si="3"/>
        <v>1.9</v>
      </c>
      <c r="L26" s="239">
        <f>VLOOKUP($B26,'Impact of the crisis'!$C$6:$N$170,12,FALSE)</f>
        <v>1.4</v>
      </c>
      <c r="M26" s="239">
        <f>VLOOKUP($B26,'Impact of the crisis'!$C$6:$AB$170,26,FALSE)</f>
        <v>2.2000000000000002</v>
      </c>
      <c r="N26" s="239">
        <f>VLOOKUP($B26,'Conditions of people affected'!$C$6:$R$170,16,FALSE)</f>
        <v>2.85</v>
      </c>
      <c r="O26" s="239">
        <f>VLOOKUP($B26,'Conditions of people affected'!$C$6:$R$170,9,FALSE)</f>
        <v>2.7</v>
      </c>
      <c r="P26" s="239">
        <f>VLOOKUP($B26,'Conditions of people affected'!$C$6:$R$170,15,FALSE)</f>
        <v>3</v>
      </c>
      <c r="Q26" s="239">
        <f t="shared" si="4"/>
        <v>2.1</v>
      </c>
      <c r="R26" s="239">
        <f>VLOOKUP($B26,'Complexity of the crisis'!$C$6:$AN$170,22,FALSE)</f>
        <v>2.6</v>
      </c>
      <c r="S26" s="239">
        <f>VLOOKUP($B26,'Complexity of the crisis'!$C$6:$AN$170,38,FALSE)</f>
        <v>1.5</v>
      </c>
      <c r="T26" s="131" t="str">
        <f>VLOOKUP(B26,Lists!$C$3:$E$163,3,FALSE)</f>
        <v>Americas</v>
      </c>
      <c r="U26" s="132">
        <f>VLOOKUP(B26,'INFORM Severity - hidden'!$C$5:$V$170,20,FALSE)</f>
        <v>44348</v>
      </c>
    </row>
    <row r="27" spans="1:21" x14ac:dyDescent="0.25">
      <c r="A27" s="128" t="str">
        <f t="array" ref="A27">IFERROR(INDEX(Lists!$B$2:$B$153,SMALL(IF(Lists!$I$2:$I$153="Individual",ROW(Lists!$B$2:$B$153)),ROW(23:23))-1,1),"")</f>
        <v>Syrian Refugee Crisis in Egypt</v>
      </c>
      <c r="B27" s="129" t="str">
        <f>VLOOKUP(A27,Lists!$B$2:$G$153,2,FALSE)</f>
        <v>EGY002</v>
      </c>
      <c r="C27" s="129" t="str">
        <f>VLOOKUP(B27,'INFORM Severity - hidden'!$C$5:$D$160,2,FALSE)</f>
        <v>Egypt</v>
      </c>
      <c r="D27" s="129" t="str">
        <f>VLOOKUP(A27,Lists!$B$2:$G$153,3,FALSE)</f>
        <v>EGY</v>
      </c>
      <c r="E27" s="130" t="str">
        <f>VLOOKUP(A27,Lists!$B$2:$G$153,5,FALSE)</f>
        <v>International displacement</v>
      </c>
      <c r="F27" s="237">
        <f t="shared" si="0"/>
        <v>2.5</v>
      </c>
      <c r="G27" s="127">
        <f t="shared" si="1"/>
        <v>3</v>
      </c>
      <c r="H27" s="127" t="str">
        <f t="shared" si="2"/>
        <v>Medium</v>
      </c>
      <c r="I27" s="238" t="str">
        <f>INDEX(Trends!$D$3:$D$404,MATCH(B27,Trends!$C$3:$C$404,0))</f>
        <v>Decreasing</v>
      </c>
      <c r="J27" s="127" t="str">
        <f>VLOOKUP($B27,Reliability!$A$3:$I$170,9,FALSE)</f>
        <v>High</v>
      </c>
      <c r="K27" s="239">
        <f t="shared" si="3"/>
        <v>2.2999999999999998</v>
      </c>
      <c r="L27" s="239">
        <f>VLOOKUP($B27,'Impact of the crisis'!$C$6:$N$170,12,FALSE)</f>
        <v>2.4</v>
      </c>
      <c r="M27" s="239">
        <f>VLOOKUP($B27,'Impact of the crisis'!$C$6:$AB$170,26,FALSE)</f>
        <v>2.2999999999999998</v>
      </c>
      <c r="N27" s="239">
        <f>VLOOKUP($B27,'Conditions of people affected'!$C$6:$R$170,16,FALSE)</f>
        <v>2.4</v>
      </c>
      <c r="O27" s="239">
        <f>VLOOKUP($B27,'Conditions of people affected'!$C$6:$R$170,9,FALSE)</f>
        <v>2.8</v>
      </c>
      <c r="P27" s="239">
        <f>VLOOKUP($B27,'Conditions of people affected'!$C$6:$R$170,15,FALSE)</f>
        <v>2</v>
      </c>
      <c r="Q27" s="239">
        <f t="shared" si="4"/>
        <v>2.8</v>
      </c>
      <c r="R27" s="239">
        <f>VLOOKUP($B27,'Complexity of the crisis'!$C$6:$AN$170,22,FALSE)</f>
        <v>3.7</v>
      </c>
      <c r="S27" s="239">
        <f>VLOOKUP($B27,'Complexity of the crisis'!$C$6:$AN$170,38,FALSE)</f>
        <v>1.5</v>
      </c>
      <c r="T27" s="131" t="str">
        <f>VLOOKUP(B27,Lists!$C$3:$E$163,3,FALSE)</f>
        <v>Africa</v>
      </c>
      <c r="U27" s="132">
        <f>VLOOKUP(B27,'INFORM Severity - hidden'!$C$5:$V$170,20,FALSE)</f>
        <v>44411</v>
      </c>
    </row>
    <row r="28" spans="1:21" x14ac:dyDescent="0.25">
      <c r="A28" s="128" t="str">
        <f t="array" ref="A28">IFERROR(INDEX(Lists!$B$2:$B$153,SMALL(IF(Lists!$I$2:$I$153="Individual",ROW(Lists!$B$2:$B$153)),ROW(24:24))-1,1),"")</f>
        <v>Complex crisis in Eritrea</v>
      </c>
      <c r="B28" s="129" t="str">
        <f>VLOOKUP(A28,Lists!$B$2:$G$153,2,FALSE)</f>
        <v>ERI001</v>
      </c>
      <c r="C28" s="129" t="str">
        <f>VLOOKUP(B28,'INFORM Severity - hidden'!$C$5:$D$160,2,FALSE)</f>
        <v>Eritrea</v>
      </c>
      <c r="D28" s="129" t="str">
        <f>VLOOKUP(A28,Lists!$B$2:$G$153,3,FALSE)</f>
        <v>ERI</v>
      </c>
      <c r="E28" s="130" t="str">
        <f>VLOOKUP(A28,Lists!$B$2:$G$153,5,FALSE)</f>
        <v>Complex crisis</v>
      </c>
      <c r="F28" s="237">
        <f t="shared" si="0"/>
        <v>3.8</v>
      </c>
      <c r="G28" s="127">
        <f t="shared" si="1"/>
        <v>4</v>
      </c>
      <c r="H28" s="127" t="str">
        <f t="shared" si="2"/>
        <v>High</v>
      </c>
      <c r="I28" s="238" t="str">
        <f>INDEX(Trends!$D$3:$D$404,MATCH(B28,Trends!$C$3:$C$404,0))</f>
        <v>Increasing</v>
      </c>
      <c r="J28" s="127" t="str">
        <f>VLOOKUP($B28,Reliability!$A$3:$I$170,9,FALSE)</f>
        <v>Medium</v>
      </c>
      <c r="K28" s="239">
        <f t="shared" si="3"/>
        <v>3.4</v>
      </c>
      <c r="L28" s="239">
        <f>VLOOKUP($B28,'Impact of the crisis'!$C$6:$N$170,12,FALSE)</f>
        <v>3.8</v>
      </c>
      <c r="M28" s="239">
        <f>VLOOKUP($B28,'Impact of the crisis'!$C$6:$AB$170,26,FALSE)</f>
        <v>3.1</v>
      </c>
      <c r="N28" s="239">
        <f>VLOOKUP($B28,'Conditions of people affected'!$C$6:$R$170,16,FALSE)</f>
        <v>3.5</v>
      </c>
      <c r="O28" s="239">
        <f>VLOOKUP($B28,'Conditions of people affected'!$C$6:$R$170,9,FALSE)</f>
        <v>4</v>
      </c>
      <c r="P28" s="239">
        <f>VLOOKUP($B28,'Conditions of people affected'!$C$6:$R$170,15,FALSE)</f>
        <v>3</v>
      </c>
      <c r="Q28" s="239">
        <f t="shared" si="4"/>
        <v>4.5999999999999996</v>
      </c>
      <c r="R28" s="239">
        <f>VLOOKUP($B28,'Complexity of the crisis'!$C$6:$AN$170,22,FALSE)</f>
        <v>4.0999999999999996</v>
      </c>
      <c r="S28" s="239">
        <f>VLOOKUP($B28,'Complexity of the crisis'!$C$6:$AN$170,38,FALSE)</f>
        <v>5</v>
      </c>
      <c r="T28" s="131" t="str">
        <f>VLOOKUP(B28,Lists!$C$3:$E$163,3,FALSE)</f>
        <v>Africa</v>
      </c>
      <c r="U28" s="132">
        <f>VLOOKUP(B28,'INFORM Severity - hidden'!$C$5:$V$170,20,FALSE)</f>
        <v>44350</v>
      </c>
    </row>
    <row r="29" spans="1:21" x14ac:dyDescent="0.25">
      <c r="A29" s="128" t="str">
        <f t="array" ref="A29">IFERROR(INDEX(Lists!$B$2:$B$153,SMALL(IF(Lists!$I$2:$I$153="Individual",ROW(Lists!$B$2:$B$153)),ROW(25:25))-1,1),"")</f>
        <v>Mixed migration flows in spain</v>
      </c>
      <c r="B29" s="129" t="str">
        <f>VLOOKUP(A29,Lists!$B$2:$G$153,2,FALSE)</f>
        <v>ESP002</v>
      </c>
      <c r="C29" s="129" t="str">
        <f>VLOOKUP(B29,'INFORM Severity - hidden'!$C$5:$D$160,2,FALSE)</f>
        <v>Spain</v>
      </c>
      <c r="D29" s="129" t="str">
        <f>VLOOKUP(A29,Lists!$B$2:$G$153,3,FALSE)</f>
        <v>ESP</v>
      </c>
      <c r="E29" s="130" t="str">
        <f>VLOOKUP(A29,Lists!$B$2:$G$153,5,FALSE)</f>
        <v>International displacement</v>
      </c>
      <c r="F29" s="237">
        <f t="shared" si="0"/>
        <v>1.8</v>
      </c>
      <c r="G29" s="127">
        <f t="shared" si="1"/>
        <v>2</v>
      </c>
      <c r="H29" s="127" t="str">
        <f t="shared" si="2"/>
        <v>Low</v>
      </c>
      <c r="I29" s="238" t="str">
        <f>INDEX(Trends!$D$3:$D$404,MATCH(B29,Trends!$C$3:$C$404,0))</f>
        <v>Increasing</v>
      </c>
      <c r="J29" s="127" t="str">
        <f>VLOOKUP($B29,Reliability!$A$3:$I$170,9,FALSE)</f>
        <v>High</v>
      </c>
      <c r="K29" s="239">
        <f t="shared" si="3"/>
        <v>2.5</v>
      </c>
      <c r="L29" s="239">
        <f>VLOOKUP($B29,'Impact of the crisis'!$C$6:$N$170,12,FALSE)</f>
        <v>2.2000000000000002</v>
      </c>
      <c r="M29" s="239">
        <f>VLOOKUP($B29,'Impact of the crisis'!$C$6:$AB$170,26,FALSE)</f>
        <v>2.6</v>
      </c>
      <c r="N29" s="239">
        <f>VLOOKUP($B29,'Conditions of people affected'!$C$6:$R$170,16,FALSE)</f>
        <v>1.4</v>
      </c>
      <c r="O29" s="239">
        <f>VLOOKUP($B29,'Conditions of people affected'!$C$6:$R$170,9,FALSE)</f>
        <v>1.8</v>
      </c>
      <c r="P29" s="239">
        <f>VLOOKUP($B29,'Conditions of people affected'!$C$6:$R$170,15,FALSE)</f>
        <v>1</v>
      </c>
      <c r="Q29" s="239">
        <f t="shared" si="4"/>
        <v>1.8</v>
      </c>
      <c r="R29" s="239">
        <f>VLOOKUP($B29,'Complexity of the crisis'!$C$6:$AN$170,22,FALSE)</f>
        <v>2.1</v>
      </c>
      <c r="S29" s="239">
        <f>VLOOKUP($B29,'Complexity of the crisis'!$C$6:$AN$170,38,FALSE)</f>
        <v>1.5</v>
      </c>
      <c r="T29" s="131" t="str">
        <f>VLOOKUP(B29,Lists!$C$3:$E$163,3,FALSE)</f>
        <v>Europe</v>
      </c>
      <c r="U29" s="132">
        <f>VLOOKUP(B29,'INFORM Severity - hidden'!$C$5:$V$170,20,FALSE)</f>
        <v>44376</v>
      </c>
    </row>
    <row r="30" spans="1:21" x14ac:dyDescent="0.25">
      <c r="A30" s="128" t="str">
        <f t="array" ref="A30">IFERROR(INDEX(Lists!$B$2:$B$153,SMALL(IF(Lists!$I$2:$I$153="Individual",ROW(Lists!$B$2:$B$153)),ROW(26:26))-1,1),"")</f>
        <v>Complex crisis in Ethiopia</v>
      </c>
      <c r="B30" s="129" t="str">
        <f>VLOOKUP(A30,Lists!$B$2:$G$153,2,FALSE)</f>
        <v>ETH001</v>
      </c>
      <c r="C30" s="129" t="str">
        <f>VLOOKUP(B30,'INFORM Severity - hidden'!$C$5:$D$160,2,FALSE)</f>
        <v>Ethiopia</v>
      </c>
      <c r="D30" s="129" t="str">
        <f>VLOOKUP(A30,Lists!$B$2:$G$153,3,FALSE)</f>
        <v>ETH</v>
      </c>
      <c r="E30" s="130" t="str">
        <f>VLOOKUP(A30,Lists!$B$2:$G$153,5,FALSE)</f>
        <v>Complex crisis</v>
      </c>
      <c r="F30" s="237">
        <f t="shared" si="0"/>
        <v>4.8</v>
      </c>
      <c r="G30" s="127">
        <f t="shared" si="1"/>
        <v>5</v>
      </c>
      <c r="H30" s="127" t="str">
        <f t="shared" si="2"/>
        <v>Very High</v>
      </c>
      <c r="I30" s="238" t="str">
        <f>INDEX(Trends!$D$3:$D$404,MATCH(B30,Trends!$C$3:$C$404,0))</f>
        <v>Increasing</v>
      </c>
      <c r="J30" s="127" t="str">
        <f>VLOOKUP($B30,Reliability!$A$3:$I$170,9,FALSE)</f>
        <v>High</v>
      </c>
      <c r="K30" s="239">
        <f t="shared" si="3"/>
        <v>4.5999999999999996</v>
      </c>
      <c r="L30" s="239">
        <f>VLOOKUP($B30,'Impact of the crisis'!$C$6:$N$170,12,FALSE)</f>
        <v>5</v>
      </c>
      <c r="M30" s="239">
        <f>VLOOKUP($B30,'Impact of the crisis'!$C$6:$AB$170,26,FALSE)</f>
        <v>4.4000000000000004</v>
      </c>
      <c r="N30" s="239">
        <f>VLOOKUP($B30,'Conditions of people affected'!$C$6:$R$170,16,FALSE)</f>
        <v>5</v>
      </c>
      <c r="O30" s="239">
        <f>VLOOKUP($B30,'Conditions of people affected'!$C$6:$R$170,9,FALSE)</f>
        <v>5</v>
      </c>
      <c r="P30" s="239">
        <f>VLOOKUP($B30,'Conditions of people affected'!$C$6:$R$170,15,FALSE)</f>
        <v>5</v>
      </c>
      <c r="Q30" s="239">
        <f t="shared" si="4"/>
        <v>4.5999999999999996</v>
      </c>
      <c r="R30" s="239">
        <f>VLOOKUP($B30,'Complexity of the crisis'!$C$6:$AN$170,22,FALSE)</f>
        <v>4.5999999999999996</v>
      </c>
      <c r="S30" s="239">
        <f>VLOOKUP($B30,'Complexity of the crisis'!$C$6:$AN$170,38,FALSE)</f>
        <v>4.5</v>
      </c>
      <c r="T30" s="131" t="str">
        <f>VLOOKUP(B30,Lists!$C$3:$E$163,3,FALSE)</f>
        <v>Africa</v>
      </c>
      <c r="U30" s="132">
        <f>VLOOKUP(B30,'INFORM Severity - hidden'!$C$5:$V$170,20,FALSE)</f>
        <v>44403</v>
      </c>
    </row>
    <row r="31" spans="1:21" x14ac:dyDescent="0.25">
      <c r="A31" s="128" t="str">
        <f t="array" ref="A31">IFERROR(INDEX(Lists!$B$2:$B$153,SMALL(IF(Lists!$I$2:$I$153="Individual",ROW(Lists!$B$2:$B$153)),ROW(27:27))-1,1),"")</f>
        <v>Flood Crisis in Ethiopia</v>
      </c>
      <c r="B31" s="129" t="str">
        <f>VLOOKUP(A31,Lists!$B$2:$G$153,2,FALSE)</f>
        <v>ETH002</v>
      </c>
      <c r="C31" s="129" t="str">
        <f>VLOOKUP(B31,'INFORM Severity - hidden'!$C$5:$D$160,2,FALSE)</f>
        <v>Ethiopia</v>
      </c>
      <c r="D31" s="129" t="str">
        <f>VLOOKUP(A31,Lists!$B$2:$G$153,3,FALSE)</f>
        <v>ETH</v>
      </c>
      <c r="E31" s="130" t="str">
        <f>VLOOKUP(A31,Lists!$B$2:$G$153,5,FALSE)</f>
        <v>Flood</v>
      </c>
      <c r="F31" s="237">
        <f t="shared" si="0"/>
        <v>2.6</v>
      </c>
      <c r="G31" s="127">
        <f t="shared" si="1"/>
        <v>3</v>
      </c>
      <c r="H31" s="127" t="str">
        <f t="shared" si="2"/>
        <v>Medium</v>
      </c>
      <c r="I31" s="238" t="str">
        <f>INDEX(Trends!$D$3:$D$404,MATCH(B31,Trends!$C$3:$C$404,0))</f>
        <v>Decreasing</v>
      </c>
      <c r="J31" s="127" t="str">
        <f>VLOOKUP($B31,Reliability!$A$3:$I$170,9,FALSE)</f>
        <v>Very High</v>
      </c>
      <c r="K31" s="239">
        <f t="shared" si="3"/>
        <v>2.8</v>
      </c>
      <c r="L31" s="239">
        <f>VLOOKUP($B31,'Impact of the crisis'!$C$6:$N$170,12,FALSE)</f>
        <v>4.0999999999999996</v>
      </c>
      <c r="M31" s="239">
        <f>VLOOKUP($B31,'Impact of the crisis'!$C$6:$AB$170,26,FALSE)</f>
        <v>1.8</v>
      </c>
      <c r="N31" s="239">
        <f>VLOOKUP($B31,'Conditions of people affected'!$C$6:$R$170,16,FALSE)</f>
        <v>1.35</v>
      </c>
      <c r="O31" s="239">
        <f>VLOOKUP($B31,'Conditions of people affected'!$C$6:$R$170,9,FALSE)</f>
        <v>1.7</v>
      </c>
      <c r="P31" s="239">
        <f>VLOOKUP($B31,'Conditions of people affected'!$C$6:$R$170,15,FALSE)</f>
        <v>1</v>
      </c>
      <c r="Q31" s="239">
        <f t="shared" si="4"/>
        <v>4.0999999999999996</v>
      </c>
      <c r="R31" s="239">
        <f>VLOOKUP($B31,'Complexity of the crisis'!$C$6:$AN$170,22,FALSE)</f>
        <v>4.5999999999999996</v>
      </c>
      <c r="S31" s="239">
        <f>VLOOKUP($B31,'Complexity of the crisis'!$C$6:$AN$170,38,FALSE)</f>
        <v>3.5</v>
      </c>
      <c r="T31" s="131" t="str">
        <f>VLOOKUP(B31,Lists!$C$3:$E$163,3,FALSE)</f>
        <v>Africa</v>
      </c>
      <c r="U31" s="132">
        <f>VLOOKUP(B31,'INFORM Severity - hidden'!$C$5:$V$170,20,FALSE)</f>
        <v>44403</v>
      </c>
    </row>
    <row r="32" spans="1:21" x14ac:dyDescent="0.25">
      <c r="A32" s="128" t="str">
        <f t="array" ref="A32">IFERROR(INDEX(Lists!$B$2:$B$153,SMALL(IF(Lists!$I$2:$I$153="Individual",ROW(Lists!$B$2:$B$153)),ROW(28:28))-1,1),"")</f>
        <v>International Displacement</v>
      </c>
      <c r="B32" s="129" t="str">
        <f>VLOOKUP(A32,Lists!$B$2:$G$153,2,FALSE)</f>
        <v>ETH003</v>
      </c>
      <c r="C32" s="129" t="str">
        <f>VLOOKUP(B32,'INFORM Severity - hidden'!$C$5:$D$160,2,FALSE)</f>
        <v>Ethiopia</v>
      </c>
      <c r="D32" s="129" t="str">
        <f>VLOOKUP(A32,Lists!$B$2:$G$153,3,FALSE)</f>
        <v>ETH</v>
      </c>
      <c r="E32" s="130" t="str">
        <f>VLOOKUP(A32,Lists!$B$2:$G$153,5,FALSE)</f>
        <v>International displacement</v>
      </c>
      <c r="F32" s="237">
        <f t="shared" si="0"/>
        <v>3.2</v>
      </c>
      <c r="G32" s="127">
        <f t="shared" si="1"/>
        <v>4</v>
      </c>
      <c r="H32" s="127" t="str">
        <f t="shared" si="2"/>
        <v>High</v>
      </c>
      <c r="I32" s="238" t="str">
        <f>INDEX(Trends!$D$3:$D$404,MATCH(B32,Trends!$C$3:$C$404,0))</f>
        <v>Increasing</v>
      </c>
      <c r="J32" s="127" t="str">
        <f>VLOOKUP($B32,Reliability!$A$3:$I$170,9,FALSE)</f>
        <v>High</v>
      </c>
      <c r="K32" s="239">
        <f t="shared" si="3"/>
        <v>3.5</v>
      </c>
      <c r="L32" s="239">
        <f>VLOOKUP($B32,'Impact of the crisis'!$C$6:$N$170,12,FALSE)</f>
        <v>5</v>
      </c>
      <c r="M32" s="239">
        <f>VLOOKUP($B32,'Impact of the crisis'!$C$6:$AB$170,26,FALSE)</f>
        <v>2.2000000000000002</v>
      </c>
      <c r="N32" s="239">
        <f>VLOOKUP($B32,'Conditions of people affected'!$C$6:$R$170,16,FALSE)</f>
        <v>2.6</v>
      </c>
      <c r="O32" s="239">
        <f>VLOOKUP($B32,'Conditions of people affected'!$C$6:$R$170,9,FALSE)</f>
        <v>3.2</v>
      </c>
      <c r="P32" s="239">
        <f>VLOOKUP($B32,'Conditions of people affected'!$C$6:$R$170,15,FALSE)</f>
        <v>2</v>
      </c>
      <c r="Q32" s="239">
        <f t="shared" si="4"/>
        <v>3.9</v>
      </c>
      <c r="R32" s="239">
        <f>VLOOKUP($B32,'Complexity of the crisis'!$C$6:$AN$170,22,FALSE)</f>
        <v>4.5999999999999996</v>
      </c>
      <c r="S32" s="239">
        <f>VLOOKUP($B32,'Complexity of the crisis'!$C$6:$AN$170,38,FALSE)</f>
        <v>3</v>
      </c>
      <c r="T32" s="131" t="str">
        <f>VLOOKUP(B32,Lists!$C$3:$E$163,3,FALSE)</f>
        <v>Africa</v>
      </c>
      <c r="U32" s="132">
        <f>VLOOKUP(B32,'INFORM Severity - hidden'!$C$5:$V$170,20,FALSE)</f>
        <v>44403</v>
      </c>
    </row>
    <row r="33" spans="1:21" x14ac:dyDescent="0.25">
      <c r="A33" s="128" t="str">
        <f t="array" ref="A33">IFERROR(INDEX(Lists!$B$2:$B$153,SMALL(IF(Lists!$I$2:$I$153="Individual",ROW(Lists!$B$2:$B$153)),ROW(29:29))-1,1),"")</f>
        <v>Crisis in Tigray</v>
      </c>
      <c r="B33" s="129" t="str">
        <f>VLOOKUP(A33,Lists!$B$2:$G$153,2,FALSE)</f>
        <v>ETH004</v>
      </c>
      <c r="C33" s="129" t="str">
        <f>VLOOKUP(B33,'INFORM Severity - hidden'!$C$5:$D$160,2,FALSE)</f>
        <v>Ethiopia</v>
      </c>
      <c r="D33" s="129" t="str">
        <f>VLOOKUP(A33,Lists!$B$2:$G$153,3,FALSE)</f>
        <v>ETH</v>
      </c>
      <c r="E33" s="130" t="str">
        <f>VLOOKUP(A33,Lists!$B$2:$G$153,5,FALSE)</f>
        <v>Conflict</v>
      </c>
      <c r="F33" s="237">
        <f t="shared" si="0"/>
        <v>4.5999999999999996</v>
      </c>
      <c r="G33" s="127">
        <f t="shared" si="1"/>
        <v>5</v>
      </c>
      <c r="H33" s="127" t="str">
        <f t="shared" si="2"/>
        <v>Very High</v>
      </c>
      <c r="I33" s="238" t="str">
        <f>INDEX(Trends!$D$3:$D$404,MATCH(B33,Trends!$C$3:$C$404,0))</f>
        <v>Increasing</v>
      </c>
      <c r="J33" s="127" t="str">
        <f>VLOOKUP($B33,Reliability!$A$3:$I$170,9,FALSE)</f>
        <v>High</v>
      </c>
      <c r="K33" s="239">
        <f t="shared" si="3"/>
        <v>4</v>
      </c>
      <c r="L33" s="239">
        <f>VLOOKUP($B33,'Impact of the crisis'!$C$6:$N$170,12,FALSE)</f>
        <v>1.6</v>
      </c>
      <c r="M33" s="239">
        <f>VLOOKUP($B33,'Impact of the crisis'!$C$6:$AB$170,26,FALSE)</f>
        <v>4.7</v>
      </c>
      <c r="N33" s="239">
        <f>VLOOKUP($B33,'Conditions of people affected'!$C$6:$R$170,16,FALSE)</f>
        <v>4.75</v>
      </c>
      <c r="O33" s="239">
        <f>VLOOKUP($B33,'Conditions of people affected'!$C$6:$R$170,9,FALSE)</f>
        <v>4.5</v>
      </c>
      <c r="P33" s="239">
        <f>VLOOKUP($B33,'Conditions of people affected'!$C$6:$R$170,15,FALSE)</f>
        <v>5</v>
      </c>
      <c r="Q33" s="239">
        <f t="shared" si="4"/>
        <v>4.5999999999999996</v>
      </c>
      <c r="R33" s="239">
        <f>VLOOKUP($B33,'Complexity of the crisis'!$C$6:$AN$170,22,FALSE)</f>
        <v>4.5999999999999996</v>
      </c>
      <c r="S33" s="239">
        <f>VLOOKUP($B33,'Complexity of the crisis'!$C$6:$AN$170,38,FALSE)</f>
        <v>4.5</v>
      </c>
      <c r="T33" s="131" t="str">
        <f>VLOOKUP(B33,Lists!$C$3:$E$163,3,FALSE)</f>
        <v>Africa</v>
      </c>
      <c r="U33" s="132">
        <f>VLOOKUP(B33,'INFORM Severity - hidden'!$C$5:$V$170,20,FALSE)</f>
        <v>44403</v>
      </c>
    </row>
    <row r="34" spans="1:21" x14ac:dyDescent="0.25">
      <c r="A34" s="128" t="str">
        <f t="array" ref="A34">IFERROR(INDEX(Lists!$B$2:$B$153,SMALL(IF(Lists!$I$2:$I$153="Individual",ROW(Lists!$B$2:$B$153)),ROW(30:30))-1,1),"")</f>
        <v>Mixed migration flows in Greece</v>
      </c>
      <c r="B34" s="129" t="str">
        <f>VLOOKUP(A34,Lists!$B$2:$G$153,2,FALSE)</f>
        <v>GRC002</v>
      </c>
      <c r="C34" s="129" t="str">
        <f>VLOOKUP(B34,'INFORM Severity - hidden'!$C$5:$D$160,2,FALSE)</f>
        <v>Greece</v>
      </c>
      <c r="D34" s="129" t="str">
        <f>VLOOKUP(A34,Lists!$B$2:$G$153,3,FALSE)</f>
        <v>GRC</v>
      </c>
      <c r="E34" s="130" t="str">
        <f>VLOOKUP(A34,Lists!$B$2:$G$153,5,FALSE)</f>
        <v>International displacement</v>
      </c>
      <c r="F34" s="237">
        <f t="shared" si="0"/>
        <v>1.7</v>
      </c>
      <c r="G34" s="127">
        <f t="shared" si="1"/>
        <v>2</v>
      </c>
      <c r="H34" s="127" t="str">
        <f t="shared" si="2"/>
        <v>Low</v>
      </c>
      <c r="I34" s="238" t="str">
        <f>INDEX(Trends!$D$3:$D$404,MATCH(B34,Trends!$C$3:$C$404,0))</f>
        <v>Increasing</v>
      </c>
      <c r="J34" s="127" t="str">
        <f>VLOOKUP($B34,Reliability!$A$3:$I$170,9,FALSE)</f>
        <v>High</v>
      </c>
      <c r="K34" s="239">
        <f t="shared" si="3"/>
        <v>2</v>
      </c>
      <c r="L34" s="239">
        <f>VLOOKUP($B34,'Impact of the crisis'!$C$6:$N$170,12,FALSE)</f>
        <v>0.3</v>
      </c>
      <c r="M34" s="239">
        <f>VLOOKUP($B34,'Impact of the crisis'!$C$6:$AB$170,26,FALSE)</f>
        <v>2.7</v>
      </c>
      <c r="N34" s="239">
        <f>VLOOKUP($B34,'Conditions of people affected'!$C$6:$R$170,16,FALSE)</f>
        <v>1.2</v>
      </c>
      <c r="O34" s="239">
        <f>VLOOKUP($B34,'Conditions of people affected'!$C$6:$R$170,9,FALSE)</f>
        <v>0.4</v>
      </c>
      <c r="P34" s="239">
        <f>VLOOKUP($B34,'Conditions of people affected'!$C$6:$R$170,15,FALSE)</f>
        <v>2</v>
      </c>
      <c r="Q34" s="239">
        <f t="shared" si="4"/>
        <v>2.2000000000000002</v>
      </c>
      <c r="R34" s="239">
        <f>VLOOKUP($B34,'Complexity of the crisis'!$C$6:$AN$170,22,FALSE)</f>
        <v>2.2999999999999998</v>
      </c>
      <c r="S34" s="239">
        <f>VLOOKUP($B34,'Complexity of the crisis'!$C$6:$AN$170,38,FALSE)</f>
        <v>2</v>
      </c>
      <c r="T34" s="131" t="str">
        <f>VLOOKUP(B34,Lists!$C$3:$E$163,3,FALSE)</f>
        <v>Europe</v>
      </c>
      <c r="U34" s="132">
        <f>VLOOKUP(B34,'INFORM Severity - hidden'!$C$5:$V$170,20,FALSE)</f>
        <v>44377</v>
      </c>
    </row>
    <row r="35" spans="1:21" x14ac:dyDescent="0.25">
      <c r="A35" s="128" t="str">
        <f t="array" ref="A35">IFERROR(INDEX(Lists!$B$2:$B$153,SMALL(IF(Lists!$I$2:$I$153="Individual",ROW(Lists!$B$2:$B$153)),ROW(31:31))-1,1),"")</f>
        <v>Complex crisis in Guatemala</v>
      </c>
      <c r="B35" s="129" t="str">
        <f>VLOOKUP(A35,Lists!$B$2:$G$153,2,FALSE)</f>
        <v>GTM001</v>
      </c>
      <c r="C35" s="129" t="str">
        <f>VLOOKUP(B35,'INFORM Severity - hidden'!$C$5:$D$160,2,FALSE)</f>
        <v>Guatemala</v>
      </c>
      <c r="D35" s="129" t="str">
        <f>VLOOKUP(A35,Lists!$B$2:$G$153,3,FALSE)</f>
        <v>GTM</v>
      </c>
      <c r="E35" s="130" t="str">
        <f>VLOOKUP(A35,Lists!$B$2:$G$153,5,FALSE)</f>
        <v>Complex crisis</v>
      </c>
      <c r="F35" s="237">
        <f t="shared" si="0"/>
        <v>3.5</v>
      </c>
      <c r="G35" s="127">
        <f t="shared" si="1"/>
        <v>4</v>
      </c>
      <c r="H35" s="127" t="str">
        <f t="shared" si="2"/>
        <v>High</v>
      </c>
      <c r="I35" s="238" t="str">
        <f>INDEX(Trends!$D$3:$D$404,MATCH(B35,Trends!$C$3:$C$404,0))</f>
        <v>Increasing</v>
      </c>
      <c r="J35" s="127" t="str">
        <f>VLOOKUP($B35,Reliability!$A$3:$I$170,9,FALSE)</f>
        <v>High</v>
      </c>
      <c r="K35" s="239">
        <f t="shared" si="3"/>
        <v>3.7</v>
      </c>
      <c r="L35" s="239">
        <f>VLOOKUP($B35,'Impact of the crisis'!$C$6:$N$170,12,FALSE)</f>
        <v>4.3</v>
      </c>
      <c r="M35" s="239">
        <f>VLOOKUP($B35,'Impact of the crisis'!$C$6:$AB$170,26,FALSE)</f>
        <v>3.4</v>
      </c>
      <c r="N35" s="239">
        <f>VLOOKUP($B35,'Conditions of people affected'!$C$6:$R$170,16,FALSE)</f>
        <v>3.6</v>
      </c>
      <c r="O35" s="239">
        <f>VLOOKUP($B35,'Conditions of people affected'!$C$6:$R$170,9,FALSE)</f>
        <v>4.2</v>
      </c>
      <c r="P35" s="239">
        <f>VLOOKUP($B35,'Conditions of people affected'!$C$6:$R$170,15,FALSE)</f>
        <v>3</v>
      </c>
      <c r="Q35" s="239">
        <f t="shared" si="4"/>
        <v>3.2</v>
      </c>
      <c r="R35" s="239">
        <f>VLOOKUP($B35,'Complexity of the crisis'!$C$6:$AN$170,22,FALSE)</f>
        <v>3.8</v>
      </c>
      <c r="S35" s="239">
        <f>VLOOKUP($B35,'Complexity of the crisis'!$C$6:$AN$170,38,FALSE)</f>
        <v>2.5</v>
      </c>
      <c r="T35" s="131" t="str">
        <f>VLOOKUP(B35,Lists!$C$3:$E$163,3,FALSE)</f>
        <v>Americas</v>
      </c>
      <c r="U35" s="132">
        <f>VLOOKUP(B35,'INFORM Severity - hidden'!$C$5:$V$170,20,FALSE)</f>
        <v>44351</v>
      </c>
    </row>
    <row r="36" spans="1:21" x14ac:dyDescent="0.25">
      <c r="A36" s="128" t="str">
        <f t="array" ref="A36">IFERROR(INDEX(Lists!$B$2:$B$153,SMALL(IF(Lists!$I$2:$I$153="Individual",ROW(Lists!$B$2:$B$153)),ROW(32:32))-1,1),"")</f>
        <v>Hurricane Eta and Iota in Guatemala</v>
      </c>
      <c r="B36" s="129" t="str">
        <f>VLOOKUP(A36,Lists!$B$2:$G$153,2,FALSE)</f>
        <v>GTM003</v>
      </c>
      <c r="C36" s="129" t="str">
        <f>VLOOKUP(B36,'INFORM Severity - hidden'!$C$5:$D$160,2,FALSE)</f>
        <v>Guatemala</v>
      </c>
      <c r="D36" s="129" t="str">
        <f>VLOOKUP(A36,Lists!$B$2:$G$153,3,FALSE)</f>
        <v>GTM</v>
      </c>
      <c r="E36" s="130" t="str">
        <f>VLOOKUP(A36,Lists!$B$2:$G$153,5,FALSE)</f>
        <v>Tropical cyclone</v>
      </c>
      <c r="F36" s="237">
        <f t="shared" si="0"/>
        <v>3.2</v>
      </c>
      <c r="G36" s="127">
        <f t="shared" si="1"/>
        <v>4</v>
      </c>
      <c r="H36" s="127" t="str">
        <f t="shared" si="2"/>
        <v>High</v>
      </c>
      <c r="I36" s="238" t="str">
        <f>INDEX(Trends!$D$3:$D$404,MATCH(B36,Trends!$C$3:$C$404,0))</f>
        <v>Increasing</v>
      </c>
      <c r="J36" s="127" t="str">
        <f>VLOOKUP($B36,Reliability!$A$3:$I$170,9,FALSE)</f>
        <v>High</v>
      </c>
      <c r="K36" s="239">
        <f t="shared" si="3"/>
        <v>2.9</v>
      </c>
      <c r="L36" s="239">
        <f>VLOOKUP($B36,'Impact of the crisis'!$C$6:$N$170,12,FALSE)</f>
        <v>3.6</v>
      </c>
      <c r="M36" s="239">
        <f>VLOOKUP($B36,'Impact of the crisis'!$C$6:$AB$170,26,FALSE)</f>
        <v>2.4</v>
      </c>
      <c r="N36" s="239">
        <f>VLOOKUP($B36,'Conditions of people affected'!$C$6:$R$170,16,FALSE)</f>
        <v>3.4</v>
      </c>
      <c r="O36" s="239">
        <f>VLOOKUP($B36,'Conditions of people affected'!$C$6:$R$170,9,FALSE)</f>
        <v>3.8</v>
      </c>
      <c r="P36" s="239">
        <f>VLOOKUP($B36,'Conditions of people affected'!$C$6:$R$170,15,FALSE)</f>
        <v>3</v>
      </c>
      <c r="Q36" s="239">
        <f t="shared" si="4"/>
        <v>3.2</v>
      </c>
      <c r="R36" s="239">
        <f>VLOOKUP($B36,'Complexity of the crisis'!$C$6:$AN$170,22,FALSE)</f>
        <v>3.8</v>
      </c>
      <c r="S36" s="239">
        <f>VLOOKUP($B36,'Complexity of the crisis'!$C$6:$AN$170,38,FALSE)</f>
        <v>2.5</v>
      </c>
      <c r="T36" s="131" t="str">
        <f>VLOOKUP(B36,Lists!$C$3:$E$163,3,FALSE)</f>
        <v>Americas</v>
      </c>
      <c r="U36" s="132">
        <f>VLOOKUP(B36,'INFORM Severity - hidden'!$C$5:$V$170,20,FALSE)</f>
        <v>44361</v>
      </c>
    </row>
    <row r="37" spans="1:21" x14ac:dyDescent="0.25">
      <c r="A37" s="128" t="str">
        <f t="array" ref="A37">IFERROR(INDEX(Lists!$B$2:$B$153,SMALL(IF(Lists!$I$2:$I$153="Individual",ROW(Lists!$B$2:$B$153)),ROW(33:33))-1,1),"")</f>
        <v>Complex crisis in Honduras</v>
      </c>
      <c r="B37" s="129" t="str">
        <f>VLOOKUP(A37,Lists!$B$2:$G$153,2,FALSE)</f>
        <v>HND001</v>
      </c>
      <c r="C37" s="129" t="str">
        <f>VLOOKUP(B37,'INFORM Severity - hidden'!$C$5:$D$160,2,FALSE)</f>
        <v>Honduras</v>
      </c>
      <c r="D37" s="129" t="str">
        <f>VLOOKUP(A37,Lists!$B$2:$G$153,3,FALSE)</f>
        <v>HND</v>
      </c>
      <c r="E37" s="130" t="str">
        <f>VLOOKUP(A37,Lists!$B$2:$G$153,5,FALSE)</f>
        <v>Complex crisis</v>
      </c>
      <c r="F37" s="237">
        <f t="shared" ref="F37:F68" si="5">IF(OR(N37="x",K37="x"),"x",ROUND((5-GEOMEAN(((5-K37)/5*4+1),((5-N37)/5*4+1),((5-N37)/5*4+1)))/4*3.5+Q37*0.3,1))</f>
        <v>3.4</v>
      </c>
      <c r="G37" s="127">
        <f t="shared" ref="G37:G68" si="6">IF(F37="x","x",ROUNDUP(F37,0))</f>
        <v>4</v>
      </c>
      <c r="H37" s="127" t="str">
        <f t="shared" ref="H37:H68" si="7">IF(N37="x","x",IF(K37="x","x",(IF(G37=5,"Very High",IF(G37=4,"High",IF(G37=3,"Medium",IF(G37=2,"Low","Very Low")))))))</f>
        <v>High</v>
      </c>
      <c r="I37" s="238" t="str">
        <f>INDEX(Trends!$D$3:$D$404,MATCH(B37,Trends!$C$3:$C$404,0))</f>
        <v>Increasing</v>
      </c>
      <c r="J37" s="127" t="str">
        <f>VLOOKUP($B37,Reliability!$A$3:$I$170,9,FALSE)</f>
        <v>Medium</v>
      </c>
      <c r="K37" s="239">
        <f t="shared" ref="K37:K68" si="8">IF(OR(M37="x",L37="x"),"x",ROUND((5-GEOMEAN(((5-L37)/5*4+1),((5-M37)/5*4+1),((5-M37)/5*4+1)))/4*5,1))</f>
        <v>3.7</v>
      </c>
      <c r="L37" s="239">
        <f>VLOOKUP($B37,'Impact of the crisis'!$C$6:$N$170,12,FALSE)</f>
        <v>4.2</v>
      </c>
      <c r="M37" s="239">
        <f>VLOOKUP($B37,'Impact of the crisis'!$C$6:$AB$170,26,FALSE)</f>
        <v>3.4</v>
      </c>
      <c r="N37" s="239">
        <f>VLOOKUP($B37,'Conditions of people affected'!$C$6:$R$170,16,FALSE)</f>
        <v>3.25</v>
      </c>
      <c r="O37" s="239">
        <f>VLOOKUP($B37,'Conditions of people affected'!$C$6:$R$170,9,FALSE)</f>
        <v>3.5</v>
      </c>
      <c r="P37" s="239">
        <f>VLOOKUP($B37,'Conditions of people affected'!$C$6:$R$170,15,FALSE)</f>
        <v>3</v>
      </c>
      <c r="Q37" s="239">
        <f t="shared" ref="Q37:Q68" si="9">IF(OR(S37="x",R37="x"),R37,ROUND((5-GEOMEAN(((5-R37)/5*4+1),((5-S37)/5*4+1)))/4*5,1))</f>
        <v>3.3</v>
      </c>
      <c r="R37" s="239">
        <f>VLOOKUP($B37,'Complexity of the crisis'!$C$6:$AN$170,22,FALSE)</f>
        <v>3.6</v>
      </c>
      <c r="S37" s="239">
        <f>VLOOKUP($B37,'Complexity of the crisis'!$C$6:$AN$170,38,FALSE)</f>
        <v>3</v>
      </c>
      <c r="T37" s="131" t="str">
        <f>VLOOKUP(B37,Lists!$C$3:$E$163,3,FALSE)</f>
        <v>Americas</v>
      </c>
      <c r="U37" s="132">
        <f>VLOOKUP(B37,'INFORM Severity - hidden'!$C$5:$V$170,20,FALSE)</f>
        <v>44353</v>
      </c>
    </row>
    <row r="38" spans="1:21" x14ac:dyDescent="0.25">
      <c r="A38" s="128" t="str">
        <f t="array" ref="A38">IFERROR(INDEX(Lists!$B$2:$B$153,SMALL(IF(Lists!$I$2:$I$153="Individual",ROW(Lists!$B$2:$B$153)),ROW(34:34))-1,1),"")</f>
        <v>Hurricane Eta and Iota in Honduras</v>
      </c>
      <c r="B38" s="129" t="str">
        <f>VLOOKUP(A38,Lists!$B$2:$G$153,2,FALSE)</f>
        <v>HND002</v>
      </c>
      <c r="C38" s="129" t="str">
        <f>VLOOKUP(B38,'INFORM Severity - hidden'!$C$5:$D$160,2,FALSE)</f>
        <v>Honduras</v>
      </c>
      <c r="D38" s="129" t="str">
        <f>VLOOKUP(A38,Lists!$B$2:$G$153,3,FALSE)</f>
        <v>HND</v>
      </c>
      <c r="E38" s="130" t="str">
        <f>VLOOKUP(A38,Lists!$B$2:$G$153,5,FALSE)</f>
        <v>Tropical cyclone</v>
      </c>
      <c r="F38" s="237">
        <f t="shared" si="5"/>
        <v>3.4</v>
      </c>
      <c r="G38" s="127">
        <f t="shared" si="6"/>
        <v>4</v>
      </c>
      <c r="H38" s="127" t="str">
        <f t="shared" si="7"/>
        <v>High</v>
      </c>
      <c r="I38" s="238" t="str">
        <f>INDEX(Trends!$D$3:$D$404,MATCH(B38,Trends!$C$3:$C$404,0))</f>
        <v>Increasing</v>
      </c>
      <c r="J38" s="127" t="str">
        <f>VLOOKUP($B38,Reliability!$A$3:$I$170,9,FALSE)</f>
        <v>High</v>
      </c>
      <c r="K38" s="239">
        <f t="shared" si="8"/>
        <v>3.2</v>
      </c>
      <c r="L38" s="239">
        <f>VLOOKUP($B38,'Impact of the crisis'!$C$6:$N$170,12,FALSE)</f>
        <v>3.9</v>
      </c>
      <c r="M38" s="239">
        <f>VLOOKUP($B38,'Impact of the crisis'!$C$6:$AB$170,26,FALSE)</f>
        <v>2.7</v>
      </c>
      <c r="N38" s="239">
        <f>VLOOKUP($B38,'Conditions of people affected'!$C$6:$R$170,16,FALSE)</f>
        <v>3.55</v>
      </c>
      <c r="O38" s="239">
        <f>VLOOKUP($B38,'Conditions of people affected'!$C$6:$R$170,9,FALSE)</f>
        <v>4.0999999999999996</v>
      </c>
      <c r="P38" s="239">
        <f>VLOOKUP($B38,'Conditions of people affected'!$C$6:$R$170,15,FALSE)</f>
        <v>3</v>
      </c>
      <c r="Q38" s="239">
        <f t="shared" si="9"/>
        <v>3.3</v>
      </c>
      <c r="R38" s="239">
        <f>VLOOKUP($B38,'Complexity of the crisis'!$C$6:$AN$170,22,FALSE)</f>
        <v>3.6</v>
      </c>
      <c r="S38" s="239">
        <f>VLOOKUP($B38,'Complexity of the crisis'!$C$6:$AN$170,38,FALSE)</f>
        <v>3</v>
      </c>
      <c r="T38" s="131" t="str">
        <f>VLOOKUP(B38,Lists!$C$3:$E$163,3,FALSE)</f>
        <v>Americas</v>
      </c>
      <c r="U38" s="132">
        <f>VLOOKUP(B38,'INFORM Severity - hidden'!$C$5:$V$170,20,FALSE)</f>
        <v>44361</v>
      </c>
    </row>
    <row r="39" spans="1:21" x14ac:dyDescent="0.25">
      <c r="A39" s="128" t="str">
        <f t="array" ref="A39">IFERROR(INDEX(Lists!$B$2:$B$153,SMALL(IF(Lists!$I$2:$I$153="Individual",ROW(Lists!$B$2:$B$153)),ROW(35:35))-1,1),"")</f>
        <v>Complex crisis in Haiti</v>
      </c>
      <c r="B39" s="129" t="str">
        <f>VLOOKUP(A39,Lists!$B$2:$G$153,2,FALSE)</f>
        <v>HTI001</v>
      </c>
      <c r="C39" s="129" t="str">
        <f>VLOOKUP(B39,'INFORM Severity - hidden'!$C$5:$D$160,2,FALSE)</f>
        <v>Haiti</v>
      </c>
      <c r="D39" s="129" t="str">
        <f>VLOOKUP(A39,Lists!$B$2:$G$153,3,FALSE)</f>
        <v>HTI</v>
      </c>
      <c r="E39" s="130" t="str">
        <f>VLOOKUP(A39,Lists!$B$2:$G$153,5,FALSE)</f>
        <v>Complex crisis</v>
      </c>
      <c r="F39" s="237">
        <f t="shared" si="5"/>
        <v>3.6</v>
      </c>
      <c r="G39" s="127">
        <f t="shared" si="6"/>
        <v>4</v>
      </c>
      <c r="H39" s="127" t="str">
        <f t="shared" si="7"/>
        <v>High</v>
      </c>
      <c r="I39" s="238" t="str">
        <f>INDEX(Trends!$D$3:$D$404,MATCH(B39,Trends!$C$3:$C$404,0))</f>
        <v>Stable</v>
      </c>
      <c r="J39" s="127" t="str">
        <f>VLOOKUP($B39,Reliability!$A$3:$I$170,9,FALSE)</f>
        <v>High</v>
      </c>
      <c r="K39" s="239">
        <f t="shared" si="8"/>
        <v>3.9</v>
      </c>
      <c r="L39" s="239">
        <f>VLOOKUP($B39,'Impact of the crisis'!$C$6:$N$170,12,FALSE)</f>
        <v>4</v>
      </c>
      <c r="M39" s="239">
        <f>VLOOKUP($B39,'Impact of the crisis'!$C$6:$AB$170,26,FALSE)</f>
        <v>3.8</v>
      </c>
      <c r="N39" s="239">
        <f>VLOOKUP($B39,'Conditions of people affected'!$C$6:$R$170,16,FALSE)</f>
        <v>3.7</v>
      </c>
      <c r="O39" s="239">
        <f>VLOOKUP($B39,'Conditions of people affected'!$C$6:$R$170,9,FALSE)</f>
        <v>4.4000000000000004</v>
      </c>
      <c r="P39" s="239">
        <f>VLOOKUP($B39,'Conditions of people affected'!$C$6:$R$170,15,FALSE)</f>
        <v>3</v>
      </c>
      <c r="Q39" s="239">
        <f t="shared" si="9"/>
        <v>3.3</v>
      </c>
      <c r="R39" s="239">
        <f>VLOOKUP($B39,'Complexity of the crisis'!$C$6:$AN$170,22,FALSE)</f>
        <v>3.6</v>
      </c>
      <c r="S39" s="239">
        <f>VLOOKUP($B39,'Complexity of the crisis'!$C$6:$AN$170,38,FALSE)</f>
        <v>3</v>
      </c>
      <c r="T39" s="131" t="str">
        <f>VLOOKUP(B39,Lists!$C$3:$E$163,3,FALSE)</f>
        <v>Americas</v>
      </c>
      <c r="U39" s="132">
        <f>VLOOKUP(B39,'INFORM Severity - hidden'!$C$5:$V$170,20,FALSE)</f>
        <v>44439</v>
      </c>
    </row>
    <row r="40" spans="1:21" x14ac:dyDescent="0.25">
      <c r="A40" s="128" t="str">
        <f t="array" ref="A40">IFERROR(INDEX(Lists!$B$2:$B$153,SMALL(IF(Lists!$I$2:$I$153="Individual",ROW(Lists!$B$2:$B$153)),ROW(36:36))-1,1),"")</f>
        <v xml:space="preserve">Nippes Earthquake </v>
      </c>
      <c r="B40" s="129" t="str">
        <f>VLOOKUP(A40,Lists!$B$2:$G$153,2,FALSE)</f>
        <v>HTI002</v>
      </c>
      <c r="C40" s="129" t="str">
        <f>VLOOKUP(B40,'INFORM Severity - hidden'!$C$5:$D$160,2,FALSE)</f>
        <v>Haiti</v>
      </c>
      <c r="D40" s="129" t="str">
        <f>VLOOKUP(A40,Lists!$B$2:$G$153,3,FALSE)</f>
        <v>HTI</v>
      </c>
      <c r="E40" s="130" t="str">
        <f>VLOOKUP(A40,Lists!$B$2:$G$153,5,FALSE)</f>
        <v>Earthquake</v>
      </c>
      <c r="F40" s="237">
        <f t="shared" si="5"/>
        <v>3.1</v>
      </c>
      <c r="G40" s="127">
        <f t="shared" si="6"/>
        <v>4</v>
      </c>
      <c r="H40" s="127" t="str">
        <f t="shared" si="7"/>
        <v>High</v>
      </c>
      <c r="I40" s="238" t="str">
        <f>INDEX(Trends!$D$3:$D$404,MATCH(B40,Trends!$C$3:$C$404,0))</f>
        <v>-</v>
      </c>
      <c r="J40" s="127" t="str">
        <f>VLOOKUP($B40,Reliability!$A$3:$I$170,9,FALSE)</f>
        <v>High</v>
      </c>
      <c r="K40" s="239">
        <f t="shared" si="8"/>
        <v>3.1</v>
      </c>
      <c r="L40" s="239">
        <f>VLOOKUP($B40,'Impact of the crisis'!$C$6:$N$170,12,FALSE)</f>
        <v>2.4</v>
      </c>
      <c r="M40" s="239">
        <f>VLOOKUP($B40,'Impact of the crisis'!$C$6:$AB$170,26,FALSE)</f>
        <v>3.4</v>
      </c>
      <c r="N40" s="239">
        <f>VLOOKUP($B40,'Conditions of people affected'!$C$6:$R$170,16,FALSE)</f>
        <v>3</v>
      </c>
      <c r="O40" s="239">
        <f>VLOOKUP($B40,'Conditions of people affected'!$C$6:$R$170,9,FALSE)</f>
        <v>3</v>
      </c>
      <c r="P40" s="239">
        <f>VLOOKUP($B40,'Conditions of people affected'!$C$6:$R$170,15,FALSE)</f>
        <v>3</v>
      </c>
      <c r="Q40" s="239">
        <f t="shared" si="9"/>
        <v>3.1</v>
      </c>
      <c r="R40" s="239">
        <f>VLOOKUP($B40,'Complexity of the crisis'!$C$6:$AN$170,22,FALSE)</f>
        <v>3.6</v>
      </c>
      <c r="S40" s="239">
        <f>VLOOKUP($B40,'Complexity of the crisis'!$C$6:$AN$170,38,FALSE)</f>
        <v>2.5</v>
      </c>
      <c r="T40" s="131" t="str">
        <f>VLOOKUP(B40,Lists!$C$3:$E$163,3,FALSE)</f>
        <v>Americas</v>
      </c>
      <c r="U40" s="132">
        <f>VLOOKUP(B40,'INFORM Severity - hidden'!$C$5:$V$170,20,FALSE)</f>
        <v>44439</v>
      </c>
    </row>
    <row r="41" spans="1:21" x14ac:dyDescent="0.25">
      <c r="A41" s="128" t="str">
        <f t="array" ref="A41">IFERROR(INDEX(Lists!$B$2:$B$153,SMALL(IF(Lists!$I$2:$I$153="Individual",ROW(Lists!$B$2:$B$153)),ROW(37:37))-1,1),"")</f>
        <v>Papua Conflict</v>
      </c>
      <c r="B41" s="129" t="str">
        <f>VLOOKUP(A41,Lists!$B$2:$G$153,2,FALSE)</f>
        <v>IDN002</v>
      </c>
      <c r="C41" s="129" t="str">
        <f>VLOOKUP(B41,'INFORM Severity - hidden'!$C$5:$D$160,2,FALSE)</f>
        <v>Indonesia</v>
      </c>
      <c r="D41" s="129" t="str">
        <f>VLOOKUP(A41,Lists!$B$2:$G$153,3,FALSE)</f>
        <v>IDN</v>
      </c>
      <c r="E41" s="130" t="str">
        <f>VLOOKUP(A41,Lists!$B$2:$G$153,5,FALSE)</f>
        <v>Conflict</v>
      </c>
      <c r="F41" s="237" t="str">
        <f t="shared" si="5"/>
        <v>x</v>
      </c>
      <c r="G41" s="127" t="str">
        <f t="shared" si="6"/>
        <v>x</v>
      </c>
      <c r="H41" s="127" t="str">
        <f t="shared" si="7"/>
        <v>x</v>
      </c>
      <c r="I41" s="238" t="str">
        <f>INDEX(Trends!$D$3:$D$404,MATCH(B41,Trends!$C$3:$C$404,0))</f>
        <v>-</v>
      </c>
      <c r="J41" s="127" t="str">
        <f>VLOOKUP($B41,Reliability!$A$3:$I$170,9,FALSE)</f>
        <v>Low</v>
      </c>
      <c r="K41" s="239">
        <f t="shared" si="8"/>
        <v>3</v>
      </c>
      <c r="L41" s="239">
        <f>VLOOKUP($B41,'Impact of the crisis'!$C$6:$N$170,12,FALSE)</f>
        <v>1.9</v>
      </c>
      <c r="M41" s="239">
        <f>VLOOKUP($B41,'Impact of the crisis'!$C$6:$AB$170,26,FALSE)</f>
        <v>3.4</v>
      </c>
      <c r="N41" s="239" t="str">
        <f>VLOOKUP($B41,'Conditions of people affected'!$C$6:$R$170,16,FALSE)</f>
        <v>x</v>
      </c>
      <c r="O41" s="239" t="str">
        <f>VLOOKUP($B41,'Conditions of people affected'!$C$6:$R$170,9,FALSE)</f>
        <v>x</v>
      </c>
      <c r="P41" s="239" t="str">
        <f>VLOOKUP($B41,'Conditions of people affected'!$C$6:$R$170,15,FALSE)</f>
        <v>x</v>
      </c>
      <c r="Q41" s="239">
        <f t="shared" si="9"/>
        <v>3.1</v>
      </c>
      <c r="R41" s="239">
        <f>VLOOKUP($B41,'Complexity of the crisis'!$C$6:$AN$170,22,FALSE)</f>
        <v>3.1</v>
      </c>
      <c r="S41" s="239">
        <f>VLOOKUP($B41,'Complexity of the crisis'!$C$6:$AN$170,38,FALSE)</f>
        <v>3</v>
      </c>
      <c r="T41" s="131" t="str">
        <f>VLOOKUP(B41,Lists!$C$3:$E$163,3,FALSE)</f>
        <v>Asia</v>
      </c>
      <c r="U41" s="132">
        <f>VLOOKUP(B41,'INFORM Severity - hidden'!$C$5:$V$170,20,FALSE)</f>
        <v>44439</v>
      </c>
    </row>
    <row r="42" spans="1:21" x14ac:dyDescent="0.25">
      <c r="A42" s="128" t="str">
        <f t="array" ref="A42">IFERROR(INDEX(Lists!$B$2:$B$153,SMALL(IF(Lists!$I$2:$I$153="Individual",ROW(Lists!$B$2:$B$153)),ROW(38:38))-1,1),"")</f>
        <v>Conflict in Jammu and Kashmir</v>
      </c>
      <c r="B42" s="129" t="str">
        <f>VLOOKUP(A42,Lists!$B$2:$G$153,2,FALSE)</f>
        <v>IND002</v>
      </c>
      <c r="C42" s="129" t="str">
        <f>VLOOKUP(B42,'INFORM Severity - hidden'!$C$5:$D$160,2,FALSE)</f>
        <v>India</v>
      </c>
      <c r="D42" s="129" t="str">
        <f>VLOOKUP(A42,Lists!$B$2:$G$153,3,FALSE)</f>
        <v>IND</v>
      </c>
      <c r="E42" s="130" t="str">
        <f>VLOOKUP(A42,Lists!$B$2:$G$153,5,FALSE)</f>
        <v>Conflict</v>
      </c>
      <c r="F42" s="237" t="str">
        <f t="shared" si="5"/>
        <v>x</v>
      </c>
      <c r="G42" s="127" t="str">
        <f t="shared" si="6"/>
        <v>x</v>
      </c>
      <c r="H42" s="127" t="str">
        <f t="shared" si="7"/>
        <v>x</v>
      </c>
      <c r="I42" s="238" t="str">
        <f>INDEX(Trends!$D$3:$D$404,MATCH(B42,Trends!$C$3:$C$404,0))</f>
        <v>-</v>
      </c>
      <c r="J42" s="127" t="str">
        <f>VLOOKUP($B42,Reliability!$A$3:$I$170,9,FALSE)</f>
        <v>Low</v>
      </c>
      <c r="K42" s="239">
        <f t="shared" si="8"/>
        <v>4</v>
      </c>
      <c r="L42" s="239">
        <f>VLOOKUP($B42,'Impact of the crisis'!$C$6:$N$170,12,FALSE)</f>
        <v>2</v>
      </c>
      <c r="M42" s="239">
        <f>VLOOKUP($B42,'Impact of the crisis'!$C$6:$AB$170,26,FALSE)</f>
        <v>4.5999999999999996</v>
      </c>
      <c r="N42" s="239" t="str">
        <f>VLOOKUP($B42,'Conditions of people affected'!$C$6:$R$170,16,FALSE)</f>
        <v>x</v>
      </c>
      <c r="O42" s="239" t="str">
        <f>VLOOKUP($B42,'Conditions of people affected'!$C$6:$R$170,9,FALSE)</f>
        <v>x</v>
      </c>
      <c r="P42" s="239" t="str">
        <f>VLOOKUP($B42,'Conditions of people affected'!$C$6:$R$170,15,FALSE)</f>
        <v>x</v>
      </c>
      <c r="Q42" s="239">
        <f t="shared" si="9"/>
        <v>2.6</v>
      </c>
      <c r="R42" s="239">
        <f>VLOOKUP($B42,'Complexity of the crisis'!$C$6:$AN$170,22,FALSE)</f>
        <v>3.2</v>
      </c>
      <c r="S42" s="239">
        <f>VLOOKUP($B42,'Complexity of the crisis'!$C$6:$AN$170,38,FALSE)</f>
        <v>2</v>
      </c>
      <c r="T42" s="131" t="str">
        <f>VLOOKUP(B42,Lists!$C$3:$E$163,3,FALSE)</f>
        <v>Asia</v>
      </c>
      <c r="U42" s="132">
        <f>VLOOKUP(B42,'INFORM Severity - hidden'!$C$5:$V$170,20,FALSE)</f>
        <v>44406</v>
      </c>
    </row>
    <row r="43" spans="1:21" x14ac:dyDescent="0.25">
      <c r="A43" s="128" t="str">
        <f t="array" ref="A43">IFERROR(INDEX(Lists!$B$2:$B$153,SMALL(IF(Lists!$I$2:$I$153="Individual",ROW(Lists!$B$2:$B$153)),ROW(39:39))-1,1),"")</f>
        <v>Afghan Refugees in Iran</v>
      </c>
      <c r="B43" s="129" t="str">
        <f>VLOOKUP(A43,Lists!$B$2:$G$153,2,FALSE)</f>
        <v>IRN004</v>
      </c>
      <c r="C43" s="129" t="str">
        <f>VLOOKUP(B43,'INFORM Severity - hidden'!$C$5:$D$160,2,FALSE)</f>
        <v>Iran</v>
      </c>
      <c r="D43" s="129" t="str">
        <f>VLOOKUP(A43,Lists!$B$2:$G$153,3,FALSE)</f>
        <v>IRN</v>
      </c>
      <c r="E43" s="130" t="str">
        <f>VLOOKUP(A43,Lists!$B$2:$G$153,5,FALSE)</f>
        <v>International displacement</v>
      </c>
      <c r="F43" s="237">
        <f t="shared" si="5"/>
        <v>3.4</v>
      </c>
      <c r="G43" s="127">
        <f t="shared" si="6"/>
        <v>4</v>
      </c>
      <c r="H43" s="127" t="str">
        <f t="shared" si="7"/>
        <v>High</v>
      </c>
      <c r="I43" s="238" t="str">
        <f>INDEX(Trends!$D$3:$D$404,MATCH(B43,Trends!$C$3:$C$404,0))</f>
        <v>Stable</v>
      </c>
      <c r="J43" s="127" t="str">
        <f>VLOOKUP($B43,Reliability!$A$3:$I$170,9,FALSE)</f>
        <v>High</v>
      </c>
      <c r="K43" s="239">
        <f t="shared" si="8"/>
        <v>2.8</v>
      </c>
      <c r="L43" s="239">
        <f>VLOOKUP($B43,'Impact of the crisis'!$C$6:$N$170,12,FALSE)</f>
        <v>2.7</v>
      </c>
      <c r="M43" s="239">
        <f>VLOOKUP($B43,'Impact of the crisis'!$C$6:$AB$170,26,FALSE)</f>
        <v>2.8</v>
      </c>
      <c r="N43" s="239">
        <f>VLOOKUP($B43,'Conditions of people affected'!$C$6:$R$170,16,FALSE)</f>
        <v>4.05</v>
      </c>
      <c r="O43" s="239">
        <f>VLOOKUP($B43,'Conditions of people affected'!$C$6:$R$170,9,FALSE)</f>
        <v>4.0999999999999996</v>
      </c>
      <c r="P43" s="239">
        <f>VLOOKUP($B43,'Conditions of people affected'!$C$6:$R$170,15,FALSE)</f>
        <v>4</v>
      </c>
      <c r="Q43" s="239">
        <f t="shared" si="9"/>
        <v>2.7</v>
      </c>
      <c r="R43" s="239">
        <f>VLOOKUP($B43,'Complexity of the crisis'!$C$6:$AN$170,22,FALSE)</f>
        <v>3.3</v>
      </c>
      <c r="S43" s="239">
        <f>VLOOKUP($B43,'Complexity of the crisis'!$C$6:$AN$170,38,FALSE)</f>
        <v>2</v>
      </c>
      <c r="T43" s="131" t="str">
        <f>VLOOKUP(B43,Lists!$C$3:$E$163,3,FALSE)</f>
        <v>Middle east</v>
      </c>
      <c r="U43" s="132">
        <f>VLOOKUP(B43,'INFORM Severity - hidden'!$C$5:$V$170,20,FALSE)</f>
        <v>44377</v>
      </c>
    </row>
    <row r="44" spans="1:21" x14ac:dyDescent="0.25">
      <c r="A44" s="128" t="str">
        <f t="array" ref="A44">IFERROR(INDEX(Lists!$B$2:$B$153,SMALL(IF(Lists!$I$2:$I$153="Individual",ROW(Lists!$B$2:$B$153)),ROW(40:40))-1,1),"")</f>
        <v>Conflict  in Iraq</v>
      </c>
      <c r="B44" s="129" t="str">
        <f>VLOOKUP(A44,Lists!$B$2:$G$153,2,FALSE)</f>
        <v>IRQ002</v>
      </c>
      <c r="C44" s="129" t="str">
        <f>VLOOKUP(B44,'INFORM Severity - hidden'!$C$5:$D$160,2,FALSE)</f>
        <v>Iraq</v>
      </c>
      <c r="D44" s="129" t="str">
        <f>VLOOKUP(A44,Lists!$B$2:$G$153,3,FALSE)</f>
        <v>IRQ</v>
      </c>
      <c r="E44" s="130" t="str">
        <f>VLOOKUP(A44,Lists!$B$2:$G$153,5,FALSE)</f>
        <v>Conflict</v>
      </c>
      <c r="F44" s="237">
        <f t="shared" si="5"/>
        <v>4.5999999999999996</v>
      </c>
      <c r="G44" s="127">
        <f t="shared" si="6"/>
        <v>5</v>
      </c>
      <c r="H44" s="127" t="str">
        <f t="shared" si="7"/>
        <v>Very High</v>
      </c>
      <c r="I44" s="238" t="str">
        <f>INDEX(Trends!$D$3:$D$404,MATCH(B44,Trends!$C$3:$C$404,0))</f>
        <v>Increasing</v>
      </c>
      <c r="J44" s="127" t="str">
        <f>VLOOKUP($B44,Reliability!$A$3:$I$170,9,FALSE)</f>
        <v>High</v>
      </c>
      <c r="K44" s="239">
        <f t="shared" si="8"/>
        <v>4.3</v>
      </c>
      <c r="L44" s="239">
        <f>VLOOKUP($B44,'Impact of the crisis'!$C$6:$N$170,12,FALSE)</f>
        <v>3.6</v>
      </c>
      <c r="M44" s="239">
        <f>VLOOKUP($B44,'Impact of the crisis'!$C$6:$AB$170,26,FALSE)</f>
        <v>4.5999999999999996</v>
      </c>
      <c r="N44" s="239">
        <f>VLOOKUP($B44,'Conditions of people affected'!$C$6:$R$170,16,FALSE)</f>
        <v>4.7</v>
      </c>
      <c r="O44" s="239">
        <f>VLOOKUP($B44,'Conditions of people affected'!$C$6:$R$170,9,FALSE)</f>
        <v>4.4000000000000004</v>
      </c>
      <c r="P44" s="239">
        <f>VLOOKUP($B44,'Conditions of people affected'!$C$6:$R$170,15,FALSE)</f>
        <v>5</v>
      </c>
      <c r="Q44" s="239">
        <f t="shared" si="9"/>
        <v>4.5</v>
      </c>
      <c r="R44" s="239">
        <f>VLOOKUP($B44,'Complexity of the crisis'!$C$6:$AN$170,22,FALSE)</f>
        <v>4.4000000000000004</v>
      </c>
      <c r="S44" s="239">
        <f>VLOOKUP($B44,'Complexity of the crisis'!$C$6:$AN$170,38,FALSE)</f>
        <v>4.5</v>
      </c>
      <c r="T44" s="131" t="str">
        <f>VLOOKUP(B44,Lists!$C$3:$E$163,3,FALSE)</f>
        <v>Middle east</v>
      </c>
      <c r="U44" s="132">
        <f>VLOOKUP(B44,'INFORM Severity - hidden'!$C$5:$V$170,20,FALSE)</f>
        <v>44376</v>
      </c>
    </row>
    <row r="45" spans="1:21" x14ac:dyDescent="0.25">
      <c r="A45" s="128" t="str">
        <f t="array" ref="A45">IFERROR(INDEX(Lists!$B$2:$B$153,SMALL(IF(Lists!$I$2:$I$153="Individual",ROW(Lists!$B$2:$B$153)),ROW(41:41))-1,1),"")</f>
        <v>Syrian and Palestinian refugees in iraq</v>
      </c>
      <c r="B45" s="129" t="str">
        <f>VLOOKUP(A45,Lists!$B$2:$G$153,2,FALSE)</f>
        <v>IRQ003</v>
      </c>
      <c r="C45" s="129" t="str">
        <f>VLOOKUP(B45,'INFORM Severity - hidden'!$C$5:$D$160,2,FALSE)</f>
        <v>Iraq</v>
      </c>
      <c r="D45" s="129" t="str">
        <f>VLOOKUP(A45,Lists!$B$2:$G$153,3,FALSE)</f>
        <v>IRQ</v>
      </c>
      <c r="E45" s="130" t="str">
        <f>VLOOKUP(A45,Lists!$B$2:$G$153,5,FALSE)</f>
        <v>International displacement</v>
      </c>
      <c r="F45" s="237">
        <f t="shared" si="5"/>
        <v>3</v>
      </c>
      <c r="G45" s="127">
        <f t="shared" si="6"/>
        <v>3</v>
      </c>
      <c r="H45" s="127" t="str">
        <f t="shared" si="7"/>
        <v>Medium</v>
      </c>
      <c r="I45" s="238" t="str">
        <f>INDEX(Trends!$D$3:$D$404,MATCH(B45,Trends!$C$3:$C$404,0))</f>
        <v>Increasing</v>
      </c>
      <c r="J45" s="127" t="str">
        <f>VLOOKUP($B45,Reliability!$A$3:$I$170,9,FALSE)</f>
        <v>High</v>
      </c>
      <c r="K45" s="239">
        <f t="shared" si="8"/>
        <v>1.8</v>
      </c>
      <c r="L45" s="239">
        <f>VLOOKUP($B45,'Impact of the crisis'!$C$6:$N$170,12,FALSE)</f>
        <v>1.5</v>
      </c>
      <c r="M45" s="239">
        <f>VLOOKUP($B45,'Impact of the crisis'!$C$6:$AB$170,26,FALSE)</f>
        <v>2</v>
      </c>
      <c r="N45" s="239">
        <f>VLOOKUP($B45,'Conditions of people affected'!$C$6:$R$170,16,FALSE)</f>
        <v>2.9</v>
      </c>
      <c r="O45" s="239">
        <f>VLOOKUP($B45,'Conditions of people affected'!$C$6:$R$170,9,FALSE)</f>
        <v>2.8</v>
      </c>
      <c r="P45" s="239">
        <f>VLOOKUP($B45,'Conditions of people affected'!$C$6:$R$170,15,FALSE)</f>
        <v>3</v>
      </c>
      <c r="Q45" s="239">
        <f t="shared" si="9"/>
        <v>4</v>
      </c>
      <c r="R45" s="239">
        <f>VLOOKUP($B45,'Complexity of the crisis'!$C$6:$AN$170,22,FALSE)</f>
        <v>4.4000000000000004</v>
      </c>
      <c r="S45" s="239">
        <f>VLOOKUP($B45,'Complexity of the crisis'!$C$6:$AN$170,38,FALSE)</f>
        <v>3.5</v>
      </c>
      <c r="T45" s="131" t="str">
        <f>VLOOKUP(B45,Lists!$C$3:$E$163,3,FALSE)</f>
        <v>Middle east</v>
      </c>
      <c r="U45" s="132">
        <f>VLOOKUP(B45,'INFORM Severity - hidden'!$C$5:$V$170,20,FALSE)</f>
        <v>44376</v>
      </c>
    </row>
    <row r="46" spans="1:21" x14ac:dyDescent="0.25">
      <c r="A46" s="128" t="str">
        <f t="array" ref="A46">IFERROR(INDEX(Lists!$B$2:$B$153,SMALL(IF(Lists!$I$2:$I$153="Individual",ROW(Lists!$B$2:$B$153)),ROW(42:42))-1,1),"")</f>
        <v>Mixed migration flows in Italy</v>
      </c>
      <c r="B46" s="129" t="str">
        <f>VLOOKUP(A46,Lists!$B$2:$G$153,2,FALSE)</f>
        <v>ITA002</v>
      </c>
      <c r="C46" s="129" t="str">
        <f>VLOOKUP(B46,'INFORM Severity - hidden'!$C$5:$D$160,2,FALSE)</f>
        <v>Italy</v>
      </c>
      <c r="D46" s="129" t="str">
        <f>VLOOKUP(A46,Lists!$B$2:$G$153,3,FALSE)</f>
        <v>ITA</v>
      </c>
      <c r="E46" s="130" t="str">
        <f>VLOOKUP(A46,Lists!$B$2:$G$153,5,FALSE)</f>
        <v>International displacement</v>
      </c>
      <c r="F46" s="237">
        <f t="shared" si="5"/>
        <v>1.9</v>
      </c>
      <c r="G46" s="127">
        <f t="shared" si="6"/>
        <v>2</v>
      </c>
      <c r="H46" s="127" t="str">
        <f t="shared" si="7"/>
        <v>Low</v>
      </c>
      <c r="I46" s="238" t="str">
        <f>INDEX(Trends!$D$3:$D$404,MATCH(B46,Trends!$C$3:$C$404,0))</f>
        <v>-</v>
      </c>
      <c r="J46" s="127" t="str">
        <f>VLOOKUP($B46,Reliability!$A$3:$I$170,9,FALSE)</f>
        <v>High</v>
      </c>
      <c r="K46" s="239">
        <f t="shared" si="8"/>
        <v>2.7</v>
      </c>
      <c r="L46" s="239">
        <f>VLOOKUP($B46,'Impact of the crisis'!$C$6:$N$170,12,FALSE)</f>
        <v>1.7</v>
      </c>
      <c r="M46" s="239">
        <f>VLOOKUP($B46,'Impact of the crisis'!$C$6:$AB$170,26,FALSE)</f>
        <v>3.1</v>
      </c>
      <c r="N46" s="239">
        <f>VLOOKUP($B46,'Conditions of people affected'!$C$6:$R$170,16,FALSE)</f>
        <v>1.6</v>
      </c>
      <c r="O46" s="239">
        <f>VLOOKUP($B46,'Conditions of people affected'!$C$6:$R$170,9,FALSE)</f>
        <v>2.2000000000000002</v>
      </c>
      <c r="P46" s="239">
        <f>VLOOKUP($B46,'Conditions of people affected'!$C$6:$R$170,15,FALSE)</f>
        <v>1</v>
      </c>
      <c r="Q46" s="239">
        <f t="shared" si="9"/>
        <v>1.5</v>
      </c>
      <c r="R46" s="239">
        <f>VLOOKUP($B46,'Complexity of the crisis'!$C$6:$AN$170,22,FALSE)</f>
        <v>1.5</v>
      </c>
      <c r="S46" s="239">
        <f>VLOOKUP($B46,'Complexity of the crisis'!$C$6:$AN$170,38,FALSE)</f>
        <v>1.5</v>
      </c>
      <c r="T46" s="131" t="str">
        <f>VLOOKUP(B46,Lists!$C$3:$E$163,3,FALSE)</f>
        <v>Europe</v>
      </c>
      <c r="U46" s="132">
        <f>VLOOKUP(B46,'INFORM Severity - hidden'!$C$5:$V$170,20,FALSE)</f>
        <v>44376</v>
      </c>
    </row>
    <row r="47" spans="1:21" x14ac:dyDescent="0.25">
      <c r="A47" s="128" t="str">
        <f t="array" ref="A47">IFERROR(INDEX(Lists!$B$2:$B$153,SMALL(IF(Lists!$I$2:$I$153="Individual",ROW(Lists!$B$2:$B$153)),ROW(43:43))-1,1),"")</f>
        <v>Syrian refugees in Jordan</v>
      </c>
      <c r="B47" s="129" t="str">
        <f>VLOOKUP(A47,Lists!$B$2:$G$153,2,FALSE)</f>
        <v>JOR002</v>
      </c>
      <c r="C47" s="129" t="str">
        <f>VLOOKUP(B47,'INFORM Severity - hidden'!$C$5:$D$160,2,FALSE)</f>
        <v>Jordan</v>
      </c>
      <c r="D47" s="129" t="str">
        <f>VLOOKUP(A47,Lists!$B$2:$G$153,3,FALSE)</f>
        <v>JOR</v>
      </c>
      <c r="E47" s="130" t="str">
        <f>VLOOKUP(A47,Lists!$B$2:$G$153,5,FALSE)</f>
        <v>International displacement</v>
      </c>
      <c r="F47" s="237">
        <f t="shared" si="5"/>
        <v>2.9</v>
      </c>
      <c r="G47" s="127">
        <f t="shared" si="6"/>
        <v>3</v>
      </c>
      <c r="H47" s="127" t="str">
        <f t="shared" si="7"/>
        <v>Medium</v>
      </c>
      <c r="I47" s="238" t="str">
        <f>INDEX(Trends!$D$3:$D$404,MATCH(B47,Trends!$C$3:$C$404,0))</f>
        <v>Decreasing</v>
      </c>
      <c r="J47" s="127" t="str">
        <f>VLOOKUP($B47,Reliability!$A$3:$I$170,9,FALSE)</f>
        <v>High</v>
      </c>
      <c r="K47" s="239">
        <f t="shared" si="8"/>
        <v>2.7</v>
      </c>
      <c r="L47" s="239">
        <f>VLOOKUP($B47,'Impact of the crisis'!$C$6:$N$170,12,FALSE)</f>
        <v>3</v>
      </c>
      <c r="M47" s="239">
        <f>VLOOKUP($B47,'Impact of the crisis'!$C$6:$AB$170,26,FALSE)</f>
        <v>2.6</v>
      </c>
      <c r="N47" s="239">
        <f>VLOOKUP($B47,'Conditions of people affected'!$C$6:$R$170,16,FALSE)</f>
        <v>3.3</v>
      </c>
      <c r="O47" s="239">
        <f>VLOOKUP($B47,'Conditions of people affected'!$C$6:$R$170,9,FALSE)</f>
        <v>3.6</v>
      </c>
      <c r="P47" s="239">
        <f>VLOOKUP($B47,'Conditions of people affected'!$C$6:$R$170,15,FALSE)</f>
        <v>3</v>
      </c>
      <c r="Q47" s="239">
        <f t="shared" si="9"/>
        <v>2.5</v>
      </c>
      <c r="R47" s="239">
        <f>VLOOKUP($B47,'Complexity of the crisis'!$C$6:$AN$170,22,FALSE)</f>
        <v>3</v>
      </c>
      <c r="S47" s="239">
        <f>VLOOKUP($B47,'Complexity of the crisis'!$C$6:$AN$170,38,FALSE)</f>
        <v>2</v>
      </c>
      <c r="T47" s="131" t="str">
        <f>VLOOKUP(B47,Lists!$C$3:$E$163,3,FALSE)</f>
        <v>Middle east</v>
      </c>
      <c r="U47" s="132">
        <f>VLOOKUP(B47,'INFORM Severity - hidden'!$C$5:$V$170,20,FALSE)</f>
        <v>44376</v>
      </c>
    </row>
    <row r="48" spans="1:21" x14ac:dyDescent="0.25">
      <c r="A48" s="128" t="str">
        <f t="array" ref="A48">IFERROR(INDEX(Lists!$B$2:$B$153,SMALL(IF(Lists!$I$2:$I$153="Individual",ROW(Lists!$B$2:$B$153)),ROW(44:44))-1,1),"")</f>
        <v>Refugee situation in Kenya</v>
      </c>
      <c r="B48" s="129" t="str">
        <f>VLOOKUP(A48,Lists!$B$2:$G$153,2,FALSE)</f>
        <v>KEN002</v>
      </c>
      <c r="C48" s="129" t="str">
        <f>VLOOKUP(B48,'INFORM Severity - hidden'!$C$5:$D$160,2,FALSE)</f>
        <v>Kenya</v>
      </c>
      <c r="D48" s="129" t="str">
        <f>VLOOKUP(A48,Lists!$B$2:$G$153,3,FALSE)</f>
        <v>KEN</v>
      </c>
      <c r="E48" s="130" t="str">
        <f>VLOOKUP(A48,Lists!$B$2:$G$153,5,FALSE)</f>
        <v>International displacement</v>
      </c>
      <c r="F48" s="237">
        <f t="shared" si="5"/>
        <v>3</v>
      </c>
      <c r="G48" s="127">
        <f t="shared" si="6"/>
        <v>3</v>
      </c>
      <c r="H48" s="127" t="str">
        <f t="shared" si="7"/>
        <v>Medium</v>
      </c>
      <c r="I48" s="238" t="str">
        <f>INDEX(Trends!$D$3:$D$404,MATCH(B48,Trends!$C$3:$C$404,0))</f>
        <v>Increasing</v>
      </c>
      <c r="J48" s="127" t="str">
        <f>VLOOKUP($B48,Reliability!$A$3:$I$170,9,FALSE)</f>
        <v>Medium</v>
      </c>
      <c r="K48" s="239">
        <f t="shared" si="8"/>
        <v>2.9</v>
      </c>
      <c r="L48" s="239">
        <f>VLOOKUP($B48,'Impact of the crisis'!$C$6:$N$170,12,FALSE)</f>
        <v>1.9</v>
      </c>
      <c r="M48" s="239">
        <f>VLOOKUP($B48,'Impact of the crisis'!$C$6:$AB$170,26,FALSE)</f>
        <v>3.3</v>
      </c>
      <c r="N48" s="239">
        <f>VLOOKUP($B48,'Conditions of people affected'!$C$6:$R$170,16,FALSE)</f>
        <v>2.95</v>
      </c>
      <c r="O48" s="239">
        <f>VLOOKUP($B48,'Conditions of people affected'!$C$6:$R$170,9,FALSE)</f>
        <v>2.9</v>
      </c>
      <c r="P48" s="239">
        <f>VLOOKUP($B48,'Conditions of people affected'!$C$6:$R$170,15,FALSE)</f>
        <v>3</v>
      </c>
      <c r="Q48" s="239">
        <f t="shared" si="9"/>
        <v>3.2</v>
      </c>
      <c r="R48" s="239">
        <f>VLOOKUP($B48,'Complexity of the crisis'!$C$6:$AN$170,22,FALSE)</f>
        <v>4.0999999999999996</v>
      </c>
      <c r="S48" s="239">
        <f>VLOOKUP($B48,'Complexity of the crisis'!$C$6:$AN$170,38,FALSE)</f>
        <v>2</v>
      </c>
      <c r="T48" s="131" t="str">
        <f>VLOOKUP(B48,Lists!$C$3:$E$163,3,FALSE)</f>
        <v>Africa</v>
      </c>
      <c r="U48" s="132">
        <f>VLOOKUP(B48,'INFORM Severity - hidden'!$C$5:$V$170,20,FALSE)</f>
        <v>44356</v>
      </c>
    </row>
    <row r="49" spans="1:21" x14ac:dyDescent="0.25">
      <c r="A49" s="128" t="str">
        <f t="array" ref="A49">IFERROR(INDEX(Lists!$B$2:$B$153,SMALL(IF(Lists!$I$2:$I$153="Individual",ROW(Lists!$B$2:$B$153)),ROW(45:45))-1,1),"")</f>
        <v>Syrian refugees in Lebanon</v>
      </c>
      <c r="B49" s="129" t="str">
        <f>VLOOKUP(A49,Lists!$B$2:$G$153,2,FALSE)</f>
        <v>LBN002</v>
      </c>
      <c r="C49" s="129" t="str">
        <f>VLOOKUP(B49,'INFORM Severity - hidden'!$C$5:$D$160,2,FALSE)</f>
        <v>Lebanon</v>
      </c>
      <c r="D49" s="129" t="str">
        <f>VLOOKUP(A49,Lists!$B$2:$G$153,3,FALSE)</f>
        <v>LBN</v>
      </c>
      <c r="E49" s="130" t="str">
        <f>VLOOKUP(A49,Lists!$B$2:$G$153,5,FALSE)</f>
        <v>International displacement</v>
      </c>
      <c r="F49" s="237">
        <f t="shared" si="5"/>
        <v>3.4</v>
      </c>
      <c r="G49" s="127">
        <f t="shared" si="6"/>
        <v>4</v>
      </c>
      <c r="H49" s="127" t="str">
        <f t="shared" si="7"/>
        <v>High</v>
      </c>
      <c r="I49" s="238" t="str">
        <f>INDEX(Trends!$D$3:$D$404,MATCH(B49,Trends!$C$3:$C$404,0))</f>
        <v>Stable</v>
      </c>
      <c r="J49" s="127" t="str">
        <f>VLOOKUP($B49,Reliability!$A$3:$I$170,9,FALSE)</f>
        <v>High</v>
      </c>
      <c r="K49" s="239">
        <f t="shared" si="8"/>
        <v>3.3</v>
      </c>
      <c r="L49" s="239">
        <f>VLOOKUP($B49,'Impact of the crisis'!$C$6:$N$170,12,FALSE)</f>
        <v>3.6</v>
      </c>
      <c r="M49" s="239">
        <f>VLOOKUP($B49,'Impact of the crisis'!$C$6:$AB$170,26,FALSE)</f>
        <v>3.1</v>
      </c>
      <c r="N49" s="239">
        <f>VLOOKUP($B49,'Conditions of people affected'!$C$6:$R$170,16,FALSE)</f>
        <v>3.8</v>
      </c>
      <c r="O49" s="239">
        <f>VLOOKUP($B49,'Conditions of people affected'!$C$6:$R$170,9,FALSE)</f>
        <v>3.6</v>
      </c>
      <c r="P49" s="239">
        <f>VLOOKUP($B49,'Conditions of people affected'!$C$6:$R$170,15,FALSE)</f>
        <v>4</v>
      </c>
      <c r="Q49" s="239">
        <f t="shared" si="9"/>
        <v>2.9</v>
      </c>
      <c r="R49" s="239">
        <f>VLOOKUP($B49,'Complexity of the crisis'!$C$6:$AN$170,22,FALSE)</f>
        <v>3.3</v>
      </c>
      <c r="S49" s="239">
        <f>VLOOKUP($B49,'Complexity of the crisis'!$C$6:$AN$170,38,FALSE)</f>
        <v>2.5</v>
      </c>
      <c r="T49" s="131" t="str">
        <f>VLOOKUP(B49,Lists!$C$3:$E$163,3,FALSE)</f>
        <v>Middle east</v>
      </c>
      <c r="U49" s="132">
        <f>VLOOKUP(B49,'INFORM Severity - hidden'!$C$5:$V$170,20,FALSE)</f>
        <v>44419</v>
      </c>
    </row>
    <row r="50" spans="1:21" x14ac:dyDescent="0.25">
      <c r="A50" s="128" t="str">
        <f t="array" ref="A50">IFERROR(INDEX(Lists!$B$2:$B$153,SMALL(IF(Lists!$I$2:$I$153="Individual",ROW(Lists!$B$2:$B$153)),ROW(46:46))-1,1),"")</f>
        <v>Socioeconomic crisis in Lebanon</v>
      </c>
      <c r="B50" s="129" t="str">
        <f>VLOOKUP(A50,Lists!$B$2:$G$153,2,FALSE)</f>
        <v>LBN004</v>
      </c>
      <c r="C50" s="129" t="str">
        <f>VLOOKUP(B50,'INFORM Severity - hidden'!$C$5:$D$160,2,FALSE)</f>
        <v>Lebanon</v>
      </c>
      <c r="D50" s="129" t="str">
        <f>VLOOKUP(A50,Lists!$B$2:$G$153,3,FALSE)</f>
        <v>LBN</v>
      </c>
      <c r="E50" s="130" t="str">
        <f>VLOOKUP(A50,Lists!$B$2:$G$153,5,FALSE)</f>
        <v>Political and economic crisis</v>
      </c>
      <c r="F50" s="237">
        <f t="shared" si="5"/>
        <v>3.6</v>
      </c>
      <c r="G50" s="127">
        <f t="shared" si="6"/>
        <v>4</v>
      </c>
      <c r="H50" s="127" t="str">
        <f t="shared" si="7"/>
        <v>High</v>
      </c>
      <c r="I50" s="238" t="str">
        <f>INDEX(Trends!$D$3:$D$404,MATCH(B50,Trends!$C$3:$C$404,0))</f>
        <v>Stable</v>
      </c>
      <c r="J50" s="127" t="str">
        <f>VLOOKUP($B50,Reliability!$A$3:$I$170,9,FALSE)</f>
        <v>Medium</v>
      </c>
      <c r="K50" s="239">
        <f t="shared" si="8"/>
        <v>2.7</v>
      </c>
      <c r="L50" s="239">
        <f>VLOOKUP($B50,'Impact of the crisis'!$C$6:$N$170,12,FALSE)</f>
        <v>3.6</v>
      </c>
      <c r="M50" s="239">
        <f>VLOOKUP($B50,'Impact of the crisis'!$C$6:$AB$170,26,FALSE)</f>
        <v>2.1</v>
      </c>
      <c r="N50" s="239">
        <f>VLOOKUP($B50,'Conditions of people affected'!$C$6:$R$170,16,FALSE)</f>
        <v>4.0999999999999996</v>
      </c>
      <c r="O50" s="239">
        <f>VLOOKUP($B50,'Conditions of people affected'!$C$6:$R$170,9,FALSE)</f>
        <v>4.2</v>
      </c>
      <c r="P50" s="239">
        <f>VLOOKUP($B50,'Conditions of people affected'!$C$6:$R$170,15,FALSE)</f>
        <v>4</v>
      </c>
      <c r="Q50" s="239">
        <f t="shared" si="9"/>
        <v>3.2</v>
      </c>
      <c r="R50" s="239">
        <f>VLOOKUP($B50,'Complexity of the crisis'!$C$6:$AN$170,22,FALSE)</f>
        <v>3.3</v>
      </c>
      <c r="S50" s="239">
        <f>VLOOKUP($B50,'Complexity of the crisis'!$C$6:$AN$170,38,FALSE)</f>
        <v>3</v>
      </c>
      <c r="T50" s="131" t="str">
        <f>VLOOKUP(B50,Lists!$C$3:$E$163,3,FALSE)</f>
        <v>Middle east</v>
      </c>
      <c r="U50" s="132">
        <f>VLOOKUP(B50,'INFORM Severity - hidden'!$C$5:$V$170,20,FALSE)</f>
        <v>44419</v>
      </c>
    </row>
    <row r="51" spans="1:21" x14ac:dyDescent="0.25">
      <c r="A51" s="128" t="str">
        <f t="array" ref="A51">IFERROR(INDEX(Lists!$B$2:$B$153,SMALL(IF(Lists!$I$2:$I$153="Individual",ROW(Lists!$B$2:$B$153)),ROW(47:47))-1,1),"")</f>
        <v>Mixed migration flows in Libya</v>
      </c>
      <c r="B51" s="129" t="str">
        <f>VLOOKUP(A51,Lists!$B$2:$G$153,2,FALSE)</f>
        <v>LBY002</v>
      </c>
      <c r="C51" s="129" t="str">
        <f>VLOOKUP(B51,'INFORM Severity - hidden'!$C$5:$D$160,2,FALSE)</f>
        <v>Libya</v>
      </c>
      <c r="D51" s="129" t="str">
        <f>VLOOKUP(A51,Lists!$B$2:$G$153,3,FALSE)</f>
        <v>LBY</v>
      </c>
      <c r="E51" s="130" t="str">
        <f>VLOOKUP(A51,Lists!$B$2:$G$153,5,FALSE)</f>
        <v>International displacement</v>
      </c>
      <c r="F51" s="237">
        <f t="shared" si="5"/>
        <v>3.1</v>
      </c>
      <c r="G51" s="127">
        <f t="shared" si="6"/>
        <v>4</v>
      </c>
      <c r="H51" s="127" t="str">
        <f t="shared" si="7"/>
        <v>High</v>
      </c>
      <c r="I51" s="238" t="str">
        <f>INDEX(Trends!$D$3:$D$404,MATCH(B51,Trends!$C$3:$C$404,0))</f>
        <v>Increasing</v>
      </c>
      <c r="J51" s="127" t="str">
        <f>VLOOKUP($B51,Reliability!$A$3:$I$170,9,FALSE)</f>
        <v>Very High</v>
      </c>
      <c r="K51" s="239">
        <f t="shared" si="8"/>
        <v>3.9</v>
      </c>
      <c r="L51" s="239">
        <f>VLOOKUP($B51,'Impact of the crisis'!$C$6:$N$170,12,FALSE)</f>
        <v>4.5999999999999996</v>
      </c>
      <c r="M51" s="239">
        <f>VLOOKUP($B51,'Impact of the crisis'!$C$6:$AB$170,26,FALSE)</f>
        <v>3.4</v>
      </c>
      <c r="N51" s="239">
        <f>VLOOKUP($B51,'Conditions of people affected'!$C$6:$R$170,16,FALSE)</f>
        <v>2.2999999999999998</v>
      </c>
      <c r="O51" s="239">
        <f>VLOOKUP($B51,'Conditions of people affected'!$C$6:$R$170,9,FALSE)</f>
        <v>2.6</v>
      </c>
      <c r="P51" s="239">
        <f>VLOOKUP($B51,'Conditions of people affected'!$C$6:$R$170,15,FALSE)</f>
        <v>2</v>
      </c>
      <c r="Q51" s="239">
        <f t="shared" si="9"/>
        <v>3.6</v>
      </c>
      <c r="R51" s="239">
        <f>VLOOKUP($B51,'Complexity of the crisis'!$C$6:$AN$170,22,FALSE)</f>
        <v>4.4000000000000004</v>
      </c>
      <c r="S51" s="239">
        <f>VLOOKUP($B51,'Complexity of the crisis'!$C$6:$AN$170,38,FALSE)</f>
        <v>2.5</v>
      </c>
      <c r="T51" s="131" t="str">
        <f>VLOOKUP(B51,Lists!$C$3:$E$163,3,FALSE)</f>
        <v>Africa</v>
      </c>
      <c r="U51" s="132">
        <f>VLOOKUP(B51,'INFORM Severity - hidden'!$C$5:$V$170,20,FALSE)</f>
        <v>44412</v>
      </c>
    </row>
    <row r="52" spans="1:21" x14ac:dyDescent="0.25">
      <c r="A52" s="128" t="str">
        <f t="array" ref="A52">IFERROR(INDEX(Lists!$B$2:$B$153,SMALL(IF(Lists!$I$2:$I$153="Individual",ROW(Lists!$B$2:$B$153)),ROW(48:48))-1,1),"")</f>
        <v>Drought in Lesotho</v>
      </c>
      <c r="B52" s="129" t="str">
        <f>VLOOKUP(A52,Lists!$B$2:$G$153,2,FALSE)</f>
        <v>LSO002</v>
      </c>
      <c r="C52" s="129" t="str">
        <f>VLOOKUP(B52,'INFORM Severity - hidden'!$C$5:$D$160,2,FALSE)</f>
        <v>Lesotho</v>
      </c>
      <c r="D52" s="129" t="str">
        <f>VLOOKUP(A52,Lists!$B$2:$G$153,3,FALSE)</f>
        <v>LSO</v>
      </c>
      <c r="E52" s="130" t="str">
        <f>VLOOKUP(A52,Lists!$B$2:$G$153,5,FALSE)</f>
        <v>Drought</v>
      </c>
      <c r="F52" s="237">
        <f t="shared" si="5"/>
        <v>2.5</v>
      </c>
      <c r="G52" s="127">
        <f t="shared" si="6"/>
        <v>3</v>
      </c>
      <c r="H52" s="127" t="str">
        <f t="shared" si="7"/>
        <v>Medium</v>
      </c>
      <c r="I52" s="238" t="str">
        <f>INDEX(Trends!$D$3:$D$404,MATCH(B52,Trends!$C$3:$C$404,0))</f>
        <v>Stable</v>
      </c>
      <c r="J52" s="127" t="str">
        <f>VLOOKUP($B52,Reliability!$A$3:$I$170,9,FALSE)</f>
        <v>Very High</v>
      </c>
      <c r="K52" s="239">
        <f t="shared" si="8"/>
        <v>2.2000000000000002</v>
      </c>
      <c r="L52" s="239">
        <f>VLOOKUP($B52,'Impact of the crisis'!$C$6:$N$170,12,FALSE)</f>
        <v>3</v>
      </c>
      <c r="M52" s="239">
        <f>VLOOKUP($B52,'Impact of the crisis'!$C$6:$AB$170,26,FALSE)</f>
        <v>1.8</v>
      </c>
      <c r="N52" s="239">
        <f>VLOOKUP($B52,'Conditions of people affected'!$C$6:$R$170,16,FALSE)</f>
        <v>3.45</v>
      </c>
      <c r="O52" s="239">
        <f>VLOOKUP($B52,'Conditions of people affected'!$C$6:$R$170,9,FALSE)</f>
        <v>2.9</v>
      </c>
      <c r="P52" s="239">
        <f>VLOOKUP($B52,'Conditions of people affected'!$C$6:$R$170,15,FALSE)</f>
        <v>4</v>
      </c>
      <c r="Q52" s="239">
        <f t="shared" si="9"/>
        <v>1.3</v>
      </c>
      <c r="R52" s="239">
        <f>VLOOKUP($B52,'Complexity of the crisis'!$C$6:$AN$170,22,FALSE)</f>
        <v>1.6</v>
      </c>
      <c r="S52" s="239">
        <f>VLOOKUP($B52,'Complexity of the crisis'!$C$6:$AN$170,38,FALSE)</f>
        <v>1</v>
      </c>
      <c r="T52" s="131" t="str">
        <f>VLOOKUP(B52,Lists!$C$3:$E$163,3,FALSE)</f>
        <v>Africa</v>
      </c>
      <c r="U52" s="132">
        <f>VLOOKUP(B52,'INFORM Severity - hidden'!$C$5:$V$170,20,FALSE)</f>
        <v>44388</v>
      </c>
    </row>
    <row r="53" spans="1:21" x14ac:dyDescent="0.25">
      <c r="A53" s="128" t="str">
        <f t="array" ref="A53">IFERROR(INDEX(Lists!$B$2:$B$153,SMALL(IF(Lists!$I$2:$I$153="Individual",ROW(Lists!$B$2:$B$153)),ROW(49:49))-1,1),"")</f>
        <v>Mixed migration flows in Morocco</v>
      </c>
      <c r="B53" s="129" t="str">
        <f>VLOOKUP(A53,Lists!$B$2:$G$153,2,FALSE)</f>
        <v>MAR002</v>
      </c>
      <c r="C53" s="129" t="str">
        <f>VLOOKUP(B53,'INFORM Severity - hidden'!$C$5:$D$160,2,FALSE)</f>
        <v>Morocco</v>
      </c>
      <c r="D53" s="129" t="str">
        <f>VLOOKUP(A53,Lists!$B$2:$G$153,3,FALSE)</f>
        <v>MAR</v>
      </c>
      <c r="E53" s="130" t="str">
        <f>VLOOKUP(A53,Lists!$B$2:$G$153,5,FALSE)</f>
        <v>International displacement</v>
      </c>
      <c r="F53" s="237" t="str">
        <f t="shared" si="5"/>
        <v>x</v>
      </c>
      <c r="G53" s="127" t="str">
        <f t="shared" si="6"/>
        <v>x</v>
      </c>
      <c r="H53" s="127" t="str">
        <f t="shared" si="7"/>
        <v>x</v>
      </c>
      <c r="I53" s="238" t="str">
        <f>INDEX(Trends!$D$3:$D$404,MATCH(B53,Trends!$C$3:$C$404,0))</f>
        <v>-</v>
      </c>
      <c r="J53" s="127" t="str">
        <f>VLOOKUP($B53,Reliability!$A$3:$I$170,9,FALSE)</f>
        <v>Very Low</v>
      </c>
      <c r="K53" s="239">
        <f t="shared" si="8"/>
        <v>3.9</v>
      </c>
      <c r="L53" s="239">
        <f>VLOOKUP($B53,'Impact of the crisis'!$C$6:$N$170,12,FALSE)</f>
        <v>4.8</v>
      </c>
      <c r="M53" s="239">
        <f>VLOOKUP($B53,'Impact of the crisis'!$C$6:$AB$170,26,FALSE)</f>
        <v>3.2</v>
      </c>
      <c r="N53" s="239" t="str">
        <f>VLOOKUP($B53,'Conditions of people affected'!$C$6:$R$170,16,FALSE)</f>
        <v>x</v>
      </c>
      <c r="O53" s="239" t="str">
        <f>VLOOKUP($B53,'Conditions of people affected'!$C$6:$R$170,9,FALSE)</f>
        <v>x</v>
      </c>
      <c r="P53" s="239" t="str">
        <f>VLOOKUP($B53,'Conditions of people affected'!$C$6:$R$170,15,FALSE)</f>
        <v>x</v>
      </c>
      <c r="Q53" s="239">
        <f t="shared" si="9"/>
        <v>2.7</v>
      </c>
      <c r="R53" s="239">
        <f>VLOOKUP($B53,'Complexity of the crisis'!$C$6:$AN$170,22,FALSE)</f>
        <v>3.6</v>
      </c>
      <c r="S53" s="239">
        <f>VLOOKUP($B53,'Complexity of the crisis'!$C$6:$AN$170,38,FALSE)</f>
        <v>1.5</v>
      </c>
      <c r="T53" s="131" t="str">
        <f>VLOOKUP(B53,Lists!$C$3:$E$163,3,FALSE)</f>
        <v>Africa</v>
      </c>
      <c r="U53" s="132">
        <f>VLOOKUP(B53,'INFORM Severity - hidden'!$C$5:$V$170,20,FALSE)</f>
        <v>44413</v>
      </c>
    </row>
    <row r="54" spans="1:21" x14ac:dyDescent="0.25">
      <c r="A54" s="128" t="str">
        <f t="array" ref="A54">IFERROR(INDEX(Lists!$B$2:$B$153,SMALL(IF(Lists!$I$2:$I$153="Individual",ROW(Lists!$B$2:$B$153)),ROW(50:50))-1,1),"")</f>
        <v>Drought in Madagascar</v>
      </c>
      <c r="B54" s="129" t="str">
        <f>VLOOKUP(A54,Lists!$B$2:$G$153,2,FALSE)</f>
        <v>MDG002</v>
      </c>
      <c r="C54" s="129" t="str">
        <f>VLOOKUP(B54,'INFORM Severity - hidden'!$C$5:$D$160,2,FALSE)</f>
        <v>Madagascar</v>
      </c>
      <c r="D54" s="129" t="str">
        <f>VLOOKUP(A54,Lists!$B$2:$G$153,3,FALSE)</f>
        <v>MDG</v>
      </c>
      <c r="E54" s="130" t="str">
        <f>VLOOKUP(A54,Lists!$B$2:$G$153,5,FALSE)</f>
        <v>Drought</v>
      </c>
      <c r="F54" s="237">
        <f t="shared" si="5"/>
        <v>2.8</v>
      </c>
      <c r="G54" s="127">
        <f t="shared" si="6"/>
        <v>3</v>
      </c>
      <c r="H54" s="127" t="str">
        <f t="shared" si="7"/>
        <v>Medium</v>
      </c>
      <c r="I54" s="238" t="str">
        <f>INDEX(Trends!$D$3:$D$404,MATCH(B54,Trends!$C$3:$C$404,0))</f>
        <v>Decreasing</v>
      </c>
      <c r="J54" s="127" t="str">
        <f>VLOOKUP($B54,Reliability!$A$3:$I$170,9,FALSE)</f>
        <v>Very High</v>
      </c>
      <c r="K54" s="239">
        <f t="shared" si="8"/>
        <v>1.8</v>
      </c>
      <c r="L54" s="239">
        <f>VLOOKUP($B54,'Impact of the crisis'!$C$6:$N$170,12,FALSE)</f>
        <v>1.8</v>
      </c>
      <c r="M54" s="239">
        <f>VLOOKUP($B54,'Impact of the crisis'!$C$6:$AB$170,26,FALSE)</f>
        <v>1.8</v>
      </c>
      <c r="N54" s="239">
        <f>VLOOKUP($B54,'Conditions of people affected'!$C$6:$R$170,16,FALSE)</f>
        <v>3.7</v>
      </c>
      <c r="O54" s="239">
        <f>VLOOKUP($B54,'Conditions of people affected'!$C$6:$R$170,9,FALSE)</f>
        <v>3.4</v>
      </c>
      <c r="P54" s="239">
        <f>VLOOKUP($B54,'Conditions of people affected'!$C$6:$R$170,15,FALSE)</f>
        <v>4</v>
      </c>
      <c r="Q54" s="239">
        <f t="shared" si="9"/>
        <v>1.9</v>
      </c>
      <c r="R54" s="239">
        <f>VLOOKUP($B54,'Complexity of the crisis'!$C$6:$AN$170,22,FALSE)</f>
        <v>2.2999999999999998</v>
      </c>
      <c r="S54" s="239">
        <f>VLOOKUP($B54,'Complexity of the crisis'!$C$6:$AN$170,38,FALSE)</f>
        <v>1.5</v>
      </c>
      <c r="T54" s="131" t="str">
        <f>VLOOKUP(B54,Lists!$C$3:$E$163,3,FALSE)</f>
        <v>Africa</v>
      </c>
      <c r="U54" s="132">
        <f>VLOOKUP(B54,'INFORM Severity - hidden'!$C$5:$V$170,20,FALSE)</f>
        <v>44384</v>
      </c>
    </row>
    <row r="55" spans="1:21" x14ac:dyDescent="0.25">
      <c r="A55" s="128" t="str">
        <f t="array" ref="A55">IFERROR(INDEX(Lists!$B$2:$B$153,SMALL(IF(Lists!$I$2:$I$153="Individual",ROW(Lists!$B$2:$B$153)),ROW(51:51))-1,1),"")</f>
        <v>Criminal Violence in Mexico</v>
      </c>
      <c r="B55" s="129" t="str">
        <f>VLOOKUP(A55,Lists!$B$2:$G$153,2,FALSE)</f>
        <v>MEX002</v>
      </c>
      <c r="C55" s="129" t="str">
        <f>VLOOKUP(B55,'INFORM Severity - hidden'!$C$5:$D$160,2,FALSE)</f>
        <v>Mexico</v>
      </c>
      <c r="D55" s="129" t="str">
        <f>VLOOKUP(A55,Lists!$B$2:$G$153,3,FALSE)</f>
        <v>MEX</v>
      </c>
      <c r="E55" s="130" t="str">
        <f>VLOOKUP(A55,Lists!$B$2:$G$153,5,FALSE)</f>
        <v>Other type of violence</v>
      </c>
      <c r="F55" s="237" t="str">
        <f t="shared" si="5"/>
        <v>x</v>
      </c>
      <c r="G55" s="127" t="str">
        <f t="shared" si="6"/>
        <v>x</v>
      </c>
      <c r="H55" s="127" t="str">
        <f t="shared" si="7"/>
        <v>x</v>
      </c>
      <c r="I55" s="238" t="str">
        <f>INDEX(Trends!$D$3:$D$404,MATCH(B55,Trends!$C$3:$C$404,0))</f>
        <v>-</v>
      </c>
      <c r="J55" s="127" t="str">
        <f>VLOOKUP($B55,Reliability!$A$3:$I$170,9,FALSE)</f>
        <v>Very Low</v>
      </c>
      <c r="K55" s="239">
        <f t="shared" si="8"/>
        <v>4.2</v>
      </c>
      <c r="L55" s="239">
        <f>VLOOKUP($B55,'Impact of the crisis'!$C$6:$N$170,12,FALSE)</f>
        <v>3.9</v>
      </c>
      <c r="M55" s="239">
        <f>VLOOKUP($B55,'Impact of the crisis'!$C$6:$AB$170,26,FALSE)</f>
        <v>4.4000000000000004</v>
      </c>
      <c r="N55" s="239" t="str">
        <f>VLOOKUP($B55,'Conditions of people affected'!$C$6:$R$170,16,FALSE)</f>
        <v>x</v>
      </c>
      <c r="O55" s="239" t="str">
        <f>VLOOKUP($B55,'Conditions of people affected'!$C$6:$R$170,9,FALSE)</f>
        <v>x</v>
      </c>
      <c r="P55" s="239" t="str">
        <f>VLOOKUP($B55,'Conditions of people affected'!$C$6:$R$170,15,FALSE)</f>
        <v>x</v>
      </c>
      <c r="Q55" s="239">
        <f t="shared" si="9"/>
        <v>3.4</v>
      </c>
      <c r="R55" s="239">
        <f>VLOOKUP($B55,'Complexity of the crisis'!$C$6:$AN$170,22,FALSE)</f>
        <v>3.7</v>
      </c>
      <c r="S55" s="239">
        <f>VLOOKUP($B55,'Complexity of the crisis'!$C$6:$AN$170,38,FALSE)</f>
        <v>3</v>
      </c>
      <c r="T55" s="131" t="str">
        <f>VLOOKUP(B55,Lists!$C$3:$E$163,3,FALSE)</f>
        <v>Americas</v>
      </c>
      <c r="U55" s="132">
        <f>VLOOKUP(B55,'INFORM Severity - hidden'!$C$5:$V$170,20,FALSE)</f>
        <v>44361</v>
      </c>
    </row>
    <row r="56" spans="1:21" x14ac:dyDescent="0.25">
      <c r="A56" s="128" t="str">
        <f t="array" ref="A56">IFERROR(INDEX(Lists!$B$2:$B$153,SMALL(IF(Lists!$I$2:$I$153="Individual",ROW(Lists!$B$2:$B$153)),ROW(52:52))-1,1),"")</f>
        <v>Mixed Migration in Mexico</v>
      </c>
      <c r="B56" s="129" t="str">
        <f>VLOOKUP(A56,Lists!$B$2:$G$153,2,FALSE)</f>
        <v>MEX003</v>
      </c>
      <c r="C56" s="129" t="str">
        <f>VLOOKUP(B56,'INFORM Severity - hidden'!$C$5:$D$160,2,FALSE)</f>
        <v>Mexico</v>
      </c>
      <c r="D56" s="129" t="str">
        <f>VLOOKUP(A56,Lists!$B$2:$G$153,3,FALSE)</f>
        <v>MEX</v>
      </c>
      <c r="E56" s="130" t="str">
        <f>VLOOKUP(A56,Lists!$B$2:$G$153,5,FALSE)</f>
        <v>International displacement</v>
      </c>
      <c r="F56" s="237" t="str">
        <f t="shared" si="5"/>
        <v>x</v>
      </c>
      <c r="G56" s="127" t="str">
        <f t="shared" si="6"/>
        <v>x</v>
      </c>
      <c r="H56" s="127" t="str">
        <f t="shared" si="7"/>
        <v>x</v>
      </c>
      <c r="I56" s="238" t="str">
        <f>INDEX(Trends!$D$3:$D$404,MATCH(B56,Trends!$C$3:$C$404,0))</f>
        <v>-</v>
      </c>
      <c r="J56" s="127" t="str">
        <f>VLOOKUP($B56,Reliability!$A$3:$I$170,9,FALSE)</f>
        <v>Low</v>
      </c>
      <c r="K56" s="239">
        <f t="shared" si="8"/>
        <v>3.5</v>
      </c>
      <c r="L56" s="239">
        <f>VLOOKUP($B56,'Impact of the crisis'!$C$6:$N$170,12,FALSE)</f>
        <v>4.2</v>
      </c>
      <c r="M56" s="239">
        <f>VLOOKUP($B56,'Impact of the crisis'!$C$6:$AB$170,26,FALSE)</f>
        <v>3</v>
      </c>
      <c r="N56" s="239" t="str">
        <f>VLOOKUP($B56,'Conditions of people affected'!$C$6:$R$170,16,FALSE)</f>
        <v>x</v>
      </c>
      <c r="O56" s="239" t="str">
        <f>VLOOKUP($B56,'Conditions of people affected'!$C$6:$R$170,9,FALSE)</f>
        <v>x</v>
      </c>
      <c r="P56" s="239" t="str">
        <f>VLOOKUP($B56,'Conditions of people affected'!$C$6:$R$170,15,FALSE)</f>
        <v>x</v>
      </c>
      <c r="Q56" s="239">
        <f t="shared" si="9"/>
        <v>3.2</v>
      </c>
      <c r="R56" s="239">
        <f>VLOOKUP($B56,'Complexity of the crisis'!$C$6:$AN$170,22,FALSE)</f>
        <v>3.7</v>
      </c>
      <c r="S56" s="239">
        <f>VLOOKUP($B56,'Complexity of the crisis'!$C$6:$AN$170,38,FALSE)</f>
        <v>2.5</v>
      </c>
      <c r="T56" s="131" t="str">
        <f>VLOOKUP(B56,Lists!$C$3:$E$163,3,FALSE)</f>
        <v>Americas</v>
      </c>
      <c r="U56" s="132">
        <f>VLOOKUP(B56,'INFORM Severity - hidden'!$C$5:$V$170,20,FALSE)</f>
        <v>44361</v>
      </c>
    </row>
    <row r="57" spans="1:21" x14ac:dyDescent="0.25">
      <c r="A57" s="128" t="str">
        <f t="array" ref="A57">IFERROR(INDEX(Lists!$B$2:$B$153,SMALL(IF(Lists!$I$2:$I$153="Individual",ROW(Lists!$B$2:$B$153)),ROW(53:53))-1,1),"")</f>
        <v>Complex crisis in Mali</v>
      </c>
      <c r="B57" s="129" t="str">
        <f>VLOOKUP(A57,Lists!$B$2:$G$153,2,FALSE)</f>
        <v>MLI001</v>
      </c>
      <c r="C57" s="129" t="str">
        <f>VLOOKUP(B57,'INFORM Severity - hidden'!$C$5:$D$160,2,FALSE)</f>
        <v>Mali</v>
      </c>
      <c r="D57" s="129" t="str">
        <f>VLOOKUP(A57,Lists!$B$2:$G$153,3,FALSE)</f>
        <v>MLI</v>
      </c>
      <c r="E57" s="130" t="str">
        <f>VLOOKUP(A57,Lists!$B$2:$G$153,5,FALSE)</f>
        <v>Complex crisis</v>
      </c>
      <c r="F57" s="237">
        <f t="shared" si="5"/>
        <v>4.4000000000000004</v>
      </c>
      <c r="G57" s="127">
        <f t="shared" si="6"/>
        <v>5</v>
      </c>
      <c r="H57" s="127" t="str">
        <f t="shared" si="7"/>
        <v>Very High</v>
      </c>
      <c r="I57" s="238" t="str">
        <f>INDEX(Trends!$D$3:$D$404,MATCH(B57,Trends!$C$3:$C$404,0))</f>
        <v>Increasing</v>
      </c>
      <c r="J57" s="127" t="str">
        <f>VLOOKUP($B57,Reliability!$A$3:$I$170,9,FALSE)</f>
        <v>High</v>
      </c>
      <c r="K57" s="239">
        <f t="shared" si="8"/>
        <v>4.2</v>
      </c>
      <c r="L57" s="239">
        <f>VLOOKUP($B57,'Impact of the crisis'!$C$6:$N$170,12,FALSE)</f>
        <v>4.9000000000000004</v>
      </c>
      <c r="M57" s="239">
        <f>VLOOKUP($B57,'Impact of the crisis'!$C$6:$AB$170,26,FALSE)</f>
        <v>3.7</v>
      </c>
      <c r="N57" s="239">
        <f>VLOOKUP($B57,'Conditions of people affected'!$C$6:$R$170,16,FALSE)</f>
        <v>4.3</v>
      </c>
      <c r="O57" s="239">
        <f>VLOOKUP($B57,'Conditions of people affected'!$C$6:$R$170,9,FALSE)</f>
        <v>4.5999999999999996</v>
      </c>
      <c r="P57" s="239">
        <f>VLOOKUP($B57,'Conditions of people affected'!$C$6:$R$170,15,FALSE)</f>
        <v>4</v>
      </c>
      <c r="Q57" s="239">
        <f t="shared" si="9"/>
        <v>4.5999999999999996</v>
      </c>
      <c r="R57" s="239">
        <f>VLOOKUP($B57,'Complexity of the crisis'!$C$6:$AN$170,22,FALSE)</f>
        <v>4</v>
      </c>
      <c r="S57" s="239">
        <f>VLOOKUP($B57,'Complexity of the crisis'!$C$6:$AN$170,38,FALSE)</f>
        <v>5</v>
      </c>
      <c r="T57" s="131" t="str">
        <f>VLOOKUP(B57,Lists!$C$3:$E$163,3,FALSE)</f>
        <v>Africa</v>
      </c>
      <c r="U57" s="132">
        <f>VLOOKUP(B57,'INFORM Severity - hidden'!$C$5:$V$170,20,FALSE)</f>
        <v>44404</v>
      </c>
    </row>
    <row r="58" spans="1:21" x14ac:dyDescent="0.25">
      <c r="A58" s="128" t="str">
        <f t="array" ref="A58">IFERROR(INDEX(Lists!$B$2:$B$153,SMALL(IF(Lists!$I$2:$I$153="Individual",ROW(Lists!$B$2:$B$153)),ROW(54:54))-1,1),"")</f>
        <v>Rakhine Conflict</v>
      </c>
      <c r="B58" s="129" t="str">
        <f>VLOOKUP(A58,Lists!$B$2:$G$153,2,FALSE)</f>
        <v>MMR002</v>
      </c>
      <c r="C58" s="129" t="str">
        <f>VLOOKUP(B58,'INFORM Severity - hidden'!$C$5:$D$160,2,FALSE)</f>
        <v>Myanmar</v>
      </c>
      <c r="D58" s="129" t="str">
        <f>VLOOKUP(A58,Lists!$B$2:$G$153,3,FALSE)</f>
        <v>MMR</v>
      </c>
      <c r="E58" s="130" t="str">
        <f>VLOOKUP(A58,Lists!$B$2:$G$153,5,FALSE)</f>
        <v>Conflict</v>
      </c>
      <c r="F58" s="237">
        <f t="shared" si="5"/>
        <v>3.7</v>
      </c>
      <c r="G58" s="127">
        <f t="shared" si="6"/>
        <v>4</v>
      </c>
      <c r="H58" s="127" t="str">
        <f t="shared" si="7"/>
        <v>High</v>
      </c>
      <c r="I58" s="238" t="str">
        <f>INDEX(Trends!$D$3:$D$404,MATCH(B58,Trends!$C$3:$C$404,0))</f>
        <v>Increasing</v>
      </c>
      <c r="J58" s="127" t="str">
        <f>VLOOKUP($B58,Reliability!$A$3:$I$170,9,FALSE)</f>
        <v>High</v>
      </c>
      <c r="K58" s="239">
        <f t="shared" si="8"/>
        <v>2.8</v>
      </c>
      <c r="L58" s="239">
        <f>VLOOKUP($B58,'Impact of the crisis'!$C$6:$N$170,12,FALSE)</f>
        <v>1.3</v>
      </c>
      <c r="M58" s="239">
        <f>VLOOKUP($B58,'Impact of the crisis'!$C$6:$AB$170,26,FALSE)</f>
        <v>3.4</v>
      </c>
      <c r="N58" s="239">
        <f>VLOOKUP($B58,'Conditions of people affected'!$C$6:$R$170,16,FALSE)</f>
        <v>3.6</v>
      </c>
      <c r="O58" s="239">
        <f>VLOOKUP($B58,'Conditions of people affected'!$C$6:$R$170,9,FALSE)</f>
        <v>3.2</v>
      </c>
      <c r="P58" s="239">
        <f>VLOOKUP($B58,'Conditions of people affected'!$C$6:$R$170,15,FALSE)</f>
        <v>4</v>
      </c>
      <c r="Q58" s="239">
        <f t="shared" si="9"/>
        <v>4.5</v>
      </c>
      <c r="R58" s="239">
        <f>VLOOKUP($B58,'Complexity of the crisis'!$C$6:$AN$170,22,FALSE)</f>
        <v>4.4000000000000004</v>
      </c>
      <c r="S58" s="239">
        <f>VLOOKUP($B58,'Complexity of the crisis'!$C$6:$AN$170,38,FALSE)</f>
        <v>4.5</v>
      </c>
      <c r="T58" s="131" t="str">
        <f>VLOOKUP(B58,Lists!$C$3:$E$163,3,FALSE)</f>
        <v>Asia</v>
      </c>
      <c r="U58" s="132">
        <f>VLOOKUP(B58,'INFORM Severity - hidden'!$C$5:$V$170,20,FALSE)</f>
        <v>44439</v>
      </c>
    </row>
    <row r="59" spans="1:21" x14ac:dyDescent="0.25">
      <c r="A59" s="128" t="str">
        <f t="array" ref="A59">IFERROR(INDEX(Lists!$B$2:$B$153,SMALL(IF(Lists!$I$2:$I$153="Individual",ROW(Lists!$B$2:$B$153)),ROW(55:55))-1,1),"")</f>
        <v>Kachin and Shan Conflict</v>
      </c>
      <c r="B59" s="129" t="str">
        <f>VLOOKUP(A59,Lists!$B$2:$G$153,2,FALSE)</f>
        <v>MMR003</v>
      </c>
      <c r="C59" s="129" t="str">
        <f>VLOOKUP(B59,'INFORM Severity - hidden'!$C$5:$D$160,2,FALSE)</f>
        <v>Myanmar</v>
      </c>
      <c r="D59" s="129" t="str">
        <f>VLOOKUP(A59,Lists!$B$2:$G$153,3,FALSE)</f>
        <v>MMR</v>
      </c>
      <c r="E59" s="130" t="str">
        <f>VLOOKUP(A59,Lists!$B$2:$G$153,5,FALSE)</f>
        <v>Conflict</v>
      </c>
      <c r="F59" s="237">
        <f t="shared" si="5"/>
        <v>3.3</v>
      </c>
      <c r="G59" s="127">
        <f t="shared" si="6"/>
        <v>4</v>
      </c>
      <c r="H59" s="127" t="str">
        <f t="shared" si="7"/>
        <v>High</v>
      </c>
      <c r="I59" s="238" t="str">
        <f>INDEX(Trends!$D$3:$D$404,MATCH(B59,Trends!$C$3:$C$404,0))</f>
        <v>Increasing</v>
      </c>
      <c r="J59" s="127" t="str">
        <f>VLOOKUP($B59,Reliability!$A$3:$I$170,9,FALSE)</f>
        <v>High</v>
      </c>
      <c r="K59" s="239">
        <f t="shared" si="8"/>
        <v>2.5</v>
      </c>
      <c r="L59" s="239">
        <f>VLOOKUP($B59,'Impact of the crisis'!$C$6:$N$170,12,FALSE)</f>
        <v>2.2999999999999998</v>
      </c>
      <c r="M59" s="239">
        <f>VLOOKUP($B59,'Impact of the crisis'!$C$6:$AB$170,26,FALSE)</f>
        <v>2.6</v>
      </c>
      <c r="N59" s="239">
        <f>VLOOKUP($B59,'Conditions of people affected'!$C$6:$R$170,16,FALSE)</f>
        <v>3.1</v>
      </c>
      <c r="O59" s="239">
        <f>VLOOKUP($B59,'Conditions of people affected'!$C$6:$R$170,9,FALSE)</f>
        <v>3.2</v>
      </c>
      <c r="P59" s="239">
        <f>VLOOKUP($B59,'Conditions of people affected'!$C$6:$R$170,15,FALSE)</f>
        <v>3</v>
      </c>
      <c r="Q59" s="239">
        <f t="shared" si="9"/>
        <v>4.2</v>
      </c>
      <c r="R59" s="239">
        <f>VLOOKUP($B59,'Complexity of the crisis'!$C$6:$AN$170,22,FALSE)</f>
        <v>4.4000000000000004</v>
      </c>
      <c r="S59" s="239">
        <f>VLOOKUP($B59,'Complexity of the crisis'!$C$6:$AN$170,38,FALSE)</f>
        <v>4</v>
      </c>
      <c r="T59" s="131" t="str">
        <f>VLOOKUP(B59,Lists!$C$3:$E$163,3,FALSE)</f>
        <v>Asia</v>
      </c>
      <c r="U59" s="132">
        <f>VLOOKUP(B59,'INFORM Severity - hidden'!$C$5:$V$170,20,FALSE)</f>
        <v>44439</v>
      </c>
    </row>
    <row r="60" spans="1:21" x14ac:dyDescent="0.25">
      <c r="A60" s="128" t="str">
        <f t="array" ref="A60">IFERROR(INDEX(Lists!$B$2:$B$153,SMALL(IF(Lists!$I$2:$I$153="Individual",ROW(Lists!$B$2:$B$153)),ROW(56:56))-1,1),"")</f>
        <v>Post-coup Violence in Myanmar</v>
      </c>
      <c r="B60" s="129" t="str">
        <f>VLOOKUP(A60,Lists!$B$2:$G$153,2,FALSE)</f>
        <v>MMR004</v>
      </c>
      <c r="C60" s="129" t="str">
        <f>VLOOKUP(B60,'INFORM Severity - hidden'!$C$5:$D$160,2,FALSE)</f>
        <v>Myanmar</v>
      </c>
      <c r="D60" s="129" t="str">
        <f>VLOOKUP(A60,Lists!$B$2:$G$153,3,FALSE)</f>
        <v>MMR</v>
      </c>
      <c r="E60" s="130" t="str">
        <f>VLOOKUP(A60,Lists!$B$2:$G$153,5,FALSE)</f>
        <v>Conflict</v>
      </c>
      <c r="F60" s="237">
        <f t="shared" si="5"/>
        <v>3.5</v>
      </c>
      <c r="G60" s="127">
        <f t="shared" si="6"/>
        <v>4</v>
      </c>
      <c r="H60" s="127" t="str">
        <f t="shared" si="7"/>
        <v>High</v>
      </c>
      <c r="I60" s="238" t="str">
        <f>INDEX(Trends!$D$3:$D$404,MATCH(B60,Trends!$C$3:$C$404,0))</f>
        <v>-</v>
      </c>
      <c r="J60" s="127" t="str">
        <f>VLOOKUP($B60,Reliability!$A$3:$I$170,9,FALSE)</f>
        <v>High</v>
      </c>
      <c r="K60" s="239">
        <f t="shared" si="8"/>
        <v>3.2</v>
      </c>
      <c r="L60" s="239">
        <f>VLOOKUP($B60,'Impact of the crisis'!$C$6:$N$170,12,FALSE)</f>
        <v>3.6</v>
      </c>
      <c r="M60" s="239">
        <f>VLOOKUP($B60,'Impact of the crisis'!$C$6:$AB$170,26,FALSE)</f>
        <v>3</v>
      </c>
      <c r="N60" s="239">
        <f>VLOOKUP($B60,'Conditions of people affected'!$C$6:$R$170,16,FALSE)</f>
        <v>3.4</v>
      </c>
      <c r="O60" s="239">
        <f>VLOOKUP($B60,'Conditions of people affected'!$C$6:$R$170,9,FALSE)</f>
        <v>3.8</v>
      </c>
      <c r="P60" s="239">
        <f>VLOOKUP($B60,'Conditions of people affected'!$C$6:$R$170,15,FALSE)</f>
        <v>3</v>
      </c>
      <c r="Q60" s="239">
        <f t="shared" si="9"/>
        <v>3.8</v>
      </c>
      <c r="R60" s="239">
        <f>VLOOKUP($B60,'Complexity of the crisis'!$C$6:$AN$170,22,FALSE)</f>
        <v>4.4000000000000004</v>
      </c>
      <c r="S60" s="239">
        <f>VLOOKUP($B60,'Complexity of the crisis'!$C$6:$AN$170,38,FALSE)</f>
        <v>3</v>
      </c>
      <c r="T60" s="131" t="str">
        <f>VLOOKUP(B60,Lists!$C$3:$E$163,3,FALSE)</f>
        <v>Asia</v>
      </c>
      <c r="U60" s="132">
        <f>VLOOKUP(B60,'INFORM Severity - hidden'!$C$5:$V$170,20,FALSE)</f>
        <v>44439</v>
      </c>
    </row>
    <row r="61" spans="1:21" x14ac:dyDescent="0.25">
      <c r="A61" s="128" t="str">
        <f t="array" ref="A61">IFERROR(INDEX(Lists!$B$2:$B$153,SMALL(IF(Lists!$I$2:$I$153="Individual",ROW(Lists!$B$2:$B$153)),ROW(57:57))-1,1),"")</f>
        <v>Cabo Delgado Islamist Insurgency</v>
      </c>
      <c r="B61" s="129" t="str">
        <f>VLOOKUP(A61,Lists!$B$2:$G$153,2,FALSE)</f>
        <v>MOZ004</v>
      </c>
      <c r="C61" s="129" t="str">
        <f>VLOOKUP(B61,'INFORM Severity - hidden'!$C$5:$D$160,2,FALSE)</f>
        <v>Mozambique</v>
      </c>
      <c r="D61" s="129" t="str">
        <f>VLOOKUP(A61,Lists!$B$2:$G$153,3,FALSE)</f>
        <v>MOZ</v>
      </c>
      <c r="E61" s="130" t="str">
        <f>VLOOKUP(A61,Lists!$B$2:$G$153,5,FALSE)</f>
        <v>Other type of violence</v>
      </c>
      <c r="F61" s="237">
        <f t="shared" si="5"/>
        <v>3.5</v>
      </c>
      <c r="G61" s="127">
        <f t="shared" si="6"/>
        <v>4</v>
      </c>
      <c r="H61" s="127" t="str">
        <f t="shared" si="7"/>
        <v>High</v>
      </c>
      <c r="I61" s="238" t="str">
        <f>INDEX(Trends!$D$3:$D$404,MATCH(B61,Trends!$C$3:$C$404,0))</f>
        <v>Stable</v>
      </c>
      <c r="J61" s="127" t="str">
        <f>VLOOKUP($B61,Reliability!$A$3:$I$170,9,FALSE)</f>
        <v>High</v>
      </c>
      <c r="K61" s="239">
        <f t="shared" si="8"/>
        <v>3.4</v>
      </c>
      <c r="L61" s="239">
        <f>VLOOKUP($B61,'Impact of the crisis'!$C$6:$N$170,12,FALSE)</f>
        <v>2.8</v>
      </c>
      <c r="M61" s="239">
        <f>VLOOKUP($B61,'Impact of the crisis'!$C$6:$AB$170,26,FALSE)</f>
        <v>3.6</v>
      </c>
      <c r="N61" s="239">
        <f>VLOOKUP($B61,'Conditions of people affected'!$C$6:$R$170,16,FALSE)</f>
        <v>3.25</v>
      </c>
      <c r="O61" s="239">
        <f>VLOOKUP($B61,'Conditions of people affected'!$C$6:$R$170,9,FALSE)</f>
        <v>3.5</v>
      </c>
      <c r="P61" s="239">
        <f>VLOOKUP($B61,'Conditions of people affected'!$C$6:$R$170,15,FALSE)</f>
        <v>3</v>
      </c>
      <c r="Q61" s="239">
        <f t="shared" si="9"/>
        <v>4.0999999999999996</v>
      </c>
      <c r="R61" s="239">
        <f>VLOOKUP($B61,'Complexity of the crisis'!$C$6:$AN$170,22,FALSE)</f>
        <v>4.5</v>
      </c>
      <c r="S61" s="239">
        <f>VLOOKUP($B61,'Complexity of the crisis'!$C$6:$AN$170,38,FALSE)</f>
        <v>3.5</v>
      </c>
      <c r="T61" s="131" t="str">
        <f>VLOOKUP(B61,Lists!$C$3:$E$163,3,FALSE)</f>
        <v>Africa</v>
      </c>
      <c r="U61" s="132">
        <f>VLOOKUP(B61,'INFORM Severity - hidden'!$C$5:$V$170,20,FALSE)</f>
        <v>44392</v>
      </c>
    </row>
    <row r="62" spans="1:21" x14ac:dyDescent="0.25">
      <c r="A62" s="128" t="str">
        <f t="array" ref="A62">IFERROR(INDEX(Lists!$B$2:$B$153,SMALL(IF(Lists!$I$2:$I$153="Individual",ROW(Lists!$B$2:$B$153)),ROW(58:58))-1,1),"")</f>
        <v>Refugees from Mali in Mauritania</v>
      </c>
      <c r="B62" s="129" t="str">
        <f>VLOOKUP(A62,Lists!$B$2:$G$153,2,FALSE)</f>
        <v>MRT002</v>
      </c>
      <c r="C62" s="129" t="str">
        <f>VLOOKUP(B62,'INFORM Severity - hidden'!$C$5:$D$160,2,FALSE)</f>
        <v>Mauritania</v>
      </c>
      <c r="D62" s="129" t="str">
        <f>VLOOKUP(A62,Lists!$B$2:$G$153,3,FALSE)</f>
        <v>MRT</v>
      </c>
      <c r="E62" s="130" t="str">
        <f>VLOOKUP(A62,Lists!$B$2:$G$153,5,FALSE)</f>
        <v>International displacement</v>
      </c>
      <c r="F62" s="237">
        <f t="shared" si="5"/>
        <v>2.1</v>
      </c>
      <c r="G62" s="127">
        <f t="shared" si="6"/>
        <v>3</v>
      </c>
      <c r="H62" s="127" t="str">
        <f t="shared" si="7"/>
        <v>Medium</v>
      </c>
      <c r="I62" s="238" t="str">
        <f>INDEX(Trends!$D$3:$D$404,MATCH(B62,Trends!$C$3:$C$404,0))</f>
        <v>Stable</v>
      </c>
      <c r="J62" s="127" t="str">
        <f>VLOOKUP($B62,Reliability!$A$3:$I$170,9,FALSE)</f>
        <v>High</v>
      </c>
      <c r="K62" s="239">
        <f t="shared" si="8"/>
        <v>1.8</v>
      </c>
      <c r="L62" s="239">
        <f>VLOOKUP($B62,'Impact of the crisis'!$C$6:$N$170,12,FALSE)</f>
        <v>0</v>
      </c>
      <c r="M62" s="239">
        <f>VLOOKUP($B62,'Impact of the crisis'!$C$6:$AB$170,26,FALSE)</f>
        <v>2.5</v>
      </c>
      <c r="N62" s="239">
        <f>VLOOKUP($B62,'Conditions of people affected'!$C$6:$R$170,16,FALSE)</f>
        <v>2.25</v>
      </c>
      <c r="O62" s="239">
        <f>VLOOKUP($B62,'Conditions of people affected'!$C$6:$R$170,9,FALSE)</f>
        <v>1.5</v>
      </c>
      <c r="P62" s="239">
        <f>VLOOKUP($B62,'Conditions of people affected'!$C$6:$R$170,15,FALSE)</f>
        <v>3</v>
      </c>
      <c r="Q62" s="239">
        <f t="shared" si="9"/>
        <v>2.1</v>
      </c>
      <c r="R62" s="239">
        <f>VLOOKUP($B62,'Complexity of the crisis'!$C$6:$AN$170,22,FALSE)</f>
        <v>2.7</v>
      </c>
      <c r="S62" s="239">
        <f>VLOOKUP($B62,'Complexity of the crisis'!$C$6:$AN$170,38,FALSE)</f>
        <v>1.5</v>
      </c>
      <c r="T62" s="131" t="str">
        <f>VLOOKUP(B62,Lists!$C$3:$E$163,3,FALSE)</f>
        <v>Africa</v>
      </c>
      <c r="U62" s="132">
        <f>VLOOKUP(B62,'INFORM Severity - hidden'!$C$5:$V$170,20,FALSE)</f>
        <v>44419</v>
      </c>
    </row>
    <row r="63" spans="1:21" x14ac:dyDescent="0.25">
      <c r="A63" s="128" t="str">
        <f t="array" ref="A63">IFERROR(INDEX(Lists!$B$2:$B$153,SMALL(IF(Lists!$I$2:$I$153="Individual",ROW(Lists!$B$2:$B$153)),ROW(59:59))-1,1),"")</f>
        <v>Food Security in Mauritania</v>
      </c>
      <c r="B63" s="129" t="str">
        <f>VLOOKUP(A63,Lists!$B$2:$G$153,2,FALSE)</f>
        <v>MRT003</v>
      </c>
      <c r="C63" s="129" t="str">
        <f>VLOOKUP(B63,'INFORM Severity - hidden'!$C$5:$D$160,2,FALSE)</f>
        <v>Mauritania</v>
      </c>
      <c r="D63" s="129" t="str">
        <f>VLOOKUP(A63,Lists!$B$2:$G$153,3,FALSE)</f>
        <v>MRT</v>
      </c>
      <c r="E63" s="130" t="str">
        <f>VLOOKUP(A63,Lists!$B$2:$G$153,5,FALSE)</f>
        <v>Drought</v>
      </c>
      <c r="F63" s="237">
        <f t="shared" si="5"/>
        <v>2.9</v>
      </c>
      <c r="G63" s="127">
        <f t="shared" si="6"/>
        <v>3</v>
      </c>
      <c r="H63" s="127" t="str">
        <f t="shared" si="7"/>
        <v>Medium</v>
      </c>
      <c r="I63" s="238" t="str">
        <f>INDEX(Trends!$D$3:$D$404,MATCH(B63,Trends!$C$3:$C$404,0))</f>
        <v>Increasing</v>
      </c>
      <c r="J63" s="127" t="str">
        <f>VLOOKUP($B63,Reliability!$A$3:$I$170,9,FALSE)</f>
        <v>Medium</v>
      </c>
      <c r="K63" s="239">
        <f t="shared" si="8"/>
        <v>3.4</v>
      </c>
      <c r="L63" s="239">
        <f>VLOOKUP($B63,'Impact of the crisis'!$C$6:$N$170,12,FALSE)</f>
        <v>4.4000000000000004</v>
      </c>
      <c r="M63" s="239">
        <f>VLOOKUP($B63,'Impact of the crisis'!$C$6:$AB$170,26,FALSE)</f>
        <v>2.8</v>
      </c>
      <c r="N63" s="239">
        <f>VLOOKUP($B63,'Conditions of people affected'!$C$6:$R$170,16,FALSE)</f>
        <v>2.9</v>
      </c>
      <c r="O63" s="239">
        <f>VLOOKUP($B63,'Conditions of people affected'!$C$6:$R$170,9,FALSE)</f>
        <v>2.8</v>
      </c>
      <c r="P63" s="239">
        <f>VLOOKUP($B63,'Conditions of people affected'!$C$6:$R$170,15,FALSE)</f>
        <v>3</v>
      </c>
      <c r="Q63" s="239">
        <f t="shared" si="9"/>
        <v>2.4</v>
      </c>
      <c r="R63" s="239">
        <f>VLOOKUP($B63,'Complexity of the crisis'!$C$6:$AN$170,22,FALSE)</f>
        <v>2.7</v>
      </c>
      <c r="S63" s="239">
        <f>VLOOKUP($B63,'Complexity of the crisis'!$C$6:$AN$170,38,FALSE)</f>
        <v>2</v>
      </c>
      <c r="T63" s="131" t="str">
        <f>VLOOKUP(B63,Lists!$C$3:$E$163,3,FALSE)</f>
        <v>Africa</v>
      </c>
      <c r="U63" s="132">
        <f>VLOOKUP(B63,'INFORM Severity - hidden'!$C$5:$V$170,20,FALSE)</f>
        <v>44419</v>
      </c>
    </row>
    <row r="64" spans="1:21" x14ac:dyDescent="0.25">
      <c r="A64" s="128" t="str">
        <f t="array" ref="A64">IFERROR(INDEX(Lists!$B$2:$B$153,SMALL(IF(Lists!$I$2:$I$153="Individual",ROW(Lists!$B$2:$B$153)),ROW(60:60))-1,1),"")</f>
        <v>Complex crisis in Malawi</v>
      </c>
      <c r="B64" s="129" t="str">
        <f>VLOOKUP(A64,Lists!$B$2:$G$153,2,FALSE)</f>
        <v>MWI002</v>
      </c>
      <c r="C64" s="129" t="str">
        <f>VLOOKUP(B64,'INFORM Severity - hidden'!$C$5:$D$160,2,FALSE)</f>
        <v>Malawi</v>
      </c>
      <c r="D64" s="129" t="str">
        <f>VLOOKUP(A64,Lists!$B$2:$G$153,3,FALSE)</f>
        <v>MWI</v>
      </c>
      <c r="E64" s="130" t="str">
        <f>VLOOKUP(A64,Lists!$B$2:$G$153,5,FALSE)</f>
        <v>Complex crisis</v>
      </c>
      <c r="F64" s="237">
        <f t="shared" si="5"/>
        <v>3</v>
      </c>
      <c r="G64" s="127">
        <f t="shared" si="6"/>
        <v>3</v>
      </c>
      <c r="H64" s="127" t="str">
        <f t="shared" si="7"/>
        <v>Medium</v>
      </c>
      <c r="I64" s="238" t="str">
        <f>INDEX(Trends!$D$3:$D$404,MATCH(B64,Trends!$C$3:$C$404,0))</f>
        <v>Increasing</v>
      </c>
      <c r="J64" s="127" t="str">
        <f>VLOOKUP($B64,Reliability!$A$3:$I$170,9,FALSE)</f>
        <v>Very High</v>
      </c>
      <c r="K64" s="239">
        <f t="shared" si="8"/>
        <v>3.1</v>
      </c>
      <c r="L64" s="239">
        <f>VLOOKUP($B64,'Impact of the crisis'!$C$6:$N$170,12,FALSE)</f>
        <v>4.4000000000000004</v>
      </c>
      <c r="M64" s="239">
        <f>VLOOKUP($B64,'Impact of the crisis'!$C$6:$AB$170,26,FALSE)</f>
        <v>2.1</v>
      </c>
      <c r="N64" s="239">
        <f>VLOOKUP($B64,'Conditions of people affected'!$C$6:$R$170,16,FALSE)</f>
        <v>3.5</v>
      </c>
      <c r="O64" s="239">
        <f>VLOOKUP($B64,'Conditions of people affected'!$C$6:$R$170,9,FALSE)</f>
        <v>4</v>
      </c>
      <c r="P64" s="239">
        <f>VLOOKUP($B64,'Conditions of people affected'!$C$6:$R$170,15,FALSE)</f>
        <v>3</v>
      </c>
      <c r="Q64" s="239">
        <f t="shared" si="9"/>
        <v>2</v>
      </c>
      <c r="R64" s="239">
        <f>VLOOKUP($B64,'Complexity of the crisis'!$C$6:$AN$170,22,FALSE)</f>
        <v>1.9</v>
      </c>
      <c r="S64" s="239">
        <f>VLOOKUP($B64,'Complexity of the crisis'!$C$6:$AN$170,38,FALSE)</f>
        <v>2</v>
      </c>
      <c r="T64" s="131" t="str">
        <f>VLOOKUP(B64,Lists!$C$3:$E$163,3,FALSE)</f>
        <v>Africa</v>
      </c>
      <c r="U64" s="132">
        <f>VLOOKUP(B64,'INFORM Severity - hidden'!$C$5:$V$170,20,FALSE)</f>
        <v>44388</v>
      </c>
    </row>
    <row r="65" spans="1:21" x14ac:dyDescent="0.25">
      <c r="A65" s="128" t="str">
        <f t="array" ref="A65">IFERROR(INDEX(Lists!$B$2:$B$153,SMALL(IF(Lists!$I$2:$I$153="Individual",ROW(Lists!$B$2:$B$153)),ROW(61:61))-1,1),"")</f>
        <v>International Refugees in Malaysia</v>
      </c>
      <c r="B65" s="129" t="str">
        <f>VLOOKUP(A65,Lists!$B$2:$G$153,2,FALSE)</f>
        <v>MYS001</v>
      </c>
      <c r="C65" s="129" t="str">
        <f>VLOOKUP(B65,'INFORM Severity - hidden'!$C$5:$D$160,2,FALSE)</f>
        <v>Malaysia</v>
      </c>
      <c r="D65" s="129" t="str">
        <f>VLOOKUP(A65,Lists!$B$2:$G$153,3,FALSE)</f>
        <v>MYS</v>
      </c>
      <c r="E65" s="130" t="str">
        <f>VLOOKUP(A65,Lists!$B$2:$G$153,5,FALSE)</f>
        <v>International displacement</v>
      </c>
      <c r="F65" s="237">
        <f t="shared" si="5"/>
        <v>1.8</v>
      </c>
      <c r="G65" s="127">
        <f t="shared" si="6"/>
        <v>2</v>
      </c>
      <c r="H65" s="127" t="str">
        <f t="shared" si="7"/>
        <v>Low</v>
      </c>
      <c r="I65" s="238" t="str">
        <f>INDEX(Trends!$D$3:$D$404,MATCH(B65,Trends!$C$3:$C$404,0))</f>
        <v>Increasing</v>
      </c>
      <c r="J65" s="127" t="str">
        <f>VLOOKUP($B65,Reliability!$A$3:$I$170,9,FALSE)</f>
        <v>High</v>
      </c>
      <c r="K65" s="239">
        <f t="shared" si="8"/>
        <v>1.5</v>
      </c>
      <c r="L65" s="239">
        <f>VLOOKUP($B65,'Impact of the crisis'!$C$6:$N$170,12,FALSE)</f>
        <v>1</v>
      </c>
      <c r="M65" s="239">
        <f>VLOOKUP($B65,'Impact of the crisis'!$C$6:$AB$170,26,FALSE)</f>
        <v>1.8</v>
      </c>
      <c r="N65" s="239">
        <f>VLOOKUP($B65,'Conditions of people affected'!$C$6:$R$170,16,FALSE)</f>
        <v>1.55</v>
      </c>
      <c r="O65" s="239">
        <f>VLOOKUP($B65,'Conditions of people affected'!$C$6:$R$170,9,FALSE)</f>
        <v>2.1</v>
      </c>
      <c r="P65" s="239">
        <f>VLOOKUP($B65,'Conditions of people affected'!$C$6:$R$170,15,FALSE)</f>
        <v>1</v>
      </c>
      <c r="Q65" s="239">
        <f t="shared" si="9"/>
        <v>2.2999999999999998</v>
      </c>
      <c r="R65" s="239">
        <f>VLOOKUP($B65,'Complexity of the crisis'!$C$6:$AN$170,22,FALSE)</f>
        <v>2</v>
      </c>
      <c r="S65" s="239">
        <f>VLOOKUP($B65,'Complexity of the crisis'!$C$6:$AN$170,38,FALSE)</f>
        <v>2.5</v>
      </c>
      <c r="T65" s="131" t="str">
        <f>VLOOKUP(B65,Lists!$C$3:$E$163,3,FALSE)</f>
        <v>Asia</v>
      </c>
      <c r="U65" s="132">
        <f>VLOOKUP(B65,'INFORM Severity - hidden'!$C$5:$V$170,20,FALSE)</f>
        <v>44439</v>
      </c>
    </row>
    <row r="66" spans="1:21" x14ac:dyDescent="0.25">
      <c r="A66" s="128" t="str">
        <f t="array" ref="A66">IFERROR(INDEX(Lists!$B$2:$B$153,SMALL(IF(Lists!$I$2:$I$153="Individual",ROW(Lists!$B$2:$B$153)),ROW(62:62))-1,1),"")</f>
        <v>Food Security Crisis in Namibia</v>
      </c>
      <c r="B66" s="129" t="str">
        <f>VLOOKUP(A66,Lists!$B$2:$G$153,2,FALSE)</f>
        <v>NAM002</v>
      </c>
      <c r="C66" s="129" t="str">
        <f>VLOOKUP(B66,'INFORM Severity - hidden'!$C$5:$D$160,2,FALSE)</f>
        <v>Namibia</v>
      </c>
      <c r="D66" s="129" t="str">
        <f>VLOOKUP(A66,Lists!$B$2:$G$153,3,FALSE)</f>
        <v>NAM</v>
      </c>
      <c r="E66" s="130" t="str">
        <f>VLOOKUP(A66,Lists!$B$2:$G$153,5,FALSE)</f>
        <v>Food Security</v>
      </c>
      <c r="F66" s="237">
        <f t="shared" si="5"/>
        <v>2.2999999999999998</v>
      </c>
      <c r="G66" s="127">
        <f t="shared" si="6"/>
        <v>3</v>
      </c>
      <c r="H66" s="127" t="str">
        <f t="shared" si="7"/>
        <v>Medium</v>
      </c>
      <c r="I66" s="238" t="str">
        <f>INDEX(Trends!$D$3:$D$404,MATCH(B66,Trends!$C$3:$C$404,0))</f>
        <v>Increasing</v>
      </c>
      <c r="J66" s="127" t="str">
        <f>VLOOKUP($B66,Reliability!$A$3:$I$170,9,FALSE)</f>
        <v>High</v>
      </c>
      <c r="K66" s="239">
        <f t="shared" si="8"/>
        <v>2.6</v>
      </c>
      <c r="L66" s="239">
        <f>VLOOKUP($B66,'Impact of the crisis'!$C$6:$N$170,12,FALSE)</f>
        <v>4.0999999999999996</v>
      </c>
      <c r="M66" s="239">
        <f>VLOOKUP($B66,'Impact of the crisis'!$C$6:$AB$170,26,FALSE)</f>
        <v>1.4</v>
      </c>
      <c r="N66" s="239">
        <f>VLOOKUP($B66,'Conditions of people affected'!$C$6:$R$170,16,FALSE)</f>
        <v>2.85</v>
      </c>
      <c r="O66" s="239">
        <f>VLOOKUP($B66,'Conditions of people affected'!$C$6:$R$170,9,FALSE)</f>
        <v>2.7</v>
      </c>
      <c r="P66" s="239">
        <f>VLOOKUP($B66,'Conditions of people affected'!$C$6:$R$170,15,FALSE)</f>
        <v>3</v>
      </c>
      <c r="Q66" s="239">
        <f t="shared" si="9"/>
        <v>1.3</v>
      </c>
      <c r="R66" s="239">
        <f>VLOOKUP($B66,'Complexity of the crisis'!$C$6:$AN$170,22,FALSE)</f>
        <v>1.5</v>
      </c>
      <c r="S66" s="239">
        <f>VLOOKUP($B66,'Complexity of the crisis'!$C$6:$AN$170,38,FALSE)</f>
        <v>1</v>
      </c>
      <c r="T66" s="131" t="str">
        <f>VLOOKUP(B66,Lists!$C$3:$E$163,3,FALSE)</f>
        <v>Africa</v>
      </c>
      <c r="U66" s="132">
        <f>VLOOKUP(B66,'INFORM Severity - hidden'!$C$5:$V$170,20,FALSE)</f>
        <v>44388</v>
      </c>
    </row>
    <row r="67" spans="1:21" x14ac:dyDescent="0.25">
      <c r="A67" s="128" t="str">
        <f t="array" ref="A67">IFERROR(INDEX(Lists!$B$2:$B$153,SMALL(IF(Lists!$I$2:$I$153="Individual",ROW(Lists!$B$2:$B$153)),ROW(63:63))-1,1),"")</f>
        <v>Boko Haram in Niger</v>
      </c>
      <c r="B67" s="129" t="str">
        <f>VLOOKUP(A67,Lists!$B$2:$G$153,2,FALSE)</f>
        <v>NER002</v>
      </c>
      <c r="C67" s="129" t="str">
        <f>VLOOKUP(B67,'INFORM Severity - hidden'!$C$5:$D$160,2,FALSE)</f>
        <v>Niger</v>
      </c>
      <c r="D67" s="129" t="str">
        <f>VLOOKUP(A67,Lists!$B$2:$G$153,3,FALSE)</f>
        <v>NER</v>
      </c>
      <c r="E67" s="130" t="str">
        <f>VLOOKUP(A67,Lists!$B$2:$G$153,5,FALSE)</f>
        <v>Conflict</v>
      </c>
      <c r="F67" s="237">
        <f t="shared" si="5"/>
        <v>3.1</v>
      </c>
      <c r="G67" s="127">
        <f t="shared" si="6"/>
        <v>4</v>
      </c>
      <c r="H67" s="127" t="str">
        <f t="shared" si="7"/>
        <v>High</v>
      </c>
      <c r="I67" s="238" t="str">
        <f>INDEX(Trends!$D$3:$D$404,MATCH(B67,Trends!$C$3:$C$404,0))</f>
        <v>Increasing</v>
      </c>
      <c r="J67" s="127" t="str">
        <f>VLOOKUP($B67,Reliability!$A$3:$I$170,9,FALSE)</f>
        <v>Medium</v>
      </c>
      <c r="K67" s="239">
        <f t="shared" si="8"/>
        <v>2.6</v>
      </c>
      <c r="L67" s="239">
        <f>VLOOKUP($B67,'Impact of the crisis'!$C$6:$N$170,12,FALSE)</f>
        <v>1.2</v>
      </c>
      <c r="M67" s="239">
        <f>VLOOKUP($B67,'Impact of the crisis'!$C$6:$AB$170,26,FALSE)</f>
        <v>3.1</v>
      </c>
      <c r="N67" s="239">
        <f>VLOOKUP($B67,'Conditions of people affected'!$C$6:$R$170,16,FALSE)</f>
        <v>2.7</v>
      </c>
      <c r="O67" s="239">
        <f>VLOOKUP($B67,'Conditions of people affected'!$C$6:$R$170,9,FALSE)</f>
        <v>2.4</v>
      </c>
      <c r="P67" s="239">
        <f>VLOOKUP($B67,'Conditions of people affected'!$C$6:$R$170,15,FALSE)</f>
        <v>3</v>
      </c>
      <c r="Q67" s="239">
        <f t="shared" si="9"/>
        <v>4</v>
      </c>
      <c r="R67" s="239">
        <f>VLOOKUP($B67,'Complexity of the crisis'!$C$6:$AN$170,22,FALSE)</f>
        <v>3.3</v>
      </c>
      <c r="S67" s="239">
        <f>VLOOKUP($B67,'Complexity of the crisis'!$C$6:$AN$170,38,FALSE)</f>
        <v>4.5</v>
      </c>
      <c r="T67" s="131" t="str">
        <f>VLOOKUP(B67,Lists!$C$3:$E$163,3,FALSE)</f>
        <v>Africa</v>
      </c>
      <c r="U67" s="132">
        <f>VLOOKUP(B67,'INFORM Severity - hidden'!$C$5:$V$170,20,FALSE)</f>
        <v>44356</v>
      </c>
    </row>
    <row r="68" spans="1:21" x14ac:dyDescent="0.25">
      <c r="A68" s="128" t="str">
        <f t="array" ref="A68">IFERROR(INDEX(Lists!$B$2:$B$153,SMALL(IF(Lists!$I$2:$I$153="Individual",ROW(Lists!$B$2:$B$153)),ROW(64:64))-1,1),"")</f>
        <v>Mali/Burkina Faso conflict</v>
      </c>
      <c r="B68" s="129" t="str">
        <f>VLOOKUP(A68,Lists!$B$2:$G$153,2,FALSE)</f>
        <v>NER003</v>
      </c>
      <c r="C68" s="129" t="str">
        <f>VLOOKUP(B68,'INFORM Severity - hidden'!$C$5:$D$160,2,FALSE)</f>
        <v>Niger</v>
      </c>
      <c r="D68" s="129" t="str">
        <f>VLOOKUP(A68,Lists!$B$2:$G$153,3,FALSE)</f>
        <v>NER</v>
      </c>
      <c r="E68" s="130" t="str">
        <f>VLOOKUP(A68,Lists!$B$2:$G$153,5,FALSE)</f>
        <v>Conflict</v>
      </c>
      <c r="F68" s="237">
        <f t="shared" si="5"/>
        <v>3.4</v>
      </c>
      <c r="G68" s="127">
        <f t="shared" si="6"/>
        <v>4</v>
      </c>
      <c r="H68" s="127" t="str">
        <f t="shared" si="7"/>
        <v>High</v>
      </c>
      <c r="I68" s="238" t="str">
        <f>INDEX(Trends!$D$3:$D$404,MATCH(B68,Trends!$C$3:$C$404,0))</f>
        <v>Increasing</v>
      </c>
      <c r="J68" s="127" t="str">
        <f>VLOOKUP($B68,Reliability!$A$3:$I$170,9,FALSE)</f>
        <v>Medium</v>
      </c>
      <c r="K68" s="239">
        <f t="shared" si="8"/>
        <v>3</v>
      </c>
      <c r="L68" s="239">
        <f>VLOOKUP($B68,'Impact of the crisis'!$C$6:$N$170,12,FALSE)</f>
        <v>2.4</v>
      </c>
      <c r="M68" s="239">
        <f>VLOOKUP($B68,'Impact of the crisis'!$C$6:$AB$170,26,FALSE)</f>
        <v>3.2</v>
      </c>
      <c r="N68" s="239">
        <f>VLOOKUP($B68,'Conditions of people affected'!$C$6:$R$170,16,FALSE)</f>
        <v>3.25</v>
      </c>
      <c r="O68" s="239">
        <f>VLOOKUP($B68,'Conditions of people affected'!$C$6:$R$170,9,FALSE)</f>
        <v>3.5</v>
      </c>
      <c r="P68" s="239">
        <f>VLOOKUP($B68,'Conditions of people affected'!$C$6:$R$170,15,FALSE)</f>
        <v>3</v>
      </c>
      <c r="Q68" s="239">
        <f t="shared" si="9"/>
        <v>4</v>
      </c>
      <c r="R68" s="239">
        <f>VLOOKUP($B68,'Complexity of the crisis'!$C$6:$AN$170,22,FALSE)</f>
        <v>3.3</v>
      </c>
      <c r="S68" s="239">
        <f>VLOOKUP($B68,'Complexity of the crisis'!$C$6:$AN$170,38,FALSE)</f>
        <v>4.5</v>
      </c>
      <c r="T68" s="131" t="str">
        <f>VLOOKUP(B68,Lists!$C$3:$E$163,3,FALSE)</f>
        <v>Africa</v>
      </c>
      <c r="U68" s="132">
        <f>VLOOKUP(B68,'INFORM Severity - hidden'!$C$5:$V$170,20,FALSE)</f>
        <v>44356</v>
      </c>
    </row>
    <row r="69" spans="1:21" x14ac:dyDescent="0.25">
      <c r="A69" s="128" t="str">
        <f t="array" ref="A69">IFERROR(INDEX(Lists!$B$2:$B$153,SMALL(IF(Lists!$I$2:$I$153="Individual",ROW(Lists!$B$2:$B$153)),ROW(65:65))-1,1),"")</f>
        <v>Nigerian Refugees</v>
      </c>
      <c r="B69" s="129" t="str">
        <f>VLOOKUP(A69,Lists!$B$2:$G$153,2,FALSE)</f>
        <v>NER004</v>
      </c>
      <c r="C69" s="129" t="str">
        <f>VLOOKUP(B69,'INFORM Severity - hidden'!$C$5:$D$160,2,FALSE)</f>
        <v>Niger</v>
      </c>
      <c r="D69" s="129" t="str">
        <f>VLOOKUP(A69,Lists!$B$2:$G$153,3,FALSE)</f>
        <v>NER</v>
      </c>
      <c r="E69" s="130" t="str">
        <f>VLOOKUP(A69,Lists!$B$2:$G$153,5,FALSE)</f>
        <v>International displacement</v>
      </c>
      <c r="F69" s="237">
        <f t="shared" ref="F69:F100" si="10">IF(OR(N69="x",K69="x"),"x",ROUND((5-GEOMEAN(((5-K69)/5*4+1),((5-N69)/5*4+1),((5-N69)/5*4+1)))/4*3.5+Q69*0.3,1))</f>
        <v>2.8</v>
      </c>
      <c r="G69" s="127">
        <f t="shared" ref="G69:G100" si="11">IF(F69="x","x",ROUNDUP(F69,0))</f>
        <v>3</v>
      </c>
      <c r="H69" s="127" t="str">
        <f t="shared" ref="H69:H100" si="12">IF(N69="x","x",IF(K69="x","x",(IF(G69=5,"Very High",IF(G69=4,"High",IF(G69=3,"Medium",IF(G69=2,"Low","Very Low")))))))</f>
        <v>Medium</v>
      </c>
      <c r="I69" s="238" t="str">
        <f>INDEX(Trends!$D$3:$D$404,MATCH(B69,Trends!$C$3:$C$404,0))</f>
        <v>Increasing</v>
      </c>
      <c r="J69" s="127" t="str">
        <f>VLOOKUP($B69,Reliability!$A$3:$I$170,9,FALSE)</f>
        <v>Medium</v>
      </c>
      <c r="K69" s="239">
        <f t="shared" ref="K69:K100" si="13">IF(OR(M69="x",L69="x"),"x",ROUND((5-GEOMEAN(((5-L69)/5*4+1),((5-M69)/5*4+1),((5-M69)/5*4+1)))/4*5,1))</f>
        <v>2</v>
      </c>
      <c r="L69" s="239">
        <f>VLOOKUP($B69,'Impact of the crisis'!$C$6:$N$170,12,FALSE)</f>
        <v>0.6</v>
      </c>
      <c r="M69" s="239">
        <f>VLOOKUP($B69,'Impact of the crisis'!$C$6:$AB$170,26,FALSE)</f>
        <v>2.6</v>
      </c>
      <c r="N69" s="239">
        <f>VLOOKUP($B69,'Conditions of people affected'!$C$6:$R$170,16,FALSE)</f>
        <v>3.05</v>
      </c>
      <c r="O69" s="239">
        <f>VLOOKUP($B69,'Conditions of people affected'!$C$6:$R$170,9,FALSE)</f>
        <v>3.1</v>
      </c>
      <c r="P69" s="239">
        <f>VLOOKUP($B69,'Conditions of people affected'!$C$6:$R$170,15,FALSE)</f>
        <v>3</v>
      </c>
      <c r="Q69" s="239">
        <f t="shared" ref="Q69:Q100" si="14">IF(OR(S69="x",R69="x"),R69,ROUND((5-GEOMEAN(((5-R69)/5*4+1),((5-S69)/5*4+1)))/4*5,1))</f>
        <v>2.9</v>
      </c>
      <c r="R69" s="239">
        <f>VLOOKUP($B69,'Complexity of the crisis'!$C$6:$AN$170,22,FALSE)</f>
        <v>3.3</v>
      </c>
      <c r="S69" s="239">
        <f>VLOOKUP($B69,'Complexity of the crisis'!$C$6:$AN$170,38,FALSE)</f>
        <v>2.5</v>
      </c>
      <c r="T69" s="131" t="str">
        <f>VLOOKUP(B69,Lists!$C$3:$E$163,3,FALSE)</f>
        <v>Africa</v>
      </c>
      <c r="U69" s="132">
        <f>VLOOKUP(B69,'INFORM Severity - hidden'!$C$5:$V$170,20,FALSE)</f>
        <v>44356</v>
      </c>
    </row>
    <row r="70" spans="1:21" x14ac:dyDescent="0.25">
      <c r="A70" s="128" t="str">
        <f t="array" ref="A70">IFERROR(INDEX(Lists!$B$2:$B$153,SMALL(IF(Lists!$I$2:$I$153="Individual",ROW(Lists!$B$2:$B$153)),ROW(66:66))-1,1),"")</f>
        <v>Complex crisis in Nigeria</v>
      </c>
      <c r="B70" s="129" t="str">
        <f>VLOOKUP(A70,Lists!$B$2:$G$153,2,FALSE)</f>
        <v>NGA001</v>
      </c>
      <c r="C70" s="129" t="str">
        <f>VLOOKUP(B70,'INFORM Severity - hidden'!$C$5:$D$160,2,FALSE)</f>
        <v>Nigeria</v>
      </c>
      <c r="D70" s="129" t="str">
        <f>VLOOKUP(A70,Lists!$B$2:$G$153,3,FALSE)</f>
        <v>NGA</v>
      </c>
      <c r="E70" s="130" t="str">
        <f>VLOOKUP(A70,Lists!$B$2:$G$153,5,FALSE)</f>
        <v>Complex crisis</v>
      </c>
      <c r="F70" s="237">
        <f t="shared" si="10"/>
        <v>4.3</v>
      </c>
      <c r="G70" s="127">
        <f t="shared" si="11"/>
        <v>5</v>
      </c>
      <c r="H70" s="127" t="str">
        <f t="shared" si="12"/>
        <v>Very High</v>
      </c>
      <c r="I70" s="238" t="str">
        <f>INDEX(Trends!$D$3:$D$404,MATCH(B70,Trends!$C$3:$C$404,0))</f>
        <v>Increasing</v>
      </c>
      <c r="J70" s="127" t="str">
        <f>VLOOKUP($B70,Reliability!$A$3:$I$170,9,FALSE)</f>
        <v>High</v>
      </c>
      <c r="K70" s="239">
        <f t="shared" si="13"/>
        <v>4.2</v>
      </c>
      <c r="L70" s="239">
        <f>VLOOKUP($B70,'Impact of the crisis'!$C$6:$N$170,12,FALSE)</f>
        <v>4.3</v>
      </c>
      <c r="M70" s="239">
        <f>VLOOKUP($B70,'Impact of the crisis'!$C$6:$AB$170,26,FALSE)</f>
        <v>4.2</v>
      </c>
      <c r="N70" s="239">
        <f>VLOOKUP($B70,'Conditions of people affected'!$C$6:$R$170,16,FALSE)</f>
        <v>4</v>
      </c>
      <c r="O70" s="239">
        <f>VLOOKUP($B70,'Conditions of people affected'!$C$6:$R$170,9,FALSE)</f>
        <v>5</v>
      </c>
      <c r="P70" s="239">
        <f>VLOOKUP($B70,'Conditions of people affected'!$C$6:$R$170,15,FALSE)</f>
        <v>3</v>
      </c>
      <c r="Q70" s="239">
        <f t="shared" si="14"/>
        <v>4.7</v>
      </c>
      <c r="R70" s="239">
        <f>VLOOKUP($B70,'Complexity of the crisis'!$C$6:$AN$170,22,FALSE)</f>
        <v>4.3</v>
      </c>
      <c r="S70" s="239">
        <f>VLOOKUP($B70,'Complexity of the crisis'!$C$6:$AN$170,38,FALSE)</f>
        <v>5</v>
      </c>
      <c r="T70" s="131" t="str">
        <f>VLOOKUP(B70,Lists!$C$3:$E$163,3,FALSE)</f>
        <v>Africa</v>
      </c>
      <c r="U70" s="132">
        <f>VLOOKUP(B70,'INFORM Severity - hidden'!$C$5:$V$170,20,FALSE)</f>
        <v>44418</v>
      </c>
    </row>
    <row r="71" spans="1:21" x14ac:dyDescent="0.25">
      <c r="A71" s="128" t="str">
        <f t="array" ref="A71">IFERROR(INDEX(Lists!$B$2:$B$153,SMALL(IF(Lists!$I$2:$I$153="Individual",ROW(Lists!$B$2:$B$153)),ROW(67:67))-1,1),"")</f>
        <v>Middle belt conflict</v>
      </c>
      <c r="B71" s="129" t="str">
        <f>VLOOKUP(A71,Lists!$B$2:$G$153,2,FALSE)</f>
        <v>NGA003</v>
      </c>
      <c r="C71" s="129" t="str">
        <f>VLOOKUP(B71,'INFORM Severity - hidden'!$C$5:$D$160,2,FALSE)</f>
        <v>Nigeria</v>
      </c>
      <c r="D71" s="129" t="str">
        <f>VLOOKUP(A71,Lists!$B$2:$G$153,3,FALSE)</f>
        <v>NGA</v>
      </c>
      <c r="E71" s="130" t="str">
        <f>VLOOKUP(A71,Lists!$B$2:$G$153,5,FALSE)</f>
        <v>Conflict</v>
      </c>
      <c r="F71" s="237">
        <f t="shared" si="10"/>
        <v>3.5</v>
      </c>
      <c r="G71" s="127">
        <f t="shared" si="11"/>
        <v>4</v>
      </c>
      <c r="H71" s="127" t="str">
        <f t="shared" si="12"/>
        <v>High</v>
      </c>
      <c r="I71" s="238" t="str">
        <f>INDEX(Trends!$D$3:$D$404,MATCH(B71,Trends!$C$3:$C$404,0))</f>
        <v>Increasing</v>
      </c>
      <c r="J71" s="127" t="str">
        <f>VLOOKUP($B71,Reliability!$A$3:$I$170,9,FALSE)</f>
        <v>High</v>
      </c>
      <c r="K71" s="239">
        <f t="shared" si="13"/>
        <v>3.1</v>
      </c>
      <c r="L71" s="239">
        <f>VLOOKUP($B71,'Impact of the crisis'!$C$6:$N$170,12,FALSE)</f>
        <v>2.2999999999999998</v>
      </c>
      <c r="M71" s="239">
        <f>VLOOKUP($B71,'Impact of the crisis'!$C$6:$AB$170,26,FALSE)</f>
        <v>3.5</v>
      </c>
      <c r="N71" s="239">
        <f>VLOOKUP($B71,'Conditions of people affected'!$C$6:$R$170,16,FALSE)</f>
        <v>3.4</v>
      </c>
      <c r="O71" s="239">
        <f>VLOOKUP($B71,'Conditions of people affected'!$C$6:$R$170,9,FALSE)</f>
        <v>3.8</v>
      </c>
      <c r="P71" s="239">
        <f>VLOOKUP($B71,'Conditions of people affected'!$C$6:$R$170,15,FALSE)</f>
        <v>3</v>
      </c>
      <c r="Q71" s="239">
        <f t="shared" si="14"/>
        <v>3.9</v>
      </c>
      <c r="R71" s="239">
        <f>VLOOKUP($B71,'Complexity of the crisis'!$C$6:$AN$170,22,FALSE)</f>
        <v>4.3</v>
      </c>
      <c r="S71" s="239">
        <f>VLOOKUP($B71,'Complexity of the crisis'!$C$6:$AN$170,38,FALSE)</f>
        <v>3.5</v>
      </c>
      <c r="T71" s="131" t="str">
        <f>VLOOKUP(B71,Lists!$C$3:$E$163,3,FALSE)</f>
        <v>Africa</v>
      </c>
      <c r="U71" s="132">
        <f>VLOOKUP(B71,'INFORM Severity - hidden'!$C$5:$V$170,20,FALSE)</f>
        <v>44418</v>
      </c>
    </row>
    <row r="72" spans="1:21" x14ac:dyDescent="0.25">
      <c r="A72" s="128" t="str">
        <f t="array" ref="A72">IFERROR(INDEX(Lists!$B$2:$B$153,SMALL(IF(Lists!$I$2:$I$153="Individual",ROW(Lists!$B$2:$B$153)),ROW(68:68))-1,1),"")</f>
        <v>Boko Haram crisis in Nigeria</v>
      </c>
      <c r="B72" s="129" t="str">
        <f>VLOOKUP(A72,Lists!$B$2:$G$153,2,FALSE)</f>
        <v>NGA004</v>
      </c>
      <c r="C72" s="129" t="str">
        <f>VLOOKUP(B72,'INFORM Severity - hidden'!$C$5:$D$160,2,FALSE)</f>
        <v>Nigeria</v>
      </c>
      <c r="D72" s="129" t="str">
        <f>VLOOKUP(A72,Lists!$B$2:$G$153,3,FALSE)</f>
        <v>NGA</v>
      </c>
      <c r="E72" s="130" t="str">
        <f>VLOOKUP(A72,Lists!$B$2:$G$153,5,FALSE)</f>
        <v>Conflict</v>
      </c>
      <c r="F72" s="237">
        <f t="shared" si="10"/>
        <v>4.3</v>
      </c>
      <c r="G72" s="127">
        <f t="shared" si="11"/>
        <v>5</v>
      </c>
      <c r="H72" s="127" t="str">
        <f t="shared" si="12"/>
        <v>Very High</v>
      </c>
      <c r="I72" s="238" t="str">
        <f>INDEX(Trends!$D$3:$D$404,MATCH(B72,Trends!$C$3:$C$404,0))</f>
        <v>Increasing</v>
      </c>
      <c r="J72" s="127" t="str">
        <f>VLOOKUP($B72,Reliability!$A$3:$I$170,9,FALSE)</f>
        <v>Medium</v>
      </c>
      <c r="K72" s="239">
        <f t="shared" si="13"/>
        <v>4.2</v>
      </c>
      <c r="L72" s="239">
        <f>VLOOKUP($B72,'Impact of the crisis'!$C$6:$N$170,12,FALSE)</f>
        <v>2.1</v>
      </c>
      <c r="M72" s="239">
        <f>VLOOKUP($B72,'Impact of the crisis'!$C$6:$AB$170,26,FALSE)</f>
        <v>4.8</v>
      </c>
      <c r="N72" s="239">
        <f>VLOOKUP($B72,'Conditions of people affected'!$C$6:$R$170,16,FALSE)</f>
        <v>4.45</v>
      </c>
      <c r="O72" s="239">
        <f>VLOOKUP($B72,'Conditions of people affected'!$C$6:$R$170,9,FALSE)</f>
        <v>4.9000000000000004</v>
      </c>
      <c r="P72" s="239">
        <f>VLOOKUP($B72,'Conditions of people affected'!$C$6:$R$170,15,FALSE)</f>
        <v>4</v>
      </c>
      <c r="Q72" s="239">
        <f t="shared" si="14"/>
        <v>4.2</v>
      </c>
      <c r="R72" s="239">
        <f>VLOOKUP($B72,'Complexity of the crisis'!$C$6:$AN$170,22,FALSE)</f>
        <v>4.3</v>
      </c>
      <c r="S72" s="239">
        <f>VLOOKUP($B72,'Complexity of the crisis'!$C$6:$AN$170,38,FALSE)</f>
        <v>4</v>
      </c>
      <c r="T72" s="131" t="str">
        <f>VLOOKUP(B72,Lists!$C$3:$E$163,3,FALSE)</f>
        <v>Africa</v>
      </c>
      <c r="U72" s="132">
        <f>VLOOKUP(B72,'INFORM Severity - hidden'!$C$5:$V$170,20,FALSE)</f>
        <v>44418</v>
      </c>
    </row>
    <row r="73" spans="1:21" x14ac:dyDescent="0.25">
      <c r="A73" s="128" t="str">
        <f t="array" ref="A73">IFERROR(INDEX(Lists!$B$2:$B$153,SMALL(IF(Lists!$I$2:$I$153="Individual",ROW(Lists!$B$2:$B$153)),ROW(69:69))-1,1),"")</f>
        <v>Northwest Banditry</v>
      </c>
      <c r="B73" s="129" t="str">
        <f>VLOOKUP(A73,Lists!$B$2:$G$153,2,FALSE)</f>
        <v>NGA007</v>
      </c>
      <c r="C73" s="129" t="str">
        <f>VLOOKUP(B73,'INFORM Severity - hidden'!$C$5:$D$160,2,FALSE)</f>
        <v>Nigeria</v>
      </c>
      <c r="D73" s="129" t="str">
        <f>VLOOKUP(A73,Lists!$B$2:$G$153,3,FALSE)</f>
        <v>NGA</v>
      </c>
      <c r="E73" s="130" t="str">
        <f>VLOOKUP(A73,Lists!$B$2:$G$153,5,FALSE)</f>
        <v>Other type of violence</v>
      </c>
      <c r="F73" s="237">
        <f t="shared" si="10"/>
        <v>3.9</v>
      </c>
      <c r="G73" s="127">
        <f t="shared" si="11"/>
        <v>4</v>
      </c>
      <c r="H73" s="127" t="str">
        <f t="shared" si="12"/>
        <v>High</v>
      </c>
      <c r="I73" s="238" t="str">
        <f>INDEX(Trends!$D$3:$D$404,MATCH(B73,Trends!$C$3:$C$404,0))</f>
        <v>Increasing</v>
      </c>
      <c r="J73" s="127" t="str">
        <f>VLOOKUP($B73,Reliability!$A$3:$I$170,9,FALSE)</f>
        <v>High</v>
      </c>
      <c r="K73" s="239">
        <f t="shared" si="13"/>
        <v>3.2</v>
      </c>
      <c r="L73" s="239">
        <f>VLOOKUP($B73,'Impact of the crisis'!$C$6:$N$170,12,FALSE)</f>
        <v>2.8</v>
      </c>
      <c r="M73" s="239">
        <f>VLOOKUP($B73,'Impact of the crisis'!$C$6:$AB$170,26,FALSE)</f>
        <v>3.4</v>
      </c>
      <c r="N73" s="239">
        <f>VLOOKUP($B73,'Conditions of people affected'!$C$6:$R$170,16,FALSE)</f>
        <v>3.8</v>
      </c>
      <c r="O73" s="239">
        <f>VLOOKUP($B73,'Conditions of people affected'!$C$6:$R$170,9,FALSE)</f>
        <v>4.5999999999999996</v>
      </c>
      <c r="P73" s="239">
        <f>VLOOKUP($B73,'Conditions of people affected'!$C$6:$R$170,15,FALSE)</f>
        <v>3</v>
      </c>
      <c r="Q73" s="239">
        <f t="shared" si="14"/>
        <v>4.4000000000000004</v>
      </c>
      <c r="R73" s="239">
        <f>VLOOKUP($B73,'Complexity of the crisis'!$C$6:$AN$170,22,FALSE)</f>
        <v>4.3</v>
      </c>
      <c r="S73" s="239">
        <f>VLOOKUP($B73,'Complexity of the crisis'!$C$6:$AN$170,38,FALSE)</f>
        <v>4.5</v>
      </c>
      <c r="T73" s="131" t="str">
        <f>VLOOKUP(B73,Lists!$C$3:$E$163,3,FALSE)</f>
        <v>Africa</v>
      </c>
      <c r="U73" s="132">
        <f>VLOOKUP(B73,'INFORM Severity - hidden'!$C$5:$V$170,20,FALSE)</f>
        <v>44418</v>
      </c>
    </row>
    <row r="74" spans="1:21" x14ac:dyDescent="0.25">
      <c r="A74" s="128" t="str">
        <f t="array" ref="A74">IFERROR(INDEX(Lists!$B$2:$B$153,SMALL(IF(Lists!$I$2:$I$153="Individual",ROW(Lists!$B$2:$B$153)),ROW(70:70))-1,1),"")</f>
        <v>Cameroonian Refugees in Nigeria</v>
      </c>
      <c r="B74" s="129" t="str">
        <f>VLOOKUP(A74,Lists!$B$2:$G$153,2,FALSE)</f>
        <v>NGA008</v>
      </c>
      <c r="C74" s="129" t="str">
        <f>VLOOKUP(B74,'INFORM Severity - hidden'!$C$5:$D$160,2,FALSE)</f>
        <v>Nigeria</v>
      </c>
      <c r="D74" s="129" t="str">
        <f>VLOOKUP(A74,Lists!$B$2:$G$153,3,FALSE)</f>
        <v>NGA</v>
      </c>
      <c r="E74" s="130" t="str">
        <f>VLOOKUP(A74,Lists!$B$2:$G$153,5,FALSE)</f>
        <v>International displacement</v>
      </c>
      <c r="F74" s="237">
        <f t="shared" si="10"/>
        <v>2.1</v>
      </c>
      <c r="G74" s="127">
        <f t="shared" si="11"/>
        <v>3</v>
      </c>
      <c r="H74" s="127" t="str">
        <f t="shared" si="12"/>
        <v>Medium</v>
      </c>
      <c r="I74" s="238" t="str">
        <f>INDEX(Trends!$D$3:$D$404,MATCH(B74,Trends!$C$3:$C$404,0))</f>
        <v>Stable</v>
      </c>
      <c r="J74" s="127" t="str">
        <f>VLOOKUP($B74,Reliability!$A$3:$I$170,9,FALSE)</f>
        <v>Medium</v>
      </c>
      <c r="K74" s="239">
        <f t="shared" si="13"/>
        <v>1.6</v>
      </c>
      <c r="L74" s="239">
        <f>VLOOKUP($B74,'Impact of the crisis'!$C$6:$N$170,12,FALSE)</f>
        <v>2</v>
      </c>
      <c r="M74" s="239">
        <f>VLOOKUP($B74,'Impact of the crisis'!$C$6:$AB$170,26,FALSE)</f>
        <v>1.4</v>
      </c>
      <c r="N74" s="239">
        <f>VLOOKUP($B74,'Conditions of people affected'!$C$6:$R$170,16,FALSE)</f>
        <v>1.2</v>
      </c>
      <c r="O74" s="239">
        <f>VLOOKUP($B74,'Conditions of people affected'!$C$6:$R$170,9,FALSE)</f>
        <v>1.4</v>
      </c>
      <c r="P74" s="239">
        <f>VLOOKUP($B74,'Conditions of people affected'!$C$6:$R$170,15,FALSE)</f>
        <v>1</v>
      </c>
      <c r="Q74" s="239">
        <f t="shared" si="14"/>
        <v>3.9</v>
      </c>
      <c r="R74" s="239">
        <f>VLOOKUP($B74,'Complexity of the crisis'!$C$6:$AN$170,22,FALSE)</f>
        <v>4.3</v>
      </c>
      <c r="S74" s="239">
        <f>VLOOKUP($B74,'Complexity of the crisis'!$C$6:$AN$170,38,FALSE)</f>
        <v>3.5</v>
      </c>
      <c r="T74" s="131" t="str">
        <f>VLOOKUP(B74,Lists!$C$3:$E$163,3,FALSE)</f>
        <v>Africa</v>
      </c>
      <c r="U74" s="132">
        <f>VLOOKUP(B74,'INFORM Severity - hidden'!$C$5:$V$170,20,FALSE)</f>
        <v>44376</v>
      </c>
    </row>
    <row r="75" spans="1:21" x14ac:dyDescent="0.25">
      <c r="A75" s="128" t="str">
        <f t="array" ref="A75">IFERROR(INDEX(Lists!$B$2:$B$153,SMALL(IF(Lists!$I$2:$I$153="Individual",ROW(Lists!$B$2:$B$153)),ROW(71:71))-1,1),"")</f>
        <v>Socioeconomic crisis in Nicaragua</v>
      </c>
      <c r="B75" s="129" t="str">
        <f>VLOOKUP(A75,Lists!$B$2:$G$153,2,FALSE)</f>
        <v>NIC001</v>
      </c>
      <c r="C75" s="129" t="str">
        <f>VLOOKUP(B75,'INFORM Severity - hidden'!$C$5:$D$160,2,FALSE)</f>
        <v>Nicaragua</v>
      </c>
      <c r="D75" s="129" t="str">
        <f>VLOOKUP(A75,Lists!$B$2:$G$153,3,FALSE)</f>
        <v>NIC</v>
      </c>
      <c r="E75" s="130" t="str">
        <f>VLOOKUP(A75,Lists!$B$2:$G$153,5,FALSE)</f>
        <v>Political and economic crisis</v>
      </c>
      <c r="F75" s="237" t="str">
        <f t="shared" si="10"/>
        <v>x</v>
      </c>
      <c r="G75" s="127" t="str">
        <f t="shared" si="11"/>
        <v>x</v>
      </c>
      <c r="H75" s="127" t="str">
        <f t="shared" si="12"/>
        <v>x</v>
      </c>
      <c r="I75" s="238" t="str">
        <f>INDEX(Trends!$D$3:$D$404,MATCH(B75,Trends!$C$3:$C$404,0))</f>
        <v>-</v>
      </c>
      <c r="J75" s="127" t="str">
        <f>VLOOKUP($B75,Reliability!$A$3:$I$170,9,FALSE)</f>
        <v>Low</v>
      </c>
      <c r="K75" s="239">
        <f t="shared" si="13"/>
        <v>2.9</v>
      </c>
      <c r="L75" s="239">
        <f>VLOOKUP($B75,'Impact of the crisis'!$C$6:$N$170,12,FALSE)</f>
        <v>4.0999999999999996</v>
      </c>
      <c r="M75" s="239">
        <f>VLOOKUP($B75,'Impact of the crisis'!$C$6:$AB$170,26,FALSE)</f>
        <v>2</v>
      </c>
      <c r="N75" s="239" t="str">
        <f>VLOOKUP($B75,'Conditions of people affected'!$C$6:$R$170,16,FALSE)</f>
        <v>x</v>
      </c>
      <c r="O75" s="239" t="str">
        <f>VLOOKUP($B75,'Conditions of people affected'!$C$6:$R$170,9,FALSE)</f>
        <v>x</v>
      </c>
      <c r="P75" s="239" t="str">
        <f>VLOOKUP($B75,'Conditions of people affected'!$C$6:$R$170,15,FALSE)</f>
        <v>x</v>
      </c>
      <c r="Q75" s="239">
        <f t="shared" si="14"/>
        <v>2.8</v>
      </c>
      <c r="R75" s="239">
        <f>VLOOKUP($B75,'Complexity of the crisis'!$C$6:$AN$170,22,FALSE)</f>
        <v>3.4</v>
      </c>
      <c r="S75" s="239">
        <f>VLOOKUP($B75,'Complexity of the crisis'!$C$6:$AN$170,38,FALSE)</f>
        <v>2</v>
      </c>
      <c r="T75" s="131" t="str">
        <f>VLOOKUP(B75,Lists!$C$3:$E$163,3,FALSE)</f>
        <v>Americas</v>
      </c>
      <c r="U75" s="132">
        <f>VLOOKUP(B75,'INFORM Severity - hidden'!$C$5:$V$170,20,FALSE)</f>
        <v>44361</v>
      </c>
    </row>
    <row r="76" spans="1:21" x14ac:dyDescent="0.25">
      <c r="A76" s="128" t="str">
        <f t="array" ref="A76">IFERROR(INDEX(Lists!$B$2:$B$153,SMALL(IF(Lists!$I$2:$I$153="Individual",ROW(Lists!$B$2:$B$153)),ROW(72:72))-1,1),"")</f>
        <v>Hurricane Eta and Iota in Nicaragua</v>
      </c>
      <c r="B76" s="129" t="str">
        <f>VLOOKUP(A76,Lists!$B$2:$G$153,2,FALSE)</f>
        <v>NIC002</v>
      </c>
      <c r="C76" s="129" t="str">
        <f>VLOOKUP(B76,'INFORM Severity - hidden'!$C$5:$D$160,2,FALSE)</f>
        <v>Nicaragua</v>
      </c>
      <c r="D76" s="129" t="str">
        <f>VLOOKUP(A76,Lists!$B$2:$G$153,3,FALSE)</f>
        <v>NIC</v>
      </c>
      <c r="E76" s="130" t="str">
        <f>VLOOKUP(A76,Lists!$B$2:$G$153,5,FALSE)</f>
        <v>Tropical cyclone</v>
      </c>
      <c r="F76" s="237">
        <f t="shared" si="10"/>
        <v>2.4</v>
      </c>
      <c r="G76" s="127">
        <f t="shared" si="11"/>
        <v>3</v>
      </c>
      <c r="H76" s="127" t="str">
        <f t="shared" si="12"/>
        <v>Medium</v>
      </c>
      <c r="I76" s="238" t="str">
        <f>INDEX(Trends!$D$3:$D$404,MATCH(B76,Trends!$C$3:$C$404,0))</f>
        <v>Increasing</v>
      </c>
      <c r="J76" s="127" t="str">
        <f>VLOOKUP($B76,Reliability!$A$3:$I$170,9,FALSE)</f>
        <v>High</v>
      </c>
      <c r="K76" s="239">
        <f t="shared" si="13"/>
        <v>2.6</v>
      </c>
      <c r="L76" s="239">
        <f>VLOOKUP($B76,'Impact of the crisis'!$C$6:$N$170,12,FALSE)</f>
        <v>2.7</v>
      </c>
      <c r="M76" s="239">
        <f>VLOOKUP($B76,'Impact of the crisis'!$C$6:$AB$170,26,FALSE)</f>
        <v>2.5</v>
      </c>
      <c r="N76" s="239">
        <f>VLOOKUP($B76,'Conditions of people affected'!$C$6:$R$170,16,FALSE)</f>
        <v>1.7</v>
      </c>
      <c r="O76" s="239">
        <f>VLOOKUP($B76,'Conditions of people affected'!$C$6:$R$170,9,FALSE)</f>
        <v>1.4</v>
      </c>
      <c r="P76" s="239">
        <f>VLOOKUP($B76,'Conditions of people affected'!$C$6:$R$170,15,FALSE)</f>
        <v>2</v>
      </c>
      <c r="Q76" s="239">
        <f t="shared" si="14"/>
        <v>3.2</v>
      </c>
      <c r="R76" s="239">
        <f>VLOOKUP($B76,'Complexity of the crisis'!$C$6:$AN$170,22,FALSE)</f>
        <v>3.4</v>
      </c>
      <c r="S76" s="239">
        <f>VLOOKUP($B76,'Complexity of the crisis'!$C$6:$AN$170,38,FALSE)</f>
        <v>3</v>
      </c>
      <c r="T76" s="131" t="str">
        <f>VLOOKUP(B76,Lists!$C$3:$E$163,3,FALSE)</f>
        <v>Americas</v>
      </c>
      <c r="U76" s="132">
        <f>VLOOKUP(B76,'INFORM Severity - hidden'!$C$5:$V$170,20,FALSE)</f>
        <v>44361</v>
      </c>
    </row>
    <row r="77" spans="1:21" x14ac:dyDescent="0.25">
      <c r="A77" s="128" t="str">
        <f t="array" ref="A77">IFERROR(INDEX(Lists!$B$2:$B$153,SMALL(IF(Lists!$I$2:$I$153="Individual",ROW(Lists!$B$2:$B$153)),ROW(73:73))-1,1),"")</f>
        <v>Complex crisis in Pakistan</v>
      </c>
      <c r="B77" s="129" t="str">
        <f>VLOOKUP(A77,Lists!$B$2:$G$153,2,FALSE)</f>
        <v>PAK001</v>
      </c>
      <c r="C77" s="129" t="str">
        <f>VLOOKUP(B77,'INFORM Severity - hidden'!$C$5:$D$160,2,FALSE)</f>
        <v>Pakistan</v>
      </c>
      <c r="D77" s="129" t="str">
        <f>VLOOKUP(A77,Lists!$B$2:$G$153,3,FALSE)</f>
        <v>PAK</v>
      </c>
      <c r="E77" s="130" t="str">
        <f>VLOOKUP(A77,Lists!$B$2:$G$153,5,FALSE)</f>
        <v>Complex crisis</v>
      </c>
      <c r="F77" s="237">
        <f t="shared" si="10"/>
        <v>3.9</v>
      </c>
      <c r="G77" s="127">
        <f t="shared" si="11"/>
        <v>4</v>
      </c>
      <c r="H77" s="127" t="str">
        <f t="shared" si="12"/>
        <v>High</v>
      </c>
      <c r="I77" s="238" t="str">
        <f>INDEX(Trends!$D$3:$D$404,MATCH(B77,Trends!$C$3:$C$404,0))</f>
        <v>Increasing</v>
      </c>
      <c r="J77" s="127" t="str">
        <f>VLOOKUP($B77,Reliability!$A$3:$I$170,9,FALSE)</f>
        <v>High</v>
      </c>
      <c r="K77" s="239">
        <f t="shared" si="13"/>
        <v>4.4000000000000004</v>
      </c>
      <c r="L77" s="239">
        <f>VLOOKUP($B77,'Impact of the crisis'!$C$6:$N$170,12,FALSE)</f>
        <v>5</v>
      </c>
      <c r="M77" s="239">
        <f>VLOOKUP($B77,'Impact of the crisis'!$C$6:$AB$170,26,FALSE)</f>
        <v>4</v>
      </c>
      <c r="N77" s="239">
        <f>VLOOKUP($B77,'Conditions of people affected'!$C$6:$R$170,16,FALSE)</f>
        <v>3.5</v>
      </c>
      <c r="O77" s="239">
        <f>VLOOKUP($B77,'Conditions of people affected'!$C$6:$R$170,9,FALSE)</f>
        <v>5</v>
      </c>
      <c r="P77" s="239">
        <f>VLOOKUP($B77,'Conditions of people affected'!$C$6:$R$170,15,FALSE)</f>
        <v>2</v>
      </c>
      <c r="Q77" s="239">
        <f t="shared" si="14"/>
        <v>3.9</v>
      </c>
      <c r="R77" s="239">
        <f>VLOOKUP($B77,'Complexity of the crisis'!$C$6:$AN$170,22,FALSE)</f>
        <v>3.7</v>
      </c>
      <c r="S77" s="239">
        <f>VLOOKUP($B77,'Complexity of the crisis'!$C$6:$AN$170,38,FALSE)</f>
        <v>4</v>
      </c>
      <c r="T77" s="131" t="str">
        <f>VLOOKUP(B77,Lists!$C$3:$E$163,3,FALSE)</f>
        <v>Asia</v>
      </c>
      <c r="U77" s="132">
        <f>VLOOKUP(B77,'INFORM Severity - hidden'!$C$5:$V$170,20,FALSE)</f>
        <v>44377</v>
      </c>
    </row>
    <row r="78" spans="1:21" x14ac:dyDescent="0.25">
      <c r="A78" s="128" t="str">
        <f t="array" ref="A78">IFERROR(INDEX(Lists!$B$2:$B$153,SMALL(IF(Lists!$I$2:$I$153="Individual",ROW(Lists!$B$2:$B$153)),ROW(74:74))-1,1),"")</f>
        <v>Kashmir conflict in Pakistan</v>
      </c>
      <c r="B78" s="129" t="str">
        <f>VLOOKUP(A78,Lists!$B$2:$G$153,2,FALSE)</f>
        <v>PAK004</v>
      </c>
      <c r="C78" s="129" t="str">
        <f>VLOOKUP(B78,'INFORM Severity - hidden'!$C$5:$D$160,2,FALSE)</f>
        <v>Pakistan</v>
      </c>
      <c r="D78" s="129" t="str">
        <f>VLOOKUP(A78,Lists!$B$2:$G$153,3,FALSE)</f>
        <v>PAK</v>
      </c>
      <c r="E78" s="130" t="str">
        <f>VLOOKUP(A78,Lists!$B$2:$G$153,5,FALSE)</f>
        <v>Conflict</v>
      </c>
      <c r="F78" s="237" t="str">
        <f t="shared" si="10"/>
        <v>x</v>
      </c>
      <c r="G78" s="127" t="str">
        <f t="shared" si="11"/>
        <v>x</v>
      </c>
      <c r="H78" s="127" t="str">
        <f t="shared" si="12"/>
        <v>x</v>
      </c>
      <c r="I78" s="238" t="str">
        <f>INDEX(Trends!$D$3:$D$404,MATCH(B78,Trends!$C$3:$C$404,0))</f>
        <v>-</v>
      </c>
      <c r="J78" s="127" t="str">
        <f>VLOOKUP($B78,Reliability!$A$3:$I$170,9,FALSE)</f>
        <v>Low</v>
      </c>
      <c r="K78" s="239">
        <f t="shared" si="13"/>
        <v>1.4</v>
      </c>
      <c r="L78" s="239">
        <f>VLOOKUP($B78,'Impact of the crisis'!$C$6:$N$170,12,FALSE)</f>
        <v>1</v>
      </c>
      <c r="M78" s="239">
        <f>VLOOKUP($B78,'Impact of the crisis'!$C$6:$AB$170,26,FALSE)</f>
        <v>1.6</v>
      </c>
      <c r="N78" s="239" t="str">
        <f>VLOOKUP($B78,'Conditions of people affected'!$C$6:$R$170,16,FALSE)</f>
        <v>x</v>
      </c>
      <c r="O78" s="239" t="str">
        <f>VLOOKUP($B78,'Conditions of people affected'!$C$6:$R$170,9,FALSE)</f>
        <v>x</v>
      </c>
      <c r="P78" s="239" t="str">
        <f>VLOOKUP($B78,'Conditions of people affected'!$C$6:$R$170,15,FALSE)</f>
        <v>x</v>
      </c>
      <c r="Q78" s="239">
        <f t="shared" si="14"/>
        <v>3.2</v>
      </c>
      <c r="R78" s="239">
        <f>VLOOKUP($B78,'Complexity of the crisis'!$C$6:$AN$170,22,FALSE)</f>
        <v>3.7</v>
      </c>
      <c r="S78" s="239">
        <f>VLOOKUP($B78,'Complexity of the crisis'!$C$6:$AN$170,38,FALSE)</f>
        <v>2.5</v>
      </c>
      <c r="T78" s="131" t="str">
        <f>VLOOKUP(B78,Lists!$C$3:$E$163,3,FALSE)</f>
        <v>Asia</v>
      </c>
      <c r="U78" s="132">
        <f>VLOOKUP(B78,'INFORM Severity - hidden'!$C$5:$V$170,20,FALSE)</f>
        <v>44377</v>
      </c>
    </row>
    <row r="79" spans="1:21" x14ac:dyDescent="0.25">
      <c r="A79" s="128" t="str">
        <f t="array" ref="A79">IFERROR(INDEX(Lists!$B$2:$B$153,SMALL(IF(Lists!$I$2:$I$153="Individual",ROW(Lists!$B$2:$B$153)),ROW(75:75))-1,1),"")</f>
        <v>Venezuela displacement in Peru</v>
      </c>
      <c r="B79" s="129" t="str">
        <f>VLOOKUP(A79,Lists!$B$2:$G$153,2,FALSE)</f>
        <v>PER002</v>
      </c>
      <c r="C79" s="129" t="str">
        <f>VLOOKUP(B79,'INFORM Severity - hidden'!$C$5:$D$160,2,FALSE)</f>
        <v>Peru</v>
      </c>
      <c r="D79" s="129" t="str">
        <f>VLOOKUP(A79,Lists!$B$2:$G$153,3,FALSE)</f>
        <v>PER</v>
      </c>
      <c r="E79" s="130" t="str">
        <f>VLOOKUP(A79,Lists!$B$2:$G$153,5,FALSE)</f>
        <v>International displacement</v>
      </c>
      <c r="F79" s="237">
        <f t="shared" si="10"/>
        <v>2.9</v>
      </c>
      <c r="G79" s="127">
        <f t="shared" si="11"/>
        <v>3</v>
      </c>
      <c r="H79" s="127" t="str">
        <f t="shared" si="12"/>
        <v>Medium</v>
      </c>
      <c r="I79" s="238" t="str">
        <f>INDEX(Trends!$D$3:$D$404,MATCH(B79,Trends!$C$3:$C$404,0))</f>
        <v>Increasing</v>
      </c>
      <c r="J79" s="127" t="str">
        <f>VLOOKUP($B79,Reliability!$A$3:$I$170,9,FALSE)</f>
        <v>Medium</v>
      </c>
      <c r="K79" s="239">
        <f t="shared" si="13"/>
        <v>2.6</v>
      </c>
      <c r="L79" s="239">
        <f>VLOOKUP($B79,'Impact of the crisis'!$C$6:$N$170,12,FALSE)</f>
        <v>2.8</v>
      </c>
      <c r="M79" s="239">
        <f>VLOOKUP($B79,'Impact of the crisis'!$C$6:$AB$170,26,FALSE)</f>
        <v>2.5</v>
      </c>
      <c r="N79" s="239">
        <f>VLOOKUP($B79,'Conditions of people affected'!$C$6:$R$170,16,FALSE)</f>
        <v>3.25</v>
      </c>
      <c r="O79" s="239">
        <f>VLOOKUP($B79,'Conditions of people affected'!$C$6:$R$170,9,FALSE)</f>
        <v>3.5</v>
      </c>
      <c r="P79" s="239">
        <f>VLOOKUP($B79,'Conditions of people affected'!$C$6:$R$170,15,FALSE)</f>
        <v>3</v>
      </c>
      <c r="Q79" s="239">
        <f t="shared" si="14"/>
        <v>2.4</v>
      </c>
      <c r="R79" s="239">
        <f>VLOOKUP($B79,'Complexity of the crisis'!$C$6:$AN$170,22,FALSE)</f>
        <v>2.8</v>
      </c>
      <c r="S79" s="239">
        <f>VLOOKUP($B79,'Complexity of the crisis'!$C$6:$AN$170,38,FALSE)</f>
        <v>2</v>
      </c>
      <c r="T79" s="131" t="str">
        <f>VLOOKUP(B79,Lists!$C$3:$E$163,3,FALSE)</f>
        <v>Americas</v>
      </c>
      <c r="U79" s="132">
        <f>VLOOKUP(B79,'INFORM Severity - hidden'!$C$5:$V$170,20,FALSE)</f>
        <v>44348</v>
      </c>
    </row>
    <row r="80" spans="1:21" x14ac:dyDescent="0.25">
      <c r="A80" s="128" t="str">
        <f t="array" ref="A80">IFERROR(INDEX(Lists!$B$2:$B$153,SMALL(IF(Lists!$I$2:$I$153="Individual",ROW(Lists!$B$2:$B$153)),ROW(76:76))-1,1),"")</f>
        <v>Mindanao conflict</v>
      </c>
      <c r="B80" s="129" t="str">
        <f>VLOOKUP(A80,Lists!$B$2:$G$153,2,FALSE)</f>
        <v>PHL003</v>
      </c>
      <c r="C80" s="129" t="str">
        <f>VLOOKUP(B80,'INFORM Severity - hidden'!$C$5:$D$160,2,FALSE)</f>
        <v>Philippines</v>
      </c>
      <c r="D80" s="129" t="str">
        <f>VLOOKUP(A80,Lists!$B$2:$G$153,3,FALSE)</f>
        <v>PHL</v>
      </c>
      <c r="E80" s="130" t="str">
        <f>VLOOKUP(A80,Lists!$B$2:$G$153,5,FALSE)</f>
        <v>Conflict</v>
      </c>
      <c r="F80" s="237">
        <f t="shared" si="10"/>
        <v>2.5</v>
      </c>
      <c r="G80" s="127">
        <f t="shared" si="11"/>
        <v>3</v>
      </c>
      <c r="H80" s="127" t="str">
        <f t="shared" si="12"/>
        <v>Medium</v>
      </c>
      <c r="I80" s="238" t="str">
        <f>INDEX(Trends!$D$3:$D$404,MATCH(B80,Trends!$C$3:$C$404,0))</f>
        <v>Increasing</v>
      </c>
      <c r="J80" s="127" t="str">
        <f>VLOOKUP($B80,Reliability!$A$3:$I$170,9,FALSE)</f>
        <v>High</v>
      </c>
      <c r="K80" s="239">
        <f t="shared" si="13"/>
        <v>3.1</v>
      </c>
      <c r="L80" s="239">
        <f>VLOOKUP($B80,'Impact of the crisis'!$C$6:$N$170,12,FALSE)</f>
        <v>3</v>
      </c>
      <c r="M80" s="239">
        <f>VLOOKUP($B80,'Impact of the crisis'!$C$6:$AB$170,26,FALSE)</f>
        <v>3.1</v>
      </c>
      <c r="N80" s="239">
        <f>VLOOKUP($B80,'Conditions of people affected'!$C$6:$R$170,16,FALSE)</f>
        <v>1.45</v>
      </c>
      <c r="O80" s="239">
        <f>VLOOKUP($B80,'Conditions of people affected'!$C$6:$R$170,9,FALSE)</f>
        <v>1.9</v>
      </c>
      <c r="P80" s="239">
        <f>VLOOKUP($B80,'Conditions of people affected'!$C$6:$R$170,15,FALSE)</f>
        <v>1</v>
      </c>
      <c r="Q80" s="239">
        <f t="shared" si="14"/>
        <v>3.4</v>
      </c>
      <c r="R80" s="239">
        <f>VLOOKUP($B80,'Complexity of the crisis'!$C$6:$AN$170,22,FALSE)</f>
        <v>3.7</v>
      </c>
      <c r="S80" s="239">
        <f>VLOOKUP($B80,'Complexity of the crisis'!$C$6:$AN$170,38,FALSE)</f>
        <v>3</v>
      </c>
      <c r="T80" s="131" t="str">
        <f>VLOOKUP(B80,Lists!$C$3:$E$163,3,FALSE)</f>
        <v>Asia</v>
      </c>
      <c r="U80" s="132">
        <f>VLOOKUP(B80,'INFORM Severity - hidden'!$C$5:$V$170,20,FALSE)</f>
        <v>44403</v>
      </c>
    </row>
    <row r="81" spans="1:21" x14ac:dyDescent="0.25">
      <c r="A81" s="128" t="str">
        <f t="array" ref="A81">IFERROR(INDEX(Lists!$B$2:$B$153,SMALL(IF(Lists!$I$2:$I$153="Individual",ROW(Lists!$B$2:$B$153)),ROW(77:77))-1,1),"")</f>
        <v>Complex crisis in DPRK</v>
      </c>
      <c r="B81" s="129" t="str">
        <f>VLOOKUP(A81,Lists!$B$2:$G$153,2,FALSE)</f>
        <v>PRK001</v>
      </c>
      <c r="C81" s="129" t="str">
        <f>VLOOKUP(B81,'INFORM Severity - hidden'!$C$5:$D$160,2,FALSE)</f>
        <v>DPRK</v>
      </c>
      <c r="D81" s="129" t="str">
        <f>VLOOKUP(A81,Lists!$B$2:$G$153,3,FALSE)</f>
        <v>PRK</v>
      </c>
      <c r="E81" s="130" t="str">
        <f>VLOOKUP(A81,Lists!$B$2:$G$153,5,FALSE)</f>
        <v>Complex crisis</v>
      </c>
      <c r="F81" s="237">
        <f t="shared" si="10"/>
        <v>3.8</v>
      </c>
      <c r="G81" s="127">
        <f t="shared" si="11"/>
        <v>4</v>
      </c>
      <c r="H81" s="127" t="str">
        <f t="shared" si="12"/>
        <v>High</v>
      </c>
      <c r="I81" s="238" t="str">
        <f>INDEX(Trends!$D$3:$D$404,MATCH(B81,Trends!$C$3:$C$404,0))</f>
        <v>Stable</v>
      </c>
      <c r="J81" s="127" t="str">
        <f>VLOOKUP($B81,Reliability!$A$3:$I$170,9,FALSE)</f>
        <v>Medium</v>
      </c>
      <c r="K81" s="239">
        <f t="shared" si="13"/>
        <v>4</v>
      </c>
      <c r="L81" s="239">
        <f>VLOOKUP($B81,'Impact of the crisis'!$C$6:$N$170,12,FALSE)</f>
        <v>4.5999999999999996</v>
      </c>
      <c r="M81" s="239">
        <f>VLOOKUP($B81,'Impact of the crisis'!$C$6:$AB$170,26,FALSE)</f>
        <v>3.6</v>
      </c>
      <c r="N81" s="239">
        <f>VLOOKUP($B81,'Conditions of people affected'!$C$6:$R$170,16,FALSE)</f>
        <v>4.5</v>
      </c>
      <c r="O81" s="239">
        <f>VLOOKUP($B81,'Conditions of people affected'!$C$6:$R$170,9,FALSE)</f>
        <v>5</v>
      </c>
      <c r="P81" s="239">
        <f>VLOOKUP($B81,'Conditions of people affected'!$C$6:$R$170,15,FALSE)</f>
        <v>4</v>
      </c>
      <c r="Q81" s="239">
        <f t="shared" si="14"/>
        <v>2.6</v>
      </c>
      <c r="R81" s="239">
        <f>VLOOKUP($B81,'Complexity of the crisis'!$C$6:$AN$170,22,FALSE)</f>
        <v>3.1</v>
      </c>
      <c r="S81" s="239">
        <f>VLOOKUP($B81,'Complexity of the crisis'!$C$6:$AN$170,38,FALSE)</f>
        <v>2</v>
      </c>
      <c r="T81" s="131" t="str">
        <f>VLOOKUP(B81,Lists!$C$3:$E$163,3,FALSE)</f>
        <v>Asia</v>
      </c>
      <c r="U81" s="132">
        <f>VLOOKUP(B81,'INFORM Severity - hidden'!$C$5:$V$170,20,FALSE)</f>
        <v>44439</v>
      </c>
    </row>
    <row r="82" spans="1:21" x14ac:dyDescent="0.25">
      <c r="A82" s="128" t="str">
        <f t="array" ref="A82">IFERROR(INDEX(Lists!$B$2:$B$153,SMALL(IF(Lists!$I$2:$I$153="Individual",ROW(Lists!$B$2:$B$153)),ROW(78:78))-1,1),"")</f>
        <v>Conflict in Palestine</v>
      </c>
      <c r="B82" s="129" t="str">
        <f>VLOOKUP(A82,Lists!$B$2:$G$153,2,FALSE)</f>
        <v>PSE002</v>
      </c>
      <c r="C82" s="129" t="str">
        <f>VLOOKUP(B82,'INFORM Severity - hidden'!$C$5:$D$160,2,FALSE)</f>
        <v>Palestine</v>
      </c>
      <c r="D82" s="129" t="str">
        <f>VLOOKUP(A82,Lists!$B$2:$G$153,3,FALSE)</f>
        <v>PSE</v>
      </c>
      <c r="E82" s="130" t="str">
        <f>VLOOKUP(A82,Lists!$B$2:$G$153,5,FALSE)</f>
        <v>Conflict</v>
      </c>
      <c r="F82" s="237">
        <f t="shared" si="10"/>
        <v>4.3</v>
      </c>
      <c r="G82" s="127">
        <f t="shared" si="11"/>
        <v>5</v>
      </c>
      <c r="H82" s="127" t="str">
        <f t="shared" si="12"/>
        <v>Very High</v>
      </c>
      <c r="I82" s="238" t="str">
        <f>INDEX(Trends!$D$3:$D$404,MATCH(B82,Trends!$C$3:$C$404,0))</f>
        <v>Increasing</v>
      </c>
      <c r="J82" s="127" t="str">
        <f>VLOOKUP($B82,Reliability!$A$3:$I$170,9,FALSE)</f>
        <v>High</v>
      </c>
      <c r="K82" s="239">
        <f t="shared" si="13"/>
        <v>4</v>
      </c>
      <c r="L82" s="239">
        <f>VLOOKUP($B82,'Impact of the crisis'!$C$6:$N$170,12,FALSE)</f>
        <v>3.4</v>
      </c>
      <c r="M82" s="239">
        <f>VLOOKUP($B82,'Impact of the crisis'!$C$6:$AB$170,26,FALSE)</f>
        <v>4.3</v>
      </c>
      <c r="N82" s="239">
        <f>VLOOKUP($B82,'Conditions of people affected'!$C$6:$R$170,16,FALSE)</f>
        <v>4.6500000000000004</v>
      </c>
      <c r="O82" s="239">
        <f>VLOOKUP($B82,'Conditions of people affected'!$C$6:$R$170,9,FALSE)</f>
        <v>4.3</v>
      </c>
      <c r="P82" s="239">
        <f>VLOOKUP($B82,'Conditions of people affected'!$C$6:$R$170,15,FALSE)</f>
        <v>5</v>
      </c>
      <c r="Q82" s="239">
        <f t="shared" si="14"/>
        <v>3.9</v>
      </c>
      <c r="R82" s="239">
        <f>VLOOKUP($B82,'Complexity of the crisis'!$C$6:$AN$170,22,FALSE)</f>
        <v>3.1</v>
      </c>
      <c r="S82" s="239">
        <f>VLOOKUP($B82,'Complexity of the crisis'!$C$6:$AN$170,38,FALSE)</f>
        <v>4.5</v>
      </c>
      <c r="T82" s="131" t="str">
        <f>VLOOKUP(B82,Lists!$C$3:$E$163,3,FALSE)</f>
        <v>Middle east</v>
      </c>
      <c r="U82" s="132">
        <f>VLOOKUP(B82,'INFORM Severity - hidden'!$C$5:$V$170,20,FALSE)</f>
        <v>44377</v>
      </c>
    </row>
    <row r="83" spans="1:21" x14ac:dyDescent="0.25">
      <c r="A83" s="128" t="str">
        <f t="array" ref="A83">IFERROR(INDEX(Lists!$B$2:$B$153,SMALL(IF(Lists!$I$2:$I$153="Individual",ROW(Lists!$B$2:$B$153)),ROW(79:79))-1,1),"")</f>
        <v>Regional Boko Haram Crisis</v>
      </c>
      <c r="B83" s="129" t="str">
        <f>VLOOKUP(A83,Lists!$B$2:$G$153,2,FALSE)</f>
        <v>REG001</v>
      </c>
      <c r="C83" s="129" t="str">
        <f>VLOOKUP(B83,'INFORM Severity - hidden'!$C$5:$D$160,2,FALSE)</f>
        <v>Nigeria,Niger,Chad,Cameroon</v>
      </c>
      <c r="D83" s="129" t="str">
        <f>VLOOKUP(A83,Lists!$B$2:$G$153,3,FALSE)</f>
        <v>NGA,NER,TCD,CMR</v>
      </c>
      <c r="E83" s="130" t="str">
        <f>VLOOKUP(A83,Lists!$B$2:$G$153,5,FALSE)</f>
        <v>Regional crisis</v>
      </c>
      <c r="F83" s="237">
        <f t="shared" si="10"/>
        <v>4.4000000000000004</v>
      </c>
      <c r="G83" s="127">
        <f t="shared" si="11"/>
        <v>5</v>
      </c>
      <c r="H83" s="127" t="str">
        <f t="shared" si="12"/>
        <v>Very High</v>
      </c>
      <c r="I83" s="238" t="str">
        <f>INDEX(Trends!$D$3:$D$404,MATCH(B83,Trends!$C$3:$C$404,0))</f>
        <v>Increasing</v>
      </c>
      <c r="J83" s="127" t="str">
        <f>VLOOKUP($B83,Reliability!$A$3:$I$170,9,FALSE)</f>
        <v>High</v>
      </c>
      <c r="K83" s="239">
        <f t="shared" si="13"/>
        <v>4</v>
      </c>
      <c r="L83" s="239">
        <f>VLOOKUP($B83,'Impact of the crisis'!$C$6:$N$170,12,FALSE)</f>
        <v>2.2999999999999998</v>
      </c>
      <c r="M83" s="239">
        <f>VLOOKUP($B83,'Impact of the crisis'!$C$6:$AB$170,26,FALSE)</f>
        <v>4.5</v>
      </c>
      <c r="N83" s="239">
        <f>VLOOKUP($B83,'Conditions of people affected'!$C$6:$R$170,16,FALSE)</f>
        <v>4.45</v>
      </c>
      <c r="O83" s="239">
        <f>VLOOKUP($B83,'Conditions of people affected'!$C$6:$R$170,9,FALSE)</f>
        <v>4.9000000000000004</v>
      </c>
      <c r="P83" s="239">
        <f>VLOOKUP($B83,'Conditions of people affected'!$C$6:$R$170,15,FALSE)</f>
        <v>4</v>
      </c>
      <c r="Q83" s="239">
        <f t="shared" si="14"/>
        <v>4.7</v>
      </c>
      <c r="R83" s="239">
        <f>VLOOKUP($B83,'Complexity of the crisis'!$C$6:$AN$170,22,FALSE)</f>
        <v>4.3</v>
      </c>
      <c r="S83" s="239">
        <f>VLOOKUP($B83,'Complexity of the crisis'!$C$6:$AN$170,38,FALSE)</f>
        <v>5</v>
      </c>
      <c r="T83" s="131" t="str">
        <f>VLOOKUP(B83,Lists!$C$3:$E$163,3,FALSE)</f>
        <v>Africa,Africa,Africa,Africa</v>
      </c>
      <c r="U83" s="132">
        <f>VLOOKUP(B83,'INFORM Severity - hidden'!$C$5:$V$170,20,FALSE)</f>
        <v>44358</v>
      </c>
    </row>
    <row r="84" spans="1:21" x14ac:dyDescent="0.25">
      <c r="A84" s="128" t="str">
        <f t="array" ref="A84">IFERROR(INDEX(Lists!$B$2:$B$153,SMALL(IF(Lists!$I$2:$I$153="Individual",ROW(Lists!$B$2:$B$153)),ROW(80:80))-1,1),"")</f>
        <v>Venezuela Regional Crisis</v>
      </c>
      <c r="B84" s="129" t="str">
        <f>VLOOKUP(A84,Lists!$B$2:$G$153,2,FALSE)</f>
        <v>REG002</v>
      </c>
      <c r="C84" s="129" t="str">
        <f>VLOOKUP(B84,'INFORM Severity - hidden'!$C$5:$D$160,2,FALSE)</f>
        <v>Venezuela,Brazil,Colombia,Ecuador,Peru,Trinidad and Tobago</v>
      </c>
      <c r="D84" s="129" t="str">
        <f>VLOOKUP(A84,Lists!$B$2:$G$153,3,FALSE)</f>
        <v>VEN,BRA,COL,ECU,PER,TTO</v>
      </c>
      <c r="E84" s="130" t="str">
        <f>VLOOKUP(A84,Lists!$B$2:$G$153,5,FALSE)</f>
        <v>Regional crisis</v>
      </c>
      <c r="F84" s="237">
        <f t="shared" si="10"/>
        <v>3.9</v>
      </c>
      <c r="G84" s="127">
        <f t="shared" si="11"/>
        <v>4</v>
      </c>
      <c r="H84" s="127" t="str">
        <f t="shared" si="12"/>
        <v>High</v>
      </c>
      <c r="I84" s="238" t="str">
        <f>INDEX(Trends!$D$3:$D$404,MATCH(B84,Trends!$C$3:$C$404,0))</f>
        <v>Increasing</v>
      </c>
      <c r="J84" s="127" t="str">
        <f>VLOOKUP($B84,Reliability!$A$3:$I$170,9,FALSE)</f>
        <v>Low</v>
      </c>
      <c r="K84" s="239">
        <f t="shared" si="13"/>
        <v>4.0999999999999996</v>
      </c>
      <c r="L84" s="239">
        <f>VLOOKUP($B84,'Impact of the crisis'!$C$6:$N$170,12,FALSE)</f>
        <v>2.9</v>
      </c>
      <c r="M84" s="239">
        <f>VLOOKUP($B84,'Impact of the crisis'!$C$6:$AB$170,26,FALSE)</f>
        <v>4.5</v>
      </c>
      <c r="N84" s="239">
        <f>VLOOKUP($B84,'Conditions of people affected'!$C$6:$R$170,16,FALSE)</f>
        <v>4</v>
      </c>
      <c r="O84" s="239">
        <f>VLOOKUP($B84,'Conditions of people affected'!$C$6:$R$170,9,FALSE)</f>
        <v>5</v>
      </c>
      <c r="P84" s="239">
        <f>VLOOKUP($B84,'Conditions of people affected'!$C$6:$R$170,15,FALSE)</f>
        <v>3</v>
      </c>
      <c r="Q84" s="239">
        <f t="shared" si="14"/>
        <v>3.6</v>
      </c>
      <c r="R84" s="239">
        <f>VLOOKUP($B84,'Complexity of the crisis'!$C$6:$AN$170,22,FALSE)</f>
        <v>3.6</v>
      </c>
      <c r="S84" s="239">
        <f>VLOOKUP($B84,'Complexity of the crisis'!$C$6:$AN$170,38,FALSE)</f>
        <v>3.5</v>
      </c>
      <c r="T84" s="131" t="str">
        <f>VLOOKUP(B84,Lists!$C$3:$E$163,3,FALSE)</f>
        <v>Americas,Americas,Americas,Americas,Americas,Americas</v>
      </c>
      <c r="U84" s="132">
        <f>VLOOKUP(B84,'INFORM Severity - hidden'!$C$5:$V$170,20,FALSE)</f>
        <v>44362</v>
      </c>
    </row>
    <row r="85" spans="1:21" x14ac:dyDescent="0.25">
      <c r="A85" s="128" t="str">
        <f t="array" ref="A85">IFERROR(INDEX(Lists!$B$2:$B$153,SMALL(IF(Lists!$I$2:$I$153="Individual",ROW(Lists!$B$2:$B$153)),ROW(81:81))-1,1),"")</f>
        <v>Regional Kashmir conflict</v>
      </c>
      <c r="B85" s="129" t="str">
        <f>VLOOKUP(A85,Lists!$B$2:$G$153,2,FALSE)</f>
        <v>REG003</v>
      </c>
      <c r="C85" s="129" t="str">
        <f>VLOOKUP(B85,'INFORM Severity - hidden'!$C$5:$D$160,2,FALSE)</f>
        <v>India,Pakistan</v>
      </c>
      <c r="D85" s="129" t="str">
        <f>VLOOKUP(A85,Lists!$B$2:$G$153,3,FALSE)</f>
        <v>IND,PAK</v>
      </c>
      <c r="E85" s="130" t="str">
        <f>VLOOKUP(A85,Lists!$B$2:$G$153,5,FALSE)</f>
        <v>Regional crisis</v>
      </c>
      <c r="F85" s="237" t="str">
        <f t="shared" si="10"/>
        <v>x</v>
      </c>
      <c r="G85" s="127" t="str">
        <f t="shared" si="11"/>
        <v>x</v>
      </c>
      <c r="H85" s="127" t="str">
        <f t="shared" si="12"/>
        <v>x</v>
      </c>
      <c r="I85" s="238" t="str">
        <f>INDEX(Trends!$D$3:$D$404,MATCH(B85,Trends!$C$3:$C$404,0))</f>
        <v>-</v>
      </c>
      <c r="J85" s="127" t="str">
        <f>VLOOKUP($B85,Reliability!$A$3:$I$170,9,FALSE)</f>
        <v>Very Low</v>
      </c>
      <c r="K85" s="239">
        <f t="shared" si="13"/>
        <v>3.5</v>
      </c>
      <c r="L85" s="239">
        <f>VLOOKUP($B85,'Impact of the crisis'!$C$6:$N$170,12,FALSE)</f>
        <v>2.1</v>
      </c>
      <c r="M85" s="239">
        <f>VLOOKUP($B85,'Impact of the crisis'!$C$6:$AB$170,26,FALSE)</f>
        <v>4</v>
      </c>
      <c r="N85" s="239" t="str">
        <f>VLOOKUP($B85,'Conditions of people affected'!$C$6:$R$170,16,FALSE)</f>
        <v>x</v>
      </c>
      <c r="O85" s="239" t="str">
        <f>VLOOKUP($B85,'Conditions of people affected'!$C$6:$R$170,9,FALSE)</f>
        <v>x</v>
      </c>
      <c r="P85" s="239" t="str">
        <f>VLOOKUP($B85,'Conditions of people affected'!$C$6:$R$170,15,FALSE)</f>
        <v>x</v>
      </c>
      <c r="Q85" s="239">
        <f t="shared" si="14"/>
        <v>3.1</v>
      </c>
      <c r="R85" s="239">
        <f>VLOOKUP($B85,'Complexity of the crisis'!$C$6:$AN$170,22,FALSE)</f>
        <v>3.2</v>
      </c>
      <c r="S85" s="239">
        <f>VLOOKUP($B85,'Complexity of the crisis'!$C$6:$AN$170,38,FALSE)</f>
        <v>3</v>
      </c>
      <c r="T85" s="131" t="str">
        <f>VLOOKUP(B85,Lists!$C$3:$E$163,3,FALSE)</f>
        <v>Asia,Asia</v>
      </c>
      <c r="U85" s="132">
        <f>VLOOKUP(B85,'INFORM Severity - hidden'!$C$5:$V$170,20,FALSE)</f>
        <v>44358</v>
      </c>
    </row>
    <row r="86" spans="1:21" x14ac:dyDescent="0.25">
      <c r="A86" s="128" t="str">
        <f t="array" ref="A86">IFERROR(INDEX(Lists!$B$2:$B$153,SMALL(IF(Lists!$I$2:$I$153="Individual",ROW(Lists!$B$2:$B$153)),ROW(82:82))-1,1),"")</f>
        <v>Syrian Regional Crisis</v>
      </c>
      <c r="B86" s="129" t="str">
        <f>VLOOKUP(A86,Lists!$B$2:$G$153,2,FALSE)</f>
        <v>REG004</v>
      </c>
      <c r="C86" s="129" t="str">
        <f>VLOOKUP(B86,'INFORM Severity - hidden'!$C$5:$D$160,2,FALSE)</f>
        <v>Syria,Turkey,Iraq,Egypt,Jordan,Lebanon</v>
      </c>
      <c r="D86" s="129" t="str">
        <f>VLOOKUP(A86,Lists!$B$2:$G$153,3,FALSE)</f>
        <v>SYR,TUR,IRQ,EGY,JOR,LBN</v>
      </c>
      <c r="E86" s="130" t="str">
        <f>VLOOKUP(A86,Lists!$B$2:$G$153,5,FALSE)</f>
        <v>Regional crisis</v>
      </c>
      <c r="F86" s="237">
        <f t="shared" si="10"/>
        <v>4.7</v>
      </c>
      <c r="G86" s="127">
        <f t="shared" si="11"/>
        <v>5</v>
      </c>
      <c r="H86" s="127" t="str">
        <f t="shared" si="12"/>
        <v>Very High</v>
      </c>
      <c r="I86" s="238" t="str">
        <f>INDEX(Trends!$D$3:$D$404,MATCH(B86,Trends!$C$3:$C$404,0))</f>
        <v>Increasing</v>
      </c>
      <c r="J86" s="127" t="str">
        <f>VLOOKUP($B86,Reliability!$A$3:$I$170,9,FALSE)</f>
        <v>Medium</v>
      </c>
      <c r="K86" s="239">
        <f t="shared" si="13"/>
        <v>4</v>
      </c>
      <c r="L86" s="239">
        <f>VLOOKUP($B86,'Impact of the crisis'!$C$6:$N$170,12,FALSE)</f>
        <v>3.1</v>
      </c>
      <c r="M86" s="239">
        <f>VLOOKUP($B86,'Impact of the crisis'!$C$6:$AB$170,26,FALSE)</f>
        <v>4.3</v>
      </c>
      <c r="N86" s="239">
        <f>VLOOKUP($B86,'Conditions of people affected'!$C$6:$R$170,16,FALSE)</f>
        <v>5</v>
      </c>
      <c r="O86" s="239">
        <f>VLOOKUP($B86,'Conditions of people affected'!$C$6:$R$170,9,FALSE)</f>
        <v>5</v>
      </c>
      <c r="P86" s="239">
        <f>VLOOKUP($B86,'Conditions of people affected'!$C$6:$R$170,15,FALSE)</f>
        <v>5</v>
      </c>
      <c r="Q86" s="239">
        <f t="shared" si="14"/>
        <v>4.7</v>
      </c>
      <c r="R86" s="239">
        <f>VLOOKUP($B86,'Complexity of the crisis'!$C$6:$AN$170,22,FALSE)</f>
        <v>4.3</v>
      </c>
      <c r="S86" s="239">
        <f>VLOOKUP($B86,'Complexity of the crisis'!$C$6:$AN$170,38,FALSE)</f>
        <v>5</v>
      </c>
      <c r="T86" s="131" t="str">
        <f>VLOOKUP(B86,Lists!$C$3:$E$163,3,FALSE)</f>
        <v>Middle east,Middle east,Middle east,Africa,Middle east,Middle east</v>
      </c>
      <c r="U86" s="132">
        <f>VLOOKUP(B86,'INFORM Severity - hidden'!$C$5:$V$170,20,FALSE)</f>
        <v>44377</v>
      </c>
    </row>
    <row r="87" spans="1:21" x14ac:dyDescent="0.25">
      <c r="A87" s="128" t="str">
        <f t="array" ref="A87">IFERROR(INDEX(Lists!$B$2:$B$153,SMALL(IF(Lists!$I$2:$I$153="Individual",ROW(Lists!$B$2:$B$153)),ROW(83:83))-1,1),"")</f>
        <v xml:space="preserve">Eastern Mediterranean Route </v>
      </c>
      <c r="B87" s="129" t="str">
        <f>VLOOKUP(A87,Lists!$B$2:$G$153,2,FALSE)</f>
        <v>REG006</v>
      </c>
      <c r="C87" s="129" t="str">
        <f>VLOOKUP(B87,'INFORM Severity - hidden'!$C$5:$D$160,2,FALSE)</f>
        <v>Turkey,Greece</v>
      </c>
      <c r="D87" s="129" t="str">
        <f>VLOOKUP(A87,Lists!$B$2:$G$153,3,FALSE)</f>
        <v>TUR,GRC</v>
      </c>
      <c r="E87" s="130" t="str">
        <f>VLOOKUP(A87,Lists!$B$2:$G$153,5,FALSE)</f>
        <v>Regional crisis</v>
      </c>
      <c r="F87" s="237" t="str">
        <f t="shared" si="10"/>
        <v>x</v>
      </c>
      <c r="G87" s="127" t="str">
        <f t="shared" si="11"/>
        <v>x</v>
      </c>
      <c r="H87" s="127" t="str">
        <f t="shared" si="12"/>
        <v>x</v>
      </c>
      <c r="I87" s="238" t="str">
        <f>INDEX(Trends!$D$3:$D$404,MATCH(B87,Trends!$C$3:$C$404,0))</f>
        <v>-</v>
      </c>
      <c r="J87" s="127" t="str">
        <f>VLOOKUP($B87,Reliability!$A$3:$I$170,9,FALSE)</f>
        <v>Very Low</v>
      </c>
      <c r="K87" s="239" t="str">
        <f t="shared" si="13"/>
        <v>x</v>
      </c>
      <c r="L87" s="239" t="str">
        <f>VLOOKUP($B87,'Impact of the crisis'!$C$6:$N$170,12,FALSE)</f>
        <v>x</v>
      </c>
      <c r="M87" s="239">
        <f>VLOOKUP($B87,'Impact of the crisis'!$C$6:$AB$170,26,FALSE)</f>
        <v>2.5</v>
      </c>
      <c r="N87" s="239" t="str">
        <f>VLOOKUP($B87,'Conditions of people affected'!$C$6:$R$170,16,FALSE)</f>
        <v>x</v>
      </c>
      <c r="O87" s="239" t="str">
        <f>VLOOKUP($B87,'Conditions of people affected'!$C$6:$R$170,9,FALSE)</f>
        <v>x</v>
      </c>
      <c r="P87" s="239" t="str">
        <f>VLOOKUP($B87,'Conditions of people affected'!$C$6:$R$170,15,FALSE)</f>
        <v>x</v>
      </c>
      <c r="Q87" s="239">
        <f t="shared" si="14"/>
        <v>2.9</v>
      </c>
      <c r="R87" s="239">
        <f>VLOOKUP($B87,'Complexity of the crisis'!$C$6:$AN$170,22,FALSE)</f>
        <v>3.2</v>
      </c>
      <c r="S87" s="239">
        <f>VLOOKUP($B87,'Complexity of the crisis'!$C$6:$AN$170,38,FALSE)</f>
        <v>2.5</v>
      </c>
      <c r="T87" s="131" t="str">
        <f>VLOOKUP(B87,Lists!$C$3:$E$163,3,FALSE)</f>
        <v>Middle east,Europe</v>
      </c>
      <c r="U87" s="132">
        <f>VLOOKUP(B87,'INFORM Severity - hidden'!$C$5:$V$170,20,FALSE)</f>
        <v>44377</v>
      </c>
    </row>
    <row r="88" spans="1:21" x14ac:dyDescent="0.25">
      <c r="A88" s="128" t="str">
        <f t="array" ref="A88">IFERROR(INDEX(Lists!$B$2:$B$153,SMALL(IF(Lists!$I$2:$I$153="Individual",ROW(Lists!$B$2:$B$153)),ROW(84:84))-1,1),"")</f>
        <v>Central Mediterranean Route</v>
      </c>
      <c r="B88" s="129" t="str">
        <f>VLOOKUP(A88,Lists!$B$2:$G$153,2,FALSE)</f>
        <v>REG007</v>
      </c>
      <c r="C88" s="129" t="str">
        <f>VLOOKUP(B88,'INFORM Severity - hidden'!$C$5:$D$160,2,FALSE)</f>
        <v>Algeria,Tunisia,Libya,Italy</v>
      </c>
      <c r="D88" s="129" t="str">
        <f>VLOOKUP(A88,Lists!$B$2:$G$153,3,FALSE)</f>
        <v>DZA,TUN,LBY,ITA</v>
      </c>
      <c r="E88" s="130" t="str">
        <f>VLOOKUP(A88,Lists!$B$2:$G$153,5,FALSE)</f>
        <v>Regional crisis</v>
      </c>
      <c r="F88" s="237" t="str">
        <f t="shared" si="10"/>
        <v>x</v>
      </c>
      <c r="G88" s="127" t="str">
        <f t="shared" si="11"/>
        <v>x</v>
      </c>
      <c r="H88" s="127" t="str">
        <f t="shared" si="12"/>
        <v>x</v>
      </c>
      <c r="I88" s="238" t="str">
        <f>INDEX(Trends!$D$3:$D$404,MATCH(B88,Trends!$C$3:$C$404,0))</f>
        <v>-</v>
      </c>
      <c r="J88" s="127" t="str">
        <f>VLOOKUP($B88,Reliability!$A$3:$I$170,9,FALSE)</f>
        <v>Very Low</v>
      </c>
      <c r="K88" s="239" t="str">
        <f t="shared" si="13"/>
        <v>x</v>
      </c>
      <c r="L88" s="239" t="str">
        <f>VLOOKUP($B88,'Impact of the crisis'!$C$6:$N$170,12,FALSE)</f>
        <v>x</v>
      </c>
      <c r="M88" s="239">
        <f>VLOOKUP($B88,'Impact of the crisis'!$C$6:$AB$170,26,FALSE)</f>
        <v>4</v>
      </c>
      <c r="N88" s="239" t="str">
        <f>VLOOKUP($B88,'Conditions of people affected'!$C$6:$R$170,16,FALSE)</f>
        <v>x</v>
      </c>
      <c r="O88" s="239" t="str">
        <f>VLOOKUP($B88,'Conditions of people affected'!$C$6:$R$170,9,FALSE)</f>
        <v>x</v>
      </c>
      <c r="P88" s="239" t="str">
        <f>VLOOKUP($B88,'Conditions of people affected'!$C$6:$R$170,15,FALSE)</f>
        <v>x</v>
      </c>
      <c r="Q88" s="239">
        <f t="shared" si="14"/>
        <v>3.1</v>
      </c>
      <c r="R88" s="239">
        <f>VLOOKUP($B88,'Complexity of the crisis'!$C$6:$AN$170,22,FALSE)</f>
        <v>3.1</v>
      </c>
      <c r="S88" s="239">
        <f>VLOOKUP($B88,'Complexity of the crisis'!$C$6:$AN$170,38,FALSE)</f>
        <v>3</v>
      </c>
      <c r="T88" s="131" t="str">
        <f>VLOOKUP(B88,Lists!$C$3:$E$163,3,FALSE)</f>
        <v>Africa,Africa,Africa,Europe</v>
      </c>
      <c r="U88" s="132">
        <f>VLOOKUP(B88,'INFORM Severity - hidden'!$C$5:$V$170,20,FALSE)</f>
        <v>44357</v>
      </c>
    </row>
    <row r="89" spans="1:21" x14ac:dyDescent="0.25">
      <c r="A89" s="128" t="str">
        <f t="array" ref="A89">IFERROR(INDEX(Lists!$B$2:$B$153,SMALL(IF(Lists!$I$2:$I$153="Individual",ROW(Lists!$B$2:$B$153)),ROW(85:85))-1,1),"")</f>
        <v>Western Mediterranean Route</v>
      </c>
      <c r="B89" s="129" t="str">
        <f>VLOOKUP(A89,Lists!$B$2:$G$153,2,FALSE)</f>
        <v>REG008</v>
      </c>
      <c r="C89" s="129" t="str">
        <f>VLOOKUP(B89,'INFORM Severity - hidden'!$C$5:$D$160,2,FALSE)</f>
        <v>Algeria,Morocco,Spain</v>
      </c>
      <c r="D89" s="129" t="str">
        <f>VLOOKUP(A89,Lists!$B$2:$G$153,3,FALSE)</f>
        <v>DZA,MAR,ESP</v>
      </c>
      <c r="E89" s="130" t="str">
        <f>VLOOKUP(A89,Lists!$B$2:$G$153,5,FALSE)</f>
        <v>Regional crisis</v>
      </c>
      <c r="F89" s="237" t="str">
        <f t="shared" si="10"/>
        <v>x</v>
      </c>
      <c r="G89" s="127" t="str">
        <f t="shared" si="11"/>
        <v>x</v>
      </c>
      <c r="H89" s="127" t="str">
        <f t="shared" si="12"/>
        <v>x</v>
      </c>
      <c r="I89" s="238" t="str">
        <f>INDEX(Trends!$D$3:$D$404,MATCH(B89,Trends!$C$3:$C$404,0))</f>
        <v>-</v>
      </c>
      <c r="J89" s="127" t="str">
        <f>VLOOKUP($B89,Reliability!$A$3:$I$170,9,FALSE)</f>
        <v>Very Low</v>
      </c>
      <c r="K89" s="239" t="str">
        <f t="shared" si="13"/>
        <v>x</v>
      </c>
      <c r="L89" s="239" t="str">
        <f>VLOOKUP($B89,'Impact of the crisis'!$C$6:$N$170,12,FALSE)</f>
        <v>x</v>
      </c>
      <c r="M89" s="239">
        <f>VLOOKUP($B89,'Impact of the crisis'!$C$6:$AB$170,26,FALSE)</f>
        <v>3.2</v>
      </c>
      <c r="N89" s="239" t="str">
        <f>VLOOKUP($B89,'Conditions of people affected'!$C$6:$R$170,16,FALSE)</f>
        <v>x</v>
      </c>
      <c r="O89" s="239" t="str">
        <f>VLOOKUP($B89,'Conditions of people affected'!$C$6:$R$170,9,FALSE)</f>
        <v>x</v>
      </c>
      <c r="P89" s="239" t="str">
        <f>VLOOKUP($B89,'Conditions of people affected'!$C$6:$R$170,15,FALSE)</f>
        <v>x</v>
      </c>
      <c r="Q89" s="239">
        <f t="shared" si="14"/>
        <v>2.6</v>
      </c>
      <c r="R89" s="239">
        <f>VLOOKUP($B89,'Complexity of the crisis'!$C$6:$AN$170,22,FALSE)</f>
        <v>3.1</v>
      </c>
      <c r="S89" s="239">
        <f>VLOOKUP($B89,'Complexity of the crisis'!$C$6:$AN$170,38,FALSE)</f>
        <v>2</v>
      </c>
      <c r="T89" s="131" t="str">
        <f>VLOOKUP(B89,Lists!$C$3:$E$163,3,FALSE)</f>
        <v>Africa,Africa,Europe</v>
      </c>
      <c r="U89" s="132">
        <f>VLOOKUP(B89,'INFORM Severity - hidden'!$C$5:$V$170,20,FALSE)</f>
        <v>44357</v>
      </c>
    </row>
    <row r="90" spans="1:21" x14ac:dyDescent="0.25">
      <c r="A90" s="128" t="str">
        <f t="array" ref="A90">IFERROR(INDEX(Lists!$B$2:$B$153,SMALL(IF(Lists!$I$2:$I$153="Individual",ROW(Lists!$B$2:$B$153)),ROW(86:86))-1,1),"")</f>
        <v>Rohingya Regional Crisis</v>
      </c>
      <c r="B90" s="129" t="str">
        <f>VLOOKUP(A90,Lists!$B$2:$G$153,2,FALSE)</f>
        <v>REG011</v>
      </c>
      <c r="C90" s="129" t="str">
        <f>VLOOKUP(B90,'INFORM Severity - hidden'!$C$5:$D$160,2,FALSE)</f>
        <v>Bangladesh,Myanmar</v>
      </c>
      <c r="D90" s="129" t="str">
        <f>VLOOKUP(A90,Lists!$B$2:$G$153,3,FALSE)</f>
        <v>BGD,MMR</v>
      </c>
      <c r="E90" s="130" t="str">
        <f>VLOOKUP(A90,Lists!$B$2:$G$153,5,FALSE)</f>
        <v>Regional crisis</v>
      </c>
      <c r="F90" s="237">
        <f t="shared" si="10"/>
        <v>3.8</v>
      </c>
      <c r="G90" s="127">
        <f t="shared" si="11"/>
        <v>4</v>
      </c>
      <c r="H90" s="127" t="str">
        <f t="shared" si="12"/>
        <v>High</v>
      </c>
      <c r="I90" s="238" t="str">
        <f>INDEX(Trends!$D$3:$D$404,MATCH(B90,Trends!$C$3:$C$404,0))</f>
        <v>Increasing</v>
      </c>
      <c r="J90" s="127" t="str">
        <f>VLOOKUP($B90,Reliability!$A$3:$I$170,9,FALSE)</f>
        <v>High</v>
      </c>
      <c r="K90" s="239">
        <f t="shared" si="13"/>
        <v>3.1</v>
      </c>
      <c r="L90" s="239">
        <f>VLOOKUP($B90,'Impact of the crisis'!$C$6:$N$170,12,FALSE)</f>
        <v>1.4</v>
      </c>
      <c r="M90" s="239">
        <f>VLOOKUP($B90,'Impact of the crisis'!$C$6:$AB$170,26,FALSE)</f>
        <v>3.7</v>
      </c>
      <c r="N90" s="239">
        <f>VLOOKUP($B90,'Conditions of people affected'!$C$6:$R$170,16,FALSE)</f>
        <v>3.85</v>
      </c>
      <c r="O90" s="239">
        <f>VLOOKUP($B90,'Conditions of people affected'!$C$6:$R$170,9,FALSE)</f>
        <v>3.7</v>
      </c>
      <c r="P90" s="239">
        <f>VLOOKUP($B90,'Conditions of people affected'!$C$6:$R$170,15,FALSE)</f>
        <v>4</v>
      </c>
      <c r="Q90" s="239">
        <f t="shared" si="14"/>
        <v>4.0999999999999996</v>
      </c>
      <c r="R90" s="239">
        <f>VLOOKUP($B90,'Complexity of the crisis'!$C$6:$AN$170,22,FALSE)</f>
        <v>3.6</v>
      </c>
      <c r="S90" s="239">
        <f>VLOOKUP($B90,'Complexity of the crisis'!$C$6:$AN$170,38,FALSE)</f>
        <v>4.5</v>
      </c>
      <c r="T90" s="131" t="str">
        <f>VLOOKUP(B90,Lists!$C$3:$E$163,3,FALSE)</f>
        <v>Asia,Asia</v>
      </c>
      <c r="U90" s="132">
        <f>VLOOKUP(B90,'INFORM Severity - hidden'!$C$5:$V$170,20,FALSE)</f>
        <v>44357</v>
      </c>
    </row>
    <row r="91" spans="1:21" x14ac:dyDescent="0.25">
      <c r="A91" s="128" t="str">
        <f t="array" ref="A91">IFERROR(INDEX(Lists!$B$2:$B$153,SMALL(IF(Lists!$I$2:$I$153="Individual",ROW(Lists!$B$2:$B$153)),ROW(87:87))-1,1),"")</f>
        <v>Southern Africa Regional Food Security Crisis</v>
      </c>
      <c r="B91" s="129" t="str">
        <f>VLOOKUP(A91,Lists!$B$2:$G$153,2,FALSE)</f>
        <v>REG012</v>
      </c>
      <c r="C91" s="129" t="str">
        <f>VLOOKUP(B91,'INFORM Severity - hidden'!$C$5:$D$160,2,FALSE)</f>
        <v>Lesotho,Madagascar,Malawi,Namibia,Eswatini,Zambia,Zimbabwe</v>
      </c>
      <c r="D91" s="129" t="str">
        <f>VLOOKUP(A91,Lists!$B$2:$G$153,3,FALSE)</f>
        <v>LSO,MDG,MWI,NAM,SWZ,ZMB,ZWE</v>
      </c>
      <c r="E91" s="130" t="str">
        <f>VLOOKUP(A91,Lists!$B$2:$G$153,5,FALSE)</f>
        <v>Regional crisis</v>
      </c>
      <c r="F91" s="237">
        <f t="shared" si="10"/>
        <v>3.7</v>
      </c>
      <c r="G91" s="127">
        <f t="shared" si="11"/>
        <v>4</v>
      </c>
      <c r="H91" s="127" t="str">
        <f t="shared" si="12"/>
        <v>High</v>
      </c>
      <c r="I91" s="238" t="str">
        <f>INDEX(Trends!$D$3:$D$404,MATCH(B91,Trends!$C$3:$C$404,0))</f>
        <v>Increasing</v>
      </c>
      <c r="J91" s="127" t="str">
        <f>VLOOKUP($B91,Reliability!$A$3:$I$170,9,FALSE)</f>
        <v>Very High</v>
      </c>
      <c r="K91" s="239">
        <f t="shared" si="13"/>
        <v>3.4</v>
      </c>
      <c r="L91" s="239">
        <f>VLOOKUP($B91,'Impact of the crisis'!$C$6:$N$170,12,FALSE)</f>
        <v>4.5</v>
      </c>
      <c r="M91" s="239">
        <f>VLOOKUP($B91,'Impact of the crisis'!$C$6:$AB$170,26,FALSE)</f>
        <v>2.7</v>
      </c>
      <c r="N91" s="239">
        <f>VLOOKUP($B91,'Conditions of people affected'!$C$6:$R$170,16,FALSE)</f>
        <v>4</v>
      </c>
      <c r="O91" s="239">
        <f>VLOOKUP($B91,'Conditions of people affected'!$C$6:$R$170,9,FALSE)</f>
        <v>5</v>
      </c>
      <c r="P91" s="239">
        <f>VLOOKUP($B91,'Conditions of people affected'!$C$6:$R$170,15,FALSE)</f>
        <v>3</v>
      </c>
      <c r="Q91" s="239">
        <f t="shared" si="14"/>
        <v>3.4</v>
      </c>
      <c r="R91" s="239">
        <f>VLOOKUP($B91,'Complexity of the crisis'!$C$6:$AN$170,22,FALSE)</f>
        <v>2.6</v>
      </c>
      <c r="S91" s="239">
        <f>VLOOKUP($B91,'Complexity of the crisis'!$C$6:$AN$170,38,FALSE)</f>
        <v>4</v>
      </c>
      <c r="T91" s="131" t="str">
        <f>VLOOKUP(B91,Lists!$C$3:$E$163,3,FALSE)</f>
        <v>Africa,Africa,Africa,Africa,Africa,Africa,Africa</v>
      </c>
      <c r="U91" s="132">
        <f>VLOOKUP(B91,'INFORM Severity - hidden'!$C$5:$V$170,20,FALSE)</f>
        <v>44388</v>
      </c>
    </row>
    <row r="92" spans="1:21" x14ac:dyDescent="0.25">
      <c r="A92" s="128" t="str">
        <f t="array" ref="A92">IFERROR(INDEX(Lists!$B$2:$B$153,SMALL(IF(Lists!$I$2:$I$153="Individual",ROW(Lists!$B$2:$B$153)),ROW(88:88))-1,1),"")</f>
        <v>Nagorno-Karabakh Conflict</v>
      </c>
      <c r="B92" s="129" t="str">
        <f>VLOOKUP(A92,Lists!$B$2:$G$153,2,FALSE)</f>
        <v>REG013</v>
      </c>
      <c r="C92" s="129" t="str">
        <f>VLOOKUP(B92,'INFORM Severity - hidden'!$C$5:$D$160,2,FALSE)</f>
        <v>Armenia,Azerbaijan</v>
      </c>
      <c r="D92" s="129" t="str">
        <f>VLOOKUP(A92,Lists!$B$2:$G$153,3,FALSE)</f>
        <v>ARM,AZE</v>
      </c>
      <c r="E92" s="130" t="str">
        <f>VLOOKUP(A92,Lists!$B$2:$G$153,5,FALSE)</f>
        <v>Regional crisis</v>
      </c>
      <c r="F92" s="237" t="str">
        <f t="shared" si="10"/>
        <v>x</v>
      </c>
      <c r="G92" s="127" t="str">
        <f t="shared" si="11"/>
        <v>x</v>
      </c>
      <c r="H92" s="127" t="str">
        <f t="shared" si="12"/>
        <v>x</v>
      </c>
      <c r="I92" s="238" t="str">
        <f>INDEX(Trends!$D$3:$D$404,MATCH(B92,Trends!$C$3:$C$404,0))</f>
        <v>-</v>
      </c>
      <c r="J92" s="127" t="str">
        <f>VLOOKUP($B92,Reliability!$A$3:$I$170,9,FALSE)</f>
        <v>Low</v>
      </c>
      <c r="K92" s="239">
        <f t="shared" si="13"/>
        <v>2.7</v>
      </c>
      <c r="L92" s="239">
        <f>VLOOKUP($B92,'Impact of the crisis'!$C$6:$N$170,12,FALSE)</f>
        <v>2.6</v>
      </c>
      <c r="M92" s="239">
        <f>VLOOKUP($B92,'Impact of the crisis'!$C$6:$AB$170,26,FALSE)</f>
        <v>2.7</v>
      </c>
      <c r="N92" s="239" t="str">
        <f>VLOOKUP($B92,'Conditions of people affected'!$C$6:$R$170,16,FALSE)</f>
        <v>x</v>
      </c>
      <c r="O92" s="239" t="str">
        <f>VLOOKUP($B92,'Conditions of people affected'!$C$6:$R$170,9,FALSE)</f>
        <v>x</v>
      </c>
      <c r="P92" s="239" t="str">
        <f>VLOOKUP($B92,'Conditions of people affected'!$C$6:$R$170,15,FALSE)</f>
        <v>x</v>
      </c>
      <c r="Q92" s="239">
        <f t="shared" si="14"/>
        <v>3</v>
      </c>
      <c r="R92" s="239">
        <f>VLOOKUP($B92,'Complexity of the crisis'!$C$6:$AN$170,22,FALSE)</f>
        <v>3.4</v>
      </c>
      <c r="S92" s="239">
        <f>VLOOKUP($B92,'Complexity of the crisis'!$C$6:$AN$170,38,FALSE)</f>
        <v>2.5</v>
      </c>
      <c r="T92" s="131" t="str">
        <f>VLOOKUP(B92,Lists!$C$3:$E$163,3,FALSE)</f>
        <v>Middle east,Middle east</v>
      </c>
      <c r="U92" s="132">
        <f>VLOOKUP(B92,'INFORM Severity - hidden'!$C$5:$V$170,20,FALSE)</f>
        <v>44356</v>
      </c>
    </row>
    <row r="93" spans="1:21" x14ac:dyDescent="0.25">
      <c r="A93" s="128" t="str">
        <f t="array" ref="A93">IFERROR(INDEX(Lists!$B$2:$B$153,SMALL(IF(Lists!$I$2:$I$153="Individual",ROW(Lists!$B$2:$B$153)),ROW(89:89))-1,1),"")</f>
        <v>Burundi and DRC refugees in Rwanda</v>
      </c>
      <c r="B93" s="129" t="str">
        <f>VLOOKUP(A93,Lists!$B$2:$G$153,2,FALSE)</f>
        <v>RWA002</v>
      </c>
      <c r="C93" s="129" t="str">
        <f>VLOOKUP(B93,'INFORM Severity - hidden'!$C$5:$D$160,2,FALSE)</f>
        <v>Rwanda</v>
      </c>
      <c r="D93" s="129" t="str">
        <f>VLOOKUP(A93,Lists!$B$2:$G$153,3,FALSE)</f>
        <v>RWA</v>
      </c>
      <c r="E93" s="130" t="str">
        <f>VLOOKUP(A93,Lists!$B$2:$G$153,5,FALSE)</f>
        <v>International displacement</v>
      </c>
      <c r="F93" s="237">
        <f t="shared" si="10"/>
        <v>2.2000000000000002</v>
      </c>
      <c r="G93" s="127">
        <f t="shared" si="11"/>
        <v>3</v>
      </c>
      <c r="H93" s="127" t="str">
        <f t="shared" si="12"/>
        <v>Medium</v>
      </c>
      <c r="I93" s="238" t="str">
        <f>INDEX(Trends!$D$3:$D$404,MATCH(B93,Trends!$C$3:$C$404,0))</f>
        <v>Increasing</v>
      </c>
      <c r="J93" s="127" t="str">
        <f>VLOOKUP($B93,Reliability!$A$3:$I$170,9,FALSE)</f>
        <v>Medium</v>
      </c>
      <c r="K93" s="239">
        <f t="shared" si="13"/>
        <v>2.6</v>
      </c>
      <c r="L93" s="239">
        <f>VLOOKUP($B93,'Impact of the crisis'!$C$6:$N$170,12,FALSE)</f>
        <v>2.1</v>
      </c>
      <c r="M93" s="239">
        <f>VLOOKUP($B93,'Impact of the crisis'!$C$6:$AB$170,26,FALSE)</f>
        <v>2.8</v>
      </c>
      <c r="N93" s="239">
        <f>VLOOKUP($B93,'Conditions of people affected'!$C$6:$R$170,16,FALSE)</f>
        <v>1.45</v>
      </c>
      <c r="O93" s="239">
        <f>VLOOKUP($B93,'Conditions of people affected'!$C$6:$R$170,9,FALSE)</f>
        <v>1.9</v>
      </c>
      <c r="P93" s="239">
        <f>VLOOKUP($B93,'Conditions of people affected'!$C$6:$R$170,15,FALSE)</f>
        <v>1</v>
      </c>
      <c r="Q93" s="239">
        <f t="shared" si="14"/>
        <v>3</v>
      </c>
      <c r="R93" s="239">
        <f>VLOOKUP($B93,'Complexity of the crisis'!$C$6:$AN$170,22,FALSE)</f>
        <v>4</v>
      </c>
      <c r="S93" s="239">
        <f>VLOOKUP($B93,'Complexity of the crisis'!$C$6:$AN$170,38,FALSE)</f>
        <v>1.5</v>
      </c>
      <c r="T93" s="131" t="str">
        <f>VLOOKUP(B93,Lists!$C$3:$E$163,3,FALSE)</f>
        <v>Africa</v>
      </c>
      <c r="U93" s="132">
        <f>VLOOKUP(B93,'INFORM Severity - hidden'!$C$5:$V$170,20,FALSE)</f>
        <v>44358</v>
      </c>
    </row>
    <row r="94" spans="1:21" x14ac:dyDescent="0.25">
      <c r="A94" s="128" t="str">
        <f t="array" ref="A94">IFERROR(INDEX(Lists!$B$2:$B$153,SMALL(IF(Lists!$I$2:$I$153="Individual",ROW(Lists!$B$2:$B$153)),ROW(90:90))-1,1),"")</f>
        <v>Refugees in Sudan</v>
      </c>
      <c r="B94" s="129" t="str">
        <f>VLOOKUP(A94,Lists!$B$2:$G$153,2,FALSE)</f>
        <v>SDN005</v>
      </c>
      <c r="C94" s="129" t="str">
        <f>VLOOKUP(B94,'INFORM Severity - hidden'!$C$5:$D$160,2,FALSE)</f>
        <v>Sudan</v>
      </c>
      <c r="D94" s="129" t="str">
        <f>VLOOKUP(A94,Lists!$B$2:$G$153,3,FALSE)</f>
        <v>SDN</v>
      </c>
      <c r="E94" s="130" t="str">
        <f>VLOOKUP(A94,Lists!$B$2:$G$153,5,FALSE)</f>
        <v>International displacement</v>
      </c>
      <c r="F94" s="237">
        <f t="shared" si="10"/>
        <v>3.4</v>
      </c>
      <c r="G94" s="127">
        <f t="shared" si="11"/>
        <v>4</v>
      </c>
      <c r="H94" s="127" t="str">
        <f t="shared" si="12"/>
        <v>High</v>
      </c>
      <c r="I94" s="238" t="str">
        <f>INDEX(Trends!$D$3:$D$404,MATCH(B94,Trends!$C$3:$C$404,0))</f>
        <v>Decreasing</v>
      </c>
      <c r="J94" s="127" t="str">
        <f>VLOOKUP($B94,Reliability!$A$3:$I$170,9,FALSE)</f>
        <v>Very High</v>
      </c>
      <c r="K94" s="239">
        <f t="shared" si="13"/>
        <v>3.3</v>
      </c>
      <c r="L94" s="239">
        <f>VLOOKUP($B94,'Impact of the crisis'!$C$6:$N$170,12,FALSE)</f>
        <v>2.1</v>
      </c>
      <c r="M94" s="239">
        <f>VLOOKUP($B94,'Impact of the crisis'!$C$6:$AB$170,26,FALSE)</f>
        <v>3.8</v>
      </c>
      <c r="N94" s="239">
        <f>VLOOKUP($B94,'Conditions of people affected'!$C$6:$R$170,16,FALSE)</f>
        <v>3.2</v>
      </c>
      <c r="O94" s="239">
        <f>VLOOKUP($B94,'Conditions of people affected'!$C$6:$R$170,9,FALSE)</f>
        <v>3.4</v>
      </c>
      <c r="P94" s="239">
        <f>VLOOKUP($B94,'Conditions of people affected'!$C$6:$R$170,15,FALSE)</f>
        <v>3</v>
      </c>
      <c r="Q94" s="239">
        <f t="shared" si="14"/>
        <v>3.7</v>
      </c>
      <c r="R94" s="239">
        <f>VLOOKUP($B94,'Complexity of the crisis'!$C$6:$AN$170,22,FALSE)</f>
        <v>4.7</v>
      </c>
      <c r="S94" s="239">
        <f>VLOOKUP($B94,'Complexity of the crisis'!$C$6:$AN$170,38,FALSE)</f>
        <v>2</v>
      </c>
      <c r="T94" s="131" t="str">
        <f>VLOOKUP(B94,Lists!$C$3:$E$163,3,FALSE)</f>
        <v>Africa</v>
      </c>
      <c r="U94" s="132">
        <f>VLOOKUP(B94,'INFORM Severity - hidden'!$C$5:$V$170,20,FALSE)</f>
        <v>44403</v>
      </c>
    </row>
    <row r="95" spans="1:21" x14ac:dyDescent="0.25">
      <c r="A95" s="128" t="str">
        <f t="array" ref="A95">IFERROR(INDEX(Lists!$B$2:$B$153,SMALL(IF(Lists!$I$2:$I$153="Individual",ROW(Lists!$B$2:$B$153)),ROW(91:91))-1,1),"")</f>
        <v xml:space="preserve">Floods in Sudan </v>
      </c>
      <c r="B95" s="129" t="str">
        <f>VLOOKUP(A95,Lists!$B$2:$G$153,2,FALSE)</f>
        <v>SDN006</v>
      </c>
      <c r="C95" s="129" t="str">
        <f>VLOOKUP(B95,'INFORM Severity - hidden'!$C$5:$D$160,2,FALSE)</f>
        <v>Sudan</v>
      </c>
      <c r="D95" s="129" t="str">
        <f>VLOOKUP(A95,Lists!$B$2:$G$153,3,FALSE)</f>
        <v>SDN</v>
      </c>
      <c r="E95" s="130" t="str">
        <f>VLOOKUP(A95,Lists!$B$2:$G$153,5,FALSE)</f>
        <v>Flood</v>
      </c>
      <c r="F95" s="237">
        <f t="shared" si="10"/>
        <v>2.6</v>
      </c>
      <c r="G95" s="127">
        <f t="shared" si="11"/>
        <v>3</v>
      </c>
      <c r="H95" s="127" t="str">
        <f t="shared" si="12"/>
        <v>Medium</v>
      </c>
      <c r="I95" s="238" t="str">
        <f>INDEX(Trends!$D$3:$D$404,MATCH(B95,Trends!$C$3:$C$404,0))</f>
        <v>Increasing</v>
      </c>
      <c r="J95" s="127" t="str">
        <f>VLOOKUP($B95,Reliability!$A$3:$I$170,9,FALSE)</f>
        <v>Low</v>
      </c>
      <c r="K95" s="239">
        <f t="shared" si="13"/>
        <v>3.7</v>
      </c>
      <c r="L95" s="239">
        <f>VLOOKUP($B95,'Impact of the crisis'!$C$6:$N$170,12,FALSE)</f>
        <v>4.5999999999999996</v>
      </c>
      <c r="M95" s="239">
        <f>VLOOKUP($B95,'Impact of the crisis'!$C$6:$AB$170,26,FALSE)</f>
        <v>3.1</v>
      </c>
      <c r="N95" s="239">
        <f>VLOOKUP($B95,'Conditions of people affected'!$C$6:$R$170,16,FALSE)</f>
        <v>1.1000000000000001</v>
      </c>
      <c r="O95" s="239">
        <f>VLOOKUP($B95,'Conditions of people affected'!$C$6:$R$170,9,FALSE)</f>
        <v>1.2</v>
      </c>
      <c r="P95" s="239">
        <f>VLOOKUP($B95,'Conditions of people affected'!$C$6:$R$170,15,FALSE)</f>
        <v>1</v>
      </c>
      <c r="Q95" s="239">
        <f t="shared" si="14"/>
        <v>3.7</v>
      </c>
      <c r="R95" s="239">
        <f>VLOOKUP($B95,'Complexity of the crisis'!$C$6:$AN$170,22,FALSE)</f>
        <v>4.7</v>
      </c>
      <c r="S95" s="239">
        <f>VLOOKUP($B95,'Complexity of the crisis'!$C$6:$AN$170,38,FALSE)</f>
        <v>2</v>
      </c>
      <c r="T95" s="131" t="str">
        <f>VLOOKUP(B95,Lists!$C$3:$E$163,3,FALSE)</f>
        <v>Africa</v>
      </c>
      <c r="U95" s="132">
        <f>VLOOKUP(B95,'INFORM Severity - hidden'!$C$5:$V$170,20,FALSE)</f>
        <v>44403</v>
      </c>
    </row>
    <row r="96" spans="1:21" x14ac:dyDescent="0.25">
      <c r="A96" s="128" t="str">
        <f t="array" ref="A96">IFERROR(INDEX(Lists!$B$2:$B$153,SMALL(IF(Lists!$I$2:$I$153="Individual",ROW(Lists!$B$2:$B$153)),ROW(92:92))-1,1),"")</f>
        <v>Refugees from Ethiopia</v>
      </c>
      <c r="B96" s="129" t="str">
        <f>VLOOKUP(A96,Lists!$B$2:$G$153,2,FALSE)</f>
        <v>SDN007</v>
      </c>
      <c r="C96" s="129" t="str">
        <f>VLOOKUP(B96,'INFORM Severity - hidden'!$C$5:$D$160,2,FALSE)</f>
        <v>Sudan</v>
      </c>
      <c r="D96" s="129" t="str">
        <f>VLOOKUP(A96,Lists!$B$2:$G$153,3,FALSE)</f>
        <v>SDN</v>
      </c>
      <c r="E96" s="130" t="str">
        <f>VLOOKUP(A96,Lists!$B$2:$G$153,5,FALSE)</f>
        <v>International displacement</v>
      </c>
      <c r="F96" s="237">
        <f t="shared" si="10"/>
        <v>2.6</v>
      </c>
      <c r="G96" s="127">
        <f t="shared" si="11"/>
        <v>3</v>
      </c>
      <c r="H96" s="127" t="str">
        <f t="shared" si="12"/>
        <v>Medium</v>
      </c>
      <c r="I96" s="238" t="str">
        <f>INDEX(Trends!$D$3:$D$404,MATCH(B96,Trends!$C$3:$C$404,0))</f>
        <v>Increasing</v>
      </c>
      <c r="J96" s="127" t="str">
        <f>VLOOKUP($B96,Reliability!$A$3:$I$170,9,FALSE)</f>
        <v>Very High</v>
      </c>
      <c r="K96" s="239">
        <f t="shared" si="13"/>
        <v>3</v>
      </c>
      <c r="L96" s="239">
        <f>VLOOKUP($B96,'Impact of the crisis'!$C$6:$N$170,12,FALSE)</f>
        <v>2.4</v>
      </c>
      <c r="M96" s="239">
        <f>VLOOKUP($B96,'Impact of the crisis'!$C$6:$AB$170,26,FALSE)</f>
        <v>3.3</v>
      </c>
      <c r="N96" s="239">
        <f>VLOOKUP($B96,'Conditions of people affected'!$C$6:$R$170,16,FALSE)</f>
        <v>1.7</v>
      </c>
      <c r="O96" s="239">
        <f>VLOOKUP($B96,'Conditions of people affected'!$C$6:$R$170,9,FALSE)</f>
        <v>1.4</v>
      </c>
      <c r="P96" s="239">
        <f>VLOOKUP($B96,'Conditions of people affected'!$C$6:$R$170,15,FALSE)</f>
        <v>2</v>
      </c>
      <c r="Q96" s="239">
        <f t="shared" si="14"/>
        <v>3.7</v>
      </c>
      <c r="R96" s="239">
        <f>VLOOKUP($B96,'Complexity of the crisis'!$C$6:$AN$170,22,FALSE)</f>
        <v>4.7</v>
      </c>
      <c r="S96" s="239">
        <f>VLOOKUP($B96,'Complexity of the crisis'!$C$6:$AN$170,38,FALSE)</f>
        <v>2</v>
      </c>
      <c r="T96" s="131" t="str">
        <f>VLOOKUP(B96,Lists!$C$3:$E$163,3,FALSE)</f>
        <v>Africa</v>
      </c>
      <c r="U96" s="132">
        <f>VLOOKUP(B96,'INFORM Severity - hidden'!$C$5:$V$170,20,FALSE)</f>
        <v>44403</v>
      </c>
    </row>
    <row r="97" spans="1:21" x14ac:dyDescent="0.25">
      <c r="A97" s="128" t="str">
        <f t="array" ref="A97">IFERROR(INDEX(Lists!$B$2:$B$153,SMALL(IF(Lists!$I$2:$I$153="Individual",ROW(Lists!$B$2:$B$153)),ROW(93:93))-1,1),"")</f>
        <v>Violence West-Darfur</v>
      </c>
      <c r="B97" s="129" t="str">
        <f>VLOOKUP(A97,Lists!$B$2:$G$153,2,FALSE)</f>
        <v>SDN008</v>
      </c>
      <c r="C97" s="129" t="str">
        <f>VLOOKUP(B97,'INFORM Severity - hidden'!$C$5:$D$160,2,FALSE)</f>
        <v>Sudan</v>
      </c>
      <c r="D97" s="129" t="str">
        <f>VLOOKUP(A97,Lists!$B$2:$G$153,3,FALSE)</f>
        <v>SDN</v>
      </c>
      <c r="E97" s="130" t="str">
        <f>VLOOKUP(A97,Lists!$B$2:$G$153,5,FALSE)</f>
        <v>Other type of violence</v>
      </c>
      <c r="F97" s="237">
        <f t="shared" si="10"/>
        <v>3.3</v>
      </c>
      <c r="G97" s="127">
        <f t="shared" si="11"/>
        <v>4</v>
      </c>
      <c r="H97" s="127" t="str">
        <f t="shared" si="12"/>
        <v>High</v>
      </c>
      <c r="I97" s="238" t="str">
        <f>INDEX(Trends!$D$3:$D$404,MATCH(B97,Trends!$C$3:$C$404,0))</f>
        <v>Increasing</v>
      </c>
      <c r="J97" s="127" t="str">
        <f>VLOOKUP($B97,Reliability!$A$3:$I$170,9,FALSE)</f>
        <v>Very High</v>
      </c>
      <c r="K97" s="239">
        <f t="shared" si="13"/>
        <v>3.3</v>
      </c>
      <c r="L97" s="239">
        <f>VLOOKUP($B97,'Impact of the crisis'!$C$6:$N$170,12,FALSE)</f>
        <v>1.1000000000000001</v>
      </c>
      <c r="M97" s="239">
        <f>VLOOKUP($B97,'Impact of the crisis'!$C$6:$AB$170,26,FALSE)</f>
        <v>4</v>
      </c>
      <c r="N97" s="239">
        <f>VLOOKUP($B97,'Conditions of people affected'!$C$6:$R$170,16,FALSE)</f>
        <v>3</v>
      </c>
      <c r="O97" s="239">
        <f>VLOOKUP($B97,'Conditions of people affected'!$C$6:$R$170,9,FALSE)</f>
        <v>3</v>
      </c>
      <c r="P97" s="239">
        <f>VLOOKUP($B97,'Conditions of people affected'!$C$6:$R$170,15,FALSE)</f>
        <v>3</v>
      </c>
      <c r="Q97" s="239">
        <f t="shared" si="14"/>
        <v>3.8</v>
      </c>
      <c r="R97" s="239">
        <f>VLOOKUP($B97,'Complexity of the crisis'!$C$6:$AN$170,22,FALSE)</f>
        <v>4.7</v>
      </c>
      <c r="S97" s="239">
        <f>VLOOKUP($B97,'Complexity of the crisis'!$C$6:$AN$170,38,FALSE)</f>
        <v>2.5</v>
      </c>
      <c r="T97" s="131" t="str">
        <f>VLOOKUP(B97,Lists!$C$3:$E$163,3,FALSE)</f>
        <v>Africa</v>
      </c>
      <c r="U97" s="132">
        <f>VLOOKUP(B97,'INFORM Severity - hidden'!$C$5:$V$170,20,FALSE)</f>
        <v>44403</v>
      </c>
    </row>
    <row r="98" spans="1:21" x14ac:dyDescent="0.25">
      <c r="A98" s="128" t="str">
        <f t="array" ref="A98">IFERROR(INDEX(Lists!$B$2:$B$153,SMALL(IF(Lists!$I$2:$I$153="Individual",ROW(Lists!$B$2:$B$153)),ROW(94:94))-1,1),"")</f>
        <v>Drought in Senegal</v>
      </c>
      <c r="B98" s="129" t="str">
        <f>VLOOKUP(A98,Lists!$B$2:$G$153,2,FALSE)</f>
        <v>SEN002</v>
      </c>
      <c r="C98" s="129" t="str">
        <f>VLOOKUP(B98,'INFORM Severity - hidden'!$C$5:$D$160,2,FALSE)</f>
        <v>Senegal</v>
      </c>
      <c r="D98" s="129" t="str">
        <f>VLOOKUP(A98,Lists!$B$2:$G$153,3,FALSE)</f>
        <v>SEN</v>
      </c>
      <c r="E98" s="130" t="str">
        <f>VLOOKUP(A98,Lists!$B$2:$G$153,5,FALSE)</f>
        <v>Drought</v>
      </c>
      <c r="F98" s="237">
        <f t="shared" si="10"/>
        <v>2.4</v>
      </c>
      <c r="G98" s="127">
        <f t="shared" si="11"/>
        <v>3</v>
      </c>
      <c r="H98" s="127" t="str">
        <f t="shared" si="12"/>
        <v>Medium</v>
      </c>
      <c r="I98" s="238" t="str">
        <f>INDEX(Trends!$D$3:$D$404,MATCH(B98,Trends!$C$3:$C$404,0))</f>
        <v>Stable</v>
      </c>
      <c r="J98" s="127" t="str">
        <f>VLOOKUP($B98,Reliability!$A$3:$I$170,9,FALSE)</f>
        <v>Medium</v>
      </c>
      <c r="K98" s="239">
        <f t="shared" si="13"/>
        <v>2.7</v>
      </c>
      <c r="L98" s="239">
        <f>VLOOKUP($B98,'Impact of the crisis'!$C$6:$N$170,12,FALSE)</f>
        <v>4.5</v>
      </c>
      <c r="M98" s="239">
        <f>VLOOKUP($B98,'Impact of the crisis'!$C$6:$AB$170,26,FALSE)</f>
        <v>1.2</v>
      </c>
      <c r="N98" s="239">
        <f>VLOOKUP($B98,'Conditions of people affected'!$C$6:$R$170,16,FALSE)</f>
        <v>2.4</v>
      </c>
      <c r="O98" s="239">
        <f>VLOOKUP($B98,'Conditions of people affected'!$C$6:$R$170,9,FALSE)</f>
        <v>2.8</v>
      </c>
      <c r="P98" s="239">
        <f>VLOOKUP($B98,'Conditions of people affected'!$C$6:$R$170,15,FALSE)</f>
        <v>2</v>
      </c>
      <c r="Q98" s="239">
        <f t="shared" si="14"/>
        <v>2.2999999999999998</v>
      </c>
      <c r="R98" s="239">
        <f>VLOOKUP($B98,'Complexity of the crisis'!$C$6:$AN$170,22,FALSE)</f>
        <v>2.1</v>
      </c>
      <c r="S98" s="239">
        <f>VLOOKUP($B98,'Complexity of the crisis'!$C$6:$AN$170,38,FALSE)</f>
        <v>2.5</v>
      </c>
      <c r="T98" s="131" t="str">
        <f>VLOOKUP(B98,Lists!$C$3:$E$163,3,FALSE)</f>
        <v>Africa</v>
      </c>
      <c r="U98" s="132">
        <f>VLOOKUP(B98,'INFORM Severity - hidden'!$C$5:$V$170,20,FALSE)</f>
        <v>44356</v>
      </c>
    </row>
    <row r="99" spans="1:21" x14ac:dyDescent="0.25">
      <c r="A99" s="128" t="str">
        <f t="array" ref="A99">IFERROR(INDEX(Lists!$B$2:$B$153,SMALL(IF(Lists!$I$2:$I$153="Individual",ROW(Lists!$B$2:$B$153)),ROW(95:95))-1,1),"")</f>
        <v>Complex crisis in El Salvador</v>
      </c>
      <c r="B99" s="129" t="str">
        <f>VLOOKUP(A99,Lists!$B$2:$G$153,2,FALSE)</f>
        <v>SLV001</v>
      </c>
      <c r="C99" s="129" t="str">
        <f>VLOOKUP(B99,'INFORM Severity - hidden'!$C$5:$D$160,2,FALSE)</f>
        <v>El Salvador</v>
      </c>
      <c r="D99" s="129" t="str">
        <f>VLOOKUP(A99,Lists!$B$2:$G$153,3,FALSE)</f>
        <v>SLV</v>
      </c>
      <c r="E99" s="130" t="str">
        <f>VLOOKUP(A99,Lists!$B$2:$G$153,5,FALSE)</f>
        <v>Complex crisis</v>
      </c>
      <c r="F99" s="237">
        <f t="shared" si="10"/>
        <v>3.1</v>
      </c>
      <c r="G99" s="127">
        <f t="shared" si="11"/>
        <v>4</v>
      </c>
      <c r="H99" s="127" t="str">
        <f t="shared" si="12"/>
        <v>High</v>
      </c>
      <c r="I99" s="238" t="str">
        <f>INDEX(Trends!$D$3:$D$404,MATCH(B99,Trends!$C$3:$C$404,0))</f>
        <v>Increasing</v>
      </c>
      <c r="J99" s="127" t="str">
        <f>VLOOKUP($B99,Reliability!$A$3:$I$170,9,FALSE)</f>
        <v>Medium</v>
      </c>
      <c r="K99" s="239">
        <f t="shared" si="13"/>
        <v>3.6</v>
      </c>
      <c r="L99" s="239">
        <f>VLOOKUP($B99,'Impact of the crisis'!$C$6:$N$170,12,FALSE)</f>
        <v>3.8</v>
      </c>
      <c r="M99" s="239">
        <f>VLOOKUP($B99,'Impact of the crisis'!$C$6:$AB$170,26,FALSE)</f>
        <v>3.5</v>
      </c>
      <c r="N99" s="239">
        <f>VLOOKUP($B99,'Conditions of people affected'!$C$6:$R$170,16,FALSE)</f>
        <v>3</v>
      </c>
      <c r="O99" s="239">
        <f>VLOOKUP($B99,'Conditions of people affected'!$C$6:$R$170,9,FALSE)</f>
        <v>3</v>
      </c>
      <c r="P99" s="239">
        <f>VLOOKUP($B99,'Conditions of people affected'!$C$6:$R$170,15,FALSE)</f>
        <v>3</v>
      </c>
      <c r="Q99" s="239">
        <f t="shared" si="14"/>
        <v>2.7</v>
      </c>
      <c r="R99" s="239">
        <f>VLOOKUP($B99,'Complexity of the crisis'!$C$6:$AN$170,22,FALSE)</f>
        <v>2.9</v>
      </c>
      <c r="S99" s="239">
        <f>VLOOKUP($B99,'Complexity of the crisis'!$C$6:$AN$170,38,FALSE)</f>
        <v>2.5</v>
      </c>
      <c r="T99" s="131" t="str">
        <f>VLOOKUP(B99,Lists!$C$3:$E$163,3,FALSE)</f>
        <v>Americas</v>
      </c>
      <c r="U99" s="132">
        <f>VLOOKUP(B99,'INFORM Severity - hidden'!$C$5:$V$170,20,FALSE)</f>
        <v>44350</v>
      </c>
    </row>
    <row r="100" spans="1:21" x14ac:dyDescent="0.25">
      <c r="A100" s="128" t="str">
        <f t="array" ref="A100">IFERROR(INDEX(Lists!$B$2:$B$153,SMALL(IF(Lists!$I$2:$I$153="Individual",ROW(Lists!$B$2:$B$153)),ROW(96:96))-1,1),"")</f>
        <v>Complex crisis in Somalia</v>
      </c>
      <c r="B100" s="129" t="str">
        <f>VLOOKUP(A100,Lists!$B$2:$G$153,2,FALSE)</f>
        <v>SOM001</v>
      </c>
      <c r="C100" s="129" t="str">
        <f>VLOOKUP(B100,'INFORM Severity - hidden'!$C$5:$D$160,2,FALSE)</f>
        <v>Somalia</v>
      </c>
      <c r="D100" s="129" t="str">
        <f>VLOOKUP(A100,Lists!$B$2:$G$153,3,FALSE)</f>
        <v>SOM</v>
      </c>
      <c r="E100" s="130" t="str">
        <f>VLOOKUP(A100,Lists!$B$2:$G$153,5,FALSE)</f>
        <v>Complex crisis</v>
      </c>
      <c r="F100" s="237">
        <f t="shared" si="10"/>
        <v>4.5999999999999996</v>
      </c>
      <c r="G100" s="127">
        <f t="shared" si="11"/>
        <v>5</v>
      </c>
      <c r="H100" s="127" t="str">
        <f t="shared" si="12"/>
        <v>Very High</v>
      </c>
      <c r="I100" s="238" t="str">
        <f>INDEX(Trends!$D$3:$D$404,MATCH(B100,Trends!$C$3:$C$404,0))</f>
        <v>Increasing</v>
      </c>
      <c r="J100" s="127" t="str">
        <f>VLOOKUP($B100,Reliability!$A$3:$I$170,9,FALSE)</f>
        <v>High</v>
      </c>
      <c r="K100" s="239">
        <f t="shared" si="13"/>
        <v>4.7</v>
      </c>
      <c r="L100" s="239">
        <f>VLOOKUP($B100,'Impact of the crisis'!$C$6:$N$170,12,FALSE)</f>
        <v>4.5999999999999996</v>
      </c>
      <c r="M100" s="239">
        <f>VLOOKUP($B100,'Impact of the crisis'!$C$6:$AB$170,26,FALSE)</f>
        <v>4.8</v>
      </c>
      <c r="N100" s="239">
        <f>VLOOKUP($B100,'Conditions of people affected'!$C$6:$R$170,16,FALSE)</f>
        <v>4.3</v>
      </c>
      <c r="O100" s="239">
        <f>VLOOKUP($B100,'Conditions of people affected'!$C$6:$R$170,9,FALSE)</f>
        <v>4.5999999999999996</v>
      </c>
      <c r="P100" s="239">
        <f>VLOOKUP($B100,'Conditions of people affected'!$C$6:$R$170,15,FALSE)</f>
        <v>4</v>
      </c>
      <c r="Q100" s="239">
        <f t="shared" si="14"/>
        <v>4.8</v>
      </c>
      <c r="R100" s="239">
        <f>VLOOKUP($B100,'Complexity of the crisis'!$C$6:$AN$170,22,FALSE)</f>
        <v>4.5999999999999996</v>
      </c>
      <c r="S100" s="239">
        <f>VLOOKUP($B100,'Complexity of the crisis'!$C$6:$AN$170,38,FALSE)</f>
        <v>5</v>
      </c>
      <c r="T100" s="131" t="str">
        <f>VLOOKUP(B100,Lists!$C$3:$E$163,3,FALSE)</f>
        <v>Africa</v>
      </c>
      <c r="U100" s="132">
        <f>VLOOKUP(B100,'INFORM Severity - hidden'!$C$5:$V$170,20,FALSE)</f>
        <v>44349</v>
      </c>
    </row>
    <row r="101" spans="1:21" x14ac:dyDescent="0.25">
      <c r="A101" s="128" t="str">
        <f t="array" ref="A101">IFERROR(INDEX(Lists!$B$2:$B$153,SMALL(IF(Lists!$I$2:$I$153="Individual",ROW(Lists!$B$2:$B$153)),ROW(97:97))-1,1),"")</f>
        <v>Mixed Migration Flows in Somalia</v>
      </c>
      <c r="B101" s="129" t="str">
        <f>VLOOKUP(A101,Lists!$B$2:$G$153,2,FALSE)</f>
        <v>SOM002</v>
      </c>
      <c r="C101" s="129" t="str">
        <f>VLOOKUP(B101,'INFORM Severity - hidden'!$C$5:$D$160,2,FALSE)</f>
        <v>Somalia</v>
      </c>
      <c r="D101" s="129" t="str">
        <f>VLOOKUP(A101,Lists!$B$2:$G$153,3,FALSE)</f>
        <v>SOM</v>
      </c>
      <c r="E101" s="130" t="str">
        <f>VLOOKUP(A101,Lists!$B$2:$G$153,5,FALSE)</f>
        <v>International displacement</v>
      </c>
      <c r="F101" s="237">
        <f t="shared" ref="F101:F126" si="15">IF(OR(N101="x",K101="x"),"x",ROUND((5-GEOMEAN(((5-K101)/5*4+1),((5-N101)/5*4+1),((5-N101)/5*4+1)))/4*3.5+Q101*0.3,1))</f>
        <v>2</v>
      </c>
      <c r="G101" s="127">
        <f t="shared" ref="G101:G126" si="16">IF(F101="x","x",ROUNDUP(F101,0))</f>
        <v>2</v>
      </c>
      <c r="H101" s="127" t="str">
        <f t="shared" ref="H101:H126" si="17">IF(N101="x","x",IF(K101="x","x",(IF(G101=5,"Very High",IF(G101=4,"High",IF(G101=3,"Medium",IF(G101=2,"Low","Very Low")))))))</f>
        <v>Low</v>
      </c>
      <c r="I101" s="238" t="str">
        <f>INDEX(Trends!$D$3:$D$404,MATCH(B101,Trends!$C$3:$C$404,0))</f>
        <v>Increasing</v>
      </c>
      <c r="J101" s="127" t="str">
        <f>VLOOKUP($B101,Reliability!$A$3:$I$170,9,FALSE)</f>
        <v>High</v>
      </c>
      <c r="K101" s="239">
        <f t="shared" ref="K101:K126" si="18">IF(OR(M101="x",L101="x"),"x",ROUND((5-GEOMEAN(((5-L101)/5*4+1),((5-M101)/5*4+1),((5-M101)/5*4+1)))/4*5,1))</f>
        <v>1.9</v>
      </c>
      <c r="L101" s="239">
        <f>VLOOKUP($B101,'Impact of the crisis'!$C$6:$N$170,12,FALSE)</f>
        <v>0.9</v>
      </c>
      <c r="M101" s="239">
        <f>VLOOKUP($B101,'Impact of the crisis'!$C$6:$AB$170,26,FALSE)</f>
        <v>2.2999999999999998</v>
      </c>
      <c r="N101" s="239">
        <f>VLOOKUP($B101,'Conditions of people affected'!$C$6:$R$170,16,FALSE)</f>
        <v>0.85</v>
      </c>
      <c r="O101" s="239">
        <f>VLOOKUP($B101,'Conditions of people affected'!$C$6:$R$170,9,FALSE)</f>
        <v>0.7</v>
      </c>
      <c r="P101" s="239">
        <f>VLOOKUP($B101,'Conditions of people affected'!$C$6:$R$170,15,FALSE)</f>
        <v>1</v>
      </c>
      <c r="Q101" s="239">
        <f t="shared" ref="Q101:Q126" si="19">IF(OR(S101="x",R101="x"),R101,ROUND((5-GEOMEAN(((5-R101)/5*4+1),((5-S101)/5*4+1)))/4*5,1))</f>
        <v>3.9</v>
      </c>
      <c r="R101" s="239">
        <f>VLOOKUP($B101,'Complexity of the crisis'!$C$6:$AN$170,22,FALSE)</f>
        <v>4.5999999999999996</v>
      </c>
      <c r="S101" s="239">
        <f>VLOOKUP($B101,'Complexity of the crisis'!$C$6:$AN$170,38,FALSE)</f>
        <v>3</v>
      </c>
      <c r="T101" s="131" t="str">
        <f>VLOOKUP(B101,Lists!$C$3:$E$163,3,FALSE)</f>
        <v>Africa</v>
      </c>
      <c r="U101" s="132">
        <f>VLOOKUP(B101,'INFORM Severity - hidden'!$C$5:$V$170,20,FALSE)</f>
        <v>44350</v>
      </c>
    </row>
    <row r="102" spans="1:21" x14ac:dyDescent="0.25">
      <c r="A102" s="128" t="str">
        <f t="array" ref="A102">IFERROR(INDEX(Lists!$B$2:$B$153,SMALL(IF(Lists!$I$2:$I$153="Individual",ROW(Lists!$B$2:$B$153)),ROW(98:98))-1,1),"")</f>
        <v>Floods in Somalia</v>
      </c>
      <c r="B102" s="129" t="str">
        <f>VLOOKUP(A102,Lists!$B$2:$G$153,2,FALSE)</f>
        <v>SOM004</v>
      </c>
      <c r="C102" s="129" t="str">
        <f>VLOOKUP(B102,'INFORM Severity - hidden'!$C$5:$D$160,2,FALSE)</f>
        <v>Somalia</v>
      </c>
      <c r="D102" s="129" t="str">
        <f>VLOOKUP(A102,Lists!$B$2:$G$153,3,FALSE)</f>
        <v>SOM</v>
      </c>
      <c r="E102" s="130" t="str">
        <f>VLOOKUP(A102,Lists!$B$2:$G$153,5,FALSE)</f>
        <v>Flood</v>
      </c>
      <c r="F102" s="237">
        <f t="shared" si="15"/>
        <v>3.1</v>
      </c>
      <c r="G102" s="127">
        <f t="shared" si="16"/>
        <v>4</v>
      </c>
      <c r="H102" s="127" t="str">
        <f t="shared" si="17"/>
        <v>High</v>
      </c>
      <c r="I102" s="238" t="str">
        <f>INDEX(Trends!$D$3:$D$404,MATCH(B102,Trends!$C$3:$C$404,0))</f>
        <v>Stable</v>
      </c>
      <c r="J102" s="127" t="str">
        <f>VLOOKUP($B102,Reliability!$A$3:$I$170,9,FALSE)</f>
        <v>High</v>
      </c>
      <c r="K102" s="239">
        <f t="shared" si="18"/>
        <v>2.5</v>
      </c>
      <c r="L102" s="239">
        <f>VLOOKUP($B102,'Impact of the crisis'!$C$6:$N$170,12,FALSE)</f>
        <v>2</v>
      </c>
      <c r="M102" s="239">
        <f>VLOOKUP($B102,'Impact of the crisis'!$C$6:$AB$170,26,FALSE)</f>
        <v>2.7</v>
      </c>
      <c r="N102" s="239">
        <f>VLOOKUP($B102,'Conditions of people affected'!$C$6:$R$170,16,FALSE)</f>
        <v>2.85</v>
      </c>
      <c r="O102" s="239">
        <f>VLOOKUP($B102,'Conditions of people affected'!$C$6:$R$170,9,FALSE)</f>
        <v>2.7</v>
      </c>
      <c r="P102" s="239">
        <f>VLOOKUP($B102,'Conditions of people affected'!$C$6:$R$170,15,FALSE)</f>
        <v>3</v>
      </c>
      <c r="Q102" s="239">
        <f t="shared" si="19"/>
        <v>3.9</v>
      </c>
      <c r="R102" s="239">
        <f>VLOOKUP($B102,'Complexity of the crisis'!$C$6:$AN$170,22,FALSE)</f>
        <v>4.5999999999999996</v>
      </c>
      <c r="S102" s="239">
        <f>VLOOKUP($B102,'Complexity of the crisis'!$C$6:$AN$170,38,FALSE)</f>
        <v>3</v>
      </c>
      <c r="T102" s="131" t="str">
        <f>VLOOKUP(B102,Lists!$C$3:$E$163,3,FALSE)</f>
        <v>Africa</v>
      </c>
      <c r="U102" s="132">
        <f>VLOOKUP(B102,'INFORM Severity - hidden'!$C$5:$V$170,20,FALSE)</f>
        <v>44362</v>
      </c>
    </row>
    <row r="103" spans="1:21" x14ac:dyDescent="0.25">
      <c r="A103" s="128" t="str">
        <f t="array" ref="A103">IFERROR(INDEX(Lists!$B$2:$B$153,SMALL(IF(Lists!$I$2:$I$153="Individual",ROW(Lists!$B$2:$B$153)),ROW(99:99))-1,1),"")</f>
        <v>Complex crisis in South Sudan</v>
      </c>
      <c r="B103" s="129" t="str">
        <f>VLOOKUP(A103,Lists!$B$2:$G$153,2,FALSE)</f>
        <v>SSD001</v>
      </c>
      <c r="C103" s="129" t="str">
        <f>VLOOKUP(B103,'INFORM Severity - hidden'!$C$5:$D$160,2,FALSE)</f>
        <v>South Sudan</v>
      </c>
      <c r="D103" s="129" t="str">
        <f>VLOOKUP(A103,Lists!$B$2:$G$153,3,FALSE)</f>
        <v>SSD</v>
      </c>
      <c r="E103" s="130" t="str">
        <f>VLOOKUP(A103,Lists!$B$2:$G$153,5,FALSE)</f>
        <v>Complex crisis</v>
      </c>
      <c r="F103" s="237">
        <f t="shared" si="15"/>
        <v>4.5999999999999996</v>
      </c>
      <c r="G103" s="127">
        <f t="shared" si="16"/>
        <v>5</v>
      </c>
      <c r="H103" s="127" t="str">
        <f t="shared" si="17"/>
        <v>Very High</v>
      </c>
      <c r="I103" s="238" t="str">
        <f>INDEX(Trends!$D$3:$D$404,MATCH(B103,Trends!$C$3:$C$404,0))</f>
        <v>Increasing</v>
      </c>
      <c r="J103" s="127" t="str">
        <f>VLOOKUP($B103,Reliability!$A$3:$I$170,9,FALSE)</f>
        <v>High</v>
      </c>
      <c r="K103" s="239">
        <f t="shared" si="18"/>
        <v>4.7</v>
      </c>
      <c r="L103" s="239">
        <f>VLOOKUP($B103,'Impact of the crisis'!$C$6:$N$170,12,FALSE)</f>
        <v>4.5999999999999996</v>
      </c>
      <c r="M103" s="239">
        <f>VLOOKUP($B103,'Impact of the crisis'!$C$6:$AB$170,26,FALSE)</f>
        <v>4.7</v>
      </c>
      <c r="N103" s="239">
        <f>VLOOKUP($B103,'Conditions of people affected'!$C$6:$R$170,16,FALSE)</f>
        <v>4.45</v>
      </c>
      <c r="O103" s="239">
        <f>VLOOKUP($B103,'Conditions of people affected'!$C$6:$R$170,9,FALSE)</f>
        <v>4.9000000000000004</v>
      </c>
      <c r="P103" s="239">
        <f>VLOOKUP($B103,'Conditions of people affected'!$C$6:$R$170,15,FALSE)</f>
        <v>4</v>
      </c>
      <c r="Q103" s="239">
        <f t="shared" si="19"/>
        <v>4.5999999999999996</v>
      </c>
      <c r="R103" s="239">
        <f>VLOOKUP($B103,'Complexity of the crisis'!$C$6:$AN$170,22,FALSE)</f>
        <v>4.7</v>
      </c>
      <c r="S103" s="239">
        <f>VLOOKUP($B103,'Complexity of the crisis'!$C$6:$AN$170,38,FALSE)</f>
        <v>4.5</v>
      </c>
      <c r="T103" s="131" t="str">
        <f>VLOOKUP(B103,Lists!$C$3:$E$163,3,FALSE)</f>
        <v>Africa</v>
      </c>
      <c r="U103" s="132">
        <f>VLOOKUP(B103,'INFORM Severity - hidden'!$C$5:$V$170,20,FALSE)</f>
        <v>44350</v>
      </c>
    </row>
    <row r="104" spans="1:21" x14ac:dyDescent="0.25">
      <c r="A104" s="128" t="str">
        <f t="array" ref="A104">IFERROR(INDEX(Lists!$B$2:$B$153,SMALL(IF(Lists!$I$2:$I$153="Individual",ROW(Lists!$B$2:$B$153)),ROW(100:100))-1,1),"")</f>
        <v>Food Security Crisis in Eswatini</v>
      </c>
      <c r="B104" s="129" t="str">
        <f>VLOOKUP(A104,Lists!$B$2:$G$153,2,FALSE)</f>
        <v>SWZ001</v>
      </c>
      <c r="C104" s="129" t="str">
        <f>VLOOKUP(B104,'INFORM Severity - hidden'!$C$5:$D$160,2,FALSE)</f>
        <v>Eswatini</v>
      </c>
      <c r="D104" s="129" t="str">
        <f>VLOOKUP(A104,Lists!$B$2:$G$153,3,FALSE)</f>
        <v>SWZ</v>
      </c>
      <c r="E104" s="130" t="str">
        <f>VLOOKUP(A104,Lists!$B$2:$G$153,5,FALSE)</f>
        <v>Food Security</v>
      </c>
      <c r="F104" s="237">
        <f t="shared" si="15"/>
        <v>2.2999999999999998</v>
      </c>
      <c r="G104" s="127">
        <f t="shared" si="16"/>
        <v>3</v>
      </c>
      <c r="H104" s="127" t="str">
        <f t="shared" si="17"/>
        <v>Medium</v>
      </c>
      <c r="I104" s="238" t="str">
        <f>INDEX(Trends!$D$3:$D$404,MATCH(B104,Trends!$C$3:$C$404,0))</f>
        <v>Decreasing</v>
      </c>
      <c r="J104" s="127" t="str">
        <f>VLOOKUP($B104,Reliability!$A$3:$I$170,9,FALSE)</f>
        <v>High</v>
      </c>
      <c r="K104" s="239">
        <f t="shared" si="18"/>
        <v>2.1</v>
      </c>
      <c r="L104" s="239">
        <f>VLOOKUP($B104,'Impact of the crisis'!$C$6:$N$170,12,FALSE)</f>
        <v>3.1</v>
      </c>
      <c r="M104" s="239">
        <f>VLOOKUP($B104,'Impact of the crisis'!$C$6:$AB$170,26,FALSE)</f>
        <v>1.5</v>
      </c>
      <c r="N104" s="239">
        <f>VLOOKUP($B104,'Conditions of people affected'!$C$6:$R$170,16,FALSE)</f>
        <v>2.5499999999999998</v>
      </c>
      <c r="O104" s="239">
        <f>VLOOKUP($B104,'Conditions of people affected'!$C$6:$R$170,9,FALSE)</f>
        <v>2.1</v>
      </c>
      <c r="P104" s="239">
        <f>VLOOKUP($B104,'Conditions of people affected'!$C$6:$R$170,15,FALSE)</f>
        <v>3</v>
      </c>
      <c r="Q104" s="239">
        <f t="shared" si="19"/>
        <v>2.2000000000000002</v>
      </c>
      <c r="R104" s="239">
        <f>VLOOKUP($B104,'Complexity of the crisis'!$C$6:$AN$170,22,FALSE)</f>
        <v>3.2</v>
      </c>
      <c r="S104" s="239">
        <f>VLOOKUP($B104,'Complexity of the crisis'!$C$6:$AN$170,38,FALSE)</f>
        <v>1</v>
      </c>
      <c r="T104" s="131" t="str">
        <f>VLOOKUP(B104,Lists!$C$3:$E$163,3,FALSE)</f>
        <v>Africa</v>
      </c>
      <c r="U104" s="132">
        <f>VLOOKUP(B104,'INFORM Severity - hidden'!$C$5:$V$170,20,FALSE)</f>
        <v>44388</v>
      </c>
    </row>
    <row r="105" spans="1:21" x14ac:dyDescent="0.25">
      <c r="A105" s="128" t="str">
        <f t="array" ref="A105">IFERROR(INDEX(Lists!$B$2:$B$153,SMALL(IF(Lists!$I$2:$I$153="Individual",ROW(Lists!$B$2:$B$153)),ROW(101:101))-1,1),"")</f>
        <v>Syrian conflict</v>
      </c>
      <c r="B105" s="129" t="str">
        <f>VLOOKUP(A105,Lists!$B$2:$G$153,2,FALSE)</f>
        <v>SYR001</v>
      </c>
      <c r="C105" s="129" t="str">
        <f>VLOOKUP(B105,'INFORM Severity - hidden'!$C$5:$D$160,2,FALSE)</f>
        <v>Syria</v>
      </c>
      <c r="D105" s="129" t="str">
        <f>VLOOKUP(A105,Lists!$B$2:$G$153,3,FALSE)</f>
        <v>SYR</v>
      </c>
      <c r="E105" s="130" t="str">
        <f>VLOOKUP(A105,Lists!$B$2:$G$153,5,FALSE)</f>
        <v>Complex crisis</v>
      </c>
      <c r="F105" s="237">
        <f t="shared" si="15"/>
        <v>5</v>
      </c>
      <c r="G105" s="127">
        <f t="shared" si="16"/>
        <v>5</v>
      </c>
      <c r="H105" s="127" t="str">
        <f t="shared" si="17"/>
        <v>Very High</v>
      </c>
      <c r="I105" s="238" t="str">
        <f>INDEX(Trends!$D$3:$D$404,MATCH(B105,Trends!$C$3:$C$404,0))</f>
        <v>Increasing</v>
      </c>
      <c r="J105" s="127" t="str">
        <f>VLOOKUP($B105,Reliability!$A$3:$I$170,9,FALSE)</f>
        <v>High</v>
      </c>
      <c r="K105" s="239">
        <f t="shared" si="18"/>
        <v>4.8</v>
      </c>
      <c r="L105" s="239">
        <f>VLOOKUP($B105,'Impact of the crisis'!$C$6:$N$170,12,FALSE)</f>
        <v>4.5</v>
      </c>
      <c r="M105" s="239">
        <f>VLOOKUP($B105,'Impact of the crisis'!$C$6:$AB$170,26,FALSE)</f>
        <v>4.9000000000000004</v>
      </c>
      <c r="N105" s="239">
        <f>VLOOKUP($B105,'Conditions of people affected'!$C$6:$R$170,16,FALSE)</f>
        <v>5</v>
      </c>
      <c r="O105" s="239">
        <f>VLOOKUP($B105,'Conditions of people affected'!$C$6:$R$170,9,FALSE)</f>
        <v>5</v>
      </c>
      <c r="P105" s="239">
        <f>VLOOKUP($B105,'Conditions of people affected'!$C$6:$R$170,15,FALSE)</f>
        <v>5</v>
      </c>
      <c r="Q105" s="239">
        <f t="shared" si="19"/>
        <v>5.0999999999999996</v>
      </c>
      <c r="R105" s="239">
        <f>VLOOKUP($B105,'Complexity of the crisis'!$C$6:$AN$170,22,FALSE)</f>
        <v>5.2</v>
      </c>
      <c r="S105" s="239">
        <f>VLOOKUP($B105,'Complexity of the crisis'!$C$6:$AN$170,38,FALSE)</f>
        <v>5</v>
      </c>
      <c r="T105" s="131" t="str">
        <f>VLOOKUP(B105,Lists!$C$3:$E$163,3,FALSE)</f>
        <v>Middle east</v>
      </c>
      <c r="U105" s="132">
        <f>VLOOKUP(B105,'INFORM Severity - hidden'!$C$5:$V$170,20,FALSE)</f>
        <v>44377</v>
      </c>
    </row>
    <row r="106" spans="1:21" x14ac:dyDescent="0.25">
      <c r="A106" s="128" t="str">
        <f t="array" ref="A106">IFERROR(INDEX(Lists!$B$2:$B$153,SMALL(IF(Lists!$I$2:$I$153="Individual",ROW(Lists!$B$2:$B$153)),ROW(102:102))-1,1),"")</f>
        <v>Boko Haram in Chad</v>
      </c>
      <c r="B106" s="129" t="str">
        <f>VLOOKUP(A106,Lists!$B$2:$G$153,2,FALSE)</f>
        <v>TCD003</v>
      </c>
      <c r="C106" s="129" t="str">
        <f>VLOOKUP(B106,'INFORM Severity - hidden'!$C$5:$D$160,2,FALSE)</f>
        <v>Chad</v>
      </c>
      <c r="D106" s="129" t="str">
        <f>VLOOKUP(A106,Lists!$B$2:$G$153,3,FALSE)</f>
        <v>TCD</v>
      </c>
      <c r="E106" s="130" t="str">
        <f>VLOOKUP(A106,Lists!$B$2:$G$153,5,FALSE)</f>
        <v>Conflict</v>
      </c>
      <c r="F106" s="237">
        <f t="shared" si="15"/>
        <v>3.8</v>
      </c>
      <c r="G106" s="127">
        <f t="shared" si="16"/>
        <v>4</v>
      </c>
      <c r="H106" s="127" t="str">
        <f t="shared" si="17"/>
        <v>High</v>
      </c>
      <c r="I106" s="238" t="str">
        <f>INDEX(Trends!$D$3:$D$404,MATCH(B106,Trends!$C$3:$C$404,0))</f>
        <v>Increasing</v>
      </c>
      <c r="J106" s="127" t="str">
        <f>VLOOKUP($B106,Reliability!$A$3:$I$170,9,FALSE)</f>
        <v>Medium</v>
      </c>
      <c r="K106" s="239">
        <f t="shared" si="18"/>
        <v>3.1</v>
      </c>
      <c r="L106" s="239">
        <f>VLOOKUP($B106,'Impact of the crisis'!$C$6:$N$170,12,FALSE)</f>
        <v>0.6</v>
      </c>
      <c r="M106" s="239">
        <f>VLOOKUP($B106,'Impact of the crisis'!$C$6:$AB$170,26,FALSE)</f>
        <v>3.9</v>
      </c>
      <c r="N106" s="239">
        <f>VLOOKUP($B106,'Conditions of people affected'!$C$6:$R$170,16,FALSE)</f>
        <v>3.8</v>
      </c>
      <c r="O106" s="239">
        <f>VLOOKUP($B106,'Conditions of people affected'!$C$6:$R$170,9,FALSE)</f>
        <v>2.6</v>
      </c>
      <c r="P106" s="239">
        <f>VLOOKUP($B106,'Conditions of people affected'!$C$6:$R$170,15,FALSE)</f>
        <v>5</v>
      </c>
      <c r="Q106" s="239">
        <f t="shared" si="19"/>
        <v>4.3</v>
      </c>
      <c r="R106" s="239">
        <f>VLOOKUP($B106,'Complexity of the crisis'!$C$6:$AN$170,22,FALSE)</f>
        <v>4.5999999999999996</v>
      </c>
      <c r="S106" s="239">
        <f>VLOOKUP($B106,'Complexity of the crisis'!$C$6:$AN$170,38,FALSE)</f>
        <v>4</v>
      </c>
      <c r="T106" s="131" t="str">
        <f>VLOOKUP(B106,Lists!$C$3:$E$163,3,FALSE)</f>
        <v>Africa</v>
      </c>
      <c r="U106" s="132">
        <f>VLOOKUP(B106,'INFORM Severity - hidden'!$C$5:$V$170,20,FALSE)</f>
        <v>44357</v>
      </c>
    </row>
    <row r="107" spans="1:21" x14ac:dyDescent="0.25">
      <c r="A107" s="128" t="str">
        <f t="array" ref="A107">IFERROR(INDEX(Lists!$B$2:$B$153,SMALL(IF(Lists!$I$2:$I$153="Individual",ROW(Lists!$B$2:$B$153)),ROW(103:103))-1,1),"")</f>
        <v>CAR refugees in Chad</v>
      </c>
      <c r="B107" s="129" t="str">
        <f>VLOOKUP(A107,Lists!$B$2:$G$153,2,FALSE)</f>
        <v>TCD004</v>
      </c>
      <c r="C107" s="129" t="str">
        <f>VLOOKUP(B107,'INFORM Severity - hidden'!$C$5:$D$160,2,FALSE)</f>
        <v>Chad</v>
      </c>
      <c r="D107" s="129" t="str">
        <f>VLOOKUP(A107,Lists!$B$2:$G$153,3,FALSE)</f>
        <v>TCD</v>
      </c>
      <c r="E107" s="130" t="str">
        <f>VLOOKUP(A107,Lists!$B$2:$G$153,5,FALSE)</f>
        <v>International displacement</v>
      </c>
      <c r="F107" s="237">
        <f t="shared" si="15"/>
        <v>3.5</v>
      </c>
      <c r="G107" s="127">
        <f t="shared" si="16"/>
        <v>4</v>
      </c>
      <c r="H107" s="127" t="str">
        <f t="shared" si="17"/>
        <v>High</v>
      </c>
      <c r="I107" s="238" t="str">
        <f>INDEX(Trends!$D$3:$D$404,MATCH(B107,Trends!$C$3:$C$404,0))</f>
        <v>Increasing</v>
      </c>
      <c r="J107" s="127" t="str">
        <f>VLOOKUP($B107,Reliability!$A$3:$I$170,9,FALSE)</f>
        <v>Medium</v>
      </c>
      <c r="K107" s="239">
        <f t="shared" si="18"/>
        <v>2.8</v>
      </c>
      <c r="L107" s="239">
        <f>VLOOKUP($B107,'Impact of the crisis'!$C$6:$N$170,12,FALSE)</f>
        <v>1.9</v>
      </c>
      <c r="M107" s="239">
        <f>VLOOKUP($B107,'Impact of the crisis'!$C$6:$AB$170,26,FALSE)</f>
        <v>3.2</v>
      </c>
      <c r="N107" s="239">
        <f>VLOOKUP($B107,'Conditions of people affected'!$C$6:$R$170,16,FALSE)</f>
        <v>3.65</v>
      </c>
      <c r="O107" s="239">
        <f>VLOOKUP($B107,'Conditions of people affected'!$C$6:$R$170,9,FALSE)</f>
        <v>3.3</v>
      </c>
      <c r="P107" s="239">
        <f>VLOOKUP($B107,'Conditions of people affected'!$C$6:$R$170,15,FALSE)</f>
        <v>4</v>
      </c>
      <c r="Q107" s="239">
        <f t="shared" si="19"/>
        <v>3.9</v>
      </c>
      <c r="R107" s="239">
        <f>VLOOKUP($B107,'Complexity of the crisis'!$C$6:$AN$170,22,FALSE)</f>
        <v>4.5999999999999996</v>
      </c>
      <c r="S107" s="239">
        <f>VLOOKUP($B107,'Complexity of the crisis'!$C$6:$AN$170,38,FALSE)</f>
        <v>3</v>
      </c>
      <c r="T107" s="131" t="str">
        <f>VLOOKUP(B107,Lists!$C$3:$E$163,3,FALSE)</f>
        <v>Africa</v>
      </c>
      <c r="U107" s="132">
        <f>VLOOKUP(B107,'INFORM Severity - hidden'!$C$5:$V$170,20,FALSE)</f>
        <v>44357</v>
      </c>
    </row>
    <row r="108" spans="1:21" x14ac:dyDescent="0.25">
      <c r="A108" s="128" t="str">
        <f t="array" ref="A108">IFERROR(INDEX(Lists!$B$2:$B$153,SMALL(IF(Lists!$I$2:$I$153="Individual",ROW(Lists!$B$2:$B$153)),ROW(104:104))-1,1),"")</f>
        <v>Darfur refugees in Chad</v>
      </c>
      <c r="B108" s="129" t="str">
        <f>VLOOKUP(A108,Lists!$B$2:$G$153,2,FALSE)</f>
        <v>TCD005</v>
      </c>
      <c r="C108" s="129" t="str">
        <f>VLOOKUP(B108,'INFORM Severity - hidden'!$C$5:$D$160,2,FALSE)</f>
        <v>Chad</v>
      </c>
      <c r="D108" s="129" t="str">
        <f>VLOOKUP(A108,Lists!$B$2:$G$153,3,FALSE)</f>
        <v>TCD</v>
      </c>
      <c r="E108" s="130" t="str">
        <f>VLOOKUP(A108,Lists!$B$2:$G$153,5,FALSE)</f>
        <v>International displacement</v>
      </c>
      <c r="F108" s="237">
        <f t="shared" si="15"/>
        <v>3.5</v>
      </c>
      <c r="G108" s="127">
        <f t="shared" si="16"/>
        <v>4</v>
      </c>
      <c r="H108" s="127" t="str">
        <f t="shared" si="17"/>
        <v>High</v>
      </c>
      <c r="I108" s="238" t="str">
        <f>INDEX(Trends!$D$3:$D$404,MATCH(B108,Trends!$C$3:$C$404,0))</f>
        <v>Increasing</v>
      </c>
      <c r="J108" s="127" t="str">
        <f>VLOOKUP($B108,Reliability!$A$3:$I$170,9,FALSE)</f>
        <v>Medium</v>
      </c>
      <c r="K108" s="239">
        <f t="shared" si="18"/>
        <v>2.5</v>
      </c>
      <c r="L108" s="239">
        <f>VLOOKUP($B108,'Impact of the crisis'!$C$6:$N$170,12,FALSE)</f>
        <v>1.7</v>
      </c>
      <c r="M108" s="239">
        <f>VLOOKUP($B108,'Impact of the crisis'!$C$6:$AB$170,26,FALSE)</f>
        <v>2.9</v>
      </c>
      <c r="N108" s="239">
        <f>VLOOKUP($B108,'Conditions of people affected'!$C$6:$R$170,16,FALSE)</f>
        <v>3.7</v>
      </c>
      <c r="O108" s="239">
        <f>VLOOKUP($B108,'Conditions of people affected'!$C$6:$R$170,9,FALSE)</f>
        <v>3.4</v>
      </c>
      <c r="P108" s="239">
        <f>VLOOKUP($B108,'Conditions of people affected'!$C$6:$R$170,15,FALSE)</f>
        <v>4</v>
      </c>
      <c r="Q108" s="239">
        <f t="shared" si="19"/>
        <v>3.8</v>
      </c>
      <c r="R108" s="239">
        <f>VLOOKUP($B108,'Complexity of the crisis'!$C$6:$AN$170,22,FALSE)</f>
        <v>4.5999999999999996</v>
      </c>
      <c r="S108" s="239">
        <f>VLOOKUP($B108,'Complexity of the crisis'!$C$6:$AN$170,38,FALSE)</f>
        <v>2.5</v>
      </c>
      <c r="T108" s="131" t="str">
        <f>VLOOKUP(B108,Lists!$C$3:$E$163,3,FALSE)</f>
        <v>Africa</v>
      </c>
      <c r="U108" s="132">
        <f>VLOOKUP(B108,'INFORM Severity - hidden'!$C$5:$V$170,20,FALSE)</f>
        <v>44358</v>
      </c>
    </row>
    <row r="109" spans="1:21" x14ac:dyDescent="0.25">
      <c r="A109" s="128" t="str">
        <f t="array" ref="A109">IFERROR(INDEX(Lists!$B$2:$B$153,SMALL(IF(Lists!$I$2:$I$153="Individual",ROW(Lists!$B$2:$B$153)),ROW(105:105))-1,1),"")</f>
        <v>Tibesti Conflict in Chad</v>
      </c>
      <c r="B109" s="129" t="str">
        <f>VLOOKUP(A109,Lists!$B$2:$G$153,2,FALSE)</f>
        <v>TCD006</v>
      </c>
      <c r="C109" s="129" t="str">
        <f>VLOOKUP(B109,'INFORM Severity - hidden'!$C$5:$D$160,2,FALSE)</f>
        <v>Chad</v>
      </c>
      <c r="D109" s="129" t="str">
        <f>VLOOKUP(A109,Lists!$B$2:$G$153,3,FALSE)</f>
        <v>TCD</v>
      </c>
      <c r="E109" s="130" t="str">
        <f>VLOOKUP(A109,Lists!$B$2:$G$153,5,FALSE)</f>
        <v>Conflict</v>
      </c>
      <c r="F109" s="237">
        <f t="shared" si="15"/>
        <v>2.8</v>
      </c>
      <c r="G109" s="127">
        <f t="shared" si="16"/>
        <v>3</v>
      </c>
      <c r="H109" s="127" t="str">
        <f t="shared" si="17"/>
        <v>Medium</v>
      </c>
      <c r="I109" s="238" t="str">
        <f>INDEX(Trends!$D$3:$D$404,MATCH(B109,Trends!$C$3:$C$404,0))</f>
        <v>Increasing</v>
      </c>
      <c r="J109" s="127" t="str">
        <f>VLOOKUP($B109,Reliability!$A$3:$I$170,9,FALSE)</f>
        <v>Medium</v>
      </c>
      <c r="K109" s="239">
        <f t="shared" si="18"/>
        <v>2.4</v>
      </c>
      <c r="L109" s="239">
        <f>VLOOKUP($B109,'Impact of the crisis'!$C$6:$N$170,12,FALSE)</f>
        <v>1.3</v>
      </c>
      <c r="M109" s="239">
        <f>VLOOKUP($B109,'Impact of the crisis'!$C$6:$AB$170,26,FALSE)</f>
        <v>2.8</v>
      </c>
      <c r="N109" s="239">
        <f>VLOOKUP($B109,'Conditions of people affected'!$C$6:$R$170,16,FALSE)</f>
        <v>2.2000000000000002</v>
      </c>
      <c r="O109" s="239">
        <f>VLOOKUP($B109,'Conditions of people affected'!$C$6:$R$170,9,FALSE)</f>
        <v>0.4</v>
      </c>
      <c r="P109" s="239">
        <f>VLOOKUP($B109,'Conditions of people affected'!$C$6:$R$170,15,FALSE)</f>
        <v>4</v>
      </c>
      <c r="Q109" s="239">
        <f t="shared" si="19"/>
        <v>3.9</v>
      </c>
      <c r="R109" s="239">
        <f>VLOOKUP($B109,'Complexity of the crisis'!$C$6:$AN$170,22,FALSE)</f>
        <v>4.5999999999999996</v>
      </c>
      <c r="S109" s="239">
        <f>VLOOKUP($B109,'Complexity of the crisis'!$C$6:$AN$170,38,FALSE)</f>
        <v>3</v>
      </c>
      <c r="T109" s="131" t="str">
        <f>VLOOKUP(B109,Lists!$C$3:$E$163,3,FALSE)</f>
        <v>Africa</v>
      </c>
      <c r="U109" s="132">
        <f>VLOOKUP(B109,'INFORM Severity - hidden'!$C$5:$V$170,20,FALSE)</f>
        <v>44358</v>
      </c>
    </row>
    <row r="110" spans="1:21" x14ac:dyDescent="0.25">
      <c r="A110" s="128" t="str">
        <f t="array" ref="A110">IFERROR(INDEX(Lists!$B$2:$B$153,SMALL(IF(Lists!$I$2:$I$153="Individual",ROW(Lists!$B$2:$B$153)),ROW(106:106))-1,1),"")</f>
        <v xml:space="preserve">Conflict in southern Thailand </v>
      </c>
      <c r="B110" s="129" t="str">
        <f>VLOOKUP(A110,Lists!$B$2:$G$153,2,FALSE)</f>
        <v>THA002</v>
      </c>
      <c r="C110" s="129" t="str">
        <f>VLOOKUP(B110,'INFORM Severity - hidden'!$C$5:$D$160,2,FALSE)</f>
        <v>Thailand</v>
      </c>
      <c r="D110" s="129" t="str">
        <f>VLOOKUP(A110,Lists!$B$2:$G$153,3,FALSE)</f>
        <v>THA</v>
      </c>
      <c r="E110" s="130" t="str">
        <f>VLOOKUP(A110,Lists!$B$2:$G$153,5,FALSE)</f>
        <v>Conflict</v>
      </c>
      <c r="F110" s="237" t="str">
        <f t="shared" si="15"/>
        <v>x</v>
      </c>
      <c r="G110" s="127" t="str">
        <f t="shared" si="16"/>
        <v>x</v>
      </c>
      <c r="H110" s="127" t="str">
        <f t="shared" si="17"/>
        <v>x</v>
      </c>
      <c r="I110" s="238" t="str">
        <f>INDEX(Trends!$D$3:$D$404,MATCH(B110,Trends!$C$3:$C$404,0))</f>
        <v>-</v>
      </c>
      <c r="J110" s="127" t="str">
        <f>VLOOKUP($B110,Reliability!$A$3:$I$170,9,FALSE)</f>
        <v>Very Low</v>
      </c>
      <c r="K110" s="239">
        <f t="shared" si="18"/>
        <v>2.6</v>
      </c>
      <c r="L110" s="239">
        <f>VLOOKUP($B110,'Impact of the crisis'!$C$6:$N$170,12,FALSE)</f>
        <v>1.1000000000000001</v>
      </c>
      <c r="M110" s="239">
        <f>VLOOKUP($B110,'Impact of the crisis'!$C$6:$AB$170,26,FALSE)</f>
        <v>3.2</v>
      </c>
      <c r="N110" s="239" t="str">
        <f>VLOOKUP($B110,'Conditions of people affected'!$C$6:$R$170,16,FALSE)</f>
        <v>x</v>
      </c>
      <c r="O110" s="239" t="str">
        <f>VLOOKUP($B110,'Conditions of people affected'!$C$6:$R$170,9,FALSE)</f>
        <v>x</v>
      </c>
      <c r="P110" s="239" t="str">
        <f>VLOOKUP($B110,'Conditions of people affected'!$C$6:$R$170,15,FALSE)</f>
        <v>x</v>
      </c>
      <c r="Q110" s="239">
        <f t="shared" si="19"/>
        <v>2.5</v>
      </c>
      <c r="R110" s="239">
        <f>VLOOKUP($B110,'Complexity of the crisis'!$C$6:$AN$170,22,FALSE)</f>
        <v>3</v>
      </c>
      <c r="S110" s="239">
        <f>VLOOKUP($B110,'Complexity of the crisis'!$C$6:$AN$170,38,FALSE)</f>
        <v>2</v>
      </c>
      <c r="T110" s="131" t="str">
        <f>VLOOKUP(B110,Lists!$C$3:$E$163,3,FALSE)</f>
        <v>Asia</v>
      </c>
      <c r="U110" s="132">
        <f>VLOOKUP(B110,'INFORM Severity - hidden'!$C$5:$V$170,20,FALSE)</f>
        <v>44439</v>
      </c>
    </row>
    <row r="111" spans="1:21" x14ac:dyDescent="0.25">
      <c r="A111" s="128" t="str">
        <f t="array" ref="A111">IFERROR(INDEX(Lists!$B$2:$B$153,SMALL(IF(Lists!$I$2:$I$153="Individual",ROW(Lists!$B$2:$B$153)),ROW(107:107))-1,1),"")</f>
        <v>Myanmar refugees in Thailand</v>
      </c>
      <c r="B111" s="129" t="str">
        <f>VLOOKUP(A111,Lists!$B$2:$G$153,2,FALSE)</f>
        <v>THA003</v>
      </c>
      <c r="C111" s="129" t="str">
        <f>VLOOKUP(B111,'INFORM Severity - hidden'!$C$5:$D$160,2,FALSE)</f>
        <v>Thailand</v>
      </c>
      <c r="D111" s="129" t="str">
        <f>VLOOKUP(A111,Lists!$B$2:$G$153,3,FALSE)</f>
        <v>THA</v>
      </c>
      <c r="E111" s="130" t="str">
        <f>VLOOKUP(A111,Lists!$B$2:$G$153,5,FALSE)</f>
        <v>International displacement</v>
      </c>
      <c r="F111" s="237">
        <f t="shared" si="15"/>
        <v>2.2999999999999998</v>
      </c>
      <c r="G111" s="127">
        <f t="shared" si="16"/>
        <v>3</v>
      </c>
      <c r="H111" s="127" t="str">
        <f t="shared" si="17"/>
        <v>Medium</v>
      </c>
      <c r="I111" s="238" t="str">
        <f>INDEX(Trends!$D$3:$D$404,MATCH(B111,Trends!$C$3:$C$404,0))</f>
        <v>Stable</v>
      </c>
      <c r="J111" s="127" t="str">
        <f>VLOOKUP($B111,Reliability!$A$3:$I$170,9,FALSE)</f>
        <v>Medium</v>
      </c>
      <c r="K111" s="239">
        <f t="shared" si="18"/>
        <v>2.5</v>
      </c>
      <c r="L111" s="239">
        <f>VLOOKUP($B111,'Impact of the crisis'!$C$6:$N$170,12,FALSE)</f>
        <v>0</v>
      </c>
      <c r="M111" s="239">
        <f>VLOOKUP($B111,'Impact of the crisis'!$C$6:$AB$170,26,FALSE)</f>
        <v>3.4</v>
      </c>
      <c r="N111" s="239">
        <f>VLOOKUP($B111,'Conditions of people affected'!$C$6:$R$170,16,FALSE)</f>
        <v>2.2999999999999998</v>
      </c>
      <c r="O111" s="239">
        <f>VLOOKUP($B111,'Conditions of people affected'!$C$6:$R$170,9,FALSE)</f>
        <v>1.6</v>
      </c>
      <c r="P111" s="239">
        <f>VLOOKUP($B111,'Conditions of people affected'!$C$6:$R$170,15,FALSE)</f>
        <v>3</v>
      </c>
      <c r="Q111" s="239">
        <f t="shared" si="19"/>
        <v>2.2999999999999998</v>
      </c>
      <c r="R111" s="239">
        <f>VLOOKUP($B111,'Complexity of the crisis'!$C$6:$AN$170,22,FALSE)</f>
        <v>3</v>
      </c>
      <c r="S111" s="239">
        <f>VLOOKUP($B111,'Complexity of the crisis'!$C$6:$AN$170,38,FALSE)</f>
        <v>1.5</v>
      </c>
      <c r="T111" s="131" t="str">
        <f>VLOOKUP(B111,Lists!$C$3:$E$163,3,FALSE)</f>
        <v>Asia</v>
      </c>
      <c r="U111" s="132">
        <f>VLOOKUP(B111,'INFORM Severity - hidden'!$C$5:$V$170,20,FALSE)</f>
        <v>44439</v>
      </c>
    </row>
    <row r="112" spans="1:21" x14ac:dyDescent="0.25">
      <c r="A112" s="128" t="str">
        <f t="array" ref="A112">IFERROR(INDEX(Lists!$B$2:$B$153,SMALL(IF(Lists!$I$2:$I$153="Individual",ROW(Lists!$B$2:$B$153)),ROW(108:108))-1,1),"")</f>
        <v>Tropical Cyclone Seroja</v>
      </c>
      <c r="B112" s="129" t="str">
        <f>VLOOKUP(A112,Lists!$B$2:$G$153,2,FALSE)</f>
        <v>TLS002</v>
      </c>
      <c r="C112" s="129" t="str">
        <f>VLOOKUP(B112,'INFORM Severity - hidden'!$C$5:$D$160,2,FALSE)</f>
        <v>Timor Leste</v>
      </c>
      <c r="D112" s="129" t="str">
        <f>VLOOKUP(A112,Lists!$B$2:$G$153,3,FALSE)</f>
        <v>TLS</v>
      </c>
      <c r="E112" s="130" t="str">
        <f>VLOOKUP(A112,Lists!$B$2:$G$153,5,FALSE)</f>
        <v>Tropical cyclone</v>
      </c>
      <c r="F112" s="237">
        <f t="shared" si="15"/>
        <v>1.3</v>
      </c>
      <c r="G112" s="127">
        <f t="shared" si="16"/>
        <v>2</v>
      </c>
      <c r="H112" s="127" t="str">
        <f t="shared" si="17"/>
        <v>Low</v>
      </c>
      <c r="I112" s="238" t="str">
        <f>INDEX(Trends!$D$3:$D$404,MATCH(B112,Trends!$C$3:$C$404,0))</f>
        <v>Decreasing</v>
      </c>
      <c r="J112" s="127" t="str">
        <f>VLOOKUP($B112,Reliability!$A$3:$I$170,9,FALSE)</f>
        <v>High</v>
      </c>
      <c r="K112" s="239">
        <f t="shared" si="18"/>
        <v>2.2000000000000002</v>
      </c>
      <c r="L112" s="239">
        <f>VLOOKUP($B112,'Impact of the crisis'!$C$6:$N$170,12,FALSE)</f>
        <v>3.1</v>
      </c>
      <c r="M112" s="239">
        <f>VLOOKUP($B112,'Impact of the crisis'!$C$6:$AB$170,26,FALSE)</f>
        <v>1.6</v>
      </c>
      <c r="N112" s="239">
        <f>VLOOKUP($B112,'Conditions of people affected'!$C$6:$R$170,16,FALSE)</f>
        <v>0.5</v>
      </c>
      <c r="O112" s="239">
        <f>VLOOKUP($B112,'Conditions of people affected'!$C$6:$R$170,9,FALSE)</f>
        <v>0</v>
      </c>
      <c r="P112" s="239">
        <f>VLOOKUP($B112,'Conditions of people affected'!$C$6:$R$170,15,FALSE)</f>
        <v>1</v>
      </c>
      <c r="Q112" s="239">
        <f t="shared" si="19"/>
        <v>1.7</v>
      </c>
      <c r="R112" s="239">
        <f>VLOOKUP($B112,'Complexity of the crisis'!$C$6:$AN$170,22,FALSE)</f>
        <v>1.3</v>
      </c>
      <c r="S112" s="239">
        <f>VLOOKUP($B112,'Complexity of the crisis'!$C$6:$AN$170,38,FALSE)</f>
        <v>2</v>
      </c>
      <c r="T112" s="131" t="str">
        <f>VLOOKUP(B112,Lists!$C$3:$E$163,3,FALSE)</f>
        <v>Asia</v>
      </c>
      <c r="U112" s="132">
        <f>VLOOKUP(B112,'INFORM Severity - hidden'!$C$5:$V$170,20,FALSE)</f>
        <v>44346</v>
      </c>
    </row>
    <row r="113" spans="1:23" x14ac:dyDescent="0.25">
      <c r="A113" s="128" t="str">
        <f t="array" ref="A113">IFERROR(INDEX(Lists!$B$2:$B$153,SMALL(IF(Lists!$I$2:$I$153="Individual",ROW(Lists!$B$2:$B$153)),ROW(109:109))-1,1),"")</f>
        <v>Venezuelan refugees in Trinidad and Tobago</v>
      </c>
      <c r="B113" s="129" t="str">
        <f>VLOOKUP(A113,Lists!$B$2:$G$153,2,FALSE)</f>
        <v>TTO002</v>
      </c>
      <c r="C113" s="129" t="str">
        <f>VLOOKUP(B113,'INFORM Severity - hidden'!$C$5:$D$160,2,FALSE)</f>
        <v>Trinidad and Tobago</v>
      </c>
      <c r="D113" s="129" t="str">
        <f>VLOOKUP(A113,Lists!$B$2:$G$153,3,FALSE)</f>
        <v>TTO</v>
      </c>
      <c r="E113" s="130" t="str">
        <f>VLOOKUP(A113,Lists!$B$2:$G$153,5,FALSE)</f>
        <v>International displacement</v>
      </c>
      <c r="F113" s="237">
        <f t="shared" si="15"/>
        <v>1.7</v>
      </c>
      <c r="G113" s="127">
        <f t="shared" si="16"/>
        <v>2</v>
      </c>
      <c r="H113" s="127" t="str">
        <f t="shared" si="17"/>
        <v>Low</v>
      </c>
      <c r="I113" s="238" t="str">
        <f>INDEX(Trends!$D$3:$D$404,MATCH(B113,Trends!$C$3:$C$404,0))</f>
        <v>Stable</v>
      </c>
      <c r="J113" s="127" t="str">
        <f>VLOOKUP($B113,Reliability!$A$3:$I$170,9,FALSE)</f>
        <v>Medium</v>
      </c>
      <c r="K113" s="239">
        <f t="shared" si="18"/>
        <v>2.6</v>
      </c>
      <c r="L113" s="239">
        <f>VLOOKUP($B113,'Impact of the crisis'!$C$6:$N$170,12,FALSE)</f>
        <v>2.9</v>
      </c>
      <c r="M113" s="239">
        <f>VLOOKUP($B113,'Impact of the crisis'!$C$6:$AB$170,26,FALSE)</f>
        <v>2.4</v>
      </c>
      <c r="N113" s="239">
        <f>VLOOKUP($B113,'Conditions of people affected'!$C$6:$R$170,16,FALSE)</f>
        <v>1.1499999999999999</v>
      </c>
      <c r="O113" s="239">
        <f>VLOOKUP($B113,'Conditions of people affected'!$C$6:$R$170,9,FALSE)</f>
        <v>1.3</v>
      </c>
      <c r="P113" s="239">
        <f>VLOOKUP($B113,'Conditions of people affected'!$C$6:$R$170,15,FALSE)</f>
        <v>1</v>
      </c>
      <c r="Q113" s="239">
        <f t="shared" si="19"/>
        <v>1.7</v>
      </c>
      <c r="R113" s="239">
        <f>VLOOKUP($B113,'Complexity of the crisis'!$C$6:$AN$170,22,FALSE)</f>
        <v>1.8</v>
      </c>
      <c r="S113" s="239">
        <f>VLOOKUP($B113,'Complexity of the crisis'!$C$6:$AN$170,38,FALSE)</f>
        <v>1.5</v>
      </c>
      <c r="T113" s="131" t="str">
        <f>VLOOKUP(B113,Lists!$C$3:$E$163,3,FALSE)</f>
        <v>Americas</v>
      </c>
      <c r="U113" s="132">
        <f>VLOOKUP(B113,'INFORM Severity - hidden'!$C$5:$V$170,20,FALSE)</f>
        <v>44354</v>
      </c>
    </row>
    <row r="114" spans="1:23" x14ac:dyDescent="0.25">
      <c r="A114" s="128" t="str">
        <f t="array" ref="A114">IFERROR(INDEX(Lists!$B$2:$B$153,SMALL(IF(Lists!$I$2:$I$153="Individual",ROW(Lists!$B$2:$B$153)),ROW(110:110))-1,1),"")</f>
        <v>Mixed migration flows in Tunisia</v>
      </c>
      <c r="B114" s="129" t="str">
        <f>VLOOKUP(A114,Lists!$B$2:$G$153,2,FALSE)</f>
        <v>TUN002</v>
      </c>
      <c r="C114" s="129" t="str">
        <f>VLOOKUP(B114,'INFORM Severity - hidden'!$C$5:$D$160,2,FALSE)</f>
        <v>Tunisia</v>
      </c>
      <c r="D114" s="129" t="str">
        <f>VLOOKUP(A114,Lists!$B$2:$G$153,3,FALSE)</f>
        <v>TUN</v>
      </c>
      <c r="E114" s="130" t="str">
        <f>VLOOKUP(A114,Lists!$B$2:$G$153,5,FALSE)</f>
        <v>International displacement</v>
      </c>
      <c r="F114" s="237" t="str">
        <f t="shared" si="15"/>
        <v>x</v>
      </c>
      <c r="G114" s="127" t="str">
        <f t="shared" si="16"/>
        <v>x</v>
      </c>
      <c r="H114" s="127" t="str">
        <f t="shared" si="17"/>
        <v>x</v>
      </c>
      <c r="I114" s="238" t="str">
        <f>INDEX(Trends!$D$3:$D$404,MATCH(B114,Trends!$C$3:$C$404,0))</f>
        <v>-</v>
      </c>
      <c r="J114" s="127" t="str">
        <f>VLOOKUP($B114,Reliability!$A$3:$I$170,9,FALSE)</f>
        <v>Low</v>
      </c>
      <c r="K114" s="239">
        <f t="shared" si="18"/>
        <v>4.2</v>
      </c>
      <c r="L114" s="239">
        <f>VLOOKUP($B114,'Impact of the crisis'!$C$6:$N$170,12,FALSE)</f>
        <v>4.3</v>
      </c>
      <c r="M114" s="239">
        <f>VLOOKUP($B114,'Impact of the crisis'!$C$6:$AB$170,26,FALSE)</f>
        <v>4.2</v>
      </c>
      <c r="N114" s="239" t="str">
        <f>VLOOKUP($B114,'Conditions of people affected'!$C$6:$R$170,16,FALSE)</f>
        <v>x</v>
      </c>
      <c r="O114" s="239" t="str">
        <f>VLOOKUP($B114,'Conditions of people affected'!$C$6:$R$170,9,FALSE)</f>
        <v>x</v>
      </c>
      <c r="P114" s="239" t="str">
        <f>VLOOKUP($B114,'Conditions of people affected'!$C$6:$R$170,15,FALSE)</f>
        <v>x</v>
      </c>
      <c r="Q114" s="239">
        <f t="shared" si="19"/>
        <v>2.1</v>
      </c>
      <c r="R114" s="239">
        <f>VLOOKUP($B114,'Complexity of the crisis'!$C$6:$AN$170,22,FALSE)</f>
        <v>2.9</v>
      </c>
      <c r="S114" s="239">
        <f>VLOOKUP($B114,'Complexity of the crisis'!$C$6:$AN$170,38,FALSE)</f>
        <v>1</v>
      </c>
      <c r="T114" s="131" t="str">
        <f>VLOOKUP(B114,Lists!$C$3:$E$163,3,FALSE)</f>
        <v>Africa</v>
      </c>
      <c r="U114" s="132">
        <f>VLOOKUP(B114,'INFORM Severity - hidden'!$C$5:$V$170,20,FALSE)</f>
        <v>44413</v>
      </c>
    </row>
    <row r="115" spans="1:23" x14ac:dyDescent="0.25">
      <c r="A115" s="128" t="str">
        <f t="array" ref="A115">IFERROR(INDEX(Lists!$B$2:$B$153,SMALL(IF(Lists!$I$2:$I$153="Individual",ROW(Lists!$B$2:$B$153)),ROW(111:111))-1,1),"")</f>
        <v>Syrian Refugees in Turkey</v>
      </c>
      <c r="B115" s="129" t="str">
        <f>VLOOKUP(A115,Lists!$B$2:$G$153,2,FALSE)</f>
        <v>TUR002</v>
      </c>
      <c r="C115" s="129" t="str">
        <f>VLOOKUP(B115,'INFORM Severity - hidden'!$C$5:$D$160,2,FALSE)</f>
        <v>Turkey</v>
      </c>
      <c r="D115" s="129" t="str">
        <f>VLOOKUP(A115,Lists!$B$2:$G$153,3,FALSE)</f>
        <v>TUR</v>
      </c>
      <c r="E115" s="130" t="str">
        <f>VLOOKUP(A115,Lists!$B$2:$G$153,5,FALSE)</f>
        <v>International displacement</v>
      </c>
      <c r="F115" s="237">
        <f t="shared" si="15"/>
        <v>3.5</v>
      </c>
      <c r="G115" s="127">
        <f t="shared" si="16"/>
        <v>4</v>
      </c>
      <c r="H115" s="127" t="str">
        <f t="shared" si="17"/>
        <v>High</v>
      </c>
      <c r="I115" s="238" t="str">
        <f>INDEX(Trends!$D$3:$D$404,MATCH(B115,Trends!$C$3:$C$404,0))</f>
        <v>Increasing</v>
      </c>
      <c r="J115" s="127" t="str">
        <f>VLOOKUP($B115,Reliability!$A$3:$I$170,9,FALSE)</f>
        <v>High</v>
      </c>
      <c r="K115" s="239">
        <f t="shared" si="18"/>
        <v>3.7</v>
      </c>
      <c r="L115" s="239">
        <f>VLOOKUP($B115,'Impact of the crisis'!$C$6:$N$170,12,FALSE)</f>
        <v>2.9</v>
      </c>
      <c r="M115" s="239">
        <f>VLOOKUP($B115,'Impact of the crisis'!$C$6:$AB$170,26,FALSE)</f>
        <v>4</v>
      </c>
      <c r="N115" s="239">
        <f>VLOOKUP($B115,'Conditions of people affected'!$C$6:$R$170,16,FALSE)</f>
        <v>3.45</v>
      </c>
      <c r="O115" s="239">
        <f>VLOOKUP($B115,'Conditions of people affected'!$C$6:$R$170,9,FALSE)</f>
        <v>3.9</v>
      </c>
      <c r="P115" s="239">
        <f>VLOOKUP($B115,'Conditions of people affected'!$C$6:$R$170,15,FALSE)</f>
        <v>3</v>
      </c>
      <c r="Q115" s="239">
        <f t="shared" si="19"/>
        <v>3.3</v>
      </c>
      <c r="R115" s="239">
        <f>VLOOKUP($B115,'Complexity of the crisis'!$C$6:$AN$170,22,FALSE)</f>
        <v>4</v>
      </c>
      <c r="S115" s="239">
        <f>VLOOKUP($B115,'Complexity of the crisis'!$C$6:$AN$170,38,FALSE)</f>
        <v>2.5</v>
      </c>
      <c r="T115" s="131" t="str">
        <f>VLOOKUP(B115,Lists!$C$3:$E$163,3,FALSE)</f>
        <v>Middle east</v>
      </c>
      <c r="U115" s="132">
        <f>VLOOKUP(B115,'INFORM Severity - hidden'!$C$5:$V$170,20,FALSE)</f>
        <v>44377</v>
      </c>
    </row>
    <row r="116" spans="1:23" x14ac:dyDescent="0.25">
      <c r="A116" s="128" t="str">
        <f t="array" ref="A116">IFERROR(INDEX(Lists!$B$2:$B$153,SMALL(IF(Lists!$I$2:$I$153="Individual",ROW(Lists!$B$2:$B$153)),ROW(112:112))-1,1),"")</f>
        <v>Mixed Migration Flows in Turkey</v>
      </c>
      <c r="B116" s="129" t="str">
        <f>VLOOKUP(A116,Lists!$B$2:$G$153,2,FALSE)</f>
        <v>TUR003</v>
      </c>
      <c r="C116" s="129" t="str">
        <f>VLOOKUP(B116,'INFORM Severity - hidden'!$C$5:$D$160,2,FALSE)</f>
        <v>Turkey</v>
      </c>
      <c r="D116" s="129" t="str">
        <f>VLOOKUP(A116,Lists!$B$2:$G$153,3,FALSE)</f>
        <v>TUR</v>
      </c>
      <c r="E116" s="130" t="str">
        <f>VLOOKUP(A116,Lists!$B$2:$G$153,5,FALSE)</f>
        <v>International displacement</v>
      </c>
      <c r="F116" s="237">
        <f t="shared" si="15"/>
        <v>3.4</v>
      </c>
      <c r="G116" s="127">
        <f t="shared" si="16"/>
        <v>4</v>
      </c>
      <c r="H116" s="127" t="str">
        <f t="shared" si="17"/>
        <v>High</v>
      </c>
      <c r="I116" s="238" t="str">
        <f>INDEX(Trends!$D$3:$D$404,MATCH(B116,Trends!$C$3:$C$404,0))</f>
        <v>Increasing</v>
      </c>
      <c r="J116" s="127" t="str">
        <f>VLOOKUP($B116,Reliability!$A$3:$I$170,9,FALSE)</f>
        <v>High</v>
      </c>
      <c r="K116" s="239">
        <f t="shared" si="18"/>
        <v>3.1</v>
      </c>
      <c r="L116" s="239">
        <f>VLOOKUP($B116,'Impact of the crisis'!$C$6:$N$170,12,FALSE)</f>
        <v>3.1</v>
      </c>
      <c r="M116" s="239">
        <f>VLOOKUP($B116,'Impact of the crisis'!$C$6:$AB$170,26,FALSE)</f>
        <v>3.1</v>
      </c>
      <c r="N116" s="239">
        <f>VLOOKUP($B116,'Conditions of people affected'!$C$6:$R$170,16,FALSE)</f>
        <v>3.5</v>
      </c>
      <c r="O116" s="239">
        <f>VLOOKUP($B116,'Conditions of people affected'!$C$6:$R$170,9,FALSE)</f>
        <v>4</v>
      </c>
      <c r="P116" s="239">
        <f>VLOOKUP($B116,'Conditions of people affected'!$C$6:$R$170,15,FALSE)</f>
        <v>3</v>
      </c>
      <c r="Q116" s="239">
        <f t="shared" si="19"/>
        <v>3.3</v>
      </c>
      <c r="R116" s="239">
        <f>VLOOKUP($B116,'Complexity of the crisis'!$C$6:$AN$170,22,FALSE)</f>
        <v>4</v>
      </c>
      <c r="S116" s="239">
        <f>VLOOKUP($B116,'Complexity of the crisis'!$C$6:$AN$170,38,FALSE)</f>
        <v>2.5</v>
      </c>
      <c r="T116" s="131" t="str">
        <f>VLOOKUP(B116,Lists!$C$3:$E$163,3,FALSE)</f>
        <v>Middle east</v>
      </c>
      <c r="U116" s="132">
        <f>VLOOKUP(B116,'INFORM Severity - hidden'!$C$5:$V$170,20,FALSE)</f>
        <v>44377</v>
      </c>
    </row>
    <row r="117" spans="1:23" x14ac:dyDescent="0.25">
      <c r="A117" s="128" t="str">
        <f t="array" ref="A117">IFERROR(INDEX(Lists!$B$2:$B$153,SMALL(IF(Lists!$I$2:$I$153="Individual",ROW(Lists!$B$2:$B$153)),ROW(113:113))-1,1),"")</f>
        <v>Kurdish Conflict</v>
      </c>
      <c r="B117" s="129" t="str">
        <f>VLOOKUP(A117,Lists!$B$2:$G$153,2,FALSE)</f>
        <v>TUR004</v>
      </c>
      <c r="C117" s="129" t="str">
        <f>VLOOKUP(B117,'INFORM Severity - hidden'!$C$5:$D$160,2,FALSE)</f>
        <v>Turkey</v>
      </c>
      <c r="D117" s="129" t="str">
        <f>VLOOKUP(A117,Lists!$B$2:$G$153,3,FALSE)</f>
        <v>TUR</v>
      </c>
      <c r="E117" s="130" t="str">
        <f>VLOOKUP(A117,Lists!$B$2:$G$153,5,FALSE)</f>
        <v>Conflict</v>
      </c>
      <c r="F117" s="237" t="str">
        <f t="shared" si="15"/>
        <v>x</v>
      </c>
      <c r="G117" s="127" t="str">
        <f t="shared" si="16"/>
        <v>x</v>
      </c>
      <c r="H117" s="127" t="str">
        <f t="shared" si="17"/>
        <v>x</v>
      </c>
      <c r="I117" s="238" t="str">
        <f>INDEX(Trends!$D$3:$D$404,MATCH(B117,Trends!$C$3:$C$404,0))</f>
        <v>-</v>
      </c>
      <c r="J117" s="127" t="str">
        <f>VLOOKUP($B117,Reliability!$A$3:$I$170,9,FALSE)</f>
        <v>Medium</v>
      </c>
      <c r="K117" s="239">
        <f t="shared" si="18"/>
        <v>2.7</v>
      </c>
      <c r="L117" s="239">
        <f>VLOOKUP($B117,'Impact of the crisis'!$C$6:$N$170,12,FALSE)</f>
        <v>2.4</v>
      </c>
      <c r="M117" s="239">
        <f>VLOOKUP($B117,'Impact of the crisis'!$C$6:$AB$170,26,FALSE)</f>
        <v>2.8</v>
      </c>
      <c r="N117" s="239" t="str">
        <f>VLOOKUP($B117,'Conditions of people affected'!$C$6:$R$170,16,FALSE)</f>
        <v>x</v>
      </c>
      <c r="O117" s="239" t="str">
        <f>VLOOKUP($B117,'Conditions of people affected'!$C$6:$R$170,9,FALSE)</f>
        <v>x</v>
      </c>
      <c r="P117" s="239" t="str">
        <f>VLOOKUP($B117,'Conditions of people affected'!$C$6:$R$170,15,FALSE)</f>
        <v>x</v>
      </c>
      <c r="Q117" s="239">
        <f t="shared" si="19"/>
        <v>3.3</v>
      </c>
      <c r="R117" s="239">
        <f>VLOOKUP($B117,'Complexity of the crisis'!$C$6:$AN$170,22,FALSE)</f>
        <v>4</v>
      </c>
      <c r="S117" s="239">
        <f>VLOOKUP($B117,'Complexity of the crisis'!$C$6:$AN$170,38,FALSE)</f>
        <v>2.5</v>
      </c>
      <c r="T117" s="131" t="str">
        <f>VLOOKUP(B117,Lists!$C$3:$E$163,3,FALSE)</f>
        <v>Middle east</v>
      </c>
      <c r="U117" s="132">
        <f>VLOOKUP(B117,'INFORM Severity - hidden'!$C$5:$V$170,20,FALSE)</f>
        <v>44377</v>
      </c>
    </row>
    <row r="118" spans="1:23" x14ac:dyDescent="0.25">
      <c r="A118" s="128" t="str">
        <f t="array" ref="A118">IFERROR(INDEX(Lists!$B$2:$B$153,SMALL(IF(Lists!$I$2:$I$153="Individual",ROW(Lists!$B$2:$B$153)),ROW(114:114))-1,1),"")</f>
        <v>International Displacement in Tanzania</v>
      </c>
      <c r="B118" s="129" t="str">
        <f>VLOOKUP(A118,Lists!$B$2:$G$153,2,FALSE)</f>
        <v>TZA002</v>
      </c>
      <c r="C118" s="129" t="str">
        <f>VLOOKUP(B118,'INFORM Severity - hidden'!$C$5:$D$160,2,FALSE)</f>
        <v>Tanzania</v>
      </c>
      <c r="D118" s="129" t="str">
        <f>VLOOKUP(A118,Lists!$B$2:$G$153,3,FALSE)</f>
        <v>TZA</v>
      </c>
      <c r="E118" s="130" t="str">
        <f>VLOOKUP(A118,Lists!$B$2:$G$153,5,FALSE)</f>
        <v>International displacement</v>
      </c>
      <c r="F118" s="237">
        <f t="shared" si="15"/>
        <v>2.5</v>
      </c>
      <c r="G118" s="127">
        <f t="shared" si="16"/>
        <v>3</v>
      </c>
      <c r="H118" s="127" t="str">
        <f t="shared" si="17"/>
        <v>Medium</v>
      </c>
      <c r="I118" s="238" t="str">
        <f>INDEX(Trends!$D$3:$D$404,MATCH(B118,Trends!$C$3:$C$404,0))</f>
        <v>Increasing</v>
      </c>
      <c r="J118" s="127" t="str">
        <f>VLOOKUP($B118,Reliability!$A$3:$I$170,9,FALSE)</f>
        <v>Very High</v>
      </c>
      <c r="K118" s="239">
        <f t="shared" si="18"/>
        <v>3.1</v>
      </c>
      <c r="L118" s="239">
        <f>VLOOKUP($B118,'Impact of the crisis'!$C$6:$N$170,12,FALSE)</f>
        <v>2.2999999999999998</v>
      </c>
      <c r="M118" s="239">
        <f>VLOOKUP($B118,'Impact of the crisis'!$C$6:$AB$170,26,FALSE)</f>
        <v>3.4</v>
      </c>
      <c r="N118" s="239">
        <f>VLOOKUP($B118,'Conditions of people affected'!$C$6:$R$170,16,FALSE)</f>
        <v>2.2000000000000002</v>
      </c>
      <c r="O118" s="239">
        <f>VLOOKUP($B118,'Conditions of people affected'!$C$6:$R$170,9,FALSE)</f>
        <v>2.4</v>
      </c>
      <c r="P118" s="239">
        <f>VLOOKUP($B118,'Conditions of people affected'!$C$6:$R$170,15,FALSE)</f>
        <v>2</v>
      </c>
      <c r="Q118" s="239">
        <f t="shared" si="19"/>
        <v>2.2999999999999998</v>
      </c>
      <c r="R118" s="239">
        <f>VLOOKUP($B118,'Complexity of the crisis'!$C$6:$AN$170,22,FALSE)</f>
        <v>3</v>
      </c>
      <c r="S118" s="239">
        <f>VLOOKUP($B118,'Complexity of the crisis'!$C$6:$AN$170,38,FALSE)</f>
        <v>1.5</v>
      </c>
      <c r="T118" s="131" t="str">
        <f>VLOOKUP(B118,Lists!$C$3:$E$163,3,FALSE)</f>
        <v>Africa</v>
      </c>
      <c r="U118" s="132">
        <f>VLOOKUP(B118,'INFORM Severity - hidden'!$C$5:$V$170,20,FALSE)</f>
        <v>44388</v>
      </c>
    </row>
    <row r="119" spans="1:23" x14ac:dyDescent="0.25">
      <c r="A119" s="128" t="str">
        <f t="array" ref="A119">IFERROR(INDEX(Lists!$B$2:$B$153,SMALL(IF(Lists!$I$2:$I$153="Individual",ROW(Lists!$B$2:$B$153)),ROW(115:115))-1,1),"")</f>
        <v>International Displacement in Uganda</v>
      </c>
      <c r="B119" s="129" t="str">
        <f>VLOOKUP(A119,Lists!$B$2:$G$153,2,FALSE)</f>
        <v>UGA005</v>
      </c>
      <c r="C119" s="129" t="str">
        <f>VLOOKUP(B119,'INFORM Severity - hidden'!$C$5:$D$160,2,FALSE)</f>
        <v>Uganda</v>
      </c>
      <c r="D119" s="129" t="str">
        <f>VLOOKUP(A119,Lists!$B$2:$G$153,3,FALSE)</f>
        <v>UGA</v>
      </c>
      <c r="E119" s="130" t="str">
        <f>VLOOKUP(A119,Lists!$B$2:$G$153,5,FALSE)</f>
        <v>International displacement</v>
      </c>
      <c r="F119" s="237">
        <f t="shared" si="15"/>
        <v>3.2</v>
      </c>
      <c r="G119" s="127">
        <f t="shared" si="16"/>
        <v>4</v>
      </c>
      <c r="H119" s="127" t="str">
        <f t="shared" si="17"/>
        <v>High</v>
      </c>
      <c r="I119" s="238" t="str">
        <f>INDEX(Trends!$D$3:$D$404,MATCH(B119,Trends!$C$3:$C$404,0))</f>
        <v>Increasing</v>
      </c>
      <c r="J119" s="127" t="str">
        <f>VLOOKUP($B119,Reliability!$A$3:$I$170,9,FALSE)</f>
        <v>Medium</v>
      </c>
      <c r="K119" s="239">
        <f t="shared" si="18"/>
        <v>3.3</v>
      </c>
      <c r="L119" s="239">
        <f>VLOOKUP($B119,'Impact of the crisis'!$C$6:$N$170,12,FALSE)</f>
        <v>2.1</v>
      </c>
      <c r="M119" s="239">
        <f>VLOOKUP($B119,'Impact of the crisis'!$C$6:$AB$170,26,FALSE)</f>
        <v>3.7</v>
      </c>
      <c r="N119" s="239">
        <f>VLOOKUP($B119,'Conditions of people affected'!$C$6:$R$170,16,FALSE)</f>
        <v>3.3</v>
      </c>
      <c r="O119" s="239">
        <f>VLOOKUP($B119,'Conditions of people affected'!$C$6:$R$170,9,FALSE)</f>
        <v>3.6</v>
      </c>
      <c r="P119" s="239">
        <f>VLOOKUP($B119,'Conditions of people affected'!$C$6:$R$170,15,FALSE)</f>
        <v>3</v>
      </c>
      <c r="Q119" s="239">
        <f t="shared" si="19"/>
        <v>2.8</v>
      </c>
      <c r="R119" s="239">
        <f>VLOOKUP($B119,'Complexity of the crisis'!$C$6:$AN$170,22,FALSE)</f>
        <v>3.5</v>
      </c>
      <c r="S119" s="239">
        <f>VLOOKUP($B119,'Complexity of the crisis'!$C$6:$AN$170,38,FALSE)</f>
        <v>2</v>
      </c>
      <c r="T119" s="131" t="str">
        <f>VLOOKUP(B119,Lists!$C$3:$E$163,3,FALSE)</f>
        <v>Africa</v>
      </c>
      <c r="U119" s="132">
        <f>VLOOKUP(B119,'INFORM Severity - hidden'!$C$5:$V$170,20,FALSE)</f>
        <v>44358</v>
      </c>
    </row>
    <row r="120" spans="1:23" x14ac:dyDescent="0.25">
      <c r="A120" s="128" t="str">
        <f t="array" ref="A120">IFERROR(INDEX(Lists!$B$2:$B$153,SMALL(IF(Lists!$I$2:$I$153="Individual",ROW(Lists!$B$2:$B$153)),ROW(116:116))-1,1),"")</f>
        <v>Conflict in Ukraine</v>
      </c>
      <c r="B120" s="129" t="str">
        <f>VLOOKUP(A120,Lists!$B$2:$G$153,2,FALSE)</f>
        <v>UKR002</v>
      </c>
      <c r="C120" s="129" t="str">
        <f>VLOOKUP(B120,'INFORM Severity - hidden'!$C$5:$D$160,2,FALSE)</f>
        <v>Ukraine</v>
      </c>
      <c r="D120" s="129" t="str">
        <f>VLOOKUP(A120,Lists!$B$2:$G$153,3,FALSE)</f>
        <v>UKR</v>
      </c>
      <c r="E120" s="130" t="str">
        <f>VLOOKUP(A120,Lists!$B$2:$G$153,5,FALSE)</f>
        <v>Conflict</v>
      </c>
      <c r="F120" s="237">
        <f t="shared" si="15"/>
        <v>3.6</v>
      </c>
      <c r="G120" s="127">
        <f t="shared" si="16"/>
        <v>4</v>
      </c>
      <c r="H120" s="127" t="str">
        <f t="shared" si="17"/>
        <v>High</v>
      </c>
      <c r="I120" s="238" t="str">
        <f>INDEX(Trends!$D$3:$D$404,MATCH(B120,Trends!$C$3:$C$404,0))</f>
        <v>Increasing</v>
      </c>
      <c r="J120" s="127" t="str">
        <f>VLOOKUP($B120,Reliability!$A$3:$I$170,9,FALSE)</f>
        <v>High</v>
      </c>
      <c r="K120" s="239">
        <f t="shared" si="18"/>
        <v>3.2</v>
      </c>
      <c r="L120" s="239">
        <f>VLOOKUP($B120,'Impact of the crisis'!$C$6:$N$170,12,FALSE)</f>
        <v>1.7</v>
      </c>
      <c r="M120" s="239">
        <f>VLOOKUP($B120,'Impact of the crisis'!$C$6:$AB$170,26,FALSE)</f>
        <v>3.7</v>
      </c>
      <c r="N120" s="239">
        <f>VLOOKUP($B120,'Conditions of people affected'!$C$6:$R$170,16,FALSE)</f>
        <v>4.0999999999999996</v>
      </c>
      <c r="O120" s="239">
        <f>VLOOKUP($B120,'Conditions of people affected'!$C$6:$R$170,9,FALSE)</f>
        <v>4.2</v>
      </c>
      <c r="P120" s="239">
        <f>VLOOKUP($B120,'Conditions of people affected'!$C$6:$R$170,15,FALSE)</f>
        <v>4</v>
      </c>
      <c r="Q120" s="239">
        <f t="shared" si="19"/>
        <v>3</v>
      </c>
      <c r="R120" s="239">
        <f>VLOOKUP($B120,'Complexity of the crisis'!$C$6:$AN$170,22,FALSE)</f>
        <v>3</v>
      </c>
      <c r="S120" s="239">
        <f>VLOOKUP($B120,'Complexity of the crisis'!$C$6:$AN$170,38,FALSE)</f>
        <v>3</v>
      </c>
      <c r="T120" s="131" t="str">
        <f>VLOOKUP(B120,Lists!$C$3:$E$163,3,FALSE)</f>
        <v>Europe</v>
      </c>
      <c r="U120" s="132">
        <f>VLOOKUP(B120,'INFORM Severity - hidden'!$C$5:$V$170,20,FALSE)</f>
        <v>44346</v>
      </c>
    </row>
    <row r="121" spans="1:23" x14ac:dyDescent="0.25">
      <c r="A121" s="128" t="str">
        <f t="array" ref="A121">IFERROR(INDEX(Lists!$B$2:$B$153,SMALL(IF(Lists!$I$2:$I$153="Individual",ROW(Lists!$B$2:$B$153)),ROW(117:117))-1,1),"")</f>
        <v>La Soufrière Volcano Eruption</v>
      </c>
      <c r="B121" s="129" t="str">
        <f>VLOOKUP(A121,Lists!$B$2:$G$153,2,FALSE)</f>
        <v>VCT002</v>
      </c>
      <c r="C121" s="129" t="str">
        <f>VLOOKUP(B121,'INFORM Severity - hidden'!$C$5:$D$160,2,FALSE)</f>
        <v>St. Vincent and the Grenadines</v>
      </c>
      <c r="D121" s="129" t="str">
        <f>VLOOKUP(A121,Lists!$B$2:$G$153,3,FALSE)</f>
        <v>VCT</v>
      </c>
      <c r="E121" s="130" t="str">
        <f>VLOOKUP(A121,Lists!$B$2:$G$153,5,FALSE)</f>
        <v>Volcano</v>
      </c>
      <c r="F121" s="237">
        <f t="shared" si="15"/>
        <v>1.6</v>
      </c>
      <c r="G121" s="127">
        <f t="shared" si="16"/>
        <v>2</v>
      </c>
      <c r="H121" s="127" t="str">
        <f t="shared" si="17"/>
        <v>Low</v>
      </c>
      <c r="I121" s="238" t="str">
        <f>INDEX(Trends!$D$3:$D$404,MATCH(B121,Trends!$C$3:$C$404,0))</f>
        <v>Increasing</v>
      </c>
      <c r="J121" s="127" t="str">
        <f>VLOOKUP($B121,Reliability!$A$3:$I$170,9,FALSE)</f>
        <v>High</v>
      </c>
      <c r="K121" s="239">
        <f t="shared" si="18"/>
        <v>1.5</v>
      </c>
      <c r="L121" s="239">
        <f>VLOOKUP($B121,'Impact of the crisis'!$C$6:$N$170,12,FALSE)</f>
        <v>1.1000000000000001</v>
      </c>
      <c r="M121" s="239">
        <f>VLOOKUP($B121,'Impact of the crisis'!$C$6:$AB$170,26,FALSE)</f>
        <v>1.7</v>
      </c>
      <c r="N121" s="239">
        <f>VLOOKUP($B121,'Conditions of people affected'!$C$6:$R$170,16,FALSE)</f>
        <v>1.6</v>
      </c>
      <c r="O121" s="239">
        <f>VLOOKUP($B121,'Conditions of people affected'!$C$6:$R$170,9,FALSE)</f>
        <v>0.2</v>
      </c>
      <c r="P121" s="239">
        <f>VLOOKUP($B121,'Conditions of people affected'!$C$6:$R$170,15,FALSE)</f>
        <v>3</v>
      </c>
      <c r="Q121" s="239">
        <f t="shared" si="19"/>
        <v>1.7</v>
      </c>
      <c r="R121" s="239">
        <f>VLOOKUP($B121,'Complexity of the crisis'!$C$6:$AN$170,22,FALSE)</f>
        <v>0.7</v>
      </c>
      <c r="S121" s="239">
        <f>VLOOKUP($B121,'Complexity of the crisis'!$C$6:$AN$170,38,FALSE)</f>
        <v>2.5</v>
      </c>
      <c r="T121" s="131" t="str">
        <f>VLOOKUP(B121,Lists!$C$3:$E$163,3,FALSE)</f>
        <v>Americas</v>
      </c>
      <c r="U121" s="132">
        <f>VLOOKUP(B121,'INFORM Severity - hidden'!$C$5:$V$170,20,FALSE)</f>
        <v>44357</v>
      </c>
    </row>
    <row r="122" spans="1:23" x14ac:dyDescent="0.25">
      <c r="A122" s="128" t="str">
        <f t="array" ref="A122">IFERROR(INDEX(Lists!$B$2:$B$153,SMALL(IF(Lists!$I$2:$I$153="Individual",ROW(Lists!$B$2:$B$153)),ROW(118:118))-1,1),"")</f>
        <v>Complex crisis in Venezuela</v>
      </c>
      <c r="B122" s="129" t="str">
        <f>VLOOKUP(A122,Lists!$B$2:$G$153,2,FALSE)</f>
        <v>VEN001</v>
      </c>
      <c r="C122" s="129" t="str">
        <f>VLOOKUP(B122,'INFORM Severity - hidden'!$C$5:$D$160,2,FALSE)</f>
        <v>Venezuela</v>
      </c>
      <c r="D122" s="129" t="str">
        <f>VLOOKUP(A122,Lists!$B$2:$G$153,3,FALSE)</f>
        <v>VEN</v>
      </c>
      <c r="E122" s="130" t="str">
        <f>VLOOKUP(A122,Lists!$B$2:$G$153,5,FALSE)</f>
        <v>Complex crisis</v>
      </c>
      <c r="F122" s="237">
        <f t="shared" si="15"/>
        <v>4.2</v>
      </c>
      <c r="G122" s="127">
        <f t="shared" si="16"/>
        <v>5</v>
      </c>
      <c r="H122" s="127" t="str">
        <f t="shared" si="17"/>
        <v>Very High</v>
      </c>
      <c r="I122" s="238" t="str">
        <f>INDEX(Trends!$D$3:$D$404,MATCH(B122,Trends!$C$3:$C$404,0))</f>
        <v>Increasing</v>
      </c>
      <c r="J122" s="127" t="str">
        <f>VLOOKUP($B122,Reliability!$A$3:$I$170,9,FALSE)</f>
        <v>Medium</v>
      </c>
      <c r="K122" s="239">
        <f t="shared" si="18"/>
        <v>5</v>
      </c>
      <c r="L122" s="239">
        <f>VLOOKUP($B122,'Impact of the crisis'!$C$6:$N$170,12,FALSE)</f>
        <v>4.9000000000000004</v>
      </c>
      <c r="M122" s="239">
        <f>VLOOKUP($B122,'Impact of the crisis'!$C$6:$AB$170,26,FALSE)</f>
        <v>5</v>
      </c>
      <c r="N122" s="239">
        <f>VLOOKUP($B122,'Conditions of people affected'!$C$6:$R$170,16,FALSE)</f>
        <v>4</v>
      </c>
      <c r="O122" s="239">
        <f>VLOOKUP($B122,'Conditions of people affected'!$C$6:$R$170,9,FALSE)</f>
        <v>5</v>
      </c>
      <c r="P122" s="239">
        <f>VLOOKUP($B122,'Conditions of people affected'!$C$6:$R$170,15,FALSE)</f>
        <v>3</v>
      </c>
      <c r="Q122" s="239">
        <f t="shared" si="19"/>
        <v>3.6</v>
      </c>
      <c r="R122" s="239">
        <f>VLOOKUP($B122,'Complexity of the crisis'!$C$6:$AN$170,22,FALSE)</f>
        <v>4.0999999999999996</v>
      </c>
      <c r="S122" s="239">
        <f>VLOOKUP($B122,'Complexity of the crisis'!$C$6:$AN$170,38,FALSE)</f>
        <v>3</v>
      </c>
      <c r="T122" s="131" t="str">
        <f>VLOOKUP(B122,Lists!$C$3:$E$163,3,FALSE)</f>
        <v>Americas</v>
      </c>
      <c r="U122" s="132">
        <f>VLOOKUP(B122,'INFORM Severity - hidden'!$C$5:$V$170,20,FALSE)</f>
        <v>44356</v>
      </c>
    </row>
    <row r="123" spans="1:23" x14ac:dyDescent="0.25">
      <c r="A123" s="128" t="str">
        <f t="array" ref="A123">IFERROR(INDEX(Lists!$B$2:$B$153,SMALL(IF(Lists!$I$2:$I$153="Individual",ROW(Lists!$B$2:$B$153)),ROW(119:119))-1,1),"")</f>
        <v>Conflict in Yemen</v>
      </c>
      <c r="B123" s="129" t="str">
        <f>VLOOKUP(A123,Lists!$B$2:$G$153,2,FALSE)</f>
        <v>YEM001</v>
      </c>
      <c r="C123" s="129" t="str">
        <f>VLOOKUP(B123,'INFORM Severity - hidden'!$C$5:$D$160,2,FALSE)</f>
        <v>Yemen</v>
      </c>
      <c r="D123" s="129" t="str">
        <f>VLOOKUP(A123,Lists!$B$2:$G$153,3,FALSE)</f>
        <v>YEM</v>
      </c>
      <c r="E123" s="130" t="str">
        <f>VLOOKUP(A123,Lists!$B$2:$G$153,5,FALSE)</f>
        <v>Complex crisis</v>
      </c>
      <c r="F123" s="237">
        <f t="shared" si="15"/>
        <v>5</v>
      </c>
      <c r="G123" s="127">
        <f t="shared" si="16"/>
        <v>5</v>
      </c>
      <c r="H123" s="127" t="str">
        <f t="shared" si="17"/>
        <v>Very High</v>
      </c>
      <c r="I123" s="238" t="str">
        <f>INDEX(Trends!$D$3:$D$404,MATCH(B123,Trends!$C$3:$C$404,0))</f>
        <v>Increasing</v>
      </c>
      <c r="J123" s="127" t="str">
        <f>VLOOKUP($B123,Reliability!$A$3:$I$170,9,FALSE)</f>
        <v>High</v>
      </c>
      <c r="K123" s="239">
        <f t="shared" si="18"/>
        <v>5</v>
      </c>
      <c r="L123" s="239">
        <f>VLOOKUP($B123,'Impact of the crisis'!$C$6:$N$170,12,FALSE)</f>
        <v>4.9000000000000004</v>
      </c>
      <c r="M123" s="239">
        <f>VLOOKUP($B123,'Impact of the crisis'!$C$6:$AB$170,26,FALSE)</f>
        <v>5</v>
      </c>
      <c r="N123" s="239">
        <f>VLOOKUP($B123,'Conditions of people affected'!$C$6:$R$170,16,FALSE)</f>
        <v>5</v>
      </c>
      <c r="O123" s="239">
        <f>VLOOKUP($B123,'Conditions of people affected'!$C$6:$R$170,9,FALSE)</f>
        <v>5</v>
      </c>
      <c r="P123" s="239">
        <f>VLOOKUP($B123,'Conditions of people affected'!$C$6:$R$170,15,FALSE)</f>
        <v>5</v>
      </c>
      <c r="Q123" s="239">
        <f t="shared" si="19"/>
        <v>5</v>
      </c>
      <c r="R123" s="239">
        <f>VLOOKUP($B123,'Complexity of the crisis'!$C$6:$AN$170,22,FALSE)</f>
        <v>5</v>
      </c>
      <c r="S123" s="239">
        <f>VLOOKUP($B123,'Complexity of the crisis'!$C$6:$AN$170,38,FALSE)</f>
        <v>5</v>
      </c>
      <c r="T123" s="131" t="str">
        <f>VLOOKUP(B123,Lists!$C$3:$E$163,3,FALSE)</f>
        <v>Middle east</v>
      </c>
      <c r="U123" s="132">
        <f>VLOOKUP(B123,'INFORM Severity - hidden'!$C$5:$V$170,20,FALSE)</f>
        <v>44363</v>
      </c>
    </row>
    <row r="124" spans="1:23" x14ac:dyDescent="0.25">
      <c r="A124" s="128" t="str">
        <f t="array" ref="A124">IFERROR(INDEX(Lists!$B$2:$B$153,SMALL(IF(Lists!$I$2:$I$153="Individual",ROW(Lists!$B$2:$B$153)),ROW(120:120))-1,1),"")</f>
        <v>Mixed migration flows in Yemen</v>
      </c>
      <c r="B124" s="129" t="str">
        <f>VLOOKUP(A124,Lists!$B$2:$G$153,2,FALSE)</f>
        <v>YEM002</v>
      </c>
      <c r="C124" s="129" t="str">
        <f>VLOOKUP(B124,'INFORM Severity - hidden'!$C$5:$D$160,2,FALSE)</f>
        <v>Yemen</v>
      </c>
      <c r="D124" s="129" t="str">
        <f>VLOOKUP(A124,Lists!$B$2:$G$153,3,FALSE)</f>
        <v>YEM</v>
      </c>
      <c r="E124" s="130" t="str">
        <f>VLOOKUP(A124,Lists!$B$2:$G$153,5,FALSE)</f>
        <v>International displacement</v>
      </c>
      <c r="F124" s="237">
        <f t="shared" si="15"/>
        <v>2.7</v>
      </c>
      <c r="G124" s="127">
        <f t="shared" si="16"/>
        <v>3</v>
      </c>
      <c r="H124" s="127" t="str">
        <f t="shared" si="17"/>
        <v>Medium</v>
      </c>
      <c r="I124" s="238" t="str">
        <f>INDEX(Trends!$D$3:$D$404,MATCH(B124,Trends!$C$3:$C$404,0))</f>
        <v>Decreasing</v>
      </c>
      <c r="J124" s="127" t="str">
        <f>VLOOKUP($B124,Reliability!$A$3:$I$170,9,FALSE)</f>
        <v>High</v>
      </c>
      <c r="K124" s="239">
        <f t="shared" si="18"/>
        <v>3</v>
      </c>
      <c r="L124" s="239">
        <f>VLOOKUP($B124,'Impact of the crisis'!$C$6:$N$170,12,FALSE)</f>
        <v>3.5</v>
      </c>
      <c r="M124" s="239">
        <f>VLOOKUP($B124,'Impact of the crisis'!$C$6:$AB$170,26,FALSE)</f>
        <v>2.7</v>
      </c>
      <c r="N124" s="239">
        <f>VLOOKUP($B124,'Conditions of people affected'!$C$6:$R$170,16,FALSE)</f>
        <v>1.45</v>
      </c>
      <c r="O124" s="239">
        <f>VLOOKUP($B124,'Conditions of people affected'!$C$6:$R$170,9,FALSE)</f>
        <v>1.9</v>
      </c>
      <c r="P124" s="239">
        <f>VLOOKUP($B124,'Conditions of people affected'!$C$6:$R$170,15,FALSE)</f>
        <v>1</v>
      </c>
      <c r="Q124" s="239">
        <f t="shared" si="19"/>
        <v>4.2</v>
      </c>
      <c r="R124" s="239">
        <f>VLOOKUP($B124,'Complexity of the crisis'!$C$6:$AN$170,22,FALSE)</f>
        <v>5</v>
      </c>
      <c r="S124" s="239">
        <f>VLOOKUP($B124,'Complexity of the crisis'!$C$6:$AN$170,38,FALSE)</f>
        <v>3</v>
      </c>
      <c r="T124" s="131" t="str">
        <f>VLOOKUP(B124,Lists!$C$3:$E$163,3,FALSE)</f>
        <v>Middle east</v>
      </c>
      <c r="U124" s="132">
        <f>VLOOKUP(B124,'INFORM Severity - hidden'!$C$5:$V$170,20,FALSE)</f>
        <v>44363</v>
      </c>
    </row>
    <row r="125" spans="1:23" x14ac:dyDescent="0.25">
      <c r="A125" s="128" t="str">
        <f t="array" ref="A125">IFERROR(INDEX(Lists!$B$2:$B$153,SMALL(IF(Lists!$I$2:$I$153="Individual",ROW(Lists!$B$2:$B$153)),ROW(121:121))-1,1),"")</f>
        <v>Drought in Zambia</v>
      </c>
      <c r="B125" s="129" t="str">
        <f>VLOOKUP(A125,Lists!$B$2:$G$153,2,FALSE)</f>
        <v>ZMB002</v>
      </c>
      <c r="C125" s="129" t="str">
        <f>VLOOKUP(B125,'INFORM Severity - hidden'!$C$5:$D$160,2,FALSE)</f>
        <v>Zambia</v>
      </c>
      <c r="D125" s="129" t="str">
        <f>VLOOKUP(A125,Lists!$B$2:$G$153,3,FALSE)</f>
        <v>ZMB</v>
      </c>
      <c r="E125" s="130" t="str">
        <f>VLOOKUP(A125,Lists!$B$2:$G$153,5,FALSE)</f>
        <v>Drought</v>
      </c>
      <c r="F125" s="237">
        <f t="shared" si="15"/>
        <v>2.9</v>
      </c>
      <c r="G125" s="127">
        <f t="shared" si="16"/>
        <v>3</v>
      </c>
      <c r="H125" s="127" t="str">
        <f t="shared" si="17"/>
        <v>Medium</v>
      </c>
      <c r="I125" s="238" t="str">
        <f>INDEX(Trends!$D$3:$D$404,MATCH(B125,Trends!$C$3:$C$404,0))</f>
        <v>Increasing</v>
      </c>
      <c r="J125" s="127" t="str">
        <f>VLOOKUP($B125,Reliability!$A$3:$I$170,9,FALSE)</f>
        <v>Very High</v>
      </c>
      <c r="K125" s="239">
        <f t="shared" si="18"/>
        <v>2.8</v>
      </c>
      <c r="L125" s="239">
        <f>VLOOKUP($B125,'Impact of the crisis'!$C$6:$N$170,12,FALSE)</f>
        <v>4</v>
      </c>
      <c r="M125" s="239">
        <f>VLOOKUP($B125,'Impact of the crisis'!$C$6:$AB$170,26,FALSE)</f>
        <v>1.9</v>
      </c>
      <c r="N125" s="239">
        <f>VLOOKUP($B125,'Conditions of people affected'!$C$6:$R$170,16,FALSE)</f>
        <v>3.35</v>
      </c>
      <c r="O125" s="239">
        <f>VLOOKUP($B125,'Conditions of people affected'!$C$6:$R$170,9,FALSE)</f>
        <v>3.7</v>
      </c>
      <c r="P125" s="239">
        <f>VLOOKUP($B125,'Conditions of people affected'!$C$6:$R$170,15,FALSE)</f>
        <v>3</v>
      </c>
      <c r="Q125" s="239">
        <f t="shared" si="19"/>
        <v>2.2999999999999998</v>
      </c>
      <c r="R125" s="239">
        <f>VLOOKUP($B125,'Complexity of the crisis'!$C$6:$AN$170,22,FALSE)</f>
        <v>2.1</v>
      </c>
      <c r="S125" s="239">
        <f>VLOOKUP($B125,'Complexity of the crisis'!$C$6:$AN$170,38,FALSE)</f>
        <v>2.5</v>
      </c>
      <c r="T125" s="131" t="str">
        <f>VLOOKUP(B125,Lists!$C$3:$E$163,3,FALSE)</f>
        <v>Africa</v>
      </c>
      <c r="U125" s="132">
        <f>VLOOKUP(B125,'INFORM Severity - hidden'!$C$5:$V$170,20,FALSE)</f>
        <v>44388</v>
      </c>
    </row>
    <row r="126" spans="1:23" x14ac:dyDescent="0.25">
      <c r="A126" s="128" t="str">
        <f t="array" ref="A126">IFERROR(INDEX(Lists!$B$2:$B$153,SMALL(IF(Lists!$I$2:$I$153="Individual",ROW(Lists!$B$2:$B$153)),ROW(122:122))-1,1),"")</f>
        <v>Complex crisis in Zimbabwe</v>
      </c>
      <c r="B126" s="129" t="str">
        <f>VLOOKUP(A126,Lists!$B$2:$G$153,2,FALSE)</f>
        <v>ZWE001</v>
      </c>
      <c r="C126" s="129" t="str">
        <f>VLOOKUP(B126,'INFORM Severity - hidden'!$C$5:$D$160,2,FALSE)</f>
        <v>Zimbabwe</v>
      </c>
      <c r="D126" s="129" t="str">
        <f>VLOOKUP(A126,Lists!$B$2:$G$153,3,FALSE)</f>
        <v>ZWE</v>
      </c>
      <c r="E126" s="130" t="str">
        <f>VLOOKUP(A126,Lists!$B$2:$G$153,5,FALSE)</f>
        <v>Complex crisis</v>
      </c>
      <c r="F126" s="237">
        <f t="shared" si="15"/>
        <v>3.5</v>
      </c>
      <c r="G126" s="127">
        <f t="shared" si="16"/>
        <v>4</v>
      </c>
      <c r="H126" s="127" t="str">
        <f t="shared" si="17"/>
        <v>High</v>
      </c>
      <c r="I126" s="238" t="str">
        <f>INDEX(Trends!$D$3:$D$404,MATCH(B126,Trends!$C$3:$C$404,0))</f>
        <v>Stable</v>
      </c>
      <c r="J126" s="127" t="str">
        <f>VLOOKUP($B126,Reliability!$A$3:$I$170,9,FALSE)</f>
        <v>High</v>
      </c>
      <c r="K126" s="239">
        <f t="shared" si="18"/>
        <v>3.5</v>
      </c>
      <c r="L126" s="239">
        <f>VLOOKUP($B126,'Impact of the crisis'!$C$6:$N$170,12,FALSE)</f>
        <v>4.5999999999999996</v>
      </c>
      <c r="M126" s="239">
        <f>VLOOKUP($B126,'Impact of the crisis'!$C$6:$AB$170,26,FALSE)</f>
        <v>2.7</v>
      </c>
      <c r="N126" s="239">
        <f>VLOOKUP($B126,'Conditions of people affected'!$C$6:$R$170,16,FALSE)</f>
        <v>3.85</v>
      </c>
      <c r="O126" s="239">
        <f>VLOOKUP($B126,'Conditions of people affected'!$C$6:$R$170,9,FALSE)</f>
        <v>4.7</v>
      </c>
      <c r="P126" s="239">
        <f>VLOOKUP($B126,'Conditions of people affected'!$C$6:$R$170,15,FALSE)</f>
        <v>3</v>
      </c>
      <c r="Q126" s="239">
        <f t="shared" si="19"/>
        <v>3</v>
      </c>
      <c r="R126" s="239">
        <f>VLOOKUP($B126,'Complexity of the crisis'!$C$6:$AN$170,22,FALSE)</f>
        <v>3.4</v>
      </c>
      <c r="S126" s="239">
        <f>VLOOKUP($B126,'Complexity of the crisis'!$C$6:$AN$170,38,FALSE)</f>
        <v>2.5</v>
      </c>
      <c r="T126" s="131" t="str">
        <f>VLOOKUP(B126,Lists!$C$3:$E$163,3,FALSE)</f>
        <v>Africa</v>
      </c>
      <c r="U126" s="132">
        <f>VLOOKUP(B126,'INFORM Severity - hidden'!$C$5:$V$170,20,FALSE)</f>
        <v>44384</v>
      </c>
    </row>
    <row r="127" spans="1:23" x14ac:dyDescent="0.25">
      <c r="J127"/>
      <c r="K127"/>
      <c r="L127"/>
      <c r="M127"/>
      <c r="N127"/>
      <c r="O127"/>
      <c r="P127"/>
      <c r="Q127"/>
      <c r="R127"/>
      <c r="S127"/>
      <c r="T127"/>
      <c r="U127"/>
      <c r="V127"/>
      <c r="W127"/>
    </row>
    <row r="128" spans="1:23" x14ac:dyDescent="0.25">
      <c r="J128"/>
      <c r="K128"/>
      <c r="L128"/>
      <c r="M128"/>
      <c r="N128"/>
      <c r="O128"/>
      <c r="P128"/>
      <c r="Q128"/>
      <c r="R128"/>
      <c r="S128"/>
      <c r="T128"/>
      <c r="U128"/>
      <c r="V128"/>
      <c r="W128"/>
    </row>
    <row r="129" spans="10:23" x14ac:dyDescent="0.25">
      <c r="J129"/>
      <c r="K129"/>
      <c r="L129"/>
      <c r="M129"/>
      <c r="N129"/>
      <c r="O129"/>
      <c r="P129"/>
      <c r="Q129"/>
      <c r="R129"/>
      <c r="S129"/>
      <c r="T129"/>
      <c r="U129"/>
      <c r="V129"/>
      <c r="W129"/>
    </row>
    <row r="130" spans="10:23" x14ac:dyDescent="0.25">
      <c r="J130"/>
      <c r="K130"/>
      <c r="L130"/>
      <c r="M130"/>
      <c r="N130"/>
      <c r="O130"/>
      <c r="P130"/>
      <c r="Q130"/>
      <c r="R130"/>
      <c r="S130"/>
      <c r="T130"/>
      <c r="U130"/>
      <c r="V130"/>
      <c r="W130"/>
    </row>
    <row r="131" spans="10:23" x14ac:dyDescent="0.25">
      <c r="J131"/>
      <c r="K131"/>
      <c r="L131"/>
      <c r="M131"/>
      <c r="N131"/>
      <c r="O131"/>
      <c r="P131"/>
      <c r="Q131"/>
      <c r="R131"/>
      <c r="S131"/>
      <c r="T131"/>
      <c r="U131"/>
      <c r="V131"/>
      <c r="W131"/>
    </row>
    <row r="132" spans="10:23" x14ac:dyDescent="0.25">
      <c r="J132"/>
      <c r="K132"/>
      <c r="L132"/>
      <c r="M132"/>
      <c r="N132"/>
      <c r="O132"/>
      <c r="P132"/>
      <c r="Q132"/>
      <c r="R132"/>
      <c r="S132"/>
      <c r="T132"/>
      <c r="U132"/>
      <c r="V132"/>
      <c r="W132"/>
    </row>
  </sheetData>
  <autoFilter ref="A4:T143" xr:uid="{00000000-0009-0000-0000-000003000000}">
    <sortState xmlns:xlrd2="http://schemas.microsoft.com/office/spreadsheetml/2017/richdata2" ref="A5:T143">
      <sortCondition ref="G4:G143"/>
    </sortState>
  </autoFilter>
  <conditionalFormatting sqref="K5:K126">
    <cfRule type="cellIs" dxfId="517" priority="64" stopIfTrue="1" operator="between">
      <formula>4</formula>
      <formula>5</formula>
    </cfRule>
    <cfRule type="cellIs" dxfId="516" priority="70" stopIfTrue="1" operator="between">
      <formula>3</formula>
      <formula>4</formula>
    </cfRule>
    <cfRule type="cellIs" dxfId="515" priority="71" stopIfTrue="1" operator="between">
      <formula>2</formula>
      <formula>3</formula>
    </cfRule>
    <cfRule type="cellIs" dxfId="514" priority="72" stopIfTrue="1" operator="between">
      <formula>1</formula>
      <formula>2</formula>
    </cfRule>
    <cfRule type="cellIs" dxfId="513" priority="73" stopIfTrue="1" operator="between">
      <formula>0</formula>
      <formula>1</formula>
    </cfRule>
  </conditionalFormatting>
  <conditionalFormatting sqref="L5:M126">
    <cfRule type="cellIs" dxfId="512" priority="65" stopIfTrue="1" operator="between">
      <formula>4</formula>
      <formula>5</formula>
    </cfRule>
    <cfRule type="cellIs" dxfId="511" priority="66" stopIfTrue="1" operator="between">
      <formula>3</formula>
      <formula>4</formula>
    </cfRule>
    <cfRule type="cellIs" dxfId="510" priority="67" stopIfTrue="1" operator="between">
      <formula>2</formula>
      <formula>3</formula>
    </cfRule>
    <cfRule type="cellIs" dxfId="509" priority="68" stopIfTrue="1" operator="between">
      <formula>1</formula>
      <formula>2</formula>
    </cfRule>
    <cfRule type="cellIs" dxfId="508" priority="69" stopIfTrue="1" operator="between">
      <formula>0</formula>
      <formula>1</formula>
    </cfRule>
  </conditionalFormatting>
  <conditionalFormatting sqref="S5:S126">
    <cfRule type="cellIs" dxfId="507" priority="49" stopIfTrue="1" operator="between">
      <formula>4</formula>
      <formula>5</formula>
    </cfRule>
    <cfRule type="cellIs" dxfId="506" priority="50" stopIfTrue="1" operator="between">
      <formula>3</formula>
      <formula>4</formula>
    </cfRule>
    <cfRule type="cellIs" dxfId="505" priority="51" stopIfTrue="1" operator="between">
      <formula>2</formula>
      <formula>3</formula>
    </cfRule>
    <cfRule type="cellIs" dxfId="504" priority="52" stopIfTrue="1" operator="between">
      <formula>1</formula>
      <formula>2</formula>
    </cfRule>
    <cfRule type="cellIs" dxfId="503" priority="53" stopIfTrue="1" operator="between">
      <formula>0</formula>
      <formula>1</formula>
    </cfRule>
  </conditionalFormatting>
  <conditionalFormatting sqref="Q5:Q126">
    <cfRule type="cellIs" dxfId="502" priority="34" stopIfTrue="1" operator="between">
      <formula>4</formula>
      <formula>5</formula>
    </cfRule>
    <cfRule type="cellIs" dxfId="501" priority="35" stopIfTrue="1" operator="between">
      <formula>3</formula>
      <formula>4</formula>
    </cfRule>
    <cfRule type="cellIs" dxfId="500" priority="36" stopIfTrue="1" operator="between">
      <formula>2</formula>
      <formula>3</formula>
    </cfRule>
    <cfRule type="cellIs" dxfId="499" priority="37" stopIfTrue="1" operator="between">
      <formula>1</formula>
      <formula>2</formula>
    </cfRule>
    <cfRule type="cellIs" dxfId="498" priority="38" stopIfTrue="1" operator="between">
      <formula>0</formula>
      <formula>1</formula>
    </cfRule>
  </conditionalFormatting>
  <conditionalFormatting sqref="I5:I131">
    <cfRule type="cellIs" dxfId="497" priority="26" operator="equal">
      <formula>"Increasing"</formula>
    </cfRule>
    <cfRule type="cellIs" dxfId="496" priority="27" operator="equal">
      <formula>"Stable"</formula>
    </cfRule>
    <cfRule type="cellIs" dxfId="495" priority="28" operator="equal">
      <formula>"Decreasing"</formula>
    </cfRule>
  </conditionalFormatting>
  <conditionalFormatting sqref="R5:S126">
    <cfRule type="cellIs" dxfId="494" priority="44" stopIfTrue="1" operator="between">
      <formula>4</formula>
      <formula>5</formula>
    </cfRule>
    <cfRule type="cellIs" dxfId="493" priority="45" stopIfTrue="1" operator="between">
      <formula>3</formula>
      <formula>4</formula>
    </cfRule>
    <cfRule type="cellIs" dxfId="492" priority="46" stopIfTrue="1" operator="between">
      <formula>2</formula>
      <formula>3</formula>
    </cfRule>
    <cfRule type="cellIs" dxfId="491" priority="47" stopIfTrue="1" operator="between">
      <formula>1</formula>
      <formula>2</formula>
    </cfRule>
    <cfRule type="cellIs" dxfId="490" priority="48" stopIfTrue="1" operator="between">
      <formula>0</formula>
      <formula>1</formula>
    </cfRule>
  </conditionalFormatting>
  <conditionalFormatting sqref="G5:G131">
    <cfRule type="cellIs" dxfId="489" priority="16" stopIfTrue="1" operator="equal">
      <formula>5</formula>
    </cfRule>
    <cfRule type="cellIs" dxfId="488" priority="17" stopIfTrue="1" operator="equal">
      <formula>4</formula>
    </cfRule>
    <cfRule type="cellIs" dxfId="487" priority="18" stopIfTrue="1" operator="equal">
      <formula>3</formula>
    </cfRule>
    <cfRule type="cellIs" dxfId="486" priority="19" stopIfTrue="1" operator="equal">
      <formula>2</formula>
    </cfRule>
    <cfRule type="cellIs" dxfId="485" priority="20" stopIfTrue="1" operator="equal">
      <formula>1</formula>
    </cfRule>
  </conditionalFormatting>
  <conditionalFormatting sqref="H5:H131">
    <cfRule type="cellIs" dxfId="484" priority="11" stopIfTrue="1" operator="equal">
      <formula>"Very High"</formula>
    </cfRule>
    <cfRule type="cellIs" dxfId="483" priority="12" stopIfTrue="1" operator="equal">
      <formula>"High"</formula>
    </cfRule>
    <cfRule type="cellIs" dxfId="482" priority="13" stopIfTrue="1" operator="equal">
      <formula>"Medium"</formula>
    </cfRule>
    <cfRule type="cellIs" dxfId="481" priority="14" stopIfTrue="1" operator="equal">
      <formula>"Low"</formula>
    </cfRule>
    <cfRule type="cellIs" dxfId="480" priority="15" stopIfTrue="1" operator="equal">
      <formula>"Very Low"</formula>
    </cfRule>
  </conditionalFormatting>
  <conditionalFormatting sqref="N5:P126">
    <cfRule type="cellIs" dxfId="479" priority="6" stopIfTrue="1" operator="between">
      <formula>5</formula>
      <formula>5.9</formula>
    </cfRule>
    <cfRule type="cellIs" dxfId="478" priority="7" stopIfTrue="1" operator="between">
      <formula>4</formula>
      <formula>4.9</formula>
    </cfRule>
    <cfRule type="cellIs" dxfId="477" priority="8" stopIfTrue="1" operator="between">
      <formula>3</formula>
      <formula>3.9</formula>
    </cfRule>
    <cfRule type="cellIs" dxfId="476" priority="9" stopIfTrue="1" operator="between">
      <formula>2</formula>
      <formula>2.9</formula>
    </cfRule>
    <cfRule type="cellIs" dxfId="475" priority="10" stopIfTrue="1" operator="between">
      <formula>0</formula>
      <formula>1.9</formula>
    </cfRule>
  </conditionalFormatting>
  <conditionalFormatting sqref="J5:J126">
    <cfRule type="cellIs" dxfId="474" priority="1" stopIfTrue="1" operator="equal">
      <formula>"Very Low"</formula>
    </cfRule>
    <cfRule type="cellIs" dxfId="473" priority="2" stopIfTrue="1" operator="equal">
      <formula>"Low"</formula>
    </cfRule>
    <cfRule type="cellIs" dxfId="472" priority="3" stopIfTrue="1" operator="equal">
      <formula>"Medium"</formula>
    </cfRule>
    <cfRule type="cellIs" dxfId="471" priority="4" stopIfTrue="1" operator="equal">
      <formula>"High"</formula>
    </cfRule>
    <cfRule type="cellIs" dxfId="470" priority="5" stopIfTrue="1" operator="equal">
      <formula>"Very High"</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3"/>
  <sheetViews>
    <sheetView topLeftCell="B64" workbookViewId="0">
      <selection activeCell="J78" sqref="J78:T83"/>
    </sheetView>
  </sheetViews>
  <sheetFormatPr defaultColWidth="8.5703125" defaultRowHeight="15" x14ac:dyDescent="0.25"/>
  <cols>
    <col min="1" max="1" width="43.5703125" style="209" bestFit="1" customWidth="1"/>
    <col min="2" max="2" width="9.42578125" style="209" customWidth="1"/>
    <col min="3" max="3" width="17.5703125" style="209" customWidth="1"/>
    <col min="4" max="4" width="9.42578125" style="209" customWidth="1"/>
    <col min="5" max="5" width="27.42578125" style="209" bestFit="1" customWidth="1"/>
    <col min="6" max="7" width="9.42578125" style="209" customWidth="1"/>
    <col min="8" max="8" width="9.5703125" style="209" customWidth="1"/>
    <col min="9" max="9" width="13.5703125" style="209" customWidth="1"/>
    <col min="10" max="10" width="9.5703125" style="209" customWidth="1"/>
    <col min="11" max="20" width="9.42578125" style="209" customWidth="1"/>
    <col min="21" max="21" width="11.42578125" style="209" bestFit="1" customWidth="1"/>
    <col min="22" max="22" width="8.5703125" style="209" customWidth="1"/>
    <col min="23" max="16384" width="8.5703125" style="209"/>
  </cols>
  <sheetData>
    <row r="1" spans="1:21" ht="23.25" customHeight="1" x14ac:dyDescent="0.35">
      <c r="A1" s="125" t="str">
        <f>"INFORM Severity Index - all countries. Release: "&amp;About!$A$5&amp;""</f>
        <v>INFORM Severity Index - all countries. Release: August 2021</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6946</v>
      </c>
      <c r="B2" s="11" t="s">
        <v>6948</v>
      </c>
      <c r="C2" s="11" t="s">
        <v>6949</v>
      </c>
      <c r="D2" s="5" t="s">
        <v>6950</v>
      </c>
      <c r="E2" s="11" t="s">
        <v>6951</v>
      </c>
      <c r="F2" s="70" t="s">
        <v>6952</v>
      </c>
      <c r="G2" s="71" t="s">
        <v>6953</v>
      </c>
      <c r="H2" s="70" t="s">
        <v>6953</v>
      </c>
      <c r="I2" s="72" t="s">
        <v>6954</v>
      </c>
      <c r="J2" s="72" t="s">
        <v>5</v>
      </c>
      <c r="K2" s="74" t="s">
        <v>6955</v>
      </c>
      <c r="L2" s="73" t="s">
        <v>6971</v>
      </c>
      <c r="M2" s="73" t="s">
        <v>6972</v>
      </c>
      <c r="N2" s="49" t="s">
        <v>6958</v>
      </c>
      <c r="O2" s="75" t="s">
        <v>6959</v>
      </c>
      <c r="P2" s="75" t="s">
        <v>6960</v>
      </c>
      <c r="Q2" s="76" t="s">
        <v>6961</v>
      </c>
      <c r="R2" s="77" t="s">
        <v>6962</v>
      </c>
      <c r="S2" s="77" t="s">
        <v>6963</v>
      </c>
      <c r="T2" s="53" t="s">
        <v>6964</v>
      </c>
      <c r="U2" s="124" t="s">
        <v>6965</v>
      </c>
    </row>
    <row r="3" spans="1:21" ht="18" hidden="1" customHeight="1" thickTop="1" x14ac:dyDescent="0.3">
      <c r="A3" s="46" t="s">
        <v>6966</v>
      </c>
      <c r="B3" s="46"/>
      <c r="C3" s="46"/>
      <c r="D3" s="46"/>
      <c r="E3" s="46"/>
      <c r="F3" s="41"/>
      <c r="G3" s="41"/>
      <c r="H3" s="41"/>
      <c r="I3" s="67"/>
      <c r="J3" s="41"/>
      <c r="K3" s="40"/>
      <c r="L3" s="39"/>
      <c r="M3" s="39"/>
      <c r="N3" s="40"/>
      <c r="O3" s="41"/>
      <c r="P3" s="41"/>
      <c r="Q3" s="40"/>
      <c r="R3" s="39"/>
      <c r="S3" s="39"/>
      <c r="T3" s="1"/>
      <c r="U3" s="109"/>
    </row>
    <row r="4" spans="1:21" ht="18" customHeight="1" thickTop="1" x14ac:dyDescent="0.3">
      <c r="A4" s="12" t="s">
        <v>6967</v>
      </c>
      <c r="B4" s="12"/>
      <c r="C4" s="12"/>
      <c r="D4" s="6" t="s">
        <v>6967</v>
      </c>
      <c r="E4" s="12"/>
      <c r="F4" s="34" t="s">
        <v>6968</v>
      </c>
      <c r="G4" s="34" t="s">
        <v>6968</v>
      </c>
      <c r="H4" s="34" t="s">
        <v>6969</v>
      </c>
      <c r="I4" s="34" t="s">
        <v>6970</v>
      </c>
      <c r="J4" s="34" t="s">
        <v>6969</v>
      </c>
      <c r="K4" s="34" t="s">
        <v>6968</v>
      </c>
      <c r="L4" s="34" t="s">
        <v>6968</v>
      </c>
      <c r="M4" s="34" t="s">
        <v>6968</v>
      </c>
      <c r="N4" s="34" t="s">
        <v>6968</v>
      </c>
      <c r="O4" s="34" t="s">
        <v>6968</v>
      </c>
      <c r="P4" s="34" t="s">
        <v>6968</v>
      </c>
      <c r="Q4" s="34" t="s">
        <v>6968</v>
      </c>
      <c r="R4" s="34" t="s">
        <v>6968</v>
      </c>
      <c r="S4" s="34" t="s">
        <v>6968</v>
      </c>
      <c r="T4" s="1"/>
      <c r="U4" s="109"/>
    </row>
    <row r="5" spans="1:21" x14ac:dyDescent="0.25">
      <c r="A5" s="133" t="str">
        <f t="array" ref="A5">IFERROR(INDEX(Lists!$B$2:$B$153,SMALL(IF(Lists!$H$2:$H$153="Yes",ROW(Lists!$B$2:$B$153)),ROW(1:1))-1,1),"")</f>
        <v>Complex crisis in Afghanistan</v>
      </c>
      <c r="B5" s="134" t="str">
        <f>VLOOKUP(A5,Lists!$B$2:$G$153,2,FALSE)</f>
        <v>AFG001</v>
      </c>
      <c r="C5" s="134" t="str">
        <f>VLOOKUP(B5,'INFORM Severity - hidden'!$C$5:$D$160,2,FALSE)</f>
        <v>Afghanistan</v>
      </c>
      <c r="D5" s="134" t="str">
        <f>VLOOKUP(A5,Lists!$B$2:$G$153,3,FALSE)</f>
        <v>AFG</v>
      </c>
      <c r="E5" s="134" t="str">
        <f>VLOOKUP(A5,Lists!$B$2:$G$153,5,FALSE)</f>
        <v>Complex crisis</v>
      </c>
      <c r="F5" s="240">
        <f t="shared" ref="F5:F36" si="0">IF(OR(N5="x",K5="x"),"x",ROUND((5-GEOMEAN(((5-K5)/5*4+1),((5-N5)/5*4+1),((5-N5)/5*4+1)))/4*3.5+Q5*0.3,1))</f>
        <v>4.7</v>
      </c>
      <c r="G5" s="140">
        <f t="shared" ref="G5:G36" si="1">IF(F5="x","x",ROUNDUP(F5,0))</f>
        <v>5</v>
      </c>
      <c r="H5" s="140" t="str">
        <f t="shared" ref="H5:H36" si="2">IF(N5="x","x",IF(K5="x","x",(IF(G5=5,"Very High",IF(G5=4,"High",IF(G5=3,"Medium",IF(G5=2,"Low","Very Low")))))))</f>
        <v>Very High</v>
      </c>
      <c r="I5" s="241" t="str">
        <f>INDEX(Trends!$D$3:$D$404,MATCH(B5,Trends!$C$3:$C$404,0))</f>
        <v>Increasing</v>
      </c>
      <c r="J5" s="140" t="str">
        <f>VLOOKUP($B5,Reliability!$A$3:$I$170,9,FALSE)</f>
        <v>High</v>
      </c>
      <c r="K5" s="242">
        <f t="shared" ref="K5:K36" si="3">IF(OR(M5="x",L5="x"),"x",ROUND((5-GEOMEAN(((5-L5)/5*4+1),((5-M5)/5*4+1),((5-M5)/5*4+1)))/4*5,1))</f>
        <v>5</v>
      </c>
      <c r="L5" s="242">
        <f>VLOOKUP($B5,'Impact of the crisis'!$C$6:$N$170,12,FALSE)</f>
        <v>4.9000000000000004</v>
      </c>
      <c r="M5" s="242">
        <f>VLOOKUP($B5,'Impact of the crisis'!$C$6:$AB$170,26,FALSE)</f>
        <v>5</v>
      </c>
      <c r="N5" s="242">
        <f>VLOOKUP($B5,'Conditions of people affected'!$C$6:$R$170,16,FALSE)</f>
        <v>4.5</v>
      </c>
      <c r="O5" s="242">
        <f>VLOOKUP($B5,'Conditions of people affected'!$C$6:$R$170,9,FALSE)</f>
        <v>5</v>
      </c>
      <c r="P5" s="242">
        <f>VLOOKUP($B5,'Conditions of people affected'!$C$6:$R$170,15,FALSE)</f>
        <v>4</v>
      </c>
      <c r="Q5" s="242">
        <f t="shared" ref="Q5:Q36" si="4">IF(OR(S5="x",R5="x"),R5,ROUND((5-GEOMEAN(((5-R5)/5*4+1),((5-S5)/5*4+1)))/4*5,1))</f>
        <v>4.9000000000000004</v>
      </c>
      <c r="R5" s="242">
        <f>VLOOKUP($B5,'Complexity of the crisis'!$C$6:$AN$170,22,FALSE)</f>
        <v>4.8</v>
      </c>
      <c r="S5" s="243">
        <f>VLOOKUP($B5,'Complexity of the crisis'!$C$6:$AN$170,38,FALSE)</f>
        <v>5</v>
      </c>
      <c r="T5" s="139" t="str">
        <f>VLOOKUP(B5,Lists!$C$3:$E$163,3,FALSE)</f>
        <v>Asia</v>
      </c>
      <c r="U5" s="149">
        <f>VLOOKUP(B5,'INFORM Severity - hidden'!$C$5:$V$170,20,FALSE)</f>
        <v>44377</v>
      </c>
    </row>
    <row r="6" spans="1:21" x14ac:dyDescent="0.25">
      <c r="A6" s="135" t="str">
        <f t="array" ref="A6">IFERROR(INDEX(Lists!$B$2:$B$153,SMALL(IF(Lists!$H$2:$H$153="Yes",ROW(Lists!$B$2:$B$153)),ROW(2:2))-1,1),"")</f>
        <v>Nagorno-Karabakh Conflict in Armenia</v>
      </c>
      <c r="B6" s="136" t="str">
        <f>VLOOKUP(A6,Lists!$B$2:$G$153,2,FALSE)</f>
        <v>ARM002</v>
      </c>
      <c r="C6" s="136" t="str">
        <f>VLOOKUP(B6,'INFORM Severity - hidden'!$C$5:$D$160,2,FALSE)</f>
        <v>Armenia</v>
      </c>
      <c r="D6" s="136" t="str">
        <f>VLOOKUP(A6,Lists!$B$2:$G$153,3,FALSE)</f>
        <v>ARM</v>
      </c>
      <c r="E6" s="136" t="str">
        <f>VLOOKUP(A6,Lists!$B$2:$G$153,5,FALSE)</f>
        <v>Conflict</v>
      </c>
      <c r="F6" s="240">
        <f t="shared" si="0"/>
        <v>1.7</v>
      </c>
      <c r="G6" s="140">
        <f t="shared" si="1"/>
        <v>2</v>
      </c>
      <c r="H6" s="140" t="str">
        <f t="shared" si="2"/>
        <v>Low</v>
      </c>
      <c r="I6" s="241" t="str">
        <f>INDEX(Trends!$D$3:$D$404,MATCH(B6,Trends!$C$3:$C$404,0))</f>
        <v>Stable</v>
      </c>
      <c r="J6" s="140" t="str">
        <f>VLOOKUP($B6,Reliability!$A$3:$I$170,9,FALSE)</f>
        <v>High</v>
      </c>
      <c r="K6" s="242">
        <f t="shared" si="3"/>
        <v>2.2999999999999998</v>
      </c>
      <c r="L6" s="242">
        <f>VLOOKUP($B6,'Impact of the crisis'!$C$6:$N$170,12,FALSE)</f>
        <v>3.5</v>
      </c>
      <c r="M6" s="242">
        <f>VLOOKUP($B6,'Impact of the crisis'!$C$6:$AB$170,26,FALSE)</f>
        <v>1.5</v>
      </c>
      <c r="N6" s="242">
        <f>VLOOKUP($B6,'Conditions of people affected'!$C$6:$R$170,16,FALSE)</f>
        <v>1.2</v>
      </c>
      <c r="O6" s="242">
        <f>VLOOKUP($B6,'Conditions of people affected'!$C$6:$R$170,9,FALSE)</f>
        <v>1.4</v>
      </c>
      <c r="P6" s="242">
        <f>VLOOKUP($B6,'Conditions of people affected'!$C$6:$R$170,15,FALSE)</f>
        <v>1</v>
      </c>
      <c r="Q6" s="242">
        <f t="shared" si="4"/>
        <v>1.9</v>
      </c>
      <c r="R6" s="242">
        <f>VLOOKUP($B6,'Complexity of the crisis'!$C$6:$AN$170,22,FALSE)</f>
        <v>2.2000000000000002</v>
      </c>
      <c r="S6" s="243">
        <f>VLOOKUP($B6,'Complexity of the crisis'!$C$6:$AN$170,38,FALSE)</f>
        <v>1.5</v>
      </c>
      <c r="T6" s="139" t="str">
        <f>VLOOKUP(B6,Lists!$C$3:$E$163,3,FALSE)</f>
        <v>Middle east</v>
      </c>
      <c r="U6" s="149">
        <f>VLOOKUP(B6,'INFORM Severity - hidden'!$C$5:$V$170,20,FALSE)</f>
        <v>44413</v>
      </c>
    </row>
    <row r="7" spans="1:21" x14ac:dyDescent="0.25">
      <c r="A7" s="135" t="str">
        <f t="array" ref="A7">IFERROR(INDEX(Lists!$B$2:$B$153,SMALL(IF(Lists!$H$2:$H$153="Yes",ROW(Lists!$B$2:$B$153)),ROW(3:3))-1,1),"")</f>
        <v>Nagorno-Karabakh conflict in Azerbaijan</v>
      </c>
      <c r="B7" s="136" t="str">
        <f>VLOOKUP(A7,Lists!$B$2:$G$153,2,FALSE)</f>
        <v>AZE002</v>
      </c>
      <c r="C7" s="136" t="str">
        <f>VLOOKUP(B7,'INFORM Severity - hidden'!$C$5:$D$160,2,FALSE)</f>
        <v>Azerbaijan</v>
      </c>
      <c r="D7" s="136" t="str">
        <f>VLOOKUP(A7,Lists!$B$2:$G$153,3,FALSE)</f>
        <v>AZE</v>
      </c>
      <c r="E7" s="136" t="str">
        <f>VLOOKUP(A7,Lists!$B$2:$G$153,5,FALSE)</f>
        <v>Conflict</v>
      </c>
      <c r="F7" s="240" t="str">
        <f t="shared" si="0"/>
        <v>x</v>
      </c>
      <c r="G7" s="140" t="str">
        <f t="shared" si="1"/>
        <v>x</v>
      </c>
      <c r="H7" s="140" t="str">
        <f t="shared" si="2"/>
        <v>x</v>
      </c>
      <c r="I7" s="241" t="str">
        <f>INDEX(Trends!$D$3:$D$404,MATCH(B7,Trends!$C$3:$C$404,0))</f>
        <v>-</v>
      </c>
      <c r="J7" s="140" t="str">
        <f>VLOOKUP($B7,Reliability!$A$3:$I$170,9,FALSE)</f>
        <v>Low</v>
      </c>
      <c r="K7" s="242">
        <f t="shared" si="3"/>
        <v>3.1</v>
      </c>
      <c r="L7" s="242">
        <f>VLOOKUP($B7,'Impact of the crisis'!$C$6:$N$170,12,FALSE)</f>
        <v>2.5</v>
      </c>
      <c r="M7" s="242">
        <f>VLOOKUP($B7,'Impact of the crisis'!$C$6:$AB$170,26,FALSE)</f>
        <v>3.4</v>
      </c>
      <c r="N7" s="242" t="str">
        <f>VLOOKUP($B7,'Conditions of people affected'!$C$6:$R$170,16,FALSE)</f>
        <v>x</v>
      </c>
      <c r="O7" s="242" t="str">
        <f>VLOOKUP($B7,'Conditions of people affected'!$C$6:$R$170,9,FALSE)</f>
        <v>x</v>
      </c>
      <c r="P7" s="242" t="str">
        <f>VLOOKUP($B7,'Conditions of people affected'!$C$6:$R$170,15,FALSE)</f>
        <v>x</v>
      </c>
      <c r="Q7" s="242">
        <f t="shared" si="4"/>
        <v>3.3</v>
      </c>
      <c r="R7" s="242">
        <f>VLOOKUP($B7,'Complexity of the crisis'!$C$6:$AN$170,22,FALSE)</f>
        <v>4</v>
      </c>
      <c r="S7" s="243">
        <f>VLOOKUP($B7,'Complexity of the crisis'!$C$6:$AN$170,38,FALSE)</f>
        <v>2.5</v>
      </c>
      <c r="T7" s="139" t="str">
        <f>VLOOKUP(B7,Lists!$C$3:$E$163,3,FALSE)</f>
        <v>Middle east</v>
      </c>
      <c r="U7" s="149">
        <f>VLOOKUP(B7,'INFORM Severity - hidden'!$C$5:$V$170,20,FALSE)</f>
        <v>44349</v>
      </c>
    </row>
    <row r="8" spans="1:21" x14ac:dyDescent="0.25">
      <c r="A8" s="135" t="str">
        <f t="array" ref="A8">IFERROR(INDEX(Lists!$B$2:$B$153,SMALL(IF(Lists!$H$2:$H$153="Yes",ROW(Lists!$B$2:$B$153)),ROW(4:4))-1,1),"")</f>
        <v>Complex in Burundi</v>
      </c>
      <c r="B8" s="136" t="str">
        <f>VLOOKUP(A8,Lists!$B$2:$G$153,2,FALSE)</f>
        <v>BDI001</v>
      </c>
      <c r="C8" s="136" t="str">
        <f>VLOOKUP(B8,'INFORM Severity - hidden'!$C$5:$D$160,2,FALSE)</f>
        <v>Burundi</v>
      </c>
      <c r="D8" s="136" t="str">
        <f>VLOOKUP(A8,Lists!$B$2:$G$153,3,FALSE)</f>
        <v>BDI</v>
      </c>
      <c r="E8" s="136" t="str">
        <f>VLOOKUP(A8,Lists!$B$2:$G$153,5,FALSE)</f>
        <v>Complex crisis</v>
      </c>
      <c r="F8" s="240">
        <f t="shared" si="0"/>
        <v>3.9</v>
      </c>
      <c r="G8" s="140">
        <f t="shared" si="1"/>
        <v>4</v>
      </c>
      <c r="H8" s="140" t="str">
        <f t="shared" si="2"/>
        <v>High</v>
      </c>
      <c r="I8" s="241" t="str">
        <f>INDEX(Trends!$D$3:$D$404,MATCH(B8,Trends!$C$3:$C$404,0))</f>
        <v>Increasing</v>
      </c>
      <c r="J8" s="140" t="str">
        <f>VLOOKUP($B8,Reliability!$A$3:$I$170,9,FALSE)</f>
        <v>High</v>
      </c>
      <c r="K8" s="242">
        <f t="shared" si="3"/>
        <v>3.9</v>
      </c>
      <c r="L8" s="242">
        <f>VLOOKUP($B8,'Impact of the crisis'!$C$6:$N$170,12,FALSE)</f>
        <v>4</v>
      </c>
      <c r="M8" s="242">
        <f>VLOOKUP($B8,'Impact of the crisis'!$C$6:$AB$170,26,FALSE)</f>
        <v>3.8</v>
      </c>
      <c r="N8" s="242">
        <f>VLOOKUP($B8,'Conditions of people affected'!$C$6:$R$170,16,FALSE)</f>
        <v>4</v>
      </c>
      <c r="O8" s="242">
        <f>VLOOKUP($B8,'Conditions of people affected'!$C$6:$R$170,9,FALSE)</f>
        <v>4</v>
      </c>
      <c r="P8" s="242">
        <f>VLOOKUP($B8,'Conditions of people affected'!$C$6:$R$170,15,FALSE)</f>
        <v>4</v>
      </c>
      <c r="Q8" s="242">
        <f t="shared" si="4"/>
        <v>3.6</v>
      </c>
      <c r="R8" s="242">
        <f>VLOOKUP($B8,'Complexity of the crisis'!$C$6:$AN$170,22,FALSE)</f>
        <v>3.6</v>
      </c>
      <c r="S8" s="243">
        <f>VLOOKUP($B8,'Complexity of the crisis'!$C$6:$AN$170,38,FALSE)</f>
        <v>3.5</v>
      </c>
      <c r="T8" s="139" t="str">
        <f>VLOOKUP(B8,Lists!$C$3:$E$163,3,FALSE)</f>
        <v>Africa</v>
      </c>
      <c r="U8" s="149">
        <f>VLOOKUP(B8,'INFORM Severity - hidden'!$C$5:$V$170,20,FALSE)</f>
        <v>44356</v>
      </c>
    </row>
    <row r="9" spans="1:21" x14ac:dyDescent="0.25">
      <c r="A9" s="135" t="str">
        <f t="array" ref="A9">IFERROR(INDEX(Lists!$B$2:$B$153,SMALL(IF(Lists!$H$2:$H$153="Yes",ROW(Lists!$B$2:$B$153)),ROW(5:5))-1,1),"")</f>
        <v>Conflict in Burkina Faso</v>
      </c>
      <c r="B9" s="136" t="str">
        <f>VLOOKUP(A9,Lists!$B$2:$G$153,2,FALSE)</f>
        <v>BFA002</v>
      </c>
      <c r="C9" s="136" t="str">
        <f>VLOOKUP(B9,'INFORM Severity - hidden'!$C$5:$D$160,2,FALSE)</f>
        <v>Burkina Faso</v>
      </c>
      <c r="D9" s="136" t="str">
        <f>VLOOKUP(A9,Lists!$B$2:$G$153,3,FALSE)</f>
        <v>BFA</v>
      </c>
      <c r="E9" s="136" t="str">
        <f>VLOOKUP(A9,Lists!$B$2:$G$153,5,FALSE)</f>
        <v>Conflict</v>
      </c>
      <c r="F9" s="240">
        <f t="shared" si="0"/>
        <v>4.0999999999999996</v>
      </c>
      <c r="G9" s="140">
        <f t="shared" si="1"/>
        <v>5</v>
      </c>
      <c r="H9" s="140" t="str">
        <f t="shared" si="2"/>
        <v>Very High</v>
      </c>
      <c r="I9" s="241" t="str">
        <f>INDEX(Trends!$D$3:$D$404,MATCH(B9,Trends!$C$3:$C$404,0))</f>
        <v>Increasing</v>
      </c>
      <c r="J9" s="140" t="str">
        <f>VLOOKUP($B9,Reliability!$A$3:$I$170,9,FALSE)</f>
        <v>Very High</v>
      </c>
      <c r="K9" s="242">
        <f t="shared" si="3"/>
        <v>4.0999999999999996</v>
      </c>
      <c r="L9" s="242">
        <f>VLOOKUP($B9,'Impact of the crisis'!$C$6:$N$170,12,FALSE)</f>
        <v>2.5</v>
      </c>
      <c r="M9" s="242">
        <f>VLOOKUP($B9,'Impact of the crisis'!$C$6:$AB$170,26,FALSE)</f>
        <v>4.5999999999999996</v>
      </c>
      <c r="N9" s="242">
        <f>VLOOKUP($B9,'Conditions of people affected'!$C$6:$R$170,16,FALSE)</f>
        <v>4.3</v>
      </c>
      <c r="O9" s="242">
        <f>VLOOKUP($B9,'Conditions of people affected'!$C$6:$R$170,9,FALSE)</f>
        <v>3.6</v>
      </c>
      <c r="P9" s="242">
        <f>VLOOKUP($B9,'Conditions of people affected'!$C$6:$R$170,15,FALSE)</f>
        <v>5</v>
      </c>
      <c r="Q9" s="242">
        <f t="shared" si="4"/>
        <v>3.7</v>
      </c>
      <c r="R9" s="242">
        <f>VLOOKUP($B9,'Complexity of the crisis'!$C$6:$AN$170,22,FALSE)</f>
        <v>3.9</v>
      </c>
      <c r="S9" s="243">
        <f>VLOOKUP($B9,'Complexity of the crisis'!$C$6:$AN$170,38,FALSE)</f>
        <v>3.5</v>
      </c>
      <c r="T9" s="139" t="str">
        <f>VLOOKUP(B9,Lists!$C$3:$E$163,3,FALSE)</f>
        <v>Africa</v>
      </c>
      <c r="U9" s="149">
        <f>VLOOKUP(B9,'INFORM Severity - hidden'!$C$5:$V$170,20,FALSE)</f>
        <v>44377</v>
      </c>
    </row>
    <row r="10" spans="1:21" x14ac:dyDescent="0.25">
      <c r="A10" s="135" t="str">
        <f t="array" ref="A10">IFERROR(INDEX(Lists!$B$2:$B$153,SMALL(IF(Lists!$H$2:$H$153="Yes",ROW(Lists!$B$2:$B$153)),ROW(6:6))-1,1),"")</f>
        <v>Rohingya refugee crisis</v>
      </c>
      <c r="B10" s="136" t="str">
        <f>VLOOKUP(A10,Lists!$B$2:$G$153,2,FALSE)</f>
        <v>BGD002</v>
      </c>
      <c r="C10" s="136" t="str">
        <f>VLOOKUP(B10,'INFORM Severity - hidden'!$C$5:$D$160,2,FALSE)</f>
        <v>Bangladesh</v>
      </c>
      <c r="D10" s="136" t="str">
        <f>VLOOKUP(A10,Lists!$B$2:$G$153,3,FALSE)</f>
        <v>BGD</v>
      </c>
      <c r="E10" s="136" t="str">
        <f>VLOOKUP(A10,Lists!$B$2:$G$153,5,FALSE)</f>
        <v>International displacement</v>
      </c>
      <c r="F10" s="240">
        <f t="shared" si="0"/>
        <v>3.3</v>
      </c>
      <c r="G10" s="140">
        <f t="shared" si="1"/>
        <v>4</v>
      </c>
      <c r="H10" s="140" t="str">
        <f t="shared" si="2"/>
        <v>High</v>
      </c>
      <c r="I10" s="241" t="str">
        <f>INDEX(Trends!$D$3:$D$404,MATCH(B10,Trends!$C$3:$C$404,0))</f>
        <v>Increasing</v>
      </c>
      <c r="J10" s="140" t="str">
        <f>VLOOKUP($B10,Reliability!$A$3:$I$170,9,FALSE)</f>
        <v>High</v>
      </c>
      <c r="K10" s="242">
        <f t="shared" si="3"/>
        <v>2.8</v>
      </c>
      <c r="L10" s="242">
        <f>VLOOKUP($B10,'Impact of the crisis'!$C$6:$N$170,12,FALSE)</f>
        <v>0.1</v>
      </c>
      <c r="M10" s="242">
        <f>VLOOKUP($B10,'Impact of the crisis'!$C$6:$AB$170,26,FALSE)</f>
        <v>3.7</v>
      </c>
      <c r="N10" s="242">
        <f>VLOOKUP($B10,'Conditions of people affected'!$C$6:$R$170,16,FALSE)</f>
        <v>3.6</v>
      </c>
      <c r="O10" s="242">
        <f>VLOOKUP($B10,'Conditions of people affected'!$C$6:$R$170,9,FALSE)</f>
        <v>3.2</v>
      </c>
      <c r="P10" s="242">
        <f>VLOOKUP($B10,'Conditions of people affected'!$C$6:$R$170,15,FALSE)</f>
        <v>4</v>
      </c>
      <c r="Q10" s="242">
        <f t="shared" si="4"/>
        <v>3.2</v>
      </c>
      <c r="R10" s="242">
        <f>VLOOKUP($B10,'Complexity of the crisis'!$C$6:$AN$170,22,FALSE)</f>
        <v>3.3</v>
      </c>
      <c r="S10" s="243">
        <f>VLOOKUP($B10,'Complexity of the crisis'!$C$6:$AN$170,38,FALSE)</f>
        <v>3</v>
      </c>
      <c r="T10" s="139" t="str">
        <f>VLOOKUP(B10,Lists!$C$3:$E$163,3,FALSE)</f>
        <v>Asia</v>
      </c>
      <c r="U10" s="149">
        <f>VLOOKUP(B10,'INFORM Severity - hidden'!$C$5:$V$170,20,FALSE)</f>
        <v>44433</v>
      </c>
    </row>
    <row r="11" spans="1:21" x14ac:dyDescent="0.25">
      <c r="A11" s="135" t="str">
        <f t="array" ref="A11">IFERROR(INDEX(Lists!$B$2:$B$153,SMALL(IF(Lists!$H$2:$H$153="Yes",ROW(Lists!$B$2:$B$153)),ROW(7:7))-1,1),"")</f>
        <v>Venezuela displacement in Brazil</v>
      </c>
      <c r="B11" s="136" t="str">
        <f>VLOOKUP(A11,Lists!$B$2:$G$153,2,FALSE)</f>
        <v>BRA002</v>
      </c>
      <c r="C11" s="136" t="str">
        <f>VLOOKUP(B11,'INFORM Severity - hidden'!$C$5:$D$160,2,FALSE)</f>
        <v>Brazil</v>
      </c>
      <c r="D11" s="136" t="str">
        <f>VLOOKUP(A11,Lists!$B$2:$G$153,3,FALSE)</f>
        <v>BRA</v>
      </c>
      <c r="E11" s="136" t="str">
        <f>VLOOKUP(A11,Lists!$B$2:$G$153,5,FALSE)</f>
        <v>International displacement</v>
      </c>
      <c r="F11" s="240">
        <f t="shared" si="0"/>
        <v>2.6</v>
      </c>
      <c r="G11" s="140">
        <f t="shared" si="1"/>
        <v>3</v>
      </c>
      <c r="H11" s="140" t="str">
        <f t="shared" si="2"/>
        <v>Medium</v>
      </c>
      <c r="I11" s="241" t="str">
        <f>INDEX(Trends!$D$3:$D$404,MATCH(B11,Trends!$C$3:$C$404,0))</f>
        <v>Increasing</v>
      </c>
      <c r="J11" s="140" t="str">
        <f>VLOOKUP($B11,Reliability!$A$3:$I$170,9,FALSE)</f>
        <v>Medium</v>
      </c>
      <c r="K11" s="242">
        <f t="shared" si="3"/>
        <v>2.2999999999999998</v>
      </c>
      <c r="L11" s="242">
        <f>VLOOKUP($B11,'Impact of the crisis'!$C$6:$N$170,12,FALSE)</f>
        <v>1.2</v>
      </c>
      <c r="M11" s="242">
        <f>VLOOKUP($B11,'Impact of the crisis'!$C$6:$AB$170,26,FALSE)</f>
        <v>2.8</v>
      </c>
      <c r="N11" s="242">
        <f>VLOOKUP($B11,'Conditions of people affected'!$C$6:$R$170,16,FALSE)</f>
        <v>2.9</v>
      </c>
      <c r="O11" s="242">
        <f>VLOOKUP($B11,'Conditions of people affected'!$C$6:$R$170,9,FALSE)</f>
        <v>2.8</v>
      </c>
      <c r="P11" s="242">
        <f>VLOOKUP($B11,'Conditions of people affected'!$C$6:$R$170,15,FALSE)</f>
        <v>3</v>
      </c>
      <c r="Q11" s="242">
        <f t="shared" si="4"/>
        <v>2.5</v>
      </c>
      <c r="R11" s="242">
        <f>VLOOKUP($B11,'Complexity of the crisis'!$C$6:$AN$170,22,FALSE)</f>
        <v>3</v>
      </c>
      <c r="S11" s="243">
        <f>VLOOKUP($B11,'Complexity of the crisis'!$C$6:$AN$170,38,FALSE)</f>
        <v>2</v>
      </c>
      <c r="T11" s="139" t="str">
        <f>VLOOKUP(B11,Lists!$C$3:$E$163,3,FALSE)</f>
        <v>Americas</v>
      </c>
      <c r="U11" s="149">
        <f>VLOOKUP(B11,'INFORM Severity - hidden'!$C$5:$V$170,20,FALSE)</f>
        <v>44358</v>
      </c>
    </row>
    <row r="12" spans="1:21" x14ac:dyDescent="0.25">
      <c r="A12" s="135" t="str">
        <f t="array" ref="A12">IFERROR(INDEX(Lists!$B$2:$B$153,SMALL(IF(Lists!$H$2:$H$153="Yes",ROW(Lists!$B$2:$B$153)),ROW(8:8))-1,1),"")</f>
        <v>Complex crisis in CAR</v>
      </c>
      <c r="B12" s="136" t="str">
        <f>VLOOKUP(A12,Lists!$B$2:$G$153,2,FALSE)</f>
        <v>CAF001</v>
      </c>
      <c r="C12" s="136" t="str">
        <f>VLOOKUP(B12,'INFORM Severity - hidden'!$C$5:$D$160,2,FALSE)</f>
        <v>CAR</v>
      </c>
      <c r="D12" s="136" t="str">
        <f>VLOOKUP(A12,Lists!$B$2:$G$153,3,FALSE)</f>
        <v>CAF</v>
      </c>
      <c r="E12" s="136" t="str">
        <f>VLOOKUP(A12,Lists!$B$2:$G$153,5,FALSE)</f>
        <v>Complex crisis</v>
      </c>
      <c r="F12" s="240">
        <f t="shared" si="0"/>
        <v>4.3</v>
      </c>
      <c r="G12" s="140">
        <f t="shared" si="1"/>
        <v>5</v>
      </c>
      <c r="H12" s="140" t="str">
        <f t="shared" si="2"/>
        <v>Very High</v>
      </c>
      <c r="I12" s="241" t="str">
        <f>INDEX(Trends!$D$3:$D$404,MATCH(B12,Trends!$C$3:$C$404,0))</f>
        <v>Increasing</v>
      </c>
      <c r="J12" s="140" t="str">
        <f>VLOOKUP($B12,Reliability!$A$3:$I$170,9,FALSE)</f>
        <v>Medium</v>
      </c>
      <c r="K12" s="242">
        <f t="shared" si="3"/>
        <v>4.4000000000000004</v>
      </c>
      <c r="L12" s="242">
        <f>VLOOKUP($B12,'Impact of the crisis'!$C$6:$N$170,12,FALSE)</f>
        <v>4.3</v>
      </c>
      <c r="M12" s="242">
        <f>VLOOKUP($B12,'Impact of the crisis'!$C$6:$AB$170,26,FALSE)</f>
        <v>4.4000000000000004</v>
      </c>
      <c r="N12" s="242">
        <f>VLOOKUP($B12,'Conditions of people affected'!$C$6:$R$170,16,FALSE)</f>
        <v>4.05</v>
      </c>
      <c r="O12" s="242">
        <f>VLOOKUP($B12,'Conditions of people affected'!$C$6:$R$170,9,FALSE)</f>
        <v>4.0999999999999996</v>
      </c>
      <c r="P12" s="242">
        <f>VLOOKUP($B12,'Conditions of people affected'!$C$6:$R$170,15,FALSE)</f>
        <v>4</v>
      </c>
      <c r="Q12" s="242">
        <f t="shared" si="4"/>
        <v>4.5</v>
      </c>
      <c r="R12" s="242">
        <f>VLOOKUP($B12,'Complexity of the crisis'!$C$6:$AN$170,22,FALSE)</f>
        <v>4.5</v>
      </c>
      <c r="S12" s="243">
        <f>VLOOKUP($B12,'Complexity of the crisis'!$C$6:$AN$170,38,FALSE)</f>
        <v>4.5</v>
      </c>
      <c r="T12" s="139" t="str">
        <f>VLOOKUP(B12,Lists!$C$3:$E$163,3,FALSE)</f>
        <v>Africa</v>
      </c>
      <c r="U12" s="149">
        <f>VLOOKUP(B12,'INFORM Severity - hidden'!$C$5:$V$170,20,FALSE)</f>
        <v>44396</v>
      </c>
    </row>
    <row r="13" spans="1:21" x14ac:dyDescent="0.25">
      <c r="A13" s="135" t="str">
        <f t="array" ref="A13">IFERROR(INDEX(Lists!$B$2:$B$153,SMALL(IF(Lists!$H$2:$H$153="Yes",ROW(Lists!$B$2:$B$153)),ROW(9:9))-1,1),"")</f>
        <v>Multiple crises in Cameroon</v>
      </c>
      <c r="B13" s="136" t="str">
        <f>VLOOKUP(A13,Lists!$B$2:$G$153,2,FALSE)</f>
        <v>CMR001</v>
      </c>
      <c r="C13" s="136" t="str">
        <f>VLOOKUP(B13,'INFORM Severity - hidden'!$C$5:$D$160,2,FALSE)</f>
        <v>Cameroon</v>
      </c>
      <c r="D13" s="136" t="str">
        <f>VLOOKUP(A13,Lists!$B$2:$G$153,3,FALSE)</f>
        <v>CMR</v>
      </c>
      <c r="E13" s="136" t="str">
        <f>VLOOKUP(A13,Lists!$B$2:$G$153,5,FALSE)</f>
        <v>Multiple crises country</v>
      </c>
      <c r="F13" s="240">
        <f t="shared" si="0"/>
        <v>4.2</v>
      </c>
      <c r="G13" s="140">
        <f t="shared" si="1"/>
        <v>5</v>
      </c>
      <c r="H13" s="140" t="str">
        <f t="shared" si="2"/>
        <v>Very High</v>
      </c>
      <c r="I13" s="241" t="str">
        <f>INDEX(Trends!$D$3:$D$404,MATCH(B13,Trends!$C$3:$C$404,0))</f>
        <v>Increasing</v>
      </c>
      <c r="J13" s="140" t="str">
        <f>VLOOKUP($B13,Reliability!$A$3:$I$170,9,FALSE)</f>
        <v>Very High</v>
      </c>
      <c r="K13" s="242">
        <f t="shared" si="3"/>
        <v>4.0999999999999996</v>
      </c>
      <c r="L13" s="242">
        <f>VLOOKUP($B13,'Impact of the crisis'!$C$6:$N$170,12,FALSE)</f>
        <v>4.7</v>
      </c>
      <c r="M13" s="242">
        <f>VLOOKUP($B13,'Impact of the crisis'!$C$6:$AB$170,26,FALSE)</f>
        <v>3.7</v>
      </c>
      <c r="N13" s="242">
        <f>VLOOKUP($B13,'Conditions of people affected'!$C$6:$R$170,16,FALSE)</f>
        <v>4.1500000000000004</v>
      </c>
      <c r="O13" s="242">
        <f>VLOOKUP($B13,'Conditions of people affected'!$C$6:$R$170,9,FALSE)</f>
        <v>4.3</v>
      </c>
      <c r="P13" s="242">
        <f>VLOOKUP($B13,'Conditions of people affected'!$C$6:$R$170,15,FALSE)</f>
        <v>4</v>
      </c>
      <c r="Q13" s="242">
        <f t="shared" si="4"/>
        <v>4.4000000000000004</v>
      </c>
      <c r="R13" s="242">
        <f>VLOOKUP($B13,'Complexity of the crisis'!$C$6:$AN$170,22,FALSE)</f>
        <v>4.2</v>
      </c>
      <c r="S13" s="243">
        <f>VLOOKUP($B13,'Complexity of the crisis'!$C$6:$AN$170,38,FALSE)</f>
        <v>4.5</v>
      </c>
      <c r="T13" s="139" t="str">
        <f>VLOOKUP(B13,Lists!$C$3:$E$163,3,FALSE)</f>
        <v>Africa</v>
      </c>
      <c r="U13" s="149">
        <f>VLOOKUP(B13,'INFORM Severity - hidden'!$C$5:$V$170,20,FALSE)</f>
        <v>44354</v>
      </c>
    </row>
    <row r="14" spans="1:21" x14ac:dyDescent="0.25">
      <c r="A14" s="135" t="str">
        <f t="array" ref="A14">IFERROR(INDEX(Lists!$B$2:$B$153,SMALL(IF(Lists!$H$2:$H$153="Yes",ROW(Lists!$B$2:$B$153)),ROW(10:10))-1,1),"")</f>
        <v>Complex crisis in DRC</v>
      </c>
      <c r="B14" s="136" t="str">
        <f>VLOOKUP(A14,Lists!$B$2:$G$153,2,FALSE)</f>
        <v>COD001</v>
      </c>
      <c r="C14" s="136" t="str">
        <f>VLOOKUP(B14,'INFORM Severity - hidden'!$C$5:$D$160,2,FALSE)</f>
        <v>DRC</v>
      </c>
      <c r="D14" s="136" t="str">
        <f>VLOOKUP(A14,Lists!$B$2:$G$153,3,FALSE)</f>
        <v>COD</v>
      </c>
      <c r="E14" s="136" t="str">
        <f>VLOOKUP(A14,Lists!$B$2:$G$153,5,FALSE)</f>
        <v>Complex crisis</v>
      </c>
      <c r="F14" s="240">
        <f t="shared" si="0"/>
        <v>4.5999999999999996</v>
      </c>
      <c r="G14" s="140">
        <f t="shared" si="1"/>
        <v>5</v>
      </c>
      <c r="H14" s="140" t="str">
        <f t="shared" si="2"/>
        <v>Very High</v>
      </c>
      <c r="I14" s="241" t="str">
        <f>INDEX(Trends!$D$3:$D$404,MATCH(B14,Trends!$C$3:$C$404,0))</f>
        <v>Increasing</v>
      </c>
      <c r="J14" s="140" t="str">
        <f>VLOOKUP($B14,Reliability!$A$3:$I$170,9,FALSE)</f>
        <v>High</v>
      </c>
      <c r="K14" s="242">
        <f t="shared" si="3"/>
        <v>4.5</v>
      </c>
      <c r="L14" s="242">
        <f>VLOOKUP($B14,'Impact of the crisis'!$C$6:$N$170,12,FALSE)</f>
        <v>5</v>
      </c>
      <c r="M14" s="242">
        <f>VLOOKUP($B14,'Impact of the crisis'!$C$6:$AB$170,26,FALSE)</f>
        <v>4.0999999999999996</v>
      </c>
      <c r="N14" s="242">
        <f>VLOOKUP($B14,'Conditions of people affected'!$C$6:$R$170,16,FALSE)</f>
        <v>4.5</v>
      </c>
      <c r="O14" s="242">
        <f>VLOOKUP($B14,'Conditions of people affected'!$C$6:$R$170,9,FALSE)</f>
        <v>5</v>
      </c>
      <c r="P14" s="242">
        <f>VLOOKUP($B14,'Conditions of people affected'!$C$6:$R$170,15,FALSE)</f>
        <v>4</v>
      </c>
      <c r="Q14" s="242">
        <f t="shared" si="4"/>
        <v>4.8</v>
      </c>
      <c r="R14" s="242">
        <f>VLOOKUP($B14,'Complexity of the crisis'!$C$6:$AN$170,22,FALSE)</f>
        <v>5.0999999999999996</v>
      </c>
      <c r="S14" s="243">
        <f>VLOOKUP($B14,'Complexity of the crisis'!$C$6:$AN$170,38,FALSE)</f>
        <v>4.5</v>
      </c>
      <c r="T14" s="139" t="str">
        <f>VLOOKUP(B14,Lists!$C$3:$E$163,3,FALSE)</f>
        <v>Africa</v>
      </c>
      <c r="U14" s="149">
        <f>VLOOKUP(B14,'INFORM Severity - hidden'!$C$5:$V$170,20,FALSE)</f>
        <v>44396</v>
      </c>
    </row>
    <row r="15" spans="1:21" x14ac:dyDescent="0.25">
      <c r="A15" s="135" t="str">
        <f t="array" ref="A15">IFERROR(INDEX(Lists!$B$2:$B$153,SMALL(IF(Lists!$H$2:$H$153="Yes",ROW(Lists!$B$2:$B$153)),ROW(11:11))-1,1),"")</f>
        <v>Complex crisis in Congo</v>
      </c>
      <c r="B15" s="136" t="str">
        <f>VLOOKUP(A15,Lists!$B$2:$G$153,2,FALSE)</f>
        <v>COG001</v>
      </c>
      <c r="C15" s="136" t="str">
        <f>VLOOKUP(B15,'INFORM Severity - hidden'!$C$5:$D$160,2,FALSE)</f>
        <v>Congo</v>
      </c>
      <c r="D15" s="136" t="str">
        <f>VLOOKUP(A15,Lists!$B$2:$G$153,3,FALSE)</f>
        <v>COG</v>
      </c>
      <c r="E15" s="136" t="str">
        <f>VLOOKUP(A15,Lists!$B$2:$G$153,5,FALSE)</f>
        <v>Complex crisis</v>
      </c>
      <c r="F15" s="240">
        <f t="shared" si="0"/>
        <v>3.4</v>
      </c>
      <c r="G15" s="140">
        <f t="shared" si="1"/>
        <v>4</v>
      </c>
      <c r="H15" s="140" t="str">
        <f t="shared" si="2"/>
        <v>High</v>
      </c>
      <c r="I15" s="241" t="str">
        <f>INDEX(Trends!$D$3:$D$404,MATCH(B15,Trends!$C$3:$C$404,0))</f>
        <v>Increasing</v>
      </c>
      <c r="J15" s="140" t="str">
        <f>VLOOKUP($B15,Reliability!$A$3:$I$170,9,FALSE)</f>
        <v>Low</v>
      </c>
      <c r="K15" s="242">
        <f t="shared" si="3"/>
        <v>3.6</v>
      </c>
      <c r="L15" s="242">
        <f>VLOOKUP($B15,'Impact of the crisis'!$C$6:$N$170,12,FALSE)</f>
        <v>4.2</v>
      </c>
      <c r="M15" s="242">
        <f>VLOOKUP($B15,'Impact of the crisis'!$C$6:$AB$170,26,FALSE)</f>
        <v>3.3</v>
      </c>
      <c r="N15" s="242">
        <f>VLOOKUP($B15,'Conditions of people affected'!$C$6:$R$170,16,FALSE)</f>
        <v>3.25</v>
      </c>
      <c r="O15" s="242">
        <f>VLOOKUP($B15,'Conditions of people affected'!$C$6:$R$170,9,FALSE)</f>
        <v>3.5</v>
      </c>
      <c r="P15" s="242">
        <f>VLOOKUP($B15,'Conditions of people affected'!$C$6:$R$170,15,FALSE)</f>
        <v>3</v>
      </c>
      <c r="Q15" s="242">
        <f t="shared" si="4"/>
        <v>3.3</v>
      </c>
      <c r="R15" s="242">
        <f>VLOOKUP($B15,'Complexity of the crisis'!$C$6:$AN$170,22,FALSE)</f>
        <v>3.1</v>
      </c>
      <c r="S15" s="243">
        <f>VLOOKUP($B15,'Complexity of the crisis'!$C$6:$AN$170,38,FALSE)</f>
        <v>3.5</v>
      </c>
      <c r="T15" s="139" t="str">
        <f>VLOOKUP(B15,Lists!$C$3:$E$163,3,FALSE)</f>
        <v>Africa</v>
      </c>
      <c r="U15" s="149">
        <f>VLOOKUP(B15,'INFORM Severity - hidden'!$C$5:$V$170,20,FALSE)</f>
        <v>44356</v>
      </c>
    </row>
    <row r="16" spans="1:21" x14ac:dyDescent="0.25">
      <c r="A16" s="135" t="str">
        <f t="array" ref="A16">IFERROR(INDEX(Lists!$B$2:$B$153,SMALL(IF(Lists!$H$2:$H$153="Yes",ROW(Lists!$B$2:$B$153)),ROW(12:12))-1,1),"")</f>
        <v>Complex crisis in Colombia</v>
      </c>
      <c r="B16" s="136" t="str">
        <f>VLOOKUP(A16,Lists!$B$2:$G$153,2,FALSE)</f>
        <v>COL001</v>
      </c>
      <c r="C16" s="136" t="str">
        <f>VLOOKUP(B16,'INFORM Severity - hidden'!$C$5:$D$160,2,FALSE)</f>
        <v>Colombia</v>
      </c>
      <c r="D16" s="136" t="str">
        <f>VLOOKUP(A16,Lists!$B$2:$G$153,3,FALSE)</f>
        <v>COL</v>
      </c>
      <c r="E16" s="136" t="str">
        <f>VLOOKUP(A16,Lists!$B$2:$G$153,5,FALSE)</f>
        <v>Complex crisis</v>
      </c>
      <c r="F16" s="240">
        <f t="shared" si="0"/>
        <v>3.8</v>
      </c>
      <c r="G16" s="140">
        <f t="shared" si="1"/>
        <v>4</v>
      </c>
      <c r="H16" s="140" t="str">
        <f t="shared" si="2"/>
        <v>High</v>
      </c>
      <c r="I16" s="241" t="str">
        <f>INDEX(Trends!$D$3:$D$404,MATCH(B16,Trends!$C$3:$C$404,0))</f>
        <v>Stable</v>
      </c>
      <c r="J16" s="140" t="str">
        <f>VLOOKUP($B16,Reliability!$A$3:$I$170,9,FALSE)</f>
        <v>High</v>
      </c>
      <c r="K16" s="242">
        <f t="shared" si="3"/>
        <v>4.2</v>
      </c>
      <c r="L16" s="242">
        <f>VLOOKUP($B16,'Impact of the crisis'!$C$6:$N$170,12,FALSE)</f>
        <v>5</v>
      </c>
      <c r="M16" s="242">
        <f>VLOOKUP($B16,'Impact of the crisis'!$C$6:$AB$170,26,FALSE)</f>
        <v>3.6</v>
      </c>
      <c r="N16" s="242">
        <f>VLOOKUP($B16,'Conditions of people affected'!$C$6:$R$170,16,FALSE)</f>
        <v>3.65</v>
      </c>
      <c r="O16" s="242">
        <f>VLOOKUP($B16,'Conditions of people affected'!$C$6:$R$170,9,FALSE)</f>
        <v>4.3</v>
      </c>
      <c r="P16" s="242">
        <f>VLOOKUP($B16,'Conditions of people affected'!$C$6:$R$170,15,FALSE)</f>
        <v>3</v>
      </c>
      <c r="Q16" s="242">
        <f t="shared" si="4"/>
        <v>3.8</v>
      </c>
      <c r="R16" s="242">
        <f>VLOOKUP($B16,'Complexity of the crisis'!$C$6:$AN$170,22,FALSE)</f>
        <v>3.5</v>
      </c>
      <c r="S16" s="243">
        <f>VLOOKUP($B16,'Complexity of the crisis'!$C$6:$AN$170,38,FALSE)</f>
        <v>4</v>
      </c>
      <c r="T16" s="139" t="str">
        <f>VLOOKUP(B16,Lists!$C$3:$E$163,3,FALSE)</f>
        <v>Americas</v>
      </c>
      <c r="U16" s="149">
        <f>VLOOKUP(B16,'INFORM Severity - hidden'!$C$5:$V$170,20,FALSE)</f>
        <v>44355</v>
      </c>
    </row>
    <row r="17" spans="1:21" x14ac:dyDescent="0.25">
      <c r="A17" s="135" t="str">
        <f t="array" ref="A17">IFERROR(INDEX(Lists!$B$2:$B$153,SMALL(IF(Lists!$H$2:$H$153="Yes",ROW(Lists!$B$2:$B$153)),ROW(13:13))-1,1),"")</f>
        <v>Nicaraguan refugees in Costa Rica</v>
      </c>
      <c r="B17" s="136" t="str">
        <f>VLOOKUP(A17,Lists!$B$2:$G$153,2,FALSE)</f>
        <v>CRI002</v>
      </c>
      <c r="C17" s="136" t="str">
        <f>VLOOKUP(B17,'INFORM Severity - hidden'!$C$5:$D$160,2,FALSE)</f>
        <v>Costa Rica</v>
      </c>
      <c r="D17" s="136" t="str">
        <f>VLOOKUP(A17,Lists!$B$2:$G$153,3,FALSE)</f>
        <v>CRI</v>
      </c>
      <c r="E17" s="136" t="str">
        <f>VLOOKUP(A17,Lists!$B$2:$G$153,5,FALSE)</f>
        <v>International displacement</v>
      </c>
      <c r="F17" s="240">
        <f t="shared" si="0"/>
        <v>1.2</v>
      </c>
      <c r="G17" s="140">
        <f t="shared" si="1"/>
        <v>2</v>
      </c>
      <c r="H17" s="140" t="str">
        <f t="shared" si="2"/>
        <v>Low</v>
      </c>
      <c r="I17" s="241" t="str">
        <f>INDEX(Trends!$D$3:$D$404,MATCH(B17,Trends!$C$3:$C$404,0))</f>
        <v>Stable</v>
      </c>
      <c r="J17" s="140" t="str">
        <f>VLOOKUP($B17,Reliability!$A$3:$I$170,9,FALSE)</f>
        <v>Medium</v>
      </c>
      <c r="K17" s="242">
        <f t="shared" si="3"/>
        <v>1.3</v>
      </c>
      <c r="L17" s="242">
        <f>VLOOKUP($B17,'Impact of the crisis'!$C$6:$N$170,12,FALSE)</f>
        <v>1</v>
      </c>
      <c r="M17" s="242">
        <f>VLOOKUP($B17,'Impact of the crisis'!$C$6:$AB$170,26,FALSE)</f>
        <v>1.5</v>
      </c>
      <c r="N17" s="242">
        <f>VLOOKUP($B17,'Conditions of people affected'!$C$6:$R$170,16,FALSE)</f>
        <v>1.05</v>
      </c>
      <c r="O17" s="242">
        <f>VLOOKUP($B17,'Conditions of people affected'!$C$6:$R$170,9,FALSE)</f>
        <v>1.1000000000000001</v>
      </c>
      <c r="P17" s="242">
        <f>VLOOKUP($B17,'Conditions of people affected'!$C$6:$R$170,15,FALSE)</f>
        <v>1</v>
      </c>
      <c r="Q17" s="242">
        <f t="shared" si="4"/>
        <v>1.2</v>
      </c>
      <c r="R17" s="242">
        <f>VLOOKUP($B17,'Complexity of the crisis'!$C$6:$AN$170,22,FALSE)</f>
        <v>0.9</v>
      </c>
      <c r="S17" s="243">
        <f>VLOOKUP($B17,'Complexity of the crisis'!$C$6:$AN$170,38,FALSE)</f>
        <v>1.5</v>
      </c>
      <c r="T17" s="139" t="str">
        <f>VLOOKUP(B17,Lists!$C$3:$E$163,3,FALSE)</f>
        <v>Americas</v>
      </c>
      <c r="U17" s="149">
        <f>VLOOKUP(B17,'INFORM Severity - hidden'!$C$5:$V$170,20,FALSE)</f>
        <v>44351</v>
      </c>
    </row>
    <row r="18" spans="1:21" x14ac:dyDescent="0.25">
      <c r="A18" s="135" t="str">
        <f t="array" ref="A18">IFERROR(INDEX(Lists!$B$2:$B$153,SMALL(IF(Lists!$H$2:$H$153="Yes",ROW(Lists!$B$2:$B$153)),ROW(14:14))-1,1),"")</f>
        <v>Multiple crises in Djibouti</v>
      </c>
      <c r="B18" s="136" t="str">
        <f>VLOOKUP(A18,Lists!$B$2:$G$153,2,FALSE)</f>
        <v>DJI001</v>
      </c>
      <c r="C18" s="136" t="str">
        <f>VLOOKUP(B18,'INFORM Severity - hidden'!$C$5:$D$160,2,FALSE)</f>
        <v>Djibouti</v>
      </c>
      <c r="D18" s="136" t="str">
        <f>VLOOKUP(A18,Lists!$B$2:$G$153,3,FALSE)</f>
        <v>DJI</v>
      </c>
      <c r="E18" s="136" t="str">
        <f>VLOOKUP(A18,Lists!$B$2:$G$153,5,FALSE)</f>
        <v>Multiple crises country</v>
      </c>
      <c r="F18" s="240">
        <f t="shared" si="0"/>
        <v>2.6</v>
      </c>
      <c r="G18" s="140">
        <f t="shared" si="1"/>
        <v>3</v>
      </c>
      <c r="H18" s="140" t="str">
        <f t="shared" si="2"/>
        <v>Medium</v>
      </c>
      <c r="I18" s="241" t="str">
        <f>INDEX(Trends!$D$3:$D$404,MATCH(B18,Trends!$C$3:$C$404,0))</f>
        <v>Decreasing</v>
      </c>
      <c r="J18" s="140" t="str">
        <f>VLOOKUP($B18,Reliability!$A$3:$I$170,9,FALSE)</f>
        <v>Very High</v>
      </c>
      <c r="K18" s="242">
        <f t="shared" si="3"/>
        <v>2.4</v>
      </c>
      <c r="L18" s="242">
        <f>VLOOKUP($B18,'Impact of the crisis'!$C$6:$N$170,12,FALSE)</f>
        <v>3.1</v>
      </c>
      <c r="M18" s="242">
        <f>VLOOKUP($B18,'Impact of the crisis'!$C$6:$AB$170,26,FALSE)</f>
        <v>2</v>
      </c>
      <c r="N18" s="242">
        <f>VLOOKUP($B18,'Conditions of people affected'!$C$6:$R$170,16,FALSE)</f>
        <v>2.65</v>
      </c>
      <c r="O18" s="242">
        <f>VLOOKUP($B18,'Conditions of people affected'!$C$6:$R$170,9,FALSE)</f>
        <v>2.2999999999999998</v>
      </c>
      <c r="P18" s="242">
        <f>VLOOKUP($B18,'Conditions of people affected'!$C$6:$R$170,15,FALSE)</f>
        <v>3</v>
      </c>
      <c r="Q18" s="242">
        <f t="shared" si="4"/>
        <v>2.8</v>
      </c>
      <c r="R18" s="242">
        <f>VLOOKUP($B18,'Complexity of the crisis'!$C$6:$AN$170,22,FALSE)</f>
        <v>3.1</v>
      </c>
      <c r="S18" s="243">
        <f>VLOOKUP($B18,'Complexity of the crisis'!$C$6:$AN$170,38,FALSE)</f>
        <v>2.5</v>
      </c>
      <c r="T18" s="139" t="str">
        <f>VLOOKUP(B18,Lists!$C$3:$E$163,3,FALSE)</f>
        <v>Africa</v>
      </c>
      <c r="U18" s="149">
        <f>VLOOKUP(B18,'INFORM Severity - hidden'!$C$5:$V$170,20,FALSE)</f>
        <v>44384</v>
      </c>
    </row>
    <row r="19" spans="1:21" x14ac:dyDescent="0.25">
      <c r="A19" s="135" t="str">
        <f t="array" ref="A19">IFERROR(INDEX(Lists!$B$2:$B$153,SMALL(IF(Lists!$H$2:$H$153="Yes",ROW(Lists!$B$2:$B$153)),ROW(15:15))-1,1),"")</f>
        <v>Multiple crises in Algeria</v>
      </c>
      <c r="B19" s="136" t="str">
        <f>VLOOKUP(A19,Lists!$B$2:$G$153,2,FALSE)</f>
        <v>DZA004</v>
      </c>
      <c r="C19" s="136" t="str">
        <f>VLOOKUP(B19,'INFORM Severity - hidden'!$C$5:$D$160,2,FALSE)</f>
        <v>Algeria</v>
      </c>
      <c r="D19" s="136" t="str">
        <f>VLOOKUP(A19,Lists!$B$2:$G$153,3,FALSE)</f>
        <v>DZA</v>
      </c>
      <c r="E19" s="136" t="str">
        <f>VLOOKUP(A19,Lists!$B$2:$G$153,5,FALSE)</f>
        <v>Multiple crises country</v>
      </c>
      <c r="F19" s="240" t="str">
        <f t="shared" si="0"/>
        <v>x</v>
      </c>
      <c r="G19" s="140" t="str">
        <f t="shared" si="1"/>
        <v>x</v>
      </c>
      <c r="H19" s="140" t="str">
        <f t="shared" si="2"/>
        <v>x</v>
      </c>
      <c r="I19" s="241" t="str">
        <f>INDEX(Trends!$D$3:$D$404,MATCH(B19,Trends!$C$3:$C$404,0))</f>
        <v>-</v>
      </c>
      <c r="J19" s="140" t="str">
        <f>VLOOKUP($B19,Reliability!$A$3:$I$170,9,FALSE)</f>
        <v>Very Low</v>
      </c>
      <c r="K19" s="242">
        <f t="shared" si="3"/>
        <v>4.4000000000000004</v>
      </c>
      <c r="L19" s="242">
        <f>VLOOKUP($B19,'Impact of the crisis'!$C$6:$N$170,12,FALSE)</f>
        <v>5</v>
      </c>
      <c r="M19" s="242">
        <f>VLOOKUP($B19,'Impact of the crisis'!$C$6:$AB$170,26,FALSE)</f>
        <v>4</v>
      </c>
      <c r="N19" s="242" t="str">
        <f>VLOOKUP($B19,'Conditions of people affected'!$C$6:$R$170,16,FALSE)</f>
        <v>x</v>
      </c>
      <c r="O19" s="242" t="str">
        <f>VLOOKUP($B19,'Conditions of people affected'!$C$6:$R$170,9,FALSE)</f>
        <v>x</v>
      </c>
      <c r="P19" s="242" t="str">
        <f>VLOOKUP($B19,'Conditions of people affected'!$C$6:$R$170,15,FALSE)</f>
        <v>x</v>
      </c>
      <c r="Q19" s="242">
        <f t="shared" si="4"/>
        <v>2.7</v>
      </c>
      <c r="R19" s="242">
        <f>VLOOKUP($B19,'Complexity of the crisis'!$C$6:$AN$170,22,FALSE)</f>
        <v>3.6</v>
      </c>
      <c r="S19" s="243">
        <f>VLOOKUP($B19,'Complexity of the crisis'!$C$6:$AN$170,38,FALSE)</f>
        <v>1.5</v>
      </c>
      <c r="T19" s="139" t="str">
        <f>VLOOKUP(B19,Lists!$C$3:$E$163,3,FALSE)</f>
        <v>Africa</v>
      </c>
      <c r="U19" s="149">
        <f>VLOOKUP(B19,'INFORM Severity - hidden'!$C$5:$V$170,20,FALSE)</f>
        <v>44357</v>
      </c>
    </row>
    <row r="20" spans="1:21" x14ac:dyDescent="0.25">
      <c r="A20" s="135" t="str">
        <f t="array" ref="A20">IFERROR(INDEX(Lists!$B$2:$B$153,SMALL(IF(Lists!$H$2:$H$153="Yes",ROW(Lists!$B$2:$B$153)),ROW(16:16))-1,1),"")</f>
        <v>Venezuela displacement in Ecuador</v>
      </c>
      <c r="B20" s="136" t="str">
        <f>VLOOKUP(A20,Lists!$B$2:$G$153,2,FALSE)</f>
        <v>ECU002</v>
      </c>
      <c r="C20" s="136" t="str">
        <f>VLOOKUP(B20,'INFORM Severity - hidden'!$C$5:$D$160,2,FALSE)</f>
        <v>Ecuador</v>
      </c>
      <c r="D20" s="136" t="str">
        <f>VLOOKUP(A20,Lists!$B$2:$G$153,3,FALSE)</f>
        <v>ECU</v>
      </c>
      <c r="E20" s="136" t="str">
        <f>VLOOKUP(A20,Lists!$B$2:$G$153,5,FALSE)</f>
        <v>International displacement</v>
      </c>
      <c r="F20" s="240">
        <f t="shared" si="0"/>
        <v>2.4</v>
      </c>
      <c r="G20" s="140">
        <f t="shared" si="1"/>
        <v>3</v>
      </c>
      <c r="H20" s="140" t="str">
        <f t="shared" si="2"/>
        <v>Medium</v>
      </c>
      <c r="I20" s="241" t="str">
        <f>INDEX(Trends!$D$3:$D$404,MATCH(B20,Trends!$C$3:$C$404,0))</f>
        <v>Increasing</v>
      </c>
      <c r="J20" s="140" t="str">
        <f>VLOOKUP($B20,Reliability!$A$3:$I$170,9,FALSE)</f>
        <v>Medium</v>
      </c>
      <c r="K20" s="242">
        <f t="shared" si="3"/>
        <v>1.9</v>
      </c>
      <c r="L20" s="242">
        <f>VLOOKUP($B20,'Impact of the crisis'!$C$6:$N$170,12,FALSE)</f>
        <v>1.4</v>
      </c>
      <c r="M20" s="242">
        <f>VLOOKUP($B20,'Impact of the crisis'!$C$6:$AB$170,26,FALSE)</f>
        <v>2.2000000000000002</v>
      </c>
      <c r="N20" s="242">
        <f>VLOOKUP($B20,'Conditions of people affected'!$C$6:$R$170,16,FALSE)</f>
        <v>2.85</v>
      </c>
      <c r="O20" s="242">
        <f>VLOOKUP($B20,'Conditions of people affected'!$C$6:$R$170,9,FALSE)</f>
        <v>2.7</v>
      </c>
      <c r="P20" s="242">
        <f>VLOOKUP($B20,'Conditions of people affected'!$C$6:$R$170,15,FALSE)</f>
        <v>3</v>
      </c>
      <c r="Q20" s="242">
        <f t="shared" si="4"/>
        <v>2.1</v>
      </c>
      <c r="R20" s="242">
        <f>VLOOKUP($B20,'Complexity of the crisis'!$C$6:$AN$170,22,FALSE)</f>
        <v>2.6</v>
      </c>
      <c r="S20" s="243">
        <f>VLOOKUP($B20,'Complexity of the crisis'!$C$6:$AN$170,38,FALSE)</f>
        <v>1.5</v>
      </c>
      <c r="T20" s="139" t="str">
        <f>VLOOKUP(B20,Lists!$C$3:$E$163,3,FALSE)</f>
        <v>Americas</v>
      </c>
      <c r="U20" s="149">
        <f>VLOOKUP(B20,'INFORM Severity - hidden'!$C$5:$V$170,20,FALSE)</f>
        <v>44348</v>
      </c>
    </row>
    <row r="21" spans="1:21" x14ac:dyDescent="0.25">
      <c r="A21" s="135" t="str">
        <f t="array" ref="A21">IFERROR(INDEX(Lists!$B$2:$B$153,SMALL(IF(Lists!$H$2:$H$153="Yes",ROW(Lists!$B$2:$B$153)),ROW(17:17))-1,1),"")</f>
        <v>Syrian Refugee Crisis in Egypt</v>
      </c>
      <c r="B21" s="136" t="str">
        <f>VLOOKUP(A21,Lists!$B$2:$G$153,2,FALSE)</f>
        <v>EGY002</v>
      </c>
      <c r="C21" s="136" t="str">
        <f>VLOOKUP(B21,'INFORM Severity - hidden'!$C$5:$D$160,2,FALSE)</f>
        <v>Egypt</v>
      </c>
      <c r="D21" s="136" t="str">
        <f>VLOOKUP(A21,Lists!$B$2:$G$153,3,FALSE)</f>
        <v>EGY</v>
      </c>
      <c r="E21" s="136" t="str">
        <f>VLOOKUP(A21,Lists!$B$2:$G$153,5,FALSE)</f>
        <v>International displacement</v>
      </c>
      <c r="F21" s="240">
        <f t="shared" si="0"/>
        <v>2.5</v>
      </c>
      <c r="G21" s="140">
        <f t="shared" si="1"/>
        <v>3</v>
      </c>
      <c r="H21" s="140" t="str">
        <f t="shared" si="2"/>
        <v>Medium</v>
      </c>
      <c r="I21" s="241" t="str">
        <f>INDEX(Trends!$D$3:$D$404,MATCH(B21,Trends!$C$3:$C$404,0))</f>
        <v>Decreasing</v>
      </c>
      <c r="J21" s="140" t="str">
        <f>VLOOKUP($B21,Reliability!$A$3:$I$170,9,FALSE)</f>
        <v>High</v>
      </c>
      <c r="K21" s="242">
        <f t="shared" si="3"/>
        <v>2.2999999999999998</v>
      </c>
      <c r="L21" s="242">
        <f>VLOOKUP($B21,'Impact of the crisis'!$C$6:$N$170,12,FALSE)</f>
        <v>2.4</v>
      </c>
      <c r="M21" s="242">
        <f>VLOOKUP($B21,'Impact of the crisis'!$C$6:$AB$170,26,FALSE)</f>
        <v>2.2999999999999998</v>
      </c>
      <c r="N21" s="242">
        <f>VLOOKUP($B21,'Conditions of people affected'!$C$6:$R$170,16,FALSE)</f>
        <v>2.4</v>
      </c>
      <c r="O21" s="242">
        <f>VLOOKUP($B21,'Conditions of people affected'!$C$6:$R$170,9,FALSE)</f>
        <v>2.8</v>
      </c>
      <c r="P21" s="242">
        <f>VLOOKUP($B21,'Conditions of people affected'!$C$6:$R$170,15,FALSE)</f>
        <v>2</v>
      </c>
      <c r="Q21" s="242">
        <f t="shared" si="4"/>
        <v>2.8</v>
      </c>
      <c r="R21" s="242">
        <f>VLOOKUP($B21,'Complexity of the crisis'!$C$6:$AN$170,22,FALSE)</f>
        <v>3.7</v>
      </c>
      <c r="S21" s="243">
        <f>VLOOKUP($B21,'Complexity of the crisis'!$C$6:$AN$170,38,FALSE)</f>
        <v>1.5</v>
      </c>
      <c r="T21" s="139" t="str">
        <f>VLOOKUP(B21,Lists!$C$3:$E$163,3,FALSE)</f>
        <v>Africa</v>
      </c>
      <c r="U21" s="149">
        <f>VLOOKUP(B21,'INFORM Severity - hidden'!$C$5:$V$170,20,FALSE)</f>
        <v>44411</v>
      </c>
    </row>
    <row r="22" spans="1:21" x14ac:dyDescent="0.25">
      <c r="A22" s="135" t="str">
        <f t="array" ref="A22">IFERROR(INDEX(Lists!$B$2:$B$153,SMALL(IF(Lists!$H$2:$H$153="Yes",ROW(Lists!$B$2:$B$153)),ROW(18:18))-1,1),"")</f>
        <v>Complex crisis in Eritrea</v>
      </c>
      <c r="B22" s="136" t="str">
        <f>VLOOKUP(A22,Lists!$B$2:$G$153,2,FALSE)</f>
        <v>ERI001</v>
      </c>
      <c r="C22" s="136" t="str">
        <f>VLOOKUP(B22,'INFORM Severity - hidden'!$C$5:$D$160,2,FALSE)</f>
        <v>Eritrea</v>
      </c>
      <c r="D22" s="136" t="str">
        <f>VLOOKUP(A22,Lists!$B$2:$G$153,3,FALSE)</f>
        <v>ERI</v>
      </c>
      <c r="E22" s="136" t="str">
        <f>VLOOKUP(A22,Lists!$B$2:$G$153,5,FALSE)</f>
        <v>Complex crisis</v>
      </c>
      <c r="F22" s="240">
        <f t="shared" si="0"/>
        <v>3.8</v>
      </c>
      <c r="G22" s="140">
        <f t="shared" si="1"/>
        <v>4</v>
      </c>
      <c r="H22" s="140" t="str">
        <f t="shared" si="2"/>
        <v>High</v>
      </c>
      <c r="I22" s="241" t="str">
        <f>INDEX(Trends!$D$3:$D$404,MATCH(B22,Trends!$C$3:$C$404,0))</f>
        <v>Increasing</v>
      </c>
      <c r="J22" s="140" t="str">
        <f>VLOOKUP($B22,Reliability!$A$3:$I$170,9,FALSE)</f>
        <v>Medium</v>
      </c>
      <c r="K22" s="242">
        <f t="shared" si="3"/>
        <v>3.4</v>
      </c>
      <c r="L22" s="242">
        <f>VLOOKUP($B22,'Impact of the crisis'!$C$6:$N$170,12,FALSE)</f>
        <v>3.8</v>
      </c>
      <c r="M22" s="242">
        <f>VLOOKUP($B22,'Impact of the crisis'!$C$6:$AB$170,26,FALSE)</f>
        <v>3.1</v>
      </c>
      <c r="N22" s="242">
        <f>VLOOKUP($B22,'Conditions of people affected'!$C$6:$R$170,16,FALSE)</f>
        <v>3.5</v>
      </c>
      <c r="O22" s="242">
        <f>VLOOKUP($B22,'Conditions of people affected'!$C$6:$R$170,9,FALSE)</f>
        <v>4</v>
      </c>
      <c r="P22" s="242">
        <f>VLOOKUP($B22,'Conditions of people affected'!$C$6:$R$170,15,FALSE)</f>
        <v>3</v>
      </c>
      <c r="Q22" s="242">
        <f t="shared" si="4"/>
        <v>4.5999999999999996</v>
      </c>
      <c r="R22" s="242">
        <f>VLOOKUP($B22,'Complexity of the crisis'!$C$6:$AN$170,22,FALSE)</f>
        <v>4.0999999999999996</v>
      </c>
      <c r="S22" s="243">
        <f>VLOOKUP($B22,'Complexity of the crisis'!$C$6:$AN$170,38,FALSE)</f>
        <v>5</v>
      </c>
      <c r="T22" s="139" t="str">
        <f>VLOOKUP(B22,Lists!$C$3:$E$163,3,FALSE)</f>
        <v>Africa</v>
      </c>
      <c r="U22" s="149">
        <f>VLOOKUP(B22,'INFORM Severity - hidden'!$C$5:$V$170,20,FALSE)</f>
        <v>44350</v>
      </c>
    </row>
    <row r="23" spans="1:21" x14ac:dyDescent="0.25">
      <c r="A23" s="135" t="str">
        <f t="array" ref="A23">IFERROR(INDEX(Lists!$B$2:$B$153,SMALL(IF(Lists!$H$2:$H$153="Yes",ROW(Lists!$B$2:$B$153)),ROW(19:19))-1,1),"")</f>
        <v>Mixed migration flows in spain</v>
      </c>
      <c r="B23" s="136" t="str">
        <f>VLOOKUP(A23,Lists!$B$2:$G$153,2,FALSE)</f>
        <v>ESP002</v>
      </c>
      <c r="C23" s="136" t="str">
        <f>VLOOKUP(B23,'INFORM Severity - hidden'!$C$5:$D$160,2,FALSE)</f>
        <v>Spain</v>
      </c>
      <c r="D23" s="136" t="str">
        <f>VLOOKUP(A23,Lists!$B$2:$G$153,3,FALSE)</f>
        <v>ESP</v>
      </c>
      <c r="E23" s="136" t="str">
        <f>VLOOKUP(A23,Lists!$B$2:$G$153,5,FALSE)</f>
        <v>International displacement</v>
      </c>
      <c r="F23" s="240">
        <f t="shared" si="0"/>
        <v>1.8</v>
      </c>
      <c r="G23" s="140">
        <f t="shared" si="1"/>
        <v>2</v>
      </c>
      <c r="H23" s="140" t="str">
        <f t="shared" si="2"/>
        <v>Low</v>
      </c>
      <c r="I23" s="241" t="str">
        <f>INDEX(Trends!$D$3:$D$404,MATCH(B23,Trends!$C$3:$C$404,0))</f>
        <v>Increasing</v>
      </c>
      <c r="J23" s="140" t="str">
        <f>VLOOKUP($B23,Reliability!$A$3:$I$170,9,FALSE)</f>
        <v>High</v>
      </c>
      <c r="K23" s="242">
        <f t="shared" si="3"/>
        <v>2.5</v>
      </c>
      <c r="L23" s="242">
        <f>VLOOKUP($B23,'Impact of the crisis'!$C$6:$N$170,12,FALSE)</f>
        <v>2.2000000000000002</v>
      </c>
      <c r="M23" s="242">
        <f>VLOOKUP($B23,'Impact of the crisis'!$C$6:$AB$170,26,FALSE)</f>
        <v>2.6</v>
      </c>
      <c r="N23" s="242">
        <f>VLOOKUP($B23,'Conditions of people affected'!$C$6:$R$170,16,FALSE)</f>
        <v>1.4</v>
      </c>
      <c r="O23" s="242">
        <f>VLOOKUP($B23,'Conditions of people affected'!$C$6:$R$170,9,FALSE)</f>
        <v>1.8</v>
      </c>
      <c r="P23" s="242">
        <f>VLOOKUP($B23,'Conditions of people affected'!$C$6:$R$170,15,FALSE)</f>
        <v>1</v>
      </c>
      <c r="Q23" s="242">
        <f t="shared" si="4"/>
        <v>1.8</v>
      </c>
      <c r="R23" s="242">
        <f>VLOOKUP($B23,'Complexity of the crisis'!$C$6:$AN$170,22,FALSE)</f>
        <v>2.1</v>
      </c>
      <c r="S23" s="243">
        <f>VLOOKUP($B23,'Complexity of the crisis'!$C$6:$AN$170,38,FALSE)</f>
        <v>1.5</v>
      </c>
      <c r="T23" s="139" t="str">
        <f>VLOOKUP(B23,Lists!$C$3:$E$163,3,FALSE)</f>
        <v>Europe</v>
      </c>
      <c r="U23" s="149">
        <f>VLOOKUP(B23,'INFORM Severity - hidden'!$C$5:$V$170,20,FALSE)</f>
        <v>44376</v>
      </c>
    </row>
    <row r="24" spans="1:21" x14ac:dyDescent="0.25">
      <c r="A24" s="135" t="str">
        <f t="array" ref="A24">IFERROR(INDEX(Lists!$B$2:$B$153,SMALL(IF(Lists!$H$2:$H$153="Yes",ROW(Lists!$B$2:$B$153)),ROW(20:20))-1,1),"")</f>
        <v>Complex crisis in Ethiopia</v>
      </c>
      <c r="B24" s="136" t="str">
        <f>VLOOKUP(A24,Lists!$B$2:$G$153,2,FALSE)</f>
        <v>ETH001</v>
      </c>
      <c r="C24" s="136" t="str">
        <f>VLOOKUP(B24,'INFORM Severity - hidden'!$C$5:$D$160,2,FALSE)</f>
        <v>Ethiopia</v>
      </c>
      <c r="D24" s="136" t="str">
        <f>VLOOKUP(A24,Lists!$B$2:$G$153,3,FALSE)</f>
        <v>ETH</v>
      </c>
      <c r="E24" s="136" t="str">
        <f>VLOOKUP(A24,Lists!$B$2:$G$153,5,FALSE)</f>
        <v>Complex crisis</v>
      </c>
      <c r="F24" s="240">
        <f t="shared" si="0"/>
        <v>4.8</v>
      </c>
      <c r="G24" s="140">
        <f t="shared" si="1"/>
        <v>5</v>
      </c>
      <c r="H24" s="140" t="str">
        <f t="shared" si="2"/>
        <v>Very High</v>
      </c>
      <c r="I24" s="241" t="str">
        <f>INDEX(Trends!$D$3:$D$404,MATCH(B24,Trends!$C$3:$C$404,0))</f>
        <v>Increasing</v>
      </c>
      <c r="J24" s="140" t="str">
        <f>VLOOKUP($B24,Reliability!$A$3:$I$170,9,FALSE)</f>
        <v>High</v>
      </c>
      <c r="K24" s="242">
        <f t="shared" si="3"/>
        <v>4.5999999999999996</v>
      </c>
      <c r="L24" s="242">
        <f>VLOOKUP($B24,'Impact of the crisis'!$C$6:$N$170,12,FALSE)</f>
        <v>5</v>
      </c>
      <c r="M24" s="242">
        <f>VLOOKUP($B24,'Impact of the crisis'!$C$6:$AB$170,26,FALSE)</f>
        <v>4.4000000000000004</v>
      </c>
      <c r="N24" s="242">
        <f>VLOOKUP($B24,'Conditions of people affected'!$C$6:$R$170,16,FALSE)</f>
        <v>5</v>
      </c>
      <c r="O24" s="242">
        <f>VLOOKUP($B24,'Conditions of people affected'!$C$6:$R$170,9,FALSE)</f>
        <v>5</v>
      </c>
      <c r="P24" s="242">
        <f>VLOOKUP($B24,'Conditions of people affected'!$C$6:$R$170,15,FALSE)</f>
        <v>5</v>
      </c>
      <c r="Q24" s="242">
        <f t="shared" si="4"/>
        <v>4.5999999999999996</v>
      </c>
      <c r="R24" s="242">
        <f>VLOOKUP($B24,'Complexity of the crisis'!$C$6:$AN$170,22,FALSE)</f>
        <v>4.5999999999999996</v>
      </c>
      <c r="S24" s="243">
        <f>VLOOKUP($B24,'Complexity of the crisis'!$C$6:$AN$170,38,FALSE)</f>
        <v>4.5</v>
      </c>
      <c r="T24" s="139" t="str">
        <f>VLOOKUP(B24,Lists!$C$3:$E$163,3,FALSE)</f>
        <v>Africa</v>
      </c>
      <c r="U24" s="149">
        <f>VLOOKUP(B24,'INFORM Severity - hidden'!$C$5:$V$170,20,FALSE)</f>
        <v>44403</v>
      </c>
    </row>
    <row r="25" spans="1:21" x14ac:dyDescent="0.25">
      <c r="A25" s="135" t="str">
        <f t="array" ref="A25">IFERROR(INDEX(Lists!$B$2:$B$153,SMALL(IF(Lists!$H$2:$H$153="Yes",ROW(Lists!$B$2:$B$153)),ROW(21:21))-1,1),"")</f>
        <v>Mixed migration flows in Greece</v>
      </c>
      <c r="B25" s="136" t="str">
        <f>VLOOKUP(A25,Lists!$B$2:$G$153,2,FALSE)</f>
        <v>GRC002</v>
      </c>
      <c r="C25" s="136" t="str">
        <f>VLOOKUP(B25,'INFORM Severity - hidden'!$C$5:$D$160,2,FALSE)</f>
        <v>Greece</v>
      </c>
      <c r="D25" s="136" t="str">
        <f>VLOOKUP(A25,Lists!$B$2:$G$153,3,FALSE)</f>
        <v>GRC</v>
      </c>
      <c r="E25" s="136" t="str">
        <f>VLOOKUP(A25,Lists!$B$2:$G$153,5,FALSE)</f>
        <v>International displacement</v>
      </c>
      <c r="F25" s="240">
        <f t="shared" si="0"/>
        <v>1.7</v>
      </c>
      <c r="G25" s="140">
        <f t="shared" si="1"/>
        <v>2</v>
      </c>
      <c r="H25" s="140" t="str">
        <f t="shared" si="2"/>
        <v>Low</v>
      </c>
      <c r="I25" s="241" t="str">
        <f>INDEX(Trends!$D$3:$D$404,MATCH(B25,Trends!$C$3:$C$404,0))</f>
        <v>Increasing</v>
      </c>
      <c r="J25" s="140" t="str">
        <f>VLOOKUP($B25,Reliability!$A$3:$I$170,9,FALSE)</f>
        <v>High</v>
      </c>
      <c r="K25" s="242">
        <f t="shared" si="3"/>
        <v>2</v>
      </c>
      <c r="L25" s="242">
        <f>VLOOKUP($B25,'Impact of the crisis'!$C$6:$N$170,12,FALSE)</f>
        <v>0.3</v>
      </c>
      <c r="M25" s="242">
        <f>VLOOKUP($B25,'Impact of the crisis'!$C$6:$AB$170,26,FALSE)</f>
        <v>2.7</v>
      </c>
      <c r="N25" s="242">
        <f>VLOOKUP($B25,'Conditions of people affected'!$C$6:$R$170,16,FALSE)</f>
        <v>1.2</v>
      </c>
      <c r="O25" s="242">
        <f>VLOOKUP($B25,'Conditions of people affected'!$C$6:$R$170,9,FALSE)</f>
        <v>0.4</v>
      </c>
      <c r="P25" s="242">
        <f>VLOOKUP($B25,'Conditions of people affected'!$C$6:$R$170,15,FALSE)</f>
        <v>2</v>
      </c>
      <c r="Q25" s="242">
        <f t="shared" si="4"/>
        <v>2.2000000000000002</v>
      </c>
      <c r="R25" s="242">
        <f>VLOOKUP($B25,'Complexity of the crisis'!$C$6:$AN$170,22,FALSE)</f>
        <v>2.2999999999999998</v>
      </c>
      <c r="S25" s="243">
        <f>VLOOKUP($B25,'Complexity of the crisis'!$C$6:$AN$170,38,FALSE)</f>
        <v>2</v>
      </c>
      <c r="T25" s="139" t="str">
        <f>VLOOKUP(B25,Lists!$C$3:$E$163,3,FALSE)</f>
        <v>Europe</v>
      </c>
      <c r="U25" s="149">
        <f>VLOOKUP(B25,'INFORM Severity - hidden'!$C$5:$V$170,20,FALSE)</f>
        <v>44377</v>
      </c>
    </row>
    <row r="26" spans="1:21" x14ac:dyDescent="0.25">
      <c r="A26" s="135" t="str">
        <f t="array" ref="A26">IFERROR(INDEX(Lists!$B$2:$B$153,SMALL(IF(Lists!$H$2:$H$153="Yes",ROW(Lists!$B$2:$B$153)),ROW(22:22))-1,1),"")</f>
        <v>Complex crisis in Guatemala</v>
      </c>
      <c r="B26" s="136" t="str">
        <f>VLOOKUP(A26,Lists!$B$2:$G$153,2,FALSE)</f>
        <v>GTM001</v>
      </c>
      <c r="C26" s="136" t="str">
        <f>VLOOKUP(B26,'INFORM Severity - hidden'!$C$5:$D$160,2,FALSE)</f>
        <v>Guatemala</v>
      </c>
      <c r="D26" s="136" t="str">
        <f>VLOOKUP(A26,Lists!$B$2:$G$153,3,FALSE)</f>
        <v>GTM</v>
      </c>
      <c r="E26" s="136" t="str">
        <f>VLOOKUP(A26,Lists!$B$2:$G$153,5,FALSE)</f>
        <v>Complex crisis</v>
      </c>
      <c r="F26" s="240">
        <f t="shared" si="0"/>
        <v>3.5</v>
      </c>
      <c r="G26" s="140">
        <f t="shared" si="1"/>
        <v>4</v>
      </c>
      <c r="H26" s="140" t="str">
        <f t="shared" si="2"/>
        <v>High</v>
      </c>
      <c r="I26" s="241" t="str">
        <f>INDEX(Trends!$D$3:$D$404,MATCH(B26,Trends!$C$3:$C$404,0))</f>
        <v>Increasing</v>
      </c>
      <c r="J26" s="140" t="str">
        <f>VLOOKUP($B26,Reliability!$A$3:$I$170,9,FALSE)</f>
        <v>High</v>
      </c>
      <c r="K26" s="242">
        <f t="shared" si="3"/>
        <v>3.7</v>
      </c>
      <c r="L26" s="242">
        <f>VLOOKUP($B26,'Impact of the crisis'!$C$6:$N$170,12,FALSE)</f>
        <v>4.3</v>
      </c>
      <c r="M26" s="242">
        <f>VLOOKUP($B26,'Impact of the crisis'!$C$6:$AB$170,26,FALSE)</f>
        <v>3.4</v>
      </c>
      <c r="N26" s="242">
        <f>VLOOKUP($B26,'Conditions of people affected'!$C$6:$R$170,16,FALSE)</f>
        <v>3.6</v>
      </c>
      <c r="O26" s="242">
        <f>VLOOKUP($B26,'Conditions of people affected'!$C$6:$R$170,9,FALSE)</f>
        <v>4.2</v>
      </c>
      <c r="P26" s="242">
        <f>VLOOKUP($B26,'Conditions of people affected'!$C$6:$R$170,15,FALSE)</f>
        <v>3</v>
      </c>
      <c r="Q26" s="242">
        <f t="shared" si="4"/>
        <v>3.2</v>
      </c>
      <c r="R26" s="242">
        <f>VLOOKUP($B26,'Complexity of the crisis'!$C$6:$AN$170,22,FALSE)</f>
        <v>3.8</v>
      </c>
      <c r="S26" s="243">
        <f>VLOOKUP($B26,'Complexity of the crisis'!$C$6:$AN$170,38,FALSE)</f>
        <v>2.5</v>
      </c>
      <c r="T26" s="139" t="str">
        <f>VLOOKUP(B26,Lists!$C$3:$E$163,3,FALSE)</f>
        <v>Americas</v>
      </c>
      <c r="U26" s="149">
        <f>VLOOKUP(B26,'INFORM Severity - hidden'!$C$5:$V$170,20,FALSE)</f>
        <v>44351</v>
      </c>
    </row>
    <row r="27" spans="1:21" x14ac:dyDescent="0.25">
      <c r="A27" s="135" t="str">
        <f t="array" ref="A27">IFERROR(INDEX(Lists!$B$2:$B$153,SMALL(IF(Lists!$H$2:$H$153="Yes",ROW(Lists!$B$2:$B$153)),ROW(23:23))-1,1),"")</f>
        <v>Complex crisis in Honduras</v>
      </c>
      <c r="B27" s="136" t="str">
        <f>VLOOKUP(A27,Lists!$B$2:$G$153,2,FALSE)</f>
        <v>HND001</v>
      </c>
      <c r="C27" s="136" t="str">
        <f>VLOOKUP(B27,'INFORM Severity - hidden'!$C$5:$D$160,2,FALSE)</f>
        <v>Honduras</v>
      </c>
      <c r="D27" s="136" t="str">
        <f>VLOOKUP(A27,Lists!$B$2:$G$153,3,FALSE)</f>
        <v>HND</v>
      </c>
      <c r="E27" s="136" t="str">
        <f>VLOOKUP(A27,Lists!$B$2:$G$153,5,FALSE)</f>
        <v>Complex crisis</v>
      </c>
      <c r="F27" s="240">
        <f t="shared" si="0"/>
        <v>3.4</v>
      </c>
      <c r="G27" s="140">
        <f t="shared" si="1"/>
        <v>4</v>
      </c>
      <c r="H27" s="140" t="str">
        <f t="shared" si="2"/>
        <v>High</v>
      </c>
      <c r="I27" s="241" t="str">
        <f>INDEX(Trends!$D$3:$D$404,MATCH(B27,Trends!$C$3:$C$404,0))</f>
        <v>Increasing</v>
      </c>
      <c r="J27" s="140" t="str">
        <f>VLOOKUP($B27,Reliability!$A$3:$I$170,9,FALSE)</f>
        <v>Medium</v>
      </c>
      <c r="K27" s="242">
        <f t="shared" si="3"/>
        <v>3.7</v>
      </c>
      <c r="L27" s="242">
        <f>VLOOKUP($B27,'Impact of the crisis'!$C$6:$N$170,12,FALSE)</f>
        <v>4.2</v>
      </c>
      <c r="M27" s="242">
        <f>VLOOKUP($B27,'Impact of the crisis'!$C$6:$AB$170,26,FALSE)</f>
        <v>3.4</v>
      </c>
      <c r="N27" s="242">
        <f>VLOOKUP($B27,'Conditions of people affected'!$C$6:$R$170,16,FALSE)</f>
        <v>3.25</v>
      </c>
      <c r="O27" s="242">
        <f>VLOOKUP($B27,'Conditions of people affected'!$C$6:$R$170,9,FALSE)</f>
        <v>3.5</v>
      </c>
      <c r="P27" s="242">
        <f>VLOOKUP($B27,'Conditions of people affected'!$C$6:$R$170,15,FALSE)</f>
        <v>3</v>
      </c>
      <c r="Q27" s="242">
        <f t="shared" si="4"/>
        <v>3.3</v>
      </c>
      <c r="R27" s="242">
        <f>VLOOKUP($B27,'Complexity of the crisis'!$C$6:$AN$170,22,FALSE)</f>
        <v>3.6</v>
      </c>
      <c r="S27" s="243">
        <f>VLOOKUP($B27,'Complexity of the crisis'!$C$6:$AN$170,38,FALSE)</f>
        <v>3</v>
      </c>
      <c r="T27" s="139" t="str">
        <f>VLOOKUP(B27,Lists!$C$3:$E$163,3,FALSE)</f>
        <v>Americas</v>
      </c>
      <c r="U27" s="149">
        <f>VLOOKUP(B27,'INFORM Severity - hidden'!$C$5:$V$170,20,FALSE)</f>
        <v>44353</v>
      </c>
    </row>
    <row r="28" spans="1:21" x14ac:dyDescent="0.25">
      <c r="A28" s="135" t="str">
        <f t="array" ref="A28">IFERROR(INDEX(Lists!$B$2:$B$153,SMALL(IF(Lists!$H$2:$H$153="Yes",ROW(Lists!$B$2:$B$153)),ROW(24:24))-1,1),"")</f>
        <v>Complex crisis in Haiti</v>
      </c>
      <c r="B28" s="136" t="str">
        <f>VLOOKUP(A28,Lists!$B$2:$G$153,2,FALSE)</f>
        <v>HTI001</v>
      </c>
      <c r="C28" s="136" t="str">
        <f>VLOOKUP(B28,'INFORM Severity - hidden'!$C$5:$D$160,2,FALSE)</f>
        <v>Haiti</v>
      </c>
      <c r="D28" s="136" t="str">
        <f>VLOOKUP(A28,Lists!$B$2:$G$153,3,FALSE)</f>
        <v>HTI</v>
      </c>
      <c r="E28" s="136" t="str">
        <f>VLOOKUP(A28,Lists!$B$2:$G$153,5,FALSE)</f>
        <v>Complex crisis</v>
      </c>
      <c r="F28" s="240">
        <f t="shared" si="0"/>
        <v>3.6</v>
      </c>
      <c r="G28" s="140">
        <f t="shared" si="1"/>
        <v>4</v>
      </c>
      <c r="H28" s="140" t="str">
        <f t="shared" si="2"/>
        <v>High</v>
      </c>
      <c r="I28" s="241" t="str">
        <f>INDEX(Trends!$D$3:$D$404,MATCH(B28,Trends!$C$3:$C$404,0))</f>
        <v>Stable</v>
      </c>
      <c r="J28" s="140" t="str">
        <f>VLOOKUP($B28,Reliability!$A$3:$I$170,9,FALSE)</f>
        <v>High</v>
      </c>
      <c r="K28" s="242">
        <f t="shared" si="3"/>
        <v>3.9</v>
      </c>
      <c r="L28" s="242">
        <f>VLOOKUP($B28,'Impact of the crisis'!$C$6:$N$170,12,FALSE)</f>
        <v>4</v>
      </c>
      <c r="M28" s="242">
        <f>VLOOKUP($B28,'Impact of the crisis'!$C$6:$AB$170,26,FALSE)</f>
        <v>3.8</v>
      </c>
      <c r="N28" s="242">
        <f>VLOOKUP($B28,'Conditions of people affected'!$C$6:$R$170,16,FALSE)</f>
        <v>3.7</v>
      </c>
      <c r="O28" s="242">
        <f>VLOOKUP($B28,'Conditions of people affected'!$C$6:$R$170,9,FALSE)</f>
        <v>4.4000000000000004</v>
      </c>
      <c r="P28" s="242">
        <f>VLOOKUP($B28,'Conditions of people affected'!$C$6:$R$170,15,FALSE)</f>
        <v>3</v>
      </c>
      <c r="Q28" s="242">
        <f t="shared" si="4"/>
        <v>3.3</v>
      </c>
      <c r="R28" s="242">
        <f>VLOOKUP($B28,'Complexity of the crisis'!$C$6:$AN$170,22,FALSE)</f>
        <v>3.6</v>
      </c>
      <c r="S28" s="243">
        <f>VLOOKUP($B28,'Complexity of the crisis'!$C$6:$AN$170,38,FALSE)</f>
        <v>3</v>
      </c>
      <c r="T28" s="139" t="str">
        <f>VLOOKUP(B28,Lists!$C$3:$E$163,3,FALSE)</f>
        <v>Americas</v>
      </c>
      <c r="U28" s="149">
        <f>VLOOKUP(B28,'INFORM Severity - hidden'!$C$5:$V$170,20,FALSE)</f>
        <v>44439</v>
      </c>
    </row>
    <row r="29" spans="1:21" x14ac:dyDescent="0.25">
      <c r="A29" s="135" t="str">
        <f t="array" ref="A29">IFERROR(INDEX(Lists!$B$2:$B$153,SMALL(IF(Lists!$H$2:$H$153="Yes",ROW(Lists!$B$2:$B$153)),ROW(25:25))-1,1),"")</f>
        <v>Papua Conflict</v>
      </c>
      <c r="B29" s="136" t="str">
        <f>VLOOKUP(A29,Lists!$B$2:$G$153,2,FALSE)</f>
        <v>IDN002</v>
      </c>
      <c r="C29" s="136" t="str">
        <f>VLOOKUP(B29,'INFORM Severity - hidden'!$C$5:$D$160,2,FALSE)</f>
        <v>Indonesia</v>
      </c>
      <c r="D29" s="136" t="str">
        <f>VLOOKUP(A29,Lists!$B$2:$G$153,3,FALSE)</f>
        <v>IDN</v>
      </c>
      <c r="E29" s="136" t="str">
        <f>VLOOKUP(A29,Lists!$B$2:$G$153,5,FALSE)</f>
        <v>Conflict</v>
      </c>
      <c r="F29" s="240" t="str">
        <f t="shared" si="0"/>
        <v>x</v>
      </c>
      <c r="G29" s="140" t="str">
        <f t="shared" si="1"/>
        <v>x</v>
      </c>
      <c r="H29" s="140" t="str">
        <f t="shared" si="2"/>
        <v>x</v>
      </c>
      <c r="I29" s="241" t="str">
        <f>INDEX(Trends!$D$3:$D$404,MATCH(B29,Trends!$C$3:$C$404,0))</f>
        <v>-</v>
      </c>
      <c r="J29" s="140" t="str">
        <f>VLOOKUP($B29,Reliability!$A$3:$I$170,9,FALSE)</f>
        <v>Low</v>
      </c>
      <c r="K29" s="242">
        <f t="shared" si="3"/>
        <v>3</v>
      </c>
      <c r="L29" s="242">
        <f>VLOOKUP($B29,'Impact of the crisis'!$C$6:$N$170,12,FALSE)</f>
        <v>1.9</v>
      </c>
      <c r="M29" s="242">
        <f>VLOOKUP($B29,'Impact of the crisis'!$C$6:$AB$170,26,FALSE)</f>
        <v>3.4</v>
      </c>
      <c r="N29" s="242" t="str">
        <f>VLOOKUP($B29,'Conditions of people affected'!$C$6:$R$170,16,FALSE)</f>
        <v>x</v>
      </c>
      <c r="O29" s="242" t="str">
        <f>VLOOKUP($B29,'Conditions of people affected'!$C$6:$R$170,9,FALSE)</f>
        <v>x</v>
      </c>
      <c r="P29" s="242" t="str">
        <f>VLOOKUP($B29,'Conditions of people affected'!$C$6:$R$170,15,FALSE)</f>
        <v>x</v>
      </c>
      <c r="Q29" s="242">
        <f t="shared" si="4"/>
        <v>3.1</v>
      </c>
      <c r="R29" s="242">
        <f>VLOOKUP($B29,'Complexity of the crisis'!$C$6:$AN$170,22,FALSE)</f>
        <v>3.1</v>
      </c>
      <c r="S29" s="243">
        <f>VLOOKUP($B29,'Complexity of the crisis'!$C$6:$AN$170,38,FALSE)</f>
        <v>3</v>
      </c>
      <c r="T29" s="139" t="str">
        <f>VLOOKUP(B29,Lists!$C$3:$E$163,3,FALSE)</f>
        <v>Asia</v>
      </c>
      <c r="U29" s="149">
        <f>VLOOKUP(B29,'INFORM Severity - hidden'!$C$5:$V$170,20,FALSE)</f>
        <v>44439</v>
      </c>
    </row>
    <row r="30" spans="1:21" x14ac:dyDescent="0.25">
      <c r="A30" s="135" t="str">
        <f t="array" ref="A30">IFERROR(INDEX(Lists!$B$2:$B$153,SMALL(IF(Lists!$H$2:$H$153="Yes",ROW(Lists!$B$2:$B$153)),ROW(26:26))-1,1),"")</f>
        <v>Conflict in Jammu and Kashmir</v>
      </c>
      <c r="B30" s="136" t="str">
        <f>VLOOKUP(A30,Lists!$B$2:$G$153,2,FALSE)</f>
        <v>IND002</v>
      </c>
      <c r="C30" s="136" t="str">
        <f>VLOOKUP(B30,'INFORM Severity - hidden'!$C$5:$D$160,2,FALSE)</f>
        <v>India</v>
      </c>
      <c r="D30" s="136" t="str">
        <f>VLOOKUP(A30,Lists!$B$2:$G$153,3,FALSE)</f>
        <v>IND</v>
      </c>
      <c r="E30" s="136" t="str">
        <f>VLOOKUP(A30,Lists!$B$2:$G$153,5,FALSE)</f>
        <v>Conflict</v>
      </c>
      <c r="F30" s="240" t="str">
        <f t="shared" si="0"/>
        <v>x</v>
      </c>
      <c r="G30" s="140" t="str">
        <f t="shared" si="1"/>
        <v>x</v>
      </c>
      <c r="H30" s="140" t="str">
        <f t="shared" si="2"/>
        <v>x</v>
      </c>
      <c r="I30" s="241" t="str">
        <f>INDEX(Trends!$D$3:$D$404,MATCH(B30,Trends!$C$3:$C$404,0))</f>
        <v>-</v>
      </c>
      <c r="J30" s="140" t="str">
        <f>VLOOKUP($B30,Reliability!$A$3:$I$170,9,FALSE)</f>
        <v>Low</v>
      </c>
      <c r="K30" s="242">
        <f t="shared" si="3"/>
        <v>4</v>
      </c>
      <c r="L30" s="242">
        <f>VLOOKUP($B30,'Impact of the crisis'!$C$6:$N$170,12,FALSE)</f>
        <v>2</v>
      </c>
      <c r="M30" s="242">
        <f>VLOOKUP($B30,'Impact of the crisis'!$C$6:$AB$170,26,FALSE)</f>
        <v>4.5999999999999996</v>
      </c>
      <c r="N30" s="242" t="str">
        <f>VLOOKUP($B30,'Conditions of people affected'!$C$6:$R$170,16,FALSE)</f>
        <v>x</v>
      </c>
      <c r="O30" s="242" t="str">
        <f>VLOOKUP($B30,'Conditions of people affected'!$C$6:$R$170,9,FALSE)</f>
        <v>x</v>
      </c>
      <c r="P30" s="242" t="str">
        <f>VLOOKUP($B30,'Conditions of people affected'!$C$6:$R$170,15,FALSE)</f>
        <v>x</v>
      </c>
      <c r="Q30" s="242">
        <f t="shared" si="4"/>
        <v>2.6</v>
      </c>
      <c r="R30" s="242">
        <f>VLOOKUP($B30,'Complexity of the crisis'!$C$6:$AN$170,22,FALSE)</f>
        <v>3.2</v>
      </c>
      <c r="S30" s="243">
        <f>VLOOKUP($B30,'Complexity of the crisis'!$C$6:$AN$170,38,FALSE)</f>
        <v>2</v>
      </c>
      <c r="T30" s="139" t="str">
        <f>VLOOKUP(B30,Lists!$C$3:$E$163,3,FALSE)</f>
        <v>Asia</v>
      </c>
      <c r="U30" s="149">
        <f>VLOOKUP(B30,'INFORM Severity - hidden'!$C$5:$V$170,20,FALSE)</f>
        <v>44406</v>
      </c>
    </row>
    <row r="31" spans="1:21" x14ac:dyDescent="0.25">
      <c r="A31" s="135" t="str">
        <f t="array" ref="A31">IFERROR(INDEX(Lists!$B$2:$B$153,SMALL(IF(Lists!$H$2:$H$153="Yes",ROW(Lists!$B$2:$B$153)),ROW(27:27))-1,1),"")</f>
        <v>Afghan Refugees in Iran</v>
      </c>
      <c r="B31" s="136" t="str">
        <f>VLOOKUP(A31,Lists!$B$2:$G$153,2,FALSE)</f>
        <v>IRN004</v>
      </c>
      <c r="C31" s="136" t="str">
        <f>VLOOKUP(B31,'INFORM Severity - hidden'!$C$5:$D$160,2,FALSE)</f>
        <v>Iran</v>
      </c>
      <c r="D31" s="136" t="str">
        <f>VLOOKUP(A31,Lists!$B$2:$G$153,3,FALSE)</f>
        <v>IRN</v>
      </c>
      <c r="E31" s="136" t="str">
        <f>VLOOKUP(A31,Lists!$B$2:$G$153,5,FALSE)</f>
        <v>International displacement</v>
      </c>
      <c r="F31" s="240">
        <f t="shared" si="0"/>
        <v>3.4</v>
      </c>
      <c r="G31" s="140">
        <f t="shared" si="1"/>
        <v>4</v>
      </c>
      <c r="H31" s="140" t="str">
        <f t="shared" si="2"/>
        <v>High</v>
      </c>
      <c r="I31" s="241" t="str">
        <f>INDEX(Trends!$D$3:$D$404,MATCH(B31,Trends!$C$3:$C$404,0))</f>
        <v>Stable</v>
      </c>
      <c r="J31" s="140" t="str">
        <f>VLOOKUP($B31,Reliability!$A$3:$I$170,9,FALSE)</f>
        <v>High</v>
      </c>
      <c r="K31" s="242">
        <f t="shared" si="3"/>
        <v>2.8</v>
      </c>
      <c r="L31" s="242">
        <f>VLOOKUP($B31,'Impact of the crisis'!$C$6:$N$170,12,FALSE)</f>
        <v>2.7</v>
      </c>
      <c r="M31" s="242">
        <f>VLOOKUP($B31,'Impact of the crisis'!$C$6:$AB$170,26,FALSE)</f>
        <v>2.8</v>
      </c>
      <c r="N31" s="242">
        <f>VLOOKUP($B31,'Conditions of people affected'!$C$6:$R$170,16,FALSE)</f>
        <v>4.05</v>
      </c>
      <c r="O31" s="242">
        <f>VLOOKUP($B31,'Conditions of people affected'!$C$6:$R$170,9,FALSE)</f>
        <v>4.0999999999999996</v>
      </c>
      <c r="P31" s="242">
        <f>VLOOKUP($B31,'Conditions of people affected'!$C$6:$R$170,15,FALSE)</f>
        <v>4</v>
      </c>
      <c r="Q31" s="242">
        <f t="shared" si="4"/>
        <v>2.7</v>
      </c>
      <c r="R31" s="242">
        <f>VLOOKUP($B31,'Complexity of the crisis'!$C$6:$AN$170,22,FALSE)</f>
        <v>3.3</v>
      </c>
      <c r="S31" s="243">
        <f>VLOOKUP($B31,'Complexity of the crisis'!$C$6:$AN$170,38,FALSE)</f>
        <v>2</v>
      </c>
      <c r="T31" s="139" t="str">
        <f>VLOOKUP(B31,Lists!$C$3:$E$163,3,FALSE)</f>
        <v>Middle east</v>
      </c>
      <c r="U31" s="149">
        <f>VLOOKUP(B31,'INFORM Severity - hidden'!$C$5:$V$170,20,FALSE)</f>
        <v>44377</v>
      </c>
    </row>
    <row r="32" spans="1:21" x14ac:dyDescent="0.25">
      <c r="A32" s="135" t="str">
        <f t="array" ref="A32">IFERROR(INDEX(Lists!$B$2:$B$153,SMALL(IF(Lists!$H$2:$H$153="Yes",ROW(Lists!$B$2:$B$153)),ROW(28:28))-1,1),"")</f>
        <v>Multiple crises in Iraq</v>
      </c>
      <c r="B32" s="136" t="str">
        <f>VLOOKUP(A32,Lists!$B$2:$G$153,2,FALSE)</f>
        <v>IRQ001</v>
      </c>
      <c r="C32" s="136" t="str">
        <f>VLOOKUP(B32,'INFORM Severity - hidden'!$C$5:$D$160,2,FALSE)</f>
        <v>Iraq</v>
      </c>
      <c r="D32" s="136" t="str">
        <f>VLOOKUP(A32,Lists!$B$2:$G$153,3,FALSE)</f>
        <v>IRQ</v>
      </c>
      <c r="E32" s="136" t="str">
        <f>VLOOKUP(A32,Lists!$B$2:$G$153,5,FALSE)</f>
        <v>Multiple crises country</v>
      </c>
      <c r="F32" s="240">
        <f t="shared" si="0"/>
        <v>4.3</v>
      </c>
      <c r="G32" s="140">
        <f t="shared" si="1"/>
        <v>5</v>
      </c>
      <c r="H32" s="140" t="str">
        <f t="shared" si="2"/>
        <v>Very High</v>
      </c>
      <c r="I32" s="241" t="str">
        <f>INDEX(Trends!$D$3:$D$404,MATCH(B32,Trends!$C$3:$C$404,0))</f>
        <v>Increasing</v>
      </c>
      <c r="J32" s="140" t="str">
        <f>VLOOKUP($B32,Reliability!$A$3:$I$170,9,FALSE)</f>
        <v>High</v>
      </c>
      <c r="K32" s="242">
        <f t="shared" si="3"/>
        <v>4.3</v>
      </c>
      <c r="L32" s="242">
        <f>VLOOKUP($B32,'Impact of the crisis'!$C$6:$N$170,12,FALSE)</f>
        <v>4.9000000000000004</v>
      </c>
      <c r="M32" s="242">
        <f>VLOOKUP($B32,'Impact of the crisis'!$C$6:$AB$170,26,FALSE)</f>
        <v>3.9</v>
      </c>
      <c r="N32" s="242">
        <f>VLOOKUP($B32,'Conditions of people affected'!$C$6:$R$170,16,FALSE)</f>
        <v>4.2</v>
      </c>
      <c r="O32" s="242">
        <f>VLOOKUP($B32,'Conditions of people affected'!$C$6:$R$170,9,FALSE)</f>
        <v>4.4000000000000004</v>
      </c>
      <c r="P32" s="242">
        <f>VLOOKUP($B32,'Conditions of people affected'!$C$6:$R$170,15,FALSE)</f>
        <v>4</v>
      </c>
      <c r="Q32" s="242">
        <f t="shared" si="4"/>
        <v>4.5</v>
      </c>
      <c r="R32" s="242">
        <f>VLOOKUP($B32,'Complexity of the crisis'!$C$6:$AN$170,22,FALSE)</f>
        <v>4.4000000000000004</v>
      </c>
      <c r="S32" s="243">
        <f>VLOOKUP($B32,'Complexity of the crisis'!$C$6:$AN$170,38,FALSE)</f>
        <v>4.5</v>
      </c>
      <c r="T32" s="139" t="str">
        <f>VLOOKUP(B32,Lists!$C$3:$E$163,3,FALSE)</f>
        <v>Middle east</v>
      </c>
      <c r="U32" s="149">
        <f>VLOOKUP(B32,'INFORM Severity - hidden'!$C$5:$V$170,20,FALSE)</f>
        <v>44376</v>
      </c>
    </row>
    <row r="33" spans="1:21" x14ac:dyDescent="0.25">
      <c r="A33" s="135" t="str">
        <f t="array" ref="A33">IFERROR(INDEX(Lists!$B$2:$B$153,SMALL(IF(Lists!$H$2:$H$153="Yes",ROW(Lists!$B$2:$B$153)),ROW(29:29))-1,1),"")</f>
        <v>Mixed migration flows in Italy</v>
      </c>
      <c r="B33" s="136" t="str">
        <f>VLOOKUP(A33,Lists!$B$2:$G$153,2,FALSE)</f>
        <v>ITA002</v>
      </c>
      <c r="C33" s="136" t="str">
        <f>VLOOKUP(B33,'INFORM Severity - hidden'!$C$5:$D$160,2,FALSE)</f>
        <v>Italy</v>
      </c>
      <c r="D33" s="136" t="str">
        <f>VLOOKUP(A33,Lists!$B$2:$G$153,3,FALSE)</f>
        <v>ITA</v>
      </c>
      <c r="E33" s="136" t="str">
        <f>VLOOKUP(A33,Lists!$B$2:$G$153,5,FALSE)</f>
        <v>International displacement</v>
      </c>
      <c r="F33" s="240">
        <f t="shared" si="0"/>
        <v>1.9</v>
      </c>
      <c r="G33" s="140">
        <f t="shared" si="1"/>
        <v>2</v>
      </c>
      <c r="H33" s="140" t="str">
        <f t="shared" si="2"/>
        <v>Low</v>
      </c>
      <c r="I33" s="241" t="str">
        <f>INDEX(Trends!$D$3:$D$404,MATCH(B33,Trends!$C$3:$C$404,0))</f>
        <v>-</v>
      </c>
      <c r="J33" s="140" t="str">
        <f>VLOOKUP($B33,Reliability!$A$3:$I$170,9,FALSE)</f>
        <v>High</v>
      </c>
      <c r="K33" s="242">
        <f t="shared" si="3"/>
        <v>2.7</v>
      </c>
      <c r="L33" s="242">
        <f>VLOOKUP($B33,'Impact of the crisis'!$C$6:$N$170,12,FALSE)</f>
        <v>1.7</v>
      </c>
      <c r="M33" s="242">
        <f>VLOOKUP($B33,'Impact of the crisis'!$C$6:$AB$170,26,FALSE)</f>
        <v>3.1</v>
      </c>
      <c r="N33" s="242">
        <f>VLOOKUP($B33,'Conditions of people affected'!$C$6:$R$170,16,FALSE)</f>
        <v>1.6</v>
      </c>
      <c r="O33" s="242">
        <f>VLOOKUP($B33,'Conditions of people affected'!$C$6:$R$170,9,FALSE)</f>
        <v>2.2000000000000002</v>
      </c>
      <c r="P33" s="242">
        <f>VLOOKUP($B33,'Conditions of people affected'!$C$6:$R$170,15,FALSE)</f>
        <v>1</v>
      </c>
      <c r="Q33" s="242">
        <f t="shared" si="4"/>
        <v>1.5</v>
      </c>
      <c r="R33" s="242">
        <f>VLOOKUP($B33,'Complexity of the crisis'!$C$6:$AN$170,22,FALSE)</f>
        <v>1.5</v>
      </c>
      <c r="S33" s="243">
        <f>VLOOKUP($B33,'Complexity of the crisis'!$C$6:$AN$170,38,FALSE)</f>
        <v>1.5</v>
      </c>
      <c r="T33" s="139" t="str">
        <f>VLOOKUP(B33,Lists!$C$3:$E$163,3,FALSE)</f>
        <v>Europe</v>
      </c>
      <c r="U33" s="149">
        <f>VLOOKUP(B33,'INFORM Severity - hidden'!$C$5:$V$170,20,FALSE)</f>
        <v>44376</v>
      </c>
    </row>
    <row r="34" spans="1:21" x14ac:dyDescent="0.25">
      <c r="A34" s="135" t="str">
        <f t="array" ref="A34">IFERROR(INDEX(Lists!$B$2:$B$153,SMALL(IF(Lists!$H$2:$H$153="Yes",ROW(Lists!$B$2:$B$153)),ROW(30:30))-1,1),"")</f>
        <v>Syrian refugees in Jordan</v>
      </c>
      <c r="B34" s="136" t="str">
        <f>VLOOKUP(A34,Lists!$B$2:$G$153,2,FALSE)</f>
        <v>JOR002</v>
      </c>
      <c r="C34" s="136" t="str">
        <f>VLOOKUP(B34,'INFORM Severity - hidden'!$C$5:$D$160,2,FALSE)</f>
        <v>Jordan</v>
      </c>
      <c r="D34" s="136" t="str">
        <f>VLOOKUP(A34,Lists!$B$2:$G$153,3,FALSE)</f>
        <v>JOR</v>
      </c>
      <c r="E34" s="136" t="str">
        <f>VLOOKUP(A34,Lists!$B$2:$G$153,5,FALSE)</f>
        <v>International displacement</v>
      </c>
      <c r="F34" s="240">
        <f t="shared" si="0"/>
        <v>2.9</v>
      </c>
      <c r="G34" s="140">
        <f t="shared" si="1"/>
        <v>3</v>
      </c>
      <c r="H34" s="140" t="str">
        <f t="shared" si="2"/>
        <v>Medium</v>
      </c>
      <c r="I34" s="241" t="str">
        <f>INDEX(Trends!$D$3:$D$404,MATCH(B34,Trends!$C$3:$C$404,0))</f>
        <v>Decreasing</v>
      </c>
      <c r="J34" s="140" t="str">
        <f>VLOOKUP($B34,Reliability!$A$3:$I$170,9,FALSE)</f>
        <v>High</v>
      </c>
      <c r="K34" s="242">
        <f t="shared" si="3"/>
        <v>2.7</v>
      </c>
      <c r="L34" s="242">
        <f>VLOOKUP($B34,'Impact of the crisis'!$C$6:$N$170,12,FALSE)</f>
        <v>3</v>
      </c>
      <c r="M34" s="242">
        <f>VLOOKUP($B34,'Impact of the crisis'!$C$6:$AB$170,26,FALSE)</f>
        <v>2.6</v>
      </c>
      <c r="N34" s="242">
        <f>VLOOKUP($B34,'Conditions of people affected'!$C$6:$R$170,16,FALSE)</f>
        <v>3.3</v>
      </c>
      <c r="O34" s="242">
        <f>VLOOKUP($B34,'Conditions of people affected'!$C$6:$R$170,9,FALSE)</f>
        <v>3.6</v>
      </c>
      <c r="P34" s="242">
        <f>VLOOKUP($B34,'Conditions of people affected'!$C$6:$R$170,15,FALSE)</f>
        <v>3</v>
      </c>
      <c r="Q34" s="242">
        <f t="shared" si="4"/>
        <v>2.5</v>
      </c>
      <c r="R34" s="242">
        <f>VLOOKUP($B34,'Complexity of the crisis'!$C$6:$AN$170,22,FALSE)</f>
        <v>3</v>
      </c>
      <c r="S34" s="243">
        <f>VLOOKUP($B34,'Complexity of the crisis'!$C$6:$AN$170,38,FALSE)</f>
        <v>2</v>
      </c>
      <c r="T34" s="139" t="str">
        <f>VLOOKUP(B34,Lists!$C$3:$E$163,3,FALSE)</f>
        <v>Middle east</v>
      </c>
      <c r="U34" s="149">
        <f>VLOOKUP(B34,'INFORM Severity - hidden'!$C$5:$V$170,20,FALSE)</f>
        <v>44376</v>
      </c>
    </row>
    <row r="35" spans="1:21" x14ac:dyDescent="0.25">
      <c r="A35" s="135" t="str">
        <f t="array" ref="A35">IFERROR(INDEX(Lists!$B$2:$B$153,SMALL(IF(Lists!$H$2:$H$153="Yes",ROW(Lists!$B$2:$B$153)),ROW(31:31))-1,1),"")</f>
        <v>Refugee situation in Kenya</v>
      </c>
      <c r="B35" s="136" t="str">
        <f>VLOOKUP(A35,Lists!$B$2:$G$153,2,FALSE)</f>
        <v>KEN002</v>
      </c>
      <c r="C35" s="136" t="str">
        <f>VLOOKUP(B35,'INFORM Severity - hidden'!$C$5:$D$160,2,FALSE)</f>
        <v>Kenya</v>
      </c>
      <c r="D35" s="136" t="str">
        <f>VLOOKUP(A35,Lists!$B$2:$G$153,3,FALSE)</f>
        <v>KEN</v>
      </c>
      <c r="E35" s="136" t="str">
        <f>VLOOKUP(A35,Lists!$B$2:$G$153,5,FALSE)</f>
        <v>International displacement</v>
      </c>
      <c r="F35" s="240">
        <f t="shared" si="0"/>
        <v>3</v>
      </c>
      <c r="G35" s="140">
        <f t="shared" si="1"/>
        <v>3</v>
      </c>
      <c r="H35" s="140" t="str">
        <f t="shared" si="2"/>
        <v>Medium</v>
      </c>
      <c r="I35" s="241" t="str">
        <f>INDEX(Trends!$D$3:$D$404,MATCH(B35,Trends!$C$3:$C$404,0))</f>
        <v>Increasing</v>
      </c>
      <c r="J35" s="140" t="str">
        <f>VLOOKUP($B35,Reliability!$A$3:$I$170,9,FALSE)</f>
        <v>Medium</v>
      </c>
      <c r="K35" s="242">
        <f t="shared" si="3"/>
        <v>2.9</v>
      </c>
      <c r="L35" s="242">
        <f>VLOOKUP($B35,'Impact of the crisis'!$C$6:$N$170,12,FALSE)</f>
        <v>1.9</v>
      </c>
      <c r="M35" s="242">
        <f>VLOOKUP($B35,'Impact of the crisis'!$C$6:$AB$170,26,FALSE)</f>
        <v>3.3</v>
      </c>
      <c r="N35" s="242">
        <f>VLOOKUP($B35,'Conditions of people affected'!$C$6:$R$170,16,FALSE)</f>
        <v>2.95</v>
      </c>
      <c r="O35" s="242">
        <f>VLOOKUP($B35,'Conditions of people affected'!$C$6:$R$170,9,FALSE)</f>
        <v>2.9</v>
      </c>
      <c r="P35" s="242">
        <f>VLOOKUP($B35,'Conditions of people affected'!$C$6:$R$170,15,FALSE)</f>
        <v>3</v>
      </c>
      <c r="Q35" s="242">
        <f t="shared" si="4"/>
        <v>3.2</v>
      </c>
      <c r="R35" s="242">
        <f>VLOOKUP($B35,'Complexity of the crisis'!$C$6:$AN$170,22,FALSE)</f>
        <v>4.0999999999999996</v>
      </c>
      <c r="S35" s="243">
        <f>VLOOKUP($B35,'Complexity of the crisis'!$C$6:$AN$170,38,FALSE)</f>
        <v>2</v>
      </c>
      <c r="T35" s="139" t="str">
        <f>VLOOKUP(B35,Lists!$C$3:$E$163,3,FALSE)</f>
        <v>Africa</v>
      </c>
      <c r="U35" s="149">
        <f>VLOOKUP(B35,'INFORM Severity - hidden'!$C$5:$V$170,20,FALSE)</f>
        <v>44356</v>
      </c>
    </row>
    <row r="36" spans="1:21" x14ac:dyDescent="0.25">
      <c r="A36" s="135" t="str">
        <f t="array" ref="A36">IFERROR(INDEX(Lists!$B$2:$B$153,SMALL(IF(Lists!$H$2:$H$153="Yes",ROW(Lists!$B$2:$B$153)),ROW(32:32))-1,1),"")</f>
        <v>Socioeconomic crisis in Lebanon</v>
      </c>
      <c r="B36" s="136" t="str">
        <f>VLOOKUP(A36,Lists!$B$2:$G$153,2,FALSE)</f>
        <v>LBN004</v>
      </c>
      <c r="C36" s="136" t="str">
        <f>VLOOKUP(B36,'INFORM Severity - hidden'!$C$5:$D$160,2,FALSE)</f>
        <v>Lebanon</v>
      </c>
      <c r="D36" s="136" t="str">
        <f>VLOOKUP(A36,Lists!$B$2:$G$153,3,FALSE)</f>
        <v>LBN</v>
      </c>
      <c r="E36" s="136" t="str">
        <f>VLOOKUP(A36,Lists!$B$2:$G$153,5,FALSE)</f>
        <v>Political and economic crisis</v>
      </c>
      <c r="F36" s="240">
        <f t="shared" si="0"/>
        <v>3.6</v>
      </c>
      <c r="G36" s="140">
        <f t="shared" si="1"/>
        <v>4</v>
      </c>
      <c r="H36" s="140" t="str">
        <f t="shared" si="2"/>
        <v>High</v>
      </c>
      <c r="I36" s="241" t="str">
        <f>INDEX(Trends!$D$3:$D$404,MATCH(B36,Trends!$C$3:$C$404,0))</f>
        <v>Stable</v>
      </c>
      <c r="J36" s="140" t="str">
        <f>VLOOKUP($B36,Reliability!$A$3:$I$170,9,FALSE)</f>
        <v>Medium</v>
      </c>
      <c r="K36" s="242">
        <f t="shared" si="3"/>
        <v>2.7</v>
      </c>
      <c r="L36" s="242">
        <f>VLOOKUP($B36,'Impact of the crisis'!$C$6:$N$170,12,FALSE)</f>
        <v>3.6</v>
      </c>
      <c r="M36" s="242">
        <f>VLOOKUP($B36,'Impact of the crisis'!$C$6:$AB$170,26,FALSE)</f>
        <v>2.1</v>
      </c>
      <c r="N36" s="242">
        <f>VLOOKUP($B36,'Conditions of people affected'!$C$6:$R$170,16,FALSE)</f>
        <v>4.0999999999999996</v>
      </c>
      <c r="O36" s="242">
        <f>VLOOKUP($B36,'Conditions of people affected'!$C$6:$R$170,9,FALSE)</f>
        <v>4.2</v>
      </c>
      <c r="P36" s="242">
        <f>VLOOKUP($B36,'Conditions of people affected'!$C$6:$R$170,15,FALSE)</f>
        <v>4</v>
      </c>
      <c r="Q36" s="242">
        <f t="shared" si="4"/>
        <v>3.2</v>
      </c>
      <c r="R36" s="242">
        <f>VLOOKUP($B36,'Complexity of the crisis'!$C$6:$AN$170,22,FALSE)</f>
        <v>3.3</v>
      </c>
      <c r="S36" s="243">
        <f>VLOOKUP($B36,'Complexity of the crisis'!$C$6:$AN$170,38,FALSE)</f>
        <v>3</v>
      </c>
      <c r="T36" s="139" t="str">
        <f>VLOOKUP(B36,Lists!$C$3:$E$163,3,FALSE)</f>
        <v>Middle east</v>
      </c>
      <c r="U36" s="149">
        <f>VLOOKUP(B36,'INFORM Severity - hidden'!$C$5:$V$170,20,FALSE)</f>
        <v>44419</v>
      </c>
    </row>
    <row r="37" spans="1:21" x14ac:dyDescent="0.25">
      <c r="A37" s="135" t="str">
        <f t="array" ref="A37">IFERROR(INDEX(Lists!$B$2:$B$153,SMALL(IF(Lists!$H$2:$H$153="Yes",ROW(Lists!$B$2:$B$153)),ROW(33:33))-1,1),"")</f>
        <v>Complex crisis in Libya</v>
      </c>
      <c r="B37" s="136" t="str">
        <f>VLOOKUP(A37,Lists!$B$2:$G$153,2,FALSE)</f>
        <v>LBY001</v>
      </c>
      <c r="C37" s="136" t="str">
        <f>VLOOKUP(B37,'INFORM Severity - hidden'!$C$5:$D$160,2,FALSE)</f>
        <v>Libya</v>
      </c>
      <c r="D37" s="136" t="str">
        <f>VLOOKUP(A37,Lists!$B$2:$G$153,3,FALSE)</f>
        <v>LBY</v>
      </c>
      <c r="E37" s="136" t="str">
        <f>VLOOKUP(A37,Lists!$B$2:$G$153,5,FALSE)</f>
        <v>Multiple crises country</v>
      </c>
      <c r="F37" s="240">
        <f t="shared" ref="F37:F68" si="5">IF(OR(N37="x",K37="x"),"x",ROUND((5-GEOMEAN(((5-K37)/5*4+1),((5-N37)/5*4+1),((5-N37)/5*4+1)))/4*3.5+Q37*0.3,1))</f>
        <v>3.9</v>
      </c>
      <c r="G37" s="140">
        <f t="shared" ref="G37:G68" si="6">IF(F37="x","x",ROUNDUP(F37,0))</f>
        <v>4</v>
      </c>
      <c r="H37" s="140" t="str">
        <f t="shared" ref="H37:H68" si="7">IF(N37="x","x",IF(K37="x","x",(IF(G37=5,"Very High",IF(G37=4,"High",IF(G37=3,"Medium",IF(G37=2,"Low","Very Low")))))))</f>
        <v>High</v>
      </c>
      <c r="I37" s="241" t="str">
        <f>INDEX(Trends!$D$3:$D$404,MATCH(B37,Trends!$C$3:$C$404,0))</f>
        <v>Decreasing</v>
      </c>
      <c r="J37" s="140" t="str">
        <f>VLOOKUP($B37,Reliability!$A$3:$I$170,9,FALSE)</f>
        <v>High</v>
      </c>
      <c r="K37" s="242">
        <f t="shared" ref="K37:K68" si="8">IF(OR(M37="x",L37="x"),"x",ROUND((5-GEOMEAN(((5-L37)/5*4+1),((5-M37)/5*4+1),((5-M37)/5*4+1)))/4*5,1))</f>
        <v>4</v>
      </c>
      <c r="L37" s="242">
        <f>VLOOKUP($B37,'Impact of the crisis'!$C$6:$N$170,12,FALSE)</f>
        <v>4.5999999999999996</v>
      </c>
      <c r="M37" s="242">
        <f>VLOOKUP($B37,'Impact of the crisis'!$C$6:$AB$170,26,FALSE)</f>
        <v>3.7</v>
      </c>
      <c r="N37" s="242">
        <f>VLOOKUP($B37,'Conditions of people affected'!$C$6:$R$170,16,FALSE)</f>
        <v>3.75</v>
      </c>
      <c r="O37" s="242">
        <f>VLOOKUP($B37,'Conditions of people affected'!$C$6:$R$170,9,FALSE)</f>
        <v>3.5</v>
      </c>
      <c r="P37" s="242">
        <f>VLOOKUP($B37,'Conditions of people affected'!$C$6:$R$170,15,FALSE)</f>
        <v>4</v>
      </c>
      <c r="Q37" s="242">
        <f t="shared" ref="Q37:Q68" si="9">IF(OR(S37="x",R37="x"),R37,ROUND((5-GEOMEAN(((5-R37)/5*4+1),((5-S37)/5*4+1)))/4*5,1))</f>
        <v>4.2</v>
      </c>
      <c r="R37" s="242">
        <f>VLOOKUP($B37,'Complexity of the crisis'!$C$6:$AN$170,22,FALSE)</f>
        <v>4.4000000000000004</v>
      </c>
      <c r="S37" s="243">
        <f>VLOOKUP($B37,'Complexity of the crisis'!$C$6:$AN$170,38,FALSE)</f>
        <v>4</v>
      </c>
      <c r="T37" s="139" t="str">
        <f>VLOOKUP(B37,Lists!$C$3:$E$163,3,FALSE)</f>
        <v>Africa</v>
      </c>
      <c r="U37" s="149">
        <f>VLOOKUP(B37,'INFORM Severity - hidden'!$C$5:$V$170,20,FALSE)</f>
        <v>44412</v>
      </c>
    </row>
    <row r="38" spans="1:21" x14ac:dyDescent="0.25">
      <c r="A38" s="135" t="str">
        <f t="array" ref="A38">IFERROR(INDEX(Lists!$B$2:$B$153,SMALL(IF(Lists!$H$2:$H$153="Yes",ROW(Lists!$B$2:$B$153)),ROW(34:34))-1,1),"")</f>
        <v>Drought in Lesotho</v>
      </c>
      <c r="B38" s="136" t="str">
        <f>VLOOKUP(A38,Lists!$B$2:$G$153,2,FALSE)</f>
        <v>LSO002</v>
      </c>
      <c r="C38" s="136" t="str">
        <f>VLOOKUP(B38,'INFORM Severity - hidden'!$C$5:$D$160,2,FALSE)</f>
        <v>Lesotho</v>
      </c>
      <c r="D38" s="136" t="str">
        <f>VLOOKUP(A38,Lists!$B$2:$G$153,3,FALSE)</f>
        <v>LSO</v>
      </c>
      <c r="E38" s="136" t="str">
        <f>VLOOKUP(A38,Lists!$B$2:$G$153,5,FALSE)</f>
        <v>Drought</v>
      </c>
      <c r="F38" s="240">
        <f t="shared" si="5"/>
        <v>2.5</v>
      </c>
      <c r="G38" s="140">
        <f t="shared" si="6"/>
        <v>3</v>
      </c>
      <c r="H38" s="140" t="str">
        <f t="shared" si="7"/>
        <v>Medium</v>
      </c>
      <c r="I38" s="241" t="str">
        <f>INDEX(Trends!$D$3:$D$404,MATCH(B38,Trends!$C$3:$C$404,0))</f>
        <v>Stable</v>
      </c>
      <c r="J38" s="140" t="str">
        <f>VLOOKUP($B38,Reliability!$A$3:$I$170,9,FALSE)</f>
        <v>Very High</v>
      </c>
      <c r="K38" s="242">
        <f t="shared" si="8"/>
        <v>2.2000000000000002</v>
      </c>
      <c r="L38" s="242">
        <f>VLOOKUP($B38,'Impact of the crisis'!$C$6:$N$170,12,FALSE)</f>
        <v>3</v>
      </c>
      <c r="M38" s="242">
        <f>VLOOKUP($B38,'Impact of the crisis'!$C$6:$AB$170,26,FALSE)</f>
        <v>1.8</v>
      </c>
      <c r="N38" s="242">
        <f>VLOOKUP($B38,'Conditions of people affected'!$C$6:$R$170,16,FALSE)</f>
        <v>3.45</v>
      </c>
      <c r="O38" s="242">
        <f>VLOOKUP($B38,'Conditions of people affected'!$C$6:$R$170,9,FALSE)</f>
        <v>2.9</v>
      </c>
      <c r="P38" s="242">
        <f>VLOOKUP($B38,'Conditions of people affected'!$C$6:$R$170,15,FALSE)</f>
        <v>4</v>
      </c>
      <c r="Q38" s="242">
        <f t="shared" si="9"/>
        <v>1.3</v>
      </c>
      <c r="R38" s="242">
        <f>VLOOKUP($B38,'Complexity of the crisis'!$C$6:$AN$170,22,FALSE)</f>
        <v>1.6</v>
      </c>
      <c r="S38" s="243">
        <f>VLOOKUP($B38,'Complexity of the crisis'!$C$6:$AN$170,38,FALSE)</f>
        <v>1</v>
      </c>
      <c r="T38" s="139" t="str">
        <f>VLOOKUP(B38,Lists!$C$3:$E$163,3,FALSE)</f>
        <v>Africa</v>
      </c>
      <c r="U38" s="149">
        <f>VLOOKUP(B38,'INFORM Severity - hidden'!$C$5:$V$170,20,FALSE)</f>
        <v>44388</v>
      </c>
    </row>
    <row r="39" spans="1:21" x14ac:dyDescent="0.25">
      <c r="A39" s="135" t="str">
        <f t="array" ref="A39">IFERROR(INDEX(Lists!$B$2:$B$153,SMALL(IF(Lists!$H$2:$H$153="Yes",ROW(Lists!$B$2:$B$153)),ROW(35:35))-1,1),"")</f>
        <v>Mixed migration flows in Morocco</v>
      </c>
      <c r="B39" s="136" t="str">
        <f>VLOOKUP(A39,Lists!$B$2:$G$153,2,FALSE)</f>
        <v>MAR002</v>
      </c>
      <c r="C39" s="136" t="str">
        <f>VLOOKUP(B39,'INFORM Severity - hidden'!$C$5:$D$160,2,FALSE)</f>
        <v>Morocco</v>
      </c>
      <c r="D39" s="136" t="str">
        <f>VLOOKUP(A39,Lists!$B$2:$G$153,3,FALSE)</f>
        <v>MAR</v>
      </c>
      <c r="E39" s="136" t="str">
        <f>VLOOKUP(A39,Lists!$B$2:$G$153,5,FALSE)</f>
        <v>International displacement</v>
      </c>
      <c r="F39" s="240" t="str">
        <f t="shared" si="5"/>
        <v>x</v>
      </c>
      <c r="G39" s="140" t="str">
        <f t="shared" si="6"/>
        <v>x</v>
      </c>
      <c r="H39" s="140" t="str">
        <f t="shared" si="7"/>
        <v>x</v>
      </c>
      <c r="I39" s="241" t="str">
        <f>INDEX(Trends!$D$3:$D$404,MATCH(B39,Trends!$C$3:$C$404,0))</f>
        <v>-</v>
      </c>
      <c r="J39" s="140" t="str">
        <f>VLOOKUP($B39,Reliability!$A$3:$I$170,9,FALSE)</f>
        <v>Very Low</v>
      </c>
      <c r="K39" s="242">
        <f t="shared" si="8"/>
        <v>3.9</v>
      </c>
      <c r="L39" s="242">
        <f>VLOOKUP($B39,'Impact of the crisis'!$C$6:$N$170,12,FALSE)</f>
        <v>4.8</v>
      </c>
      <c r="M39" s="242">
        <f>VLOOKUP($B39,'Impact of the crisis'!$C$6:$AB$170,26,FALSE)</f>
        <v>3.2</v>
      </c>
      <c r="N39" s="242" t="str">
        <f>VLOOKUP($B39,'Conditions of people affected'!$C$6:$R$170,16,FALSE)</f>
        <v>x</v>
      </c>
      <c r="O39" s="242" t="str">
        <f>VLOOKUP($B39,'Conditions of people affected'!$C$6:$R$170,9,FALSE)</f>
        <v>x</v>
      </c>
      <c r="P39" s="242" t="str">
        <f>VLOOKUP($B39,'Conditions of people affected'!$C$6:$R$170,15,FALSE)</f>
        <v>x</v>
      </c>
      <c r="Q39" s="242">
        <f t="shared" si="9"/>
        <v>2.7</v>
      </c>
      <c r="R39" s="242">
        <f>VLOOKUP($B39,'Complexity of the crisis'!$C$6:$AN$170,22,FALSE)</f>
        <v>3.6</v>
      </c>
      <c r="S39" s="243">
        <f>VLOOKUP($B39,'Complexity of the crisis'!$C$6:$AN$170,38,FALSE)</f>
        <v>1.5</v>
      </c>
      <c r="T39" s="139" t="str">
        <f>VLOOKUP(B39,Lists!$C$3:$E$163,3,FALSE)</f>
        <v>Africa</v>
      </c>
      <c r="U39" s="149">
        <f>VLOOKUP(B39,'INFORM Severity - hidden'!$C$5:$V$170,20,FALSE)</f>
        <v>44413</v>
      </c>
    </row>
    <row r="40" spans="1:21" x14ac:dyDescent="0.25">
      <c r="A40" s="135" t="str">
        <f t="array" ref="A40">IFERROR(INDEX(Lists!$B$2:$B$153,SMALL(IF(Lists!$H$2:$H$153="Yes",ROW(Lists!$B$2:$B$153)),ROW(36:36))-1,1),"")</f>
        <v>Drought in Madagascar</v>
      </c>
      <c r="B40" s="136" t="str">
        <f>VLOOKUP(A40,Lists!$B$2:$G$153,2,FALSE)</f>
        <v>MDG002</v>
      </c>
      <c r="C40" s="136" t="str">
        <f>VLOOKUP(B40,'INFORM Severity - hidden'!$C$5:$D$160,2,FALSE)</f>
        <v>Madagascar</v>
      </c>
      <c r="D40" s="136" t="str">
        <f>VLOOKUP(A40,Lists!$B$2:$G$153,3,FALSE)</f>
        <v>MDG</v>
      </c>
      <c r="E40" s="136" t="str">
        <f>VLOOKUP(A40,Lists!$B$2:$G$153,5,FALSE)</f>
        <v>Drought</v>
      </c>
      <c r="F40" s="240">
        <f t="shared" si="5"/>
        <v>2.8</v>
      </c>
      <c r="G40" s="140">
        <f t="shared" si="6"/>
        <v>3</v>
      </c>
      <c r="H40" s="140" t="str">
        <f t="shared" si="7"/>
        <v>Medium</v>
      </c>
      <c r="I40" s="241" t="str">
        <f>INDEX(Trends!$D$3:$D$404,MATCH(B40,Trends!$C$3:$C$404,0))</f>
        <v>Decreasing</v>
      </c>
      <c r="J40" s="140" t="str">
        <f>VLOOKUP($B40,Reliability!$A$3:$I$170,9,FALSE)</f>
        <v>Very High</v>
      </c>
      <c r="K40" s="242">
        <f t="shared" si="8"/>
        <v>1.8</v>
      </c>
      <c r="L40" s="242">
        <f>VLOOKUP($B40,'Impact of the crisis'!$C$6:$N$170,12,FALSE)</f>
        <v>1.8</v>
      </c>
      <c r="M40" s="242">
        <f>VLOOKUP($B40,'Impact of the crisis'!$C$6:$AB$170,26,FALSE)</f>
        <v>1.8</v>
      </c>
      <c r="N40" s="242">
        <f>VLOOKUP($B40,'Conditions of people affected'!$C$6:$R$170,16,FALSE)</f>
        <v>3.7</v>
      </c>
      <c r="O40" s="242">
        <f>VLOOKUP($B40,'Conditions of people affected'!$C$6:$R$170,9,FALSE)</f>
        <v>3.4</v>
      </c>
      <c r="P40" s="242">
        <f>VLOOKUP($B40,'Conditions of people affected'!$C$6:$R$170,15,FALSE)</f>
        <v>4</v>
      </c>
      <c r="Q40" s="242">
        <f t="shared" si="9"/>
        <v>1.9</v>
      </c>
      <c r="R40" s="242">
        <f>VLOOKUP($B40,'Complexity of the crisis'!$C$6:$AN$170,22,FALSE)</f>
        <v>2.2999999999999998</v>
      </c>
      <c r="S40" s="243">
        <f>VLOOKUP($B40,'Complexity of the crisis'!$C$6:$AN$170,38,FALSE)</f>
        <v>1.5</v>
      </c>
      <c r="T40" s="139" t="str">
        <f>VLOOKUP(B40,Lists!$C$3:$E$163,3,FALSE)</f>
        <v>Africa</v>
      </c>
      <c r="U40" s="149">
        <f>VLOOKUP(B40,'INFORM Severity - hidden'!$C$5:$V$170,20,FALSE)</f>
        <v>44384</v>
      </c>
    </row>
    <row r="41" spans="1:21" x14ac:dyDescent="0.25">
      <c r="A41" s="135" t="str">
        <f t="array" ref="A41">IFERROR(INDEX(Lists!$B$2:$B$153,SMALL(IF(Lists!$H$2:$H$153="Yes",ROW(Lists!$B$2:$B$153)),ROW(37:37))-1,1),"")</f>
        <v>Multiple crisis in Mexico</v>
      </c>
      <c r="B41" s="136" t="str">
        <f>VLOOKUP(A41,Lists!$B$2:$G$153,2,FALSE)</f>
        <v>MEX001</v>
      </c>
      <c r="C41" s="136" t="str">
        <f>VLOOKUP(B41,'INFORM Severity - hidden'!$C$5:$D$160,2,FALSE)</f>
        <v>Mexico</v>
      </c>
      <c r="D41" s="136" t="str">
        <f>VLOOKUP(A41,Lists!$B$2:$G$153,3,FALSE)</f>
        <v>MEX</v>
      </c>
      <c r="E41" s="136" t="str">
        <f>VLOOKUP(A41,Lists!$B$2:$G$153,5,FALSE)</f>
        <v>Multiple crises country</v>
      </c>
      <c r="F41" s="240" t="str">
        <f t="shared" si="5"/>
        <v>x</v>
      </c>
      <c r="G41" s="140" t="str">
        <f t="shared" si="6"/>
        <v>x</v>
      </c>
      <c r="H41" s="140" t="str">
        <f t="shared" si="7"/>
        <v>x</v>
      </c>
      <c r="I41" s="241" t="str">
        <f>INDEX(Trends!$D$3:$D$404,MATCH(B41,Trends!$C$3:$C$404,0))</f>
        <v>-</v>
      </c>
      <c r="J41" s="140" t="str">
        <f>VLOOKUP($B41,Reliability!$A$3:$I$170,9,FALSE)</f>
        <v>Very Low</v>
      </c>
      <c r="K41" s="242">
        <f t="shared" si="8"/>
        <v>4.5999999999999996</v>
      </c>
      <c r="L41" s="242">
        <f>VLOOKUP($B41,'Impact of the crisis'!$C$6:$N$170,12,FALSE)</f>
        <v>4.5999999999999996</v>
      </c>
      <c r="M41" s="242">
        <f>VLOOKUP($B41,'Impact of the crisis'!$C$6:$AB$170,26,FALSE)</f>
        <v>4.5999999999999996</v>
      </c>
      <c r="N41" s="242" t="str">
        <f>VLOOKUP($B41,'Conditions of people affected'!$C$6:$R$170,16,FALSE)</f>
        <v>x</v>
      </c>
      <c r="O41" s="242" t="str">
        <f>VLOOKUP($B41,'Conditions of people affected'!$C$6:$R$170,9,FALSE)</f>
        <v>x</v>
      </c>
      <c r="P41" s="242" t="str">
        <f>VLOOKUP($B41,'Conditions of people affected'!$C$6:$R$170,15,FALSE)</f>
        <v>x</v>
      </c>
      <c r="Q41" s="242">
        <f t="shared" si="9"/>
        <v>3.9</v>
      </c>
      <c r="R41" s="242">
        <f>VLOOKUP($B41,'Complexity of the crisis'!$C$6:$AN$170,22,FALSE)</f>
        <v>3.7</v>
      </c>
      <c r="S41" s="243">
        <f>VLOOKUP($B41,'Complexity of the crisis'!$C$6:$AN$170,38,FALSE)</f>
        <v>4</v>
      </c>
      <c r="T41" s="139" t="str">
        <f>VLOOKUP(B41,Lists!$C$3:$E$163,3,FALSE)</f>
        <v>Americas</v>
      </c>
      <c r="U41" s="149">
        <f>VLOOKUP(B41,'INFORM Severity - hidden'!$C$5:$V$170,20,FALSE)</f>
        <v>44361</v>
      </c>
    </row>
    <row r="42" spans="1:21" x14ac:dyDescent="0.25">
      <c r="A42" s="135" t="str">
        <f t="array" ref="A42">IFERROR(INDEX(Lists!$B$2:$B$153,SMALL(IF(Lists!$H$2:$H$153="Yes",ROW(Lists!$B$2:$B$153)),ROW(38:38))-1,1),"")</f>
        <v>Complex crisis in Mali</v>
      </c>
      <c r="B42" s="136" t="str">
        <f>VLOOKUP(A42,Lists!$B$2:$G$153,2,FALSE)</f>
        <v>MLI001</v>
      </c>
      <c r="C42" s="136" t="str">
        <f>VLOOKUP(B42,'INFORM Severity - hidden'!$C$5:$D$160,2,FALSE)</f>
        <v>Mali</v>
      </c>
      <c r="D42" s="136" t="str">
        <f>VLOOKUP(A42,Lists!$B$2:$G$153,3,FALSE)</f>
        <v>MLI</v>
      </c>
      <c r="E42" s="136" t="str">
        <f>VLOOKUP(A42,Lists!$B$2:$G$153,5,FALSE)</f>
        <v>Complex crisis</v>
      </c>
      <c r="F42" s="240">
        <f t="shared" si="5"/>
        <v>4.4000000000000004</v>
      </c>
      <c r="G42" s="140">
        <f t="shared" si="6"/>
        <v>5</v>
      </c>
      <c r="H42" s="140" t="str">
        <f t="shared" si="7"/>
        <v>Very High</v>
      </c>
      <c r="I42" s="241" t="str">
        <f>INDEX(Trends!$D$3:$D$404,MATCH(B42,Trends!$C$3:$C$404,0))</f>
        <v>Increasing</v>
      </c>
      <c r="J42" s="140" t="str">
        <f>VLOOKUP($B42,Reliability!$A$3:$I$170,9,FALSE)</f>
        <v>High</v>
      </c>
      <c r="K42" s="242">
        <f t="shared" si="8"/>
        <v>4.2</v>
      </c>
      <c r="L42" s="242">
        <f>VLOOKUP($B42,'Impact of the crisis'!$C$6:$N$170,12,FALSE)</f>
        <v>4.9000000000000004</v>
      </c>
      <c r="M42" s="242">
        <f>VLOOKUP($B42,'Impact of the crisis'!$C$6:$AB$170,26,FALSE)</f>
        <v>3.7</v>
      </c>
      <c r="N42" s="242">
        <f>VLOOKUP($B42,'Conditions of people affected'!$C$6:$R$170,16,FALSE)</f>
        <v>4.3</v>
      </c>
      <c r="O42" s="242">
        <f>VLOOKUP($B42,'Conditions of people affected'!$C$6:$R$170,9,FALSE)</f>
        <v>4.5999999999999996</v>
      </c>
      <c r="P42" s="242">
        <f>VLOOKUP($B42,'Conditions of people affected'!$C$6:$R$170,15,FALSE)</f>
        <v>4</v>
      </c>
      <c r="Q42" s="242">
        <f t="shared" si="9"/>
        <v>4.5999999999999996</v>
      </c>
      <c r="R42" s="242">
        <f>VLOOKUP($B42,'Complexity of the crisis'!$C$6:$AN$170,22,FALSE)</f>
        <v>4</v>
      </c>
      <c r="S42" s="243">
        <f>VLOOKUP($B42,'Complexity of the crisis'!$C$6:$AN$170,38,FALSE)</f>
        <v>5</v>
      </c>
      <c r="T42" s="139" t="str">
        <f>VLOOKUP(B42,Lists!$C$3:$E$163,3,FALSE)</f>
        <v>Africa</v>
      </c>
      <c r="U42" s="149">
        <f>VLOOKUP(B42,'INFORM Severity - hidden'!$C$5:$V$170,20,FALSE)</f>
        <v>44404</v>
      </c>
    </row>
    <row r="43" spans="1:21" x14ac:dyDescent="0.25">
      <c r="A43" s="135" t="str">
        <f t="array" ref="A43">IFERROR(INDEX(Lists!$B$2:$B$153,SMALL(IF(Lists!$H$2:$H$153="Yes",ROW(Lists!$B$2:$B$153)),ROW(39:39))-1,1),"")</f>
        <v>Multiple crises in Myanmar</v>
      </c>
      <c r="B43" s="136" t="str">
        <f>VLOOKUP(A43,Lists!$B$2:$G$153,2,FALSE)</f>
        <v>MMR001</v>
      </c>
      <c r="C43" s="136" t="str">
        <f>VLOOKUP(B43,'INFORM Severity - hidden'!$C$5:$D$160,2,FALSE)</f>
        <v>Myanmar</v>
      </c>
      <c r="D43" s="136" t="str">
        <f>VLOOKUP(A43,Lists!$B$2:$G$153,3,FALSE)</f>
        <v>MMR</v>
      </c>
      <c r="E43" s="136" t="str">
        <f>VLOOKUP(A43,Lists!$B$2:$G$153,5,FALSE)</f>
        <v>Multiple crises country</v>
      </c>
      <c r="F43" s="240">
        <f t="shared" si="5"/>
        <v>4</v>
      </c>
      <c r="G43" s="140">
        <f t="shared" si="6"/>
        <v>4</v>
      </c>
      <c r="H43" s="140" t="str">
        <f t="shared" si="7"/>
        <v>High</v>
      </c>
      <c r="I43" s="241" t="str">
        <f>INDEX(Trends!$D$3:$D$404,MATCH(B43,Trends!$C$3:$C$404,0))</f>
        <v>Increasing</v>
      </c>
      <c r="J43" s="140" t="str">
        <f>VLOOKUP($B43,Reliability!$A$3:$I$170,9,FALSE)</f>
        <v>High</v>
      </c>
      <c r="K43" s="242">
        <f t="shared" si="8"/>
        <v>4.0999999999999996</v>
      </c>
      <c r="L43" s="242">
        <f>VLOOKUP($B43,'Impact of the crisis'!$C$6:$N$170,12,FALSE)</f>
        <v>4.5</v>
      </c>
      <c r="M43" s="242">
        <f>VLOOKUP($B43,'Impact of the crisis'!$C$6:$AB$170,26,FALSE)</f>
        <v>3.9</v>
      </c>
      <c r="N43" s="242">
        <f>VLOOKUP($B43,'Conditions of people affected'!$C$6:$R$170,16,FALSE)</f>
        <v>3.65</v>
      </c>
      <c r="O43" s="242">
        <f>VLOOKUP($B43,'Conditions of people affected'!$C$6:$R$170,9,FALSE)</f>
        <v>4.3</v>
      </c>
      <c r="P43" s="242">
        <f>VLOOKUP($B43,'Conditions of people affected'!$C$6:$R$170,15,FALSE)</f>
        <v>3</v>
      </c>
      <c r="Q43" s="242">
        <f t="shared" si="9"/>
        <v>4.5</v>
      </c>
      <c r="R43" s="242">
        <f>VLOOKUP($B43,'Complexity of the crisis'!$C$6:$AN$170,22,FALSE)</f>
        <v>4.4000000000000004</v>
      </c>
      <c r="S43" s="243">
        <f>VLOOKUP($B43,'Complexity of the crisis'!$C$6:$AN$170,38,FALSE)</f>
        <v>4.5</v>
      </c>
      <c r="T43" s="139" t="str">
        <f>VLOOKUP(B43,Lists!$C$3:$E$163,3,FALSE)</f>
        <v>Asia</v>
      </c>
      <c r="U43" s="149">
        <f>VLOOKUP(B43,'INFORM Severity - hidden'!$C$5:$V$170,20,FALSE)</f>
        <v>44439</v>
      </c>
    </row>
    <row r="44" spans="1:21" x14ac:dyDescent="0.25">
      <c r="A44" s="135" t="str">
        <f t="array" ref="A44">IFERROR(INDEX(Lists!$B$2:$B$153,SMALL(IF(Lists!$H$2:$H$153="Yes",ROW(Lists!$B$2:$B$153)),ROW(40:40))-1,1),"")</f>
        <v>Cabo Delgado Islamist Insurgency</v>
      </c>
      <c r="B44" s="136" t="str">
        <f>VLOOKUP(A44,Lists!$B$2:$G$153,2,FALSE)</f>
        <v>MOZ004</v>
      </c>
      <c r="C44" s="136" t="str">
        <f>VLOOKUP(B44,'INFORM Severity - hidden'!$C$5:$D$160,2,FALSE)</f>
        <v>Mozambique</v>
      </c>
      <c r="D44" s="136" t="str">
        <f>VLOOKUP(A44,Lists!$B$2:$G$153,3,FALSE)</f>
        <v>MOZ</v>
      </c>
      <c r="E44" s="136" t="str">
        <f>VLOOKUP(A44,Lists!$B$2:$G$153,5,FALSE)</f>
        <v>Other type of violence</v>
      </c>
      <c r="F44" s="240">
        <f t="shared" si="5"/>
        <v>3.5</v>
      </c>
      <c r="G44" s="140">
        <f t="shared" si="6"/>
        <v>4</v>
      </c>
      <c r="H44" s="140" t="str">
        <f t="shared" si="7"/>
        <v>High</v>
      </c>
      <c r="I44" s="241" t="str">
        <f>INDEX(Trends!$D$3:$D$404,MATCH(B44,Trends!$C$3:$C$404,0))</f>
        <v>Stable</v>
      </c>
      <c r="J44" s="140" t="str">
        <f>VLOOKUP($B44,Reliability!$A$3:$I$170,9,FALSE)</f>
        <v>High</v>
      </c>
      <c r="K44" s="242">
        <f t="shared" si="8"/>
        <v>3.4</v>
      </c>
      <c r="L44" s="242">
        <f>VLOOKUP($B44,'Impact of the crisis'!$C$6:$N$170,12,FALSE)</f>
        <v>2.8</v>
      </c>
      <c r="M44" s="242">
        <f>VLOOKUP($B44,'Impact of the crisis'!$C$6:$AB$170,26,FALSE)</f>
        <v>3.6</v>
      </c>
      <c r="N44" s="242">
        <f>VLOOKUP($B44,'Conditions of people affected'!$C$6:$R$170,16,FALSE)</f>
        <v>3.25</v>
      </c>
      <c r="O44" s="242">
        <f>VLOOKUP($B44,'Conditions of people affected'!$C$6:$R$170,9,FALSE)</f>
        <v>3.5</v>
      </c>
      <c r="P44" s="242">
        <f>VLOOKUP($B44,'Conditions of people affected'!$C$6:$R$170,15,FALSE)</f>
        <v>3</v>
      </c>
      <c r="Q44" s="242">
        <f t="shared" si="9"/>
        <v>4.0999999999999996</v>
      </c>
      <c r="R44" s="242">
        <f>VLOOKUP($B44,'Complexity of the crisis'!$C$6:$AN$170,22,FALSE)</f>
        <v>4.5</v>
      </c>
      <c r="S44" s="243">
        <f>VLOOKUP($B44,'Complexity of the crisis'!$C$6:$AN$170,38,FALSE)</f>
        <v>3.5</v>
      </c>
      <c r="T44" s="139" t="str">
        <f>VLOOKUP(B44,Lists!$C$3:$E$163,3,FALSE)</f>
        <v>Africa</v>
      </c>
      <c r="U44" s="149">
        <f>VLOOKUP(B44,'INFORM Severity - hidden'!$C$5:$V$170,20,FALSE)</f>
        <v>44392</v>
      </c>
    </row>
    <row r="45" spans="1:21" x14ac:dyDescent="0.25">
      <c r="A45" s="135" t="str">
        <f t="array" ref="A45">IFERROR(INDEX(Lists!$B$2:$B$153,SMALL(IF(Lists!$H$2:$H$153="Yes",ROW(Lists!$B$2:$B$153)),ROW(41:41))-1,1),"")</f>
        <v>Food Security in Mauritania</v>
      </c>
      <c r="B45" s="136" t="str">
        <f>VLOOKUP(A45,Lists!$B$2:$G$153,2,FALSE)</f>
        <v>MRT003</v>
      </c>
      <c r="C45" s="136" t="str">
        <f>VLOOKUP(B45,'INFORM Severity - hidden'!$C$5:$D$160,2,FALSE)</f>
        <v>Mauritania</v>
      </c>
      <c r="D45" s="136" t="str">
        <f>VLOOKUP(A45,Lists!$B$2:$G$153,3,FALSE)</f>
        <v>MRT</v>
      </c>
      <c r="E45" s="136" t="str">
        <f>VLOOKUP(A45,Lists!$B$2:$G$153,5,FALSE)</f>
        <v>Drought</v>
      </c>
      <c r="F45" s="240">
        <f t="shared" si="5"/>
        <v>2.9</v>
      </c>
      <c r="G45" s="140">
        <f t="shared" si="6"/>
        <v>3</v>
      </c>
      <c r="H45" s="140" t="str">
        <f t="shared" si="7"/>
        <v>Medium</v>
      </c>
      <c r="I45" s="241" t="str">
        <f>INDEX(Trends!$D$3:$D$404,MATCH(B45,Trends!$C$3:$C$404,0))</f>
        <v>Increasing</v>
      </c>
      <c r="J45" s="140" t="str">
        <f>VLOOKUP($B45,Reliability!$A$3:$I$170,9,FALSE)</f>
        <v>Medium</v>
      </c>
      <c r="K45" s="242">
        <f t="shared" si="8"/>
        <v>3.4</v>
      </c>
      <c r="L45" s="242">
        <f>VLOOKUP($B45,'Impact of the crisis'!$C$6:$N$170,12,FALSE)</f>
        <v>4.4000000000000004</v>
      </c>
      <c r="M45" s="242">
        <f>VLOOKUP($B45,'Impact of the crisis'!$C$6:$AB$170,26,FALSE)</f>
        <v>2.8</v>
      </c>
      <c r="N45" s="242">
        <f>VLOOKUP($B45,'Conditions of people affected'!$C$6:$R$170,16,FALSE)</f>
        <v>2.9</v>
      </c>
      <c r="O45" s="242">
        <f>VLOOKUP($B45,'Conditions of people affected'!$C$6:$R$170,9,FALSE)</f>
        <v>2.8</v>
      </c>
      <c r="P45" s="242">
        <f>VLOOKUP($B45,'Conditions of people affected'!$C$6:$R$170,15,FALSE)</f>
        <v>3</v>
      </c>
      <c r="Q45" s="242">
        <f t="shared" si="9"/>
        <v>2.4</v>
      </c>
      <c r="R45" s="242">
        <f>VLOOKUP($B45,'Complexity of the crisis'!$C$6:$AN$170,22,FALSE)</f>
        <v>2.7</v>
      </c>
      <c r="S45" s="243">
        <f>VLOOKUP($B45,'Complexity of the crisis'!$C$6:$AN$170,38,FALSE)</f>
        <v>2</v>
      </c>
      <c r="T45" s="139" t="str">
        <f>VLOOKUP(B45,Lists!$C$3:$E$163,3,FALSE)</f>
        <v>Africa</v>
      </c>
      <c r="U45" s="149">
        <f>VLOOKUP(B45,'INFORM Severity - hidden'!$C$5:$V$170,20,FALSE)</f>
        <v>44419</v>
      </c>
    </row>
    <row r="46" spans="1:21" x14ac:dyDescent="0.25">
      <c r="A46" s="135" t="str">
        <f t="array" ref="A46">IFERROR(INDEX(Lists!$B$2:$B$153,SMALL(IF(Lists!$H$2:$H$153="Yes",ROW(Lists!$B$2:$B$153)),ROW(42:42))-1,1),"")</f>
        <v>Complex crisis in Malawi</v>
      </c>
      <c r="B46" s="136" t="str">
        <f>VLOOKUP(A46,Lists!$B$2:$G$153,2,FALSE)</f>
        <v>MWI002</v>
      </c>
      <c r="C46" s="136" t="str">
        <f>VLOOKUP(B46,'INFORM Severity - hidden'!$C$5:$D$160,2,FALSE)</f>
        <v>Malawi</v>
      </c>
      <c r="D46" s="136" t="str">
        <f>VLOOKUP(A46,Lists!$B$2:$G$153,3,FALSE)</f>
        <v>MWI</v>
      </c>
      <c r="E46" s="136" t="str">
        <f>VLOOKUP(A46,Lists!$B$2:$G$153,5,FALSE)</f>
        <v>Complex crisis</v>
      </c>
      <c r="F46" s="240">
        <f t="shared" si="5"/>
        <v>3</v>
      </c>
      <c r="G46" s="140">
        <f t="shared" si="6"/>
        <v>3</v>
      </c>
      <c r="H46" s="140" t="str">
        <f t="shared" si="7"/>
        <v>Medium</v>
      </c>
      <c r="I46" s="241" t="str">
        <f>INDEX(Trends!$D$3:$D$404,MATCH(B46,Trends!$C$3:$C$404,0))</f>
        <v>Increasing</v>
      </c>
      <c r="J46" s="140" t="str">
        <f>VLOOKUP($B46,Reliability!$A$3:$I$170,9,FALSE)</f>
        <v>Very High</v>
      </c>
      <c r="K46" s="242">
        <f t="shared" si="8"/>
        <v>3.1</v>
      </c>
      <c r="L46" s="242">
        <f>VLOOKUP($B46,'Impact of the crisis'!$C$6:$N$170,12,FALSE)</f>
        <v>4.4000000000000004</v>
      </c>
      <c r="M46" s="242">
        <f>VLOOKUP($B46,'Impact of the crisis'!$C$6:$AB$170,26,FALSE)</f>
        <v>2.1</v>
      </c>
      <c r="N46" s="242">
        <f>VLOOKUP($B46,'Conditions of people affected'!$C$6:$R$170,16,FALSE)</f>
        <v>3.5</v>
      </c>
      <c r="O46" s="242">
        <f>VLOOKUP($B46,'Conditions of people affected'!$C$6:$R$170,9,FALSE)</f>
        <v>4</v>
      </c>
      <c r="P46" s="242">
        <f>VLOOKUP($B46,'Conditions of people affected'!$C$6:$R$170,15,FALSE)</f>
        <v>3</v>
      </c>
      <c r="Q46" s="242">
        <f t="shared" si="9"/>
        <v>2</v>
      </c>
      <c r="R46" s="242">
        <f>VLOOKUP($B46,'Complexity of the crisis'!$C$6:$AN$170,22,FALSE)</f>
        <v>1.9</v>
      </c>
      <c r="S46" s="243">
        <f>VLOOKUP($B46,'Complexity of the crisis'!$C$6:$AN$170,38,FALSE)</f>
        <v>2</v>
      </c>
      <c r="T46" s="139" t="str">
        <f>VLOOKUP(B46,Lists!$C$3:$E$163,3,FALSE)</f>
        <v>Africa</v>
      </c>
      <c r="U46" s="149">
        <f>VLOOKUP(B46,'INFORM Severity - hidden'!$C$5:$V$170,20,FALSE)</f>
        <v>44388</v>
      </c>
    </row>
    <row r="47" spans="1:21" x14ac:dyDescent="0.25">
      <c r="A47" s="135" t="str">
        <f t="array" ref="A47">IFERROR(INDEX(Lists!$B$2:$B$153,SMALL(IF(Lists!$H$2:$H$153="Yes",ROW(Lists!$B$2:$B$153)),ROW(43:43))-1,1),"")</f>
        <v>International Refugees in Malaysia</v>
      </c>
      <c r="B47" s="136" t="str">
        <f>VLOOKUP(A47,Lists!$B$2:$G$153,2,FALSE)</f>
        <v>MYS001</v>
      </c>
      <c r="C47" s="136" t="str">
        <f>VLOOKUP(B47,'INFORM Severity - hidden'!$C$5:$D$160,2,FALSE)</f>
        <v>Malaysia</v>
      </c>
      <c r="D47" s="136" t="str">
        <f>VLOOKUP(A47,Lists!$B$2:$G$153,3,FALSE)</f>
        <v>MYS</v>
      </c>
      <c r="E47" s="136" t="str">
        <f>VLOOKUP(A47,Lists!$B$2:$G$153,5,FALSE)</f>
        <v>International displacement</v>
      </c>
      <c r="F47" s="240">
        <f t="shared" si="5"/>
        <v>1.8</v>
      </c>
      <c r="G47" s="140">
        <f t="shared" si="6"/>
        <v>2</v>
      </c>
      <c r="H47" s="140" t="str">
        <f t="shared" si="7"/>
        <v>Low</v>
      </c>
      <c r="I47" s="241" t="str">
        <f>INDEX(Trends!$D$3:$D$404,MATCH(B47,Trends!$C$3:$C$404,0))</f>
        <v>Increasing</v>
      </c>
      <c r="J47" s="140" t="str">
        <f>VLOOKUP($B47,Reliability!$A$3:$I$170,9,FALSE)</f>
        <v>High</v>
      </c>
      <c r="K47" s="242">
        <f t="shared" si="8"/>
        <v>1.5</v>
      </c>
      <c r="L47" s="242">
        <f>VLOOKUP($B47,'Impact of the crisis'!$C$6:$N$170,12,FALSE)</f>
        <v>1</v>
      </c>
      <c r="M47" s="242">
        <f>VLOOKUP($B47,'Impact of the crisis'!$C$6:$AB$170,26,FALSE)</f>
        <v>1.8</v>
      </c>
      <c r="N47" s="242">
        <f>VLOOKUP($B47,'Conditions of people affected'!$C$6:$R$170,16,FALSE)</f>
        <v>1.55</v>
      </c>
      <c r="O47" s="242">
        <f>VLOOKUP($B47,'Conditions of people affected'!$C$6:$R$170,9,FALSE)</f>
        <v>2.1</v>
      </c>
      <c r="P47" s="242">
        <f>VLOOKUP($B47,'Conditions of people affected'!$C$6:$R$170,15,FALSE)</f>
        <v>1</v>
      </c>
      <c r="Q47" s="242">
        <f t="shared" si="9"/>
        <v>2.2999999999999998</v>
      </c>
      <c r="R47" s="242">
        <f>VLOOKUP($B47,'Complexity of the crisis'!$C$6:$AN$170,22,FALSE)</f>
        <v>2</v>
      </c>
      <c r="S47" s="243">
        <f>VLOOKUP($B47,'Complexity of the crisis'!$C$6:$AN$170,38,FALSE)</f>
        <v>2.5</v>
      </c>
      <c r="T47" s="139" t="str">
        <f>VLOOKUP(B47,Lists!$C$3:$E$163,3,FALSE)</f>
        <v>Asia</v>
      </c>
      <c r="U47" s="149">
        <f>VLOOKUP(B47,'INFORM Severity - hidden'!$C$5:$V$170,20,FALSE)</f>
        <v>44439</v>
      </c>
    </row>
    <row r="48" spans="1:21" x14ac:dyDescent="0.25">
      <c r="A48" s="135" t="str">
        <f t="array" ref="A48">IFERROR(INDEX(Lists!$B$2:$B$153,SMALL(IF(Lists!$H$2:$H$153="Yes",ROW(Lists!$B$2:$B$153)),ROW(44:44))-1,1),"")</f>
        <v>Food Security Crisis in Namibia</v>
      </c>
      <c r="B48" s="136" t="str">
        <f>VLOOKUP(A48,Lists!$B$2:$G$153,2,FALSE)</f>
        <v>NAM002</v>
      </c>
      <c r="C48" s="136" t="str">
        <f>VLOOKUP(B48,'INFORM Severity - hidden'!$C$5:$D$160,2,FALSE)</f>
        <v>Namibia</v>
      </c>
      <c r="D48" s="136" t="str">
        <f>VLOOKUP(A48,Lists!$B$2:$G$153,3,FALSE)</f>
        <v>NAM</v>
      </c>
      <c r="E48" s="136" t="str">
        <f>VLOOKUP(A48,Lists!$B$2:$G$153,5,FALSE)</f>
        <v>Food Security</v>
      </c>
      <c r="F48" s="240">
        <f t="shared" si="5"/>
        <v>2.2999999999999998</v>
      </c>
      <c r="G48" s="140">
        <f t="shared" si="6"/>
        <v>3</v>
      </c>
      <c r="H48" s="140" t="str">
        <f t="shared" si="7"/>
        <v>Medium</v>
      </c>
      <c r="I48" s="241" t="str">
        <f>INDEX(Trends!$D$3:$D$404,MATCH(B48,Trends!$C$3:$C$404,0))</f>
        <v>Increasing</v>
      </c>
      <c r="J48" s="140" t="str">
        <f>VLOOKUP($B48,Reliability!$A$3:$I$170,9,FALSE)</f>
        <v>High</v>
      </c>
      <c r="K48" s="242">
        <f t="shared" si="8"/>
        <v>2.6</v>
      </c>
      <c r="L48" s="242">
        <f>VLOOKUP($B48,'Impact of the crisis'!$C$6:$N$170,12,FALSE)</f>
        <v>4.0999999999999996</v>
      </c>
      <c r="M48" s="242">
        <f>VLOOKUP($B48,'Impact of the crisis'!$C$6:$AB$170,26,FALSE)</f>
        <v>1.4</v>
      </c>
      <c r="N48" s="242">
        <f>VLOOKUP($B48,'Conditions of people affected'!$C$6:$R$170,16,FALSE)</f>
        <v>2.85</v>
      </c>
      <c r="O48" s="242">
        <f>VLOOKUP($B48,'Conditions of people affected'!$C$6:$R$170,9,FALSE)</f>
        <v>2.7</v>
      </c>
      <c r="P48" s="242">
        <f>VLOOKUP($B48,'Conditions of people affected'!$C$6:$R$170,15,FALSE)</f>
        <v>3</v>
      </c>
      <c r="Q48" s="242">
        <f t="shared" si="9"/>
        <v>1.3</v>
      </c>
      <c r="R48" s="242">
        <f>VLOOKUP($B48,'Complexity of the crisis'!$C$6:$AN$170,22,FALSE)</f>
        <v>1.5</v>
      </c>
      <c r="S48" s="243">
        <f>VLOOKUP($B48,'Complexity of the crisis'!$C$6:$AN$170,38,FALSE)</f>
        <v>1</v>
      </c>
      <c r="T48" s="139" t="str">
        <f>VLOOKUP(B48,Lists!$C$3:$E$163,3,FALSE)</f>
        <v>Africa</v>
      </c>
      <c r="U48" s="149">
        <f>VLOOKUP(B48,'INFORM Severity - hidden'!$C$5:$V$170,20,FALSE)</f>
        <v>44388</v>
      </c>
    </row>
    <row r="49" spans="1:21" x14ac:dyDescent="0.25">
      <c r="A49" s="135" t="str">
        <f t="array" ref="A49">IFERROR(INDEX(Lists!$B$2:$B$153,SMALL(IF(Lists!$H$2:$H$153="Yes",ROW(Lists!$B$2:$B$153)),ROW(45:45))-1,1),"")</f>
        <v>Multiple crises in Niger</v>
      </c>
      <c r="B49" s="136" t="str">
        <f>VLOOKUP(A49,Lists!$B$2:$G$153,2,FALSE)</f>
        <v>NER001</v>
      </c>
      <c r="C49" s="136" t="str">
        <f>VLOOKUP(B49,'INFORM Severity - hidden'!$C$5:$D$160,2,FALSE)</f>
        <v>Niger</v>
      </c>
      <c r="D49" s="136" t="str">
        <f>VLOOKUP(A49,Lists!$B$2:$G$153,3,FALSE)</f>
        <v>NER</v>
      </c>
      <c r="E49" s="136" t="str">
        <f>VLOOKUP(A49,Lists!$B$2:$G$153,5,FALSE)</f>
        <v>Multiple crises country</v>
      </c>
      <c r="F49" s="240">
        <f t="shared" si="5"/>
        <v>3.9</v>
      </c>
      <c r="G49" s="140">
        <f t="shared" si="6"/>
        <v>4</v>
      </c>
      <c r="H49" s="140" t="str">
        <f t="shared" si="7"/>
        <v>High</v>
      </c>
      <c r="I49" s="241" t="str">
        <f>INDEX(Trends!$D$3:$D$404,MATCH(B49,Trends!$C$3:$C$404,0))</f>
        <v>Increasing</v>
      </c>
      <c r="J49" s="140" t="str">
        <f>VLOOKUP($B49,Reliability!$A$3:$I$170,9,FALSE)</f>
        <v>High</v>
      </c>
      <c r="K49" s="242">
        <f t="shared" si="8"/>
        <v>4.0999999999999996</v>
      </c>
      <c r="L49" s="242">
        <f>VLOOKUP($B49,'Impact of the crisis'!$C$6:$N$170,12,FALSE)</f>
        <v>4.9000000000000004</v>
      </c>
      <c r="M49" s="242">
        <f>VLOOKUP($B49,'Impact of the crisis'!$C$6:$AB$170,26,FALSE)</f>
        <v>3.6</v>
      </c>
      <c r="N49" s="242">
        <f>VLOOKUP($B49,'Conditions of people affected'!$C$6:$R$170,16,FALSE)</f>
        <v>3.65</v>
      </c>
      <c r="O49" s="242">
        <f>VLOOKUP($B49,'Conditions of people affected'!$C$6:$R$170,9,FALSE)</f>
        <v>4.3</v>
      </c>
      <c r="P49" s="242">
        <f>VLOOKUP($B49,'Conditions of people affected'!$C$6:$R$170,15,FALSE)</f>
        <v>3</v>
      </c>
      <c r="Q49" s="242">
        <f t="shared" si="9"/>
        <v>4</v>
      </c>
      <c r="R49" s="242">
        <f>VLOOKUP($B49,'Complexity of the crisis'!$C$6:$AN$170,22,FALSE)</f>
        <v>3.3</v>
      </c>
      <c r="S49" s="243">
        <f>VLOOKUP($B49,'Complexity of the crisis'!$C$6:$AN$170,38,FALSE)</f>
        <v>4.5</v>
      </c>
      <c r="T49" s="139" t="str">
        <f>VLOOKUP(B49,Lists!$C$3:$E$163,3,FALSE)</f>
        <v>Africa</v>
      </c>
      <c r="U49" s="149">
        <f>VLOOKUP(B49,'INFORM Severity - hidden'!$C$5:$V$170,20,FALSE)</f>
        <v>44356</v>
      </c>
    </row>
    <row r="50" spans="1:21" x14ac:dyDescent="0.25">
      <c r="A50" s="135" t="str">
        <f t="array" ref="A50">IFERROR(INDEX(Lists!$B$2:$B$153,SMALL(IF(Lists!$H$2:$H$153="Yes",ROW(Lists!$B$2:$B$153)),ROW(46:46))-1,1),"")</f>
        <v>Complex crisis in Nigeria</v>
      </c>
      <c r="B50" s="136" t="str">
        <f>VLOOKUP(A50,Lists!$B$2:$G$153,2,FALSE)</f>
        <v>NGA001</v>
      </c>
      <c r="C50" s="136" t="str">
        <f>VLOOKUP(B50,'INFORM Severity - hidden'!$C$5:$D$160,2,FALSE)</f>
        <v>Nigeria</v>
      </c>
      <c r="D50" s="136" t="str">
        <f>VLOOKUP(A50,Lists!$B$2:$G$153,3,FALSE)</f>
        <v>NGA</v>
      </c>
      <c r="E50" s="136" t="str">
        <f>VLOOKUP(A50,Lists!$B$2:$G$153,5,FALSE)</f>
        <v>Complex crisis</v>
      </c>
      <c r="F50" s="240">
        <f t="shared" si="5"/>
        <v>4.3</v>
      </c>
      <c r="G50" s="140">
        <f t="shared" si="6"/>
        <v>5</v>
      </c>
      <c r="H50" s="140" t="str">
        <f t="shared" si="7"/>
        <v>Very High</v>
      </c>
      <c r="I50" s="241" t="str">
        <f>INDEX(Trends!$D$3:$D$404,MATCH(B50,Trends!$C$3:$C$404,0))</f>
        <v>Increasing</v>
      </c>
      <c r="J50" s="140" t="str">
        <f>VLOOKUP($B50,Reliability!$A$3:$I$170,9,FALSE)</f>
        <v>High</v>
      </c>
      <c r="K50" s="242">
        <f t="shared" si="8"/>
        <v>4.2</v>
      </c>
      <c r="L50" s="242">
        <f>VLOOKUP($B50,'Impact of the crisis'!$C$6:$N$170,12,FALSE)</f>
        <v>4.3</v>
      </c>
      <c r="M50" s="242">
        <f>VLOOKUP($B50,'Impact of the crisis'!$C$6:$AB$170,26,FALSE)</f>
        <v>4.2</v>
      </c>
      <c r="N50" s="242">
        <f>VLOOKUP($B50,'Conditions of people affected'!$C$6:$R$170,16,FALSE)</f>
        <v>4</v>
      </c>
      <c r="O50" s="242">
        <f>VLOOKUP($B50,'Conditions of people affected'!$C$6:$R$170,9,FALSE)</f>
        <v>5</v>
      </c>
      <c r="P50" s="242">
        <f>VLOOKUP($B50,'Conditions of people affected'!$C$6:$R$170,15,FALSE)</f>
        <v>3</v>
      </c>
      <c r="Q50" s="242">
        <f t="shared" si="9"/>
        <v>4.7</v>
      </c>
      <c r="R50" s="242">
        <f>VLOOKUP($B50,'Complexity of the crisis'!$C$6:$AN$170,22,FALSE)</f>
        <v>4.3</v>
      </c>
      <c r="S50" s="243">
        <f>VLOOKUP($B50,'Complexity of the crisis'!$C$6:$AN$170,38,FALSE)</f>
        <v>5</v>
      </c>
      <c r="T50" s="139" t="str">
        <f>VLOOKUP(B50,Lists!$C$3:$E$163,3,FALSE)</f>
        <v>Africa</v>
      </c>
      <c r="U50" s="149">
        <f>VLOOKUP(B50,'INFORM Severity - hidden'!$C$5:$V$170,20,FALSE)</f>
        <v>44418</v>
      </c>
    </row>
    <row r="51" spans="1:21" x14ac:dyDescent="0.25">
      <c r="A51" s="135" t="str">
        <f t="array" ref="A51">IFERROR(INDEX(Lists!$B$2:$B$153,SMALL(IF(Lists!$H$2:$H$153="Yes",ROW(Lists!$B$2:$B$153)),ROW(47:47))-1,1),"")</f>
        <v>Socioeconomic crisis in Nicaragua</v>
      </c>
      <c r="B51" s="136" t="str">
        <f>VLOOKUP(A51,Lists!$B$2:$G$153,2,FALSE)</f>
        <v>NIC001</v>
      </c>
      <c r="C51" s="136" t="str">
        <f>VLOOKUP(B51,'INFORM Severity - hidden'!$C$5:$D$160,2,FALSE)</f>
        <v>Nicaragua</v>
      </c>
      <c r="D51" s="136" t="str">
        <f>VLOOKUP(A51,Lists!$B$2:$G$153,3,FALSE)</f>
        <v>NIC</v>
      </c>
      <c r="E51" s="136" t="str">
        <f>VLOOKUP(A51,Lists!$B$2:$G$153,5,FALSE)</f>
        <v>Political and economic crisis</v>
      </c>
      <c r="F51" s="240" t="str">
        <f t="shared" si="5"/>
        <v>x</v>
      </c>
      <c r="G51" s="140" t="str">
        <f t="shared" si="6"/>
        <v>x</v>
      </c>
      <c r="H51" s="140" t="str">
        <f t="shared" si="7"/>
        <v>x</v>
      </c>
      <c r="I51" s="241" t="str">
        <f>INDEX(Trends!$D$3:$D$404,MATCH(B51,Trends!$C$3:$C$404,0))</f>
        <v>-</v>
      </c>
      <c r="J51" s="140" t="str">
        <f>VLOOKUP($B51,Reliability!$A$3:$I$170,9,FALSE)</f>
        <v>Low</v>
      </c>
      <c r="K51" s="242">
        <f t="shared" si="8"/>
        <v>2.9</v>
      </c>
      <c r="L51" s="242">
        <f>VLOOKUP($B51,'Impact of the crisis'!$C$6:$N$170,12,FALSE)</f>
        <v>4.0999999999999996</v>
      </c>
      <c r="M51" s="242">
        <f>VLOOKUP($B51,'Impact of the crisis'!$C$6:$AB$170,26,FALSE)</f>
        <v>2</v>
      </c>
      <c r="N51" s="242" t="str">
        <f>VLOOKUP($B51,'Conditions of people affected'!$C$6:$R$170,16,FALSE)</f>
        <v>x</v>
      </c>
      <c r="O51" s="242" t="str">
        <f>VLOOKUP($B51,'Conditions of people affected'!$C$6:$R$170,9,FALSE)</f>
        <v>x</v>
      </c>
      <c r="P51" s="242" t="str">
        <f>VLOOKUP($B51,'Conditions of people affected'!$C$6:$R$170,15,FALSE)</f>
        <v>x</v>
      </c>
      <c r="Q51" s="242">
        <f t="shared" si="9"/>
        <v>2.8</v>
      </c>
      <c r="R51" s="242">
        <f>VLOOKUP($B51,'Complexity of the crisis'!$C$6:$AN$170,22,FALSE)</f>
        <v>3.4</v>
      </c>
      <c r="S51" s="243">
        <f>VLOOKUP($B51,'Complexity of the crisis'!$C$6:$AN$170,38,FALSE)</f>
        <v>2</v>
      </c>
      <c r="T51" s="139" t="str">
        <f>VLOOKUP(B51,Lists!$C$3:$E$163,3,FALSE)</f>
        <v>Americas</v>
      </c>
      <c r="U51" s="149">
        <f>VLOOKUP(B51,'INFORM Severity - hidden'!$C$5:$V$170,20,FALSE)</f>
        <v>44361</v>
      </c>
    </row>
    <row r="52" spans="1:21" x14ac:dyDescent="0.25">
      <c r="A52" s="135" t="str">
        <f t="array" ref="A52">IFERROR(INDEX(Lists!$B$2:$B$153,SMALL(IF(Lists!$H$2:$H$153="Yes",ROW(Lists!$B$2:$B$153)),ROW(48:48))-1,1),"")</f>
        <v>Complex crisis in Pakistan</v>
      </c>
      <c r="B52" s="136" t="str">
        <f>VLOOKUP(A52,Lists!$B$2:$G$153,2,FALSE)</f>
        <v>PAK001</v>
      </c>
      <c r="C52" s="136" t="str">
        <f>VLOOKUP(B52,'INFORM Severity - hidden'!$C$5:$D$160,2,FALSE)</f>
        <v>Pakistan</v>
      </c>
      <c r="D52" s="136" t="str">
        <f>VLOOKUP(A52,Lists!$B$2:$G$153,3,FALSE)</f>
        <v>PAK</v>
      </c>
      <c r="E52" s="136" t="str">
        <f>VLOOKUP(A52,Lists!$B$2:$G$153,5,FALSE)</f>
        <v>Complex crisis</v>
      </c>
      <c r="F52" s="240">
        <f t="shared" si="5"/>
        <v>3.9</v>
      </c>
      <c r="G52" s="140">
        <f t="shared" si="6"/>
        <v>4</v>
      </c>
      <c r="H52" s="140" t="str">
        <f t="shared" si="7"/>
        <v>High</v>
      </c>
      <c r="I52" s="241" t="str">
        <f>INDEX(Trends!$D$3:$D$404,MATCH(B52,Trends!$C$3:$C$404,0))</f>
        <v>Increasing</v>
      </c>
      <c r="J52" s="140" t="str">
        <f>VLOOKUP($B52,Reliability!$A$3:$I$170,9,FALSE)</f>
        <v>High</v>
      </c>
      <c r="K52" s="242">
        <f t="shared" si="8"/>
        <v>4.4000000000000004</v>
      </c>
      <c r="L52" s="242">
        <f>VLOOKUP($B52,'Impact of the crisis'!$C$6:$N$170,12,FALSE)</f>
        <v>5</v>
      </c>
      <c r="M52" s="242">
        <f>VLOOKUP($B52,'Impact of the crisis'!$C$6:$AB$170,26,FALSE)</f>
        <v>4</v>
      </c>
      <c r="N52" s="242">
        <f>VLOOKUP($B52,'Conditions of people affected'!$C$6:$R$170,16,FALSE)</f>
        <v>3.5</v>
      </c>
      <c r="O52" s="242">
        <f>VLOOKUP($B52,'Conditions of people affected'!$C$6:$R$170,9,FALSE)</f>
        <v>5</v>
      </c>
      <c r="P52" s="242">
        <f>VLOOKUP($B52,'Conditions of people affected'!$C$6:$R$170,15,FALSE)</f>
        <v>2</v>
      </c>
      <c r="Q52" s="242">
        <f t="shared" si="9"/>
        <v>3.9</v>
      </c>
      <c r="R52" s="242">
        <f>VLOOKUP($B52,'Complexity of the crisis'!$C$6:$AN$170,22,FALSE)</f>
        <v>3.7</v>
      </c>
      <c r="S52" s="243">
        <f>VLOOKUP($B52,'Complexity of the crisis'!$C$6:$AN$170,38,FALSE)</f>
        <v>4</v>
      </c>
      <c r="T52" s="139" t="str">
        <f>VLOOKUP(B52,Lists!$C$3:$E$163,3,FALSE)</f>
        <v>Asia</v>
      </c>
      <c r="U52" s="149">
        <f>VLOOKUP(B52,'INFORM Severity - hidden'!$C$5:$V$170,20,FALSE)</f>
        <v>44377</v>
      </c>
    </row>
    <row r="53" spans="1:21" x14ac:dyDescent="0.25">
      <c r="A53" s="135" t="str">
        <f t="array" ref="A53">IFERROR(INDEX(Lists!$B$2:$B$153,SMALL(IF(Lists!$H$2:$H$153="Yes",ROW(Lists!$B$2:$B$153)),ROW(49:49))-1,1),"")</f>
        <v>Venezuela displacement in Peru</v>
      </c>
      <c r="B53" s="136" t="str">
        <f>VLOOKUP(A53,Lists!$B$2:$G$153,2,FALSE)</f>
        <v>PER002</v>
      </c>
      <c r="C53" s="136" t="str">
        <f>VLOOKUP(B53,'INFORM Severity - hidden'!$C$5:$D$160,2,FALSE)</f>
        <v>Peru</v>
      </c>
      <c r="D53" s="136" t="str">
        <f>VLOOKUP(A53,Lists!$B$2:$G$153,3,FALSE)</f>
        <v>PER</v>
      </c>
      <c r="E53" s="136" t="str">
        <f>VLOOKUP(A53,Lists!$B$2:$G$153,5,FALSE)</f>
        <v>International displacement</v>
      </c>
      <c r="F53" s="240">
        <f t="shared" si="5"/>
        <v>2.9</v>
      </c>
      <c r="G53" s="140">
        <f t="shared" si="6"/>
        <v>3</v>
      </c>
      <c r="H53" s="140" t="str">
        <f t="shared" si="7"/>
        <v>Medium</v>
      </c>
      <c r="I53" s="241" t="str">
        <f>INDEX(Trends!$D$3:$D$404,MATCH(B53,Trends!$C$3:$C$404,0))</f>
        <v>Increasing</v>
      </c>
      <c r="J53" s="140" t="str">
        <f>VLOOKUP($B53,Reliability!$A$3:$I$170,9,FALSE)</f>
        <v>Medium</v>
      </c>
      <c r="K53" s="242">
        <f t="shared" si="8"/>
        <v>2.6</v>
      </c>
      <c r="L53" s="242">
        <f>VLOOKUP($B53,'Impact of the crisis'!$C$6:$N$170,12,FALSE)</f>
        <v>2.8</v>
      </c>
      <c r="M53" s="242">
        <f>VLOOKUP($B53,'Impact of the crisis'!$C$6:$AB$170,26,FALSE)</f>
        <v>2.5</v>
      </c>
      <c r="N53" s="242">
        <f>VLOOKUP($B53,'Conditions of people affected'!$C$6:$R$170,16,FALSE)</f>
        <v>3.25</v>
      </c>
      <c r="O53" s="242">
        <f>VLOOKUP($B53,'Conditions of people affected'!$C$6:$R$170,9,FALSE)</f>
        <v>3.5</v>
      </c>
      <c r="P53" s="242">
        <f>VLOOKUP($B53,'Conditions of people affected'!$C$6:$R$170,15,FALSE)</f>
        <v>3</v>
      </c>
      <c r="Q53" s="242">
        <f t="shared" si="9"/>
        <v>2.4</v>
      </c>
      <c r="R53" s="242">
        <f>VLOOKUP($B53,'Complexity of the crisis'!$C$6:$AN$170,22,FALSE)</f>
        <v>2.8</v>
      </c>
      <c r="S53" s="243">
        <f>VLOOKUP($B53,'Complexity of the crisis'!$C$6:$AN$170,38,FALSE)</f>
        <v>2</v>
      </c>
      <c r="T53" s="139" t="str">
        <f>VLOOKUP(B53,Lists!$C$3:$E$163,3,FALSE)</f>
        <v>Americas</v>
      </c>
      <c r="U53" s="149">
        <f>VLOOKUP(B53,'INFORM Severity - hidden'!$C$5:$V$170,20,FALSE)</f>
        <v>44348</v>
      </c>
    </row>
    <row r="54" spans="1:21" x14ac:dyDescent="0.25">
      <c r="A54" s="135" t="str">
        <f t="array" ref="A54">IFERROR(INDEX(Lists!$B$2:$B$153,SMALL(IF(Lists!$H$2:$H$153="Yes",ROW(Lists!$B$2:$B$153)),ROW(50:50))-1,1),"")</f>
        <v>Mindanao conflict</v>
      </c>
      <c r="B54" s="136" t="str">
        <f>VLOOKUP(A54,Lists!$B$2:$G$153,2,FALSE)</f>
        <v>PHL003</v>
      </c>
      <c r="C54" s="136" t="str">
        <f>VLOOKUP(B54,'INFORM Severity - hidden'!$C$5:$D$160,2,FALSE)</f>
        <v>Philippines</v>
      </c>
      <c r="D54" s="136" t="str">
        <f>VLOOKUP(A54,Lists!$B$2:$G$153,3,FALSE)</f>
        <v>PHL</v>
      </c>
      <c r="E54" s="136" t="str">
        <f>VLOOKUP(A54,Lists!$B$2:$G$153,5,FALSE)</f>
        <v>Conflict</v>
      </c>
      <c r="F54" s="240">
        <f t="shared" si="5"/>
        <v>2.5</v>
      </c>
      <c r="G54" s="140">
        <f t="shared" si="6"/>
        <v>3</v>
      </c>
      <c r="H54" s="140" t="str">
        <f t="shared" si="7"/>
        <v>Medium</v>
      </c>
      <c r="I54" s="241" t="str">
        <f>INDEX(Trends!$D$3:$D$404,MATCH(B54,Trends!$C$3:$C$404,0))</f>
        <v>Increasing</v>
      </c>
      <c r="J54" s="140" t="str">
        <f>VLOOKUP($B54,Reliability!$A$3:$I$170,9,FALSE)</f>
        <v>High</v>
      </c>
      <c r="K54" s="242">
        <f t="shared" si="8"/>
        <v>3.1</v>
      </c>
      <c r="L54" s="242">
        <f>VLOOKUP($B54,'Impact of the crisis'!$C$6:$N$170,12,FALSE)</f>
        <v>3</v>
      </c>
      <c r="M54" s="242">
        <f>VLOOKUP($B54,'Impact of the crisis'!$C$6:$AB$170,26,FALSE)</f>
        <v>3.1</v>
      </c>
      <c r="N54" s="242">
        <f>VLOOKUP($B54,'Conditions of people affected'!$C$6:$R$170,16,FALSE)</f>
        <v>1.45</v>
      </c>
      <c r="O54" s="242">
        <f>VLOOKUP($B54,'Conditions of people affected'!$C$6:$R$170,9,FALSE)</f>
        <v>1.9</v>
      </c>
      <c r="P54" s="242">
        <f>VLOOKUP($B54,'Conditions of people affected'!$C$6:$R$170,15,FALSE)</f>
        <v>1</v>
      </c>
      <c r="Q54" s="242">
        <f t="shared" si="9"/>
        <v>3.4</v>
      </c>
      <c r="R54" s="242">
        <f>VLOOKUP($B54,'Complexity of the crisis'!$C$6:$AN$170,22,FALSE)</f>
        <v>3.7</v>
      </c>
      <c r="S54" s="243">
        <f>VLOOKUP($B54,'Complexity of the crisis'!$C$6:$AN$170,38,FALSE)</f>
        <v>3</v>
      </c>
      <c r="T54" s="139" t="str">
        <f>VLOOKUP(B54,Lists!$C$3:$E$163,3,FALSE)</f>
        <v>Asia</v>
      </c>
      <c r="U54" s="149">
        <f>VLOOKUP(B54,'INFORM Severity - hidden'!$C$5:$V$170,20,FALSE)</f>
        <v>44403</v>
      </c>
    </row>
    <row r="55" spans="1:21" x14ac:dyDescent="0.25">
      <c r="A55" s="135" t="str">
        <f t="array" ref="A55">IFERROR(INDEX(Lists!$B$2:$B$153,SMALL(IF(Lists!$H$2:$H$153="Yes",ROW(Lists!$B$2:$B$153)),ROW(51:51))-1,1),"")</f>
        <v>Complex crisis in DPRK</v>
      </c>
      <c r="B55" s="136" t="str">
        <f>VLOOKUP(A55,Lists!$B$2:$G$153,2,FALSE)</f>
        <v>PRK001</v>
      </c>
      <c r="C55" s="136" t="str">
        <f>VLOOKUP(B55,'INFORM Severity - hidden'!$C$5:$D$160,2,FALSE)</f>
        <v>DPRK</v>
      </c>
      <c r="D55" s="136" t="str">
        <f>VLOOKUP(A55,Lists!$B$2:$G$153,3,FALSE)</f>
        <v>PRK</v>
      </c>
      <c r="E55" s="136" t="str">
        <f>VLOOKUP(A55,Lists!$B$2:$G$153,5,FALSE)</f>
        <v>Complex crisis</v>
      </c>
      <c r="F55" s="240">
        <f t="shared" si="5"/>
        <v>3.8</v>
      </c>
      <c r="G55" s="140">
        <f t="shared" si="6"/>
        <v>4</v>
      </c>
      <c r="H55" s="140" t="str">
        <f t="shared" si="7"/>
        <v>High</v>
      </c>
      <c r="I55" s="241" t="str">
        <f>INDEX(Trends!$D$3:$D$404,MATCH(B55,Trends!$C$3:$C$404,0))</f>
        <v>Stable</v>
      </c>
      <c r="J55" s="140" t="str">
        <f>VLOOKUP($B55,Reliability!$A$3:$I$170,9,FALSE)</f>
        <v>Medium</v>
      </c>
      <c r="K55" s="242">
        <f t="shared" si="8"/>
        <v>4</v>
      </c>
      <c r="L55" s="242">
        <f>VLOOKUP($B55,'Impact of the crisis'!$C$6:$N$170,12,FALSE)</f>
        <v>4.5999999999999996</v>
      </c>
      <c r="M55" s="242">
        <f>VLOOKUP($B55,'Impact of the crisis'!$C$6:$AB$170,26,FALSE)</f>
        <v>3.6</v>
      </c>
      <c r="N55" s="242">
        <f>VLOOKUP($B55,'Conditions of people affected'!$C$6:$R$170,16,FALSE)</f>
        <v>4.5</v>
      </c>
      <c r="O55" s="242">
        <f>VLOOKUP($B55,'Conditions of people affected'!$C$6:$R$170,9,FALSE)</f>
        <v>5</v>
      </c>
      <c r="P55" s="242">
        <f>VLOOKUP($B55,'Conditions of people affected'!$C$6:$R$170,15,FALSE)</f>
        <v>4</v>
      </c>
      <c r="Q55" s="242">
        <f t="shared" si="9"/>
        <v>2.6</v>
      </c>
      <c r="R55" s="242">
        <f>VLOOKUP($B55,'Complexity of the crisis'!$C$6:$AN$170,22,FALSE)</f>
        <v>3.1</v>
      </c>
      <c r="S55" s="243">
        <f>VLOOKUP($B55,'Complexity of the crisis'!$C$6:$AN$170,38,FALSE)</f>
        <v>2</v>
      </c>
      <c r="T55" s="139" t="str">
        <f>VLOOKUP(B55,Lists!$C$3:$E$163,3,FALSE)</f>
        <v>Asia</v>
      </c>
      <c r="U55" s="149">
        <f>VLOOKUP(B55,'INFORM Severity - hidden'!$C$5:$V$170,20,FALSE)</f>
        <v>44439</v>
      </c>
    </row>
    <row r="56" spans="1:21" x14ac:dyDescent="0.25">
      <c r="A56" s="135" t="str">
        <f t="array" ref="A56">IFERROR(INDEX(Lists!$B$2:$B$153,SMALL(IF(Lists!$H$2:$H$153="Yes",ROW(Lists!$B$2:$B$153)),ROW(52:52))-1,1),"")</f>
        <v>Conflict in Palestine</v>
      </c>
      <c r="B56" s="136" t="str">
        <f>VLOOKUP(A56,Lists!$B$2:$G$153,2,FALSE)</f>
        <v>PSE002</v>
      </c>
      <c r="C56" s="136" t="str">
        <f>VLOOKUP(B56,'INFORM Severity - hidden'!$C$5:$D$160,2,FALSE)</f>
        <v>Palestine</v>
      </c>
      <c r="D56" s="136" t="str">
        <f>VLOOKUP(A56,Lists!$B$2:$G$153,3,FALSE)</f>
        <v>PSE</v>
      </c>
      <c r="E56" s="136" t="str">
        <f>VLOOKUP(A56,Lists!$B$2:$G$153,5,FALSE)</f>
        <v>Conflict</v>
      </c>
      <c r="F56" s="240">
        <f t="shared" si="5"/>
        <v>4.3</v>
      </c>
      <c r="G56" s="140">
        <f t="shared" si="6"/>
        <v>5</v>
      </c>
      <c r="H56" s="140" t="str">
        <f t="shared" si="7"/>
        <v>Very High</v>
      </c>
      <c r="I56" s="241" t="str">
        <f>INDEX(Trends!$D$3:$D$404,MATCH(B56,Trends!$C$3:$C$404,0))</f>
        <v>Increasing</v>
      </c>
      <c r="J56" s="140" t="str">
        <f>VLOOKUP($B56,Reliability!$A$3:$I$170,9,FALSE)</f>
        <v>High</v>
      </c>
      <c r="K56" s="242">
        <f t="shared" si="8"/>
        <v>4</v>
      </c>
      <c r="L56" s="242">
        <f>VLOOKUP($B56,'Impact of the crisis'!$C$6:$N$170,12,FALSE)</f>
        <v>3.4</v>
      </c>
      <c r="M56" s="242">
        <f>VLOOKUP($B56,'Impact of the crisis'!$C$6:$AB$170,26,FALSE)</f>
        <v>4.3</v>
      </c>
      <c r="N56" s="242">
        <f>VLOOKUP($B56,'Conditions of people affected'!$C$6:$R$170,16,FALSE)</f>
        <v>4.6500000000000004</v>
      </c>
      <c r="O56" s="242">
        <f>VLOOKUP($B56,'Conditions of people affected'!$C$6:$R$170,9,FALSE)</f>
        <v>4.3</v>
      </c>
      <c r="P56" s="242">
        <f>VLOOKUP($B56,'Conditions of people affected'!$C$6:$R$170,15,FALSE)</f>
        <v>5</v>
      </c>
      <c r="Q56" s="242">
        <f t="shared" si="9"/>
        <v>3.9</v>
      </c>
      <c r="R56" s="242">
        <f>VLOOKUP($B56,'Complexity of the crisis'!$C$6:$AN$170,22,FALSE)</f>
        <v>3.1</v>
      </c>
      <c r="S56" s="243">
        <f>VLOOKUP($B56,'Complexity of the crisis'!$C$6:$AN$170,38,FALSE)</f>
        <v>4.5</v>
      </c>
      <c r="T56" s="139" t="str">
        <f>VLOOKUP(B56,Lists!$C$3:$E$163,3,FALSE)</f>
        <v>Middle east</v>
      </c>
      <c r="U56" s="149">
        <f>VLOOKUP(B56,'INFORM Severity - hidden'!$C$5:$V$170,20,FALSE)</f>
        <v>44377</v>
      </c>
    </row>
    <row r="57" spans="1:21" x14ac:dyDescent="0.25">
      <c r="A57" s="135" t="str">
        <f t="array" ref="A57">IFERROR(INDEX(Lists!$B$2:$B$153,SMALL(IF(Lists!$H$2:$H$153="Yes",ROW(Lists!$B$2:$B$153)),ROW(53:53))-1,1),"")</f>
        <v>Burundi and DRC refugees in Rwanda</v>
      </c>
      <c r="B57" s="136" t="str">
        <f>VLOOKUP(A57,Lists!$B$2:$G$153,2,FALSE)</f>
        <v>RWA002</v>
      </c>
      <c r="C57" s="136" t="str">
        <f>VLOOKUP(B57,'INFORM Severity - hidden'!$C$5:$D$160,2,FALSE)</f>
        <v>Rwanda</v>
      </c>
      <c r="D57" s="136" t="str">
        <f>VLOOKUP(A57,Lists!$B$2:$G$153,3,FALSE)</f>
        <v>RWA</v>
      </c>
      <c r="E57" s="136" t="str">
        <f>VLOOKUP(A57,Lists!$B$2:$G$153,5,FALSE)</f>
        <v>International displacement</v>
      </c>
      <c r="F57" s="240">
        <f t="shared" si="5"/>
        <v>2.2000000000000002</v>
      </c>
      <c r="G57" s="140">
        <f t="shared" si="6"/>
        <v>3</v>
      </c>
      <c r="H57" s="140" t="str">
        <f t="shared" si="7"/>
        <v>Medium</v>
      </c>
      <c r="I57" s="241" t="str">
        <f>INDEX(Trends!$D$3:$D$404,MATCH(B57,Trends!$C$3:$C$404,0))</f>
        <v>Increasing</v>
      </c>
      <c r="J57" s="140" t="str">
        <f>VLOOKUP($B57,Reliability!$A$3:$I$170,9,FALSE)</f>
        <v>Medium</v>
      </c>
      <c r="K57" s="242">
        <f t="shared" si="8"/>
        <v>2.6</v>
      </c>
      <c r="L57" s="242">
        <f>VLOOKUP($B57,'Impact of the crisis'!$C$6:$N$170,12,FALSE)</f>
        <v>2.1</v>
      </c>
      <c r="M57" s="242">
        <f>VLOOKUP($B57,'Impact of the crisis'!$C$6:$AB$170,26,FALSE)</f>
        <v>2.8</v>
      </c>
      <c r="N57" s="242">
        <f>VLOOKUP($B57,'Conditions of people affected'!$C$6:$R$170,16,FALSE)</f>
        <v>1.45</v>
      </c>
      <c r="O57" s="242">
        <f>VLOOKUP($B57,'Conditions of people affected'!$C$6:$R$170,9,FALSE)</f>
        <v>1.9</v>
      </c>
      <c r="P57" s="242">
        <f>VLOOKUP($B57,'Conditions of people affected'!$C$6:$R$170,15,FALSE)</f>
        <v>1</v>
      </c>
      <c r="Q57" s="242">
        <f t="shared" si="9"/>
        <v>3</v>
      </c>
      <c r="R57" s="242">
        <f>VLOOKUP($B57,'Complexity of the crisis'!$C$6:$AN$170,22,FALSE)</f>
        <v>4</v>
      </c>
      <c r="S57" s="243">
        <f>VLOOKUP($B57,'Complexity of the crisis'!$C$6:$AN$170,38,FALSE)</f>
        <v>1.5</v>
      </c>
      <c r="T57" s="139" t="str">
        <f>VLOOKUP(B57,Lists!$C$3:$E$163,3,FALSE)</f>
        <v>Africa</v>
      </c>
      <c r="U57" s="149">
        <f>VLOOKUP(B57,'INFORM Severity - hidden'!$C$5:$V$170,20,FALSE)</f>
        <v>44358</v>
      </c>
    </row>
    <row r="58" spans="1:21" x14ac:dyDescent="0.25">
      <c r="A58" s="135" t="str">
        <f t="array" ref="A58">IFERROR(INDEX(Lists!$B$2:$B$153,SMALL(IF(Lists!$H$2:$H$153="Yes",ROW(Lists!$B$2:$B$153)),ROW(54:54))-1,1),"")</f>
        <v>Complex crisis in Sudan</v>
      </c>
      <c r="B58" s="136" t="str">
        <f>VLOOKUP(A58,Lists!$B$2:$G$153,2,FALSE)</f>
        <v>SDN001</v>
      </c>
      <c r="C58" s="136" t="str">
        <f>VLOOKUP(B58,'INFORM Severity - hidden'!$C$5:$D$160,2,FALSE)</f>
        <v>Sudan</v>
      </c>
      <c r="D58" s="136" t="str">
        <f>VLOOKUP(A58,Lists!$B$2:$G$153,3,FALSE)</f>
        <v>SDN</v>
      </c>
      <c r="E58" s="136" t="str">
        <f>VLOOKUP(A58,Lists!$B$2:$G$153,5,FALSE)</f>
        <v>Multiple crises country</v>
      </c>
      <c r="F58" s="240">
        <f t="shared" si="5"/>
        <v>4.5</v>
      </c>
      <c r="G58" s="140">
        <f t="shared" si="6"/>
        <v>5</v>
      </c>
      <c r="H58" s="140" t="str">
        <f t="shared" si="7"/>
        <v>Very High</v>
      </c>
      <c r="I58" s="241" t="str">
        <f>INDEX(Trends!$D$3:$D$404,MATCH(B58,Trends!$C$3:$C$404,0))</f>
        <v>Increasing</v>
      </c>
      <c r="J58" s="140" t="str">
        <f>VLOOKUP($B58,Reliability!$A$3:$I$170,9,FALSE)</f>
        <v>Very High</v>
      </c>
      <c r="K58" s="242">
        <f t="shared" si="8"/>
        <v>4.4000000000000004</v>
      </c>
      <c r="L58" s="242">
        <f>VLOOKUP($B58,'Impact of the crisis'!$C$6:$N$170,12,FALSE)</f>
        <v>4.8</v>
      </c>
      <c r="M58" s="242">
        <f>VLOOKUP($B58,'Impact of the crisis'!$C$6:$AB$170,26,FALSE)</f>
        <v>4.2</v>
      </c>
      <c r="N58" s="242">
        <f>VLOOKUP($B58,'Conditions of people affected'!$C$6:$R$170,16,FALSE)</f>
        <v>4.5</v>
      </c>
      <c r="O58" s="242">
        <f>VLOOKUP($B58,'Conditions of people affected'!$C$6:$R$170,9,FALSE)</f>
        <v>5</v>
      </c>
      <c r="P58" s="242">
        <f>VLOOKUP($B58,'Conditions of people affected'!$C$6:$R$170,15,FALSE)</f>
        <v>4</v>
      </c>
      <c r="Q58" s="242">
        <f t="shared" si="9"/>
        <v>4.5999999999999996</v>
      </c>
      <c r="R58" s="242">
        <f>VLOOKUP($B58,'Complexity of the crisis'!$C$6:$AN$170,22,FALSE)</f>
        <v>4.7</v>
      </c>
      <c r="S58" s="243">
        <f>VLOOKUP($B58,'Complexity of the crisis'!$C$6:$AN$170,38,FALSE)</f>
        <v>4.5</v>
      </c>
      <c r="T58" s="139" t="str">
        <f>VLOOKUP(B58,Lists!$C$3:$E$163,3,FALSE)</f>
        <v>Africa</v>
      </c>
      <c r="U58" s="149">
        <f>VLOOKUP(B58,'INFORM Severity - hidden'!$C$5:$V$170,20,FALSE)</f>
        <v>44403</v>
      </c>
    </row>
    <row r="59" spans="1:21" x14ac:dyDescent="0.25">
      <c r="A59" s="135" t="str">
        <f t="array" ref="A59">IFERROR(INDEX(Lists!$B$2:$B$153,SMALL(IF(Lists!$H$2:$H$153="Yes",ROW(Lists!$B$2:$B$153)),ROW(55:55))-1,1),"")</f>
        <v>Drought in Senegal</v>
      </c>
      <c r="B59" s="136" t="str">
        <f>VLOOKUP(A59,Lists!$B$2:$G$153,2,FALSE)</f>
        <v>SEN002</v>
      </c>
      <c r="C59" s="136" t="str">
        <f>VLOOKUP(B59,'INFORM Severity - hidden'!$C$5:$D$160,2,FALSE)</f>
        <v>Senegal</v>
      </c>
      <c r="D59" s="136" t="str">
        <f>VLOOKUP(A59,Lists!$B$2:$G$153,3,FALSE)</f>
        <v>SEN</v>
      </c>
      <c r="E59" s="136" t="str">
        <f>VLOOKUP(A59,Lists!$B$2:$G$153,5,FALSE)</f>
        <v>Drought</v>
      </c>
      <c r="F59" s="240">
        <f t="shared" si="5"/>
        <v>2.4</v>
      </c>
      <c r="G59" s="140">
        <f t="shared" si="6"/>
        <v>3</v>
      </c>
      <c r="H59" s="140" t="str">
        <f t="shared" si="7"/>
        <v>Medium</v>
      </c>
      <c r="I59" s="241" t="str">
        <f>INDEX(Trends!$D$3:$D$404,MATCH(B59,Trends!$C$3:$C$404,0))</f>
        <v>Stable</v>
      </c>
      <c r="J59" s="140" t="str">
        <f>VLOOKUP($B59,Reliability!$A$3:$I$170,9,FALSE)</f>
        <v>Medium</v>
      </c>
      <c r="K59" s="242">
        <f t="shared" si="8"/>
        <v>2.7</v>
      </c>
      <c r="L59" s="242">
        <f>VLOOKUP($B59,'Impact of the crisis'!$C$6:$N$170,12,FALSE)</f>
        <v>4.5</v>
      </c>
      <c r="M59" s="242">
        <f>VLOOKUP($B59,'Impact of the crisis'!$C$6:$AB$170,26,FALSE)</f>
        <v>1.2</v>
      </c>
      <c r="N59" s="242">
        <f>VLOOKUP($B59,'Conditions of people affected'!$C$6:$R$170,16,FALSE)</f>
        <v>2.4</v>
      </c>
      <c r="O59" s="242">
        <f>VLOOKUP($B59,'Conditions of people affected'!$C$6:$R$170,9,FALSE)</f>
        <v>2.8</v>
      </c>
      <c r="P59" s="242">
        <f>VLOOKUP($B59,'Conditions of people affected'!$C$6:$R$170,15,FALSE)</f>
        <v>2</v>
      </c>
      <c r="Q59" s="242">
        <f t="shared" si="9"/>
        <v>2.2999999999999998</v>
      </c>
      <c r="R59" s="242">
        <f>VLOOKUP($B59,'Complexity of the crisis'!$C$6:$AN$170,22,FALSE)</f>
        <v>2.1</v>
      </c>
      <c r="S59" s="243">
        <f>VLOOKUP($B59,'Complexity of the crisis'!$C$6:$AN$170,38,FALSE)</f>
        <v>2.5</v>
      </c>
      <c r="T59" s="139" t="str">
        <f>VLOOKUP(B59,Lists!$C$3:$E$163,3,FALSE)</f>
        <v>Africa</v>
      </c>
      <c r="U59" s="149">
        <f>VLOOKUP(B59,'INFORM Severity - hidden'!$C$5:$V$170,20,FALSE)</f>
        <v>44356</v>
      </c>
    </row>
    <row r="60" spans="1:21" x14ac:dyDescent="0.25">
      <c r="A60" s="135" t="str">
        <f t="array" ref="A60">IFERROR(INDEX(Lists!$B$2:$B$153,SMALL(IF(Lists!$H$2:$H$153="Yes",ROW(Lists!$B$2:$B$153)),ROW(56:56))-1,1),"")</f>
        <v>Complex crisis in El Salvador</v>
      </c>
      <c r="B60" s="136" t="str">
        <f>VLOOKUP(A60,Lists!$B$2:$G$153,2,FALSE)</f>
        <v>SLV001</v>
      </c>
      <c r="C60" s="136" t="str">
        <f>VLOOKUP(B60,'INFORM Severity - hidden'!$C$5:$D$160,2,FALSE)</f>
        <v>El Salvador</v>
      </c>
      <c r="D60" s="136" t="str">
        <f>VLOOKUP(A60,Lists!$B$2:$G$153,3,FALSE)</f>
        <v>SLV</v>
      </c>
      <c r="E60" s="136" t="str">
        <f>VLOOKUP(A60,Lists!$B$2:$G$153,5,FALSE)</f>
        <v>Complex crisis</v>
      </c>
      <c r="F60" s="240">
        <f t="shared" si="5"/>
        <v>3.1</v>
      </c>
      <c r="G60" s="140">
        <f t="shared" si="6"/>
        <v>4</v>
      </c>
      <c r="H60" s="140" t="str">
        <f t="shared" si="7"/>
        <v>High</v>
      </c>
      <c r="I60" s="241" t="str">
        <f>INDEX(Trends!$D$3:$D$404,MATCH(B60,Trends!$C$3:$C$404,0))</f>
        <v>Increasing</v>
      </c>
      <c r="J60" s="140" t="str">
        <f>VLOOKUP($B60,Reliability!$A$3:$I$170,9,FALSE)</f>
        <v>Medium</v>
      </c>
      <c r="K60" s="242">
        <f t="shared" si="8"/>
        <v>3.6</v>
      </c>
      <c r="L60" s="242">
        <f>VLOOKUP($B60,'Impact of the crisis'!$C$6:$N$170,12,FALSE)</f>
        <v>3.8</v>
      </c>
      <c r="M60" s="242">
        <f>VLOOKUP($B60,'Impact of the crisis'!$C$6:$AB$170,26,FALSE)</f>
        <v>3.5</v>
      </c>
      <c r="N60" s="242">
        <f>VLOOKUP($B60,'Conditions of people affected'!$C$6:$R$170,16,FALSE)</f>
        <v>3</v>
      </c>
      <c r="O60" s="242">
        <f>VLOOKUP($B60,'Conditions of people affected'!$C$6:$R$170,9,FALSE)</f>
        <v>3</v>
      </c>
      <c r="P60" s="242">
        <f>VLOOKUP($B60,'Conditions of people affected'!$C$6:$R$170,15,FALSE)</f>
        <v>3</v>
      </c>
      <c r="Q60" s="242">
        <f t="shared" si="9"/>
        <v>2.7</v>
      </c>
      <c r="R60" s="242">
        <f>VLOOKUP($B60,'Complexity of the crisis'!$C$6:$AN$170,22,FALSE)</f>
        <v>2.9</v>
      </c>
      <c r="S60" s="243">
        <f>VLOOKUP($B60,'Complexity of the crisis'!$C$6:$AN$170,38,FALSE)</f>
        <v>2.5</v>
      </c>
      <c r="T60" s="139" t="str">
        <f>VLOOKUP(B60,Lists!$C$3:$E$163,3,FALSE)</f>
        <v>Americas</v>
      </c>
      <c r="U60" s="149">
        <f>VLOOKUP(B60,'INFORM Severity - hidden'!$C$5:$V$170,20,FALSE)</f>
        <v>44350</v>
      </c>
    </row>
    <row r="61" spans="1:21" x14ac:dyDescent="0.25">
      <c r="A61" s="135" t="str">
        <f t="array" ref="A61">IFERROR(INDEX(Lists!$B$2:$B$153,SMALL(IF(Lists!$H$2:$H$153="Yes",ROW(Lists!$B$2:$B$153)),ROW(57:57))-1,1),"")</f>
        <v>Complex crisis in Somalia</v>
      </c>
      <c r="B61" s="136" t="str">
        <f>VLOOKUP(A61,Lists!$B$2:$G$153,2,FALSE)</f>
        <v>SOM001</v>
      </c>
      <c r="C61" s="136" t="str">
        <f>VLOOKUP(B61,'INFORM Severity - hidden'!$C$5:$D$160,2,FALSE)</f>
        <v>Somalia</v>
      </c>
      <c r="D61" s="136" t="str">
        <f>VLOOKUP(A61,Lists!$B$2:$G$153,3,FALSE)</f>
        <v>SOM</v>
      </c>
      <c r="E61" s="136" t="str">
        <f>VLOOKUP(A61,Lists!$B$2:$G$153,5,FALSE)</f>
        <v>Complex crisis</v>
      </c>
      <c r="F61" s="240">
        <f t="shared" si="5"/>
        <v>4.5999999999999996</v>
      </c>
      <c r="G61" s="140">
        <f t="shared" si="6"/>
        <v>5</v>
      </c>
      <c r="H61" s="140" t="str">
        <f t="shared" si="7"/>
        <v>Very High</v>
      </c>
      <c r="I61" s="241" t="str">
        <f>INDEX(Trends!$D$3:$D$404,MATCH(B61,Trends!$C$3:$C$404,0))</f>
        <v>Increasing</v>
      </c>
      <c r="J61" s="140" t="str">
        <f>VLOOKUP($B61,Reliability!$A$3:$I$170,9,FALSE)</f>
        <v>High</v>
      </c>
      <c r="K61" s="242">
        <f t="shared" si="8"/>
        <v>4.7</v>
      </c>
      <c r="L61" s="242">
        <f>VLOOKUP($B61,'Impact of the crisis'!$C$6:$N$170,12,FALSE)</f>
        <v>4.5999999999999996</v>
      </c>
      <c r="M61" s="242">
        <f>VLOOKUP($B61,'Impact of the crisis'!$C$6:$AB$170,26,FALSE)</f>
        <v>4.8</v>
      </c>
      <c r="N61" s="242">
        <f>VLOOKUP($B61,'Conditions of people affected'!$C$6:$R$170,16,FALSE)</f>
        <v>4.3</v>
      </c>
      <c r="O61" s="242">
        <f>VLOOKUP($B61,'Conditions of people affected'!$C$6:$R$170,9,FALSE)</f>
        <v>4.5999999999999996</v>
      </c>
      <c r="P61" s="242">
        <f>VLOOKUP($B61,'Conditions of people affected'!$C$6:$R$170,15,FALSE)</f>
        <v>4</v>
      </c>
      <c r="Q61" s="242">
        <f t="shared" si="9"/>
        <v>4.8</v>
      </c>
      <c r="R61" s="242">
        <f>VLOOKUP($B61,'Complexity of the crisis'!$C$6:$AN$170,22,FALSE)</f>
        <v>4.5999999999999996</v>
      </c>
      <c r="S61" s="243">
        <f>VLOOKUP($B61,'Complexity of the crisis'!$C$6:$AN$170,38,FALSE)</f>
        <v>5</v>
      </c>
      <c r="T61" s="139" t="str">
        <f>VLOOKUP(B61,Lists!$C$3:$E$163,3,FALSE)</f>
        <v>Africa</v>
      </c>
      <c r="U61" s="149">
        <f>VLOOKUP(B61,'INFORM Severity - hidden'!$C$5:$V$170,20,FALSE)</f>
        <v>44349</v>
      </c>
    </row>
    <row r="62" spans="1:21" x14ac:dyDescent="0.25">
      <c r="A62" s="135" t="str">
        <f t="array" ref="A62">IFERROR(INDEX(Lists!$B$2:$B$153,SMALL(IF(Lists!$H$2:$H$153="Yes",ROW(Lists!$B$2:$B$153)),ROW(58:58))-1,1),"")</f>
        <v>Complex crisis in South Sudan</v>
      </c>
      <c r="B62" s="136" t="str">
        <f>VLOOKUP(A62,Lists!$B$2:$G$153,2,FALSE)</f>
        <v>SSD001</v>
      </c>
      <c r="C62" s="136" t="str">
        <f>VLOOKUP(B62,'INFORM Severity - hidden'!$C$5:$D$160,2,FALSE)</f>
        <v>South Sudan</v>
      </c>
      <c r="D62" s="136" t="str">
        <f>VLOOKUP(A62,Lists!$B$2:$G$153,3,FALSE)</f>
        <v>SSD</v>
      </c>
      <c r="E62" s="136" t="str">
        <f>VLOOKUP(A62,Lists!$B$2:$G$153,5,FALSE)</f>
        <v>Complex crisis</v>
      </c>
      <c r="F62" s="240">
        <f t="shared" si="5"/>
        <v>4.5999999999999996</v>
      </c>
      <c r="G62" s="140">
        <f t="shared" si="6"/>
        <v>5</v>
      </c>
      <c r="H62" s="140" t="str">
        <f t="shared" si="7"/>
        <v>Very High</v>
      </c>
      <c r="I62" s="241" t="str">
        <f>INDEX(Trends!$D$3:$D$404,MATCH(B62,Trends!$C$3:$C$404,0))</f>
        <v>Increasing</v>
      </c>
      <c r="J62" s="140" t="str">
        <f>VLOOKUP($B62,Reliability!$A$3:$I$170,9,FALSE)</f>
        <v>High</v>
      </c>
      <c r="K62" s="242">
        <f t="shared" si="8"/>
        <v>4.7</v>
      </c>
      <c r="L62" s="242">
        <f>VLOOKUP($B62,'Impact of the crisis'!$C$6:$N$170,12,FALSE)</f>
        <v>4.5999999999999996</v>
      </c>
      <c r="M62" s="242">
        <f>VLOOKUP($B62,'Impact of the crisis'!$C$6:$AB$170,26,FALSE)</f>
        <v>4.7</v>
      </c>
      <c r="N62" s="242">
        <f>VLOOKUP($B62,'Conditions of people affected'!$C$6:$R$170,16,FALSE)</f>
        <v>4.45</v>
      </c>
      <c r="O62" s="242">
        <f>VLOOKUP($B62,'Conditions of people affected'!$C$6:$R$170,9,FALSE)</f>
        <v>4.9000000000000004</v>
      </c>
      <c r="P62" s="242">
        <f>VLOOKUP($B62,'Conditions of people affected'!$C$6:$R$170,15,FALSE)</f>
        <v>4</v>
      </c>
      <c r="Q62" s="242">
        <f t="shared" si="9"/>
        <v>4.5999999999999996</v>
      </c>
      <c r="R62" s="242">
        <f>VLOOKUP($B62,'Complexity of the crisis'!$C$6:$AN$170,22,FALSE)</f>
        <v>4.7</v>
      </c>
      <c r="S62" s="243">
        <f>VLOOKUP($B62,'Complexity of the crisis'!$C$6:$AN$170,38,FALSE)</f>
        <v>4.5</v>
      </c>
      <c r="T62" s="139" t="str">
        <f>VLOOKUP(B62,Lists!$C$3:$E$163,3,FALSE)</f>
        <v>Africa</v>
      </c>
      <c r="U62" s="149">
        <f>VLOOKUP(B62,'INFORM Severity - hidden'!$C$5:$V$170,20,FALSE)</f>
        <v>44350</v>
      </c>
    </row>
    <row r="63" spans="1:21" x14ac:dyDescent="0.25">
      <c r="A63" s="135" t="str">
        <f t="array" ref="A63">IFERROR(INDEX(Lists!$B$2:$B$153,SMALL(IF(Lists!$H$2:$H$153="Yes",ROW(Lists!$B$2:$B$153)),ROW(59:59))-1,1),"")</f>
        <v>Food Security Crisis in Eswatini</v>
      </c>
      <c r="B63" s="136" t="str">
        <f>VLOOKUP(A63,Lists!$B$2:$G$153,2,FALSE)</f>
        <v>SWZ001</v>
      </c>
      <c r="C63" s="136" t="str">
        <f>VLOOKUP(B63,'INFORM Severity - hidden'!$C$5:$D$160,2,FALSE)</f>
        <v>Eswatini</v>
      </c>
      <c r="D63" s="136" t="str">
        <f>VLOOKUP(A63,Lists!$B$2:$G$153,3,FALSE)</f>
        <v>SWZ</v>
      </c>
      <c r="E63" s="136" t="str">
        <f>VLOOKUP(A63,Lists!$B$2:$G$153,5,FALSE)</f>
        <v>Food Security</v>
      </c>
      <c r="F63" s="240">
        <f t="shared" si="5"/>
        <v>2.2999999999999998</v>
      </c>
      <c r="G63" s="140">
        <f t="shared" si="6"/>
        <v>3</v>
      </c>
      <c r="H63" s="140" t="str">
        <f t="shared" si="7"/>
        <v>Medium</v>
      </c>
      <c r="I63" s="241" t="str">
        <f>INDEX(Trends!$D$3:$D$404,MATCH(B63,Trends!$C$3:$C$404,0))</f>
        <v>Decreasing</v>
      </c>
      <c r="J63" s="140" t="str">
        <f>VLOOKUP($B63,Reliability!$A$3:$I$170,9,FALSE)</f>
        <v>High</v>
      </c>
      <c r="K63" s="242">
        <f t="shared" si="8"/>
        <v>2.1</v>
      </c>
      <c r="L63" s="242">
        <f>VLOOKUP($B63,'Impact of the crisis'!$C$6:$N$170,12,FALSE)</f>
        <v>3.1</v>
      </c>
      <c r="M63" s="242">
        <f>VLOOKUP($B63,'Impact of the crisis'!$C$6:$AB$170,26,FALSE)</f>
        <v>1.5</v>
      </c>
      <c r="N63" s="242">
        <f>VLOOKUP($B63,'Conditions of people affected'!$C$6:$R$170,16,FALSE)</f>
        <v>2.5499999999999998</v>
      </c>
      <c r="O63" s="242">
        <f>VLOOKUP($B63,'Conditions of people affected'!$C$6:$R$170,9,FALSE)</f>
        <v>2.1</v>
      </c>
      <c r="P63" s="242">
        <f>VLOOKUP($B63,'Conditions of people affected'!$C$6:$R$170,15,FALSE)</f>
        <v>3</v>
      </c>
      <c r="Q63" s="242">
        <f t="shared" si="9"/>
        <v>2.2000000000000002</v>
      </c>
      <c r="R63" s="242">
        <f>VLOOKUP($B63,'Complexity of the crisis'!$C$6:$AN$170,22,FALSE)</f>
        <v>3.2</v>
      </c>
      <c r="S63" s="243">
        <f>VLOOKUP($B63,'Complexity of the crisis'!$C$6:$AN$170,38,FALSE)</f>
        <v>1</v>
      </c>
      <c r="T63" s="139" t="str">
        <f>VLOOKUP(B63,Lists!$C$3:$E$163,3,FALSE)</f>
        <v>Africa</v>
      </c>
      <c r="U63" s="149">
        <f>VLOOKUP(B63,'INFORM Severity - hidden'!$C$5:$V$170,20,FALSE)</f>
        <v>44388</v>
      </c>
    </row>
    <row r="64" spans="1:21" x14ac:dyDescent="0.25">
      <c r="A64" s="135" t="str">
        <f t="array" ref="A64">IFERROR(INDEX(Lists!$B$2:$B$153,SMALL(IF(Lists!$H$2:$H$153="Yes",ROW(Lists!$B$2:$B$153)),ROW(60:60))-1,1),"")</f>
        <v>Syrian conflict</v>
      </c>
      <c r="B64" s="136" t="str">
        <f>VLOOKUP(A64,Lists!$B$2:$G$153,2,FALSE)</f>
        <v>SYR001</v>
      </c>
      <c r="C64" s="136" t="str">
        <f>VLOOKUP(B64,'INFORM Severity - hidden'!$C$5:$D$160,2,FALSE)</f>
        <v>Syria</v>
      </c>
      <c r="D64" s="136" t="str">
        <f>VLOOKUP(A64,Lists!$B$2:$G$153,3,FALSE)</f>
        <v>SYR</v>
      </c>
      <c r="E64" s="136" t="str">
        <f>VLOOKUP(A64,Lists!$B$2:$G$153,5,FALSE)</f>
        <v>Complex crisis</v>
      </c>
      <c r="F64" s="240">
        <f t="shared" si="5"/>
        <v>5</v>
      </c>
      <c r="G64" s="140">
        <f t="shared" si="6"/>
        <v>5</v>
      </c>
      <c r="H64" s="140" t="str">
        <f t="shared" si="7"/>
        <v>Very High</v>
      </c>
      <c r="I64" s="241" t="str">
        <f>INDEX(Trends!$D$3:$D$404,MATCH(B64,Trends!$C$3:$C$404,0))</f>
        <v>Increasing</v>
      </c>
      <c r="J64" s="140" t="str">
        <f>VLOOKUP($B64,Reliability!$A$3:$I$170,9,FALSE)</f>
        <v>High</v>
      </c>
      <c r="K64" s="242">
        <f t="shared" si="8"/>
        <v>4.8</v>
      </c>
      <c r="L64" s="242">
        <f>VLOOKUP($B64,'Impact of the crisis'!$C$6:$N$170,12,FALSE)</f>
        <v>4.5</v>
      </c>
      <c r="M64" s="242">
        <f>VLOOKUP($B64,'Impact of the crisis'!$C$6:$AB$170,26,FALSE)</f>
        <v>4.9000000000000004</v>
      </c>
      <c r="N64" s="242">
        <f>VLOOKUP($B64,'Conditions of people affected'!$C$6:$R$170,16,FALSE)</f>
        <v>5</v>
      </c>
      <c r="O64" s="242">
        <f>VLOOKUP($B64,'Conditions of people affected'!$C$6:$R$170,9,FALSE)</f>
        <v>5</v>
      </c>
      <c r="P64" s="242">
        <f>VLOOKUP($B64,'Conditions of people affected'!$C$6:$R$170,15,FALSE)</f>
        <v>5</v>
      </c>
      <c r="Q64" s="242">
        <f t="shared" si="9"/>
        <v>5.0999999999999996</v>
      </c>
      <c r="R64" s="242">
        <f>VLOOKUP($B64,'Complexity of the crisis'!$C$6:$AN$170,22,FALSE)</f>
        <v>5.2</v>
      </c>
      <c r="S64" s="243">
        <f>VLOOKUP($B64,'Complexity of the crisis'!$C$6:$AN$170,38,FALSE)</f>
        <v>5</v>
      </c>
      <c r="T64" s="139" t="str">
        <f>VLOOKUP(B64,Lists!$C$3:$E$163,3,FALSE)</f>
        <v>Middle east</v>
      </c>
      <c r="U64" s="149">
        <f>VLOOKUP(B64,'INFORM Severity - hidden'!$C$5:$V$170,20,FALSE)</f>
        <v>44377</v>
      </c>
    </row>
    <row r="65" spans="1:21" x14ac:dyDescent="0.25">
      <c r="A65" s="135" t="str">
        <f t="array" ref="A65">IFERROR(INDEX(Lists!$B$2:$B$153,SMALL(IF(Lists!$H$2:$H$153="Yes",ROW(Lists!$B$2:$B$153)),ROW(61:61))-1,1),"")</f>
        <v>Complex crisis in Chad</v>
      </c>
      <c r="B65" s="136" t="str">
        <f>VLOOKUP(A65,Lists!$B$2:$G$153,2,FALSE)</f>
        <v>TCD001</v>
      </c>
      <c r="C65" s="136" t="str">
        <f>VLOOKUP(B65,'INFORM Severity - hidden'!$C$5:$D$160,2,FALSE)</f>
        <v>Chad</v>
      </c>
      <c r="D65" s="136" t="str">
        <f>VLOOKUP(A65,Lists!$B$2:$G$153,3,FALSE)</f>
        <v>TCD</v>
      </c>
      <c r="E65" s="136" t="str">
        <f>VLOOKUP(A65,Lists!$B$2:$G$153,5,FALSE)</f>
        <v>Multiple crises country</v>
      </c>
      <c r="F65" s="240">
        <f t="shared" si="5"/>
        <v>4.2</v>
      </c>
      <c r="G65" s="140">
        <f t="shared" si="6"/>
        <v>5</v>
      </c>
      <c r="H65" s="140" t="str">
        <f t="shared" si="7"/>
        <v>Very High</v>
      </c>
      <c r="I65" s="241" t="str">
        <f>INDEX(Trends!$D$3:$D$404,MATCH(B65,Trends!$C$3:$C$404,0))</f>
        <v>Increasing</v>
      </c>
      <c r="J65" s="140" t="str">
        <f>VLOOKUP($B65,Reliability!$A$3:$I$170,9,FALSE)</f>
        <v>Medium</v>
      </c>
      <c r="K65" s="242">
        <f t="shared" si="8"/>
        <v>3.9</v>
      </c>
      <c r="L65" s="242">
        <f>VLOOKUP($B65,'Impact of the crisis'!$C$6:$N$170,12,FALSE)</f>
        <v>4.8</v>
      </c>
      <c r="M65" s="242">
        <f>VLOOKUP($B65,'Impact of the crisis'!$C$6:$AB$170,26,FALSE)</f>
        <v>3.3</v>
      </c>
      <c r="N65" s="242">
        <f>VLOOKUP($B65,'Conditions of people affected'!$C$6:$R$170,16,FALSE)</f>
        <v>4.3499999999999996</v>
      </c>
      <c r="O65" s="242">
        <f>VLOOKUP($B65,'Conditions of people affected'!$C$6:$R$170,9,FALSE)</f>
        <v>4.7</v>
      </c>
      <c r="P65" s="242">
        <f>VLOOKUP($B65,'Conditions of people affected'!$C$6:$R$170,15,FALSE)</f>
        <v>4</v>
      </c>
      <c r="Q65" s="242">
        <f t="shared" si="9"/>
        <v>4.3</v>
      </c>
      <c r="R65" s="242">
        <f>VLOOKUP($B65,'Complexity of the crisis'!$C$6:$AN$170,22,FALSE)</f>
        <v>4.5999999999999996</v>
      </c>
      <c r="S65" s="243">
        <f>VLOOKUP($B65,'Complexity of the crisis'!$C$6:$AN$170,38,FALSE)</f>
        <v>4</v>
      </c>
      <c r="T65" s="139" t="str">
        <f>VLOOKUP(B65,Lists!$C$3:$E$163,3,FALSE)</f>
        <v>Africa</v>
      </c>
      <c r="U65" s="149">
        <f>VLOOKUP(B65,'INFORM Severity - hidden'!$C$5:$V$170,20,FALSE)</f>
        <v>44357</v>
      </c>
    </row>
    <row r="66" spans="1:21" x14ac:dyDescent="0.25">
      <c r="A66" s="135" t="str">
        <f t="array" ref="A66">IFERROR(INDEX(Lists!$B$2:$B$153,SMALL(IF(Lists!$H$2:$H$153="Yes",ROW(Lists!$B$2:$B$153)),ROW(62:62))-1,1),"")</f>
        <v>Multiple situations in Thailand</v>
      </c>
      <c r="B66" s="136" t="str">
        <f>VLOOKUP(A66,Lists!$B$2:$G$153,2,FALSE)</f>
        <v>THA001</v>
      </c>
      <c r="C66" s="136" t="str">
        <f>VLOOKUP(B66,'INFORM Severity - hidden'!$C$5:$D$160,2,FALSE)</f>
        <v>Thailand</v>
      </c>
      <c r="D66" s="136" t="str">
        <f>VLOOKUP(A66,Lists!$B$2:$G$153,3,FALSE)</f>
        <v>THA</v>
      </c>
      <c r="E66" s="136" t="str">
        <f>VLOOKUP(A66,Lists!$B$2:$G$153,5,FALSE)</f>
        <v>Multiple crises country</v>
      </c>
      <c r="F66" s="240">
        <f t="shared" si="5"/>
        <v>2.1</v>
      </c>
      <c r="G66" s="140">
        <f t="shared" si="6"/>
        <v>3</v>
      </c>
      <c r="H66" s="140" t="str">
        <f t="shared" si="7"/>
        <v>Medium</v>
      </c>
      <c r="I66" s="241" t="str">
        <f>INDEX(Trends!$D$3:$D$404,MATCH(B66,Trends!$C$3:$C$404,0))</f>
        <v>Increasing</v>
      </c>
      <c r="J66" s="140" t="str">
        <f>VLOOKUP($B66,Reliability!$A$3:$I$170,9,FALSE)</f>
        <v>High</v>
      </c>
      <c r="K66" s="242">
        <f t="shared" si="8"/>
        <v>2.7</v>
      </c>
      <c r="L66" s="242">
        <f>VLOOKUP($B66,'Impact of the crisis'!$C$6:$N$170,12,FALSE)</f>
        <v>1.2</v>
      </c>
      <c r="M66" s="242">
        <f>VLOOKUP($B66,'Impact of the crisis'!$C$6:$AB$170,26,FALSE)</f>
        <v>3.3</v>
      </c>
      <c r="N66" s="242">
        <f>VLOOKUP($B66,'Conditions of people affected'!$C$6:$R$170,16,FALSE)</f>
        <v>1.3</v>
      </c>
      <c r="O66" s="242">
        <f>VLOOKUP($B66,'Conditions of people affected'!$C$6:$R$170,9,FALSE)</f>
        <v>1.6</v>
      </c>
      <c r="P66" s="242">
        <f>VLOOKUP($B66,'Conditions of people affected'!$C$6:$R$170,15,FALSE)</f>
        <v>1</v>
      </c>
      <c r="Q66" s="242">
        <f t="shared" si="9"/>
        <v>2.8</v>
      </c>
      <c r="R66" s="242">
        <f>VLOOKUP($B66,'Complexity of the crisis'!$C$6:$AN$170,22,FALSE)</f>
        <v>3</v>
      </c>
      <c r="S66" s="243">
        <f>VLOOKUP($B66,'Complexity of the crisis'!$C$6:$AN$170,38,FALSE)</f>
        <v>2.5</v>
      </c>
      <c r="T66" s="139" t="str">
        <f>VLOOKUP(B66,Lists!$C$3:$E$163,3,FALSE)</f>
        <v>Asia</v>
      </c>
      <c r="U66" s="149">
        <f>VLOOKUP(B66,'INFORM Severity - hidden'!$C$5:$V$170,20,FALSE)</f>
        <v>44439</v>
      </c>
    </row>
    <row r="67" spans="1:21" x14ac:dyDescent="0.25">
      <c r="A67" s="137" t="str">
        <f t="array" ref="A67">IFERROR(INDEX(Lists!$B$2:$B$153,SMALL(IF(Lists!$H$2:$H$153="Yes",ROW(Lists!$B$2:$B$153)),ROW(63:63))-1,1),"")</f>
        <v>Venezuelan refugees in Trinidad and Tobago</v>
      </c>
      <c r="B67" s="138" t="str">
        <f>VLOOKUP(A67,Lists!$B$2:$G$153,2,FALSE)</f>
        <v>TTO002</v>
      </c>
      <c r="C67" s="138" t="str">
        <f>VLOOKUP(B67,'INFORM Severity - hidden'!$C$5:$D$160,2,FALSE)</f>
        <v>Trinidad and Tobago</v>
      </c>
      <c r="D67" s="138" t="str">
        <f>VLOOKUP(A67,Lists!$B$2:$G$153,3,FALSE)</f>
        <v>TTO</v>
      </c>
      <c r="E67" s="138" t="str">
        <f>VLOOKUP(A67,Lists!$B$2:$G$153,5,FALSE)</f>
        <v>International displacement</v>
      </c>
      <c r="F67" s="240">
        <f t="shared" si="5"/>
        <v>1.7</v>
      </c>
      <c r="G67" s="140">
        <f t="shared" si="6"/>
        <v>2</v>
      </c>
      <c r="H67" s="140" t="str">
        <f t="shared" si="7"/>
        <v>Low</v>
      </c>
      <c r="I67" s="241" t="str">
        <f>INDEX(Trends!$D$3:$D$404,MATCH(B67,Trends!$C$3:$C$404,0))</f>
        <v>Stable</v>
      </c>
      <c r="J67" s="140" t="str">
        <f>VLOOKUP($B67,Reliability!$A$3:$I$170,9,FALSE)</f>
        <v>Medium</v>
      </c>
      <c r="K67" s="242">
        <f t="shared" si="8"/>
        <v>2.6</v>
      </c>
      <c r="L67" s="242">
        <f>VLOOKUP($B67,'Impact of the crisis'!$C$6:$N$170,12,FALSE)</f>
        <v>2.9</v>
      </c>
      <c r="M67" s="242">
        <f>VLOOKUP($B67,'Impact of the crisis'!$C$6:$AB$170,26,FALSE)</f>
        <v>2.4</v>
      </c>
      <c r="N67" s="242">
        <f>VLOOKUP($B67,'Conditions of people affected'!$C$6:$R$170,16,FALSE)</f>
        <v>1.1499999999999999</v>
      </c>
      <c r="O67" s="242">
        <f>VLOOKUP($B67,'Conditions of people affected'!$C$6:$R$170,9,FALSE)</f>
        <v>1.3</v>
      </c>
      <c r="P67" s="242">
        <f>VLOOKUP($B67,'Conditions of people affected'!$C$6:$R$170,15,FALSE)</f>
        <v>1</v>
      </c>
      <c r="Q67" s="242">
        <f t="shared" si="9"/>
        <v>1.7</v>
      </c>
      <c r="R67" s="242">
        <f>VLOOKUP($B67,'Complexity of the crisis'!$C$6:$AN$170,22,FALSE)</f>
        <v>1.8</v>
      </c>
      <c r="S67" s="243">
        <f>VLOOKUP($B67,'Complexity of the crisis'!$C$6:$AN$170,38,FALSE)</f>
        <v>1.5</v>
      </c>
      <c r="T67" s="139" t="str">
        <f>VLOOKUP(B67,Lists!$C$3:$E$163,3,FALSE)</f>
        <v>Americas</v>
      </c>
      <c r="U67" s="149">
        <f>VLOOKUP(B67,'INFORM Severity - hidden'!$C$5:$V$170,20,FALSE)</f>
        <v>44354</v>
      </c>
    </row>
    <row r="68" spans="1:21" x14ac:dyDescent="0.25">
      <c r="A68" s="137" t="str">
        <f t="array" ref="A68">IFERROR(INDEX(Lists!$B$2:$B$153,SMALL(IF(Lists!$H$2:$H$153="Yes",ROW(Lists!$B$2:$B$153)),ROW(64:64))-1,1),"")</f>
        <v>Mixed migration flows in Tunisia</v>
      </c>
      <c r="B68" s="138" t="str">
        <f>VLOOKUP(A68,Lists!$B$2:$G$153,2,FALSE)</f>
        <v>TUN002</v>
      </c>
      <c r="C68" s="138" t="str">
        <f>VLOOKUP(B68,'INFORM Severity - hidden'!$C$5:$D$160,2,FALSE)</f>
        <v>Tunisia</v>
      </c>
      <c r="D68" s="138" t="str">
        <f>VLOOKUP(A68,Lists!$B$2:$G$153,3,FALSE)</f>
        <v>TUN</v>
      </c>
      <c r="E68" s="138" t="str">
        <f>VLOOKUP(A68,Lists!$B$2:$G$153,5,FALSE)</f>
        <v>International displacement</v>
      </c>
      <c r="F68" s="240" t="str">
        <f t="shared" si="5"/>
        <v>x</v>
      </c>
      <c r="G68" s="140" t="str">
        <f t="shared" si="6"/>
        <v>x</v>
      </c>
      <c r="H68" s="140" t="str">
        <f t="shared" si="7"/>
        <v>x</v>
      </c>
      <c r="I68" s="241" t="str">
        <f>INDEX(Trends!$D$3:$D$404,MATCH(B68,Trends!$C$3:$C$404,0))</f>
        <v>-</v>
      </c>
      <c r="J68" s="140" t="str">
        <f>VLOOKUP($B68,Reliability!$A$3:$I$170,9,FALSE)</f>
        <v>Low</v>
      </c>
      <c r="K68" s="242">
        <f t="shared" si="8"/>
        <v>4.2</v>
      </c>
      <c r="L68" s="242">
        <f>VLOOKUP($B68,'Impact of the crisis'!$C$6:$N$170,12,FALSE)</f>
        <v>4.3</v>
      </c>
      <c r="M68" s="242">
        <f>VLOOKUP($B68,'Impact of the crisis'!$C$6:$AB$170,26,FALSE)</f>
        <v>4.2</v>
      </c>
      <c r="N68" s="242" t="str">
        <f>VLOOKUP($B68,'Conditions of people affected'!$C$6:$R$170,16,FALSE)</f>
        <v>x</v>
      </c>
      <c r="O68" s="242" t="str">
        <f>VLOOKUP($B68,'Conditions of people affected'!$C$6:$R$170,9,FALSE)</f>
        <v>x</v>
      </c>
      <c r="P68" s="242" t="str">
        <f>VLOOKUP($B68,'Conditions of people affected'!$C$6:$R$170,15,FALSE)</f>
        <v>x</v>
      </c>
      <c r="Q68" s="242">
        <f t="shared" si="9"/>
        <v>2.1</v>
      </c>
      <c r="R68" s="242">
        <f>VLOOKUP($B68,'Complexity of the crisis'!$C$6:$AN$170,22,FALSE)</f>
        <v>2.9</v>
      </c>
      <c r="S68" s="243">
        <f>VLOOKUP($B68,'Complexity of the crisis'!$C$6:$AN$170,38,FALSE)</f>
        <v>1</v>
      </c>
      <c r="T68" s="139" t="str">
        <f>VLOOKUP(B68,Lists!$C$3:$E$163,3,FALSE)</f>
        <v>Africa</v>
      </c>
      <c r="U68" s="149">
        <f>VLOOKUP(B68,'INFORM Severity - hidden'!$C$5:$V$170,20,FALSE)</f>
        <v>44413</v>
      </c>
    </row>
    <row r="69" spans="1:21" x14ac:dyDescent="0.25">
      <c r="A69" s="137" t="str">
        <f t="array" ref="A69">IFERROR(INDEX(Lists!$B$2:$B$153,SMALL(IF(Lists!$H$2:$H$153="Yes",ROW(Lists!$B$2:$B$153)),ROW(65:65))-1,1),"")</f>
        <v>Complex situation in Turkey</v>
      </c>
      <c r="B69" s="138" t="str">
        <f>VLOOKUP(A69,Lists!$B$2:$G$153,2,FALSE)</f>
        <v>TUR001</v>
      </c>
      <c r="C69" s="138" t="str">
        <f>VLOOKUP(B69,'INFORM Severity - hidden'!$C$5:$D$160,2,FALSE)</f>
        <v>Turkey</v>
      </c>
      <c r="D69" s="138" t="str">
        <f>VLOOKUP(A69,Lists!$B$2:$G$153,3,FALSE)</f>
        <v>TUR</v>
      </c>
      <c r="E69" s="138" t="str">
        <f>VLOOKUP(A69,Lists!$B$2:$G$153,5,FALSE)</f>
        <v>Multiple crises country</v>
      </c>
      <c r="F69" s="240">
        <f t="shared" ref="F69:F77" si="10">IF(OR(N69="x",K69="x"),"x",ROUND((5-GEOMEAN(((5-K69)/5*4+1),((5-N69)/5*4+1),((5-N69)/5*4+1)))/4*3.5+Q69*0.3,1))</f>
        <v>3.3</v>
      </c>
      <c r="G69" s="140">
        <f t="shared" ref="G69:G77" si="11">IF(F69="x","x",ROUNDUP(F69,0))</f>
        <v>4</v>
      </c>
      <c r="H69" s="140" t="str">
        <f t="shared" ref="H69:H77" si="12">IF(N69="x","x",IF(K69="x","x",(IF(G69=5,"Very High",IF(G69=4,"High",IF(G69=3,"Medium",IF(G69=2,"Low","Very Low")))))))</f>
        <v>High</v>
      </c>
      <c r="I69" s="241" t="str">
        <f>INDEX(Trends!$D$3:$D$404,MATCH(B69,Trends!$C$3:$C$404,0))</f>
        <v>Increasing</v>
      </c>
      <c r="J69" s="140" t="str">
        <f>VLOOKUP($B69,Reliability!$A$3:$I$170,9,FALSE)</f>
        <v>High</v>
      </c>
      <c r="K69" s="242">
        <f t="shared" ref="K69:K77" si="13">IF(OR(M69="x",L69="x"),"x",ROUND((5-GEOMEAN(((5-L69)/5*4+1),((5-M69)/5*4+1),((5-M69)/5*4+1)))/4*5,1))</f>
        <v>3.4</v>
      </c>
      <c r="L69" s="242">
        <f>VLOOKUP($B69,'Impact of the crisis'!$C$6:$N$170,12,FALSE)</f>
        <v>3.8</v>
      </c>
      <c r="M69" s="242">
        <f>VLOOKUP($B69,'Impact of the crisis'!$C$6:$AB$170,26,FALSE)</f>
        <v>3.2</v>
      </c>
      <c r="N69" s="242">
        <f>VLOOKUP($B69,'Conditions of people affected'!$C$6:$R$170,16,FALSE)</f>
        <v>3</v>
      </c>
      <c r="O69" s="242">
        <f>VLOOKUP($B69,'Conditions of people affected'!$C$6:$R$170,9,FALSE)</f>
        <v>4</v>
      </c>
      <c r="P69" s="242">
        <f>VLOOKUP($B69,'Conditions of people affected'!$C$6:$R$170,15,FALSE)</f>
        <v>2</v>
      </c>
      <c r="Q69" s="242">
        <f t="shared" ref="Q69:Q77" si="14">IF(OR(S69="x",R69="x"),R69,ROUND((5-GEOMEAN(((5-R69)/5*4+1),((5-S69)/5*4+1)))/4*5,1))</f>
        <v>3.8</v>
      </c>
      <c r="R69" s="242">
        <f>VLOOKUP($B69,'Complexity of the crisis'!$C$6:$AN$170,22,FALSE)</f>
        <v>4</v>
      </c>
      <c r="S69" s="243">
        <f>VLOOKUP($B69,'Complexity of the crisis'!$C$6:$AN$170,38,FALSE)</f>
        <v>3.5</v>
      </c>
      <c r="T69" s="139" t="str">
        <f>VLOOKUP(B69,Lists!$C$3:$E$163,3,FALSE)</f>
        <v>Middle east</v>
      </c>
      <c r="U69" s="149">
        <f>VLOOKUP(B69,'INFORM Severity - hidden'!$C$5:$V$170,20,FALSE)</f>
        <v>44377</v>
      </c>
    </row>
    <row r="70" spans="1:21" x14ac:dyDescent="0.25">
      <c r="A70" s="137" t="str">
        <f t="array" ref="A70">IFERROR(INDEX(Lists!$B$2:$B$153,SMALL(IF(Lists!$H$2:$H$153="Yes",ROW(Lists!$B$2:$B$153)),ROW(66:66))-1,1),"")</f>
        <v>International Displacement in Tanzania</v>
      </c>
      <c r="B70" s="138" t="str">
        <f>VLOOKUP(A70,Lists!$B$2:$G$153,2,FALSE)</f>
        <v>TZA002</v>
      </c>
      <c r="C70" s="138" t="str">
        <f>VLOOKUP(B70,'INFORM Severity - hidden'!$C$5:$D$160,2,FALSE)</f>
        <v>Tanzania</v>
      </c>
      <c r="D70" s="138" t="str">
        <f>VLOOKUP(A70,Lists!$B$2:$G$153,3,FALSE)</f>
        <v>TZA</v>
      </c>
      <c r="E70" s="138" t="str">
        <f>VLOOKUP(A70,Lists!$B$2:$G$153,5,FALSE)</f>
        <v>International displacement</v>
      </c>
      <c r="F70" s="240">
        <f t="shared" si="10"/>
        <v>2.5</v>
      </c>
      <c r="G70" s="140">
        <f t="shared" si="11"/>
        <v>3</v>
      </c>
      <c r="H70" s="140" t="str">
        <f t="shared" si="12"/>
        <v>Medium</v>
      </c>
      <c r="I70" s="241" t="str">
        <f>INDEX(Trends!$D$3:$D$404,MATCH(B70,Trends!$C$3:$C$404,0))</f>
        <v>Increasing</v>
      </c>
      <c r="J70" s="140" t="str">
        <f>VLOOKUP($B70,Reliability!$A$3:$I$170,9,FALSE)</f>
        <v>Very High</v>
      </c>
      <c r="K70" s="242">
        <f t="shared" si="13"/>
        <v>3.1</v>
      </c>
      <c r="L70" s="242">
        <f>VLOOKUP($B70,'Impact of the crisis'!$C$6:$N$170,12,FALSE)</f>
        <v>2.2999999999999998</v>
      </c>
      <c r="M70" s="242">
        <f>VLOOKUP($B70,'Impact of the crisis'!$C$6:$AB$170,26,FALSE)</f>
        <v>3.4</v>
      </c>
      <c r="N70" s="242">
        <f>VLOOKUP($B70,'Conditions of people affected'!$C$6:$R$170,16,FALSE)</f>
        <v>2.2000000000000002</v>
      </c>
      <c r="O70" s="242">
        <f>VLOOKUP($B70,'Conditions of people affected'!$C$6:$R$170,9,FALSE)</f>
        <v>2.4</v>
      </c>
      <c r="P70" s="242">
        <f>VLOOKUP($B70,'Conditions of people affected'!$C$6:$R$170,15,FALSE)</f>
        <v>2</v>
      </c>
      <c r="Q70" s="242">
        <f t="shared" si="14"/>
        <v>2.2999999999999998</v>
      </c>
      <c r="R70" s="242">
        <f>VLOOKUP($B70,'Complexity of the crisis'!$C$6:$AN$170,22,FALSE)</f>
        <v>3</v>
      </c>
      <c r="S70" s="243">
        <f>VLOOKUP($B70,'Complexity of the crisis'!$C$6:$AN$170,38,FALSE)</f>
        <v>1.5</v>
      </c>
      <c r="T70" s="139" t="str">
        <f>VLOOKUP(B70,Lists!$C$3:$E$163,3,FALSE)</f>
        <v>Africa</v>
      </c>
      <c r="U70" s="149">
        <f>VLOOKUP(B70,'INFORM Severity - hidden'!$C$5:$V$170,20,FALSE)</f>
        <v>44388</v>
      </c>
    </row>
    <row r="71" spans="1:21" x14ac:dyDescent="0.25">
      <c r="A71" s="137" t="str">
        <f t="array" ref="A71">IFERROR(INDEX(Lists!$B$2:$B$153,SMALL(IF(Lists!$H$2:$H$153="Yes",ROW(Lists!$B$2:$B$153)),ROW(67:67))-1,1),"")</f>
        <v>International Displacement in Uganda</v>
      </c>
      <c r="B71" s="138" t="str">
        <f>VLOOKUP(A71,Lists!$B$2:$G$153,2,FALSE)</f>
        <v>UGA005</v>
      </c>
      <c r="C71" s="138" t="str">
        <f>VLOOKUP(B71,'INFORM Severity - hidden'!$C$5:$D$160,2,FALSE)</f>
        <v>Uganda</v>
      </c>
      <c r="D71" s="138" t="str">
        <f>VLOOKUP(A71,Lists!$B$2:$G$153,3,FALSE)</f>
        <v>UGA</v>
      </c>
      <c r="E71" s="138" t="str">
        <f>VLOOKUP(A71,Lists!$B$2:$G$153,5,FALSE)</f>
        <v>International displacement</v>
      </c>
      <c r="F71" s="240">
        <f t="shared" si="10"/>
        <v>3.2</v>
      </c>
      <c r="G71" s="140">
        <f t="shared" si="11"/>
        <v>4</v>
      </c>
      <c r="H71" s="140" t="str">
        <f t="shared" si="12"/>
        <v>High</v>
      </c>
      <c r="I71" s="241" t="str">
        <f>INDEX(Trends!$D$3:$D$404,MATCH(B71,Trends!$C$3:$C$404,0))</f>
        <v>Increasing</v>
      </c>
      <c r="J71" s="140" t="str">
        <f>VLOOKUP($B71,Reliability!$A$3:$I$170,9,FALSE)</f>
        <v>Medium</v>
      </c>
      <c r="K71" s="242">
        <f t="shared" si="13"/>
        <v>3.3</v>
      </c>
      <c r="L71" s="242">
        <f>VLOOKUP($B71,'Impact of the crisis'!$C$6:$N$170,12,FALSE)</f>
        <v>2.1</v>
      </c>
      <c r="M71" s="242">
        <f>VLOOKUP($B71,'Impact of the crisis'!$C$6:$AB$170,26,FALSE)</f>
        <v>3.7</v>
      </c>
      <c r="N71" s="242">
        <f>VLOOKUP($B71,'Conditions of people affected'!$C$6:$R$170,16,FALSE)</f>
        <v>3.3</v>
      </c>
      <c r="O71" s="242">
        <f>VLOOKUP($B71,'Conditions of people affected'!$C$6:$R$170,9,FALSE)</f>
        <v>3.6</v>
      </c>
      <c r="P71" s="242">
        <f>VLOOKUP($B71,'Conditions of people affected'!$C$6:$R$170,15,FALSE)</f>
        <v>3</v>
      </c>
      <c r="Q71" s="242">
        <f t="shared" si="14"/>
        <v>2.8</v>
      </c>
      <c r="R71" s="242">
        <f>VLOOKUP($B71,'Complexity of the crisis'!$C$6:$AN$170,22,FALSE)</f>
        <v>3.5</v>
      </c>
      <c r="S71" s="243">
        <f>VLOOKUP($B71,'Complexity of the crisis'!$C$6:$AN$170,38,FALSE)</f>
        <v>2</v>
      </c>
      <c r="T71" s="139" t="str">
        <f>VLOOKUP(B71,Lists!$C$3:$E$163,3,FALSE)</f>
        <v>Africa</v>
      </c>
      <c r="U71" s="149">
        <f>VLOOKUP(B71,'INFORM Severity - hidden'!$C$5:$V$170,20,FALSE)</f>
        <v>44358</v>
      </c>
    </row>
    <row r="72" spans="1:21" x14ac:dyDescent="0.25">
      <c r="A72" s="137" t="str">
        <f t="array" ref="A72">IFERROR(INDEX(Lists!$B$2:$B$153,SMALL(IF(Lists!$H$2:$H$153="Yes",ROW(Lists!$B$2:$B$153)),ROW(68:68))-1,1),"")</f>
        <v>Conflict in Ukraine</v>
      </c>
      <c r="B72" s="138" t="str">
        <f>VLOOKUP(A72,Lists!$B$2:$G$153,2,FALSE)</f>
        <v>UKR002</v>
      </c>
      <c r="C72" s="138" t="str">
        <f>VLOOKUP(B72,'INFORM Severity - hidden'!$C$5:$D$160,2,FALSE)</f>
        <v>Ukraine</v>
      </c>
      <c r="D72" s="138" t="str">
        <f>VLOOKUP(A72,Lists!$B$2:$G$153,3,FALSE)</f>
        <v>UKR</v>
      </c>
      <c r="E72" s="138" t="str">
        <f>VLOOKUP(A72,Lists!$B$2:$G$153,5,FALSE)</f>
        <v>Conflict</v>
      </c>
      <c r="F72" s="240">
        <f t="shared" si="10"/>
        <v>3.6</v>
      </c>
      <c r="G72" s="140">
        <f t="shared" si="11"/>
        <v>4</v>
      </c>
      <c r="H72" s="140" t="str">
        <f t="shared" si="12"/>
        <v>High</v>
      </c>
      <c r="I72" s="241" t="str">
        <f>INDEX(Trends!$D$3:$D$404,MATCH(B72,Trends!$C$3:$C$404,0))</f>
        <v>Increasing</v>
      </c>
      <c r="J72" s="140" t="str">
        <f>VLOOKUP($B72,Reliability!$A$3:$I$170,9,FALSE)</f>
        <v>High</v>
      </c>
      <c r="K72" s="242">
        <f t="shared" si="13"/>
        <v>3.2</v>
      </c>
      <c r="L72" s="242">
        <f>VLOOKUP($B72,'Impact of the crisis'!$C$6:$N$170,12,FALSE)</f>
        <v>1.7</v>
      </c>
      <c r="M72" s="242">
        <f>VLOOKUP($B72,'Impact of the crisis'!$C$6:$AB$170,26,FALSE)</f>
        <v>3.7</v>
      </c>
      <c r="N72" s="242">
        <f>VLOOKUP($B72,'Conditions of people affected'!$C$6:$R$170,16,FALSE)</f>
        <v>4.0999999999999996</v>
      </c>
      <c r="O72" s="242">
        <f>VLOOKUP($B72,'Conditions of people affected'!$C$6:$R$170,9,FALSE)</f>
        <v>4.2</v>
      </c>
      <c r="P72" s="242">
        <f>VLOOKUP($B72,'Conditions of people affected'!$C$6:$R$170,15,FALSE)</f>
        <v>4</v>
      </c>
      <c r="Q72" s="242">
        <f t="shared" si="14"/>
        <v>3</v>
      </c>
      <c r="R72" s="242">
        <f>VLOOKUP($B72,'Complexity of the crisis'!$C$6:$AN$170,22,FALSE)</f>
        <v>3</v>
      </c>
      <c r="S72" s="243">
        <f>VLOOKUP($B72,'Complexity of the crisis'!$C$6:$AN$170,38,FALSE)</f>
        <v>3</v>
      </c>
      <c r="T72" s="139" t="str">
        <f>VLOOKUP(B72,Lists!$C$3:$E$163,3,FALSE)</f>
        <v>Europe</v>
      </c>
      <c r="U72" s="149">
        <f>VLOOKUP(B72,'INFORM Severity - hidden'!$C$5:$V$170,20,FALSE)</f>
        <v>44346</v>
      </c>
    </row>
    <row r="73" spans="1:21" x14ac:dyDescent="0.25">
      <c r="A73" s="137" t="str">
        <f t="array" ref="A73">IFERROR(INDEX(Lists!$B$2:$B$153,SMALL(IF(Lists!$H$2:$H$153="Yes",ROW(Lists!$B$2:$B$153)),ROW(69:69))-1,1),"")</f>
        <v>La Soufrière Volcano Eruption</v>
      </c>
      <c r="B73" s="138" t="str">
        <f>VLOOKUP(A73,Lists!$B$2:$G$153,2,FALSE)</f>
        <v>VCT002</v>
      </c>
      <c r="C73" s="138" t="str">
        <f>VLOOKUP(B73,'INFORM Severity - hidden'!$C$5:$D$160,2,FALSE)</f>
        <v>St. Vincent and the Grenadines</v>
      </c>
      <c r="D73" s="138" t="str">
        <f>VLOOKUP(A73,Lists!$B$2:$G$153,3,FALSE)</f>
        <v>VCT</v>
      </c>
      <c r="E73" s="138" t="str">
        <f>VLOOKUP(A73,Lists!$B$2:$G$153,5,FALSE)</f>
        <v>Volcano</v>
      </c>
      <c r="F73" s="240">
        <f t="shared" si="10"/>
        <v>1.6</v>
      </c>
      <c r="G73" s="140">
        <f t="shared" si="11"/>
        <v>2</v>
      </c>
      <c r="H73" s="140" t="str">
        <f t="shared" si="12"/>
        <v>Low</v>
      </c>
      <c r="I73" s="241" t="str">
        <f>INDEX(Trends!$D$3:$D$404,MATCH(B73,Trends!$C$3:$C$404,0))</f>
        <v>Increasing</v>
      </c>
      <c r="J73" s="140" t="str">
        <f>VLOOKUP($B73,Reliability!$A$3:$I$170,9,FALSE)</f>
        <v>High</v>
      </c>
      <c r="K73" s="242">
        <f t="shared" si="13"/>
        <v>1.5</v>
      </c>
      <c r="L73" s="242">
        <f>VLOOKUP($B73,'Impact of the crisis'!$C$6:$N$170,12,FALSE)</f>
        <v>1.1000000000000001</v>
      </c>
      <c r="M73" s="242">
        <f>VLOOKUP($B73,'Impact of the crisis'!$C$6:$AB$170,26,FALSE)</f>
        <v>1.7</v>
      </c>
      <c r="N73" s="242">
        <f>VLOOKUP($B73,'Conditions of people affected'!$C$6:$R$170,16,FALSE)</f>
        <v>1.6</v>
      </c>
      <c r="O73" s="242">
        <f>VLOOKUP($B73,'Conditions of people affected'!$C$6:$R$170,9,FALSE)</f>
        <v>0.2</v>
      </c>
      <c r="P73" s="242">
        <f>VLOOKUP($B73,'Conditions of people affected'!$C$6:$R$170,15,FALSE)</f>
        <v>3</v>
      </c>
      <c r="Q73" s="242">
        <f t="shared" si="14"/>
        <v>1.7</v>
      </c>
      <c r="R73" s="242">
        <f>VLOOKUP($B73,'Complexity of the crisis'!$C$6:$AN$170,22,FALSE)</f>
        <v>0.7</v>
      </c>
      <c r="S73" s="243">
        <f>VLOOKUP($B73,'Complexity of the crisis'!$C$6:$AN$170,38,FALSE)</f>
        <v>2.5</v>
      </c>
      <c r="T73" s="139" t="str">
        <f>VLOOKUP(B73,Lists!$C$3:$E$163,3,FALSE)</f>
        <v>Americas</v>
      </c>
      <c r="U73" s="149">
        <f>VLOOKUP(B73,'INFORM Severity - hidden'!$C$5:$V$170,20,FALSE)</f>
        <v>44357</v>
      </c>
    </row>
    <row r="74" spans="1:21" x14ac:dyDescent="0.25">
      <c r="A74" s="137" t="str">
        <f t="array" ref="A74">IFERROR(INDEX(Lists!$B$2:$B$153,SMALL(IF(Lists!$H$2:$H$153="Yes",ROW(Lists!$B$2:$B$153)),ROW(70:70))-1,1),"")</f>
        <v>Complex crisis in Venezuela</v>
      </c>
      <c r="B74" s="138" t="str">
        <f>VLOOKUP(A74,Lists!$B$2:$G$153,2,FALSE)</f>
        <v>VEN001</v>
      </c>
      <c r="C74" s="138" t="str">
        <f>VLOOKUP(B74,'INFORM Severity - hidden'!$C$5:$D$160,2,FALSE)</f>
        <v>Venezuela</v>
      </c>
      <c r="D74" s="138" t="str">
        <f>VLOOKUP(A74,Lists!$B$2:$G$153,3,FALSE)</f>
        <v>VEN</v>
      </c>
      <c r="E74" s="138" t="str">
        <f>VLOOKUP(A74,Lists!$B$2:$G$153,5,FALSE)</f>
        <v>Complex crisis</v>
      </c>
      <c r="F74" s="240">
        <f t="shared" si="10"/>
        <v>4.2</v>
      </c>
      <c r="G74" s="140">
        <f t="shared" si="11"/>
        <v>5</v>
      </c>
      <c r="H74" s="140" t="str">
        <f t="shared" si="12"/>
        <v>Very High</v>
      </c>
      <c r="I74" s="241" t="str">
        <f>INDEX(Trends!$D$3:$D$404,MATCH(B74,Trends!$C$3:$C$404,0))</f>
        <v>Increasing</v>
      </c>
      <c r="J74" s="140" t="str">
        <f>VLOOKUP($B74,Reliability!$A$3:$I$170,9,FALSE)</f>
        <v>Medium</v>
      </c>
      <c r="K74" s="242">
        <f t="shared" si="13"/>
        <v>5</v>
      </c>
      <c r="L74" s="242">
        <f>VLOOKUP($B74,'Impact of the crisis'!$C$6:$N$170,12,FALSE)</f>
        <v>4.9000000000000004</v>
      </c>
      <c r="M74" s="242">
        <f>VLOOKUP($B74,'Impact of the crisis'!$C$6:$AB$170,26,FALSE)</f>
        <v>5</v>
      </c>
      <c r="N74" s="242">
        <f>VLOOKUP($B74,'Conditions of people affected'!$C$6:$R$170,16,FALSE)</f>
        <v>4</v>
      </c>
      <c r="O74" s="242">
        <f>VLOOKUP($B74,'Conditions of people affected'!$C$6:$R$170,9,FALSE)</f>
        <v>5</v>
      </c>
      <c r="P74" s="242">
        <f>VLOOKUP($B74,'Conditions of people affected'!$C$6:$R$170,15,FALSE)</f>
        <v>3</v>
      </c>
      <c r="Q74" s="242">
        <f t="shared" si="14"/>
        <v>3.6</v>
      </c>
      <c r="R74" s="242">
        <f>VLOOKUP($B74,'Complexity of the crisis'!$C$6:$AN$170,22,FALSE)</f>
        <v>4.0999999999999996</v>
      </c>
      <c r="S74" s="243">
        <f>VLOOKUP($B74,'Complexity of the crisis'!$C$6:$AN$170,38,FALSE)</f>
        <v>3</v>
      </c>
      <c r="T74" s="139" t="str">
        <f>VLOOKUP(B74,Lists!$C$3:$E$163,3,FALSE)</f>
        <v>Americas</v>
      </c>
      <c r="U74" s="149">
        <f>VLOOKUP(B74,'INFORM Severity - hidden'!$C$5:$V$170,20,FALSE)</f>
        <v>44356</v>
      </c>
    </row>
    <row r="75" spans="1:21" x14ac:dyDescent="0.25">
      <c r="A75" s="137" t="str">
        <f t="array" ref="A75">IFERROR(INDEX(Lists!$B$2:$B$153,SMALL(IF(Lists!$H$2:$H$153="Yes",ROW(Lists!$B$2:$B$153)),ROW(71:71))-1,1),"")</f>
        <v>Conflict in Yemen</v>
      </c>
      <c r="B75" s="138" t="str">
        <f>VLOOKUP(A75,Lists!$B$2:$G$153,2,FALSE)</f>
        <v>YEM001</v>
      </c>
      <c r="C75" s="138" t="str">
        <f>VLOOKUP(B75,'INFORM Severity - hidden'!$C$5:$D$160,2,FALSE)</f>
        <v>Yemen</v>
      </c>
      <c r="D75" s="138" t="str">
        <f>VLOOKUP(A75,Lists!$B$2:$G$153,3,FALSE)</f>
        <v>YEM</v>
      </c>
      <c r="E75" s="138" t="str">
        <f>VLOOKUP(A75,Lists!$B$2:$G$153,5,FALSE)</f>
        <v>Complex crisis</v>
      </c>
      <c r="F75" s="240">
        <f t="shared" si="10"/>
        <v>5</v>
      </c>
      <c r="G75" s="140">
        <f t="shared" si="11"/>
        <v>5</v>
      </c>
      <c r="H75" s="140" t="str">
        <f t="shared" si="12"/>
        <v>Very High</v>
      </c>
      <c r="I75" s="241" t="str">
        <f>INDEX(Trends!$D$3:$D$404,MATCH(B75,Trends!$C$3:$C$404,0))</f>
        <v>Increasing</v>
      </c>
      <c r="J75" s="140" t="str">
        <f>VLOOKUP($B75,Reliability!$A$3:$I$170,9,FALSE)</f>
        <v>High</v>
      </c>
      <c r="K75" s="242">
        <f t="shared" si="13"/>
        <v>5</v>
      </c>
      <c r="L75" s="242">
        <f>VLOOKUP($B75,'Impact of the crisis'!$C$6:$N$170,12,FALSE)</f>
        <v>4.9000000000000004</v>
      </c>
      <c r="M75" s="242">
        <f>VLOOKUP($B75,'Impact of the crisis'!$C$6:$AB$170,26,FALSE)</f>
        <v>5</v>
      </c>
      <c r="N75" s="242">
        <f>VLOOKUP($B75,'Conditions of people affected'!$C$6:$R$170,16,FALSE)</f>
        <v>5</v>
      </c>
      <c r="O75" s="242">
        <f>VLOOKUP($B75,'Conditions of people affected'!$C$6:$R$170,9,FALSE)</f>
        <v>5</v>
      </c>
      <c r="P75" s="242">
        <f>VLOOKUP($B75,'Conditions of people affected'!$C$6:$R$170,15,FALSE)</f>
        <v>5</v>
      </c>
      <c r="Q75" s="242">
        <f t="shared" si="14"/>
        <v>5</v>
      </c>
      <c r="R75" s="242">
        <f>VLOOKUP($B75,'Complexity of the crisis'!$C$6:$AN$170,22,FALSE)</f>
        <v>5</v>
      </c>
      <c r="S75" s="243">
        <f>VLOOKUP($B75,'Complexity of the crisis'!$C$6:$AN$170,38,FALSE)</f>
        <v>5</v>
      </c>
      <c r="T75" s="139" t="str">
        <f>VLOOKUP(B75,Lists!$C$3:$E$163,3,FALSE)</f>
        <v>Middle east</v>
      </c>
      <c r="U75" s="149">
        <f>VLOOKUP(B75,'INFORM Severity - hidden'!$C$5:$V$170,20,FALSE)</f>
        <v>44363</v>
      </c>
    </row>
    <row r="76" spans="1:21" x14ac:dyDescent="0.25">
      <c r="A76" s="137" t="str">
        <f t="array" ref="A76">IFERROR(INDEX(Lists!$B$2:$B$153,SMALL(IF(Lists!$H$2:$H$153="Yes",ROW(Lists!$B$2:$B$153)),ROW(72:72))-1,1),"")</f>
        <v>Drought in Zambia</v>
      </c>
      <c r="B76" s="138" t="str">
        <f>VLOOKUP(A76,Lists!$B$2:$G$153,2,FALSE)</f>
        <v>ZMB002</v>
      </c>
      <c r="C76" s="138" t="str">
        <f>VLOOKUP(B76,'INFORM Severity - hidden'!$C$5:$D$160,2,FALSE)</f>
        <v>Zambia</v>
      </c>
      <c r="D76" s="138" t="str">
        <f>VLOOKUP(A76,Lists!$B$2:$G$153,3,FALSE)</f>
        <v>ZMB</v>
      </c>
      <c r="E76" s="138" t="str">
        <f>VLOOKUP(A76,Lists!$B$2:$G$153,5,FALSE)</f>
        <v>Drought</v>
      </c>
      <c r="F76" s="240">
        <f t="shared" si="10"/>
        <v>2.9</v>
      </c>
      <c r="G76" s="140">
        <f t="shared" si="11"/>
        <v>3</v>
      </c>
      <c r="H76" s="140" t="str">
        <f t="shared" si="12"/>
        <v>Medium</v>
      </c>
      <c r="I76" s="241" t="str">
        <f>INDEX(Trends!$D$3:$D$404,MATCH(B76,Trends!$C$3:$C$404,0))</f>
        <v>Increasing</v>
      </c>
      <c r="J76" s="140" t="str">
        <f>VLOOKUP($B76,Reliability!$A$3:$I$170,9,FALSE)</f>
        <v>Very High</v>
      </c>
      <c r="K76" s="242">
        <f t="shared" si="13"/>
        <v>2.8</v>
      </c>
      <c r="L76" s="242">
        <f>VLOOKUP($B76,'Impact of the crisis'!$C$6:$N$170,12,FALSE)</f>
        <v>4</v>
      </c>
      <c r="M76" s="242">
        <f>VLOOKUP($B76,'Impact of the crisis'!$C$6:$AB$170,26,FALSE)</f>
        <v>1.9</v>
      </c>
      <c r="N76" s="242">
        <f>VLOOKUP($B76,'Conditions of people affected'!$C$6:$R$170,16,FALSE)</f>
        <v>3.35</v>
      </c>
      <c r="O76" s="242">
        <f>VLOOKUP($B76,'Conditions of people affected'!$C$6:$R$170,9,FALSE)</f>
        <v>3.7</v>
      </c>
      <c r="P76" s="242">
        <f>VLOOKUP($B76,'Conditions of people affected'!$C$6:$R$170,15,FALSE)</f>
        <v>3</v>
      </c>
      <c r="Q76" s="242">
        <f t="shared" si="14"/>
        <v>2.2999999999999998</v>
      </c>
      <c r="R76" s="242">
        <f>VLOOKUP($B76,'Complexity of the crisis'!$C$6:$AN$170,22,FALSE)</f>
        <v>2.1</v>
      </c>
      <c r="S76" s="243">
        <f>VLOOKUP($B76,'Complexity of the crisis'!$C$6:$AN$170,38,FALSE)</f>
        <v>2.5</v>
      </c>
      <c r="T76" s="139" t="str">
        <f>VLOOKUP(B76,Lists!$C$3:$E$163,3,FALSE)</f>
        <v>Africa</v>
      </c>
      <c r="U76" s="149">
        <f>VLOOKUP(B76,'INFORM Severity - hidden'!$C$5:$V$170,20,FALSE)</f>
        <v>44388</v>
      </c>
    </row>
    <row r="77" spans="1:21" x14ac:dyDescent="0.25">
      <c r="A77" s="137" t="str">
        <f t="array" ref="A77">IFERROR(INDEX(Lists!$B$2:$B$153,SMALL(IF(Lists!$H$2:$H$153="Yes",ROW(Lists!$B$2:$B$153)),ROW(73:73))-1,1),"")</f>
        <v>Complex crisis in Zimbabwe</v>
      </c>
      <c r="B77" s="138" t="str">
        <f>VLOOKUP(A77,Lists!$B$2:$G$153,2,FALSE)</f>
        <v>ZWE001</v>
      </c>
      <c r="C77" s="138" t="str">
        <f>VLOOKUP(B77,'INFORM Severity - hidden'!$C$5:$D$160,2,FALSE)</f>
        <v>Zimbabwe</v>
      </c>
      <c r="D77" s="138" t="str">
        <f>VLOOKUP(A77,Lists!$B$2:$G$153,3,FALSE)</f>
        <v>ZWE</v>
      </c>
      <c r="E77" s="138" t="str">
        <f>VLOOKUP(A77,Lists!$B$2:$G$153,5,FALSE)</f>
        <v>Complex crisis</v>
      </c>
      <c r="F77" s="240">
        <f t="shared" si="10"/>
        <v>3.5</v>
      </c>
      <c r="G77" s="140">
        <f t="shared" si="11"/>
        <v>4</v>
      </c>
      <c r="H77" s="140" t="str">
        <f t="shared" si="12"/>
        <v>High</v>
      </c>
      <c r="I77" s="241" t="str">
        <f>INDEX(Trends!$D$3:$D$404,MATCH(B77,Trends!$C$3:$C$404,0))</f>
        <v>Stable</v>
      </c>
      <c r="J77" s="140" t="str">
        <f>VLOOKUP($B77,Reliability!$A$3:$I$170,9,FALSE)</f>
        <v>High</v>
      </c>
      <c r="K77" s="242">
        <f t="shared" si="13"/>
        <v>3.5</v>
      </c>
      <c r="L77" s="242">
        <f>VLOOKUP($B77,'Impact of the crisis'!$C$6:$N$170,12,FALSE)</f>
        <v>4.5999999999999996</v>
      </c>
      <c r="M77" s="242">
        <f>VLOOKUP($B77,'Impact of the crisis'!$C$6:$AB$170,26,FALSE)</f>
        <v>2.7</v>
      </c>
      <c r="N77" s="242">
        <f>VLOOKUP($B77,'Conditions of people affected'!$C$6:$R$170,16,FALSE)</f>
        <v>3.85</v>
      </c>
      <c r="O77" s="242">
        <f>VLOOKUP($B77,'Conditions of people affected'!$C$6:$R$170,9,FALSE)</f>
        <v>4.7</v>
      </c>
      <c r="P77" s="242">
        <f>VLOOKUP($B77,'Conditions of people affected'!$C$6:$R$170,15,FALSE)</f>
        <v>3</v>
      </c>
      <c r="Q77" s="242">
        <f t="shared" si="14"/>
        <v>3</v>
      </c>
      <c r="R77" s="242">
        <f>VLOOKUP($B77,'Complexity of the crisis'!$C$6:$AN$170,22,FALSE)</f>
        <v>3.4</v>
      </c>
      <c r="S77" s="243">
        <f>VLOOKUP($B77,'Complexity of the crisis'!$C$6:$AN$170,38,FALSE)</f>
        <v>2.5</v>
      </c>
      <c r="T77" s="139" t="str">
        <f>VLOOKUP(B77,Lists!$C$3:$E$163,3,FALSE)</f>
        <v>Africa</v>
      </c>
      <c r="U77" s="149">
        <f>VLOOKUP(B77,'INFORM Severity - hidden'!$C$5:$V$170,20,FALSE)</f>
        <v>44384</v>
      </c>
    </row>
    <row r="78" spans="1:21" x14ac:dyDescent="0.25">
      <c r="J78"/>
      <c r="K78"/>
      <c r="L78"/>
      <c r="M78"/>
      <c r="N78"/>
      <c r="O78"/>
      <c r="P78"/>
      <c r="Q78"/>
      <c r="R78"/>
      <c r="S78"/>
      <c r="T78"/>
    </row>
    <row r="79" spans="1:21" x14ac:dyDescent="0.25">
      <c r="J79"/>
      <c r="K79"/>
      <c r="L79"/>
      <c r="M79"/>
      <c r="N79"/>
      <c r="O79"/>
      <c r="P79"/>
      <c r="Q79"/>
      <c r="R79"/>
      <c r="S79"/>
      <c r="T79"/>
    </row>
    <row r="80" spans="1:21" x14ac:dyDescent="0.25">
      <c r="J80"/>
      <c r="K80"/>
      <c r="L80"/>
      <c r="M80"/>
      <c r="N80"/>
      <c r="O80"/>
      <c r="P80"/>
      <c r="Q80"/>
      <c r="R80"/>
      <c r="S80"/>
      <c r="T80"/>
    </row>
    <row r="81" spans="10:20" x14ac:dyDescent="0.25">
      <c r="J81"/>
      <c r="K81"/>
      <c r="L81"/>
      <c r="M81"/>
      <c r="N81"/>
      <c r="O81"/>
      <c r="P81"/>
      <c r="Q81"/>
      <c r="R81"/>
      <c r="S81"/>
      <c r="T81"/>
    </row>
    <row r="82" spans="10:20" x14ac:dyDescent="0.25">
      <c r="J82"/>
      <c r="K82"/>
      <c r="L82"/>
      <c r="M82"/>
      <c r="N82"/>
      <c r="O82"/>
      <c r="P82"/>
      <c r="Q82"/>
      <c r="R82"/>
      <c r="S82"/>
      <c r="T82"/>
    </row>
    <row r="83" spans="10:20" x14ac:dyDescent="0.25">
      <c r="J83"/>
      <c r="K83"/>
      <c r="L83"/>
      <c r="M83"/>
      <c r="N83"/>
      <c r="O83"/>
      <c r="P83"/>
      <c r="Q83"/>
      <c r="R83"/>
      <c r="S83"/>
      <c r="T83"/>
    </row>
  </sheetData>
  <autoFilter ref="A4:T143" xr:uid="{00000000-0009-0000-0000-000004000000}"/>
  <conditionalFormatting sqref="K5:K77">
    <cfRule type="cellIs" dxfId="469" priority="64" stopIfTrue="1" operator="between">
      <formula>4</formula>
      <formula>5</formula>
    </cfRule>
    <cfRule type="cellIs" dxfId="468" priority="70" stopIfTrue="1" operator="between">
      <formula>3</formula>
      <formula>4</formula>
    </cfRule>
    <cfRule type="cellIs" dxfId="467" priority="71" stopIfTrue="1" operator="between">
      <formula>2</formula>
      <formula>3</formula>
    </cfRule>
    <cfRule type="cellIs" dxfId="466" priority="72" stopIfTrue="1" operator="between">
      <formula>1</formula>
      <formula>2</formula>
    </cfRule>
    <cfRule type="cellIs" dxfId="465" priority="73" stopIfTrue="1" operator="between">
      <formula>0</formula>
      <formula>1</formula>
    </cfRule>
  </conditionalFormatting>
  <conditionalFormatting sqref="L5:M77">
    <cfRule type="cellIs" dxfId="464" priority="65" stopIfTrue="1" operator="between">
      <formula>4</formula>
      <formula>5</formula>
    </cfRule>
    <cfRule type="cellIs" dxfId="463" priority="66" stopIfTrue="1" operator="between">
      <formula>3</formula>
      <formula>4</formula>
    </cfRule>
    <cfRule type="cellIs" dxfId="462" priority="67" stopIfTrue="1" operator="between">
      <formula>2</formula>
      <formula>3</formula>
    </cfRule>
    <cfRule type="cellIs" dxfId="461" priority="68" stopIfTrue="1" operator="between">
      <formula>1</formula>
      <formula>2</formula>
    </cfRule>
    <cfRule type="cellIs" dxfId="460" priority="69" stopIfTrue="1" operator="between">
      <formula>0</formula>
      <formula>1</formula>
    </cfRule>
  </conditionalFormatting>
  <conditionalFormatting sqref="O5:P77">
    <cfRule type="cellIs" dxfId="459" priority="54" stopIfTrue="1" operator="between">
      <formula>7.1</formula>
      <formula>10</formula>
    </cfRule>
    <cfRule type="cellIs" dxfId="458" priority="55" stopIfTrue="1" operator="between">
      <formula>5.4</formula>
      <formula>7</formula>
    </cfRule>
    <cfRule type="cellIs" dxfId="457" priority="56" stopIfTrue="1" operator="between">
      <formula>3.5</formula>
      <formula>5.3</formula>
    </cfRule>
    <cfRule type="cellIs" dxfId="456" priority="57" stopIfTrue="1" operator="between">
      <formula>1.8</formula>
      <formula>3.4</formula>
    </cfRule>
    <cfRule type="cellIs" dxfId="455" priority="58" stopIfTrue="1" operator="between">
      <formula>0</formula>
      <formula>1.7</formula>
    </cfRule>
  </conditionalFormatting>
  <conditionalFormatting sqref="S5:S77">
    <cfRule type="cellIs" dxfId="454" priority="49" stopIfTrue="1" operator="between">
      <formula>4</formula>
      <formula>5</formula>
    </cfRule>
    <cfRule type="cellIs" dxfId="453" priority="50" stopIfTrue="1" operator="between">
      <formula>3</formula>
      <formula>4</formula>
    </cfRule>
    <cfRule type="cellIs" dxfId="452" priority="51" stopIfTrue="1" operator="between">
      <formula>2</formula>
      <formula>3</formula>
    </cfRule>
    <cfRule type="cellIs" dxfId="451" priority="52" stopIfTrue="1" operator="between">
      <formula>1</formula>
      <formula>2</formula>
    </cfRule>
    <cfRule type="cellIs" dxfId="450" priority="53" stopIfTrue="1" operator="between">
      <formula>0</formula>
      <formula>1</formula>
    </cfRule>
  </conditionalFormatting>
  <conditionalFormatting sqref="Q5:Q77">
    <cfRule type="cellIs" dxfId="449" priority="34" stopIfTrue="1" operator="between">
      <formula>4</formula>
      <formula>5</formula>
    </cfRule>
    <cfRule type="cellIs" dxfId="448" priority="35" stopIfTrue="1" operator="between">
      <formula>3</formula>
      <formula>4</formula>
    </cfRule>
    <cfRule type="cellIs" dxfId="447" priority="36" stopIfTrue="1" operator="between">
      <formula>2</formula>
      <formula>3</formula>
    </cfRule>
    <cfRule type="cellIs" dxfId="446" priority="37" stopIfTrue="1" operator="between">
      <formula>1</formula>
      <formula>2</formula>
    </cfRule>
    <cfRule type="cellIs" dxfId="445" priority="38" stopIfTrue="1" operator="between">
      <formula>0</formula>
      <formula>1</formula>
    </cfRule>
  </conditionalFormatting>
  <conditionalFormatting sqref="I5:I79">
    <cfRule type="cellIs" dxfId="444" priority="26" operator="equal">
      <formula>"Increasing"</formula>
    </cfRule>
    <cfRule type="cellIs" dxfId="443" priority="27" operator="equal">
      <formula>"Stable"</formula>
    </cfRule>
    <cfRule type="cellIs" dxfId="442" priority="28" operator="equal">
      <formula>"Decreasing"</formula>
    </cfRule>
  </conditionalFormatting>
  <conditionalFormatting sqref="R5:S77">
    <cfRule type="cellIs" dxfId="441" priority="44" stopIfTrue="1" operator="between">
      <formula>4</formula>
      <formula>5</formula>
    </cfRule>
    <cfRule type="cellIs" dxfId="440" priority="45" stopIfTrue="1" operator="between">
      <formula>3</formula>
      <formula>4</formula>
    </cfRule>
    <cfRule type="cellIs" dxfId="439" priority="46" stopIfTrue="1" operator="between">
      <formula>2</formula>
      <formula>3</formula>
    </cfRule>
    <cfRule type="cellIs" dxfId="438" priority="47" stopIfTrue="1" operator="between">
      <formula>1</formula>
      <formula>2</formula>
    </cfRule>
    <cfRule type="cellIs" dxfId="437" priority="48" stopIfTrue="1" operator="between">
      <formula>0</formula>
      <formula>1</formula>
    </cfRule>
  </conditionalFormatting>
  <conditionalFormatting sqref="G5:G79">
    <cfRule type="cellIs" dxfId="436" priority="16" stopIfTrue="1" operator="equal">
      <formula>5</formula>
    </cfRule>
    <cfRule type="cellIs" dxfId="435" priority="17" stopIfTrue="1" operator="equal">
      <formula>4</formula>
    </cfRule>
    <cfRule type="cellIs" dxfId="434" priority="18" stopIfTrue="1" operator="equal">
      <formula>3</formula>
    </cfRule>
    <cfRule type="cellIs" dxfId="433" priority="19" stopIfTrue="1" operator="equal">
      <formula>2</formula>
    </cfRule>
    <cfRule type="cellIs" dxfId="432" priority="20" stopIfTrue="1" operator="equal">
      <formula>1</formula>
    </cfRule>
  </conditionalFormatting>
  <conditionalFormatting sqref="H5:H79">
    <cfRule type="cellIs" dxfId="431" priority="11" stopIfTrue="1" operator="equal">
      <formula>"Very High"</formula>
    </cfRule>
    <cfRule type="cellIs" dxfId="430" priority="12" stopIfTrue="1" operator="equal">
      <formula>"High"</formula>
    </cfRule>
    <cfRule type="cellIs" dxfId="429" priority="13" stopIfTrue="1" operator="equal">
      <formula>"Medium"</formula>
    </cfRule>
    <cfRule type="cellIs" dxfId="428" priority="14" stopIfTrue="1" operator="equal">
      <formula>"Low"</formula>
    </cfRule>
    <cfRule type="cellIs" dxfId="427" priority="15" stopIfTrue="1" operator="equal">
      <formula>"Very Low"</formula>
    </cfRule>
  </conditionalFormatting>
  <conditionalFormatting sqref="N5:N77">
    <cfRule type="cellIs" dxfId="426" priority="6" stopIfTrue="1" operator="between">
      <formula>5</formula>
      <formula>5.9</formula>
    </cfRule>
    <cfRule type="cellIs" dxfId="425" priority="7" stopIfTrue="1" operator="between">
      <formula>4</formula>
      <formula>4.9</formula>
    </cfRule>
    <cfRule type="cellIs" dxfId="424" priority="8" stopIfTrue="1" operator="between">
      <formula>3</formula>
      <formula>3.9</formula>
    </cfRule>
    <cfRule type="cellIs" dxfId="423" priority="9" stopIfTrue="1" operator="between">
      <formula>2</formula>
      <formula>2.9</formula>
    </cfRule>
    <cfRule type="cellIs" dxfId="422" priority="10" stopIfTrue="1" operator="between">
      <formula>0</formula>
      <formula>1.9</formula>
    </cfRule>
  </conditionalFormatting>
  <conditionalFormatting sqref="J5:J77">
    <cfRule type="cellIs" dxfId="421" priority="1" stopIfTrue="1" operator="equal">
      <formula>"Very Low"</formula>
    </cfRule>
    <cfRule type="cellIs" dxfId="420" priority="2" stopIfTrue="1" operator="equal">
      <formula>"Low"</formula>
    </cfRule>
    <cfRule type="cellIs" dxfId="419" priority="3" stopIfTrue="1" operator="equal">
      <formula>"Medium"</formula>
    </cfRule>
    <cfRule type="cellIs" dxfId="418" priority="4" stopIfTrue="1" operator="equal">
      <formula>"High"</formula>
    </cfRule>
    <cfRule type="cellIs" dxfId="417" priority="5" stopIfTrue="1" operator="equal">
      <formula>"Very High"</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47"/>
  <sheetViews>
    <sheetView topLeftCell="D133" workbookViewId="0">
      <selection activeCell="E140" sqref="E140:AB147"/>
    </sheetView>
  </sheetViews>
  <sheetFormatPr defaultColWidth="9.42578125" defaultRowHeight="15" x14ac:dyDescent="0.25"/>
  <cols>
    <col min="1" max="1" width="36" style="209" customWidth="1"/>
    <col min="2" max="2" width="26" style="209" bestFit="1" customWidth="1"/>
    <col min="3" max="3" width="10.42578125" style="209" bestFit="1" customWidth="1"/>
    <col min="4" max="4" width="14.42578125" style="209" customWidth="1"/>
    <col min="5" max="5" width="9.42578125" style="209" customWidth="1"/>
    <col min="6" max="6" width="8.5703125" style="205" customWidth="1"/>
    <col min="7" max="7" width="10.7109375" style="208" customWidth="1"/>
    <col min="8" max="10" width="8.5703125" style="205" customWidth="1"/>
    <col min="11" max="11" width="8.5703125" style="208" customWidth="1"/>
    <col min="12" max="13" width="8.5703125" style="205" customWidth="1"/>
    <col min="14" max="14" width="8.5703125" style="209" customWidth="1"/>
    <col min="15" max="15" width="8.5703125" style="205" customWidth="1"/>
    <col min="16" max="16" width="8.5703125" style="208" customWidth="1"/>
    <col min="17" max="19" width="8.5703125" style="205" customWidth="1"/>
    <col min="20" max="20" width="8.5703125" style="208" customWidth="1"/>
    <col min="21" max="27" width="8.5703125" style="205" customWidth="1"/>
    <col min="28" max="28" width="8.5703125" style="209" customWidth="1"/>
    <col min="29" max="29" width="9.42578125" style="209" customWidth="1"/>
    <col min="30" max="16384" width="9.42578125" style="209"/>
  </cols>
  <sheetData>
    <row r="1" spans="1:28" ht="15.75" customHeight="1" thickBot="1" x14ac:dyDescent="0.3">
      <c r="A1" s="285"/>
      <c r="B1" s="286"/>
      <c r="C1" s="286"/>
      <c r="D1" s="286"/>
      <c r="E1" s="286"/>
      <c r="F1" s="287"/>
      <c r="G1" s="288"/>
      <c r="H1" s="287"/>
      <c r="I1" s="287"/>
      <c r="J1" s="287"/>
      <c r="K1" s="288"/>
      <c r="L1" s="287"/>
      <c r="M1" s="287"/>
      <c r="N1" s="286"/>
      <c r="O1" s="287"/>
      <c r="P1" s="288"/>
      <c r="Q1" s="287"/>
      <c r="R1" s="287"/>
      <c r="S1" s="287"/>
      <c r="T1" s="288"/>
      <c r="U1" s="287"/>
      <c r="V1" s="287"/>
      <c r="W1" s="287"/>
      <c r="X1" s="287"/>
      <c r="Y1" s="287"/>
      <c r="Z1" s="287"/>
      <c r="AA1" s="287"/>
      <c r="AB1" s="286"/>
    </row>
    <row r="2" spans="1:28" ht="111.6" customHeight="1" thickBot="1" x14ac:dyDescent="0.3">
      <c r="A2" s="52"/>
      <c r="B2" s="52"/>
      <c r="C2" s="56"/>
      <c r="D2" s="56"/>
      <c r="E2" s="7"/>
      <c r="F2" s="93" t="s">
        <v>6973</v>
      </c>
      <c r="G2" s="95" t="s">
        <v>6974</v>
      </c>
      <c r="H2" s="93" t="s">
        <v>6975</v>
      </c>
      <c r="I2" s="88" t="s">
        <v>6976</v>
      </c>
      <c r="J2" s="93" t="s">
        <v>6977</v>
      </c>
      <c r="K2" s="95" t="s">
        <v>6978</v>
      </c>
      <c r="L2" s="93" t="s">
        <v>6979</v>
      </c>
      <c r="M2" s="88" t="s">
        <v>6980</v>
      </c>
      <c r="N2" s="87" t="s">
        <v>6971</v>
      </c>
      <c r="O2" s="93" t="s">
        <v>6981</v>
      </c>
      <c r="P2" s="95" t="s">
        <v>6982</v>
      </c>
      <c r="Q2" s="93" t="s">
        <v>6983</v>
      </c>
      <c r="R2" s="88" t="s">
        <v>43</v>
      </c>
      <c r="S2" s="93" t="s">
        <v>6984</v>
      </c>
      <c r="T2" s="95" t="s">
        <v>6985</v>
      </c>
      <c r="U2" s="93" t="s">
        <v>6986</v>
      </c>
      <c r="V2" s="91" t="s">
        <v>753</v>
      </c>
      <c r="W2" s="93" t="s">
        <v>6987</v>
      </c>
      <c r="X2" s="94" t="s">
        <v>6988</v>
      </c>
      <c r="Y2" s="92" t="s">
        <v>6989</v>
      </c>
      <c r="Z2" s="90" t="s">
        <v>6990</v>
      </c>
      <c r="AA2" s="89" t="s">
        <v>6991</v>
      </c>
      <c r="AB2" s="87" t="s">
        <v>6972</v>
      </c>
    </row>
    <row r="3" spans="1:28" x14ac:dyDescent="0.25">
      <c r="A3" s="52"/>
      <c r="B3" s="52"/>
      <c r="C3" s="56"/>
      <c r="D3" s="56"/>
      <c r="E3" s="7" t="s">
        <v>6992</v>
      </c>
      <c r="F3" s="59">
        <v>6</v>
      </c>
      <c r="G3" s="59"/>
      <c r="H3" s="64">
        <v>1</v>
      </c>
      <c r="I3" s="59"/>
      <c r="J3" s="244">
        <v>7.5</v>
      </c>
      <c r="K3" s="61"/>
      <c r="L3" s="64">
        <v>1</v>
      </c>
      <c r="M3" s="59"/>
      <c r="N3" s="62"/>
      <c r="O3" s="244">
        <v>7.5</v>
      </c>
      <c r="P3" s="61"/>
      <c r="Q3" s="64">
        <v>1</v>
      </c>
      <c r="R3" s="59"/>
      <c r="S3" s="244">
        <v>6.5</v>
      </c>
      <c r="T3" s="61"/>
      <c r="U3" s="64">
        <v>0.15</v>
      </c>
      <c r="V3" s="59"/>
      <c r="W3" s="244">
        <v>3.5</v>
      </c>
      <c r="X3" s="60"/>
      <c r="Y3" s="63">
        <v>1E-4</v>
      </c>
      <c r="Z3" s="60"/>
      <c r="AA3" s="59"/>
      <c r="AB3" s="62"/>
    </row>
    <row r="4" spans="1:28" x14ac:dyDescent="0.25">
      <c r="A4" s="52"/>
      <c r="B4" s="52"/>
      <c r="C4" s="56"/>
      <c r="D4" s="56"/>
      <c r="E4" s="7" t="s">
        <v>6993</v>
      </c>
      <c r="F4" s="59">
        <v>3</v>
      </c>
      <c r="G4" s="59"/>
      <c r="H4" s="64">
        <v>0.02</v>
      </c>
      <c r="I4" s="59"/>
      <c r="J4" s="60">
        <v>6</v>
      </c>
      <c r="K4" s="61"/>
      <c r="L4" s="64">
        <v>0.01</v>
      </c>
      <c r="M4" s="59"/>
      <c r="N4" s="62"/>
      <c r="O4" s="244">
        <v>4.5</v>
      </c>
      <c r="P4" s="61"/>
      <c r="Q4" s="64">
        <v>0.01</v>
      </c>
      <c r="R4" s="59"/>
      <c r="S4" s="60">
        <v>3</v>
      </c>
      <c r="T4" s="61"/>
      <c r="U4" s="64">
        <v>0</v>
      </c>
      <c r="V4" s="59"/>
      <c r="W4" s="60">
        <v>0</v>
      </c>
      <c r="X4" s="60"/>
      <c r="Y4" s="64">
        <v>0</v>
      </c>
      <c r="Z4" s="60"/>
      <c r="AA4" s="59"/>
      <c r="AB4" s="62"/>
    </row>
    <row r="5" spans="1:28" x14ac:dyDescent="0.25">
      <c r="A5" s="23" t="s">
        <v>6946</v>
      </c>
      <c r="B5" s="23" t="s">
        <v>6951</v>
      </c>
      <c r="C5" s="23" t="s">
        <v>6948</v>
      </c>
      <c r="D5" s="23" t="s">
        <v>6949</v>
      </c>
      <c r="E5" s="24" t="s">
        <v>6994</v>
      </c>
      <c r="F5" s="25"/>
      <c r="G5" s="26"/>
      <c r="H5" s="25"/>
      <c r="I5" s="27"/>
      <c r="J5" s="25"/>
      <c r="K5" s="26"/>
      <c r="L5" s="25"/>
      <c r="M5" s="27"/>
      <c r="N5" s="28"/>
      <c r="O5" s="25"/>
      <c r="P5" s="26"/>
      <c r="Q5" s="25"/>
      <c r="R5" s="27"/>
      <c r="S5" s="25"/>
      <c r="T5" s="26"/>
      <c r="U5" s="25"/>
      <c r="V5" s="27"/>
      <c r="W5" s="25"/>
      <c r="X5" s="27"/>
      <c r="Y5" s="27"/>
      <c r="Z5" s="25"/>
      <c r="AA5" s="27"/>
      <c r="AB5" s="28"/>
    </row>
    <row r="6" spans="1:28" x14ac:dyDescent="0.25">
      <c r="A6" s="143" t="str">
        <f>'Crisis Indicator Data'!A3</f>
        <v>Complex crisis in Afghanistan</v>
      </c>
      <c r="B6" s="144" t="str">
        <f>'Crisis Indicator Data'!B3</f>
        <v>Complex crisis</v>
      </c>
      <c r="C6" s="144" t="str">
        <f>'Crisis Indicator Data'!C3</f>
        <v>AFG001</v>
      </c>
      <c r="D6" s="144" t="str">
        <f>'Crisis Indicator Data'!D3</f>
        <v>Afghanistan</v>
      </c>
      <c r="E6" s="145" t="str">
        <f>'Crisis Indicator Data'!E3</f>
        <v>AFG</v>
      </c>
      <c r="F6" s="245">
        <f>IF('Crisis Indicator Data'!F3="x","x",IF(LOG('Crisis Indicator Data'!F3)&lt;F$4,0,IF(LOG('Crisis Indicator Data'!F3)&gt;F$3,5,ROUND(5-(F$3-LOG('Crisis Indicator Data'!F3))/(F$3-F$4)*5,1))))</f>
        <v>4.7</v>
      </c>
      <c r="G6" s="141">
        <f>IF('Crisis Indicator Data'!F3="x","x",IF(B6="Regional crisis",('Crisis Indicator Data'!F3/VLOOKUP('Impact of the crisis'!$C6,'Regional Crises'!$B$1:$R$66,4,FALSE)),'Crisis Indicator Data'!F3/VLOOKUP('Impact of the crisis'!$E6,'Country Indicator Data'!$B$4:$P$300,15,FALSE)))</f>
        <v>1.0000107220537329</v>
      </c>
      <c r="H6" s="239">
        <f t="shared" ref="H6:H37" si="0">IF(G6="x","x",IF(G6&lt;H$4,0,IF(G6&gt;H$3,5,ROUND(5-(H$3-G6)/(H$3-H$4)*5,1))))</f>
        <v>5</v>
      </c>
      <c r="I6" s="239">
        <f t="shared" ref="I6:I37" si="1">IF(AND(H6="x",F6="x"),"x",AVERAGE(F6,H6))</f>
        <v>4.8499999999999996</v>
      </c>
      <c r="J6" s="239">
        <f>IF('Crisis Indicator Data'!G3="x","x",IF(LOG('Crisis Indicator Data'!G3)&lt;J$4,0,IF(LOG('Crisis Indicator Data'!G3)&gt;J$3,5,ROUND(5-(J$3-LOG('Crisis Indicator Data'!G3))/(J$3-J$4)*5,1))))</f>
        <v>5</v>
      </c>
      <c r="K6" s="141">
        <f>IF('Crisis Indicator Data'!G3="x","x",IF(B6="Regional crisis",('Crisis Indicator Data'!G3/VLOOKUP('Impact of the crisis'!$C6,'Regional Crises'!$B$1:$R$66,5,FALSE)),'Crisis Indicator Data'!G3/VLOOKUP('Impact of the crisis'!$E6,'Country Indicator Data'!$B$4:$P$300,14,FALSE)))</f>
        <v>1</v>
      </c>
      <c r="L6" s="239">
        <f t="shared" ref="L6:L37" si="2">IF(K6="x","x",IF(K6&lt;L$4,0,IF(K6&gt;L$3,5,ROUND(5-(L$3-K6)/(L$3-L$4)*5,1))))</f>
        <v>5</v>
      </c>
      <c r="M6" s="239">
        <f t="shared" ref="M6:M37" si="3">IF(AND(L6="x",J6="x"),"x",AVERAGE(J6,L6))</f>
        <v>5</v>
      </c>
      <c r="N6" s="239">
        <f t="shared" ref="N6:N37" si="4">IF(AND(M6="x",I6="x"),"x",IF(OR(M6="x",I6="x"),AVERAGE(I6,M6),ROUND((5-GEOMEAN(((5-I6)/5*4+1),((5-M6)/5*4+1)))/4*5,1)))</f>
        <v>4.9000000000000004</v>
      </c>
      <c r="O6" s="239">
        <f>IF('Crisis Indicator Data'!H3="x","x",IF('Crisis Indicator Data'!H3=0,0,IF(LOG('Crisis Indicator Data'!H3)&lt;O$4,0,IF(LOG('Crisis Indicator Data'!H3)&gt;O$3,5,ROUND(5-(O$3-LOG('Crisis Indicator Data'!H3))/(O$3-O$4)*5,1)))))</f>
        <v>5</v>
      </c>
      <c r="P6" s="141">
        <f>IF('Crisis Indicator Data'!H3="x","x",'Crisis Indicator Data'!H3/'Crisis Indicator Data'!G3)</f>
        <v>1</v>
      </c>
      <c r="Q6" s="239">
        <f t="shared" ref="Q6:Q37" si="5">IF(P6="x","x",IF(P6&lt;Q$4,0,IF(P6&gt;Q$3,5,ROUND(5-(Q$3-P6)/(Q$3-Q$4)*5,1))))</f>
        <v>5</v>
      </c>
      <c r="R6" s="239">
        <f t="shared" ref="R6:R37" si="6">IF(AND(Q6="x",O6="x"),"x",AVERAGE(O6,Q6))</f>
        <v>5</v>
      </c>
      <c r="S6" s="239">
        <f>IF('Crisis Indicator Data'!I3="x","x",IF('Crisis Indicator Data'!I3=0,0,IF(LOG('Crisis Indicator Data'!I3)&lt;S$4,0,IF(LOG('Crisis Indicator Data'!I3)&gt;S$3,5,ROUND(5-(S$3-LOG('Crisis Indicator Data'!I3))/(S$3-S$4)*5,1)))))</f>
        <v>5</v>
      </c>
      <c r="T6" s="141">
        <f>IF('Crisis Indicator Data'!H3="x","x",IF('Crisis Indicator Data'!I3="x","x",'Crisis Indicator Data'!I3/'Crisis Indicator Data'!H3))</f>
        <v>0.25006571683928291</v>
      </c>
      <c r="U6" s="239">
        <f t="shared" ref="U6:U37" si="7">IF(T6="x","x",IF(T6&lt;U$4,0,IF(T6&gt;U$3,5,ROUND(5-(U$3-T6)/(U$3-U$4)*5,1))))</f>
        <v>5</v>
      </c>
      <c r="V6" s="239">
        <f t="shared" ref="V6:V37" si="8">IF(AND(U6="x",S6="x"),"x",ROUND(AVERAGE(S6,U6),1))</f>
        <v>5</v>
      </c>
      <c r="W6" s="239">
        <f>IF('Crisis Indicator Data'!L3="x","x",IF('Crisis Indicator Data'!L3=0,0,IF(LOG('Crisis Indicator Data'!L3)&lt;W$4,0,IF(LOG('Crisis Indicator Data'!L3)&gt;W$3,5,ROUND(5-(W$3-LOG('Crisis Indicator Data'!L3))/(W$3-W$4)*5,1)))))</f>
        <v>5</v>
      </c>
      <c r="X6" s="246">
        <f>IF(OR('Crisis Indicator Data'!L3="x",'Crisis Indicator Data'!H3="x"),"x",'Crisis Indicator Data'!L3/'Crisis Indicator Data'!H3)</f>
        <v>4.6233110772304296E-4</v>
      </c>
      <c r="Y6" s="239">
        <f t="shared" ref="Y6:Y37" si="9">IF(X6="x","x",IF(X6&lt;Y$4,0,IF(X6&gt;Y$3,5,ROUND(5-(Y$3-X6)/(Y$3-Y$4)*5,1))))</f>
        <v>5</v>
      </c>
      <c r="Z6" s="239">
        <f t="shared" ref="Z6:Z37" si="10">IF(AND(Y6="x",W6="x"),"x",ROUND(AVERAGE(W6,Y6),1))</f>
        <v>5</v>
      </c>
      <c r="AA6" s="239">
        <f t="shared" ref="AA6:AA37" si="11">IF(AND(V6="x",Z6="x"),"x",IF(OR(V6="x",Z6="x"),AVERAGE(V6,Z6),ROUND((5-GEOMEAN(((5-V6)/5*4+1),((5-Z6)/5*4+1)))/4*5,1)))</f>
        <v>5</v>
      </c>
      <c r="AB6" s="247">
        <f t="shared" ref="AB6:AB37" si="12">IF(AND(R6="x",AA6="x"),"x",IF(OR(R6="x",AA6="x"),AVERAGE(R6,AA6),ROUND((5-GEOMEAN(((5-R6)/5*4+1),((5-AA6)/5*4+1)))/4*5,1)))</f>
        <v>5</v>
      </c>
    </row>
    <row r="7" spans="1:28" x14ac:dyDescent="0.25">
      <c r="A7" s="143" t="str">
        <f>'Crisis Indicator Data'!A4</f>
        <v>Nagorno-Karabakh Conflict in Armenia</v>
      </c>
      <c r="B7" s="144" t="str">
        <f>'Crisis Indicator Data'!B4</f>
        <v>Conflict</v>
      </c>
      <c r="C7" s="144" t="str">
        <f>'Crisis Indicator Data'!C4</f>
        <v>ARM002</v>
      </c>
      <c r="D7" s="144" t="str">
        <f>'Crisis Indicator Data'!D4</f>
        <v>Armenia</v>
      </c>
      <c r="E7" s="145" t="str">
        <f>'Crisis Indicator Data'!E4</f>
        <v>ARM</v>
      </c>
      <c r="F7" s="245">
        <f>IF('Crisis Indicator Data'!F4="x","x",IF(LOG('Crisis Indicator Data'!F4)&lt;F$4,0,IF(LOG('Crisis Indicator Data'!F4)&gt;F$3,5,ROUND(5-(F$3-LOG('Crisis Indicator Data'!F4))/(F$3-F$4)*5,1))))</f>
        <v>2.4</v>
      </c>
      <c r="G7" s="141">
        <f>IF('Crisis Indicator Data'!F4="x","x",IF(B7="Regional crisis",('Crisis Indicator Data'!F4/VLOOKUP('Impact of the crisis'!$C7,'Regional Crises'!$B$1:$R$66,4,FALSE)),'Crisis Indicator Data'!F4/VLOOKUP('Impact of the crisis'!$E7,'Country Indicator Data'!$B$4:$P$300,15,FALSE)))</f>
        <v>0.99062170706006325</v>
      </c>
      <c r="H7" s="239">
        <f t="shared" si="0"/>
        <v>5</v>
      </c>
      <c r="I7" s="239">
        <f t="shared" si="1"/>
        <v>3.7</v>
      </c>
      <c r="J7" s="239">
        <f>IF('Crisis Indicator Data'!G4="x","x",IF(LOG('Crisis Indicator Data'!G4)&lt;J$4,0,IF(LOG('Crisis Indicator Data'!G4)&gt;J$3,5,ROUND(5-(J$3-LOG('Crisis Indicator Data'!G4))/(J$3-J$4)*5,1))))</f>
        <v>1.6</v>
      </c>
      <c r="K7" s="141">
        <f>IF('Crisis Indicator Data'!G4="x","x",IF(B7="Regional crisis",('Crisis Indicator Data'!G4/VLOOKUP('Impact of the crisis'!$C7,'Regional Crises'!$B$1:$R$66,5,FALSE)),'Crisis Indicator Data'!G4/VLOOKUP('Impact of the crisis'!$E7,'Country Indicator Data'!$B$4:$P$300,14,FALSE)))</f>
        <v>1</v>
      </c>
      <c r="L7" s="239">
        <f t="shared" si="2"/>
        <v>5</v>
      </c>
      <c r="M7" s="239">
        <f t="shared" si="3"/>
        <v>3.3</v>
      </c>
      <c r="N7" s="239">
        <f t="shared" si="4"/>
        <v>3.5</v>
      </c>
      <c r="O7" s="239">
        <f>IF('Crisis Indicator Data'!H4="x","x",IF('Crisis Indicator Data'!H4=0,0,IF(LOG('Crisis Indicator Data'!H4)&lt;O$4,0,IF(LOG('Crisis Indicator Data'!H4)&gt;O$3,5,ROUND(5-(O$3-LOG('Crisis Indicator Data'!H4))/(O$3-O$4)*5,1)))))</f>
        <v>0.7</v>
      </c>
      <c r="P7" s="141">
        <f>IF('Crisis Indicator Data'!H4="x","x",'Crisis Indicator Data'!H4/'Crisis Indicator Data'!G4)</f>
        <v>2.7777777777777776E-2</v>
      </c>
      <c r="Q7" s="239">
        <f t="shared" si="5"/>
        <v>0.1</v>
      </c>
      <c r="R7" s="239">
        <f t="shared" si="6"/>
        <v>0.39999999999999997</v>
      </c>
      <c r="S7" s="239">
        <f>IF('Crisis Indicator Data'!I4="x","x",IF('Crisis Indicator Data'!I4=0,0,IF(LOG('Crisis Indicator Data'!I4)&lt;S$4,0,IF(LOG('Crisis Indicator Data'!I4)&gt;S$3,5,ROUND(5-(S$3-LOG('Crisis Indicator Data'!I4))/(S$3-S$4)*5,1)))))</f>
        <v>2.6</v>
      </c>
      <c r="T7" s="141">
        <f>IF('Crisis Indicator Data'!H4="x","x",IF('Crisis Indicator Data'!I4="x","x",'Crisis Indicator Data'!I4/'Crisis Indicator Data'!H4))</f>
        <v>0.7857142857142857</v>
      </c>
      <c r="U7" s="239">
        <f t="shared" si="7"/>
        <v>5</v>
      </c>
      <c r="V7" s="239">
        <f t="shared" si="8"/>
        <v>3.8</v>
      </c>
      <c r="W7" s="239">
        <f>IF('Crisis Indicator Data'!L4="x","x",IF('Crisis Indicator Data'!L4=0,0,IF(LOG('Crisis Indicator Data'!L4)&lt;W$4,0,IF(LOG('Crisis Indicator Data'!L4)&gt;W$3,5,ROUND(5-(W$3-LOG('Crisis Indicator Data'!L4))/(W$3-W$4)*5,1)))))</f>
        <v>0</v>
      </c>
      <c r="X7" s="246">
        <f>IF(OR('Crisis Indicator Data'!L4="x",'Crisis Indicator Data'!H4="x"),"x",'Crisis Indicator Data'!L4/'Crisis Indicator Data'!H4)</f>
        <v>1.1904761904761905E-5</v>
      </c>
      <c r="Y7" s="239">
        <f t="shared" si="9"/>
        <v>0.6</v>
      </c>
      <c r="Z7" s="239">
        <f t="shared" si="10"/>
        <v>0.3</v>
      </c>
      <c r="AA7" s="239">
        <f t="shared" si="11"/>
        <v>2.4</v>
      </c>
      <c r="AB7" s="247">
        <f t="shared" si="12"/>
        <v>1.5</v>
      </c>
    </row>
    <row r="8" spans="1:28" x14ac:dyDescent="0.25">
      <c r="A8" s="143" t="str">
        <f>'Crisis Indicator Data'!A5</f>
        <v>Nagorno-Karabakh conflict in Azerbaijan</v>
      </c>
      <c r="B8" s="144" t="str">
        <f>'Crisis Indicator Data'!B5</f>
        <v>Conflict</v>
      </c>
      <c r="C8" s="144" t="str">
        <f>'Crisis Indicator Data'!C5</f>
        <v>AZE002</v>
      </c>
      <c r="D8" s="144" t="str">
        <f>'Crisis Indicator Data'!D5</f>
        <v>Azerbaijan</v>
      </c>
      <c r="E8" s="145" t="str">
        <f>'Crisis Indicator Data'!E5</f>
        <v>AZE</v>
      </c>
      <c r="F8" s="245">
        <f>IF('Crisis Indicator Data'!F5="x","x",IF(LOG('Crisis Indicator Data'!F5)&lt;F$4,0,IF(LOG('Crisis Indicator Data'!F5)&gt;F$3,5,ROUND(5-(F$3-LOG('Crisis Indicator Data'!F5))/(F$3-F$4)*5,1))))</f>
        <v>2.5</v>
      </c>
      <c r="G8" s="141">
        <f>IF('Crisis Indicator Data'!F5="x","x",IF(B8="Regional crisis",('Crisis Indicator Data'!F5/VLOOKUP('Impact of the crisis'!$C8,'Regional Crises'!$B$1:$R$66,4,FALSE)),'Crisis Indicator Data'!F5/VLOOKUP('Impact of the crisis'!$E8,'Country Indicator Data'!$B$4:$P$300,15,FALSE)))</f>
        <v>0.38179112783228286</v>
      </c>
      <c r="H8" s="239">
        <f t="shared" si="0"/>
        <v>1.8</v>
      </c>
      <c r="I8" s="239">
        <f t="shared" si="1"/>
        <v>2.15</v>
      </c>
      <c r="J8" s="239">
        <f>IF('Crisis Indicator Data'!G5="x","x",IF(LOG('Crisis Indicator Data'!G5)&lt;J$4,0,IF(LOG('Crisis Indicator Data'!G5)&gt;J$3,5,ROUND(5-(J$3-LOG('Crisis Indicator Data'!G5))/(J$3-J$4)*5,1))))</f>
        <v>2.6</v>
      </c>
      <c r="K8" s="141">
        <f>IF('Crisis Indicator Data'!G5="x","x",IF(B8="Regional crisis",('Crisis Indicator Data'!G5/VLOOKUP('Impact of the crisis'!$C8,'Regional Crises'!$B$1:$R$66,5,FALSE)),'Crisis Indicator Data'!G5/VLOOKUP('Impact of the crisis'!$E8,'Country Indicator Data'!$B$4:$P$300,14,FALSE)))</f>
        <v>0.58745874587458746</v>
      </c>
      <c r="L8" s="239">
        <f t="shared" si="2"/>
        <v>2.9</v>
      </c>
      <c r="M8" s="239">
        <f t="shared" si="3"/>
        <v>2.75</v>
      </c>
      <c r="N8" s="239">
        <f t="shared" si="4"/>
        <v>2.5</v>
      </c>
      <c r="O8" s="239">
        <f>IF('Crisis Indicator Data'!H5="x","x",IF('Crisis Indicator Data'!H5=0,0,IF(LOG('Crisis Indicator Data'!H5)&lt;O$4,0,IF(LOG('Crisis Indicator Data'!H5)&gt;O$3,5,ROUND(5-(O$3-LOG('Crisis Indicator Data'!H5))/(O$3-O$4)*5,1)))))</f>
        <v>3.8</v>
      </c>
      <c r="P8" s="141">
        <f>IF('Crisis Indicator Data'!H5="x","x",'Crisis Indicator Data'!H5/'Crisis Indicator Data'!G5)</f>
        <v>1</v>
      </c>
      <c r="Q8" s="239">
        <f t="shared" si="5"/>
        <v>5</v>
      </c>
      <c r="R8" s="239">
        <f t="shared" si="6"/>
        <v>4.4000000000000004</v>
      </c>
      <c r="S8" s="239">
        <f>IF('Crisis Indicator Data'!I5="x","x",IF('Crisis Indicator Data'!I5=0,0,IF(LOG('Crisis Indicator Data'!I5)&lt;S$4,0,IF(LOG('Crisis Indicator Data'!I5)&gt;S$3,5,ROUND(5-(S$3-LOG('Crisis Indicator Data'!I5))/(S$3-S$4)*5,1)))))</f>
        <v>2.8</v>
      </c>
      <c r="T8" s="141">
        <f>IF('Crisis Indicator Data'!H5="x","x",IF('Crisis Indicator Data'!I5="x","x",'Crisis Indicator Data'!I5/'Crisis Indicator Data'!H5))</f>
        <v>1.5491998638066053E-2</v>
      </c>
      <c r="U8" s="239">
        <f t="shared" si="7"/>
        <v>0.5</v>
      </c>
      <c r="V8" s="239">
        <f t="shared" si="8"/>
        <v>1.7</v>
      </c>
      <c r="W8" s="239">
        <f>IF('Crisis Indicator Data'!L5="x","x",IF('Crisis Indicator Data'!L5=0,0,IF(LOG('Crisis Indicator Data'!L5)&lt;W$4,0,IF(LOG('Crisis Indicator Data'!L5)&gt;W$3,5,ROUND(5-(W$3-LOG('Crisis Indicator Data'!L5))/(W$3-W$4)*5,1)))))</f>
        <v>2.8</v>
      </c>
      <c r="X8" s="246">
        <f>IF(OR('Crisis Indicator Data'!L5="x",'Crisis Indicator Data'!H5="x"),"x",'Crisis Indicator Data'!L5/'Crisis Indicator Data'!H5)</f>
        <v>1.5491998638066055E-5</v>
      </c>
      <c r="Y8" s="239">
        <f t="shared" si="9"/>
        <v>0.8</v>
      </c>
      <c r="Z8" s="239">
        <f t="shared" si="10"/>
        <v>1.8</v>
      </c>
      <c r="AA8" s="239">
        <f t="shared" si="11"/>
        <v>1.8</v>
      </c>
      <c r="AB8" s="247">
        <f t="shared" si="12"/>
        <v>3.4</v>
      </c>
    </row>
    <row r="9" spans="1:28" x14ac:dyDescent="0.25">
      <c r="A9" s="143" t="str">
        <f>'Crisis Indicator Data'!A6</f>
        <v>Complex in Burundi</v>
      </c>
      <c r="B9" s="144" t="str">
        <f>'Crisis Indicator Data'!B6</f>
        <v>Complex crisis</v>
      </c>
      <c r="C9" s="144" t="str">
        <f>'Crisis Indicator Data'!C6</f>
        <v>BDI001</v>
      </c>
      <c r="D9" s="144" t="str">
        <f>'Crisis Indicator Data'!D6</f>
        <v>Burundi</v>
      </c>
      <c r="E9" s="145" t="str">
        <f>'Crisis Indicator Data'!E6</f>
        <v>BDI</v>
      </c>
      <c r="F9" s="245">
        <f>IF('Crisis Indicator Data'!F6="x","x",IF(LOG('Crisis Indicator Data'!F6)&lt;F$4,0,IF(LOG('Crisis Indicator Data'!F6)&gt;F$3,5,ROUND(5-(F$3-LOG('Crisis Indicator Data'!F6))/(F$3-F$4)*5,1))))</f>
        <v>2.2999999999999998</v>
      </c>
      <c r="G9" s="141">
        <f>IF('Crisis Indicator Data'!F6="x","x",IF(B9="Regional crisis",('Crisis Indicator Data'!F6/VLOOKUP('Impact of the crisis'!$C9,'Regional Crises'!$B$1:$R$66,4,FALSE)),'Crisis Indicator Data'!F6/VLOOKUP('Impact of the crisis'!$E9,'Country Indicator Data'!$B$4:$P$300,15,FALSE)))</f>
        <v>1</v>
      </c>
      <c r="H9" s="239">
        <f t="shared" si="0"/>
        <v>5</v>
      </c>
      <c r="I9" s="239">
        <f t="shared" si="1"/>
        <v>3.65</v>
      </c>
      <c r="J9" s="239">
        <f>IF('Crisis Indicator Data'!G6="x","x",IF(LOG('Crisis Indicator Data'!G6)&lt;J$4,0,IF(LOG('Crisis Indicator Data'!G6)&gt;J$3,5,ROUND(5-(J$3-LOG('Crisis Indicator Data'!G6))/(J$3-J$4)*5,1))))</f>
        <v>3.7</v>
      </c>
      <c r="K9" s="141">
        <f>IF('Crisis Indicator Data'!G6="x","x",IF(B9="Regional crisis",('Crisis Indicator Data'!G6/VLOOKUP('Impact of the crisis'!$C9,'Regional Crises'!$B$1:$R$66,5,FALSE)),'Crisis Indicator Data'!G6/VLOOKUP('Impact of the crisis'!$E9,'Country Indicator Data'!$B$4:$P$300,14,FALSE)))</f>
        <v>1</v>
      </c>
      <c r="L9" s="239">
        <f t="shared" si="2"/>
        <v>5</v>
      </c>
      <c r="M9" s="239">
        <f t="shared" si="3"/>
        <v>4.3499999999999996</v>
      </c>
      <c r="N9" s="239">
        <f t="shared" si="4"/>
        <v>4</v>
      </c>
      <c r="O9" s="239">
        <f>IF('Crisis Indicator Data'!H6="x","x",IF('Crisis Indicator Data'!H6=0,0,IF(LOG('Crisis Indicator Data'!H6)&lt;O$4,0,IF(LOG('Crisis Indicator Data'!H6)&gt;O$3,5,ROUND(5-(O$3-LOG('Crisis Indicator Data'!H6))/(O$3-O$4)*5,1)))))</f>
        <v>4.3</v>
      </c>
      <c r="P9" s="141">
        <f>IF('Crisis Indicator Data'!H6="x","x",'Crisis Indicator Data'!H6/'Crisis Indicator Data'!G6)</f>
        <v>1</v>
      </c>
      <c r="Q9" s="239">
        <f t="shared" si="5"/>
        <v>5</v>
      </c>
      <c r="R9" s="239">
        <f t="shared" si="6"/>
        <v>4.6500000000000004</v>
      </c>
      <c r="S9" s="239">
        <f>IF('Crisis Indicator Data'!I6="x","x",IF('Crisis Indicator Data'!I6=0,0,IF(LOG('Crisis Indicator Data'!I6)&lt;S$4,0,IF(LOG('Crisis Indicator Data'!I6)&gt;S$3,5,ROUND(5-(S$3-LOG('Crisis Indicator Data'!I6))/(S$3-S$4)*5,1)))))</f>
        <v>3.7</v>
      </c>
      <c r="T9" s="141">
        <f>IF('Crisis Indicator Data'!H6="x","x",IF('Crisis Indicator Data'!I6="x","x",'Crisis Indicator Data'!I6/'Crisis Indicator Data'!H6))</f>
        <v>3.3015873015873019E-2</v>
      </c>
      <c r="U9" s="239">
        <f t="shared" si="7"/>
        <v>1.1000000000000001</v>
      </c>
      <c r="V9" s="239">
        <f t="shared" si="8"/>
        <v>2.4</v>
      </c>
      <c r="W9" s="239">
        <f>IF('Crisis Indicator Data'!L6="x","x",IF('Crisis Indicator Data'!L6=0,0,IF(LOG('Crisis Indicator Data'!L6)&lt;W$4,0,IF(LOG('Crisis Indicator Data'!L6)&gt;W$3,5,ROUND(5-(W$3-LOG('Crisis Indicator Data'!L6))/(W$3-W$4)*5,1)))))</f>
        <v>3.5</v>
      </c>
      <c r="X9" s="246">
        <f>IF(OR('Crisis Indicator Data'!L6="x",'Crisis Indicator Data'!H6="x"),"x",'Crisis Indicator Data'!L6/'Crisis Indicator Data'!H6)</f>
        <v>2.0793650793650793E-5</v>
      </c>
      <c r="Y9" s="239">
        <f t="shared" si="9"/>
        <v>1</v>
      </c>
      <c r="Z9" s="239">
        <f t="shared" si="10"/>
        <v>2.2999999999999998</v>
      </c>
      <c r="AA9" s="239">
        <f t="shared" si="11"/>
        <v>2.4</v>
      </c>
      <c r="AB9" s="247">
        <f t="shared" si="12"/>
        <v>3.8</v>
      </c>
    </row>
    <row r="10" spans="1:28" x14ac:dyDescent="0.25">
      <c r="A10" s="143" t="str">
        <f>'Crisis Indicator Data'!A7</f>
        <v>Conflict in Burkina Faso</v>
      </c>
      <c r="B10" s="144" t="str">
        <f>'Crisis Indicator Data'!B7</f>
        <v>Conflict</v>
      </c>
      <c r="C10" s="144" t="str">
        <f>'Crisis Indicator Data'!C7</f>
        <v>BFA002</v>
      </c>
      <c r="D10" s="144" t="str">
        <f>'Crisis Indicator Data'!D7</f>
        <v>Burkina Faso</v>
      </c>
      <c r="E10" s="145" t="str">
        <f>'Crisis Indicator Data'!E7</f>
        <v>BFA</v>
      </c>
      <c r="F10" s="245">
        <f>IF('Crisis Indicator Data'!F7="x","x",IF(LOG('Crisis Indicator Data'!F7)&lt;F$4,0,IF(LOG('Crisis Indicator Data'!F7)&gt;F$3,5,ROUND(5-(F$3-LOG('Crisis Indicator Data'!F7))/(F$3-F$4)*5,1))))</f>
        <v>3.7</v>
      </c>
      <c r="G10" s="141">
        <f>IF('Crisis Indicator Data'!F7="x","x",IF(B10="Regional crisis",('Crisis Indicator Data'!F7/VLOOKUP('Impact of the crisis'!$C10,'Regional Crises'!$B$1:$R$66,4,FALSE)),'Crisis Indicator Data'!F7/VLOOKUP('Impact of the crisis'!$E10,'Country Indicator Data'!$B$4:$P$300,15,FALSE)))</f>
        <v>0.60835160818713452</v>
      </c>
      <c r="H10" s="239">
        <f t="shared" si="0"/>
        <v>3</v>
      </c>
      <c r="I10" s="239">
        <f t="shared" si="1"/>
        <v>3.35</v>
      </c>
      <c r="J10" s="239">
        <f>IF('Crisis Indicator Data'!G7="x","x",IF(LOG('Crisis Indicator Data'!G7)&lt;J$4,0,IF(LOG('Crisis Indicator Data'!G7)&gt;J$3,5,ROUND(5-(J$3-LOG('Crisis Indicator Data'!G7))/(J$3-J$4)*5,1))))</f>
        <v>1.8</v>
      </c>
      <c r="K10" s="141">
        <f>IF('Crisis Indicator Data'!G7="x","x",IF(B10="Regional crisis",('Crisis Indicator Data'!G7/VLOOKUP('Impact of the crisis'!$C10,'Regional Crises'!$B$1:$R$66,5,FALSE)),'Crisis Indicator Data'!G7/VLOOKUP('Impact of the crisis'!$E10,'Country Indicator Data'!$B$4:$P$300,14,FALSE)))</f>
        <v>0.16669032410693163</v>
      </c>
      <c r="L10" s="239">
        <f t="shared" si="2"/>
        <v>0.8</v>
      </c>
      <c r="M10" s="239">
        <f t="shared" si="3"/>
        <v>1.3</v>
      </c>
      <c r="N10" s="239">
        <f t="shared" si="4"/>
        <v>2.5</v>
      </c>
      <c r="O10" s="239">
        <f>IF('Crisis Indicator Data'!H7="x","x",IF('Crisis Indicator Data'!H7=0,0,IF(LOG('Crisis Indicator Data'!H7)&lt;O$4,0,IF(LOG('Crisis Indicator Data'!H7)&gt;O$3,5,ROUND(5-(O$3-LOG('Crisis Indicator Data'!H7))/(O$3-O$4)*5,1)))))</f>
        <v>3.4</v>
      </c>
      <c r="P10" s="141">
        <f>IF('Crisis Indicator Data'!H7="x","x",'Crisis Indicator Data'!H7/'Crisis Indicator Data'!G7)</f>
        <v>0.97700823162077777</v>
      </c>
      <c r="Q10" s="239">
        <f t="shared" si="5"/>
        <v>4.9000000000000004</v>
      </c>
      <c r="R10" s="239">
        <f t="shared" si="6"/>
        <v>4.1500000000000004</v>
      </c>
      <c r="S10" s="239">
        <f>IF('Crisis Indicator Data'!I7="x","x",IF('Crisis Indicator Data'!I7=0,0,IF(LOG('Crisis Indicator Data'!I7)&lt;S$4,0,IF(LOG('Crisis Indicator Data'!I7)&gt;S$3,5,ROUND(5-(S$3-LOG('Crisis Indicator Data'!I7))/(S$3-S$4)*5,1)))))</f>
        <v>4.4000000000000004</v>
      </c>
      <c r="T10" s="141">
        <f>IF('Crisis Indicator Data'!H7="x","x",IF('Crisis Indicator Data'!I7="x","x",'Crisis Indicator Data'!I7/'Crisis Indicator Data'!H7))</f>
        <v>0.36054619407321326</v>
      </c>
      <c r="U10" s="239">
        <f t="shared" si="7"/>
        <v>5</v>
      </c>
      <c r="V10" s="239">
        <f t="shared" si="8"/>
        <v>4.7</v>
      </c>
      <c r="W10" s="239">
        <f>IF('Crisis Indicator Data'!L7="x","x",IF('Crisis Indicator Data'!L7=0,0,IF(LOG('Crisis Indicator Data'!L7)&lt;W$4,0,IF(LOG('Crisis Indicator Data'!L7)&gt;W$3,5,ROUND(5-(W$3-LOG('Crisis Indicator Data'!L7))/(W$3-W$4)*5,1)))))</f>
        <v>5</v>
      </c>
      <c r="X10" s="246">
        <f>IF(OR('Crisis Indicator Data'!L7="x",'Crisis Indicator Data'!H7="x"),"x",'Crisis Indicator Data'!L7/'Crisis Indicator Data'!H7)</f>
        <v>9.1371295758280071E-4</v>
      </c>
      <c r="Y10" s="239">
        <f t="shared" si="9"/>
        <v>5</v>
      </c>
      <c r="Z10" s="239">
        <f t="shared" si="10"/>
        <v>5</v>
      </c>
      <c r="AA10" s="239">
        <f t="shared" si="11"/>
        <v>4.9000000000000004</v>
      </c>
      <c r="AB10" s="247">
        <f t="shared" si="12"/>
        <v>4.5999999999999996</v>
      </c>
    </row>
    <row r="11" spans="1:28" x14ac:dyDescent="0.25">
      <c r="A11" s="143" t="str">
        <f>'Crisis Indicator Data'!A8</f>
        <v>Rohingya refugee crisis</v>
      </c>
      <c r="B11" s="144" t="str">
        <f>'Crisis Indicator Data'!B8</f>
        <v>International displacement</v>
      </c>
      <c r="C11" s="144" t="str">
        <f>'Crisis Indicator Data'!C8</f>
        <v>BGD002</v>
      </c>
      <c r="D11" s="144" t="str">
        <f>'Crisis Indicator Data'!D8</f>
        <v>Bangladesh</v>
      </c>
      <c r="E11" s="145" t="str">
        <f>'Crisis Indicator Data'!E8</f>
        <v>BGD</v>
      </c>
      <c r="F11" s="245">
        <f>IF('Crisis Indicator Data'!F8="x","x",IF(LOG('Crisis Indicator Data'!F8)&lt;F$4,0,IF(LOG('Crisis Indicator Data'!F8)&gt;F$3,5,ROUND(5-(F$3-LOG('Crisis Indicator Data'!F8))/(F$3-F$4)*5,1))))</f>
        <v>0</v>
      </c>
      <c r="G11" s="141">
        <f>IF('Crisis Indicator Data'!F8="x","x",IF(B11="Regional crisis",('Crisis Indicator Data'!F8/VLOOKUP('Impact of the crisis'!$C11,'Regional Crises'!$B$1:$R$66,4,FALSE)),'Crisis Indicator Data'!F8/VLOOKUP('Impact of the crisis'!$E11,'Country Indicator Data'!$B$4:$P$300,15,FALSE)))</f>
        <v>4.9934700775908425E-3</v>
      </c>
      <c r="H11" s="239">
        <f t="shared" si="0"/>
        <v>0</v>
      </c>
      <c r="I11" s="239">
        <f t="shared" si="1"/>
        <v>0</v>
      </c>
      <c r="J11" s="239">
        <f>IF('Crisis Indicator Data'!G8="x","x",IF(LOG('Crisis Indicator Data'!G8)&lt;J$4,0,IF(LOG('Crisis Indicator Data'!G8)&gt;J$3,5,ROUND(5-(J$3-LOG('Crisis Indicator Data'!G8))/(J$3-J$4)*5,1))))</f>
        <v>0.4</v>
      </c>
      <c r="K11" s="141">
        <f>IF('Crisis Indicator Data'!G8="x","x",IF(B11="Regional crisis",('Crisis Indicator Data'!G8/VLOOKUP('Impact of the crisis'!$C11,'Regional Crises'!$B$1:$R$66,5,FALSE)),'Crisis Indicator Data'!G8/VLOOKUP('Impact of the crisis'!$E11,'Country Indicator Data'!$B$4:$P$300,14,FALSE)))</f>
        <v>9.4694721258126915E-3</v>
      </c>
      <c r="L11" s="239">
        <f t="shared" si="2"/>
        <v>0</v>
      </c>
      <c r="M11" s="239">
        <f t="shared" si="3"/>
        <v>0.2</v>
      </c>
      <c r="N11" s="239">
        <f t="shared" si="4"/>
        <v>0.1</v>
      </c>
      <c r="O11" s="239">
        <f>IF('Crisis Indicator Data'!H8="x","x",IF('Crisis Indicator Data'!H8=0,0,IF(LOG('Crisis Indicator Data'!H8)&lt;O$4,0,IF(LOG('Crisis Indicator Data'!H8)&gt;O$3,5,ROUND(5-(O$3-LOG('Crisis Indicator Data'!H8))/(O$3-O$4)*5,1)))))</f>
        <v>2.7</v>
      </c>
      <c r="P11" s="141">
        <f>IF('Crisis Indicator Data'!H8="x","x",'Crisis Indicator Data'!H8/'Crisis Indicator Data'!G8)</f>
        <v>1</v>
      </c>
      <c r="Q11" s="239">
        <f t="shared" si="5"/>
        <v>5</v>
      </c>
      <c r="R11" s="239">
        <f t="shared" si="6"/>
        <v>3.85</v>
      </c>
      <c r="S11" s="239">
        <f>IF('Crisis Indicator Data'!I8="x","x",IF('Crisis Indicator Data'!I8=0,0,IF(LOG('Crisis Indicator Data'!I8)&lt;S$4,0,IF(LOG('Crisis Indicator Data'!I8)&gt;S$3,5,ROUND(5-(S$3-LOG('Crisis Indicator Data'!I8))/(S$3-S$4)*5,1)))))</f>
        <v>4.2</v>
      </c>
      <c r="T11" s="141">
        <f>IF('Crisis Indicator Data'!H8="x","x",IF('Crisis Indicator Data'!I8="x","x",'Crisis Indicator Data'!I8/'Crisis Indicator Data'!H8))</f>
        <v>0.65191740412979349</v>
      </c>
      <c r="U11" s="239">
        <f t="shared" si="7"/>
        <v>5</v>
      </c>
      <c r="V11" s="239">
        <f t="shared" si="8"/>
        <v>4.5999999999999996</v>
      </c>
      <c r="W11" s="239">
        <f>IF('Crisis Indicator Data'!L8="x","x",IF('Crisis Indicator Data'!L8=0,0,IF(LOG('Crisis Indicator Data'!L8)&lt;W$4,0,IF(LOG('Crisis Indicator Data'!L8)&gt;W$3,5,ROUND(5-(W$3-LOG('Crisis Indicator Data'!L8))/(W$3-W$4)*5,1)))))</f>
        <v>2.2999999999999998</v>
      </c>
      <c r="X11" s="246">
        <f>IF(OR('Crisis Indicator Data'!L8="x",'Crisis Indicator Data'!H8="x"),"x",'Crisis Indicator Data'!L8/'Crisis Indicator Data'!H8)</f>
        <v>3.2448377581120943E-5</v>
      </c>
      <c r="Y11" s="239">
        <f t="shared" si="9"/>
        <v>1.6</v>
      </c>
      <c r="Z11" s="239">
        <f t="shared" si="10"/>
        <v>2</v>
      </c>
      <c r="AA11" s="239">
        <f t="shared" si="11"/>
        <v>3.6</v>
      </c>
      <c r="AB11" s="247">
        <f t="shared" si="12"/>
        <v>3.7</v>
      </c>
    </row>
    <row r="12" spans="1:28" x14ac:dyDescent="0.25">
      <c r="A12" s="143" t="str">
        <f>'Crisis Indicator Data'!A9</f>
        <v>Venezuela displacement in Brazil</v>
      </c>
      <c r="B12" s="144" t="str">
        <f>'Crisis Indicator Data'!B9</f>
        <v>International displacement</v>
      </c>
      <c r="C12" s="144" t="str">
        <f>'Crisis Indicator Data'!C9</f>
        <v>BRA002</v>
      </c>
      <c r="D12" s="144" t="str">
        <f>'Crisis Indicator Data'!D9</f>
        <v>Brazil</v>
      </c>
      <c r="E12" s="145" t="str">
        <f>'Crisis Indicator Data'!E9</f>
        <v>BRA</v>
      </c>
      <c r="F12" s="245">
        <f>IF('Crisis Indicator Data'!F9="x","x",IF(LOG('Crisis Indicator Data'!F9)&lt;F$4,0,IF(LOG('Crisis Indicator Data'!F9)&gt;F$3,5,ROUND(5-(F$3-LOG('Crisis Indicator Data'!F9))/(F$3-F$4)*5,1))))</f>
        <v>3.9</v>
      </c>
      <c r="G12" s="141">
        <f>IF('Crisis Indicator Data'!F9="x","x",IF(B12="Regional crisis",('Crisis Indicator Data'!F9/VLOOKUP('Impact of the crisis'!$C12,'Regional Crises'!$B$1:$R$66,4,FALSE)),'Crisis Indicator Data'!F9/VLOOKUP('Impact of the crisis'!$E12,'Country Indicator Data'!$B$4:$P$300,15,FALSE)))</f>
        <v>2.6833003515136143E-2</v>
      </c>
      <c r="H12" s="239">
        <f t="shared" si="0"/>
        <v>0</v>
      </c>
      <c r="I12" s="239">
        <f t="shared" si="1"/>
        <v>1.95</v>
      </c>
      <c r="J12" s="239">
        <f>IF('Crisis Indicator Data'!G9="x","x",IF(LOG('Crisis Indicator Data'!G9)&lt;J$4,0,IF(LOG('Crisis Indicator Data'!G9)&gt;J$3,5,ROUND(5-(J$3-LOG('Crisis Indicator Data'!G9))/(J$3-J$4)*5,1))))</f>
        <v>0.6</v>
      </c>
      <c r="K12" s="141">
        <f>IF('Crisis Indicator Data'!G9="x","x",IF(B12="Regional crisis",('Crisis Indicator Data'!G9/VLOOKUP('Impact of the crisis'!$C12,'Regional Crises'!$B$1:$R$66,5,FALSE)),'Crisis Indicator Data'!G9/VLOOKUP('Impact of the crisis'!$E12,'Country Indicator Data'!$B$4:$P$300,14,FALSE)))</f>
        <v>7.114067771607494E-3</v>
      </c>
      <c r="L12" s="239">
        <f t="shared" si="2"/>
        <v>0</v>
      </c>
      <c r="M12" s="239">
        <f t="shared" si="3"/>
        <v>0.3</v>
      </c>
      <c r="N12" s="239">
        <f t="shared" si="4"/>
        <v>1.2</v>
      </c>
      <c r="O12" s="239">
        <f>IF('Crisis Indicator Data'!H9="x","x",IF('Crisis Indicator Data'!H9=0,0,IF(LOG('Crisis Indicator Data'!H9)&lt;O$4,0,IF(LOG('Crisis Indicator Data'!H9)&gt;O$3,5,ROUND(5-(O$3-LOG('Crisis Indicator Data'!H9))/(O$3-O$4)*5,1)))))</f>
        <v>2.4</v>
      </c>
      <c r="P12" s="141">
        <f>IF('Crisis Indicator Data'!H9="x","x",'Crisis Indicator Data'!H9/'Crisis Indicator Data'!G9)</f>
        <v>0.59464882943143815</v>
      </c>
      <c r="Q12" s="239">
        <f t="shared" si="5"/>
        <v>3</v>
      </c>
      <c r="R12" s="239">
        <f t="shared" si="6"/>
        <v>2.7</v>
      </c>
      <c r="S12" s="239">
        <f>IF('Crisis Indicator Data'!I9="x","x",IF('Crisis Indicator Data'!I9=0,0,IF(LOG('Crisis Indicator Data'!I9)&lt;S$4,0,IF(LOG('Crisis Indicator Data'!I9)&gt;S$3,5,ROUND(5-(S$3-LOG('Crisis Indicator Data'!I9))/(S$3-S$4)*5,1)))))</f>
        <v>3.8</v>
      </c>
      <c r="T12" s="141">
        <f>IF('Crisis Indicator Data'!H9="x","x",IF('Crisis Indicator Data'!I9="x","x",'Crisis Indicator Data'!I9/'Crisis Indicator Data'!H9))</f>
        <v>0.55118110236220474</v>
      </c>
      <c r="U12" s="239">
        <f t="shared" si="7"/>
        <v>5</v>
      </c>
      <c r="V12" s="239">
        <f t="shared" si="8"/>
        <v>4.4000000000000004</v>
      </c>
      <c r="W12" s="239">
        <f>IF('Crisis Indicator Data'!L9="x","x",IF('Crisis Indicator Data'!L9=0,0,IF(LOG('Crisis Indicator Data'!L9)&lt;W$4,0,IF(LOG('Crisis Indicator Data'!L9)&gt;W$3,5,ROUND(5-(W$3-LOG('Crisis Indicator Data'!L9))/(W$3-W$4)*5,1)))))</f>
        <v>0</v>
      </c>
      <c r="X12" s="246">
        <f>IF(OR('Crisis Indicator Data'!L9="x",'Crisis Indicator Data'!H9="x"),"x",'Crisis Indicator Data'!L9/'Crisis Indicator Data'!H9)</f>
        <v>0</v>
      </c>
      <c r="Y12" s="239">
        <f t="shared" si="9"/>
        <v>0</v>
      </c>
      <c r="Z12" s="239">
        <f t="shared" si="10"/>
        <v>0</v>
      </c>
      <c r="AA12" s="239">
        <f t="shared" si="11"/>
        <v>2.8</v>
      </c>
      <c r="AB12" s="247">
        <f t="shared" si="12"/>
        <v>2.8</v>
      </c>
    </row>
    <row r="13" spans="1:28" x14ac:dyDescent="0.25">
      <c r="A13" s="143" t="str">
        <f>'Crisis Indicator Data'!A10</f>
        <v>Complex crisis in CAR</v>
      </c>
      <c r="B13" s="144" t="str">
        <f>'Crisis Indicator Data'!B10</f>
        <v>Complex crisis</v>
      </c>
      <c r="C13" s="144" t="str">
        <f>'Crisis Indicator Data'!C10</f>
        <v>CAF001</v>
      </c>
      <c r="D13" s="144" t="str">
        <f>'Crisis Indicator Data'!D10</f>
        <v>CAR</v>
      </c>
      <c r="E13" s="145" t="str">
        <f>'Crisis Indicator Data'!E10</f>
        <v>CAF</v>
      </c>
      <c r="F13" s="245">
        <f>IF('Crisis Indicator Data'!F10="x","x",IF(LOG('Crisis Indicator Data'!F10)&lt;F$4,0,IF(LOG('Crisis Indicator Data'!F10)&gt;F$3,5,ROUND(5-(F$3-LOG('Crisis Indicator Data'!F10))/(F$3-F$4)*5,1))))</f>
        <v>4.7</v>
      </c>
      <c r="G13" s="141">
        <f>IF('Crisis Indicator Data'!F10="x","x",IF(B13="Regional crisis",('Crisis Indicator Data'!F10/VLOOKUP('Impact of the crisis'!$C13,'Regional Crises'!$B$1:$R$66,4,FALSE)),'Crisis Indicator Data'!F10/VLOOKUP('Impact of the crisis'!$E13,'Country Indicator Data'!$B$4:$P$300,15,FALSE)))</f>
        <v>1.0000321037593503</v>
      </c>
      <c r="H13" s="239">
        <f t="shared" si="0"/>
        <v>5</v>
      </c>
      <c r="I13" s="239">
        <f t="shared" si="1"/>
        <v>4.8499999999999996</v>
      </c>
      <c r="J13" s="239">
        <f>IF('Crisis Indicator Data'!G10="x","x",IF(LOG('Crisis Indicator Data'!G10)&lt;J$4,0,IF(LOG('Crisis Indicator Data'!G10)&gt;J$3,5,ROUND(5-(J$3-LOG('Crisis Indicator Data'!G10))/(J$3-J$4)*5,1))))</f>
        <v>2.2999999999999998</v>
      </c>
      <c r="K13" s="141">
        <f>IF('Crisis Indicator Data'!G10="x","x",IF(B13="Regional crisis",('Crisis Indicator Data'!G10/VLOOKUP('Impact of the crisis'!$C13,'Regional Crises'!$B$1:$R$66,5,FALSE)),'Crisis Indicator Data'!G10/VLOOKUP('Impact of the crisis'!$E13,'Country Indicator Data'!$B$4:$P$300,14,FALSE)))</f>
        <v>1</v>
      </c>
      <c r="L13" s="239">
        <f t="shared" si="2"/>
        <v>5</v>
      </c>
      <c r="M13" s="239">
        <f t="shared" si="3"/>
        <v>3.65</v>
      </c>
      <c r="N13" s="239">
        <f t="shared" si="4"/>
        <v>4.3</v>
      </c>
      <c r="O13" s="239">
        <f>IF('Crisis Indicator Data'!H10="x","x",IF('Crisis Indicator Data'!H10=0,0,IF(LOG('Crisis Indicator Data'!H10)&lt;O$4,0,IF(LOG('Crisis Indicator Data'!H10)&gt;O$3,5,ROUND(5-(O$3-LOG('Crisis Indicator Data'!H10))/(O$3-O$4)*5,1)))))</f>
        <v>3.7</v>
      </c>
      <c r="P13" s="141">
        <f>IF('Crisis Indicator Data'!H10="x","x",'Crisis Indicator Data'!H10/'Crisis Indicator Data'!G10)</f>
        <v>1</v>
      </c>
      <c r="Q13" s="239">
        <f t="shared" si="5"/>
        <v>5</v>
      </c>
      <c r="R13" s="239">
        <f t="shared" si="6"/>
        <v>4.3499999999999996</v>
      </c>
      <c r="S13" s="239">
        <f>IF('Crisis Indicator Data'!I10="x","x",IF('Crisis Indicator Data'!I10=0,0,IF(LOG('Crisis Indicator Data'!I10)&lt;S$4,0,IF(LOG('Crisis Indicator Data'!I10)&gt;S$3,5,ROUND(5-(S$3-LOG('Crisis Indicator Data'!I10))/(S$3-S$4)*5,1)))))</f>
        <v>4.5999999999999996</v>
      </c>
      <c r="T13" s="141">
        <f>IF('Crisis Indicator Data'!H10="x","x",IF('Crisis Indicator Data'!I10="x","x",'Crisis Indicator Data'!I10/'Crisis Indicator Data'!H10))</f>
        <v>0.31877551020408162</v>
      </c>
      <c r="U13" s="239">
        <f t="shared" si="7"/>
        <v>5</v>
      </c>
      <c r="V13" s="239">
        <f t="shared" si="8"/>
        <v>4.8</v>
      </c>
      <c r="W13" s="239">
        <f>IF('Crisis Indicator Data'!L10="x","x",IF('Crisis Indicator Data'!L10=0,0,IF(LOG('Crisis Indicator Data'!L10)&lt;W$4,0,IF(LOG('Crisis Indicator Data'!L10)&gt;W$3,5,ROUND(5-(W$3-LOG('Crisis Indicator Data'!L10))/(W$3-W$4)*5,1)))))</f>
        <v>3.7</v>
      </c>
      <c r="X13" s="246">
        <f>IF(OR('Crisis Indicator Data'!L10="x",'Crisis Indicator Data'!H10="x"),"x",'Crisis Indicator Data'!L10/'Crisis Indicator Data'!H10)</f>
        <v>7.6326530612244898E-5</v>
      </c>
      <c r="Y13" s="239">
        <f t="shared" si="9"/>
        <v>3.8</v>
      </c>
      <c r="Z13" s="239">
        <f t="shared" si="10"/>
        <v>3.8</v>
      </c>
      <c r="AA13" s="239">
        <f t="shared" si="11"/>
        <v>4.4000000000000004</v>
      </c>
      <c r="AB13" s="247">
        <f t="shared" si="12"/>
        <v>4.4000000000000004</v>
      </c>
    </row>
    <row r="14" spans="1:28" x14ac:dyDescent="0.25">
      <c r="A14" s="143" t="str">
        <f>'Crisis Indicator Data'!A11</f>
        <v>Floods in Henan province</v>
      </c>
      <c r="B14" s="144" t="str">
        <f>'Crisis Indicator Data'!B11</f>
        <v>Flood</v>
      </c>
      <c r="C14" s="144" t="str">
        <f>'Crisis Indicator Data'!C11</f>
        <v>CHN003</v>
      </c>
      <c r="D14" s="144" t="str">
        <f>'Crisis Indicator Data'!D11</f>
        <v>China</v>
      </c>
      <c r="E14" s="145" t="str">
        <f>'Crisis Indicator Data'!E11</f>
        <v>CHN</v>
      </c>
      <c r="F14" s="245">
        <f>IF('Crisis Indicator Data'!F11="x","x",IF(LOG('Crisis Indicator Data'!F11)&lt;F$4,0,IF(LOG('Crisis Indicator Data'!F11)&gt;F$3,5,ROUND(5-(F$3-LOG('Crisis Indicator Data'!F11))/(F$3-F$4)*5,1))))</f>
        <v>3.7</v>
      </c>
      <c r="G14" s="141">
        <f>IF('Crisis Indicator Data'!F11="x","x",IF(B14="Regional crisis",('Crisis Indicator Data'!F11/VLOOKUP('Impact of the crisis'!$C14,'Regional Crises'!$B$1:$R$66,4,FALSE)),'Crisis Indicator Data'!F11/VLOOKUP('Impact of the crisis'!$E14,'Country Indicator Data'!$B$4:$P$300,15,FALSE)))</f>
        <v>1.7788266582419165E-2</v>
      </c>
      <c r="H14" s="239">
        <f t="shared" si="0"/>
        <v>0</v>
      </c>
      <c r="I14" s="239">
        <f t="shared" si="1"/>
        <v>1.85</v>
      </c>
      <c r="J14" s="239">
        <f>IF('Crisis Indicator Data'!G11="x","x",IF(LOG('Crisis Indicator Data'!G11)&lt;J$4,0,IF(LOG('Crisis Indicator Data'!G11)&gt;J$3,5,ROUND(5-(J$3-LOG('Crisis Indicator Data'!G11))/(J$3-J$4)*5,1))))</f>
        <v>5</v>
      </c>
      <c r="K14" s="141">
        <f>IF('Crisis Indicator Data'!G11="x","x",IF(B14="Regional crisis",('Crisis Indicator Data'!G11/VLOOKUP('Impact of the crisis'!$C14,'Regional Crises'!$B$1:$R$66,5,FALSE)),'Crisis Indicator Data'!G11/VLOOKUP('Impact of the crisis'!$E14,'Country Indicator Data'!$B$4:$P$300,14,FALSE)))</f>
        <v>7.0407570584651996E-2</v>
      </c>
      <c r="L14" s="239">
        <f t="shared" si="2"/>
        <v>0.3</v>
      </c>
      <c r="M14" s="239">
        <f t="shared" si="3"/>
        <v>2.65</v>
      </c>
      <c r="N14" s="239">
        <f t="shared" si="4"/>
        <v>2.2999999999999998</v>
      </c>
      <c r="O14" s="239">
        <f>IF('Crisis Indicator Data'!H11="x","x",IF('Crisis Indicator Data'!H11=0,0,IF(LOG('Crisis Indicator Data'!H11)&lt;O$4,0,IF(LOG('Crisis Indicator Data'!H11)&gt;O$3,5,ROUND(5-(O$3-LOG('Crisis Indicator Data'!H11))/(O$3-O$4)*5,1)))))</f>
        <v>4.4000000000000004</v>
      </c>
      <c r="P14" s="141">
        <f>IF('Crisis Indicator Data'!H11="x","x",'Crisis Indicator Data'!H11/'Crisis Indicator Data'!G11)</f>
        <v>0.14587525150905434</v>
      </c>
      <c r="Q14" s="239">
        <f t="shared" si="5"/>
        <v>0.7</v>
      </c>
      <c r="R14" s="239">
        <f t="shared" si="6"/>
        <v>2.5500000000000003</v>
      </c>
      <c r="S14" s="239">
        <f>IF('Crisis Indicator Data'!I11="x","x",IF('Crisis Indicator Data'!I11=0,0,IF(LOG('Crisis Indicator Data'!I11)&lt;S$4,0,IF(LOG('Crisis Indicator Data'!I11)&gt;S$3,5,ROUND(5-(S$3-LOG('Crisis Indicator Data'!I11))/(S$3-S$4)*5,1)))))</f>
        <v>4.5</v>
      </c>
      <c r="T14" s="141">
        <f>IF('Crisis Indicator Data'!H11="x","x",IF('Crisis Indicator Data'!I11="x","x",'Crisis Indicator Data'!I11/'Crisis Indicator Data'!H11))</f>
        <v>0.10144827586206896</v>
      </c>
      <c r="U14" s="239">
        <f t="shared" si="7"/>
        <v>3.4</v>
      </c>
      <c r="V14" s="239">
        <f t="shared" si="8"/>
        <v>4</v>
      </c>
      <c r="W14" s="239">
        <f>IF('Crisis Indicator Data'!L11="x","x",IF('Crisis Indicator Data'!L11=0,0,IF(LOG('Crisis Indicator Data'!L11)&lt;W$4,0,IF(LOG('Crisis Indicator Data'!L11)&gt;W$3,5,ROUND(5-(W$3-LOG('Crisis Indicator Data'!L11))/(W$3-W$4)*5,1)))))</f>
        <v>3.5</v>
      </c>
      <c r="X14" s="246">
        <f>IF(OR('Crisis Indicator Data'!L11="x",'Crisis Indicator Data'!H11="x"),"x",'Crisis Indicator Data'!L11/'Crisis Indicator Data'!H11)</f>
        <v>2.0827586206896551E-5</v>
      </c>
      <c r="Y14" s="239">
        <f t="shared" si="9"/>
        <v>1</v>
      </c>
      <c r="Z14" s="239">
        <f t="shared" si="10"/>
        <v>2.2999999999999998</v>
      </c>
      <c r="AA14" s="239">
        <f t="shared" si="11"/>
        <v>3.3</v>
      </c>
      <c r="AB14" s="247">
        <f t="shared" si="12"/>
        <v>2.9</v>
      </c>
    </row>
    <row r="15" spans="1:28" x14ac:dyDescent="0.25">
      <c r="A15" s="143" t="str">
        <f>'Crisis Indicator Data'!A12</f>
        <v>Multiple crises in Cameroon</v>
      </c>
      <c r="B15" s="144" t="str">
        <f>'Crisis Indicator Data'!B12</f>
        <v>Multiple crises country</v>
      </c>
      <c r="C15" s="144" t="str">
        <f>'Crisis Indicator Data'!C12</f>
        <v>CMR001</v>
      </c>
      <c r="D15" s="144" t="str">
        <f>'Crisis Indicator Data'!D12</f>
        <v>Cameroon</v>
      </c>
      <c r="E15" s="145" t="str">
        <f>'Crisis Indicator Data'!E12</f>
        <v>CMR</v>
      </c>
      <c r="F15" s="245">
        <f>IF('Crisis Indicator Data'!F12="x","x",IF(LOG('Crisis Indicator Data'!F12)&lt;F$4,0,IF(LOG('Crisis Indicator Data'!F12)&gt;F$3,5,ROUND(5-(F$3-LOG('Crisis Indicator Data'!F12))/(F$3-F$4)*5,1))))</f>
        <v>4.4000000000000004</v>
      </c>
      <c r="G15" s="141">
        <f>IF('Crisis Indicator Data'!F12="x","x",IF(B15="Regional crisis",('Crisis Indicator Data'!F12/VLOOKUP('Impact of the crisis'!$C15,'Regional Crises'!$B$1:$R$66,4,FALSE)),'Crisis Indicator Data'!F12/VLOOKUP('Impact of the crisis'!$E15,'Country Indicator Data'!$B$4:$P$300,15,FALSE)))</f>
        <v>0.93215713651075716</v>
      </c>
      <c r="H15" s="239">
        <f t="shared" si="0"/>
        <v>4.7</v>
      </c>
      <c r="I15" s="239">
        <f t="shared" si="1"/>
        <v>4.5500000000000007</v>
      </c>
      <c r="J15" s="239">
        <f>IF('Crisis Indicator Data'!G12="x","x",IF(LOG('Crisis Indicator Data'!G12)&lt;J$4,0,IF(LOG('Crisis Indicator Data'!G12)&gt;J$3,5,ROUND(5-(J$3-LOG('Crisis Indicator Data'!G12))/(J$3-J$4)*5,1))))</f>
        <v>4.7</v>
      </c>
      <c r="K15" s="141">
        <f>IF('Crisis Indicator Data'!G12="x","x",IF(B15="Regional crisis",('Crisis Indicator Data'!G12/VLOOKUP('Impact of the crisis'!$C15,'Regional Crises'!$B$1:$R$66,5,FALSE)),'Crisis Indicator Data'!G12/VLOOKUP('Impact of the crisis'!$E15,'Country Indicator Data'!$B$4:$P$300,14,FALSE)))</f>
        <v>1</v>
      </c>
      <c r="L15" s="239">
        <f t="shared" si="2"/>
        <v>5</v>
      </c>
      <c r="M15" s="239">
        <f t="shared" si="3"/>
        <v>4.8499999999999996</v>
      </c>
      <c r="N15" s="239">
        <f t="shared" si="4"/>
        <v>4.7</v>
      </c>
      <c r="O15" s="239">
        <f>IF('Crisis Indicator Data'!H12="x","x",IF('Crisis Indicator Data'!H12=0,0,IF(LOG('Crisis Indicator Data'!H12)&lt;O$4,0,IF(LOG('Crisis Indicator Data'!H12)&gt;O$3,5,ROUND(5-(O$3-LOG('Crisis Indicator Data'!H12))/(O$3-O$4)*5,1)))))</f>
        <v>3.6</v>
      </c>
      <c r="P15" s="141">
        <f>IF('Crisis Indicator Data'!H12="x","x",'Crisis Indicator Data'!H12/'Crisis Indicator Data'!G12)</f>
        <v>0.1678389240995517</v>
      </c>
      <c r="Q15" s="239">
        <f t="shared" si="5"/>
        <v>0.8</v>
      </c>
      <c r="R15" s="239">
        <f t="shared" si="6"/>
        <v>2.2000000000000002</v>
      </c>
      <c r="S15" s="239">
        <f>IF('Crisis Indicator Data'!I12="x","x",IF('Crisis Indicator Data'!I12=0,0,IF(LOG('Crisis Indicator Data'!I12)&lt;S$4,0,IF(LOG('Crisis Indicator Data'!I12)&gt;S$3,5,ROUND(5-(S$3-LOG('Crisis Indicator Data'!I12))/(S$3-S$4)*5,1)))))</f>
        <v>4.7</v>
      </c>
      <c r="T15" s="141">
        <f>IF('Crisis Indicator Data'!H12="x","x",IF('Crisis Indicator Data'!I12="x","x",'Crisis Indicator Data'!I12/'Crisis Indicator Data'!H12))</f>
        <v>0.44807736587612251</v>
      </c>
      <c r="U15" s="239">
        <f t="shared" si="7"/>
        <v>5</v>
      </c>
      <c r="V15" s="239">
        <f t="shared" si="8"/>
        <v>4.9000000000000004</v>
      </c>
      <c r="W15" s="239">
        <f>IF('Crisis Indicator Data'!L12="x","x",IF('Crisis Indicator Data'!L12=0,0,IF(LOG('Crisis Indicator Data'!L12)&lt;W$4,0,IF(LOG('Crisis Indicator Data'!L12)&gt;W$3,5,ROUND(5-(W$3-LOG('Crisis Indicator Data'!L12))/(W$3-W$4)*5,1)))))</f>
        <v>3.8</v>
      </c>
      <c r="X15" s="246">
        <f>IF(OR('Crisis Indicator Data'!L12="x",'Crisis Indicator Data'!H12="x"),"x",'Crisis Indicator Data'!L12/'Crisis Indicator Data'!H12)</f>
        <v>1.0453603499884873E-4</v>
      </c>
      <c r="Y15" s="239">
        <f t="shared" si="9"/>
        <v>5</v>
      </c>
      <c r="Z15" s="239">
        <f t="shared" si="10"/>
        <v>4.4000000000000004</v>
      </c>
      <c r="AA15" s="239">
        <f t="shared" si="11"/>
        <v>4.7</v>
      </c>
      <c r="AB15" s="247">
        <f t="shared" si="12"/>
        <v>3.7</v>
      </c>
    </row>
    <row r="16" spans="1:28" x14ac:dyDescent="0.25">
      <c r="A16" s="143" t="str">
        <f>'Crisis Indicator Data'!A13</f>
        <v>Boko Haram in Cameroon</v>
      </c>
      <c r="B16" s="144" t="str">
        <f>'Crisis Indicator Data'!B13</f>
        <v>Conflict</v>
      </c>
      <c r="C16" s="144" t="str">
        <f>'Crisis Indicator Data'!C13</f>
        <v>CMR002</v>
      </c>
      <c r="D16" s="144" t="str">
        <f>'Crisis Indicator Data'!D13</f>
        <v>Cameroon</v>
      </c>
      <c r="E16" s="145" t="str">
        <f>'Crisis Indicator Data'!E13</f>
        <v>CMR</v>
      </c>
      <c r="F16" s="245">
        <f>IF('Crisis Indicator Data'!F13="x","x",IF(LOG('Crisis Indicator Data'!F13)&lt;F$4,0,IF(LOG('Crisis Indicator Data'!F13)&gt;F$3,5,ROUND(5-(F$3-LOG('Crisis Indicator Data'!F13))/(F$3-F$4)*5,1))))</f>
        <v>2.6</v>
      </c>
      <c r="G16" s="141">
        <f>IF('Crisis Indicator Data'!F13="x","x",IF(B16="Regional crisis",('Crisis Indicator Data'!F13/VLOOKUP('Impact of the crisis'!$C16,'Regional Crises'!$B$1:$R$66,4,FALSE)),'Crisis Indicator Data'!F13/VLOOKUP('Impact of the crisis'!$E16,'Country Indicator Data'!$B$4:$P$300,15,FALSE)))</f>
        <v>7.248207146030336E-2</v>
      </c>
      <c r="H16" s="239">
        <f t="shared" si="0"/>
        <v>0.3</v>
      </c>
      <c r="I16" s="239">
        <f t="shared" si="1"/>
        <v>1.45</v>
      </c>
      <c r="J16" s="239">
        <f>IF('Crisis Indicator Data'!G13="x","x",IF(LOG('Crisis Indicator Data'!G13)&lt;J$4,0,IF(LOG('Crisis Indicator Data'!G13)&gt;J$3,5,ROUND(5-(J$3-LOG('Crisis Indicator Data'!G13))/(J$3-J$4)*5,1))))</f>
        <v>2.2000000000000002</v>
      </c>
      <c r="K16" s="141">
        <f>IF('Crisis Indicator Data'!G13="x","x",IF(B16="Regional crisis",('Crisis Indicator Data'!G13/VLOOKUP('Impact of the crisis'!$C16,'Regional Crises'!$B$1:$R$66,5,FALSE)),'Crisis Indicator Data'!G13/VLOOKUP('Impact of the crisis'!$E16,'Country Indicator Data'!$B$4:$P$300,14,FALSE)))</f>
        <v>0.17324934302055958</v>
      </c>
      <c r="L16" s="239">
        <f t="shared" si="2"/>
        <v>0.8</v>
      </c>
      <c r="M16" s="239">
        <f t="shared" si="3"/>
        <v>1.5</v>
      </c>
      <c r="N16" s="239">
        <f t="shared" si="4"/>
        <v>1.5</v>
      </c>
      <c r="O16" s="239">
        <f>IF('Crisis Indicator Data'!H13="x","x",IF('Crisis Indicator Data'!H13=0,0,IF(LOG('Crisis Indicator Data'!H13)&lt;O$4,0,IF(LOG('Crisis Indicator Data'!H13)&gt;O$3,5,ROUND(5-(O$3-LOG('Crisis Indicator Data'!H13))/(O$3-O$4)*5,1)))))</f>
        <v>3</v>
      </c>
      <c r="P16" s="141">
        <f>IF('Crisis Indicator Data'!H13="x","x",'Crisis Indicator Data'!H13/'Crisis Indicator Data'!G13)</f>
        <v>0.44256078518848985</v>
      </c>
      <c r="Q16" s="239">
        <f t="shared" si="5"/>
        <v>2.2000000000000002</v>
      </c>
      <c r="R16" s="239">
        <f t="shared" si="6"/>
        <v>2.6</v>
      </c>
      <c r="S16" s="239">
        <f>IF('Crisis Indicator Data'!I13="x","x",IF('Crisis Indicator Data'!I13=0,0,IF(LOG('Crisis Indicator Data'!I13)&lt;S$4,0,IF(LOG('Crisis Indicator Data'!I13)&gt;S$3,5,ROUND(5-(S$3-LOG('Crisis Indicator Data'!I13))/(S$3-S$4)*5,1)))))</f>
        <v>3.9</v>
      </c>
      <c r="T16" s="141">
        <f>IF('Crisis Indicator Data'!H13="x","x",IF('Crisis Indicator Data'!I13="x","x",'Crisis Indicator Data'!I13/'Crisis Indicator Data'!H13))</f>
        <v>0.28326612903225806</v>
      </c>
      <c r="U16" s="239">
        <f t="shared" si="7"/>
        <v>5</v>
      </c>
      <c r="V16" s="239">
        <f t="shared" si="8"/>
        <v>4.5</v>
      </c>
      <c r="W16" s="239">
        <f>IF('Crisis Indicator Data'!L13="x","x",IF('Crisis Indicator Data'!L13=0,0,IF(LOG('Crisis Indicator Data'!L13)&lt;W$4,0,IF(LOG('Crisis Indicator Data'!L13)&gt;W$3,5,ROUND(5-(W$3-LOG('Crisis Indicator Data'!L13))/(W$3-W$4)*5,1)))))</f>
        <v>3.4</v>
      </c>
      <c r="X16" s="246">
        <f>IF(OR('Crisis Indicator Data'!L13="x",'Crisis Indicator Data'!H13="x"),"x",'Crisis Indicator Data'!L13/'Crisis Indicator Data'!H13)</f>
        <v>1.2298387096774192E-4</v>
      </c>
      <c r="Y16" s="239">
        <f t="shared" si="9"/>
        <v>5</v>
      </c>
      <c r="Z16" s="239">
        <f t="shared" si="10"/>
        <v>4.2</v>
      </c>
      <c r="AA16" s="239">
        <f t="shared" si="11"/>
        <v>4.4000000000000004</v>
      </c>
      <c r="AB16" s="247">
        <f t="shared" si="12"/>
        <v>3.7</v>
      </c>
    </row>
    <row r="17" spans="1:28" x14ac:dyDescent="0.25">
      <c r="A17" s="143" t="str">
        <f>'Crisis Indicator Data'!A14</f>
        <v>Anglophone Crisis in Cameroon</v>
      </c>
      <c r="B17" s="144" t="str">
        <f>'Crisis Indicator Data'!B14</f>
        <v>Conflict</v>
      </c>
      <c r="C17" s="144" t="str">
        <f>'Crisis Indicator Data'!C14</f>
        <v>CMR003</v>
      </c>
      <c r="D17" s="144" t="str">
        <f>'Crisis Indicator Data'!D14</f>
        <v>Cameroon</v>
      </c>
      <c r="E17" s="145" t="str">
        <f>'Crisis Indicator Data'!E14</f>
        <v>CMR</v>
      </c>
      <c r="F17" s="245">
        <f>IF('Crisis Indicator Data'!F14="x","x",IF(LOG('Crisis Indicator Data'!F14)&lt;F$4,0,IF(LOG('Crisis Indicator Data'!F14)&gt;F$3,5,ROUND(5-(F$3-LOG('Crisis Indicator Data'!F14))/(F$3-F$4)*5,1))))</f>
        <v>3.1</v>
      </c>
      <c r="G17" s="141">
        <f>IF('Crisis Indicator Data'!F14="x","x",IF(B17="Regional crisis",('Crisis Indicator Data'!F14/VLOOKUP('Impact of the crisis'!$C17,'Regional Crises'!$B$1:$R$66,4,FALSE)),'Crisis Indicator Data'!F14/VLOOKUP('Impact of the crisis'!$E17,'Country Indicator Data'!$B$4:$P$300,15,FALSE)))</f>
        <v>0.16257324786867214</v>
      </c>
      <c r="H17" s="239">
        <f t="shared" si="0"/>
        <v>0.7</v>
      </c>
      <c r="I17" s="239">
        <f t="shared" si="1"/>
        <v>1.9</v>
      </c>
      <c r="J17" s="239">
        <f>IF('Crisis Indicator Data'!G14="x","x",IF(LOG('Crisis Indicator Data'!G14)&lt;J$4,0,IF(LOG('Crisis Indicator Data'!G14)&gt;J$3,5,ROUND(5-(J$3-LOG('Crisis Indicator Data'!G14))/(J$3-J$4)*5,1))))</f>
        <v>2.2000000000000002</v>
      </c>
      <c r="K17" s="141">
        <f>IF('Crisis Indicator Data'!G14="x","x",IF(B17="Regional crisis",('Crisis Indicator Data'!G14/VLOOKUP('Impact of the crisis'!$C17,'Regional Crises'!$B$1:$R$66,5,FALSE)),'Crisis Indicator Data'!G14/VLOOKUP('Impact of the crisis'!$E17,'Country Indicator Data'!$B$4:$P$300,14,FALSE)))</f>
        <v>0.17297882207450921</v>
      </c>
      <c r="L17" s="239">
        <f t="shared" si="2"/>
        <v>0.8</v>
      </c>
      <c r="M17" s="239">
        <f t="shared" si="3"/>
        <v>1.5</v>
      </c>
      <c r="N17" s="239">
        <f t="shared" si="4"/>
        <v>1.7</v>
      </c>
      <c r="O17" s="239">
        <f>IF('Crisis Indicator Data'!H14="x","x",IF('Crisis Indicator Data'!H14=0,0,IF(LOG('Crisis Indicator Data'!H14)&lt;O$4,0,IF(LOG('Crisis Indicator Data'!H14)&gt;O$3,5,ROUND(5-(O$3-LOG('Crisis Indicator Data'!H14))/(O$3-O$4)*5,1)))))</f>
        <v>3.1</v>
      </c>
      <c r="P17" s="141">
        <f>IF('Crisis Indicator Data'!H14="x","x",'Crisis Indicator Data'!H14/'Crisis Indicator Data'!G14)</f>
        <v>0.54714030384271672</v>
      </c>
      <c r="Q17" s="239">
        <f t="shared" si="5"/>
        <v>2.7</v>
      </c>
      <c r="R17" s="239">
        <f t="shared" si="6"/>
        <v>2.9000000000000004</v>
      </c>
      <c r="S17" s="239">
        <f>IF('Crisis Indicator Data'!I14="x","x",IF('Crisis Indicator Data'!I14=0,0,IF(LOG('Crisis Indicator Data'!I14)&lt;S$4,0,IF(LOG('Crisis Indicator Data'!I14)&gt;S$3,5,ROUND(5-(S$3-LOG('Crisis Indicator Data'!I14))/(S$3-S$4)*5,1)))))</f>
        <v>4.4000000000000004</v>
      </c>
      <c r="T17" s="141">
        <f>IF('Crisis Indicator Data'!H14="x","x",IF('Crisis Indicator Data'!I14="x","x",'Crisis Indicator Data'!I14/'Crisis Indicator Data'!H14))</f>
        <v>0.45610453246222948</v>
      </c>
      <c r="U17" s="239">
        <f t="shared" si="7"/>
        <v>5</v>
      </c>
      <c r="V17" s="239">
        <f t="shared" si="8"/>
        <v>4.7</v>
      </c>
      <c r="W17" s="239">
        <f>IF('Crisis Indicator Data'!L14="x","x",IF('Crisis Indicator Data'!L14=0,0,IF(LOG('Crisis Indicator Data'!L14)&lt;W$4,0,IF(LOG('Crisis Indicator Data'!L14)&gt;W$3,5,ROUND(5-(W$3-LOG('Crisis Indicator Data'!L14))/(W$3-W$4)*5,1)))))</f>
        <v>3.5</v>
      </c>
      <c r="X17" s="246">
        <f>IF(OR('Crisis Indicator Data'!L14="x",'Crisis Indicator Data'!H14="x"),"x",'Crisis Indicator Data'!L14/'Crisis Indicator Data'!H14)</f>
        <v>1.1678236014699878E-4</v>
      </c>
      <c r="Y17" s="239">
        <f t="shared" si="9"/>
        <v>5</v>
      </c>
      <c r="Z17" s="239">
        <f t="shared" si="10"/>
        <v>4.3</v>
      </c>
      <c r="AA17" s="239">
        <f t="shared" si="11"/>
        <v>4.5</v>
      </c>
      <c r="AB17" s="247">
        <f t="shared" si="12"/>
        <v>3.8</v>
      </c>
    </row>
    <row r="18" spans="1:28" x14ac:dyDescent="0.25">
      <c r="A18" s="143" t="str">
        <f>'Crisis Indicator Data'!A15</f>
        <v>CAR refugees in Cameroon</v>
      </c>
      <c r="B18" s="144" t="str">
        <f>'Crisis Indicator Data'!B15</f>
        <v>International displacement</v>
      </c>
      <c r="C18" s="144" t="str">
        <f>'Crisis Indicator Data'!C15</f>
        <v>CMR004</v>
      </c>
      <c r="D18" s="144" t="str">
        <f>'Crisis Indicator Data'!D15</f>
        <v>Cameroon</v>
      </c>
      <c r="E18" s="145" t="str">
        <f>'Crisis Indicator Data'!E15</f>
        <v>CMR</v>
      </c>
      <c r="F18" s="245">
        <f>IF('Crisis Indicator Data'!F15="x","x",IF(LOG('Crisis Indicator Data'!F15)&lt;F$4,0,IF(LOG('Crisis Indicator Data'!F15)&gt;F$3,5,ROUND(5-(F$3-LOG('Crisis Indicator Data'!F15))/(F$3-F$4)*5,1))))</f>
        <v>3.7</v>
      </c>
      <c r="G18" s="141">
        <f>IF('Crisis Indicator Data'!F15="x","x",IF(B18="Regional crisis",('Crisis Indicator Data'!F15/VLOOKUP('Impact of the crisis'!$C18,'Regional Crises'!$B$1:$R$66,4,FALSE)),'Crisis Indicator Data'!F15/VLOOKUP('Impact of the crisis'!$E18,'Country Indicator Data'!$B$4:$P$300,15,FALSE)))</f>
        <v>0.36534661843413507</v>
      </c>
      <c r="H18" s="239">
        <f t="shared" si="0"/>
        <v>1.8</v>
      </c>
      <c r="I18" s="239">
        <f t="shared" si="1"/>
        <v>2.75</v>
      </c>
      <c r="J18" s="239">
        <f>IF('Crisis Indicator Data'!G15="x","x",IF(LOG('Crisis Indicator Data'!G15)&lt;J$4,0,IF(LOG('Crisis Indicator Data'!G15)&gt;J$3,5,ROUND(5-(J$3-LOG('Crisis Indicator Data'!G15))/(J$3-J$4)*5,1))))</f>
        <v>0.6</v>
      </c>
      <c r="K18" s="141">
        <f>IF('Crisis Indicator Data'!G15="x","x",IF(B18="Regional crisis",('Crisis Indicator Data'!G15/VLOOKUP('Impact of the crisis'!$C18,'Regional Crises'!$B$1:$R$66,5,FALSE)),'Crisis Indicator Data'!G15/VLOOKUP('Impact of the crisis'!$E18,'Country Indicator Data'!$B$4:$P$300,14,FALSE)))</f>
        <v>6.0480754366980985E-2</v>
      </c>
      <c r="L18" s="239">
        <f t="shared" si="2"/>
        <v>0.3</v>
      </c>
      <c r="M18" s="239">
        <f t="shared" si="3"/>
        <v>0.44999999999999996</v>
      </c>
      <c r="N18" s="239">
        <f t="shared" si="4"/>
        <v>1.7</v>
      </c>
      <c r="O18" s="239">
        <f>IF('Crisis Indicator Data'!H15="x","x",IF('Crisis Indicator Data'!H15=0,0,IF(LOG('Crisis Indicator Data'!H15)&lt;O$4,0,IF(LOG('Crisis Indicator Data'!H15)&gt;O$3,5,ROUND(5-(O$3-LOG('Crisis Indicator Data'!H15))/(O$3-O$4)*5,1)))))</f>
        <v>1.7</v>
      </c>
      <c r="P18" s="141">
        <f>IF('Crisis Indicator Data'!H15="x","x",'Crisis Indicator Data'!H15/'Crisis Indicator Data'!G15)</f>
        <v>0.20191693290734825</v>
      </c>
      <c r="Q18" s="239">
        <f t="shared" si="5"/>
        <v>1</v>
      </c>
      <c r="R18" s="239">
        <f t="shared" si="6"/>
        <v>1.35</v>
      </c>
      <c r="S18" s="239">
        <f>IF('Crisis Indicator Data'!I15="x","x",IF('Crisis Indicator Data'!I15=0,0,IF(LOG('Crisis Indicator Data'!I15)&lt;S$4,0,IF(LOG('Crisis Indicator Data'!I15)&gt;S$3,5,ROUND(5-(S$3-LOG('Crisis Indicator Data'!I15))/(S$3-S$4)*5,1)))))</f>
        <v>3.6</v>
      </c>
      <c r="T18" s="141">
        <f>IF('Crisis Indicator Data'!H15="x","x",IF('Crisis Indicator Data'!I15="x","x",'Crisis Indicator Data'!I15/'Crisis Indicator Data'!H15))</f>
        <v>1.0126582278481013</v>
      </c>
      <c r="U18" s="239">
        <f t="shared" si="7"/>
        <v>5</v>
      </c>
      <c r="V18" s="239">
        <f t="shared" si="8"/>
        <v>4.3</v>
      </c>
      <c r="W18" s="239" t="str">
        <f>IF('Crisis Indicator Data'!L15="x","x",IF('Crisis Indicator Data'!L15=0,0,IF(LOG('Crisis Indicator Data'!L15)&lt;W$4,0,IF(LOG('Crisis Indicator Data'!L15)&gt;W$3,5,ROUND(5-(W$3-LOG('Crisis Indicator Data'!L15))/(W$3-W$4)*5,1)))))</f>
        <v>x</v>
      </c>
      <c r="X18" s="246" t="str">
        <f>IF(OR('Crisis Indicator Data'!L15="x",'Crisis Indicator Data'!H15="x"),"x",'Crisis Indicator Data'!L15/'Crisis Indicator Data'!H15)</f>
        <v>x</v>
      </c>
      <c r="Y18" s="239" t="str">
        <f t="shared" si="9"/>
        <v>x</v>
      </c>
      <c r="Z18" s="239" t="str">
        <f t="shared" si="10"/>
        <v>x</v>
      </c>
      <c r="AA18" s="239">
        <f t="shared" si="11"/>
        <v>4.3</v>
      </c>
      <c r="AB18" s="247">
        <f t="shared" si="12"/>
        <v>3.2</v>
      </c>
    </row>
    <row r="19" spans="1:28" x14ac:dyDescent="0.25">
      <c r="A19" s="143" t="str">
        <f>'Crisis Indicator Data'!A16</f>
        <v>Complex crisis in DRC</v>
      </c>
      <c r="B19" s="144" t="str">
        <f>'Crisis Indicator Data'!B16</f>
        <v>Complex crisis</v>
      </c>
      <c r="C19" s="144" t="str">
        <f>'Crisis Indicator Data'!C16</f>
        <v>COD001</v>
      </c>
      <c r="D19" s="144" t="str">
        <f>'Crisis Indicator Data'!D16</f>
        <v>DRC</v>
      </c>
      <c r="E19" s="145" t="str">
        <f>'Crisis Indicator Data'!E16</f>
        <v>COD</v>
      </c>
      <c r="F19" s="245">
        <f>IF('Crisis Indicator Data'!F16="x","x",IF(LOG('Crisis Indicator Data'!F16)&lt;F$4,0,IF(LOG('Crisis Indicator Data'!F16)&gt;F$3,5,ROUND(5-(F$3-LOG('Crisis Indicator Data'!F16))/(F$3-F$4)*5,1))))</f>
        <v>5</v>
      </c>
      <c r="G19" s="141">
        <f>IF('Crisis Indicator Data'!F16="x","x",IF(B19="Regional crisis",('Crisis Indicator Data'!F16/VLOOKUP('Impact of the crisis'!$C19,'Regional Crises'!$B$1:$R$66,4,FALSE)),'Crisis Indicator Data'!F16/VLOOKUP('Impact of the crisis'!$E19,'Country Indicator Data'!$B$4:$P$300,15,FALSE)))</f>
        <v>0.99999911779625505</v>
      </c>
      <c r="H19" s="239">
        <f t="shared" si="0"/>
        <v>5</v>
      </c>
      <c r="I19" s="239">
        <f t="shared" si="1"/>
        <v>5</v>
      </c>
      <c r="J19" s="239">
        <f>IF('Crisis Indicator Data'!G16="x","x",IF(LOG('Crisis Indicator Data'!G16)&lt;J$4,0,IF(LOG('Crisis Indicator Data'!G16)&gt;J$3,5,ROUND(5-(J$3-LOG('Crisis Indicator Data'!G16))/(J$3-J$4)*5,1))))</f>
        <v>5</v>
      </c>
      <c r="K19" s="141">
        <f>IF('Crisis Indicator Data'!G16="x","x",IF(B19="Regional crisis",('Crisis Indicator Data'!G16/VLOOKUP('Impact of the crisis'!$C19,'Regional Crises'!$B$1:$R$66,5,FALSE)),'Crisis Indicator Data'!G16/VLOOKUP('Impact of the crisis'!$E19,'Country Indicator Data'!$B$4:$P$300,14,FALSE)))</f>
        <v>1</v>
      </c>
      <c r="L19" s="239">
        <f t="shared" si="2"/>
        <v>5</v>
      </c>
      <c r="M19" s="239">
        <f t="shared" si="3"/>
        <v>5</v>
      </c>
      <c r="N19" s="239">
        <f t="shared" si="4"/>
        <v>5</v>
      </c>
      <c r="O19" s="239">
        <f>IF('Crisis Indicator Data'!H16="x","x",IF('Crisis Indicator Data'!H16=0,0,IF(LOG('Crisis Indicator Data'!H16)&lt;O$4,0,IF(LOG('Crisis Indicator Data'!H16)&gt;O$3,5,ROUND(5-(O$3-LOG('Crisis Indicator Data'!H16))/(O$3-O$4)*5,1)))))</f>
        <v>5</v>
      </c>
      <c r="P19" s="141">
        <f>IF('Crisis Indicator Data'!H16="x","x",'Crisis Indicator Data'!H16/'Crisis Indicator Data'!G16)</f>
        <v>0.48538586570374626</v>
      </c>
      <c r="Q19" s="239">
        <f t="shared" si="5"/>
        <v>2.4</v>
      </c>
      <c r="R19" s="239">
        <f t="shared" si="6"/>
        <v>3.7</v>
      </c>
      <c r="S19" s="239">
        <f>IF('Crisis Indicator Data'!I16="x","x",IF('Crisis Indicator Data'!I16=0,0,IF(LOG('Crisis Indicator Data'!I16)&lt;S$4,0,IF(LOG('Crisis Indicator Data'!I16)&gt;S$3,5,ROUND(5-(S$3-LOG('Crisis Indicator Data'!I16))/(S$3-S$4)*5,1)))))</f>
        <v>5</v>
      </c>
      <c r="T19" s="141">
        <f>IF('Crisis Indicator Data'!H16="x","x",IF('Crisis Indicator Data'!I16="x","x",'Crisis Indicator Data'!I16/'Crisis Indicator Data'!H16))</f>
        <v>0.20731902947663927</v>
      </c>
      <c r="U19" s="239">
        <f t="shared" si="7"/>
        <v>5</v>
      </c>
      <c r="V19" s="239">
        <f t="shared" si="8"/>
        <v>5</v>
      </c>
      <c r="W19" s="239">
        <f>IF('Crisis Indicator Data'!L16="x","x",IF('Crisis Indicator Data'!L16=0,0,IF(LOG('Crisis Indicator Data'!L16)&lt;W$4,0,IF(LOG('Crisis Indicator Data'!L16)&gt;W$3,5,ROUND(5-(W$3-LOG('Crisis Indicator Data'!L16))/(W$3-W$4)*5,1)))))</f>
        <v>4.7</v>
      </c>
      <c r="X19" s="246">
        <f>IF(OR('Crisis Indicator Data'!L16="x",'Crisis Indicator Data'!H16="x"),"x",'Crisis Indicator Data'!L16/'Crisis Indicator Data'!H16)</f>
        <v>3.9181872869460599E-5</v>
      </c>
      <c r="Y19" s="239">
        <f t="shared" si="9"/>
        <v>2</v>
      </c>
      <c r="Z19" s="239">
        <f t="shared" si="10"/>
        <v>3.4</v>
      </c>
      <c r="AA19" s="239">
        <f t="shared" si="11"/>
        <v>4.4000000000000004</v>
      </c>
      <c r="AB19" s="247">
        <f t="shared" si="12"/>
        <v>4.0999999999999996</v>
      </c>
    </row>
    <row r="20" spans="1:28" x14ac:dyDescent="0.25">
      <c r="A20" s="143" t="str">
        <f>'Crisis Indicator Data'!A17</f>
        <v>Complex crisis in Congo</v>
      </c>
      <c r="B20" s="144" t="str">
        <f>'Crisis Indicator Data'!B17</f>
        <v>Complex crisis</v>
      </c>
      <c r="C20" s="144" t="str">
        <f>'Crisis Indicator Data'!C17</f>
        <v>COG001</v>
      </c>
      <c r="D20" s="144" t="str">
        <f>'Crisis Indicator Data'!D17</f>
        <v>Congo</v>
      </c>
      <c r="E20" s="145" t="str">
        <f>'Crisis Indicator Data'!E17</f>
        <v>COG</v>
      </c>
      <c r="F20" s="245">
        <f>IF('Crisis Indicator Data'!F17="x","x",IF(LOG('Crisis Indicator Data'!F17)&lt;F$4,0,IF(LOG('Crisis Indicator Data'!F17)&gt;F$3,5,ROUND(5-(F$3-LOG('Crisis Indicator Data'!F17))/(F$3-F$4)*5,1))))</f>
        <v>4.2</v>
      </c>
      <c r="G20" s="141">
        <f>IF('Crisis Indicator Data'!F17="x","x",IF(B20="Regional crisis",('Crisis Indicator Data'!F17/VLOOKUP('Impact of the crisis'!$C20,'Regional Crises'!$B$1:$R$66,4,FALSE)),'Crisis Indicator Data'!F17/VLOOKUP('Impact of the crisis'!$E20,'Country Indicator Data'!$B$4:$P$300,15,FALSE)))</f>
        <v>1</v>
      </c>
      <c r="H20" s="239">
        <f t="shared" si="0"/>
        <v>5</v>
      </c>
      <c r="I20" s="239">
        <f t="shared" si="1"/>
        <v>4.5999999999999996</v>
      </c>
      <c r="J20" s="239">
        <f>IF('Crisis Indicator Data'!G17="x","x",IF(LOG('Crisis Indicator Data'!G17)&lt;J$4,0,IF(LOG('Crisis Indicator Data'!G17)&gt;J$3,5,ROUND(5-(J$3-LOG('Crisis Indicator Data'!G17))/(J$3-J$4)*5,1))))</f>
        <v>2.5</v>
      </c>
      <c r="K20" s="141">
        <f>IF('Crisis Indicator Data'!G17="x","x",IF(B20="Regional crisis",('Crisis Indicator Data'!G17/VLOOKUP('Impact of the crisis'!$C20,'Regional Crises'!$B$1:$R$66,5,FALSE)),'Crisis Indicator Data'!G17/VLOOKUP('Impact of the crisis'!$E20,'Country Indicator Data'!$B$4:$P$300,14,FALSE)))</f>
        <v>1</v>
      </c>
      <c r="L20" s="239">
        <f t="shared" si="2"/>
        <v>5</v>
      </c>
      <c r="M20" s="239">
        <f t="shared" si="3"/>
        <v>3.75</v>
      </c>
      <c r="N20" s="239">
        <f t="shared" si="4"/>
        <v>4.2</v>
      </c>
      <c r="O20" s="239">
        <f>IF('Crisis Indicator Data'!H17="x","x",IF('Crisis Indicator Data'!H17=0,0,IF(LOG('Crisis Indicator Data'!H17)&lt;O$4,0,IF(LOG('Crisis Indicator Data'!H17)&gt;O$3,5,ROUND(5-(O$3-LOG('Crisis Indicator Data'!H17))/(O$3-O$4)*5,1)))))</f>
        <v>2.6</v>
      </c>
      <c r="P20" s="141">
        <f>IF('Crisis Indicator Data'!H17="x","x",'Crisis Indicator Data'!H17/'Crisis Indicator Data'!G17)</f>
        <v>0.21432398642614753</v>
      </c>
      <c r="Q20" s="239">
        <f t="shared" si="5"/>
        <v>1</v>
      </c>
      <c r="R20" s="239">
        <f t="shared" si="6"/>
        <v>1.8</v>
      </c>
      <c r="S20" s="239">
        <f>IF('Crisis Indicator Data'!I17="x","x",IF('Crisis Indicator Data'!I17=0,0,IF(LOG('Crisis Indicator Data'!I17)&lt;S$4,0,IF(LOG('Crisis Indicator Data'!I17)&gt;S$3,5,ROUND(5-(S$3-LOG('Crisis Indicator Data'!I17))/(S$3-S$4)*5,1)))))</f>
        <v>3.5</v>
      </c>
      <c r="T20" s="141">
        <f>IF('Crisis Indicator Data'!H17="x","x",IF('Crisis Indicator Data'!I17="x","x",'Crisis Indicator Data'!I17/'Crisis Indicator Data'!H17))</f>
        <v>0.24583333333333332</v>
      </c>
      <c r="U20" s="239">
        <f t="shared" si="7"/>
        <v>5</v>
      </c>
      <c r="V20" s="239">
        <f t="shared" si="8"/>
        <v>4.3</v>
      </c>
      <c r="W20" s="239" t="str">
        <f>IF('Crisis Indicator Data'!L17="x","x",IF('Crisis Indicator Data'!L17=0,0,IF(LOG('Crisis Indicator Data'!L17)&lt;W$4,0,IF(LOG('Crisis Indicator Data'!L17)&gt;W$3,5,ROUND(5-(W$3-LOG('Crisis Indicator Data'!L17))/(W$3-W$4)*5,1)))))</f>
        <v>x</v>
      </c>
      <c r="X20" s="246" t="str">
        <f>IF(OR('Crisis Indicator Data'!L17="x",'Crisis Indicator Data'!H17="x"),"x",'Crisis Indicator Data'!L17/'Crisis Indicator Data'!H17)</f>
        <v>x</v>
      </c>
      <c r="Y20" s="239" t="str">
        <f t="shared" si="9"/>
        <v>x</v>
      </c>
      <c r="Z20" s="239" t="str">
        <f t="shared" si="10"/>
        <v>x</v>
      </c>
      <c r="AA20" s="239">
        <f t="shared" si="11"/>
        <v>4.3</v>
      </c>
      <c r="AB20" s="247">
        <f t="shared" si="12"/>
        <v>3.3</v>
      </c>
    </row>
    <row r="21" spans="1:28" x14ac:dyDescent="0.25">
      <c r="A21" s="143" t="str">
        <f>'Crisis Indicator Data'!A18</f>
        <v>Complex crisis in Colombia</v>
      </c>
      <c r="B21" s="144" t="str">
        <f>'Crisis Indicator Data'!B18</f>
        <v>Complex crisis</v>
      </c>
      <c r="C21" s="144" t="str">
        <f>'Crisis Indicator Data'!C18</f>
        <v>COL001</v>
      </c>
      <c r="D21" s="144" t="str">
        <f>'Crisis Indicator Data'!D18</f>
        <v>Colombia</v>
      </c>
      <c r="E21" s="145" t="str">
        <f>'Crisis Indicator Data'!E18</f>
        <v>COL</v>
      </c>
      <c r="F21" s="245">
        <f>IF('Crisis Indicator Data'!F18="x","x",IF(LOG('Crisis Indicator Data'!F18)&lt;F$4,0,IF(LOG('Crisis Indicator Data'!F18)&gt;F$3,5,ROUND(5-(F$3-LOG('Crisis Indicator Data'!F18))/(F$3-F$4)*5,1))))</f>
        <v>5</v>
      </c>
      <c r="G21" s="141">
        <f>IF('Crisis Indicator Data'!F18="x","x",IF(B21="Regional crisis",('Crisis Indicator Data'!F18/VLOOKUP('Impact of the crisis'!$C21,'Regional Crises'!$B$1:$R$66,4,FALSE)),'Crisis Indicator Data'!F18/VLOOKUP('Impact of the crisis'!$E21,'Country Indicator Data'!$B$4:$P$300,15,FALSE)))</f>
        <v>1</v>
      </c>
      <c r="H21" s="239">
        <f t="shared" si="0"/>
        <v>5</v>
      </c>
      <c r="I21" s="239">
        <f t="shared" si="1"/>
        <v>5</v>
      </c>
      <c r="J21" s="239">
        <f>IF('Crisis Indicator Data'!G18="x","x",IF(LOG('Crisis Indicator Data'!G18)&lt;J$4,0,IF(LOG('Crisis Indicator Data'!G18)&gt;J$3,5,ROUND(5-(J$3-LOG('Crisis Indicator Data'!G18))/(J$3-J$4)*5,1))))</f>
        <v>5</v>
      </c>
      <c r="K21" s="141">
        <f>IF('Crisis Indicator Data'!G18="x","x",IF(B21="Regional crisis",('Crisis Indicator Data'!G18/VLOOKUP('Impact of the crisis'!$C21,'Regional Crises'!$B$1:$R$66,5,FALSE)),'Crisis Indicator Data'!G18/VLOOKUP('Impact of the crisis'!$E21,'Country Indicator Data'!$B$4:$P$300,14,FALSE)))</f>
        <v>1</v>
      </c>
      <c r="L21" s="239">
        <f t="shared" si="2"/>
        <v>5</v>
      </c>
      <c r="M21" s="239">
        <f t="shared" si="3"/>
        <v>5</v>
      </c>
      <c r="N21" s="239">
        <f t="shared" si="4"/>
        <v>5</v>
      </c>
      <c r="O21" s="239">
        <f>IF('Crisis Indicator Data'!H18="x","x",IF('Crisis Indicator Data'!H18=0,0,IF(LOG('Crisis Indicator Data'!H18)&lt;O$4,0,IF(LOG('Crisis Indicator Data'!H18)&gt;O$3,5,ROUND(5-(O$3-LOG('Crisis Indicator Data'!H18))/(O$3-O$4)*5,1)))))</f>
        <v>3.7</v>
      </c>
      <c r="P21" s="141">
        <f>IF('Crisis Indicator Data'!H18="x","x",'Crisis Indicator Data'!H18/'Crisis Indicator Data'!G18)</f>
        <v>9.8667992047713718E-2</v>
      </c>
      <c r="Q21" s="239">
        <f t="shared" si="5"/>
        <v>0.4</v>
      </c>
      <c r="R21" s="239">
        <f t="shared" si="6"/>
        <v>2.0500000000000003</v>
      </c>
      <c r="S21" s="239">
        <f>IF('Crisis Indicator Data'!I18="x","x",IF('Crisis Indicator Data'!I18=0,0,IF(LOG('Crisis Indicator Data'!I18)&lt;S$4,0,IF(LOG('Crisis Indicator Data'!I18)&gt;S$3,5,ROUND(5-(S$3-LOG('Crisis Indicator Data'!I18))/(S$3-S$4)*5,1)))))</f>
        <v>5</v>
      </c>
      <c r="T21" s="141">
        <f>IF('Crisis Indicator Data'!H18="x","x",IF('Crisis Indicator Data'!I18="x","x",'Crisis Indicator Data'!I18/'Crisis Indicator Data'!H18))</f>
        <v>0.90812008865605476</v>
      </c>
      <c r="U21" s="239">
        <f t="shared" si="7"/>
        <v>5</v>
      </c>
      <c r="V21" s="239">
        <f t="shared" si="8"/>
        <v>5</v>
      </c>
      <c r="W21" s="239">
        <f>IF('Crisis Indicator Data'!L18="x","x",IF('Crisis Indicator Data'!L18=0,0,IF(LOG('Crisis Indicator Data'!L18)&lt;W$4,0,IF(LOG('Crisis Indicator Data'!L18)&gt;W$3,5,ROUND(5-(W$3-LOG('Crisis Indicator Data'!L18))/(W$3-W$4)*5,1)))))</f>
        <v>3.8</v>
      </c>
      <c r="X21" s="246">
        <f>IF(OR('Crisis Indicator Data'!L18="x",'Crisis Indicator Data'!H18="x"),"x",'Crisis Indicator Data'!L18/'Crisis Indicator Data'!H18)</f>
        <v>8.9663509973806171E-5</v>
      </c>
      <c r="Y21" s="239">
        <f t="shared" si="9"/>
        <v>4.5</v>
      </c>
      <c r="Z21" s="239">
        <f t="shared" si="10"/>
        <v>4.2</v>
      </c>
      <c r="AA21" s="239">
        <f t="shared" si="11"/>
        <v>4.5999999999999996</v>
      </c>
      <c r="AB21" s="247">
        <f t="shared" si="12"/>
        <v>3.6</v>
      </c>
    </row>
    <row r="22" spans="1:28" x14ac:dyDescent="0.25">
      <c r="A22" s="143" t="str">
        <f>'Crisis Indicator Data'!A19</f>
        <v>Venezuela displacement in Colombia</v>
      </c>
      <c r="B22" s="144" t="str">
        <f>'Crisis Indicator Data'!B19</f>
        <v>International displacement</v>
      </c>
      <c r="C22" s="144" t="str">
        <f>'Crisis Indicator Data'!C19</f>
        <v>COL002</v>
      </c>
      <c r="D22" s="144" t="str">
        <f>'Crisis Indicator Data'!D19</f>
        <v>Colombia</v>
      </c>
      <c r="E22" s="145" t="str">
        <f>'Crisis Indicator Data'!E19</f>
        <v>COL</v>
      </c>
      <c r="F22" s="245">
        <f>IF('Crisis Indicator Data'!F19="x","x",IF(LOG('Crisis Indicator Data'!F19)&lt;F$4,0,IF(LOG('Crisis Indicator Data'!F19)&gt;F$3,5,ROUND(5-(F$3-LOG('Crisis Indicator Data'!F19))/(F$3-F$4)*5,1))))</f>
        <v>3.4</v>
      </c>
      <c r="G22" s="141">
        <f>IF('Crisis Indicator Data'!F19="x","x",IF(B22="Regional crisis",('Crisis Indicator Data'!F19/VLOOKUP('Impact of the crisis'!$C22,'Regional Crises'!$B$1:$R$66,4,FALSE)),'Crisis Indicator Data'!F19/VLOOKUP('Impact of the crisis'!$E22,'Country Indicator Data'!$B$4:$P$300,15,FALSE)))</f>
        <v>0.10012888688598467</v>
      </c>
      <c r="H22" s="239">
        <f t="shared" si="0"/>
        <v>0.4</v>
      </c>
      <c r="I22" s="239">
        <f t="shared" si="1"/>
        <v>1.9</v>
      </c>
      <c r="J22" s="239">
        <f>IF('Crisis Indicator Data'!G19="x","x",IF(LOG('Crisis Indicator Data'!G19)&lt;J$4,0,IF(LOG('Crisis Indicator Data'!G19)&gt;J$3,5,ROUND(5-(J$3-LOG('Crisis Indicator Data'!G19))/(J$3-J$4)*5,1))))</f>
        <v>4.5</v>
      </c>
      <c r="K22" s="141">
        <f>IF('Crisis Indicator Data'!G19="x","x",IF(B22="Regional crisis",('Crisis Indicator Data'!G19/VLOOKUP('Impact of the crisis'!$C22,'Regional Crises'!$B$1:$R$66,5,FALSE)),'Crisis Indicator Data'!G19/VLOOKUP('Impact of the crisis'!$E22,'Country Indicator Data'!$B$4:$P$300,14,FALSE)))</f>
        <v>0.44123260437375744</v>
      </c>
      <c r="L22" s="239">
        <f t="shared" si="2"/>
        <v>2.2000000000000002</v>
      </c>
      <c r="M22" s="239">
        <f t="shared" si="3"/>
        <v>3.35</v>
      </c>
      <c r="N22" s="239">
        <f t="shared" si="4"/>
        <v>2.7</v>
      </c>
      <c r="O22" s="239">
        <f>IF('Crisis Indicator Data'!H19="x","x",IF('Crisis Indicator Data'!H19=0,0,IF(LOG('Crisis Indicator Data'!H19)&lt;O$4,0,IF(LOG('Crisis Indicator Data'!H19)&gt;O$3,5,ROUND(5-(O$3-LOG('Crisis Indicator Data'!H19))/(O$3-O$4)*5,1)))))</f>
        <v>3.4</v>
      </c>
      <c r="P22" s="141">
        <f>IF('Crisis Indicator Data'!H19="x","x",'Crisis Indicator Data'!H19/'Crisis Indicator Data'!G19)</f>
        <v>0.16225105884473282</v>
      </c>
      <c r="Q22" s="239">
        <f t="shared" si="5"/>
        <v>0.8</v>
      </c>
      <c r="R22" s="239">
        <f t="shared" si="6"/>
        <v>2.1</v>
      </c>
      <c r="S22" s="239">
        <f>IF('Crisis Indicator Data'!I19="x","x",IF('Crisis Indicator Data'!I19=0,0,IF(LOG('Crisis Indicator Data'!I19)&lt;S$4,0,IF(LOG('Crisis Indicator Data'!I19)&gt;S$3,5,ROUND(5-(S$3-LOG('Crisis Indicator Data'!I19))/(S$3-S$4)*5,1)))))</f>
        <v>4.9000000000000004</v>
      </c>
      <c r="T22" s="141">
        <f>IF('Crisis Indicator Data'!H19="x","x",IF('Crisis Indicator Data'!I19="x","x",'Crisis Indicator Data'!I19/'Crisis Indicator Data'!H19))</f>
        <v>0.79394612607608994</v>
      </c>
      <c r="U22" s="239">
        <f t="shared" si="7"/>
        <v>5</v>
      </c>
      <c r="V22" s="239">
        <f t="shared" si="8"/>
        <v>5</v>
      </c>
      <c r="W22" s="239" t="str">
        <f>IF('Crisis Indicator Data'!L19="x","x",IF('Crisis Indicator Data'!L19=0,0,IF(LOG('Crisis Indicator Data'!L19)&lt;W$4,0,IF(LOG('Crisis Indicator Data'!L19)&gt;W$3,5,ROUND(5-(W$3-LOG('Crisis Indicator Data'!L19))/(W$3-W$4)*5,1)))))</f>
        <v>x</v>
      </c>
      <c r="X22" s="246" t="str">
        <f>IF(OR('Crisis Indicator Data'!L19="x",'Crisis Indicator Data'!H19="x"),"x",'Crisis Indicator Data'!L19/'Crisis Indicator Data'!H19)</f>
        <v>x</v>
      </c>
      <c r="Y22" s="239" t="str">
        <f t="shared" si="9"/>
        <v>x</v>
      </c>
      <c r="Z22" s="239" t="str">
        <f t="shared" si="10"/>
        <v>x</v>
      </c>
      <c r="AA22" s="239">
        <f t="shared" si="11"/>
        <v>5</v>
      </c>
      <c r="AB22" s="247">
        <f t="shared" si="12"/>
        <v>4</v>
      </c>
    </row>
    <row r="23" spans="1:28" x14ac:dyDescent="0.25">
      <c r="A23" s="143" t="str">
        <f>'Crisis Indicator Data'!A20</f>
        <v>Nicaraguan refugees in Costa Rica</v>
      </c>
      <c r="B23" s="144" t="str">
        <f>'Crisis Indicator Data'!B20</f>
        <v>International displacement</v>
      </c>
      <c r="C23" s="144" t="str">
        <f>'Crisis Indicator Data'!C20</f>
        <v>CRI002</v>
      </c>
      <c r="D23" s="144" t="str">
        <f>'Crisis Indicator Data'!D20</f>
        <v>Costa Rica</v>
      </c>
      <c r="E23" s="145" t="str">
        <f>'Crisis Indicator Data'!E20</f>
        <v>CRI</v>
      </c>
      <c r="F23" s="245">
        <f>IF('Crisis Indicator Data'!F20="x","x",IF(LOG('Crisis Indicator Data'!F20)&lt;F$4,0,IF(LOG('Crisis Indicator Data'!F20)&gt;F$3,5,ROUND(5-(F$3-LOG('Crisis Indicator Data'!F20))/(F$3-F$4)*5,1))))</f>
        <v>1.2</v>
      </c>
      <c r="G23" s="141">
        <f>IF('Crisis Indicator Data'!F20="x","x",IF(B23="Regional crisis",('Crisis Indicator Data'!F20/VLOOKUP('Impact of the crisis'!$C23,'Regional Crises'!$B$1:$R$66,4,FALSE)),'Crisis Indicator Data'!F20/VLOOKUP('Impact of the crisis'!$E23,'Country Indicator Data'!$B$4:$P$300,15,FALSE)))</f>
        <v>9.7258127692910298E-2</v>
      </c>
      <c r="H23" s="239">
        <f t="shared" si="0"/>
        <v>0.4</v>
      </c>
      <c r="I23" s="239">
        <f t="shared" si="1"/>
        <v>0.8</v>
      </c>
      <c r="J23" s="239">
        <f>IF('Crisis Indicator Data'!G20="x","x",IF(LOG('Crisis Indicator Data'!G20)&lt;J$4,0,IF(LOG('Crisis Indicator Data'!G20)&gt;J$3,5,ROUND(5-(J$3-LOG('Crisis Indicator Data'!G20))/(J$3-J$4)*5,1))))</f>
        <v>0.8</v>
      </c>
      <c r="K23" s="141">
        <f>IF('Crisis Indicator Data'!G20="x","x",IF(B23="Regional crisis",('Crisis Indicator Data'!G20/VLOOKUP('Impact of the crisis'!$C23,'Regional Crises'!$B$1:$R$66,5,FALSE)),'Crisis Indicator Data'!G20/VLOOKUP('Impact of the crisis'!$E23,'Country Indicator Data'!$B$4:$P$300,14,FALSE)))</f>
        <v>0.33288435635943814</v>
      </c>
      <c r="L23" s="239">
        <f t="shared" si="2"/>
        <v>1.6</v>
      </c>
      <c r="M23" s="239">
        <f t="shared" si="3"/>
        <v>1.2000000000000002</v>
      </c>
      <c r="N23" s="239">
        <f t="shared" si="4"/>
        <v>1</v>
      </c>
      <c r="O23" s="239">
        <f>IF('Crisis Indicator Data'!H20="x","x",IF('Crisis Indicator Data'!H20=0,0,IF(LOG('Crisis Indicator Data'!H20)&lt;O$4,0,IF(LOG('Crisis Indicator Data'!H20)&gt;O$3,5,ROUND(5-(O$3-LOG('Crisis Indicator Data'!H20))/(O$3-O$4)*5,1)))))</f>
        <v>0.7</v>
      </c>
      <c r="P23" s="141">
        <f>IF('Crisis Indicator Data'!H20="x","x",'Crisis Indicator Data'!H20/'Crisis Indicator Data'!G20)</f>
        <v>4.971098265895954E-2</v>
      </c>
      <c r="Q23" s="239">
        <f t="shared" si="5"/>
        <v>0.2</v>
      </c>
      <c r="R23" s="239">
        <f t="shared" si="6"/>
        <v>0.44999999999999996</v>
      </c>
      <c r="S23" s="239">
        <f>IF('Crisis Indicator Data'!I20="x","x",IF('Crisis Indicator Data'!I20=0,0,IF(LOG('Crisis Indicator Data'!I20)&lt;S$4,0,IF(LOG('Crisis Indicator Data'!I20)&gt;S$3,5,ROUND(5-(S$3-LOG('Crisis Indicator Data'!I20))/(S$3-S$4)*5,1)))))</f>
        <v>2.8</v>
      </c>
      <c r="T23" s="141">
        <f>IF('Crisis Indicator Data'!H20="x","x",IF('Crisis Indicator Data'!I20="x","x",'Crisis Indicator Data'!I20/'Crisis Indicator Data'!H20))</f>
        <v>1</v>
      </c>
      <c r="U23" s="239">
        <f t="shared" si="7"/>
        <v>5</v>
      </c>
      <c r="V23" s="239">
        <f t="shared" si="8"/>
        <v>3.9</v>
      </c>
      <c r="W23" s="239">
        <f>IF('Crisis Indicator Data'!L20="x","x",IF('Crisis Indicator Data'!L20=0,0,IF(LOG('Crisis Indicator Data'!L20)&lt;W$4,0,IF(LOG('Crisis Indicator Data'!L20)&gt;W$3,5,ROUND(5-(W$3-LOG('Crisis Indicator Data'!L20))/(W$3-W$4)*5,1)))))</f>
        <v>0</v>
      </c>
      <c r="X23" s="246">
        <f>IF(OR('Crisis Indicator Data'!L20="x",'Crisis Indicator Data'!H20="x"),"x",'Crisis Indicator Data'!L20/'Crisis Indicator Data'!H20)</f>
        <v>0</v>
      </c>
      <c r="Y23" s="239">
        <f t="shared" si="9"/>
        <v>0</v>
      </c>
      <c r="Z23" s="239">
        <f t="shared" si="10"/>
        <v>0</v>
      </c>
      <c r="AA23" s="239">
        <f t="shared" si="11"/>
        <v>2.4</v>
      </c>
      <c r="AB23" s="247">
        <f t="shared" si="12"/>
        <v>1.5</v>
      </c>
    </row>
    <row r="24" spans="1:28" x14ac:dyDescent="0.25">
      <c r="A24" s="143" t="str">
        <f>'Crisis Indicator Data'!A21</f>
        <v>Multiple crises in Djibouti</v>
      </c>
      <c r="B24" s="144" t="str">
        <f>'Crisis Indicator Data'!B21</f>
        <v>Multiple crises country</v>
      </c>
      <c r="C24" s="144" t="str">
        <f>'Crisis Indicator Data'!C21</f>
        <v>DJI001</v>
      </c>
      <c r="D24" s="144" t="str">
        <f>'Crisis Indicator Data'!D21</f>
        <v>Djibouti</v>
      </c>
      <c r="E24" s="145" t="str">
        <f>'Crisis Indicator Data'!E21</f>
        <v>DJI</v>
      </c>
      <c r="F24" s="245">
        <f>IF('Crisis Indicator Data'!F21="x","x",IF(LOG('Crisis Indicator Data'!F21)&lt;F$4,0,IF(LOG('Crisis Indicator Data'!F21)&gt;F$3,5,ROUND(5-(F$3-LOG('Crisis Indicator Data'!F21))/(F$3-F$4)*5,1))))</f>
        <v>2.2999999999999998</v>
      </c>
      <c r="G24" s="141">
        <f>IF('Crisis Indicator Data'!F21="x","x",IF(B24="Regional crisis",('Crisis Indicator Data'!F21/VLOOKUP('Impact of the crisis'!$C24,'Regional Crises'!$B$1:$R$66,4,FALSE)),'Crisis Indicator Data'!F21/VLOOKUP('Impact of the crisis'!$E24,'Country Indicator Data'!$B$4:$P$300,15,FALSE)))</f>
        <v>1</v>
      </c>
      <c r="H24" s="239">
        <f t="shared" si="0"/>
        <v>5</v>
      </c>
      <c r="I24" s="239">
        <f t="shared" si="1"/>
        <v>3.65</v>
      </c>
      <c r="J24" s="239">
        <f>IF('Crisis Indicator Data'!G21="x","x",IF(LOG('Crisis Indicator Data'!G21)&lt;J$4,0,IF(LOG('Crisis Indicator Data'!G21)&gt;J$3,5,ROUND(5-(J$3-LOG('Crisis Indicator Data'!G21))/(J$3-J$4)*5,1))))</f>
        <v>0</v>
      </c>
      <c r="K24" s="141">
        <f>IF('Crisis Indicator Data'!G21="x","x",IF(B24="Regional crisis",('Crisis Indicator Data'!G21/VLOOKUP('Impact of the crisis'!$C24,'Regional Crises'!$B$1:$R$66,5,FALSE)),'Crisis Indicator Data'!G21/VLOOKUP('Impact of the crisis'!$E24,'Country Indicator Data'!$B$4:$P$300,14,FALSE)))</f>
        <v>1</v>
      </c>
      <c r="L24" s="239">
        <f t="shared" si="2"/>
        <v>5</v>
      </c>
      <c r="M24" s="239">
        <f t="shared" si="3"/>
        <v>2.5</v>
      </c>
      <c r="N24" s="239">
        <f t="shared" si="4"/>
        <v>3.1</v>
      </c>
      <c r="O24" s="239">
        <f>IF('Crisis Indicator Data'!H21="x","x",IF('Crisis Indicator Data'!H21=0,0,IF(LOG('Crisis Indicator Data'!H21)&lt;O$4,0,IF(LOG('Crisis Indicator Data'!H21)&gt;O$3,5,ROUND(5-(O$3-LOG('Crisis Indicator Data'!H21))/(O$3-O$4)*5,1)))))</f>
        <v>2.2000000000000002</v>
      </c>
      <c r="P24" s="141">
        <f>IF('Crisis Indicator Data'!H21="x","x",'Crisis Indicator Data'!H21/'Crisis Indicator Data'!G21)</f>
        <v>0.60410557184750735</v>
      </c>
      <c r="Q24" s="239">
        <f t="shared" si="5"/>
        <v>3</v>
      </c>
      <c r="R24" s="239">
        <f t="shared" si="6"/>
        <v>2.6</v>
      </c>
      <c r="S24" s="239">
        <f>IF('Crisis Indicator Data'!I21="x","x",IF('Crisis Indicator Data'!I21=0,0,IF(LOG('Crisis Indicator Data'!I21)&lt;S$4,0,IF(LOG('Crisis Indicator Data'!I21)&gt;S$3,5,ROUND(5-(S$3-LOG('Crisis Indicator Data'!I21))/(S$3-S$4)*5,1)))))</f>
        <v>2.2000000000000002</v>
      </c>
      <c r="T24" s="141">
        <f>IF('Crisis Indicator Data'!H21="x","x",IF('Crisis Indicator Data'!I21="x","x",'Crisis Indicator Data'!I21/'Crisis Indicator Data'!H21))</f>
        <v>5.6634304207119741E-2</v>
      </c>
      <c r="U24" s="239">
        <f t="shared" si="7"/>
        <v>1.9</v>
      </c>
      <c r="V24" s="239">
        <f t="shared" si="8"/>
        <v>2.1</v>
      </c>
      <c r="W24" s="239">
        <f>IF('Crisis Indicator Data'!L21="x","x",IF('Crisis Indicator Data'!L21=0,0,IF(LOG('Crisis Indicator Data'!L21)&lt;W$4,0,IF(LOG('Crisis Indicator Data'!L21)&gt;W$3,5,ROUND(5-(W$3-LOG('Crisis Indicator Data'!L21))/(W$3-W$4)*5,1)))))</f>
        <v>0.9</v>
      </c>
      <c r="X24" s="246">
        <f>IF(OR('Crisis Indicator Data'!L21="x",'Crisis Indicator Data'!H21="x"),"x",'Crisis Indicator Data'!L21/'Crisis Indicator Data'!H21)</f>
        <v>6.4724919093851133E-6</v>
      </c>
      <c r="Y24" s="239">
        <f t="shared" si="9"/>
        <v>0.3</v>
      </c>
      <c r="Z24" s="239">
        <f t="shared" si="10"/>
        <v>0.6</v>
      </c>
      <c r="AA24" s="239">
        <f t="shared" si="11"/>
        <v>1.4</v>
      </c>
      <c r="AB24" s="247">
        <f t="shared" si="12"/>
        <v>2</v>
      </c>
    </row>
    <row r="25" spans="1:28" x14ac:dyDescent="0.25">
      <c r="A25" s="143" t="str">
        <f>'Crisis Indicator Data'!A22</f>
        <v>Mixed migration in Djibouti</v>
      </c>
      <c r="B25" s="144" t="str">
        <f>'Crisis Indicator Data'!B22</f>
        <v>International displacement</v>
      </c>
      <c r="C25" s="144" t="str">
        <f>'Crisis Indicator Data'!C22</f>
        <v>DJI002</v>
      </c>
      <c r="D25" s="144" t="str">
        <f>'Crisis Indicator Data'!D22</f>
        <v>Djibouti</v>
      </c>
      <c r="E25" s="145" t="str">
        <f>'Crisis Indicator Data'!E22</f>
        <v>DJI</v>
      </c>
      <c r="F25" s="245">
        <f>IF('Crisis Indicator Data'!F22="x","x",IF(LOG('Crisis Indicator Data'!F22)&lt;F$4,0,IF(LOG('Crisis Indicator Data'!F22)&gt;F$3,5,ROUND(5-(F$3-LOG('Crisis Indicator Data'!F22))/(F$3-F$4)*5,1))))</f>
        <v>2.2999999999999998</v>
      </c>
      <c r="G25" s="141">
        <f>IF('Crisis Indicator Data'!F22="x","x",IF(B25="Regional crisis",('Crisis Indicator Data'!F22/VLOOKUP('Impact of the crisis'!$C25,'Regional Crises'!$B$1:$R$66,4,FALSE)),'Crisis Indicator Data'!F22/VLOOKUP('Impact of the crisis'!$E25,'Country Indicator Data'!$B$4:$P$300,15,FALSE)))</f>
        <v>1</v>
      </c>
      <c r="H25" s="239">
        <f t="shared" si="0"/>
        <v>5</v>
      </c>
      <c r="I25" s="239">
        <f t="shared" si="1"/>
        <v>3.65</v>
      </c>
      <c r="J25" s="239">
        <f>IF('Crisis Indicator Data'!G22="x","x",IF(LOG('Crisis Indicator Data'!G22)&lt;J$4,0,IF(LOG('Crisis Indicator Data'!G22)&gt;J$3,5,ROUND(5-(J$3-LOG('Crisis Indicator Data'!G22))/(J$3-J$4)*5,1))))</f>
        <v>0</v>
      </c>
      <c r="K25" s="141">
        <f>IF('Crisis Indicator Data'!G22="x","x",IF(B25="Regional crisis",('Crisis Indicator Data'!G22/VLOOKUP('Impact of the crisis'!$C25,'Regional Crises'!$B$1:$R$66,5,FALSE)),'Crisis Indicator Data'!G22/VLOOKUP('Impact of the crisis'!$E25,'Country Indicator Data'!$B$4:$P$300,14,FALSE)))</f>
        <v>1</v>
      </c>
      <c r="L25" s="239">
        <f t="shared" si="2"/>
        <v>5</v>
      </c>
      <c r="M25" s="239">
        <f t="shared" si="3"/>
        <v>2.5</v>
      </c>
      <c r="N25" s="239">
        <f t="shared" si="4"/>
        <v>3.1</v>
      </c>
      <c r="O25" s="239">
        <f>IF('Crisis Indicator Data'!H22="x","x",IF('Crisis Indicator Data'!H22=0,0,IF(LOG('Crisis Indicator Data'!H22)&lt;O$4,0,IF(LOG('Crisis Indicator Data'!H22)&gt;O$3,5,ROUND(5-(O$3-LOG('Crisis Indicator Data'!H22))/(O$3-O$4)*5,1)))))</f>
        <v>0.1</v>
      </c>
      <c r="P25" s="141">
        <f>IF('Crisis Indicator Data'!H22="x","x",'Crisis Indicator Data'!H22/'Crisis Indicator Data'!G22)</f>
        <v>3.4213098729227759E-2</v>
      </c>
      <c r="Q25" s="239">
        <f t="shared" si="5"/>
        <v>0.1</v>
      </c>
      <c r="R25" s="239">
        <f t="shared" si="6"/>
        <v>0.1</v>
      </c>
      <c r="S25" s="239">
        <f>IF('Crisis Indicator Data'!I22="x","x",IF('Crisis Indicator Data'!I22=0,0,IF(LOG('Crisis Indicator Data'!I22)&lt;S$4,0,IF(LOG('Crisis Indicator Data'!I22)&gt;S$3,5,ROUND(5-(S$3-LOG('Crisis Indicator Data'!I22))/(S$3-S$4)*5,1)))))</f>
        <v>2.2000000000000002</v>
      </c>
      <c r="T25" s="141">
        <f>IF('Crisis Indicator Data'!H22="x","x",IF('Crisis Indicator Data'!I22="x","x",'Crisis Indicator Data'!I22/'Crisis Indicator Data'!H22))</f>
        <v>1</v>
      </c>
      <c r="U25" s="239">
        <f t="shared" si="7"/>
        <v>5</v>
      </c>
      <c r="V25" s="239">
        <f t="shared" si="8"/>
        <v>3.6</v>
      </c>
      <c r="W25" s="239">
        <f>IF('Crisis Indicator Data'!L22="x","x",IF('Crisis Indicator Data'!L22=0,0,IF(LOG('Crisis Indicator Data'!L22)&lt;W$4,0,IF(LOG('Crisis Indicator Data'!L22)&gt;W$3,5,ROUND(5-(W$3-LOG('Crisis Indicator Data'!L22))/(W$3-W$4)*5,1)))))</f>
        <v>0</v>
      </c>
      <c r="X25" s="246">
        <f>IF(OR('Crisis Indicator Data'!L22="x",'Crisis Indicator Data'!H22="x"),"x",'Crisis Indicator Data'!L22/'Crisis Indicator Data'!H22)</f>
        <v>0</v>
      </c>
      <c r="Y25" s="239">
        <f t="shared" si="9"/>
        <v>0</v>
      </c>
      <c r="Z25" s="239">
        <f t="shared" si="10"/>
        <v>0</v>
      </c>
      <c r="AA25" s="239">
        <f t="shared" si="11"/>
        <v>2.2000000000000002</v>
      </c>
      <c r="AB25" s="247">
        <f t="shared" si="12"/>
        <v>1.3</v>
      </c>
    </row>
    <row r="26" spans="1:28" x14ac:dyDescent="0.25">
      <c r="A26" s="143" t="str">
        <f>'Crisis Indicator Data'!A23</f>
        <v>Drought in Djibouti</v>
      </c>
      <c r="B26" s="144" t="str">
        <f>'Crisis Indicator Data'!B23</f>
        <v>Drought</v>
      </c>
      <c r="C26" s="144" t="str">
        <f>'Crisis Indicator Data'!C23</f>
        <v>DJI003</v>
      </c>
      <c r="D26" s="144" t="str">
        <f>'Crisis Indicator Data'!D23</f>
        <v>Djibouti</v>
      </c>
      <c r="E26" s="145" t="str">
        <f>'Crisis Indicator Data'!E23</f>
        <v>DJI</v>
      </c>
      <c r="F26" s="245">
        <f>IF('Crisis Indicator Data'!F23="x","x",IF(LOG('Crisis Indicator Data'!F23)&lt;F$4,0,IF(LOG('Crisis Indicator Data'!F23)&gt;F$3,5,ROUND(5-(F$3-LOG('Crisis Indicator Data'!F23))/(F$3-F$4)*5,1))))</f>
        <v>2.2999999999999998</v>
      </c>
      <c r="G26" s="141">
        <f>IF('Crisis Indicator Data'!F23="x","x",IF(B26="Regional crisis",('Crisis Indicator Data'!F23/VLOOKUP('Impact of the crisis'!$C26,'Regional Crises'!$B$1:$R$66,4,FALSE)),'Crisis Indicator Data'!F23/VLOOKUP('Impact of the crisis'!$E26,'Country Indicator Data'!$B$4:$P$300,15,FALSE)))</f>
        <v>1</v>
      </c>
      <c r="H26" s="239">
        <f t="shared" si="0"/>
        <v>5</v>
      </c>
      <c r="I26" s="239">
        <f t="shared" si="1"/>
        <v>3.65</v>
      </c>
      <c r="J26" s="239">
        <f>IF('Crisis Indicator Data'!G23="x","x",IF(LOG('Crisis Indicator Data'!G23)&lt;J$4,0,IF(LOG('Crisis Indicator Data'!G23)&gt;J$3,5,ROUND(5-(J$3-LOG('Crisis Indicator Data'!G23))/(J$3-J$4)*5,1))))</f>
        <v>0</v>
      </c>
      <c r="K26" s="141">
        <f>IF('Crisis Indicator Data'!G23="x","x",IF(B26="Regional crisis",('Crisis Indicator Data'!G23/VLOOKUP('Impact of the crisis'!$C26,'Regional Crises'!$B$1:$R$66,5,FALSE)),'Crisis Indicator Data'!G23/VLOOKUP('Impact of the crisis'!$E26,'Country Indicator Data'!$B$4:$P$300,14,FALSE)))</f>
        <v>1</v>
      </c>
      <c r="L26" s="239">
        <f t="shared" si="2"/>
        <v>5</v>
      </c>
      <c r="M26" s="239">
        <f t="shared" si="3"/>
        <v>2.5</v>
      </c>
      <c r="N26" s="239">
        <f t="shared" si="4"/>
        <v>3.1</v>
      </c>
      <c r="O26" s="239">
        <f>IF('Crisis Indicator Data'!H23="x","x",IF('Crisis Indicator Data'!H23=0,0,IF(LOG('Crisis Indicator Data'!H23)&lt;O$4,0,IF(LOG('Crisis Indicator Data'!H23)&gt;O$3,5,ROUND(5-(O$3-LOG('Crisis Indicator Data'!H23))/(O$3-O$4)*5,1)))))</f>
        <v>2.1</v>
      </c>
      <c r="P26" s="141">
        <f>IF('Crisis Indicator Data'!H23="x","x",'Crisis Indicator Data'!H23/'Crisis Indicator Data'!G23)</f>
        <v>0.56989247311827962</v>
      </c>
      <c r="Q26" s="239">
        <f t="shared" si="5"/>
        <v>2.8</v>
      </c>
      <c r="R26" s="239">
        <f t="shared" si="6"/>
        <v>2.4500000000000002</v>
      </c>
      <c r="S26" s="239" t="str">
        <f>IF('Crisis Indicator Data'!I23="x","x",IF('Crisis Indicator Data'!I23=0,0,IF(LOG('Crisis Indicator Data'!I23)&lt;S$4,0,IF(LOG('Crisis Indicator Data'!I23)&gt;S$3,5,ROUND(5-(S$3-LOG('Crisis Indicator Data'!I23))/(S$3-S$4)*5,1)))))</f>
        <v>x</v>
      </c>
      <c r="T26" s="141" t="str">
        <f>IF('Crisis Indicator Data'!H23="x","x",IF('Crisis Indicator Data'!I23="x","x",'Crisis Indicator Data'!I23/'Crisis Indicator Data'!H23))</f>
        <v>x</v>
      </c>
      <c r="U26" s="239" t="str">
        <f t="shared" si="7"/>
        <v>x</v>
      </c>
      <c r="V26" s="239" t="str">
        <f t="shared" si="8"/>
        <v>x</v>
      </c>
      <c r="W26" s="239">
        <f>IF('Crisis Indicator Data'!L23="x","x",IF('Crisis Indicator Data'!L23=0,0,IF(LOG('Crisis Indicator Data'!L23)&lt;W$4,0,IF(LOG('Crisis Indicator Data'!L23)&gt;W$3,5,ROUND(5-(W$3-LOG('Crisis Indicator Data'!L23))/(W$3-W$4)*5,1)))))</f>
        <v>0</v>
      </c>
      <c r="X26" s="246">
        <f>IF(OR('Crisis Indicator Data'!L23="x",'Crisis Indicator Data'!H23="x"),"x",'Crisis Indicator Data'!L23/'Crisis Indicator Data'!H23)</f>
        <v>0</v>
      </c>
      <c r="Y26" s="239">
        <f t="shared" si="9"/>
        <v>0</v>
      </c>
      <c r="Z26" s="239">
        <f t="shared" si="10"/>
        <v>0</v>
      </c>
      <c r="AA26" s="239">
        <f t="shared" si="11"/>
        <v>0</v>
      </c>
      <c r="AB26" s="247">
        <f t="shared" si="12"/>
        <v>1.4</v>
      </c>
    </row>
    <row r="27" spans="1:28" x14ac:dyDescent="0.25">
      <c r="A27" s="143" t="str">
        <f>'Crisis Indicator Data'!A24</f>
        <v>Mixed migration flows in Algeria</v>
      </c>
      <c r="B27" s="144" t="str">
        <f>'Crisis Indicator Data'!B24</f>
        <v>International displacement</v>
      </c>
      <c r="C27" s="144" t="str">
        <f>'Crisis Indicator Data'!C24</f>
        <v>DZA002</v>
      </c>
      <c r="D27" s="144" t="str">
        <f>'Crisis Indicator Data'!D24</f>
        <v>Algeria</v>
      </c>
      <c r="E27" s="145" t="str">
        <f>'Crisis Indicator Data'!E24</f>
        <v>DZA</v>
      </c>
      <c r="F27" s="245">
        <f>IF('Crisis Indicator Data'!F24="x","x",IF(LOG('Crisis Indicator Data'!F24)&lt;F$4,0,IF(LOG('Crisis Indicator Data'!F24)&gt;F$3,5,ROUND(5-(F$3-LOG('Crisis Indicator Data'!F24))/(F$3-F$4)*5,1))))</f>
        <v>5</v>
      </c>
      <c r="G27" s="141">
        <f>IF('Crisis Indicator Data'!F24="x","x",IF(B27="Regional crisis",('Crisis Indicator Data'!F24/VLOOKUP('Impact of the crisis'!$C27,'Regional Crises'!$B$1:$R$66,4,FALSE)),'Crisis Indicator Data'!F24/VLOOKUP('Impact of the crisis'!$E27,'Country Indicator Data'!$B$4:$P$300,15,FALSE)))</f>
        <v>0.99968888304815684</v>
      </c>
      <c r="H27" s="239">
        <f t="shared" si="0"/>
        <v>5</v>
      </c>
      <c r="I27" s="239">
        <f t="shared" si="1"/>
        <v>5</v>
      </c>
      <c r="J27" s="239">
        <f>IF('Crisis Indicator Data'!G24="x","x",IF(LOG('Crisis Indicator Data'!G24)&lt;J$4,0,IF(LOG('Crisis Indicator Data'!G24)&gt;J$3,5,ROUND(5-(J$3-LOG('Crisis Indicator Data'!G24))/(J$3-J$4)*5,1))))</f>
        <v>5</v>
      </c>
      <c r="K27" s="141">
        <f>IF('Crisis Indicator Data'!G24="x","x",IF(B27="Regional crisis",('Crisis Indicator Data'!G24/VLOOKUP('Impact of the crisis'!$C27,'Regional Crises'!$B$1:$R$66,5,FALSE)),'Crisis Indicator Data'!G24/VLOOKUP('Impact of the crisis'!$E27,'Country Indicator Data'!$B$4:$P$300,14,FALSE)))</f>
        <v>1</v>
      </c>
      <c r="L27" s="239">
        <f t="shared" si="2"/>
        <v>5</v>
      </c>
      <c r="M27" s="239">
        <f t="shared" si="3"/>
        <v>5</v>
      </c>
      <c r="N27" s="239">
        <f t="shared" si="4"/>
        <v>5</v>
      </c>
      <c r="O27" s="239" t="str">
        <f>IF('Crisis Indicator Data'!H24="x","x",IF('Crisis Indicator Data'!H24=0,0,IF(LOG('Crisis Indicator Data'!H24)&lt;O$4,0,IF(LOG('Crisis Indicator Data'!H24)&gt;O$3,5,ROUND(5-(O$3-LOG('Crisis Indicator Data'!H24))/(O$3-O$4)*5,1)))))</f>
        <v>x</v>
      </c>
      <c r="P27" s="141" t="str">
        <f>IF('Crisis Indicator Data'!H24="x","x",'Crisis Indicator Data'!H24/'Crisis Indicator Data'!G24)</f>
        <v>x</v>
      </c>
      <c r="Q27" s="239" t="str">
        <f t="shared" si="5"/>
        <v>x</v>
      </c>
      <c r="R27" s="239" t="str">
        <f t="shared" si="6"/>
        <v>x</v>
      </c>
      <c r="S27" s="239" t="str">
        <f>IF('Crisis Indicator Data'!I24="x","x",IF('Crisis Indicator Data'!I24=0,0,IF(LOG('Crisis Indicator Data'!I24)&lt;S$4,0,IF(LOG('Crisis Indicator Data'!I24)&gt;S$3,5,ROUND(5-(S$3-LOG('Crisis Indicator Data'!I24))/(S$3-S$4)*5,1)))))</f>
        <v>x</v>
      </c>
      <c r="T27" s="141" t="str">
        <f>IF('Crisis Indicator Data'!H24="x","x",IF('Crisis Indicator Data'!I24="x","x",'Crisis Indicator Data'!I24/'Crisis Indicator Data'!H24))</f>
        <v>x</v>
      </c>
      <c r="U27" s="239" t="str">
        <f t="shared" si="7"/>
        <v>x</v>
      </c>
      <c r="V27" s="239" t="str">
        <f t="shared" si="8"/>
        <v>x</v>
      </c>
      <c r="W27" s="239">
        <f>IF('Crisis Indicator Data'!L24="x","x",IF('Crisis Indicator Data'!L24=0,0,IF(LOG('Crisis Indicator Data'!L24)&lt;W$4,0,IF(LOG('Crisis Indicator Data'!L24)&gt;W$3,5,ROUND(5-(W$3-LOG('Crisis Indicator Data'!L24))/(W$3-W$4)*5,1)))))</f>
        <v>4.2</v>
      </c>
      <c r="X27" s="246" t="str">
        <f>IF(OR('Crisis Indicator Data'!L24="x",'Crisis Indicator Data'!H24="x"),"x",'Crisis Indicator Data'!L24/'Crisis Indicator Data'!H24)</f>
        <v>x</v>
      </c>
      <c r="Y27" s="239" t="str">
        <f t="shared" si="9"/>
        <v>x</v>
      </c>
      <c r="Z27" s="239">
        <f t="shared" si="10"/>
        <v>4.2</v>
      </c>
      <c r="AA27" s="239">
        <f t="shared" si="11"/>
        <v>4.2</v>
      </c>
      <c r="AB27" s="247">
        <f t="shared" si="12"/>
        <v>4.2</v>
      </c>
    </row>
    <row r="28" spans="1:28" x14ac:dyDescent="0.25">
      <c r="A28" s="143" t="str">
        <f>'Crisis Indicator Data'!A25</f>
        <v>Sahrawi refugees in Algeria</v>
      </c>
      <c r="B28" s="144" t="str">
        <f>'Crisis Indicator Data'!B25</f>
        <v>International displacement</v>
      </c>
      <c r="C28" s="144" t="str">
        <f>'Crisis Indicator Data'!C25</f>
        <v>DZA003</v>
      </c>
      <c r="D28" s="144" t="str">
        <f>'Crisis Indicator Data'!D25</f>
        <v>Algeria</v>
      </c>
      <c r="E28" s="145" t="str">
        <f>'Crisis Indicator Data'!E25</f>
        <v>DZA</v>
      </c>
      <c r="F28" s="245">
        <f>IF('Crisis Indicator Data'!F25="x","x",IF(LOG('Crisis Indicator Data'!F25)&lt;F$4,0,IF(LOG('Crisis Indicator Data'!F25)&gt;F$3,5,ROUND(5-(F$3-LOG('Crisis Indicator Data'!F25))/(F$3-F$4)*5,1))))</f>
        <v>3.7</v>
      </c>
      <c r="G28" s="141">
        <f>IF('Crisis Indicator Data'!F25="x","x",IF(B28="Regional crisis",('Crisis Indicator Data'!F25/VLOOKUP('Impact of the crisis'!$C28,'Regional Crises'!$B$1:$R$66,4,FALSE)),'Crisis Indicator Data'!F25/VLOOKUP('Impact of the crisis'!$E28,'Country Indicator Data'!$B$4:$P$300,15,FALSE)))</f>
        <v>6.6757888452186873E-2</v>
      </c>
      <c r="H28" s="239">
        <f t="shared" si="0"/>
        <v>0.2</v>
      </c>
      <c r="I28" s="239">
        <f t="shared" si="1"/>
        <v>1.9500000000000002</v>
      </c>
      <c r="J28" s="239">
        <f>IF('Crisis Indicator Data'!G25="x","x",IF(LOG('Crisis Indicator Data'!G25)&lt;J$4,0,IF(LOG('Crisis Indicator Data'!G25)&gt;J$3,5,ROUND(5-(J$3-LOG('Crisis Indicator Data'!G25))/(J$3-J$4)*5,1))))</f>
        <v>0</v>
      </c>
      <c r="K28" s="141">
        <f>IF('Crisis Indicator Data'!G25="x","x",IF(B28="Regional crisis",('Crisis Indicator Data'!G25/VLOOKUP('Impact of the crisis'!$C28,'Regional Crises'!$B$1:$R$66,5,FALSE)),'Crisis Indicator Data'!G25/VLOOKUP('Impact of the crisis'!$E28,'Country Indicator Data'!$B$4:$P$300,14,FALSE)))</f>
        <v>5.1740139211136887E-3</v>
      </c>
      <c r="L28" s="239">
        <f t="shared" si="2"/>
        <v>0</v>
      </c>
      <c r="M28" s="239">
        <f t="shared" si="3"/>
        <v>0</v>
      </c>
      <c r="N28" s="239">
        <f t="shared" si="4"/>
        <v>1.1000000000000001</v>
      </c>
      <c r="O28" s="239">
        <f>IF('Crisis Indicator Data'!H25="x","x",IF('Crisis Indicator Data'!H25=0,0,IF(LOG('Crisis Indicator Data'!H25)&lt;O$4,0,IF(LOG('Crisis Indicator Data'!H25)&gt;O$3,5,ROUND(5-(O$3-LOG('Crisis Indicator Data'!H25))/(O$3-O$4)*5,1)))))</f>
        <v>1.2</v>
      </c>
      <c r="P28" s="141">
        <f>IF('Crisis Indicator Data'!H25="x","x",'Crisis Indicator Data'!H25/'Crisis Indicator Data'!G25)</f>
        <v>0.78026905829596416</v>
      </c>
      <c r="Q28" s="239">
        <f t="shared" si="5"/>
        <v>3.9</v>
      </c>
      <c r="R28" s="239">
        <f t="shared" si="6"/>
        <v>2.5499999999999998</v>
      </c>
      <c r="S28" s="239">
        <f>IF('Crisis Indicator Data'!I25="x","x",IF('Crisis Indicator Data'!I25=0,0,IF(LOG('Crisis Indicator Data'!I25)&lt;S$4,0,IF(LOG('Crisis Indicator Data'!I25)&gt;S$3,5,ROUND(5-(S$3-LOG('Crisis Indicator Data'!I25))/(S$3-S$4)*5,1)))))</f>
        <v>3.2</v>
      </c>
      <c r="T28" s="141">
        <f>IF('Crisis Indicator Data'!H25="x","x",IF('Crisis Indicator Data'!I25="x","x",'Crisis Indicator Data'!I25/'Crisis Indicator Data'!H25))</f>
        <v>1</v>
      </c>
      <c r="U28" s="239">
        <f t="shared" si="7"/>
        <v>5</v>
      </c>
      <c r="V28" s="239">
        <f t="shared" si="8"/>
        <v>4.0999999999999996</v>
      </c>
      <c r="W28" s="239">
        <f>IF('Crisis Indicator Data'!L25="x","x",IF('Crisis Indicator Data'!L25=0,0,IF(LOG('Crisis Indicator Data'!L25)&lt;W$4,0,IF(LOG('Crisis Indicator Data'!L25)&gt;W$3,5,ROUND(5-(W$3-LOG('Crisis Indicator Data'!L25))/(W$3-W$4)*5,1)))))</f>
        <v>0</v>
      </c>
      <c r="X28" s="246">
        <f>IF(OR('Crisis Indicator Data'!L25="x",'Crisis Indicator Data'!H25="x"),"x",'Crisis Indicator Data'!L25/'Crisis Indicator Data'!H25)</f>
        <v>0</v>
      </c>
      <c r="Y28" s="239">
        <f t="shared" si="9"/>
        <v>0</v>
      </c>
      <c r="Z28" s="239">
        <f t="shared" si="10"/>
        <v>0</v>
      </c>
      <c r="AA28" s="239">
        <f t="shared" si="11"/>
        <v>2.6</v>
      </c>
      <c r="AB28" s="247">
        <f t="shared" si="12"/>
        <v>2.6</v>
      </c>
    </row>
    <row r="29" spans="1:28" x14ac:dyDescent="0.25">
      <c r="A29" s="143" t="str">
        <f>'Crisis Indicator Data'!A26</f>
        <v>Multiple crises in Algeria</v>
      </c>
      <c r="B29" s="144" t="str">
        <f>'Crisis Indicator Data'!B26</f>
        <v>Multiple crises country</v>
      </c>
      <c r="C29" s="144" t="str">
        <f>'Crisis Indicator Data'!C26</f>
        <v>DZA004</v>
      </c>
      <c r="D29" s="144" t="str">
        <f>'Crisis Indicator Data'!D26</f>
        <v>Algeria</v>
      </c>
      <c r="E29" s="145" t="str">
        <f>'Crisis Indicator Data'!E26</f>
        <v>DZA</v>
      </c>
      <c r="F29" s="245">
        <f>IF('Crisis Indicator Data'!F26="x","x",IF(LOG('Crisis Indicator Data'!F26)&lt;F$4,0,IF(LOG('Crisis Indicator Data'!F26)&gt;F$3,5,ROUND(5-(F$3-LOG('Crisis Indicator Data'!F26))/(F$3-F$4)*5,1))))</f>
        <v>5</v>
      </c>
      <c r="G29" s="141">
        <f>IF('Crisis Indicator Data'!F26="x","x",IF(B29="Regional crisis",('Crisis Indicator Data'!F26/VLOOKUP('Impact of the crisis'!$C29,'Regional Crises'!$B$1:$R$66,4,FALSE)),'Crisis Indicator Data'!F26/VLOOKUP('Impact of the crisis'!$E29,'Country Indicator Data'!$B$4:$P$300,15,FALSE)))</f>
        <v>0.99968888304815684</v>
      </c>
      <c r="H29" s="239">
        <f t="shared" si="0"/>
        <v>5</v>
      </c>
      <c r="I29" s="239">
        <f t="shared" si="1"/>
        <v>5</v>
      </c>
      <c r="J29" s="239">
        <f>IF('Crisis Indicator Data'!G26="x","x",IF(LOG('Crisis Indicator Data'!G26)&lt;J$4,0,IF(LOG('Crisis Indicator Data'!G26)&gt;J$3,5,ROUND(5-(J$3-LOG('Crisis Indicator Data'!G26))/(J$3-J$4)*5,1))))</f>
        <v>5</v>
      </c>
      <c r="K29" s="141">
        <f>IF('Crisis Indicator Data'!G26="x","x",IF(B29="Regional crisis",('Crisis Indicator Data'!G26/VLOOKUP('Impact of the crisis'!$C29,'Regional Crises'!$B$1:$R$66,5,FALSE)),'Crisis Indicator Data'!G26/VLOOKUP('Impact of the crisis'!$E29,'Country Indicator Data'!$B$4:$P$300,14,FALSE)))</f>
        <v>1</v>
      </c>
      <c r="L29" s="239">
        <f t="shared" si="2"/>
        <v>5</v>
      </c>
      <c r="M29" s="239">
        <f t="shared" si="3"/>
        <v>5</v>
      </c>
      <c r="N29" s="239">
        <f t="shared" si="4"/>
        <v>5</v>
      </c>
      <c r="O29" s="239" t="str">
        <f>IF('Crisis Indicator Data'!H26="x","x",IF('Crisis Indicator Data'!H26=0,0,IF(LOG('Crisis Indicator Data'!H26)&lt;O$4,0,IF(LOG('Crisis Indicator Data'!H26)&gt;O$3,5,ROUND(5-(O$3-LOG('Crisis Indicator Data'!H26))/(O$3-O$4)*5,1)))))</f>
        <v>x</v>
      </c>
      <c r="P29" s="141" t="str">
        <f>IF('Crisis Indicator Data'!H26="x","x",'Crisis Indicator Data'!H26/'Crisis Indicator Data'!G26)</f>
        <v>x</v>
      </c>
      <c r="Q29" s="239" t="str">
        <f t="shared" si="5"/>
        <v>x</v>
      </c>
      <c r="R29" s="239" t="str">
        <f t="shared" si="6"/>
        <v>x</v>
      </c>
      <c r="S29" s="239" t="str">
        <f>IF('Crisis Indicator Data'!I26="x","x",IF('Crisis Indicator Data'!I26=0,0,IF(LOG('Crisis Indicator Data'!I26)&lt;S$4,0,IF(LOG('Crisis Indicator Data'!I26)&gt;S$3,5,ROUND(5-(S$3-LOG('Crisis Indicator Data'!I26))/(S$3-S$4)*5,1)))))</f>
        <v>x</v>
      </c>
      <c r="T29" s="141" t="str">
        <f>IF('Crisis Indicator Data'!H26="x","x",IF('Crisis Indicator Data'!I26="x","x",'Crisis Indicator Data'!I26/'Crisis Indicator Data'!H26))</f>
        <v>x</v>
      </c>
      <c r="U29" s="239" t="str">
        <f t="shared" si="7"/>
        <v>x</v>
      </c>
      <c r="V29" s="239" t="str">
        <f t="shared" si="8"/>
        <v>x</v>
      </c>
      <c r="W29" s="239">
        <f>IF('Crisis Indicator Data'!L26="x","x",IF('Crisis Indicator Data'!L26=0,0,IF(LOG('Crisis Indicator Data'!L26)&lt;W$4,0,IF(LOG('Crisis Indicator Data'!L26)&gt;W$3,5,ROUND(5-(W$3-LOG('Crisis Indicator Data'!L26))/(W$3-W$4)*5,1)))))</f>
        <v>4</v>
      </c>
      <c r="X29" s="246" t="str">
        <f>IF(OR('Crisis Indicator Data'!L26="x",'Crisis Indicator Data'!H26="x"),"x",'Crisis Indicator Data'!L26/'Crisis Indicator Data'!H26)</f>
        <v>x</v>
      </c>
      <c r="Y29" s="239" t="str">
        <f t="shared" si="9"/>
        <v>x</v>
      </c>
      <c r="Z29" s="239">
        <f t="shared" si="10"/>
        <v>4</v>
      </c>
      <c r="AA29" s="239">
        <f t="shared" si="11"/>
        <v>4</v>
      </c>
      <c r="AB29" s="247">
        <f t="shared" si="12"/>
        <v>4</v>
      </c>
    </row>
    <row r="30" spans="1:28" x14ac:dyDescent="0.25">
      <c r="A30" s="143" t="str">
        <f>'Crisis Indicator Data'!A27</f>
        <v>Venezuela displacement in Ecuador</v>
      </c>
      <c r="B30" s="144" t="str">
        <f>'Crisis Indicator Data'!B27</f>
        <v>International displacement</v>
      </c>
      <c r="C30" s="144" t="str">
        <f>'Crisis Indicator Data'!C27</f>
        <v>ECU002</v>
      </c>
      <c r="D30" s="144" t="str">
        <f>'Crisis Indicator Data'!D27</f>
        <v>Ecuador</v>
      </c>
      <c r="E30" s="145" t="str">
        <f>'Crisis Indicator Data'!E27</f>
        <v>ECU</v>
      </c>
      <c r="F30" s="245">
        <f>IF('Crisis Indicator Data'!F27="x","x",IF(LOG('Crisis Indicator Data'!F27)&lt;F$4,0,IF(LOG('Crisis Indicator Data'!F27)&gt;F$3,5,ROUND(5-(F$3-LOG('Crisis Indicator Data'!F27))/(F$3-F$4)*5,1))))</f>
        <v>0.9</v>
      </c>
      <c r="G30" s="141">
        <f>IF('Crisis Indicator Data'!F27="x","x",IF(B30="Regional crisis",('Crisis Indicator Data'!F27/VLOOKUP('Impact of the crisis'!$C30,'Regional Crises'!$B$1:$R$66,4,FALSE)),'Crisis Indicator Data'!F27/VLOOKUP('Impact of the crisis'!$E30,'Country Indicator Data'!$B$4:$P$300,15,FALSE)))</f>
        <v>1.3887099371879529E-2</v>
      </c>
      <c r="H30" s="239">
        <f t="shared" si="0"/>
        <v>0</v>
      </c>
      <c r="I30" s="239">
        <f t="shared" si="1"/>
        <v>0.45</v>
      </c>
      <c r="J30" s="239">
        <f>IF('Crisis Indicator Data'!G27="x","x",IF(LOG('Crisis Indicator Data'!G27)&lt;J$4,0,IF(LOG('Crisis Indicator Data'!G27)&gt;J$3,5,ROUND(5-(J$3-LOG('Crisis Indicator Data'!G27))/(J$3-J$4)*5,1))))</f>
        <v>2.5</v>
      </c>
      <c r="K30" s="141">
        <f>IF('Crisis Indicator Data'!G27="x","x",IF(B30="Regional crisis",('Crisis Indicator Data'!G27/VLOOKUP('Impact of the crisis'!$C30,'Regional Crises'!$B$1:$R$66,5,FALSE)),'Crisis Indicator Data'!G27/VLOOKUP('Impact of the crisis'!$E30,'Country Indicator Data'!$B$4:$P$300,14,FALSE)))</f>
        <v>0.36649602586555302</v>
      </c>
      <c r="L30" s="239">
        <f t="shared" si="2"/>
        <v>1.8</v>
      </c>
      <c r="M30" s="239">
        <f t="shared" si="3"/>
        <v>2.15</v>
      </c>
      <c r="N30" s="239">
        <f t="shared" si="4"/>
        <v>1.4</v>
      </c>
      <c r="O30" s="239">
        <f>IF('Crisis Indicator Data'!H27="x","x",IF('Crisis Indicator Data'!H27=0,0,IF(LOG('Crisis Indicator Data'!H27)&lt;O$4,0,IF(LOG('Crisis Indicator Data'!H27)&gt;O$3,5,ROUND(5-(O$3-LOG('Crisis Indicator Data'!H27))/(O$3-O$4)*5,1)))))</f>
        <v>2.2000000000000002</v>
      </c>
      <c r="P30" s="141">
        <f>IF('Crisis Indicator Data'!H27="x","x",'Crisis Indicator Data'!H27/'Crisis Indicator Data'!G27)</f>
        <v>0.11486859033265943</v>
      </c>
      <c r="Q30" s="239">
        <f t="shared" si="5"/>
        <v>0.5</v>
      </c>
      <c r="R30" s="239">
        <f t="shared" si="6"/>
        <v>1.35</v>
      </c>
      <c r="S30" s="239">
        <f>IF('Crisis Indicator Data'!I27="x","x",IF('Crisis Indicator Data'!I27=0,0,IF(LOG('Crisis Indicator Data'!I27)&lt;S$4,0,IF(LOG('Crisis Indicator Data'!I27)&gt;S$3,5,ROUND(5-(S$3-LOG('Crisis Indicator Data'!I27))/(S$3-S$4)*5,1)))))</f>
        <v>3.7</v>
      </c>
      <c r="T30" s="141">
        <f>IF('Crisis Indicator Data'!H27="x","x",IF('Crisis Indicator Data'!I27="x","x",'Crisis Indicator Data'!I27/'Crisis Indicator Data'!H27))</f>
        <v>0.66559999999999997</v>
      </c>
      <c r="U30" s="239">
        <f t="shared" si="7"/>
        <v>5</v>
      </c>
      <c r="V30" s="239">
        <f t="shared" si="8"/>
        <v>4.4000000000000004</v>
      </c>
      <c r="W30" s="239">
        <f>IF('Crisis Indicator Data'!L27="x","x",IF('Crisis Indicator Data'!L27=0,0,IF(LOG('Crisis Indicator Data'!L27)&lt;W$4,0,IF(LOG('Crisis Indicator Data'!L27)&gt;W$3,5,ROUND(5-(W$3-LOG('Crisis Indicator Data'!L27))/(W$3-W$4)*5,1)))))</f>
        <v>0</v>
      </c>
      <c r="X30" s="246">
        <f>IF(OR('Crisis Indicator Data'!L27="x",'Crisis Indicator Data'!H27="x"),"x",'Crisis Indicator Data'!L27/'Crisis Indicator Data'!H27)</f>
        <v>1.5999999999999999E-6</v>
      </c>
      <c r="Y30" s="239">
        <f t="shared" si="9"/>
        <v>0.1</v>
      </c>
      <c r="Z30" s="239">
        <f t="shared" si="10"/>
        <v>0.1</v>
      </c>
      <c r="AA30" s="239">
        <f t="shared" si="11"/>
        <v>2.9</v>
      </c>
      <c r="AB30" s="247">
        <f t="shared" si="12"/>
        <v>2.2000000000000002</v>
      </c>
    </row>
    <row r="31" spans="1:28" x14ac:dyDescent="0.25">
      <c r="A31" s="143" t="str">
        <f>'Crisis Indicator Data'!A28</f>
        <v>Syrian Refugee Crisis in Egypt</v>
      </c>
      <c r="B31" s="144" t="str">
        <f>'Crisis Indicator Data'!B28</f>
        <v>International displacement</v>
      </c>
      <c r="C31" s="144" t="str">
        <f>'Crisis Indicator Data'!C28</f>
        <v>EGY002</v>
      </c>
      <c r="D31" s="144" t="str">
        <f>'Crisis Indicator Data'!D28</f>
        <v>Egypt</v>
      </c>
      <c r="E31" s="145" t="str">
        <f>'Crisis Indicator Data'!E28</f>
        <v>EGY</v>
      </c>
      <c r="F31" s="245">
        <f>IF('Crisis Indicator Data'!F28="x","x",IF(LOG('Crisis Indicator Data'!F28)&lt;F$4,0,IF(LOG('Crisis Indicator Data'!F28)&gt;F$3,5,ROUND(5-(F$3-LOG('Crisis Indicator Data'!F28))/(F$3-F$4)*5,1))))</f>
        <v>3.3</v>
      </c>
      <c r="G31" s="141">
        <f>IF('Crisis Indicator Data'!F28="x","x",IF(B31="Regional crisis",('Crisis Indicator Data'!F28/VLOOKUP('Impact of the crisis'!$C31,'Regional Crises'!$B$1:$R$66,4,FALSE)),'Crisis Indicator Data'!F28/VLOOKUP('Impact of the crisis'!$E31,'Country Indicator Data'!$B$4:$P$300,15,FALSE)))</f>
        <v>9.1488040584660202E-2</v>
      </c>
      <c r="H31" s="239">
        <f t="shared" si="0"/>
        <v>0.4</v>
      </c>
      <c r="I31" s="239">
        <f t="shared" si="1"/>
        <v>1.8499999999999999</v>
      </c>
      <c r="J31" s="239">
        <f>IF('Crisis Indicator Data'!G28="x","x",IF(LOG('Crisis Indicator Data'!G28)&lt;J$4,0,IF(LOG('Crisis Indicator Data'!G28)&gt;J$3,5,ROUND(5-(J$3-LOG('Crisis Indicator Data'!G28))/(J$3-J$4)*5,1))))</f>
        <v>4.5999999999999996</v>
      </c>
      <c r="K31" s="141">
        <f>IF('Crisis Indicator Data'!G28="x","x",IF(B31="Regional crisis",('Crisis Indicator Data'!G28/VLOOKUP('Impact of the crisis'!$C31,'Regional Crises'!$B$1:$R$66,5,FALSE)),'Crisis Indicator Data'!G28/VLOOKUP('Impact of the crisis'!$E31,'Country Indicator Data'!$B$4:$P$300,14,FALSE)))</f>
        <v>0.23209945411802207</v>
      </c>
      <c r="L31" s="239">
        <f t="shared" si="2"/>
        <v>1.1000000000000001</v>
      </c>
      <c r="M31" s="239">
        <f t="shared" si="3"/>
        <v>2.8499999999999996</v>
      </c>
      <c r="N31" s="239">
        <f t="shared" si="4"/>
        <v>2.4</v>
      </c>
      <c r="O31" s="239">
        <f>IF('Crisis Indicator Data'!H28="x","x",IF('Crisis Indicator Data'!H28=0,0,IF(LOG('Crisis Indicator Data'!H28)&lt;O$4,0,IF(LOG('Crisis Indicator Data'!H28)&gt;O$3,5,ROUND(5-(O$3-LOG('Crisis Indicator Data'!H28))/(O$3-O$4)*5,1)))))</f>
        <v>2.8</v>
      </c>
      <c r="P31" s="141">
        <f>IF('Crisis Indicator Data'!H28="x","x",'Crisis Indicator Data'!H28/'Crisis Indicator Data'!G28)</f>
        <v>6.1759656652360516E-2</v>
      </c>
      <c r="Q31" s="239">
        <f t="shared" si="5"/>
        <v>0.3</v>
      </c>
      <c r="R31" s="239">
        <f t="shared" si="6"/>
        <v>1.5499999999999998</v>
      </c>
      <c r="S31" s="239">
        <f>IF('Crisis Indicator Data'!I28="x","x",IF('Crisis Indicator Data'!I28=0,0,IF(LOG('Crisis Indicator Data'!I28)&lt;S$4,0,IF(LOG('Crisis Indicator Data'!I28)&gt;S$3,5,ROUND(5-(S$3-LOG('Crisis Indicator Data'!I28))/(S$3-S$4)*5,1)))))</f>
        <v>3.9</v>
      </c>
      <c r="T31" s="141">
        <f>IF('Crisis Indicator Data'!H28="x","x",IF('Crisis Indicator Data'!I28="x","x",'Crisis Indicator Data'!I28/'Crisis Indicator Data'!H28))</f>
        <v>0.34954829742876997</v>
      </c>
      <c r="U31" s="239">
        <f t="shared" si="7"/>
        <v>5</v>
      </c>
      <c r="V31" s="239">
        <f t="shared" si="8"/>
        <v>4.5</v>
      </c>
      <c r="W31" s="239">
        <f>IF('Crisis Indicator Data'!L28="x","x",IF('Crisis Indicator Data'!L28=0,0,IF(LOG('Crisis Indicator Data'!L28)&lt;W$4,0,IF(LOG('Crisis Indicator Data'!L28)&gt;W$3,5,ROUND(5-(W$3-LOG('Crisis Indicator Data'!L28))/(W$3-W$4)*5,1)))))</f>
        <v>0</v>
      </c>
      <c r="X31" s="246">
        <f>IF(OR('Crisis Indicator Data'!L28="x",'Crisis Indicator Data'!H28="x"),"x",'Crisis Indicator Data'!L28/'Crisis Indicator Data'!H28)</f>
        <v>0</v>
      </c>
      <c r="Y31" s="239">
        <f t="shared" si="9"/>
        <v>0</v>
      </c>
      <c r="Z31" s="239">
        <f t="shared" si="10"/>
        <v>0</v>
      </c>
      <c r="AA31" s="239">
        <f t="shared" si="11"/>
        <v>2.9</v>
      </c>
      <c r="AB31" s="247">
        <f t="shared" si="12"/>
        <v>2.2999999999999998</v>
      </c>
    </row>
    <row r="32" spans="1:28" x14ac:dyDescent="0.25">
      <c r="A32" s="143" t="str">
        <f>'Crisis Indicator Data'!A29</f>
        <v>Complex crisis in Eritrea</v>
      </c>
      <c r="B32" s="144" t="str">
        <f>'Crisis Indicator Data'!B29</f>
        <v>Complex crisis</v>
      </c>
      <c r="C32" s="144" t="str">
        <f>'Crisis Indicator Data'!C29</f>
        <v>ERI001</v>
      </c>
      <c r="D32" s="144" t="str">
        <f>'Crisis Indicator Data'!D29</f>
        <v>Eritrea</v>
      </c>
      <c r="E32" s="145" t="str">
        <f>'Crisis Indicator Data'!E29</f>
        <v>ERI</v>
      </c>
      <c r="F32" s="245">
        <f>IF('Crisis Indicator Data'!F29="x","x",IF(LOG('Crisis Indicator Data'!F29)&lt;F$4,0,IF(LOG('Crisis Indicator Data'!F29)&gt;F$3,5,ROUND(5-(F$3-LOG('Crisis Indicator Data'!F29))/(F$3-F$4)*5,1))))</f>
        <v>3.3</v>
      </c>
      <c r="G32" s="141">
        <f>IF('Crisis Indicator Data'!F29="x","x",IF(B32="Regional crisis",('Crisis Indicator Data'!F29/VLOOKUP('Impact of the crisis'!$C32,'Regional Crises'!$B$1:$R$66,4,FALSE)),'Crisis Indicator Data'!F29/VLOOKUP('Impact of the crisis'!$E32,'Country Indicator Data'!$B$4:$P$300,15,FALSE)))</f>
        <v>1</v>
      </c>
      <c r="H32" s="239">
        <f t="shared" si="0"/>
        <v>5</v>
      </c>
      <c r="I32" s="239">
        <f t="shared" si="1"/>
        <v>4.1500000000000004</v>
      </c>
      <c r="J32" s="239">
        <f>IF('Crisis Indicator Data'!G29="x","x",IF(LOG('Crisis Indicator Data'!G29)&lt;J$4,0,IF(LOG('Crisis Indicator Data'!G29)&gt;J$3,5,ROUND(5-(J$3-LOG('Crisis Indicator Data'!G29))/(J$3-J$4)*5,1))))</f>
        <v>1.7</v>
      </c>
      <c r="K32" s="141">
        <f>IF('Crisis Indicator Data'!G29="x","x",IF(B32="Regional crisis",('Crisis Indicator Data'!G29/VLOOKUP('Impact of the crisis'!$C32,'Regional Crises'!$B$1:$R$66,5,FALSE)),'Crisis Indicator Data'!G29/VLOOKUP('Impact of the crisis'!$E32,'Country Indicator Data'!$B$4:$P$300,14,FALSE)))</f>
        <v>1</v>
      </c>
      <c r="L32" s="239">
        <f t="shared" si="2"/>
        <v>5</v>
      </c>
      <c r="M32" s="239">
        <f t="shared" si="3"/>
        <v>3.35</v>
      </c>
      <c r="N32" s="239">
        <f t="shared" si="4"/>
        <v>3.8</v>
      </c>
      <c r="O32" s="239">
        <f>IF('Crisis Indicator Data'!H29="x","x",IF('Crisis Indicator Data'!H29=0,0,IF(LOG('Crisis Indicator Data'!H29)&lt;O$4,0,IF(LOG('Crisis Indicator Data'!H29)&gt;O$3,5,ROUND(5-(O$3-LOG('Crisis Indicator Data'!H29))/(O$3-O$4)*5,1)))))</f>
        <v>3.2</v>
      </c>
      <c r="P32" s="141">
        <f>IF('Crisis Indicator Data'!H29="x","x",'Crisis Indicator Data'!H29/'Crisis Indicator Data'!G29)</f>
        <v>0.80012395413696935</v>
      </c>
      <c r="Q32" s="239">
        <f t="shared" si="5"/>
        <v>4</v>
      </c>
      <c r="R32" s="239">
        <f t="shared" si="6"/>
        <v>3.6</v>
      </c>
      <c r="S32" s="239">
        <f>IF('Crisis Indicator Data'!I29="x","x",IF('Crisis Indicator Data'!I29=0,0,IF(LOG('Crisis Indicator Data'!I29)&lt;S$4,0,IF(LOG('Crisis Indicator Data'!I29)&gt;S$3,5,ROUND(5-(S$3-LOG('Crisis Indicator Data'!I29))/(S$3-S$4)*5,1)))))</f>
        <v>3.6</v>
      </c>
      <c r="T32" s="141">
        <f>IF('Crisis Indicator Data'!H29="x","x",IF('Crisis Indicator Data'!I29="x","x",'Crisis Indicator Data'!I29/'Crisis Indicator Data'!H29))</f>
        <v>0.12161115414407436</v>
      </c>
      <c r="U32" s="239">
        <f t="shared" si="7"/>
        <v>4.0999999999999996</v>
      </c>
      <c r="V32" s="239">
        <f t="shared" si="8"/>
        <v>3.9</v>
      </c>
      <c r="W32" s="239">
        <f>IF('Crisis Indicator Data'!L29="x","x",IF('Crisis Indicator Data'!L29=0,0,IF(LOG('Crisis Indicator Data'!L29)&lt;W$4,0,IF(LOG('Crisis Indicator Data'!L29)&gt;W$3,5,ROUND(5-(W$3-LOG('Crisis Indicator Data'!L29))/(W$3-W$4)*5,1)))))</f>
        <v>0</v>
      </c>
      <c r="X32" s="246">
        <f>IF(OR('Crisis Indicator Data'!L29="x",'Crisis Indicator Data'!H29="x"),"x",'Crisis Indicator Data'!L29/'Crisis Indicator Data'!H29)</f>
        <v>0</v>
      </c>
      <c r="Y32" s="239">
        <f t="shared" si="9"/>
        <v>0</v>
      </c>
      <c r="Z32" s="239">
        <f t="shared" si="10"/>
        <v>0</v>
      </c>
      <c r="AA32" s="239">
        <f t="shared" si="11"/>
        <v>2.4</v>
      </c>
      <c r="AB32" s="247">
        <f t="shared" si="12"/>
        <v>3.1</v>
      </c>
    </row>
    <row r="33" spans="1:28" x14ac:dyDescent="0.25">
      <c r="A33" s="143" t="str">
        <f>'Crisis Indicator Data'!A30</f>
        <v>Mixed migration flows in spain</v>
      </c>
      <c r="B33" s="144" t="str">
        <f>'Crisis Indicator Data'!B30</f>
        <v>International displacement</v>
      </c>
      <c r="C33" s="144" t="str">
        <f>'Crisis Indicator Data'!C30</f>
        <v>ESP002</v>
      </c>
      <c r="D33" s="144" t="str">
        <f>'Crisis Indicator Data'!D30</f>
        <v>Spain</v>
      </c>
      <c r="E33" s="145" t="str">
        <f>'Crisis Indicator Data'!E30</f>
        <v>ESP</v>
      </c>
      <c r="F33" s="245">
        <f>IF('Crisis Indicator Data'!F30="x","x",IF(LOG('Crisis Indicator Data'!F30)&lt;F$4,0,IF(LOG('Crisis Indicator Data'!F30)&gt;F$3,5,ROUND(5-(F$3-LOG('Crisis Indicator Data'!F30))/(F$3-F$4)*5,1))))</f>
        <v>3.3</v>
      </c>
      <c r="G33" s="141">
        <f>IF('Crisis Indicator Data'!F30="x","x",IF(B33="Regional crisis",('Crisis Indicator Data'!F30/VLOOKUP('Impact of the crisis'!$C33,'Regional Crises'!$B$1:$R$66,4,FALSE)),'Crisis Indicator Data'!F30/VLOOKUP('Impact of the crisis'!$E33,'Country Indicator Data'!$B$4:$P$300,15,FALSE)))</f>
        <v>0.18514224025909118</v>
      </c>
      <c r="H33" s="239">
        <f t="shared" si="0"/>
        <v>0.8</v>
      </c>
      <c r="I33" s="239">
        <f t="shared" si="1"/>
        <v>2.0499999999999998</v>
      </c>
      <c r="J33" s="239">
        <f>IF('Crisis Indicator Data'!G30="x","x",IF(LOG('Crisis Indicator Data'!G30)&lt;J$4,0,IF(LOG('Crisis Indicator Data'!G30)&gt;J$3,5,ROUND(5-(J$3-LOG('Crisis Indicator Data'!G30))/(J$3-J$4)*5,1))))</f>
        <v>3.6</v>
      </c>
      <c r="K33" s="141">
        <f>IF('Crisis Indicator Data'!G30="x","x",IF(B33="Regional crisis",('Crisis Indicator Data'!G30/VLOOKUP('Impact of the crisis'!$C33,'Regional Crises'!$B$1:$R$66,5,FALSE)),'Crisis Indicator Data'!G30/VLOOKUP('Impact of the crisis'!$E33,'Country Indicator Data'!$B$4:$P$300,14,FALSE)))</f>
        <v>0.25454043375746116</v>
      </c>
      <c r="L33" s="239">
        <f t="shared" si="2"/>
        <v>1.2</v>
      </c>
      <c r="M33" s="239">
        <f t="shared" si="3"/>
        <v>2.4</v>
      </c>
      <c r="N33" s="239">
        <f t="shared" si="4"/>
        <v>2.2000000000000002</v>
      </c>
      <c r="O33" s="239">
        <f>IF('Crisis Indicator Data'!H30="x","x",IF('Crisis Indicator Data'!H30=0,0,IF(LOG('Crisis Indicator Data'!H30)&lt;O$4,0,IF(LOG('Crisis Indicator Data'!H30)&gt;O$3,5,ROUND(5-(O$3-LOG('Crisis Indicator Data'!H30))/(O$3-O$4)*5,1)))))</f>
        <v>0.9</v>
      </c>
      <c r="P33" s="141">
        <f>IF('Crisis Indicator Data'!H30="x","x",'Crisis Indicator Data'!H30/'Crisis Indicator Data'!G30)</f>
        <v>9.5969289827255271E-3</v>
      </c>
      <c r="Q33" s="239">
        <f t="shared" si="5"/>
        <v>0</v>
      </c>
      <c r="R33" s="239">
        <f t="shared" si="6"/>
        <v>0.45</v>
      </c>
      <c r="S33" s="239">
        <f>IF('Crisis Indicator Data'!I30="x","x",IF('Crisis Indicator Data'!I30=0,0,IF(LOG('Crisis Indicator Data'!I30)&lt;S$4,0,IF(LOG('Crisis Indicator Data'!I30)&gt;S$3,5,ROUND(5-(S$3-LOG('Crisis Indicator Data'!I30))/(S$3-S$4)*5,1)))))</f>
        <v>2.9</v>
      </c>
      <c r="T33" s="141">
        <f>IF('Crisis Indicator Data'!H30="x","x",IF('Crisis Indicator Data'!I30="x","x",'Crisis Indicator Data'!I30/'Crisis Indicator Data'!H30))</f>
        <v>1</v>
      </c>
      <c r="U33" s="239">
        <f t="shared" si="7"/>
        <v>5</v>
      </c>
      <c r="V33" s="239">
        <f t="shared" si="8"/>
        <v>4</v>
      </c>
      <c r="W33" s="239">
        <f>IF('Crisis Indicator Data'!L30="x","x",IF('Crisis Indicator Data'!L30=0,0,IF(LOG('Crisis Indicator Data'!L30)&lt;W$4,0,IF(LOG('Crisis Indicator Data'!L30)&gt;W$3,5,ROUND(5-(W$3-LOG('Crisis Indicator Data'!L30))/(W$3-W$4)*5,1)))))</f>
        <v>3</v>
      </c>
      <c r="X33" s="246">
        <f>IF(OR('Crisis Indicator Data'!L30="x",'Crisis Indicator Data'!H30="x"),"x",'Crisis Indicator Data'!L30/'Crisis Indicator Data'!H30)</f>
        <v>1.1391304347826087E-3</v>
      </c>
      <c r="Y33" s="239">
        <f t="shared" si="9"/>
        <v>5</v>
      </c>
      <c r="Z33" s="239">
        <f t="shared" si="10"/>
        <v>4</v>
      </c>
      <c r="AA33" s="239">
        <f t="shared" si="11"/>
        <v>4</v>
      </c>
      <c r="AB33" s="247">
        <f t="shared" si="12"/>
        <v>2.6</v>
      </c>
    </row>
    <row r="34" spans="1:28" x14ac:dyDescent="0.25">
      <c r="A34" s="143" t="str">
        <f>'Crisis Indicator Data'!A31</f>
        <v>Complex crisis in Ethiopia</v>
      </c>
      <c r="B34" s="144" t="str">
        <f>'Crisis Indicator Data'!B31</f>
        <v>Complex crisis</v>
      </c>
      <c r="C34" s="144" t="str">
        <f>'Crisis Indicator Data'!C31</f>
        <v>ETH001</v>
      </c>
      <c r="D34" s="144" t="str">
        <f>'Crisis Indicator Data'!D31</f>
        <v>Ethiopia</v>
      </c>
      <c r="E34" s="145" t="str">
        <f>'Crisis Indicator Data'!E31</f>
        <v>ETH</v>
      </c>
      <c r="F34" s="245">
        <f>IF('Crisis Indicator Data'!F31="x","x",IF(LOG('Crisis Indicator Data'!F31)&lt;F$4,0,IF(LOG('Crisis Indicator Data'!F31)&gt;F$3,5,ROUND(5-(F$3-LOG('Crisis Indicator Data'!F31))/(F$3-F$4)*5,1))))</f>
        <v>5</v>
      </c>
      <c r="G34" s="141">
        <f>IF('Crisis Indicator Data'!F31="x","x",IF(B34="Regional crisis",('Crisis Indicator Data'!F31/VLOOKUP('Impact of the crisis'!$C34,'Regional Crises'!$B$1:$R$66,4,FALSE)),'Crisis Indicator Data'!F31/VLOOKUP('Impact of the crisis'!$E34,'Country Indicator Data'!$B$4:$P$300,15,FALSE)))</f>
        <v>1.063652</v>
      </c>
      <c r="H34" s="239">
        <f t="shared" si="0"/>
        <v>5</v>
      </c>
      <c r="I34" s="239">
        <f t="shared" si="1"/>
        <v>5</v>
      </c>
      <c r="J34" s="239">
        <f>IF('Crisis Indicator Data'!G31="x","x",IF(LOG('Crisis Indicator Data'!G31)&lt;J$4,0,IF(LOG('Crisis Indicator Data'!G31)&gt;J$3,5,ROUND(5-(J$3-LOG('Crisis Indicator Data'!G31))/(J$3-J$4)*5,1))))</f>
        <v>5</v>
      </c>
      <c r="K34" s="141">
        <f>IF('Crisis Indicator Data'!G31="x","x",IF(B34="Regional crisis",('Crisis Indicator Data'!G31/VLOOKUP('Impact of the crisis'!$C34,'Regional Crises'!$B$1:$R$66,5,FALSE)),'Crisis Indicator Data'!G31/VLOOKUP('Impact of the crisis'!$E34,'Country Indicator Data'!$B$4:$P$300,14,FALSE)))</f>
        <v>1</v>
      </c>
      <c r="L34" s="239">
        <f t="shared" si="2"/>
        <v>5</v>
      </c>
      <c r="M34" s="239">
        <f t="shared" si="3"/>
        <v>5</v>
      </c>
      <c r="N34" s="239">
        <f t="shared" si="4"/>
        <v>5</v>
      </c>
      <c r="O34" s="239">
        <f>IF('Crisis Indicator Data'!H31="x","x",IF('Crisis Indicator Data'!H31=0,0,IF(LOG('Crisis Indicator Data'!H31)&lt;O$4,0,IF(LOG('Crisis Indicator Data'!H31)&gt;O$3,5,ROUND(5-(O$3-LOG('Crisis Indicator Data'!H31))/(O$3-O$4)*5,1)))))</f>
        <v>5</v>
      </c>
      <c r="P34" s="141">
        <f>IF('Crisis Indicator Data'!H31="x","x",'Crisis Indicator Data'!H31/'Crisis Indicator Data'!G31)</f>
        <v>1</v>
      </c>
      <c r="Q34" s="239">
        <f t="shared" si="5"/>
        <v>5</v>
      </c>
      <c r="R34" s="239">
        <f t="shared" si="6"/>
        <v>5</v>
      </c>
      <c r="S34" s="239">
        <f>IF('Crisis Indicator Data'!I31="x","x",IF('Crisis Indicator Data'!I31=0,0,IF(LOG('Crisis Indicator Data'!I31)&lt;S$4,0,IF(LOG('Crisis Indicator Data'!I31)&gt;S$3,5,ROUND(5-(S$3-LOG('Crisis Indicator Data'!I31))/(S$3-S$4)*5,1)))))</f>
        <v>5</v>
      </c>
      <c r="T34" s="141">
        <f>IF('Crisis Indicator Data'!H31="x","x",IF('Crisis Indicator Data'!I31="x","x",'Crisis Indicator Data'!I31/'Crisis Indicator Data'!H31))</f>
        <v>4.6634522661523625E-2</v>
      </c>
      <c r="U34" s="239">
        <f t="shared" si="7"/>
        <v>1.6</v>
      </c>
      <c r="V34" s="239">
        <f t="shared" si="8"/>
        <v>3.3</v>
      </c>
      <c r="W34" s="239">
        <f>IF('Crisis Indicator Data'!L31="x","x",IF('Crisis Indicator Data'!L31=0,0,IF(LOG('Crisis Indicator Data'!L31)&lt;W$4,0,IF(LOG('Crisis Indicator Data'!L31)&gt;W$3,5,ROUND(5-(W$3-LOG('Crisis Indicator Data'!L31))/(W$3-W$4)*5,1)))))</f>
        <v>5</v>
      </c>
      <c r="X34" s="246">
        <f>IF(OR('Crisis Indicator Data'!L31="x",'Crisis Indicator Data'!H31="x"),"x",'Crisis Indicator Data'!L31/'Crisis Indicator Data'!H31)</f>
        <v>4.9103182256509161E-5</v>
      </c>
      <c r="Y34" s="239">
        <f t="shared" si="9"/>
        <v>2.5</v>
      </c>
      <c r="Z34" s="239">
        <f t="shared" si="10"/>
        <v>3.8</v>
      </c>
      <c r="AA34" s="239">
        <f t="shared" si="11"/>
        <v>3.6</v>
      </c>
      <c r="AB34" s="247">
        <f t="shared" si="12"/>
        <v>4.4000000000000004</v>
      </c>
    </row>
    <row r="35" spans="1:28" x14ac:dyDescent="0.25">
      <c r="A35" s="143" t="str">
        <f>'Crisis Indicator Data'!A32</f>
        <v>Flood Crisis in Ethiopia</v>
      </c>
      <c r="B35" s="144" t="str">
        <f>'Crisis Indicator Data'!B32</f>
        <v>Flood</v>
      </c>
      <c r="C35" s="144" t="str">
        <f>'Crisis Indicator Data'!C32</f>
        <v>ETH002</v>
      </c>
      <c r="D35" s="144" t="str">
        <f>'Crisis Indicator Data'!D32</f>
        <v>Ethiopia</v>
      </c>
      <c r="E35" s="145" t="str">
        <f>'Crisis Indicator Data'!E32</f>
        <v>ETH</v>
      </c>
      <c r="F35" s="245">
        <f>IF('Crisis Indicator Data'!F32="x","x",IF(LOG('Crisis Indicator Data'!F32)&lt;F$4,0,IF(LOG('Crisis Indicator Data'!F32)&gt;F$3,5,ROUND(5-(F$3-LOG('Crisis Indicator Data'!F32))/(F$3-F$4)*5,1))))</f>
        <v>4.8</v>
      </c>
      <c r="G35" s="141">
        <f>IF('Crisis Indicator Data'!F32="x","x",IF(B35="Regional crisis",('Crisis Indicator Data'!F32/VLOOKUP('Impact of the crisis'!$C35,'Regional Crises'!$B$1:$R$66,4,FALSE)),'Crisis Indicator Data'!F32/VLOOKUP('Impact of the crisis'!$E35,'Country Indicator Data'!$B$4:$P$300,15,FALSE)))</f>
        <v>0.74287800000000004</v>
      </c>
      <c r="H35" s="239">
        <f t="shared" si="0"/>
        <v>3.7</v>
      </c>
      <c r="I35" s="239">
        <f t="shared" si="1"/>
        <v>4.25</v>
      </c>
      <c r="J35" s="239">
        <f>IF('Crisis Indicator Data'!G32="x","x",IF(LOG('Crisis Indicator Data'!G32)&lt;J$4,0,IF(LOG('Crisis Indicator Data'!G32)&gt;J$3,5,ROUND(5-(J$3-LOG('Crisis Indicator Data'!G32))/(J$3-J$4)*5,1))))</f>
        <v>5</v>
      </c>
      <c r="K35" s="141">
        <f>IF('Crisis Indicator Data'!G32="x","x",IF(B35="Regional crisis",('Crisis Indicator Data'!G32/VLOOKUP('Impact of the crisis'!$C35,'Regional Crises'!$B$1:$R$66,5,FALSE)),'Crisis Indicator Data'!G32/VLOOKUP('Impact of the crisis'!$E35,'Country Indicator Data'!$B$4:$P$300,14,FALSE)))</f>
        <v>0.60428158148505307</v>
      </c>
      <c r="L35" s="239">
        <f t="shared" si="2"/>
        <v>3</v>
      </c>
      <c r="M35" s="239">
        <f t="shared" si="3"/>
        <v>4</v>
      </c>
      <c r="N35" s="239">
        <f t="shared" si="4"/>
        <v>4.0999999999999996</v>
      </c>
      <c r="O35" s="239">
        <f>IF('Crisis Indicator Data'!H32="x","x",IF('Crisis Indicator Data'!H32=0,0,IF(LOG('Crisis Indicator Data'!H32)&lt;O$4,0,IF(LOG('Crisis Indicator Data'!H32)&gt;O$3,5,ROUND(5-(O$3-LOG('Crisis Indicator Data'!H32))/(O$3-O$4)*5,1)))))</f>
        <v>2.6</v>
      </c>
      <c r="P35" s="141">
        <f>IF('Crisis Indicator Data'!H32="x","x",'Crisis Indicator Data'!H32/'Crisis Indicator Data'!G32)</f>
        <v>1.7553938465466615E-2</v>
      </c>
      <c r="Q35" s="239">
        <f t="shared" si="5"/>
        <v>0</v>
      </c>
      <c r="R35" s="239">
        <f t="shared" si="6"/>
        <v>1.3</v>
      </c>
      <c r="S35" s="239">
        <f>IF('Crisis Indicator Data'!I32="x","x",IF('Crisis Indicator Data'!I32=0,0,IF(LOG('Crisis Indicator Data'!I32)&lt;S$4,0,IF(LOG('Crisis Indicator Data'!I32)&gt;S$3,5,ROUND(5-(S$3-LOG('Crisis Indicator Data'!I32))/(S$3-S$4)*5,1)))))</f>
        <v>2.9</v>
      </c>
      <c r="T35" s="141">
        <f>IF('Crisis Indicator Data'!H32="x","x",IF('Crisis Indicator Data'!I32="x","x",'Crisis Indicator Data'!I32/'Crisis Indicator Data'!H32))</f>
        <v>9.4545454545454544E-2</v>
      </c>
      <c r="U35" s="239">
        <f t="shared" si="7"/>
        <v>3.2</v>
      </c>
      <c r="V35" s="239">
        <f t="shared" si="8"/>
        <v>3.1</v>
      </c>
      <c r="W35" s="239">
        <f>IF('Crisis Indicator Data'!L32="x","x",IF('Crisis Indicator Data'!L32=0,0,IF(LOG('Crisis Indicator Data'!L32)&lt;W$4,0,IF(LOG('Crisis Indicator Data'!L32)&gt;W$3,5,ROUND(5-(W$3-LOG('Crisis Indicator Data'!L32))/(W$3-W$4)*5,1)))))</f>
        <v>1.7</v>
      </c>
      <c r="X35" s="246">
        <f>IF(OR('Crisis Indicator Data'!L32="x",'Crisis Indicator Data'!H32="x"),"x",'Crisis Indicator Data'!L32/'Crisis Indicator Data'!H32)</f>
        <v>1.4545454545454545E-5</v>
      </c>
      <c r="Y35" s="239">
        <f t="shared" si="9"/>
        <v>0.7</v>
      </c>
      <c r="Z35" s="239">
        <f t="shared" si="10"/>
        <v>1.2</v>
      </c>
      <c r="AA35" s="239">
        <f t="shared" si="11"/>
        <v>2.2999999999999998</v>
      </c>
      <c r="AB35" s="247">
        <f t="shared" si="12"/>
        <v>1.8</v>
      </c>
    </row>
    <row r="36" spans="1:28" x14ac:dyDescent="0.25">
      <c r="A36" s="143" t="str">
        <f>'Crisis Indicator Data'!A33</f>
        <v>International Displacement</v>
      </c>
      <c r="B36" s="144" t="str">
        <f>'Crisis Indicator Data'!B33</f>
        <v>International displacement</v>
      </c>
      <c r="C36" s="144" t="str">
        <f>'Crisis Indicator Data'!C33</f>
        <v>ETH003</v>
      </c>
      <c r="D36" s="144" t="str">
        <f>'Crisis Indicator Data'!D33</f>
        <v>Ethiopia</v>
      </c>
      <c r="E36" s="145" t="str">
        <f>'Crisis Indicator Data'!E33</f>
        <v>ETH</v>
      </c>
      <c r="F36" s="245">
        <f>IF('Crisis Indicator Data'!F33="x","x",IF(LOG('Crisis Indicator Data'!F33)&lt;F$4,0,IF(LOG('Crisis Indicator Data'!F33)&gt;F$3,5,ROUND(5-(F$3-LOG('Crisis Indicator Data'!F33))/(F$3-F$4)*5,1))))</f>
        <v>5</v>
      </c>
      <c r="G36" s="141">
        <f>IF('Crisis Indicator Data'!F33="x","x",IF(B36="Regional crisis",('Crisis Indicator Data'!F33/VLOOKUP('Impact of the crisis'!$C36,'Regional Crises'!$B$1:$R$66,4,FALSE)),'Crisis Indicator Data'!F33/VLOOKUP('Impact of the crisis'!$E36,'Country Indicator Data'!$B$4:$P$300,15,FALSE)))</f>
        <v>1.063652</v>
      </c>
      <c r="H36" s="239">
        <f t="shared" si="0"/>
        <v>5</v>
      </c>
      <c r="I36" s="239">
        <f t="shared" si="1"/>
        <v>5</v>
      </c>
      <c r="J36" s="239">
        <f>IF('Crisis Indicator Data'!G33="x","x",IF(LOG('Crisis Indicator Data'!G33)&lt;J$4,0,IF(LOG('Crisis Indicator Data'!G33)&gt;J$3,5,ROUND(5-(J$3-LOG('Crisis Indicator Data'!G33))/(J$3-J$4)*5,1))))</f>
        <v>5</v>
      </c>
      <c r="K36" s="141">
        <f>IF('Crisis Indicator Data'!G33="x","x",IF(B36="Regional crisis",('Crisis Indicator Data'!G33/VLOOKUP('Impact of the crisis'!$C36,'Regional Crises'!$B$1:$R$66,5,FALSE)),'Crisis Indicator Data'!G33/VLOOKUP('Impact of the crisis'!$E36,'Country Indicator Data'!$B$4:$P$300,14,FALSE)))</f>
        <v>1</v>
      </c>
      <c r="L36" s="239">
        <f t="shared" si="2"/>
        <v>5</v>
      </c>
      <c r="M36" s="239">
        <f t="shared" si="3"/>
        <v>5</v>
      </c>
      <c r="N36" s="239">
        <f t="shared" si="4"/>
        <v>5</v>
      </c>
      <c r="O36" s="239">
        <f>IF('Crisis Indicator Data'!H33="x","x",IF('Crisis Indicator Data'!H33=0,0,IF(LOG('Crisis Indicator Data'!H33)&lt;O$4,0,IF(LOG('Crisis Indicator Data'!H33)&gt;O$3,5,ROUND(5-(O$3-LOG('Crisis Indicator Data'!H33))/(O$3-O$4)*5,1)))))</f>
        <v>4.5999999999999996</v>
      </c>
      <c r="P36" s="141">
        <f>IF('Crisis Indicator Data'!H33="x","x",'Crisis Indicator Data'!H33/'Crisis Indicator Data'!G33)</f>
        <v>0.1711089681774349</v>
      </c>
      <c r="Q36" s="239">
        <f t="shared" si="5"/>
        <v>0.8</v>
      </c>
      <c r="R36" s="239">
        <f t="shared" si="6"/>
        <v>2.6999999999999997</v>
      </c>
      <c r="S36" s="239">
        <f>IF('Crisis Indicator Data'!I33="x","x",IF('Crisis Indicator Data'!I33=0,0,IF(LOG('Crisis Indicator Data'!I33)&lt;S$4,0,IF(LOG('Crisis Indicator Data'!I33)&gt;S$3,5,ROUND(5-(S$3-LOG('Crisis Indicator Data'!I33))/(S$3-S$4)*5,1)))))</f>
        <v>4.2</v>
      </c>
      <c r="T36" s="141">
        <f>IF('Crisis Indicator Data'!H33="x","x",IF('Crisis Indicator Data'!I33="x","x",'Crisis Indicator Data'!I33/'Crisis Indicator Data'!H33))</f>
        <v>4.5367448151487827E-2</v>
      </c>
      <c r="U36" s="239">
        <f t="shared" si="7"/>
        <v>1.5</v>
      </c>
      <c r="V36" s="239">
        <f t="shared" si="8"/>
        <v>2.9</v>
      </c>
      <c r="W36" s="239">
        <f>IF('Crisis Indicator Data'!L33="x","x",IF('Crisis Indicator Data'!L33=0,0,IF(LOG('Crisis Indicator Data'!L33)&lt;W$4,0,IF(LOG('Crisis Indicator Data'!L33)&gt;W$3,5,ROUND(5-(W$3-LOG('Crisis Indicator Data'!L33))/(W$3-W$4)*5,1)))))</f>
        <v>0</v>
      </c>
      <c r="X36" s="246">
        <f>IF(OR('Crisis Indicator Data'!L33="x",'Crisis Indicator Data'!H33="x"),"x",'Crisis Indicator Data'!L33/'Crisis Indicator Data'!H33)</f>
        <v>0</v>
      </c>
      <c r="Y36" s="239">
        <f t="shared" si="9"/>
        <v>0</v>
      </c>
      <c r="Z36" s="239">
        <f t="shared" si="10"/>
        <v>0</v>
      </c>
      <c r="AA36" s="239">
        <f t="shared" si="11"/>
        <v>1.7</v>
      </c>
      <c r="AB36" s="247">
        <f t="shared" si="12"/>
        <v>2.2000000000000002</v>
      </c>
    </row>
    <row r="37" spans="1:28" x14ac:dyDescent="0.25">
      <c r="A37" s="143" t="str">
        <f>'Crisis Indicator Data'!A34</f>
        <v>Crisis in Tigray</v>
      </c>
      <c r="B37" s="144" t="str">
        <f>'Crisis Indicator Data'!B34</f>
        <v>Conflict</v>
      </c>
      <c r="C37" s="144" t="str">
        <f>'Crisis Indicator Data'!C34</f>
        <v>ETH004</v>
      </c>
      <c r="D37" s="144" t="str">
        <f>'Crisis Indicator Data'!D34</f>
        <v>Ethiopia</v>
      </c>
      <c r="E37" s="145" t="str">
        <f>'Crisis Indicator Data'!E34</f>
        <v>ETH</v>
      </c>
      <c r="F37" s="245">
        <f>IF('Crisis Indicator Data'!F34="x","x",IF(LOG('Crisis Indicator Data'!F34)&lt;F$4,0,IF(LOG('Crisis Indicator Data'!F34)&gt;F$3,5,ROUND(5-(F$3-LOG('Crisis Indicator Data'!F34))/(F$3-F$4)*5,1))))</f>
        <v>3.2</v>
      </c>
      <c r="G37" s="141">
        <f>IF('Crisis Indicator Data'!F34="x","x",IF(B37="Regional crisis",('Crisis Indicator Data'!F34/VLOOKUP('Impact of the crisis'!$C37,'Regional Crises'!$B$1:$R$66,4,FALSE)),'Crisis Indicator Data'!F34/VLOOKUP('Impact of the crisis'!$E37,'Country Indicator Data'!$B$4:$P$300,15,FALSE)))</f>
        <v>8.4722000000000006E-2</v>
      </c>
      <c r="H37" s="239">
        <f t="shared" si="0"/>
        <v>0.3</v>
      </c>
      <c r="I37" s="239">
        <f t="shared" si="1"/>
        <v>1.75</v>
      </c>
      <c r="J37" s="239">
        <f>IF('Crisis Indicator Data'!G34="x","x",IF(LOG('Crisis Indicator Data'!G34)&lt;J$4,0,IF(LOG('Crisis Indicator Data'!G34)&gt;J$3,5,ROUND(5-(J$3-LOG('Crisis Indicator Data'!G34))/(J$3-J$4)*5,1))))</f>
        <v>2.5</v>
      </c>
      <c r="K37" s="141">
        <f>IF('Crisis Indicator Data'!G34="x","x",IF(B37="Regional crisis",('Crisis Indicator Data'!G34/VLOOKUP('Impact of the crisis'!$C37,'Regional Crises'!$B$1:$R$66,5,FALSE)),'Crisis Indicator Data'!G34/VLOOKUP('Impact of the crisis'!$E37,'Country Indicator Data'!$B$4:$P$300,14,FALSE)))</f>
        <v>5.4966248794599805E-2</v>
      </c>
      <c r="L37" s="239">
        <f t="shared" si="2"/>
        <v>0.2</v>
      </c>
      <c r="M37" s="239">
        <f t="shared" si="3"/>
        <v>1.35</v>
      </c>
      <c r="N37" s="239">
        <f t="shared" si="4"/>
        <v>1.6</v>
      </c>
      <c r="O37" s="239">
        <f>IF('Crisis Indicator Data'!H34="x","x",IF('Crisis Indicator Data'!H34=0,0,IF(LOG('Crisis Indicator Data'!H34)&lt;O$4,0,IF(LOG('Crisis Indicator Data'!H34)&gt;O$3,5,ROUND(5-(O$3-LOG('Crisis Indicator Data'!H34))/(O$3-O$4)*5,1)))))</f>
        <v>3.8</v>
      </c>
      <c r="P37" s="141">
        <f>IF('Crisis Indicator Data'!H34="x","x",'Crisis Indicator Data'!H34/'Crisis Indicator Data'!G34)</f>
        <v>1.0278947368421052</v>
      </c>
      <c r="Q37" s="239">
        <f t="shared" si="5"/>
        <v>5</v>
      </c>
      <c r="R37" s="239">
        <f t="shared" si="6"/>
        <v>4.4000000000000004</v>
      </c>
      <c r="S37" s="239">
        <f>IF('Crisis Indicator Data'!I34="x","x",IF('Crisis Indicator Data'!I34=0,0,IF(LOG('Crisis Indicator Data'!I34)&lt;S$4,0,IF(LOG('Crisis Indicator Data'!I34)&gt;S$3,5,ROUND(5-(S$3-LOG('Crisis Indicator Data'!I34))/(S$3-S$4)*5,1)))))</f>
        <v>4.7</v>
      </c>
      <c r="T37" s="141">
        <f>IF('Crisis Indicator Data'!H34="x","x",IF('Crisis Indicator Data'!I34="x","x",'Crisis Indicator Data'!I34/'Crisis Indicator Data'!H34))</f>
        <v>0.33964840416453318</v>
      </c>
      <c r="U37" s="239">
        <f t="shared" si="7"/>
        <v>5</v>
      </c>
      <c r="V37" s="239">
        <f t="shared" si="8"/>
        <v>4.9000000000000004</v>
      </c>
      <c r="W37" s="239">
        <f>IF('Crisis Indicator Data'!L34="x","x",IF('Crisis Indicator Data'!L34=0,0,IF(LOG('Crisis Indicator Data'!L34)&lt;W$4,0,IF(LOG('Crisis Indicator Data'!L34)&gt;W$3,5,ROUND(5-(W$3-LOG('Crisis Indicator Data'!L34))/(W$3-W$4)*5,1)))))</f>
        <v>4.8</v>
      </c>
      <c r="X37" s="246">
        <f>IF(OR('Crisis Indicator Data'!L34="x",'Crisis Indicator Data'!H34="x"),"x",'Crisis Indicator Data'!L34/'Crisis Indicator Data'!H34)</f>
        <v>4.0211640211640213E-4</v>
      </c>
      <c r="Y37" s="239">
        <f t="shared" si="9"/>
        <v>5</v>
      </c>
      <c r="Z37" s="239">
        <f t="shared" si="10"/>
        <v>4.9000000000000004</v>
      </c>
      <c r="AA37" s="239">
        <f t="shared" si="11"/>
        <v>4.9000000000000004</v>
      </c>
      <c r="AB37" s="247">
        <f t="shared" si="12"/>
        <v>4.7</v>
      </c>
    </row>
    <row r="38" spans="1:28" x14ac:dyDescent="0.25">
      <c r="A38" s="143" t="str">
        <f>'Crisis Indicator Data'!A35</f>
        <v>Mixed migration flows in Greece</v>
      </c>
      <c r="B38" s="144" t="str">
        <f>'Crisis Indicator Data'!B35</f>
        <v>International displacement</v>
      </c>
      <c r="C38" s="144" t="str">
        <f>'Crisis Indicator Data'!C35</f>
        <v>GRC002</v>
      </c>
      <c r="D38" s="144" t="str">
        <f>'Crisis Indicator Data'!D35</f>
        <v>Greece</v>
      </c>
      <c r="E38" s="145" t="str">
        <f>'Crisis Indicator Data'!E35</f>
        <v>GRC</v>
      </c>
      <c r="F38" s="245">
        <f>IF('Crisis Indicator Data'!F35="x","x",IF(LOG('Crisis Indicator Data'!F35)&lt;F$4,0,IF(LOG('Crisis Indicator Data'!F35)&gt;F$3,5,ROUND(5-(F$3-LOG('Crisis Indicator Data'!F35))/(F$3-F$4)*5,1))))</f>
        <v>0.9</v>
      </c>
      <c r="G38" s="141">
        <f>IF('Crisis Indicator Data'!F35="x","x",IF(B38="Regional crisis",('Crisis Indicator Data'!F35/VLOOKUP('Impact of the crisis'!$C38,'Regional Crises'!$B$1:$R$66,4,FALSE)),'Crisis Indicator Data'!F35/VLOOKUP('Impact of the crisis'!$E38,'Country Indicator Data'!$B$4:$P$300,15,FALSE)))</f>
        <v>2.6098293250581849E-2</v>
      </c>
      <c r="H38" s="239">
        <f t="shared" ref="H38:H69" si="13">IF(G38="x","x",IF(G38&lt;H$4,0,IF(G38&gt;H$3,5,ROUND(5-(H$3-G38)/(H$3-H$4)*5,1))))</f>
        <v>0</v>
      </c>
      <c r="I38" s="239">
        <f t="shared" ref="I38:I69" si="14">IF(AND(H38="x",F38="x"),"x",AVERAGE(F38,H38))</f>
        <v>0.45</v>
      </c>
      <c r="J38" s="239">
        <f>IF('Crisis Indicator Data'!G35="x","x",IF(LOG('Crisis Indicator Data'!G35)&lt;J$4,0,IF(LOG('Crisis Indicator Data'!G35)&gt;J$3,5,ROUND(5-(J$3-LOG('Crisis Indicator Data'!G35))/(J$3-J$4)*5,1))))</f>
        <v>0</v>
      </c>
      <c r="K38" s="141">
        <f>IF('Crisis Indicator Data'!G35="x","x",IF(B38="Regional crisis",('Crisis Indicator Data'!G35/VLOOKUP('Impact of the crisis'!$C38,'Regional Crises'!$B$1:$R$66,5,FALSE)),'Crisis Indicator Data'!G35/VLOOKUP('Impact of the crisis'!$E38,'Country Indicator Data'!$B$4:$P$300,14,FALSE)))</f>
        <v>3.3591731266149873E-2</v>
      </c>
      <c r="L38" s="239">
        <f t="shared" ref="L38:L69" si="15">IF(K38="x","x",IF(K38&lt;L$4,0,IF(K38&gt;L$3,5,ROUND(5-(L$3-K38)/(L$3-L$4)*5,1))))</f>
        <v>0.1</v>
      </c>
      <c r="M38" s="239">
        <f t="shared" ref="M38:M69" si="16">IF(AND(L38="x",J38="x"),"x",AVERAGE(J38,L38))</f>
        <v>0.05</v>
      </c>
      <c r="N38" s="239">
        <f t="shared" ref="N38:N69" si="17">IF(AND(M38="x",I38="x"),"x",IF(OR(M38="x",I38="x"),AVERAGE(I38,M38),ROUND((5-GEOMEAN(((5-I38)/5*4+1),((5-M38)/5*4+1)))/4*5,1)))</f>
        <v>0.3</v>
      </c>
      <c r="O38" s="239">
        <f>IF('Crisis Indicator Data'!H35="x","x",IF('Crisis Indicator Data'!H35=0,0,IF(LOG('Crisis Indicator Data'!H35)&lt;O$4,0,IF(LOG('Crisis Indicator Data'!H35)&gt;O$3,5,ROUND(5-(O$3-LOG('Crisis Indicator Data'!H35))/(O$3-O$4)*5,1)))))</f>
        <v>1</v>
      </c>
      <c r="P38" s="141">
        <f>IF('Crisis Indicator Data'!H35="x","x",'Crisis Indicator Data'!H35/'Crisis Indicator Data'!G35)</f>
        <v>0.32692307692307693</v>
      </c>
      <c r="Q38" s="239">
        <f t="shared" ref="Q38:Q69" si="18">IF(P38="x","x",IF(P38&lt;Q$4,0,IF(P38&gt;Q$3,5,ROUND(5-(Q$3-P38)/(Q$3-Q$4)*5,1))))</f>
        <v>1.6</v>
      </c>
      <c r="R38" s="239">
        <f t="shared" ref="R38:R69" si="19">IF(AND(Q38="x",O38="x"),"x",AVERAGE(O38,Q38))</f>
        <v>1.3</v>
      </c>
      <c r="S38" s="239">
        <f>IF('Crisis Indicator Data'!I35="x","x",IF('Crisis Indicator Data'!I35=0,0,IF(LOG('Crisis Indicator Data'!I35)&lt;S$4,0,IF(LOG('Crisis Indicator Data'!I35)&gt;S$3,5,ROUND(5-(S$3-LOG('Crisis Indicator Data'!I35))/(S$3-S$4)*5,1)))))</f>
        <v>3</v>
      </c>
      <c r="T38" s="141">
        <f>IF('Crisis Indicator Data'!H35="x","x",IF('Crisis Indicator Data'!I35="x","x",'Crisis Indicator Data'!I35/'Crisis Indicator Data'!H35))</f>
        <v>1</v>
      </c>
      <c r="U38" s="239">
        <f t="shared" ref="U38:U69" si="20">IF(T38="x","x",IF(T38&lt;U$4,0,IF(T38&gt;U$3,5,ROUND(5-(U$3-T38)/(U$3-U$4)*5,1))))</f>
        <v>5</v>
      </c>
      <c r="V38" s="239">
        <f t="shared" ref="V38:V69" si="21">IF(AND(U38="x",S38="x"),"x",ROUND(AVERAGE(S38,U38),1))</f>
        <v>4</v>
      </c>
      <c r="W38" s="239">
        <f>IF('Crisis Indicator Data'!L35="x","x",IF('Crisis Indicator Data'!L35=0,0,IF(LOG('Crisis Indicator Data'!L35)&lt;W$4,0,IF(LOG('Crisis Indicator Data'!L35)&gt;W$3,5,ROUND(5-(W$3-LOG('Crisis Indicator Data'!L35))/(W$3-W$4)*5,1)))))</f>
        <v>1.8</v>
      </c>
      <c r="X38" s="246">
        <f>IF(OR('Crisis Indicator Data'!L35="x",'Crisis Indicator Data'!H35="x"),"x",'Crisis Indicator Data'!L35/'Crisis Indicator Data'!H35)</f>
        <v>1.5126050420168066E-4</v>
      </c>
      <c r="Y38" s="239">
        <f t="shared" ref="Y38:Y69" si="22">IF(X38="x","x",IF(X38&lt;Y$4,0,IF(X38&gt;Y$3,5,ROUND(5-(Y$3-X38)/(Y$3-Y$4)*5,1))))</f>
        <v>5</v>
      </c>
      <c r="Z38" s="239">
        <f t="shared" ref="Z38:Z69" si="23">IF(AND(Y38="x",W38="x"),"x",ROUND(AVERAGE(W38,Y38),1))</f>
        <v>3.4</v>
      </c>
      <c r="AA38" s="239">
        <f t="shared" ref="AA38:AA69" si="24">IF(AND(V38="x",Z38="x"),"x",IF(OR(V38="x",Z38="x"),AVERAGE(V38,Z38),ROUND((5-GEOMEAN(((5-V38)/5*4+1),((5-Z38)/5*4+1)))/4*5,1)))</f>
        <v>3.7</v>
      </c>
      <c r="AB38" s="247">
        <f t="shared" ref="AB38:AB69" si="25">IF(AND(R38="x",AA38="x"),"x",IF(OR(R38="x",AA38="x"),AVERAGE(R38,AA38),ROUND((5-GEOMEAN(((5-R38)/5*4+1),((5-AA38)/5*4+1)))/4*5,1)))</f>
        <v>2.7</v>
      </c>
    </row>
    <row r="39" spans="1:28" x14ac:dyDescent="0.25">
      <c r="A39" s="143" t="str">
        <f>'Crisis Indicator Data'!A36</f>
        <v>Complex crisis in Guatemala</v>
      </c>
      <c r="B39" s="144" t="str">
        <f>'Crisis Indicator Data'!B36</f>
        <v>Complex crisis</v>
      </c>
      <c r="C39" s="144" t="str">
        <f>'Crisis Indicator Data'!C36</f>
        <v>GTM001</v>
      </c>
      <c r="D39" s="144" t="str">
        <f>'Crisis Indicator Data'!D36</f>
        <v>Guatemala</v>
      </c>
      <c r="E39" s="145" t="str">
        <f>'Crisis Indicator Data'!E36</f>
        <v>GTM</v>
      </c>
      <c r="F39" s="245">
        <f>IF('Crisis Indicator Data'!F36="x","x",IF(LOG('Crisis Indicator Data'!F36)&lt;F$4,0,IF(LOG('Crisis Indicator Data'!F36)&gt;F$3,5,ROUND(5-(F$3-LOG('Crisis Indicator Data'!F36))/(F$3-F$4)*5,1))))</f>
        <v>3.4</v>
      </c>
      <c r="G39" s="141">
        <f>IF('Crisis Indicator Data'!F36="x","x",IF(B39="Regional crisis",('Crisis Indicator Data'!F36/VLOOKUP('Impact of the crisis'!$C39,'Regional Crises'!$B$1:$R$66,4,FALSE)),'Crisis Indicator Data'!F36/VLOOKUP('Impact of the crisis'!$E39,'Country Indicator Data'!$B$4:$P$300,15,FALSE)))</f>
        <v>1</v>
      </c>
      <c r="H39" s="239">
        <f t="shared" si="13"/>
        <v>5</v>
      </c>
      <c r="I39" s="239">
        <f t="shared" si="14"/>
        <v>4.2</v>
      </c>
      <c r="J39" s="239">
        <f>IF('Crisis Indicator Data'!G36="x","x",IF(LOG('Crisis Indicator Data'!G36)&lt;J$4,0,IF(LOG('Crisis Indicator Data'!G36)&gt;J$3,5,ROUND(5-(J$3-LOG('Crisis Indicator Data'!G36))/(J$3-J$4)*5,1))))</f>
        <v>3.9</v>
      </c>
      <c r="K39" s="141">
        <f>IF('Crisis Indicator Data'!G36="x","x",IF(B39="Regional crisis",('Crisis Indicator Data'!G36/VLOOKUP('Impact of the crisis'!$C39,'Regional Crises'!$B$1:$R$66,5,FALSE)),'Crisis Indicator Data'!G36/VLOOKUP('Impact of the crisis'!$E39,'Country Indicator Data'!$B$4:$P$300,14,FALSE)))</f>
        <v>1</v>
      </c>
      <c r="L39" s="239">
        <f t="shared" si="15"/>
        <v>5</v>
      </c>
      <c r="M39" s="239">
        <f t="shared" si="16"/>
        <v>4.45</v>
      </c>
      <c r="N39" s="239">
        <f t="shared" si="17"/>
        <v>4.3</v>
      </c>
      <c r="O39" s="239">
        <f>IF('Crisis Indicator Data'!H36="x","x",IF('Crisis Indicator Data'!H36=0,0,IF(LOG('Crisis Indicator Data'!H36)&lt;O$4,0,IF(LOG('Crisis Indicator Data'!H36)&gt;O$3,5,ROUND(5-(O$3-LOG('Crisis Indicator Data'!H36))/(O$3-O$4)*5,1)))))</f>
        <v>3.7</v>
      </c>
      <c r="P39" s="141">
        <f>IF('Crisis Indicator Data'!H36="x","x",'Crisis Indicator Data'!H36/'Crisis Indicator Data'!G36)</f>
        <v>0.36912751677852351</v>
      </c>
      <c r="Q39" s="239">
        <f t="shared" si="18"/>
        <v>1.8</v>
      </c>
      <c r="R39" s="239">
        <f t="shared" si="19"/>
        <v>2.75</v>
      </c>
      <c r="S39" s="239">
        <f>IF('Crisis Indicator Data'!I36="x","x",IF('Crisis Indicator Data'!I36=0,0,IF(LOG('Crisis Indicator Data'!I36)&lt;S$4,0,IF(LOG('Crisis Indicator Data'!I36)&gt;S$3,5,ROUND(5-(S$3-LOG('Crisis Indicator Data'!I36))/(S$3-S$4)*5,1)))))</f>
        <v>3.4</v>
      </c>
      <c r="T39" s="141">
        <f>IF('Crisis Indicator Data'!H36="x","x",IF('Crisis Indicator Data'!I36="x","x",'Crisis Indicator Data'!I36/'Crisis Indicator Data'!H36))</f>
        <v>4.3999999999999997E-2</v>
      </c>
      <c r="U39" s="239">
        <f t="shared" si="20"/>
        <v>1.5</v>
      </c>
      <c r="V39" s="239">
        <f t="shared" si="21"/>
        <v>2.5</v>
      </c>
      <c r="W39" s="239">
        <f>IF('Crisis Indicator Data'!L36="x","x",IF('Crisis Indicator Data'!L36=0,0,IF(LOG('Crisis Indicator Data'!L36)&lt;W$4,0,IF(LOG('Crisis Indicator Data'!L36)&gt;W$3,5,ROUND(5-(W$3-LOG('Crisis Indicator Data'!L36))/(W$3-W$4)*5,1)))))</f>
        <v>4.7</v>
      </c>
      <c r="X39" s="246">
        <f>IF(OR('Crisis Indicator Data'!L36="x",'Crisis Indicator Data'!H36="x"),"x",'Crisis Indicator Data'!L36/'Crisis Indicator Data'!H36)</f>
        <v>3.4109090909090911E-4</v>
      </c>
      <c r="Y39" s="239">
        <f t="shared" si="22"/>
        <v>5</v>
      </c>
      <c r="Z39" s="239">
        <f t="shared" si="23"/>
        <v>4.9000000000000004</v>
      </c>
      <c r="AA39" s="239">
        <f t="shared" si="24"/>
        <v>4</v>
      </c>
      <c r="AB39" s="247">
        <f t="shared" si="25"/>
        <v>3.4</v>
      </c>
    </row>
    <row r="40" spans="1:28" x14ac:dyDescent="0.25">
      <c r="A40" s="143" t="str">
        <f>'Crisis Indicator Data'!A37</f>
        <v>Hurricane Eta and Iota in Guatemala</v>
      </c>
      <c r="B40" s="144" t="str">
        <f>'Crisis Indicator Data'!B37</f>
        <v>Tropical cyclone</v>
      </c>
      <c r="C40" s="144" t="str">
        <f>'Crisis Indicator Data'!C37</f>
        <v>GTM003</v>
      </c>
      <c r="D40" s="144" t="str">
        <f>'Crisis Indicator Data'!D37</f>
        <v>Guatemala</v>
      </c>
      <c r="E40" s="145" t="str">
        <f>'Crisis Indicator Data'!E37</f>
        <v>GTM</v>
      </c>
      <c r="F40" s="245">
        <f>IF('Crisis Indicator Data'!F37="x","x",IF(LOG('Crisis Indicator Data'!F37)&lt;F$4,0,IF(LOG('Crisis Indicator Data'!F37)&gt;F$3,5,ROUND(5-(F$3-LOG('Crisis Indicator Data'!F37))/(F$3-F$4)*5,1))))</f>
        <v>3.3</v>
      </c>
      <c r="G40" s="141">
        <f>IF('Crisis Indicator Data'!F37="x","x",IF(B40="Regional crisis",('Crisis Indicator Data'!F37/VLOOKUP('Impact of the crisis'!$C40,'Regional Crises'!$B$1:$R$66,4,FALSE)),'Crisis Indicator Data'!F37/VLOOKUP('Impact of the crisis'!$E40,'Country Indicator Data'!$B$4:$P$300,15,FALSE)))</f>
        <v>0.9037047405748414</v>
      </c>
      <c r="H40" s="239">
        <f t="shared" si="13"/>
        <v>4.5</v>
      </c>
      <c r="I40" s="239">
        <f t="shared" si="14"/>
        <v>3.9</v>
      </c>
      <c r="J40" s="239">
        <f>IF('Crisis Indicator Data'!G37="x","x",IF(LOG('Crisis Indicator Data'!G37)&lt;J$4,0,IF(LOG('Crisis Indicator Data'!G37)&gt;J$3,5,ROUND(5-(J$3-LOG('Crisis Indicator Data'!G37))/(J$3-J$4)*5,1))))</f>
        <v>3.3</v>
      </c>
      <c r="K40" s="141">
        <f>IF('Crisis Indicator Data'!G37="x","x",IF(B40="Regional crisis",('Crisis Indicator Data'!G37/VLOOKUP('Impact of the crisis'!$C40,'Regional Crises'!$B$1:$R$66,5,FALSE)),'Crisis Indicator Data'!G37/VLOOKUP('Impact of the crisis'!$E40,'Country Indicator Data'!$B$4:$P$300,14,FALSE)))</f>
        <v>0.64026845637583896</v>
      </c>
      <c r="L40" s="239">
        <f t="shared" si="15"/>
        <v>3.2</v>
      </c>
      <c r="M40" s="239">
        <f t="shared" si="16"/>
        <v>3.25</v>
      </c>
      <c r="N40" s="239">
        <f t="shared" si="17"/>
        <v>3.6</v>
      </c>
      <c r="O40" s="239">
        <f>IF('Crisis Indicator Data'!H37="x","x",IF('Crisis Indicator Data'!H37=0,0,IF(LOG('Crisis Indicator Data'!H37)&lt;O$4,0,IF(LOG('Crisis Indicator Data'!H37)&gt;O$3,5,ROUND(5-(O$3-LOG('Crisis Indicator Data'!H37))/(O$3-O$4)*5,1)))))</f>
        <v>3.1</v>
      </c>
      <c r="P40" s="141">
        <f>IF('Crisis Indicator Data'!H37="x","x",'Crisis Indicator Data'!H37/'Crisis Indicator Data'!G37)</f>
        <v>0.25566037735849056</v>
      </c>
      <c r="Q40" s="239">
        <f t="shared" si="18"/>
        <v>1.2</v>
      </c>
      <c r="R40" s="239">
        <f t="shared" si="19"/>
        <v>2.15</v>
      </c>
      <c r="S40" s="239">
        <f>IF('Crisis Indicator Data'!I37="x","x",IF('Crisis Indicator Data'!I37=0,0,IF(LOG('Crisis Indicator Data'!I37)&lt;S$4,0,IF(LOG('Crisis Indicator Data'!I37)&gt;S$3,5,ROUND(5-(S$3-LOG('Crisis Indicator Data'!I37))/(S$3-S$4)*5,1)))))</f>
        <v>3.3</v>
      </c>
      <c r="T40" s="141">
        <f>IF('Crisis Indicator Data'!H37="x","x",IF('Crisis Indicator Data'!I37="x","x",'Crisis Indicator Data'!I37/'Crisis Indicator Data'!H37))</f>
        <v>8.6100861008610086E-2</v>
      </c>
      <c r="U40" s="239">
        <f t="shared" si="20"/>
        <v>2.9</v>
      </c>
      <c r="V40" s="239">
        <f t="shared" si="21"/>
        <v>3.1</v>
      </c>
      <c r="W40" s="239">
        <f>IF('Crisis Indicator Data'!L37="x","x",IF('Crisis Indicator Data'!L37=0,0,IF(LOG('Crisis Indicator Data'!L37)&lt;W$4,0,IF(LOG('Crisis Indicator Data'!L37)&gt;W$3,5,ROUND(5-(W$3-LOG('Crisis Indicator Data'!L37))/(W$3-W$4)*5,1)))))</f>
        <v>2.6</v>
      </c>
      <c r="X40" s="246">
        <f>IF(OR('Crisis Indicator Data'!L37="x",'Crisis Indicator Data'!H37="x"),"x",'Crisis Indicator Data'!L37/'Crisis Indicator Data'!H37)</f>
        <v>2.5010250102501026E-5</v>
      </c>
      <c r="Y40" s="239">
        <f t="shared" si="22"/>
        <v>1.3</v>
      </c>
      <c r="Z40" s="239">
        <f t="shared" si="23"/>
        <v>2</v>
      </c>
      <c r="AA40" s="239">
        <f t="shared" si="24"/>
        <v>2.6</v>
      </c>
      <c r="AB40" s="247">
        <f t="shared" si="25"/>
        <v>2.4</v>
      </c>
    </row>
    <row r="41" spans="1:28" x14ac:dyDescent="0.25">
      <c r="A41" s="143" t="str">
        <f>'Crisis Indicator Data'!A38</f>
        <v>Complex crisis in Honduras</v>
      </c>
      <c r="B41" s="144" t="str">
        <f>'Crisis Indicator Data'!B38</f>
        <v>Complex crisis</v>
      </c>
      <c r="C41" s="144" t="str">
        <f>'Crisis Indicator Data'!C38</f>
        <v>HND001</v>
      </c>
      <c r="D41" s="144" t="str">
        <f>'Crisis Indicator Data'!D38</f>
        <v>Honduras</v>
      </c>
      <c r="E41" s="145" t="str">
        <f>'Crisis Indicator Data'!E38</f>
        <v>HND</v>
      </c>
      <c r="F41" s="245">
        <f>IF('Crisis Indicator Data'!F38="x","x",IF(LOG('Crisis Indicator Data'!F38)&lt;F$4,0,IF(LOG('Crisis Indicator Data'!F38)&gt;F$3,5,ROUND(5-(F$3-LOG('Crisis Indicator Data'!F38))/(F$3-F$4)*5,1))))</f>
        <v>3.4</v>
      </c>
      <c r="G41" s="141">
        <f>IF('Crisis Indicator Data'!F38="x","x",IF(B41="Regional crisis",('Crisis Indicator Data'!F38/VLOOKUP('Impact of the crisis'!$C41,'Regional Crises'!$B$1:$R$66,4,FALSE)),'Crisis Indicator Data'!F38/VLOOKUP('Impact of the crisis'!$E41,'Country Indicator Data'!$B$4:$P$300,15,FALSE)))</f>
        <v>1</v>
      </c>
      <c r="H41" s="239">
        <f t="shared" si="13"/>
        <v>5</v>
      </c>
      <c r="I41" s="239">
        <f t="shared" si="14"/>
        <v>4.2</v>
      </c>
      <c r="J41" s="239">
        <f>IF('Crisis Indicator Data'!G38="x","x",IF(LOG('Crisis Indicator Data'!G38)&lt;J$4,0,IF(LOG('Crisis Indicator Data'!G38)&gt;J$3,5,ROUND(5-(J$3-LOG('Crisis Indicator Data'!G38))/(J$3-J$4)*5,1))))</f>
        <v>3.2</v>
      </c>
      <c r="K41" s="141">
        <f>IF('Crisis Indicator Data'!G38="x","x",IF(B41="Regional crisis",('Crisis Indicator Data'!G38/VLOOKUP('Impact of the crisis'!$C41,'Regional Crises'!$B$1:$R$66,5,FALSE)),'Crisis Indicator Data'!G38/VLOOKUP('Impact of the crisis'!$E41,'Country Indicator Data'!$B$4:$P$300,14,FALSE)))</f>
        <v>1</v>
      </c>
      <c r="L41" s="239">
        <f t="shared" si="15"/>
        <v>5</v>
      </c>
      <c r="M41" s="239">
        <f t="shared" si="16"/>
        <v>4.0999999999999996</v>
      </c>
      <c r="N41" s="239">
        <f t="shared" si="17"/>
        <v>4.2</v>
      </c>
      <c r="O41" s="239">
        <f>IF('Crisis Indicator Data'!H38="x","x",IF('Crisis Indicator Data'!H38=0,0,IF(LOG('Crisis Indicator Data'!H38)&lt;O$4,0,IF(LOG('Crisis Indicator Data'!H38)&gt;O$3,5,ROUND(5-(O$3-LOG('Crisis Indicator Data'!H38))/(O$3-O$4)*5,1)))))</f>
        <v>3.2</v>
      </c>
      <c r="P41" s="141">
        <f>IF('Crisis Indicator Data'!H38="x","x",'Crisis Indicator Data'!H38/'Crisis Indicator Data'!G38)</f>
        <v>0.29482419742301813</v>
      </c>
      <c r="Q41" s="239">
        <f t="shared" si="18"/>
        <v>1.4</v>
      </c>
      <c r="R41" s="239">
        <f t="shared" si="19"/>
        <v>2.2999999999999998</v>
      </c>
      <c r="S41" s="239">
        <f>IF('Crisis Indicator Data'!I38="x","x",IF('Crisis Indicator Data'!I38=0,0,IF(LOG('Crisis Indicator Data'!I38)&lt;S$4,0,IF(LOG('Crisis Indicator Data'!I38)&gt;S$3,5,ROUND(5-(S$3-LOG('Crisis Indicator Data'!I38))/(S$3-S$4)*5,1)))))</f>
        <v>3.4</v>
      </c>
      <c r="T41" s="141">
        <f>IF('Crisis Indicator Data'!H38="x","x",IF('Crisis Indicator Data'!I38="x","x",'Crisis Indicator Data'!I38/'Crisis Indicator Data'!H38))</f>
        <v>9.1481481481481483E-2</v>
      </c>
      <c r="U41" s="239">
        <f t="shared" si="20"/>
        <v>3</v>
      </c>
      <c r="V41" s="239">
        <f t="shared" si="21"/>
        <v>3.2</v>
      </c>
      <c r="W41" s="239">
        <f>IF('Crisis Indicator Data'!L38="x","x",IF('Crisis Indicator Data'!L38=0,0,IF(LOG('Crisis Indicator Data'!L38)&lt;W$4,0,IF(LOG('Crisis Indicator Data'!L38)&gt;W$3,5,ROUND(5-(W$3-LOG('Crisis Indicator Data'!L38))/(W$3-W$4)*5,1)))))</f>
        <v>4.7</v>
      </c>
      <c r="X41" s="246">
        <f>IF(OR('Crisis Indicator Data'!L38="x",'Crisis Indicator Data'!H38="x"),"x",'Crisis Indicator Data'!L38/'Crisis Indicator Data'!H38)</f>
        <v>6.9703703703703703E-4</v>
      </c>
      <c r="Y41" s="239">
        <f t="shared" si="22"/>
        <v>5</v>
      </c>
      <c r="Z41" s="239">
        <f t="shared" si="23"/>
        <v>4.9000000000000004</v>
      </c>
      <c r="AA41" s="239">
        <f t="shared" si="24"/>
        <v>4.2</v>
      </c>
      <c r="AB41" s="247">
        <f t="shared" si="25"/>
        <v>3.4</v>
      </c>
    </row>
    <row r="42" spans="1:28" x14ac:dyDescent="0.25">
      <c r="A42" s="143" t="str">
        <f>'Crisis Indicator Data'!A39</f>
        <v>Hurricane Eta and Iota in Honduras</v>
      </c>
      <c r="B42" s="144" t="str">
        <f>'Crisis Indicator Data'!B39</f>
        <v>Tropical cyclone</v>
      </c>
      <c r="C42" s="144" t="str">
        <f>'Crisis Indicator Data'!C39</f>
        <v>HND002</v>
      </c>
      <c r="D42" s="144" t="str">
        <f>'Crisis Indicator Data'!D39</f>
        <v>Honduras</v>
      </c>
      <c r="E42" s="145" t="str">
        <f>'Crisis Indicator Data'!E39</f>
        <v>HND</v>
      </c>
      <c r="F42" s="245">
        <f>IF('Crisis Indicator Data'!F39="x","x",IF(LOG('Crisis Indicator Data'!F39)&lt;F$4,0,IF(LOG('Crisis Indicator Data'!F39)&gt;F$3,5,ROUND(5-(F$3-LOG('Crisis Indicator Data'!F39))/(F$3-F$4)*5,1))))</f>
        <v>3.4</v>
      </c>
      <c r="G42" s="141">
        <f>IF('Crisis Indicator Data'!F39="x","x",IF(B42="Regional crisis",('Crisis Indicator Data'!F39/VLOOKUP('Impact of the crisis'!$C42,'Regional Crises'!$B$1:$R$66,4,FALSE)),'Crisis Indicator Data'!F39/VLOOKUP('Impact of the crisis'!$E42,'Country Indicator Data'!$B$4:$P$300,15,FALSE)))</f>
        <v>1.0053624095093396</v>
      </c>
      <c r="H42" s="239">
        <f t="shared" si="13"/>
        <v>5</v>
      </c>
      <c r="I42" s="239">
        <f t="shared" si="14"/>
        <v>4.2</v>
      </c>
      <c r="J42" s="239">
        <f>IF('Crisis Indicator Data'!G39="x","x",IF(LOG('Crisis Indicator Data'!G39)&lt;J$4,0,IF(LOG('Crisis Indicator Data'!G39)&gt;J$3,5,ROUND(5-(J$3-LOG('Crisis Indicator Data'!G39))/(J$3-J$4)*5,1))))</f>
        <v>2.9</v>
      </c>
      <c r="K42" s="141">
        <f>IF('Crisis Indicator Data'!G39="x","x",IF(B42="Regional crisis",('Crisis Indicator Data'!G39/VLOOKUP('Impact of the crisis'!$C42,'Regional Crises'!$B$1:$R$66,5,FALSE)),'Crisis Indicator Data'!G39/VLOOKUP('Impact of the crisis'!$E42,'Country Indicator Data'!$B$4:$P$300,14,FALSE)))</f>
        <v>0.817864162480891</v>
      </c>
      <c r="L42" s="239">
        <f t="shared" si="15"/>
        <v>4.0999999999999996</v>
      </c>
      <c r="M42" s="239">
        <f t="shared" si="16"/>
        <v>3.5</v>
      </c>
      <c r="N42" s="239">
        <f t="shared" si="17"/>
        <v>3.9</v>
      </c>
      <c r="O42" s="239">
        <f>IF('Crisis Indicator Data'!H39="x","x",IF('Crisis Indicator Data'!H39=0,0,IF(LOG('Crisis Indicator Data'!H39)&lt;O$4,0,IF(LOG('Crisis Indicator Data'!H39)&gt;O$3,5,ROUND(5-(O$3-LOG('Crisis Indicator Data'!H39))/(O$3-O$4)*5,1)))))</f>
        <v>3.6</v>
      </c>
      <c r="P42" s="141">
        <f>IF('Crisis Indicator Data'!H39="x","x",'Crisis Indicator Data'!H39/'Crisis Indicator Data'!G39)</f>
        <v>0.62750333778371159</v>
      </c>
      <c r="Q42" s="239">
        <f t="shared" si="18"/>
        <v>3.1</v>
      </c>
      <c r="R42" s="239">
        <f t="shared" si="19"/>
        <v>3.35</v>
      </c>
      <c r="S42" s="239">
        <f>IF('Crisis Indicator Data'!I39="x","x",IF('Crisis Indicator Data'!I39=0,0,IF(LOG('Crisis Indicator Data'!I39)&lt;S$4,0,IF(LOG('Crisis Indicator Data'!I39)&gt;S$3,5,ROUND(5-(S$3-LOG('Crisis Indicator Data'!I39))/(S$3-S$4)*5,1)))))</f>
        <v>2.8</v>
      </c>
      <c r="T42" s="141">
        <f>IF('Crisis Indicator Data'!H39="x","x",IF('Crisis Indicator Data'!I39="x","x",'Crisis Indicator Data'!I39/'Crisis Indicator Data'!H39))</f>
        <v>2.0425531914893616E-2</v>
      </c>
      <c r="U42" s="239">
        <f t="shared" si="20"/>
        <v>0.7</v>
      </c>
      <c r="V42" s="239">
        <f t="shared" si="21"/>
        <v>1.8</v>
      </c>
      <c r="W42" s="239">
        <f>IF('Crisis Indicator Data'!L39="x","x",IF('Crisis Indicator Data'!L39=0,0,IF(LOG('Crisis Indicator Data'!L39)&lt;W$4,0,IF(LOG('Crisis Indicator Data'!L39)&gt;W$3,5,ROUND(5-(W$3-LOG('Crisis Indicator Data'!L39))/(W$3-W$4)*5,1)))))</f>
        <v>2.8</v>
      </c>
      <c r="X42" s="246">
        <f>IF(OR('Crisis Indicator Data'!L39="x",'Crisis Indicator Data'!H39="x"),"x",'Crisis Indicator Data'!L39/'Crisis Indicator Data'!H39)</f>
        <v>2.0851063829787234E-5</v>
      </c>
      <c r="Y42" s="239">
        <f t="shared" si="22"/>
        <v>1</v>
      </c>
      <c r="Z42" s="239">
        <f t="shared" si="23"/>
        <v>1.9</v>
      </c>
      <c r="AA42" s="239">
        <f t="shared" si="24"/>
        <v>1.9</v>
      </c>
      <c r="AB42" s="247">
        <f t="shared" si="25"/>
        <v>2.7</v>
      </c>
    </row>
    <row r="43" spans="1:28" x14ac:dyDescent="0.25">
      <c r="A43" s="143" t="str">
        <f>'Crisis Indicator Data'!A40</f>
        <v>Complex crisis in Haiti</v>
      </c>
      <c r="B43" s="144" t="str">
        <f>'Crisis Indicator Data'!B40</f>
        <v>Complex crisis</v>
      </c>
      <c r="C43" s="144" t="str">
        <f>'Crisis Indicator Data'!C40</f>
        <v>HTI001</v>
      </c>
      <c r="D43" s="144" t="str">
        <f>'Crisis Indicator Data'!D40</f>
        <v>Haiti</v>
      </c>
      <c r="E43" s="145" t="str">
        <f>'Crisis Indicator Data'!E40</f>
        <v>HTI</v>
      </c>
      <c r="F43" s="245">
        <f>IF('Crisis Indicator Data'!F40="x","x",IF(LOG('Crisis Indicator Data'!F40)&lt;F$4,0,IF(LOG('Crisis Indicator Data'!F40)&gt;F$3,5,ROUND(5-(F$3-LOG('Crisis Indicator Data'!F40))/(F$3-F$4)*5,1))))</f>
        <v>2.4</v>
      </c>
      <c r="G43" s="141">
        <f>IF('Crisis Indicator Data'!F40="x","x",IF(B43="Regional crisis",('Crisis Indicator Data'!F40/VLOOKUP('Impact of the crisis'!$C43,'Regional Crises'!$B$1:$R$66,4,FALSE)),'Crisis Indicator Data'!F40/VLOOKUP('Impact of the crisis'!$E43,'Country Indicator Data'!$B$4:$P$300,15,FALSE)))</f>
        <v>0.98570391872278662</v>
      </c>
      <c r="H43" s="239">
        <f t="shared" si="13"/>
        <v>4.9000000000000004</v>
      </c>
      <c r="I43" s="239">
        <f t="shared" si="14"/>
        <v>3.6500000000000004</v>
      </c>
      <c r="J43" s="239">
        <f>IF('Crisis Indicator Data'!G40="x","x",IF(LOG('Crisis Indicator Data'!G40)&lt;J$4,0,IF(LOG('Crisis Indicator Data'!G40)&gt;J$3,5,ROUND(5-(J$3-LOG('Crisis Indicator Data'!G40))/(J$3-J$4)*5,1))))</f>
        <v>3.5</v>
      </c>
      <c r="K43" s="141">
        <f>IF('Crisis Indicator Data'!G40="x","x",IF(B43="Regional crisis",('Crisis Indicator Data'!G40/VLOOKUP('Impact of the crisis'!$C43,'Regional Crises'!$B$1:$R$66,5,FALSE)),'Crisis Indicator Data'!G40/VLOOKUP('Impact of the crisis'!$E43,'Country Indicator Data'!$B$4:$P$300,14,FALSE)))</f>
        <v>1</v>
      </c>
      <c r="L43" s="239">
        <f t="shared" si="15"/>
        <v>5</v>
      </c>
      <c r="M43" s="239">
        <f t="shared" si="16"/>
        <v>4.25</v>
      </c>
      <c r="N43" s="239">
        <f t="shared" si="17"/>
        <v>4</v>
      </c>
      <c r="O43" s="239">
        <f>IF('Crisis Indicator Data'!H40="x","x",IF('Crisis Indicator Data'!H40=0,0,IF(LOG('Crisis Indicator Data'!H40)&lt;O$4,0,IF(LOG('Crisis Indicator Data'!H40)&gt;O$3,5,ROUND(5-(O$3-LOG('Crisis Indicator Data'!H40))/(O$3-O$4)*5,1)))))</f>
        <v>4</v>
      </c>
      <c r="P43" s="141">
        <f>IF('Crisis Indicator Data'!H40="x","x",'Crisis Indicator Data'!H40/'Crisis Indicator Data'!G40)</f>
        <v>0.69141126812259135</v>
      </c>
      <c r="Q43" s="239">
        <f t="shared" si="18"/>
        <v>3.4</v>
      </c>
      <c r="R43" s="239">
        <f t="shared" si="19"/>
        <v>3.7</v>
      </c>
      <c r="S43" s="239">
        <f>IF('Crisis Indicator Data'!I40="x","x",IF('Crisis Indicator Data'!I40=0,0,IF(LOG('Crisis Indicator Data'!I40)&lt;S$4,0,IF(LOG('Crisis Indicator Data'!I40)&gt;S$3,5,ROUND(5-(S$3-LOG('Crisis Indicator Data'!I40))/(S$3-S$4)*5,1)))))</f>
        <v>3.2</v>
      </c>
      <c r="T43" s="141">
        <f>IF('Crisis Indicator Data'!H40="x","x",IF('Crisis Indicator Data'!I40="x","x",'Crisis Indicator Data'!I40/'Crisis Indicator Data'!H40))</f>
        <v>2.3888520238885203E-2</v>
      </c>
      <c r="U43" s="239">
        <f t="shared" si="20"/>
        <v>0.8</v>
      </c>
      <c r="V43" s="239">
        <f t="shared" si="21"/>
        <v>2</v>
      </c>
      <c r="W43" s="239">
        <f>IF('Crisis Indicator Data'!L40="x","x",IF('Crisis Indicator Data'!L40=0,0,IF(LOG('Crisis Indicator Data'!L40)&lt;W$4,0,IF(LOG('Crisis Indicator Data'!L40)&gt;W$3,5,ROUND(5-(W$3-LOG('Crisis Indicator Data'!L40))/(W$3-W$4)*5,1)))))</f>
        <v>4.8</v>
      </c>
      <c r="X43" s="246">
        <f>IF(OR('Crisis Indicator Data'!L40="x",'Crisis Indicator Data'!H40="x"),"x",'Crisis Indicator Data'!L40/'Crisis Indicator Data'!H40)</f>
        <v>2.9303251493032514E-4</v>
      </c>
      <c r="Y43" s="239">
        <f t="shared" si="22"/>
        <v>5</v>
      </c>
      <c r="Z43" s="239">
        <f t="shared" si="23"/>
        <v>4.9000000000000004</v>
      </c>
      <c r="AA43" s="239">
        <f t="shared" si="24"/>
        <v>3.9</v>
      </c>
      <c r="AB43" s="247">
        <f t="shared" si="25"/>
        <v>3.8</v>
      </c>
    </row>
    <row r="44" spans="1:28" x14ac:dyDescent="0.25">
      <c r="A44" s="143" t="str">
        <f>'Crisis Indicator Data'!A41</f>
        <v xml:space="preserve">Nippes Earthquake </v>
      </c>
      <c r="B44" s="144" t="str">
        <f>'Crisis Indicator Data'!B41</f>
        <v>Earthquake</v>
      </c>
      <c r="C44" s="144" t="str">
        <f>'Crisis Indicator Data'!C41</f>
        <v>HTI002</v>
      </c>
      <c r="D44" s="144" t="str">
        <f>'Crisis Indicator Data'!D41</f>
        <v>Haiti</v>
      </c>
      <c r="E44" s="145" t="str">
        <f>'Crisis Indicator Data'!E41</f>
        <v>HTI</v>
      </c>
      <c r="F44" s="245">
        <f>IF('Crisis Indicator Data'!F41="x","x",IF(LOG('Crisis Indicator Data'!F41)&lt;F$4,0,IF(LOG('Crisis Indicator Data'!F41)&gt;F$3,5,ROUND(5-(F$3-LOG('Crisis Indicator Data'!F41))/(F$3-F$4)*5,1))))</f>
        <v>1.8</v>
      </c>
      <c r="G44" s="141">
        <f>IF('Crisis Indicator Data'!F41="x","x",IF(B44="Regional crisis",('Crisis Indicator Data'!F41/VLOOKUP('Impact of the crisis'!$C44,'Regional Crises'!$B$1:$R$66,4,FALSE)),'Crisis Indicator Data'!F41/VLOOKUP('Impact of the crisis'!$E44,'Country Indicator Data'!$B$4:$P$300,15,FALSE)))</f>
        <v>0.46629172714078376</v>
      </c>
      <c r="H44" s="239">
        <f t="shared" si="13"/>
        <v>2.2999999999999998</v>
      </c>
      <c r="I44" s="239">
        <f t="shared" si="14"/>
        <v>2.0499999999999998</v>
      </c>
      <c r="J44" s="239">
        <f>IF('Crisis Indicator Data'!G41="x","x",IF(LOG('Crisis Indicator Data'!G41)&lt;J$4,0,IF(LOG('Crisis Indicator Data'!G41)&gt;J$3,5,ROUND(5-(J$3-LOG('Crisis Indicator Data'!G41))/(J$3-J$4)*5,1))))</f>
        <v>2.7</v>
      </c>
      <c r="K44" s="141">
        <f>IF('Crisis Indicator Data'!G41="x","x",IF(B44="Regional crisis",('Crisis Indicator Data'!G41/VLOOKUP('Impact of the crisis'!$C44,'Regional Crises'!$B$1:$R$66,5,FALSE)),'Crisis Indicator Data'!G41/VLOOKUP('Impact of the crisis'!$E44,'Country Indicator Data'!$B$4:$P$300,14,FALSE)))</f>
        <v>0.58992475683611667</v>
      </c>
      <c r="L44" s="239">
        <f t="shared" si="15"/>
        <v>2.9</v>
      </c>
      <c r="M44" s="239">
        <f t="shared" si="16"/>
        <v>2.8</v>
      </c>
      <c r="N44" s="239">
        <f t="shared" si="17"/>
        <v>2.4</v>
      </c>
      <c r="O44" s="239">
        <f>IF('Crisis Indicator Data'!H41="x","x",IF('Crisis Indicator Data'!H41=0,0,IF(LOG('Crisis Indicator Data'!H41)&lt;O$4,0,IF(LOG('Crisis Indicator Data'!H41)&gt;O$3,5,ROUND(5-(O$3-LOG('Crisis Indicator Data'!H41))/(O$3-O$4)*5,1)))))</f>
        <v>2.2999999999999998</v>
      </c>
      <c r="P44" s="141">
        <f>IF('Crisis Indicator Data'!H41="x","x",'Crisis Indicator Data'!H41/'Crisis Indicator Data'!G41)</f>
        <v>0.12443614870119769</v>
      </c>
      <c r="Q44" s="239">
        <f t="shared" si="18"/>
        <v>0.6</v>
      </c>
      <c r="R44" s="239">
        <f t="shared" si="19"/>
        <v>1.45</v>
      </c>
      <c r="S44" s="239">
        <f>IF('Crisis Indicator Data'!I41="x","x",IF('Crisis Indicator Data'!I41=0,0,IF(LOG('Crisis Indicator Data'!I41)&lt;S$4,0,IF(LOG('Crisis Indicator Data'!I41)&gt;S$3,5,ROUND(5-(S$3-LOG('Crisis Indicator Data'!I41))/(S$3-S$4)*5,1)))))</f>
        <v>3.1</v>
      </c>
      <c r="T44" s="141">
        <f>IF('Crisis Indicator Data'!H41="x","x",IF('Crisis Indicator Data'!I41="x","x",'Crisis Indicator Data'!I41/'Crisis Indicator Data'!H41))</f>
        <v>0.2</v>
      </c>
      <c r="U44" s="239">
        <f t="shared" si="20"/>
        <v>5</v>
      </c>
      <c r="V44" s="239">
        <f t="shared" si="21"/>
        <v>4.0999999999999996</v>
      </c>
      <c r="W44" s="239">
        <f>IF('Crisis Indicator Data'!L41="x","x",IF('Crisis Indicator Data'!L41=0,0,IF(LOG('Crisis Indicator Data'!L41)&lt;W$4,0,IF(LOG('Crisis Indicator Data'!L41)&gt;W$3,5,ROUND(5-(W$3-LOG('Crisis Indicator Data'!L41))/(W$3-W$4)*5,1)))))</f>
        <v>4.8</v>
      </c>
      <c r="X44" s="246">
        <f>IF(OR('Crisis Indicator Data'!L41="x",'Crisis Indicator Data'!H41="x"),"x",'Crisis Indicator Data'!L41/'Crisis Indicator Data'!H41)</f>
        <v>2.73625E-3</v>
      </c>
      <c r="Y44" s="239">
        <f t="shared" si="22"/>
        <v>5</v>
      </c>
      <c r="Z44" s="239">
        <f t="shared" si="23"/>
        <v>4.9000000000000004</v>
      </c>
      <c r="AA44" s="239">
        <f t="shared" si="24"/>
        <v>4.5</v>
      </c>
      <c r="AB44" s="247">
        <f t="shared" si="25"/>
        <v>3.4</v>
      </c>
    </row>
    <row r="45" spans="1:28" x14ac:dyDescent="0.25">
      <c r="A45" s="143" t="str">
        <f>'Crisis Indicator Data'!A42</f>
        <v>Papua Conflict</v>
      </c>
      <c r="B45" s="144" t="str">
        <f>'Crisis Indicator Data'!B42</f>
        <v>Conflict</v>
      </c>
      <c r="C45" s="144" t="str">
        <f>'Crisis Indicator Data'!C42</f>
        <v>IDN002</v>
      </c>
      <c r="D45" s="144" t="str">
        <f>'Crisis Indicator Data'!D42</f>
        <v>Indonesia</v>
      </c>
      <c r="E45" s="145" t="str">
        <f>'Crisis Indicator Data'!E42</f>
        <v>IDN</v>
      </c>
      <c r="F45" s="245">
        <f>IF('Crisis Indicator Data'!F42="x","x",IF(LOG('Crisis Indicator Data'!F42)&lt;F$4,0,IF(LOG('Crisis Indicator Data'!F42)&gt;F$3,5,ROUND(5-(F$3-LOG('Crisis Indicator Data'!F42))/(F$3-F$4)*5,1))))</f>
        <v>4.4000000000000004</v>
      </c>
      <c r="G45" s="141">
        <f>IF('Crisis Indicator Data'!F42="x","x",IF(B45="Regional crisis",('Crisis Indicator Data'!F42/VLOOKUP('Impact of the crisis'!$C45,'Regional Crises'!$B$1:$R$66,4,FALSE)),'Crisis Indicator Data'!F42/VLOOKUP('Impact of the crisis'!$E45,'Country Indicator Data'!$B$4:$P$300,15,FALSE)))</f>
        <v>0.2296681883669966</v>
      </c>
      <c r="H45" s="239">
        <f t="shared" si="13"/>
        <v>1.1000000000000001</v>
      </c>
      <c r="I45" s="239">
        <f t="shared" si="14"/>
        <v>2.75</v>
      </c>
      <c r="J45" s="239">
        <f>IF('Crisis Indicator Data'!G42="x","x",IF(LOG('Crisis Indicator Data'!G42)&lt;J$4,0,IF(LOG('Crisis Indicator Data'!G42)&gt;J$3,5,ROUND(5-(J$3-LOG('Crisis Indicator Data'!G42))/(J$3-J$4)*5,1))))</f>
        <v>1.9</v>
      </c>
      <c r="K45" s="141">
        <f>IF('Crisis Indicator Data'!G42="x","x",IF(B45="Regional crisis",('Crisis Indicator Data'!G42/VLOOKUP('Impact of the crisis'!$C45,'Regional Crises'!$B$1:$R$66,5,FALSE)),'Crisis Indicator Data'!G42/VLOOKUP('Impact of the crisis'!$E45,'Country Indicator Data'!$B$4:$P$300,14,FALSE)))</f>
        <v>1.5122761986913804E-2</v>
      </c>
      <c r="L45" s="239">
        <f t="shared" si="15"/>
        <v>0</v>
      </c>
      <c r="M45" s="239">
        <f t="shared" si="16"/>
        <v>0.95</v>
      </c>
      <c r="N45" s="239">
        <f t="shared" si="17"/>
        <v>1.9</v>
      </c>
      <c r="O45" s="239">
        <f>IF('Crisis Indicator Data'!H42="x","x",IF('Crisis Indicator Data'!H42=0,0,IF(LOG('Crisis Indicator Data'!H42)&lt;O$4,0,IF(LOG('Crisis Indicator Data'!H42)&gt;O$3,5,ROUND(5-(O$3-LOG('Crisis Indicator Data'!H42))/(O$3-O$4)*5,1)))))</f>
        <v>3.4</v>
      </c>
      <c r="P45" s="141">
        <f>IF('Crisis Indicator Data'!H42="x","x",'Crisis Indicator Data'!H42/'Crisis Indicator Data'!G42)</f>
        <v>1</v>
      </c>
      <c r="Q45" s="239">
        <f t="shared" si="18"/>
        <v>5</v>
      </c>
      <c r="R45" s="239">
        <f t="shared" si="19"/>
        <v>4.2</v>
      </c>
      <c r="S45" s="239">
        <f>IF('Crisis Indicator Data'!I42="x","x",IF('Crisis Indicator Data'!I42=0,0,IF(LOG('Crisis Indicator Data'!I42)&lt;S$4,0,IF(LOG('Crisis Indicator Data'!I42)&gt;S$3,5,ROUND(5-(S$3-LOG('Crisis Indicator Data'!I42))/(S$3-S$4)*5,1)))))</f>
        <v>2.1</v>
      </c>
      <c r="T45" s="141">
        <f>IF('Crisis Indicator Data'!H42="x","x",IF('Crisis Indicator Data'!I42="x","x",'Crisis Indicator Data'!I42/'Crisis Indicator Data'!H42))</f>
        <v>8.62548692264886E-3</v>
      </c>
      <c r="U45" s="239">
        <f t="shared" si="20"/>
        <v>0.3</v>
      </c>
      <c r="V45" s="239">
        <f t="shared" si="21"/>
        <v>1.2</v>
      </c>
      <c r="W45" s="239">
        <f>IF('Crisis Indicator Data'!L42="x","x",IF('Crisis Indicator Data'!L42=0,0,IF(LOG('Crisis Indicator Data'!L42)&lt;W$4,0,IF(LOG('Crisis Indicator Data'!L42)&gt;W$3,5,ROUND(5-(W$3-LOG('Crisis Indicator Data'!L42))/(W$3-W$4)*5,1)))))</f>
        <v>3.3</v>
      </c>
      <c r="X45" s="246">
        <f>IF(OR('Crisis Indicator Data'!L42="x",'Crisis Indicator Data'!H42="x"),"x",'Crisis Indicator Data'!L42/'Crisis Indicator Data'!H42)</f>
        <v>5.6204785754034503E-5</v>
      </c>
      <c r="Y45" s="239">
        <f t="shared" si="22"/>
        <v>2.8</v>
      </c>
      <c r="Z45" s="239">
        <f t="shared" si="23"/>
        <v>3.1</v>
      </c>
      <c r="AA45" s="239">
        <f t="shared" si="24"/>
        <v>2.2999999999999998</v>
      </c>
      <c r="AB45" s="247">
        <f t="shared" si="25"/>
        <v>3.4</v>
      </c>
    </row>
    <row r="46" spans="1:28" x14ac:dyDescent="0.25">
      <c r="A46" s="143" t="str">
        <f>'Crisis Indicator Data'!A43</f>
        <v>Conflict in Jammu and Kashmir</v>
      </c>
      <c r="B46" s="144" t="str">
        <f>'Crisis Indicator Data'!B43</f>
        <v>Conflict</v>
      </c>
      <c r="C46" s="144" t="str">
        <f>'Crisis Indicator Data'!C43</f>
        <v>IND002</v>
      </c>
      <c r="D46" s="144" t="str">
        <f>'Crisis Indicator Data'!D43</f>
        <v>India</v>
      </c>
      <c r="E46" s="145" t="str">
        <f>'Crisis Indicator Data'!E43</f>
        <v>IND</v>
      </c>
      <c r="F46" s="245">
        <f>IF('Crisis Indicator Data'!F43="x","x",IF(LOG('Crisis Indicator Data'!F43)&lt;F$4,0,IF(LOG('Crisis Indicator Data'!F43)&gt;F$3,5,ROUND(5-(F$3-LOG('Crisis Indicator Data'!F43))/(F$3-F$4)*5,1))))</f>
        <v>3.9</v>
      </c>
      <c r="G46" s="141">
        <f>IF('Crisis Indicator Data'!F43="x","x",IF(B46="Regional crisis",('Crisis Indicator Data'!F43/VLOOKUP('Impact of the crisis'!$C46,'Regional Crises'!$B$1:$R$66,4,FALSE)),'Crisis Indicator Data'!F43/VLOOKUP('Impact of the crisis'!$E46,'Country Indicator Data'!$B$4:$P$300,15,FALSE)))</f>
        <v>7.4746652585270371E-2</v>
      </c>
      <c r="H46" s="239">
        <f t="shared" si="13"/>
        <v>0.3</v>
      </c>
      <c r="I46" s="239">
        <f t="shared" si="14"/>
        <v>2.1</v>
      </c>
      <c r="J46" s="239">
        <f>IF('Crisis Indicator Data'!G43="x","x",IF(LOG('Crisis Indicator Data'!G43)&lt;J$4,0,IF(LOG('Crisis Indicator Data'!G43)&gt;J$3,5,ROUND(5-(J$3-LOG('Crisis Indicator Data'!G43))/(J$3-J$4)*5,1))))</f>
        <v>3.7</v>
      </c>
      <c r="K46" s="141">
        <f>IF('Crisis Indicator Data'!G43="x","x",IF(B46="Regional crisis",('Crisis Indicator Data'!G43/VLOOKUP('Impact of the crisis'!$C46,'Regional Crises'!$B$1:$R$66,5,FALSE)),'Crisis Indicator Data'!G43/VLOOKUP('Impact of the crisis'!$E46,'Country Indicator Data'!$B$4:$P$300,14,FALSE)))</f>
        <v>9.2654707725042858E-3</v>
      </c>
      <c r="L46" s="239">
        <f t="shared" si="15"/>
        <v>0</v>
      </c>
      <c r="M46" s="239">
        <f t="shared" si="16"/>
        <v>1.85</v>
      </c>
      <c r="N46" s="239">
        <f t="shared" si="17"/>
        <v>2</v>
      </c>
      <c r="O46" s="239" t="str">
        <f>IF('Crisis Indicator Data'!H43="x","x",IF('Crisis Indicator Data'!H43=0,0,IF(LOG('Crisis Indicator Data'!H43)&lt;O$4,0,IF(LOG('Crisis Indicator Data'!H43)&gt;O$3,5,ROUND(5-(O$3-LOG('Crisis Indicator Data'!H43))/(O$3-O$4)*5,1)))))</f>
        <v>x</v>
      </c>
      <c r="P46" s="141" t="str">
        <f>IF('Crisis Indicator Data'!H43="x","x",'Crisis Indicator Data'!H43/'Crisis Indicator Data'!G43)</f>
        <v>x</v>
      </c>
      <c r="Q46" s="239" t="str">
        <f t="shared" si="18"/>
        <v>x</v>
      </c>
      <c r="R46" s="239" t="str">
        <f t="shared" si="19"/>
        <v>x</v>
      </c>
      <c r="S46" s="239" t="str">
        <f>IF('Crisis Indicator Data'!I43="x","x",IF('Crisis Indicator Data'!I43=0,0,IF(LOG('Crisis Indicator Data'!I43)&lt;S$4,0,IF(LOG('Crisis Indicator Data'!I43)&gt;S$3,5,ROUND(5-(S$3-LOG('Crisis Indicator Data'!I43))/(S$3-S$4)*5,1)))))</f>
        <v>x</v>
      </c>
      <c r="T46" s="141" t="str">
        <f>IF('Crisis Indicator Data'!H43="x","x",IF('Crisis Indicator Data'!I43="x","x",'Crisis Indicator Data'!I43/'Crisis Indicator Data'!H43))</f>
        <v>x</v>
      </c>
      <c r="U46" s="239" t="str">
        <f t="shared" si="20"/>
        <v>x</v>
      </c>
      <c r="V46" s="239" t="str">
        <f t="shared" si="21"/>
        <v>x</v>
      </c>
      <c r="W46" s="239">
        <f>IF('Crisis Indicator Data'!L43="x","x",IF('Crisis Indicator Data'!L43=0,0,IF(LOG('Crisis Indicator Data'!L43)&lt;W$4,0,IF(LOG('Crisis Indicator Data'!L43)&gt;W$3,5,ROUND(5-(W$3-LOG('Crisis Indicator Data'!L43))/(W$3-W$4)*5,1)))))</f>
        <v>4.5999999999999996</v>
      </c>
      <c r="X46" s="246" t="str">
        <f>IF(OR('Crisis Indicator Data'!L43="x",'Crisis Indicator Data'!H43="x"),"x",'Crisis Indicator Data'!L43/'Crisis Indicator Data'!H43)</f>
        <v>x</v>
      </c>
      <c r="Y46" s="239" t="str">
        <f t="shared" si="22"/>
        <v>x</v>
      </c>
      <c r="Z46" s="239">
        <f t="shared" si="23"/>
        <v>4.5999999999999996</v>
      </c>
      <c r="AA46" s="239">
        <f t="shared" si="24"/>
        <v>4.5999999999999996</v>
      </c>
      <c r="AB46" s="247">
        <f t="shared" si="25"/>
        <v>4.5999999999999996</v>
      </c>
    </row>
    <row r="47" spans="1:28" x14ac:dyDescent="0.25">
      <c r="A47" s="143" t="str">
        <f>'Crisis Indicator Data'!A44</f>
        <v>Afghan Refugees in Iran</v>
      </c>
      <c r="B47" s="144" t="str">
        <f>'Crisis Indicator Data'!B44</f>
        <v>International displacement</v>
      </c>
      <c r="C47" s="144" t="str">
        <f>'Crisis Indicator Data'!C44</f>
        <v>IRN004</v>
      </c>
      <c r="D47" s="144" t="str">
        <f>'Crisis Indicator Data'!D44</f>
        <v>Iran</v>
      </c>
      <c r="E47" s="145" t="str">
        <f>'Crisis Indicator Data'!E44</f>
        <v>IRN</v>
      </c>
      <c r="F47" s="245">
        <f>IF('Crisis Indicator Data'!F44="x","x",IF(LOG('Crisis Indicator Data'!F44)&lt;F$4,0,IF(LOG('Crisis Indicator Data'!F44)&gt;F$3,5,ROUND(5-(F$3-LOG('Crisis Indicator Data'!F44))/(F$3-F$4)*5,1))))</f>
        <v>4</v>
      </c>
      <c r="G47" s="141">
        <f>IF('Crisis Indicator Data'!F44="x","x",IF(B47="Regional crisis",('Crisis Indicator Data'!F44/VLOOKUP('Impact of the crisis'!$C47,'Regional Crises'!$B$1:$R$66,4,FALSE)),'Crisis Indicator Data'!F44/VLOOKUP('Impact of the crisis'!$E47,'Country Indicator Data'!$B$4:$P$300,15,FALSE)))</f>
        <v>0.1470818291215403</v>
      </c>
      <c r="H47" s="239">
        <f t="shared" si="13"/>
        <v>0.6</v>
      </c>
      <c r="I47" s="239">
        <f t="shared" si="14"/>
        <v>2.2999999999999998</v>
      </c>
      <c r="J47" s="239">
        <f>IF('Crisis Indicator Data'!G44="x","x",IF(LOG('Crisis Indicator Data'!G44)&lt;J$4,0,IF(LOG('Crisis Indicator Data'!G44)&gt;J$3,5,ROUND(5-(J$3-LOG('Crisis Indicator Data'!G44))/(J$3-J$4)*5,1))))</f>
        <v>4.5999999999999996</v>
      </c>
      <c r="K47" s="141">
        <f>IF('Crisis Indicator Data'!G44="x","x",IF(B47="Regional crisis",('Crisis Indicator Data'!G44/VLOOKUP('Impact of the crisis'!$C47,'Regional Crises'!$B$1:$R$66,5,FALSE)),'Crisis Indicator Data'!G44/VLOOKUP('Impact of the crisis'!$E47,'Country Indicator Data'!$B$4:$P$300,14,FALSE)))</f>
        <v>0.29933916986228687</v>
      </c>
      <c r="L47" s="239">
        <f t="shared" si="15"/>
        <v>1.5</v>
      </c>
      <c r="M47" s="239">
        <f t="shared" si="16"/>
        <v>3.05</v>
      </c>
      <c r="N47" s="239">
        <f t="shared" si="17"/>
        <v>2.7</v>
      </c>
      <c r="O47" s="239">
        <f>IF('Crisis Indicator Data'!H44="x","x",IF('Crisis Indicator Data'!H44=0,0,IF(LOG('Crisis Indicator Data'!H44)&lt;O$4,0,IF(LOG('Crisis Indicator Data'!H44)&gt;O$3,5,ROUND(5-(O$3-LOG('Crisis Indicator Data'!H44))/(O$3-O$4)*5,1)))))</f>
        <v>3.3</v>
      </c>
      <c r="P47" s="141">
        <f>IF('Crisis Indicator Data'!H44="x","x",'Crisis Indicator Data'!H44/'Crisis Indicator Data'!G44)</f>
        <v>0.12206421463964871</v>
      </c>
      <c r="Q47" s="239">
        <f t="shared" si="18"/>
        <v>0.6</v>
      </c>
      <c r="R47" s="239">
        <f t="shared" si="19"/>
        <v>1.95</v>
      </c>
      <c r="S47" s="239">
        <f>IF('Crisis Indicator Data'!I44="x","x",IF('Crisis Indicator Data'!I44=0,0,IF(LOG('Crisis Indicator Data'!I44)&lt;S$4,0,IF(LOG('Crisis Indicator Data'!I44)&gt;S$3,5,ROUND(5-(S$3-LOG('Crisis Indicator Data'!I44))/(S$3-S$4)*5,1)))))</f>
        <v>5</v>
      </c>
      <c r="T47" s="141">
        <f>IF('Crisis Indicator Data'!H44="x","x",IF('Crisis Indicator Data'!I44="x","x",'Crisis Indicator Data'!I44/'Crisis Indicator Data'!H44))</f>
        <v>1</v>
      </c>
      <c r="U47" s="239">
        <f t="shared" si="20"/>
        <v>5</v>
      </c>
      <c r="V47" s="239">
        <f t="shared" si="21"/>
        <v>5</v>
      </c>
      <c r="W47" s="239">
        <f>IF('Crisis Indicator Data'!L44="x","x",IF('Crisis Indicator Data'!L44=0,0,IF(LOG('Crisis Indicator Data'!L44)&lt;W$4,0,IF(LOG('Crisis Indicator Data'!L44)&gt;W$3,5,ROUND(5-(W$3-LOG('Crisis Indicator Data'!L44))/(W$3-W$4)*5,1)))))</f>
        <v>0</v>
      </c>
      <c r="X47" s="246">
        <f>IF(OR('Crisis Indicator Data'!L44="x",'Crisis Indicator Data'!H44="x"),"x",'Crisis Indicator Data'!L44/'Crisis Indicator Data'!H44)</f>
        <v>0</v>
      </c>
      <c r="Y47" s="239">
        <f t="shared" si="22"/>
        <v>0</v>
      </c>
      <c r="Z47" s="239">
        <f t="shared" si="23"/>
        <v>0</v>
      </c>
      <c r="AA47" s="239">
        <f t="shared" si="24"/>
        <v>3.5</v>
      </c>
      <c r="AB47" s="247">
        <f t="shared" si="25"/>
        <v>2.8</v>
      </c>
    </row>
    <row r="48" spans="1:28" x14ac:dyDescent="0.25">
      <c r="A48" s="143" t="str">
        <f>'Crisis Indicator Data'!A45</f>
        <v>Multiple crises in Iraq</v>
      </c>
      <c r="B48" s="144" t="str">
        <f>'Crisis Indicator Data'!B45</f>
        <v>Multiple crises country</v>
      </c>
      <c r="C48" s="144" t="str">
        <f>'Crisis Indicator Data'!C45</f>
        <v>IRQ001</v>
      </c>
      <c r="D48" s="144" t="str">
        <f>'Crisis Indicator Data'!D45</f>
        <v>Iraq</v>
      </c>
      <c r="E48" s="145" t="str">
        <f>'Crisis Indicator Data'!E45</f>
        <v>IRQ</v>
      </c>
      <c r="F48" s="245">
        <f>IF('Crisis Indicator Data'!F45="x","x",IF(LOG('Crisis Indicator Data'!F45)&lt;F$4,0,IF(LOG('Crisis Indicator Data'!F45)&gt;F$3,5,ROUND(5-(F$3-LOG('Crisis Indicator Data'!F45))/(F$3-F$4)*5,1))))</f>
        <v>4.4000000000000004</v>
      </c>
      <c r="G48" s="141">
        <f>IF('Crisis Indicator Data'!F45="x","x",IF(B48="Regional crisis",('Crisis Indicator Data'!F45/VLOOKUP('Impact of the crisis'!$C48,'Regional Crises'!$B$1:$R$66,4,FALSE)),'Crisis Indicator Data'!F45/VLOOKUP('Impact of the crisis'!$E48,'Country Indicator Data'!$B$4:$P$300,15,FALSE)))</f>
        <v>1.0016853748388286</v>
      </c>
      <c r="H48" s="239">
        <f t="shared" si="13"/>
        <v>5</v>
      </c>
      <c r="I48" s="239">
        <f t="shared" si="14"/>
        <v>4.7</v>
      </c>
      <c r="J48" s="239">
        <f>IF('Crisis Indicator Data'!G45="x","x",IF(LOG('Crisis Indicator Data'!G45)&lt;J$4,0,IF(LOG('Crisis Indicator Data'!G45)&gt;J$3,5,ROUND(5-(J$3-LOG('Crisis Indicator Data'!G45))/(J$3-J$4)*5,1))))</f>
        <v>5</v>
      </c>
      <c r="K48" s="141">
        <f>IF('Crisis Indicator Data'!G45="x","x",IF(B48="Regional crisis",('Crisis Indicator Data'!G45/VLOOKUP('Impact of the crisis'!$C48,'Regional Crises'!$B$1:$R$66,5,FALSE)),'Crisis Indicator Data'!G45/VLOOKUP('Impact of the crisis'!$E48,'Country Indicator Data'!$B$4:$P$300,14,FALSE)))</f>
        <v>1</v>
      </c>
      <c r="L48" s="239">
        <f t="shared" si="15"/>
        <v>5</v>
      </c>
      <c r="M48" s="239">
        <f t="shared" si="16"/>
        <v>5</v>
      </c>
      <c r="N48" s="239">
        <f t="shared" si="17"/>
        <v>4.9000000000000004</v>
      </c>
      <c r="O48" s="239">
        <f>IF('Crisis Indicator Data'!H45="x","x",IF('Crisis Indicator Data'!H45=0,0,IF(LOG('Crisis Indicator Data'!H45)&lt;O$4,0,IF(LOG('Crisis Indicator Data'!H45)&gt;O$3,5,ROUND(5-(O$3-LOG('Crisis Indicator Data'!H45))/(O$3-O$4)*5,1)))))</f>
        <v>3.8</v>
      </c>
      <c r="P48" s="141">
        <f>IF('Crisis Indicator Data'!H45="x","x",'Crisis Indicator Data'!H45/'Crisis Indicator Data'!G45)</f>
        <v>0.1559399643856525</v>
      </c>
      <c r="Q48" s="239">
        <f t="shared" si="18"/>
        <v>0.7</v>
      </c>
      <c r="R48" s="239">
        <f t="shared" si="19"/>
        <v>2.25</v>
      </c>
      <c r="S48" s="239">
        <f>IF('Crisis Indicator Data'!I45="x","x",IF('Crisis Indicator Data'!I45=0,0,IF(LOG('Crisis Indicator Data'!I45)&lt;S$4,0,IF(LOG('Crisis Indicator Data'!I45)&gt;S$3,5,ROUND(5-(S$3-LOG('Crisis Indicator Data'!I45))/(S$3-S$4)*5,1)))))</f>
        <v>5</v>
      </c>
      <c r="T48" s="141">
        <f>IF('Crisis Indicator Data'!H45="x","x",IF('Crisis Indicator Data'!I45="x","x",'Crisis Indicator Data'!I45/'Crisis Indicator Data'!H45))</f>
        <v>1.3724306688417618</v>
      </c>
      <c r="U48" s="239">
        <f t="shared" si="20"/>
        <v>5</v>
      </c>
      <c r="V48" s="239">
        <f t="shared" si="21"/>
        <v>5</v>
      </c>
      <c r="W48" s="239">
        <f>IF('Crisis Indicator Data'!L45="x","x",IF('Crisis Indicator Data'!L45=0,0,IF(LOG('Crisis Indicator Data'!L45)&lt;W$4,0,IF(LOG('Crisis Indicator Data'!L45)&gt;W$3,5,ROUND(5-(W$3-LOG('Crisis Indicator Data'!L45))/(W$3-W$4)*5,1)))))</f>
        <v>4.5</v>
      </c>
      <c r="X48" s="246">
        <f>IF(OR('Crisis Indicator Data'!L45="x",'Crisis Indicator Data'!H45="x"),"x",'Crisis Indicator Data'!L45/'Crisis Indicator Data'!H45)</f>
        <v>2.3148450244698206E-4</v>
      </c>
      <c r="Y48" s="239">
        <f t="shared" si="22"/>
        <v>5</v>
      </c>
      <c r="Z48" s="239">
        <f t="shared" si="23"/>
        <v>4.8</v>
      </c>
      <c r="AA48" s="239">
        <f t="shared" si="24"/>
        <v>4.9000000000000004</v>
      </c>
      <c r="AB48" s="247">
        <f t="shared" si="25"/>
        <v>3.9</v>
      </c>
    </row>
    <row r="49" spans="1:28" x14ac:dyDescent="0.25">
      <c r="A49" s="143" t="str">
        <f>'Crisis Indicator Data'!A46</f>
        <v>Conflict  in Iraq</v>
      </c>
      <c r="B49" s="144" t="str">
        <f>'Crisis Indicator Data'!B46</f>
        <v>Conflict</v>
      </c>
      <c r="C49" s="144" t="str">
        <f>'Crisis Indicator Data'!C46</f>
        <v>IRQ002</v>
      </c>
      <c r="D49" s="144" t="str">
        <f>'Crisis Indicator Data'!D46</f>
        <v>Iraq</v>
      </c>
      <c r="E49" s="145" t="str">
        <f>'Crisis Indicator Data'!E46</f>
        <v>IRQ</v>
      </c>
      <c r="F49" s="245">
        <f>IF('Crisis Indicator Data'!F46="x","x",IF(LOG('Crisis Indicator Data'!F46)&lt;F$4,0,IF(LOG('Crisis Indicator Data'!F46)&gt;F$3,5,ROUND(5-(F$3-LOG('Crisis Indicator Data'!F46))/(F$3-F$4)*5,1))))</f>
        <v>4.4000000000000004</v>
      </c>
      <c r="G49" s="141">
        <f>IF('Crisis Indicator Data'!F46="x","x",IF(B49="Regional crisis",('Crisis Indicator Data'!F46/VLOOKUP('Impact of the crisis'!$C49,'Regional Crises'!$B$1:$R$66,4,FALSE)),'Crisis Indicator Data'!F46/VLOOKUP('Impact of the crisis'!$E49,'Country Indicator Data'!$B$4:$P$300,15,FALSE)))</f>
        <v>1.0016853932584269</v>
      </c>
      <c r="H49" s="239">
        <f t="shared" si="13"/>
        <v>5</v>
      </c>
      <c r="I49" s="239">
        <f t="shared" si="14"/>
        <v>4.7</v>
      </c>
      <c r="J49" s="239">
        <f>IF('Crisis Indicator Data'!G46="x","x",IF(LOG('Crisis Indicator Data'!G46)&lt;J$4,0,IF(LOG('Crisis Indicator Data'!G46)&gt;J$3,5,ROUND(5-(J$3-LOG('Crisis Indicator Data'!G46))/(J$3-J$4)*5,1))))</f>
        <v>2.6</v>
      </c>
      <c r="K49" s="141">
        <f>IF('Crisis Indicator Data'!G46="x","x",IF(B49="Regional crisis",('Crisis Indicator Data'!G46/VLOOKUP('Impact of the crisis'!$C49,'Regional Crises'!$B$1:$R$66,5,FALSE)),'Crisis Indicator Data'!G46/VLOOKUP('Impact of the crisis'!$E49,'Country Indicator Data'!$B$4:$P$300,14,FALSE)))</f>
        <v>0.1559399643856525</v>
      </c>
      <c r="L49" s="239">
        <f t="shared" si="15"/>
        <v>0.7</v>
      </c>
      <c r="M49" s="239">
        <f t="shared" si="16"/>
        <v>1.65</v>
      </c>
      <c r="N49" s="239">
        <f t="shared" si="17"/>
        <v>3.6</v>
      </c>
      <c r="O49" s="239">
        <f>IF('Crisis Indicator Data'!H46="x","x",IF('Crisis Indicator Data'!H46=0,0,IF(LOG('Crisis Indicator Data'!H46)&lt;O$4,0,IF(LOG('Crisis Indicator Data'!H46)&gt;O$3,5,ROUND(5-(O$3-LOG('Crisis Indicator Data'!H46))/(O$3-O$4)*5,1)))))</f>
        <v>3.8</v>
      </c>
      <c r="P49" s="141">
        <f>IF('Crisis Indicator Data'!H46="x","x",'Crisis Indicator Data'!H46/'Crisis Indicator Data'!G46)</f>
        <v>0.95024469820554647</v>
      </c>
      <c r="Q49" s="239">
        <f t="shared" si="18"/>
        <v>4.7</v>
      </c>
      <c r="R49" s="239">
        <f t="shared" si="19"/>
        <v>4.25</v>
      </c>
      <c r="S49" s="239">
        <f>IF('Crisis Indicator Data'!I46="x","x",IF('Crisis Indicator Data'!I46=0,0,IF(LOG('Crisis Indicator Data'!I46)&lt;S$4,0,IF(LOG('Crisis Indicator Data'!I46)&gt;S$3,5,ROUND(5-(S$3-LOG('Crisis Indicator Data'!I46))/(S$3-S$4)*5,1)))))</f>
        <v>5</v>
      </c>
      <c r="T49" s="141">
        <f>IF('Crisis Indicator Data'!H46="x","x",IF('Crisis Indicator Data'!I46="x","x",'Crisis Indicator Data'!I46/'Crisis Indicator Data'!H46))</f>
        <v>1.4018884120171673</v>
      </c>
      <c r="U49" s="239">
        <f t="shared" si="20"/>
        <v>5</v>
      </c>
      <c r="V49" s="239">
        <f t="shared" si="21"/>
        <v>5</v>
      </c>
      <c r="W49" s="239">
        <f>IF('Crisis Indicator Data'!L46="x","x",IF('Crisis Indicator Data'!L46=0,0,IF(LOG('Crisis Indicator Data'!L46)&lt;W$4,0,IF(LOG('Crisis Indicator Data'!L46)&gt;W$3,5,ROUND(5-(W$3-LOG('Crisis Indicator Data'!L46))/(W$3-W$4)*5,1)))))</f>
        <v>4.5</v>
      </c>
      <c r="X49" s="246">
        <f>IF(OR('Crisis Indicator Data'!L46="x",'Crisis Indicator Data'!H46="x"),"x",'Crisis Indicator Data'!L46/'Crisis Indicator Data'!H46)</f>
        <v>2.4360515021459227E-4</v>
      </c>
      <c r="Y49" s="239">
        <f t="shared" si="22"/>
        <v>5</v>
      </c>
      <c r="Z49" s="239">
        <f t="shared" si="23"/>
        <v>4.8</v>
      </c>
      <c r="AA49" s="239">
        <f t="shared" si="24"/>
        <v>4.9000000000000004</v>
      </c>
      <c r="AB49" s="247">
        <f t="shared" si="25"/>
        <v>4.5999999999999996</v>
      </c>
    </row>
    <row r="50" spans="1:28" x14ac:dyDescent="0.25">
      <c r="A50" s="143" t="str">
        <f>'Crisis Indicator Data'!A47</f>
        <v>Syrian and Palestinian refugees in iraq</v>
      </c>
      <c r="B50" s="144" t="str">
        <f>'Crisis Indicator Data'!B47</f>
        <v>International displacement</v>
      </c>
      <c r="C50" s="144" t="str">
        <f>'Crisis Indicator Data'!C47</f>
        <v>IRQ003</v>
      </c>
      <c r="D50" s="144" t="str">
        <f>'Crisis Indicator Data'!D47</f>
        <v>Iraq</v>
      </c>
      <c r="E50" s="145" t="str">
        <f>'Crisis Indicator Data'!E47</f>
        <v>IRQ</v>
      </c>
      <c r="F50" s="245">
        <f>IF('Crisis Indicator Data'!F47="x","x",IF(LOG('Crisis Indicator Data'!F47)&lt;F$4,0,IF(LOG('Crisis Indicator Data'!F47)&gt;F$3,5,ROUND(5-(F$3-LOG('Crisis Indicator Data'!F47))/(F$3-F$4)*5,1))))</f>
        <v>2.7</v>
      </c>
      <c r="G50" s="141">
        <f>IF('Crisis Indicator Data'!F47="x","x",IF(B50="Regional crisis",('Crisis Indicator Data'!F47/VLOOKUP('Impact of the crisis'!$C50,'Regional Crises'!$B$1:$R$66,4,FALSE)),'Crisis Indicator Data'!F47/VLOOKUP('Impact of the crisis'!$E50,'Country Indicator Data'!$B$4:$P$300,15,FALSE)))</f>
        <v>9.3578467489408734E-2</v>
      </c>
      <c r="H50" s="239">
        <f t="shared" si="13"/>
        <v>0.4</v>
      </c>
      <c r="I50" s="239">
        <f t="shared" si="14"/>
        <v>1.55</v>
      </c>
      <c r="J50" s="239">
        <f>IF('Crisis Indicator Data'!G47="x","x",IF(LOG('Crisis Indicator Data'!G47)&lt;J$4,0,IF(LOG('Crisis Indicator Data'!G47)&gt;J$3,5,ROUND(5-(J$3-LOG('Crisis Indicator Data'!G47))/(J$3-J$4)*5,1))))</f>
        <v>2.4</v>
      </c>
      <c r="K50" s="141">
        <f>IF('Crisis Indicator Data'!G47="x","x",IF(B50="Regional crisis",('Crisis Indicator Data'!G47/VLOOKUP('Impact of the crisis'!$C50,'Regional Crises'!$B$1:$R$66,5,FALSE)),'Crisis Indicator Data'!G47/VLOOKUP('Impact of the crisis'!$E50,'Country Indicator Data'!$B$4:$P$300,14,FALSE)))</f>
        <v>0.13075553294327144</v>
      </c>
      <c r="L50" s="239">
        <f t="shared" si="15"/>
        <v>0.6</v>
      </c>
      <c r="M50" s="239">
        <f t="shared" si="16"/>
        <v>1.5</v>
      </c>
      <c r="N50" s="239">
        <f t="shared" si="17"/>
        <v>1.5</v>
      </c>
      <c r="O50" s="239">
        <f>IF('Crisis Indicator Data'!H47="x","x",IF('Crisis Indicator Data'!H47=0,0,IF(LOG('Crisis Indicator Data'!H47)&lt;O$4,0,IF(LOG('Crisis Indicator Data'!H47)&gt;O$3,5,ROUND(5-(O$3-LOG('Crisis Indicator Data'!H47))/(O$3-O$4)*5,1)))))</f>
        <v>2</v>
      </c>
      <c r="P50" s="141">
        <f>IF('Crisis Indicator Data'!H47="x","x",'Crisis Indicator Data'!H47/'Crisis Indicator Data'!G47)</f>
        <v>9.3190661478599224E-2</v>
      </c>
      <c r="Q50" s="239">
        <f t="shared" si="18"/>
        <v>0.4</v>
      </c>
      <c r="R50" s="239">
        <f t="shared" si="19"/>
        <v>1.2</v>
      </c>
      <c r="S50" s="239">
        <f>IF('Crisis Indicator Data'!I47="x","x",IF('Crisis Indicator Data'!I47=0,0,IF(LOG('Crisis Indicator Data'!I47)&lt;S$4,0,IF(LOG('Crisis Indicator Data'!I47)&gt;S$3,5,ROUND(5-(S$3-LOG('Crisis Indicator Data'!I47))/(S$3-S$4)*5,1)))))</f>
        <v>3.4</v>
      </c>
      <c r="T50" s="141">
        <f>IF('Crisis Indicator Data'!H47="x","x",IF('Crisis Indicator Data'!I47="x","x",'Crisis Indicator Data'!I47/'Crisis Indicator Data'!H47))</f>
        <v>0.51565762004175364</v>
      </c>
      <c r="U50" s="239">
        <f t="shared" si="20"/>
        <v>5</v>
      </c>
      <c r="V50" s="239">
        <f t="shared" si="21"/>
        <v>4.2</v>
      </c>
      <c r="W50" s="239">
        <f>IF('Crisis Indicator Data'!L47="x","x",IF('Crisis Indicator Data'!L47=0,0,IF(LOG('Crisis Indicator Data'!L47)&lt;W$4,0,IF(LOG('Crisis Indicator Data'!L47)&gt;W$3,5,ROUND(5-(W$3-LOG('Crisis Indicator Data'!L47))/(W$3-W$4)*5,1)))))</f>
        <v>0</v>
      </c>
      <c r="X50" s="246">
        <f>IF(OR('Crisis Indicator Data'!L47="x",'Crisis Indicator Data'!H47="x"),"x",'Crisis Indicator Data'!L47/'Crisis Indicator Data'!H47)</f>
        <v>0</v>
      </c>
      <c r="Y50" s="239">
        <f t="shared" si="22"/>
        <v>0</v>
      </c>
      <c r="Z50" s="239">
        <f t="shared" si="23"/>
        <v>0</v>
      </c>
      <c r="AA50" s="239">
        <f t="shared" si="24"/>
        <v>2.7</v>
      </c>
      <c r="AB50" s="247">
        <f t="shared" si="25"/>
        <v>2</v>
      </c>
    </row>
    <row r="51" spans="1:28" x14ac:dyDescent="0.25">
      <c r="A51" s="143" t="str">
        <f>'Crisis Indicator Data'!A48</f>
        <v>Mixed migration flows in Italy</v>
      </c>
      <c r="B51" s="144" t="str">
        <f>'Crisis Indicator Data'!B48</f>
        <v>International displacement</v>
      </c>
      <c r="C51" s="144" t="str">
        <f>'Crisis Indicator Data'!C48</f>
        <v>ITA002</v>
      </c>
      <c r="D51" s="144" t="str">
        <f>'Crisis Indicator Data'!D48</f>
        <v>Italy</v>
      </c>
      <c r="E51" s="145" t="str">
        <f>'Crisis Indicator Data'!E48</f>
        <v>ITA</v>
      </c>
      <c r="F51" s="245">
        <f>IF('Crisis Indicator Data'!F48="x","x",IF(LOG('Crisis Indicator Data'!F48)&lt;F$4,0,IF(LOG('Crisis Indicator Data'!F48)&gt;F$3,5,ROUND(5-(F$3-LOG('Crisis Indicator Data'!F48))/(F$3-F$4)*5,1))))</f>
        <v>2.7</v>
      </c>
      <c r="G51" s="141">
        <f>IF('Crisis Indicator Data'!F48="x","x",IF(B51="Regional crisis",('Crisis Indicator Data'!F48/VLOOKUP('Impact of the crisis'!$C51,'Regional Crises'!$B$1:$R$66,4,FALSE)),'Crisis Indicator Data'!F48/VLOOKUP('Impact of the crisis'!$E51,'Country Indicator Data'!$B$4:$P$300,15,FALSE)))</f>
        <v>0.1395729924525736</v>
      </c>
      <c r="H51" s="239">
        <f t="shared" si="13"/>
        <v>0.6</v>
      </c>
      <c r="I51" s="239">
        <f t="shared" si="14"/>
        <v>1.6500000000000001</v>
      </c>
      <c r="J51" s="239">
        <f>IF('Crisis Indicator Data'!G48="x","x",IF(LOG('Crisis Indicator Data'!G48)&lt;J$4,0,IF(LOG('Crisis Indicator Data'!G48)&gt;J$3,5,ROUND(5-(J$3-LOG('Crisis Indicator Data'!G48))/(J$3-J$4)*5,1))))</f>
        <v>2.8</v>
      </c>
      <c r="K51" s="141">
        <f>IF('Crisis Indicator Data'!G48="x","x",IF(B51="Regional crisis",('Crisis Indicator Data'!G48/VLOOKUP('Impact of the crisis'!$C51,'Regional Crises'!$B$1:$R$66,5,FALSE)),'Crisis Indicator Data'!G48/VLOOKUP('Impact of the crisis'!$E51,'Country Indicator Data'!$B$4:$P$300,14,FALSE)))</f>
        <v>0.10906319506011541</v>
      </c>
      <c r="L51" s="239">
        <f t="shared" si="15"/>
        <v>0.5</v>
      </c>
      <c r="M51" s="239">
        <f t="shared" si="16"/>
        <v>1.65</v>
      </c>
      <c r="N51" s="239">
        <f t="shared" si="17"/>
        <v>1.7</v>
      </c>
      <c r="O51" s="239">
        <f>IF('Crisis Indicator Data'!H48="x","x",IF('Crisis Indicator Data'!H48=0,0,IF(LOG('Crisis Indicator Data'!H48)&lt;O$4,0,IF(LOG('Crisis Indicator Data'!H48)&gt;O$3,5,ROUND(5-(O$3-LOG('Crisis Indicator Data'!H48))/(O$3-O$4)*5,1)))))</f>
        <v>1.4</v>
      </c>
      <c r="P51" s="141">
        <f>IF('Crisis Indicator Data'!H48="x","x",'Crisis Indicator Data'!H48/'Crisis Indicator Data'!G48)</f>
        <v>2.9663434112949229E-2</v>
      </c>
      <c r="Q51" s="239">
        <f t="shared" si="18"/>
        <v>0.1</v>
      </c>
      <c r="R51" s="239">
        <f t="shared" si="19"/>
        <v>0.75</v>
      </c>
      <c r="S51" s="239">
        <f>IF('Crisis Indicator Data'!I48="x","x",IF('Crisis Indicator Data'!I48=0,0,IF(LOG('Crisis Indicator Data'!I48)&lt;S$4,0,IF(LOG('Crisis Indicator Data'!I48)&gt;S$3,5,ROUND(5-(S$3-LOG('Crisis Indicator Data'!I48))/(S$3-S$4)*5,1)))))</f>
        <v>3.3</v>
      </c>
      <c r="T51" s="141">
        <f>IF('Crisis Indicator Data'!H48="x","x",IF('Crisis Indicator Data'!I48="x","x",'Crisis Indicator Data'!I48/'Crisis Indicator Data'!H48))</f>
        <v>1</v>
      </c>
      <c r="U51" s="239">
        <f t="shared" si="20"/>
        <v>5</v>
      </c>
      <c r="V51" s="239">
        <f t="shared" si="21"/>
        <v>4.2</v>
      </c>
      <c r="W51" s="239">
        <f>IF('Crisis Indicator Data'!L48="x","x",IF('Crisis Indicator Data'!L48=0,0,IF(LOG('Crisis Indicator Data'!L48)&lt;W$4,0,IF(LOG('Crisis Indicator Data'!L48)&gt;W$3,5,ROUND(5-(W$3-LOG('Crisis Indicator Data'!L48))/(W$3-W$4)*5,1)))))</f>
        <v>4.0999999999999996</v>
      </c>
      <c r="X51" s="246">
        <f>IF(OR('Crisis Indicator Data'!L48="x",'Crisis Indicator Data'!H48="x"),"x",'Crisis Indicator Data'!L48/'Crisis Indicator Data'!H48)</f>
        <v>3.3461538461538464E-3</v>
      </c>
      <c r="Y51" s="239">
        <f t="shared" si="22"/>
        <v>5</v>
      </c>
      <c r="Z51" s="239">
        <f t="shared" si="23"/>
        <v>4.5999999999999996</v>
      </c>
      <c r="AA51" s="239">
        <f t="shared" si="24"/>
        <v>4.4000000000000004</v>
      </c>
      <c r="AB51" s="247">
        <f t="shared" si="25"/>
        <v>3.1</v>
      </c>
    </row>
    <row r="52" spans="1:28" x14ac:dyDescent="0.25">
      <c r="A52" s="143" t="str">
        <f>'Crisis Indicator Data'!A49</f>
        <v>Syrian refugees in Jordan</v>
      </c>
      <c r="B52" s="144" t="str">
        <f>'Crisis Indicator Data'!B49</f>
        <v>International displacement</v>
      </c>
      <c r="C52" s="144" t="str">
        <f>'Crisis Indicator Data'!C49</f>
        <v>JOR002</v>
      </c>
      <c r="D52" s="144" t="str">
        <f>'Crisis Indicator Data'!D49</f>
        <v>Jordan</v>
      </c>
      <c r="E52" s="145" t="str">
        <f>'Crisis Indicator Data'!E49</f>
        <v>JOR</v>
      </c>
      <c r="F52" s="245">
        <f>IF('Crisis Indicator Data'!F49="x","x",IF(LOG('Crisis Indicator Data'!F49)&lt;F$4,0,IF(LOG('Crisis Indicator Data'!F49)&gt;F$3,5,ROUND(5-(F$3-LOG('Crisis Indicator Data'!F49))/(F$3-F$4)*5,1))))</f>
        <v>2.7</v>
      </c>
      <c r="G52" s="141">
        <f>IF('Crisis Indicator Data'!F49="x","x",IF(B52="Regional crisis",('Crisis Indicator Data'!F49/VLOOKUP('Impact of the crisis'!$C52,'Regional Crises'!$B$1:$R$66,4,FALSE)),'Crisis Indicator Data'!F49/VLOOKUP('Impact of the crisis'!$E52,'Country Indicator Data'!$B$4:$P$300,15,FALSE)))</f>
        <v>0.45576706465420141</v>
      </c>
      <c r="H52" s="239">
        <f t="shared" si="13"/>
        <v>2.2000000000000002</v>
      </c>
      <c r="I52" s="239">
        <f t="shared" si="14"/>
        <v>2.4500000000000002</v>
      </c>
      <c r="J52" s="239">
        <f>IF('Crisis Indicator Data'!G49="x","x",IF(LOG('Crisis Indicator Data'!G49)&lt;J$4,0,IF(LOG('Crisis Indicator Data'!G49)&gt;J$3,5,ROUND(5-(J$3-LOG('Crisis Indicator Data'!G49))/(J$3-J$4)*5,1))))</f>
        <v>3.1</v>
      </c>
      <c r="K52" s="141">
        <f>IF('Crisis Indicator Data'!G49="x","x",IF(B52="Regional crisis",('Crisis Indicator Data'!G49/VLOOKUP('Impact of the crisis'!$C52,'Regional Crises'!$B$1:$R$66,5,FALSE)),'Crisis Indicator Data'!G49/VLOOKUP('Impact of the crisis'!$E52,'Country Indicator Data'!$B$4:$P$300,14,FALSE)))</f>
        <v>0.80584860262816949</v>
      </c>
      <c r="L52" s="239">
        <f t="shared" si="15"/>
        <v>4</v>
      </c>
      <c r="M52" s="239">
        <f t="shared" si="16"/>
        <v>3.55</v>
      </c>
      <c r="N52" s="239">
        <f t="shared" si="17"/>
        <v>3</v>
      </c>
      <c r="O52" s="239">
        <f>IF('Crisis Indicator Data'!H49="x","x",IF('Crisis Indicator Data'!H49=0,0,IF(LOG('Crisis Indicator Data'!H49)&lt;O$4,0,IF(LOG('Crisis Indicator Data'!H49)&gt;O$3,5,ROUND(5-(O$3-LOG('Crisis Indicator Data'!H49))/(O$3-O$4)*5,1)))))</f>
        <v>2.9</v>
      </c>
      <c r="P52" s="141">
        <f>IF('Crisis Indicator Data'!H49="x","x",'Crisis Indicator Data'!H49/'Crisis Indicator Data'!G49)</f>
        <v>0.21095544327055582</v>
      </c>
      <c r="Q52" s="239">
        <f t="shared" si="18"/>
        <v>1</v>
      </c>
      <c r="R52" s="239">
        <f t="shared" si="19"/>
        <v>1.95</v>
      </c>
      <c r="S52" s="239">
        <f>IF('Crisis Indicator Data'!I49="x","x",IF('Crisis Indicator Data'!I49=0,0,IF(LOG('Crisis Indicator Data'!I49)&lt;S$4,0,IF(LOG('Crisis Indicator Data'!I49)&gt;S$3,5,ROUND(5-(S$3-LOG('Crisis Indicator Data'!I49))/(S$3-S$4)*5,1)))))</f>
        <v>4.5</v>
      </c>
      <c r="T52" s="141">
        <f>IF('Crisis Indicator Data'!H49="x","x",IF('Crisis Indicator Data'!I49="x","x",'Crisis Indicator Data'!I49/'Crisis Indicator Data'!H49))</f>
        <v>0.71692977681001635</v>
      </c>
      <c r="U52" s="239">
        <f t="shared" si="20"/>
        <v>5</v>
      </c>
      <c r="V52" s="239">
        <f t="shared" si="21"/>
        <v>4.8</v>
      </c>
      <c r="W52" s="239">
        <f>IF('Crisis Indicator Data'!L49="x","x",IF('Crisis Indicator Data'!L49=0,0,IF(LOG('Crisis Indicator Data'!L49)&lt;W$4,0,IF(LOG('Crisis Indicator Data'!L49)&gt;W$3,5,ROUND(5-(W$3-LOG('Crisis Indicator Data'!L49))/(W$3-W$4)*5,1)))))</f>
        <v>0</v>
      </c>
      <c r="X52" s="246">
        <f>IF(OR('Crisis Indicator Data'!L49="x",'Crisis Indicator Data'!H49="x"),"x",'Crisis Indicator Data'!L49/'Crisis Indicator Data'!H49)</f>
        <v>0</v>
      </c>
      <c r="Y52" s="239">
        <f t="shared" si="22"/>
        <v>0</v>
      </c>
      <c r="Z52" s="239">
        <f t="shared" si="23"/>
        <v>0</v>
      </c>
      <c r="AA52" s="239">
        <f t="shared" si="24"/>
        <v>3.2</v>
      </c>
      <c r="AB52" s="247">
        <f t="shared" si="25"/>
        <v>2.6</v>
      </c>
    </row>
    <row r="53" spans="1:28" x14ac:dyDescent="0.25">
      <c r="A53" s="143" t="str">
        <f>'Crisis Indicator Data'!A50</f>
        <v>Refugee situation in Kenya</v>
      </c>
      <c r="B53" s="144" t="str">
        <f>'Crisis Indicator Data'!B50</f>
        <v>International displacement</v>
      </c>
      <c r="C53" s="144" t="str">
        <f>'Crisis Indicator Data'!C50</f>
        <v>KEN002</v>
      </c>
      <c r="D53" s="144" t="str">
        <f>'Crisis Indicator Data'!D50</f>
        <v>Kenya</v>
      </c>
      <c r="E53" s="145" t="str">
        <f>'Crisis Indicator Data'!E50</f>
        <v>KEN</v>
      </c>
      <c r="F53" s="245">
        <f>IF('Crisis Indicator Data'!F50="x","x",IF(LOG('Crisis Indicator Data'!F50)&lt;F$4,0,IF(LOG('Crisis Indicator Data'!F50)&gt;F$3,5,ROUND(5-(F$3-LOG('Crisis Indicator Data'!F50))/(F$3-F$4)*5,1))))</f>
        <v>3.4</v>
      </c>
      <c r="G53" s="141">
        <f>IF('Crisis Indicator Data'!F50="x","x",IF(B53="Regional crisis",('Crisis Indicator Data'!F50/VLOOKUP('Impact of the crisis'!$C53,'Regional Crises'!$B$1:$R$66,4,FALSE)),'Crisis Indicator Data'!F50/VLOOKUP('Impact of the crisis'!$E53,'Country Indicator Data'!$B$4:$P$300,15,FALSE)))</f>
        <v>0.19972765927539796</v>
      </c>
      <c r="H53" s="239">
        <f t="shared" si="13"/>
        <v>0.9</v>
      </c>
      <c r="I53" s="239">
        <f t="shared" si="14"/>
        <v>2.15</v>
      </c>
      <c r="J53" s="239">
        <f>IF('Crisis Indicator Data'!G50="x","x",IF(LOG('Crisis Indicator Data'!G50)&lt;J$4,0,IF(LOG('Crisis Indicator Data'!G50)&gt;J$3,5,ROUND(5-(J$3-LOG('Crisis Indicator Data'!G50))/(J$3-J$4)*5,1))))</f>
        <v>2.8</v>
      </c>
      <c r="K53" s="141">
        <f>IF('Crisis Indicator Data'!G50="x","x",IF(B53="Regional crisis",('Crisis Indicator Data'!G50/VLOOKUP('Impact of the crisis'!$C53,'Regional Crises'!$B$1:$R$66,5,FALSE)),'Crisis Indicator Data'!G50/VLOOKUP('Impact of the crisis'!$E53,'Country Indicator Data'!$B$4:$P$300,14,FALSE)))</f>
        <v>0.13005662249722724</v>
      </c>
      <c r="L53" s="239">
        <f t="shared" si="15"/>
        <v>0.6</v>
      </c>
      <c r="M53" s="239">
        <f t="shared" si="16"/>
        <v>1.7</v>
      </c>
      <c r="N53" s="239">
        <f t="shared" si="17"/>
        <v>1.9</v>
      </c>
      <c r="O53" s="239">
        <f>IF('Crisis Indicator Data'!H50="x","x",IF('Crisis Indicator Data'!H50=0,0,IF(LOG('Crisis Indicator Data'!H50)&lt;O$4,0,IF(LOG('Crisis Indicator Data'!H50)&gt;O$3,5,ROUND(5-(O$3-LOG('Crisis Indicator Data'!H50))/(O$3-O$4)*5,1)))))</f>
        <v>2</v>
      </c>
      <c r="P53" s="141">
        <f>IF('Crisis Indicator Data'!H50="x","x",'Crisis Indicator Data'!H50/'Crisis Indicator Data'!G50)</f>
        <v>7.7648114901256726E-2</v>
      </c>
      <c r="Q53" s="239">
        <f t="shared" si="18"/>
        <v>0.3</v>
      </c>
      <c r="R53" s="239">
        <f t="shared" si="19"/>
        <v>1.1499999999999999</v>
      </c>
      <c r="S53" s="239">
        <f>IF('Crisis Indicator Data'!I50="x","x",IF('Crisis Indicator Data'!I50=0,0,IF(LOG('Crisis Indicator Data'!I50)&lt;S$4,0,IF(LOG('Crisis Indicator Data'!I50)&gt;S$3,5,ROUND(5-(S$3-LOG('Crisis Indicator Data'!I50))/(S$3-S$4)*5,1)))))</f>
        <v>3.9</v>
      </c>
      <c r="T53" s="141">
        <f>IF('Crisis Indicator Data'!H50="x","x",IF('Crisis Indicator Data'!I50="x","x",'Crisis Indicator Data'!I50/'Crisis Indicator Data'!H50))</f>
        <v>1</v>
      </c>
      <c r="U53" s="239">
        <f t="shared" si="20"/>
        <v>5</v>
      </c>
      <c r="V53" s="239">
        <f t="shared" si="21"/>
        <v>4.5</v>
      </c>
      <c r="W53" s="239" t="str">
        <f>IF('Crisis Indicator Data'!L50="x","x",IF('Crisis Indicator Data'!L50=0,0,IF(LOG('Crisis Indicator Data'!L50)&lt;W$4,0,IF(LOG('Crisis Indicator Data'!L50)&gt;W$3,5,ROUND(5-(W$3-LOG('Crisis Indicator Data'!L50))/(W$3-W$4)*5,1)))))</f>
        <v>x</v>
      </c>
      <c r="X53" s="246" t="str">
        <f>IF(OR('Crisis Indicator Data'!L50="x",'Crisis Indicator Data'!H50="x"),"x",'Crisis Indicator Data'!L50/'Crisis Indicator Data'!H50)</f>
        <v>x</v>
      </c>
      <c r="Y53" s="239" t="str">
        <f t="shared" si="22"/>
        <v>x</v>
      </c>
      <c r="Z53" s="239" t="str">
        <f t="shared" si="23"/>
        <v>x</v>
      </c>
      <c r="AA53" s="239">
        <f t="shared" si="24"/>
        <v>4.5</v>
      </c>
      <c r="AB53" s="247">
        <f t="shared" si="25"/>
        <v>3.3</v>
      </c>
    </row>
    <row r="54" spans="1:28" x14ac:dyDescent="0.25">
      <c r="A54" s="146" t="str">
        <f>'Crisis Indicator Data'!A51</f>
        <v>Syrian refugees in Lebanon</v>
      </c>
      <c r="B54" s="147" t="str">
        <f>'Crisis Indicator Data'!B51</f>
        <v>International displacement</v>
      </c>
      <c r="C54" s="147" t="str">
        <f>'Crisis Indicator Data'!C51</f>
        <v>LBN002</v>
      </c>
      <c r="D54" s="147" t="str">
        <f>'Crisis Indicator Data'!D51</f>
        <v>Lebanon</v>
      </c>
      <c r="E54" s="148" t="str">
        <f>'Crisis Indicator Data'!E51</f>
        <v>LBN</v>
      </c>
      <c r="F54" s="245">
        <f>IF('Crisis Indicator Data'!F51="x","x",IF(LOG('Crisis Indicator Data'!F51)&lt;F$4,0,IF(LOG('Crisis Indicator Data'!F51)&gt;F$3,5,ROUND(5-(F$3-LOG('Crisis Indicator Data'!F51))/(F$3-F$4)*5,1))))</f>
        <v>1.7</v>
      </c>
      <c r="G54" s="142">
        <f>IF('Crisis Indicator Data'!F51="x","x",IF(B54="Regional crisis",('Crisis Indicator Data'!F51/VLOOKUP('Impact of the crisis'!$C54,'Regional Crises'!$B$1:$R$66,4,FALSE)),'Crisis Indicator Data'!F51/VLOOKUP('Impact of the crisis'!$E54,'Country Indicator Data'!$B$4:$P$300,15,FALSE)))</f>
        <v>1.021505376344086</v>
      </c>
      <c r="H54" s="239">
        <f t="shared" si="13"/>
        <v>5</v>
      </c>
      <c r="I54" s="239">
        <f t="shared" si="14"/>
        <v>3.35</v>
      </c>
      <c r="J54" s="239">
        <f>IF('Crisis Indicator Data'!G51="x","x",IF(LOG('Crisis Indicator Data'!G51)&lt;J$4,0,IF(LOG('Crisis Indicator Data'!G51)&gt;J$3,5,ROUND(5-(J$3-LOG('Crisis Indicator Data'!G51))/(J$3-J$4)*5,1))))</f>
        <v>2.8</v>
      </c>
      <c r="K54" s="142">
        <f>IF('Crisis Indicator Data'!G51="x","x",IF(B54="Regional crisis",('Crisis Indicator Data'!G51/VLOOKUP('Impact of the crisis'!$C54,'Regional Crises'!$B$1:$R$66,5,FALSE)),'Crisis Indicator Data'!G51/VLOOKUP('Impact of the crisis'!$E54,'Country Indicator Data'!$B$4:$P$300,14,FALSE)))</f>
        <v>1</v>
      </c>
      <c r="L54" s="239">
        <f t="shared" si="15"/>
        <v>5</v>
      </c>
      <c r="M54" s="239">
        <f t="shared" si="16"/>
        <v>3.9</v>
      </c>
      <c r="N54" s="239">
        <f t="shared" si="17"/>
        <v>3.6</v>
      </c>
      <c r="O54" s="239">
        <f>IF('Crisis Indicator Data'!H51="x","x",IF('Crisis Indicator Data'!H51=0,0,IF(LOG('Crisis Indicator Data'!H51)&lt;O$4,0,IF(LOG('Crisis Indicator Data'!H51)&gt;O$3,5,ROUND(5-(O$3-LOG('Crisis Indicator Data'!H51))/(O$3-O$4)*5,1)))))</f>
        <v>3.4</v>
      </c>
      <c r="P54" s="141">
        <f>IF('Crisis Indicator Data'!H51="x","x",'Crisis Indicator Data'!H51/'Crisis Indicator Data'!G51)</f>
        <v>0.50227106227106222</v>
      </c>
      <c r="Q54" s="239">
        <f t="shared" si="18"/>
        <v>2.5</v>
      </c>
      <c r="R54" s="239">
        <f t="shared" si="19"/>
        <v>2.95</v>
      </c>
      <c r="S54" s="239">
        <f>IF('Crisis Indicator Data'!I51="x","x",IF('Crisis Indicator Data'!I51=0,0,IF(LOG('Crisis Indicator Data'!I51)&lt;S$4,0,IF(LOG('Crisis Indicator Data'!I51)&gt;S$3,5,ROUND(5-(S$3-LOG('Crisis Indicator Data'!I51))/(S$3-S$4)*5,1)))))</f>
        <v>4.5</v>
      </c>
      <c r="T54" s="141">
        <f>IF('Crisis Indicator Data'!H51="x","x",IF('Crisis Indicator Data'!I51="x","x",'Crisis Indicator Data'!I51/'Crisis Indicator Data'!H51))</f>
        <v>0.44574095682613768</v>
      </c>
      <c r="U54" s="239">
        <f t="shared" si="20"/>
        <v>5</v>
      </c>
      <c r="V54" s="239">
        <f t="shared" si="21"/>
        <v>4.8</v>
      </c>
      <c r="W54" s="239">
        <f>IF('Crisis Indicator Data'!L51="x","x",IF('Crisis Indicator Data'!L51=0,0,IF(LOG('Crisis Indicator Data'!L51)&lt;W$4,0,IF(LOG('Crisis Indicator Data'!L51)&gt;W$3,5,ROUND(5-(W$3-LOG('Crisis Indicator Data'!L51))/(W$3-W$4)*5,1)))))</f>
        <v>0</v>
      </c>
      <c r="X54" s="246">
        <f>IF(OR('Crisis Indicator Data'!L51="x",'Crisis Indicator Data'!H51="x"),"x",'Crisis Indicator Data'!L51/'Crisis Indicator Data'!H51)</f>
        <v>0</v>
      </c>
      <c r="Y54" s="239">
        <f t="shared" si="22"/>
        <v>0</v>
      </c>
      <c r="Z54" s="239">
        <f t="shared" si="23"/>
        <v>0</v>
      </c>
      <c r="AA54" s="239">
        <f t="shared" si="24"/>
        <v>3.2</v>
      </c>
      <c r="AB54" s="247">
        <f t="shared" si="25"/>
        <v>3.1</v>
      </c>
    </row>
    <row r="55" spans="1:28" x14ac:dyDescent="0.25">
      <c r="A55" s="146" t="str">
        <f>'Crisis Indicator Data'!A52</f>
        <v>Socioeconomic crisis in Lebanon</v>
      </c>
      <c r="B55" s="147" t="str">
        <f>'Crisis Indicator Data'!B52</f>
        <v>Political and economic crisis</v>
      </c>
      <c r="C55" s="147" t="str">
        <f>'Crisis Indicator Data'!C52</f>
        <v>LBN004</v>
      </c>
      <c r="D55" s="147" t="str">
        <f>'Crisis Indicator Data'!D52</f>
        <v>Lebanon</v>
      </c>
      <c r="E55" s="148" t="str">
        <f>'Crisis Indicator Data'!E52</f>
        <v>LBN</v>
      </c>
      <c r="F55" s="245">
        <f>IF('Crisis Indicator Data'!F52="x","x",IF(LOG('Crisis Indicator Data'!F52)&lt;F$4,0,IF(LOG('Crisis Indicator Data'!F52)&gt;F$3,5,ROUND(5-(F$3-LOG('Crisis Indicator Data'!F52))/(F$3-F$4)*5,1))))</f>
        <v>1.7</v>
      </c>
      <c r="G55" s="142">
        <f>IF('Crisis Indicator Data'!F52="x","x",IF(B55="Regional crisis",('Crisis Indicator Data'!F52/VLOOKUP('Impact of the crisis'!$C55,'Regional Crises'!$B$1:$R$66,4,FALSE)),'Crisis Indicator Data'!F52/VLOOKUP('Impact of the crisis'!$E55,'Country Indicator Data'!$B$4:$P$300,15,FALSE)))</f>
        <v>1.021505376344086</v>
      </c>
      <c r="H55" s="239">
        <f t="shared" si="13"/>
        <v>5</v>
      </c>
      <c r="I55" s="239">
        <f t="shared" si="14"/>
        <v>3.35</v>
      </c>
      <c r="J55" s="239">
        <f>IF('Crisis Indicator Data'!G52="x","x",IF(LOG('Crisis Indicator Data'!G52)&lt;J$4,0,IF(LOG('Crisis Indicator Data'!G52)&gt;J$3,5,ROUND(5-(J$3-LOG('Crisis Indicator Data'!G52))/(J$3-J$4)*5,1))))</f>
        <v>2.8</v>
      </c>
      <c r="K55" s="142">
        <f>IF('Crisis Indicator Data'!G52="x","x",IF(B55="Regional crisis",('Crisis Indicator Data'!G52/VLOOKUP('Impact of the crisis'!$C55,'Regional Crises'!$B$1:$R$66,5,FALSE)),'Crisis Indicator Data'!G52/VLOOKUP('Impact of the crisis'!$E55,'Country Indicator Data'!$B$4:$P$300,14,FALSE)))</f>
        <v>1</v>
      </c>
      <c r="L55" s="239">
        <f t="shared" si="15"/>
        <v>5</v>
      </c>
      <c r="M55" s="239">
        <f t="shared" si="16"/>
        <v>3.9</v>
      </c>
      <c r="N55" s="239">
        <f t="shared" si="17"/>
        <v>3.6</v>
      </c>
      <c r="O55" s="239">
        <f>IF('Crisis Indicator Data'!H52="x","x",IF('Crisis Indicator Data'!H52=0,0,IF(LOG('Crisis Indicator Data'!H52)&lt;O$4,0,IF(LOG('Crisis Indicator Data'!H52)&gt;O$3,5,ROUND(5-(O$3-LOG('Crisis Indicator Data'!H52))/(O$3-O$4)*5,1)))))</f>
        <v>3.5</v>
      </c>
      <c r="P55" s="141">
        <f>IF('Crisis Indicator Data'!H52="x","x",'Crisis Indicator Data'!H52/'Crisis Indicator Data'!G52)</f>
        <v>0.55238095238095242</v>
      </c>
      <c r="Q55" s="239">
        <f t="shared" si="18"/>
        <v>2.7</v>
      </c>
      <c r="R55" s="239">
        <f t="shared" si="19"/>
        <v>3.1</v>
      </c>
      <c r="S55" s="239" t="str">
        <f>IF('Crisis Indicator Data'!I52="x","x",IF('Crisis Indicator Data'!I52=0,0,IF(LOG('Crisis Indicator Data'!I52)&lt;S$4,0,IF(LOG('Crisis Indicator Data'!I52)&gt;S$3,5,ROUND(5-(S$3-LOG('Crisis Indicator Data'!I52))/(S$3-S$4)*5,1)))))</f>
        <v>x</v>
      </c>
      <c r="T55" s="141" t="str">
        <f>IF('Crisis Indicator Data'!H52="x","x",IF('Crisis Indicator Data'!I52="x","x",'Crisis Indicator Data'!I52/'Crisis Indicator Data'!H52))</f>
        <v>x</v>
      </c>
      <c r="U55" s="239" t="str">
        <f t="shared" si="20"/>
        <v>x</v>
      </c>
      <c r="V55" s="239" t="str">
        <f t="shared" si="21"/>
        <v>x</v>
      </c>
      <c r="W55" s="239">
        <f>IF('Crisis Indicator Data'!L52="x","x",IF('Crisis Indicator Data'!L52=0,0,IF(LOG('Crisis Indicator Data'!L52)&lt;W$4,0,IF(LOG('Crisis Indicator Data'!L52)&gt;W$3,5,ROUND(5-(W$3-LOG('Crisis Indicator Data'!L52))/(W$3-W$4)*5,1)))))</f>
        <v>1.4</v>
      </c>
      <c r="X55" s="246">
        <f>IF(OR('Crisis Indicator Data'!L52="x",'Crisis Indicator Data'!H52="x"),"x",'Crisis Indicator Data'!L52/'Crisis Indicator Data'!H52)</f>
        <v>2.6525198938992043E-6</v>
      </c>
      <c r="Y55" s="239">
        <f t="shared" si="22"/>
        <v>0.1</v>
      </c>
      <c r="Z55" s="239">
        <f t="shared" si="23"/>
        <v>0.8</v>
      </c>
      <c r="AA55" s="239">
        <f t="shared" si="24"/>
        <v>0.8</v>
      </c>
      <c r="AB55" s="247">
        <f t="shared" si="25"/>
        <v>2.1</v>
      </c>
    </row>
    <row r="56" spans="1:28" x14ac:dyDescent="0.25">
      <c r="A56" s="146" t="str">
        <f>'Crisis Indicator Data'!A53</f>
        <v>Complex crisis in Libya</v>
      </c>
      <c r="B56" s="147" t="str">
        <f>'Crisis Indicator Data'!B53</f>
        <v>Multiple crises country</v>
      </c>
      <c r="C56" s="147" t="str">
        <f>'Crisis Indicator Data'!C53</f>
        <v>LBY001</v>
      </c>
      <c r="D56" s="147" t="str">
        <f>'Crisis Indicator Data'!D53</f>
        <v>Libya</v>
      </c>
      <c r="E56" s="148" t="str">
        <f>'Crisis Indicator Data'!E53</f>
        <v>LBY</v>
      </c>
      <c r="F56" s="245">
        <f>IF('Crisis Indicator Data'!F53="x","x",IF(LOG('Crisis Indicator Data'!F53)&lt;F$4,0,IF(LOG('Crisis Indicator Data'!F53)&gt;F$3,5,ROUND(5-(F$3-LOG('Crisis Indicator Data'!F53))/(F$3-F$4)*5,1))))</f>
        <v>5</v>
      </c>
      <c r="G56" s="142">
        <f>IF('Crisis Indicator Data'!F53="x","x",IF(B56="Regional crisis",('Crisis Indicator Data'!F53/VLOOKUP('Impact of the crisis'!$C56,'Regional Crises'!$B$1:$R$66,4,FALSE)),'Crisis Indicator Data'!F53/VLOOKUP('Impact of the crisis'!$E56,'Country Indicator Data'!$B$4:$P$300,15,FALSE)))</f>
        <v>1</v>
      </c>
      <c r="H56" s="239">
        <f t="shared" si="13"/>
        <v>5</v>
      </c>
      <c r="I56" s="239">
        <f t="shared" si="14"/>
        <v>5</v>
      </c>
      <c r="J56" s="239">
        <f>IF('Crisis Indicator Data'!G53="x","x",IF(LOG('Crisis Indicator Data'!G53)&lt;J$4,0,IF(LOG('Crisis Indicator Data'!G53)&gt;J$3,5,ROUND(5-(J$3-LOG('Crisis Indicator Data'!G53))/(J$3-J$4)*5,1))))</f>
        <v>2.9</v>
      </c>
      <c r="K56" s="142">
        <f>IF('Crisis Indicator Data'!G53="x","x",IF(B56="Regional crisis",('Crisis Indicator Data'!G53/VLOOKUP('Impact of the crisis'!$C56,'Regional Crises'!$B$1:$R$66,5,FALSE)),'Crisis Indicator Data'!G53/VLOOKUP('Impact of the crisis'!$E56,'Country Indicator Data'!$B$4:$P$300,14,FALSE)))</f>
        <v>1</v>
      </c>
      <c r="L56" s="239">
        <f t="shared" si="15"/>
        <v>5</v>
      </c>
      <c r="M56" s="239">
        <f t="shared" si="16"/>
        <v>3.95</v>
      </c>
      <c r="N56" s="239">
        <f t="shared" si="17"/>
        <v>4.5999999999999996</v>
      </c>
      <c r="O56" s="239">
        <f>IF('Crisis Indicator Data'!H53="x","x",IF('Crisis Indicator Data'!H53=0,0,IF(LOG('Crisis Indicator Data'!H53)&lt;O$4,0,IF(LOG('Crisis Indicator Data'!H53)&gt;O$3,5,ROUND(5-(O$3-LOG('Crisis Indicator Data'!H53))/(O$3-O$4)*5,1)))))</f>
        <v>2.9</v>
      </c>
      <c r="P56" s="141">
        <f>IF('Crisis Indicator Data'!H53="x","x",'Crisis Indicator Data'!H53/'Crisis Indicator Data'!G53)</f>
        <v>0.24324324324324326</v>
      </c>
      <c r="Q56" s="239">
        <f t="shared" si="18"/>
        <v>1.2</v>
      </c>
      <c r="R56" s="239">
        <f t="shared" si="19"/>
        <v>2.0499999999999998</v>
      </c>
      <c r="S56" s="239">
        <f>IF('Crisis Indicator Data'!I53="x","x",IF('Crisis Indicator Data'!I53=0,0,IF(LOG('Crisis Indicator Data'!I53)&lt;S$4,0,IF(LOG('Crisis Indicator Data'!I53)&gt;S$3,5,ROUND(5-(S$3-LOG('Crisis Indicator Data'!I53))/(S$3-S$4)*5,1)))))</f>
        <v>4.5</v>
      </c>
      <c r="T56" s="141">
        <f>IF('Crisis Indicator Data'!H53="x","x",IF('Crisis Indicator Data'!I53="x","x",'Crisis Indicator Data'!I53/'Crisis Indicator Data'!H53))</f>
        <v>0.8455555555555555</v>
      </c>
      <c r="U56" s="239">
        <f t="shared" si="20"/>
        <v>5</v>
      </c>
      <c r="V56" s="239">
        <f t="shared" si="21"/>
        <v>4.8</v>
      </c>
      <c r="W56" s="239">
        <f>IF('Crisis Indicator Data'!L53="x","x",IF('Crisis Indicator Data'!L53=0,0,IF(LOG('Crisis Indicator Data'!L53)&lt;W$4,0,IF(LOG('Crisis Indicator Data'!L53)&gt;W$3,5,ROUND(5-(W$3-LOG('Crisis Indicator Data'!L53))/(W$3-W$4)*5,1)))))</f>
        <v>4.2</v>
      </c>
      <c r="X56" s="246">
        <f>IF(OR('Crisis Indicator Data'!L53="x",'Crisis Indicator Data'!H53="x"),"x",'Crisis Indicator Data'!L53/'Crisis Indicator Data'!H53)</f>
        <v>4.9944444444444439E-4</v>
      </c>
      <c r="Y56" s="239">
        <f t="shared" si="22"/>
        <v>5</v>
      </c>
      <c r="Z56" s="239">
        <f t="shared" si="23"/>
        <v>4.5999999999999996</v>
      </c>
      <c r="AA56" s="239">
        <f t="shared" si="24"/>
        <v>4.7</v>
      </c>
      <c r="AB56" s="247">
        <f t="shared" si="25"/>
        <v>3.7</v>
      </c>
    </row>
    <row r="57" spans="1:28" x14ac:dyDescent="0.25">
      <c r="A57" s="146" t="str">
        <f>'Crisis Indicator Data'!A54</f>
        <v>Mixed migration flows in Libya</v>
      </c>
      <c r="B57" s="147" t="str">
        <f>'Crisis Indicator Data'!B54</f>
        <v>International displacement</v>
      </c>
      <c r="C57" s="147" t="str">
        <f>'Crisis Indicator Data'!C54</f>
        <v>LBY002</v>
      </c>
      <c r="D57" s="147" t="str">
        <f>'Crisis Indicator Data'!D54</f>
        <v>Libya</v>
      </c>
      <c r="E57" s="148" t="str">
        <f>'Crisis Indicator Data'!E54</f>
        <v>LBY</v>
      </c>
      <c r="F57" s="245">
        <f>IF('Crisis Indicator Data'!F54="x","x",IF(LOG('Crisis Indicator Data'!F54)&lt;F$4,0,IF(LOG('Crisis Indicator Data'!F54)&gt;F$3,5,ROUND(5-(F$3-LOG('Crisis Indicator Data'!F54))/(F$3-F$4)*5,1))))</f>
        <v>5</v>
      </c>
      <c r="G57" s="142">
        <f>IF('Crisis Indicator Data'!F54="x","x",IF(B57="Regional crisis",('Crisis Indicator Data'!F54/VLOOKUP('Impact of the crisis'!$C57,'Regional Crises'!$B$1:$R$66,4,FALSE)),'Crisis Indicator Data'!F54/VLOOKUP('Impact of the crisis'!$E57,'Country Indicator Data'!$B$4:$P$300,15,FALSE)))</f>
        <v>1</v>
      </c>
      <c r="H57" s="239">
        <f t="shared" si="13"/>
        <v>5</v>
      </c>
      <c r="I57" s="239">
        <f t="shared" si="14"/>
        <v>5</v>
      </c>
      <c r="J57" s="239">
        <f>IF('Crisis Indicator Data'!G54="x","x",IF(LOG('Crisis Indicator Data'!G54)&lt;J$4,0,IF(LOG('Crisis Indicator Data'!G54)&gt;J$3,5,ROUND(5-(J$3-LOG('Crisis Indicator Data'!G54))/(J$3-J$4)*5,1))))</f>
        <v>2.9</v>
      </c>
      <c r="K57" s="142">
        <f>IF('Crisis Indicator Data'!G54="x","x",IF(B57="Regional crisis",('Crisis Indicator Data'!G54/VLOOKUP('Impact of the crisis'!$C57,'Regional Crises'!$B$1:$R$66,5,FALSE)),'Crisis Indicator Data'!G54/VLOOKUP('Impact of the crisis'!$E57,'Country Indicator Data'!$B$4:$P$300,14,FALSE)))</f>
        <v>1</v>
      </c>
      <c r="L57" s="239">
        <f t="shared" si="15"/>
        <v>5</v>
      </c>
      <c r="M57" s="239">
        <f t="shared" si="16"/>
        <v>3.95</v>
      </c>
      <c r="N57" s="239">
        <f t="shared" si="17"/>
        <v>4.5999999999999996</v>
      </c>
      <c r="O57" s="239">
        <f>IF('Crisis Indicator Data'!H54="x","x",IF('Crisis Indicator Data'!H54=0,0,IF(LOG('Crisis Indicator Data'!H54)&lt;O$4,0,IF(LOG('Crisis Indicator Data'!H54)&gt;O$3,5,ROUND(5-(O$3-LOG('Crisis Indicator Data'!H54))/(O$3-O$4)*5,1)))))</f>
        <v>2.2000000000000002</v>
      </c>
      <c r="P57" s="141">
        <f>IF('Crisis Indicator Data'!H54="x","x",'Crisis Indicator Data'!H54/'Crisis Indicator Data'!G54)</f>
        <v>8.5675675675675675E-2</v>
      </c>
      <c r="Q57" s="239">
        <f t="shared" si="18"/>
        <v>0.4</v>
      </c>
      <c r="R57" s="239">
        <f t="shared" si="19"/>
        <v>1.3</v>
      </c>
      <c r="S57" s="239">
        <f>IF('Crisis Indicator Data'!I54="x","x",IF('Crisis Indicator Data'!I54=0,0,IF(LOG('Crisis Indicator Data'!I54)&lt;S$4,0,IF(LOG('Crisis Indicator Data'!I54)&gt;S$3,5,ROUND(5-(S$3-LOG('Crisis Indicator Data'!I54))/(S$3-S$4)*5,1)))))</f>
        <v>4</v>
      </c>
      <c r="T57" s="141">
        <f>IF('Crisis Indicator Data'!H54="x","x",IF('Crisis Indicator Data'!I54="x","x",'Crisis Indicator Data'!I54/'Crisis Indicator Data'!H54))</f>
        <v>1</v>
      </c>
      <c r="U57" s="239">
        <f t="shared" si="20"/>
        <v>5</v>
      </c>
      <c r="V57" s="239">
        <f t="shared" si="21"/>
        <v>4.5</v>
      </c>
      <c r="W57" s="239">
        <f>IF('Crisis Indicator Data'!L54="x","x",IF('Crisis Indicator Data'!L54=0,0,IF(LOG('Crisis Indicator Data'!L54)&lt;W$4,0,IF(LOG('Crisis Indicator Data'!L54)&gt;W$3,5,ROUND(5-(W$3-LOG('Crisis Indicator Data'!L54))/(W$3-W$4)*5,1)))))</f>
        <v>4.2</v>
      </c>
      <c r="X57" s="246">
        <f>IF(OR('Crisis Indicator Data'!L54="x",'Crisis Indicator Data'!H54="x"),"x",'Crisis Indicator Data'!L54/'Crisis Indicator Data'!H54)</f>
        <v>1.3391167192429022E-3</v>
      </c>
      <c r="Y57" s="239">
        <f t="shared" si="22"/>
        <v>5</v>
      </c>
      <c r="Z57" s="239">
        <f t="shared" si="23"/>
        <v>4.5999999999999996</v>
      </c>
      <c r="AA57" s="239">
        <f t="shared" si="24"/>
        <v>4.5999999999999996</v>
      </c>
      <c r="AB57" s="247">
        <f t="shared" si="25"/>
        <v>3.4</v>
      </c>
    </row>
    <row r="58" spans="1:28" x14ac:dyDescent="0.25">
      <c r="A58" s="146" t="str">
        <f>'Crisis Indicator Data'!A55</f>
        <v>Drought in Lesotho</v>
      </c>
      <c r="B58" s="147" t="str">
        <f>'Crisis Indicator Data'!B55</f>
        <v>Drought</v>
      </c>
      <c r="C58" s="147" t="str">
        <f>'Crisis Indicator Data'!C55</f>
        <v>LSO002</v>
      </c>
      <c r="D58" s="147" t="str">
        <f>'Crisis Indicator Data'!D55</f>
        <v>Lesotho</v>
      </c>
      <c r="E58" s="148" t="str">
        <f>'Crisis Indicator Data'!E55</f>
        <v>LSO</v>
      </c>
      <c r="F58" s="245">
        <f>IF('Crisis Indicator Data'!F55="x","x",IF(LOG('Crisis Indicator Data'!F55)&lt;F$4,0,IF(LOG('Crisis Indicator Data'!F55)&gt;F$3,5,ROUND(5-(F$3-LOG('Crisis Indicator Data'!F55))/(F$3-F$4)*5,1))))</f>
        <v>2.5</v>
      </c>
      <c r="G58" s="142">
        <f>IF('Crisis Indicator Data'!F55="x","x",IF(B58="Regional crisis",('Crisis Indicator Data'!F55/VLOOKUP('Impact of the crisis'!$C58,'Regional Crises'!$B$1:$R$66,4,FALSE)),'Crisis Indicator Data'!F55/VLOOKUP('Impact of the crisis'!$E58,'Country Indicator Data'!$B$4:$P$300,15,FALSE)))</f>
        <v>0.99983530961791833</v>
      </c>
      <c r="H58" s="239">
        <f t="shared" si="13"/>
        <v>5</v>
      </c>
      <c r="I58" s="239">
        <f t="shared" si="14"/>
        <v>3.75</v>
      </c>
      <c r="J58" s="239">
        <f>IF('Crisis Indicator Data'!G55="x","x",IF(LOG('Crisis Indicator Data'!G55)&lt;J$4,0,IF(LOG('Crisis Indicator Data'!G55)&gt;J$3,5,ROUND(5-(J$3-LOG('Crisis Indicator Data'!G55))/(J$3-J$4)*5,1))))</f>
        <v>0.6</v>
      </c>
      <c r="K58" s="142">
        <f>IF('Crisis Indicator Data'!G55="x","x",IF(B58="Regional crisis",('Crisis Indicator Data'!G55/VLOOKUP('Impact of the crisis'!$C58,'Regional Crises'!$B$1:$R$66,5,FALSE)),'Crisis Indicator Data'!G55/VLOOKUP('Impact of the crisis'!$E58,'Country Indicator Data'!$B$4:$P$300,14,FALSE)))</f>
        <v>0.73150000000000004</v>
      </c>
      <c r="L58" s="239">
        <f t="shared" si="15"/>
        <v>3.6</v>
      </c>
      <c r="M58" s="239">
        <f t="shared" si="16"/>
        <v>2.1</v>
      </c>
      <c r="N58" s="239">
        <f t="shared" si="17"/>
        <v>3</v>
      </c>
      <c r="O58" s="239">
        <f>IF('Crisis Indicator Data'!H55="x","x",IF('Crisis Indicator Data'!H55=0,0,IF(LOG('Crisis Indicator Data'!H55)&lt;O$4,0,IF(LOG('Crisis Indicator Data'!H55)&gt;O$3,5,ROUND(5-(O$3-LOG('Crisis Indicator Data'!H55))/(O$3-O$4)*5,1)))))</f>
        <v>2.5</v>
      </c>
      <c r="P58" s="141">
        <f>IF('Crisis Indicator Data'!H55="x","x",'Crisis Indicator Data'!H55/'Crisis Indicator Data'!G55)</f>
        <v>0.72385509227614486</v>
      </c>
      <c r="Q58" s="239">
        <f t="shared" si="18"/>
        <v>3.6</v>
      </c>
      <c r="R58" s="239">
        <f t="shared" si="19"/>
        <v>3.05</v>
      </c>
      <c r="S58" s="239" t="str">
        <f>IF('Crisis Indicator Data'!I55="x","x",IF('Crisis Indicator Data'!I55=0,0,IF(LOG('Crisis Indicator Data'!I55)&lt;S$4,0,IF(LOG('Crisis Indicator Data'!I55)&gt;S$3,5,ROUND(5-(S$3-LOG('Crisis Indicator Data'!I55))/(S$3-S$4)*5,1)))))</f>
        <v>x</v>
      </c>
      <c r="T58" s="141" t="str">
        <f>IF('Crisis Indicator Data'!H55="x","x",IF('Crisis Indicator Data'!I55="x","x",'Crisis Indicator Data'!I55/'Crisis Indicator Data'!H55))</f>
        <v>x</v>
      </c>
      <c r="U58" s="239" t="str">
        <f t="shared" si="20"/>
        <v>x</v>
      </c>
      <c r="V58" s="239" t="str">
        <f t="shared" si="21"/>
        <v>x</v>
      </c>
      <c r="W58" s="239">
        <f>IF('Crisis Indicator Data'!L55="x","x",IF('Crisis Indicator Data'!L55=0,0,IF(LOG('Crisis Indicator Data'!L55)&lt;W$4,0,IF(LOG('Crisis Indicator Data'!L55)&gt;W$3,5,ROUND(5-(W$3-LOG('Crisis Indicator Data'!L55))/(W$3-W$4)*5,1)))))</f>
        <v>0</v>
      </c>
      <c r="X58" s="246">
        <f>IF(OR('Crisis Indicator Data'!L55="x",'Crisis Indicator Data'!H55="x"),"x",'Crisis Indicator Data'!L55/'Crisis Indicator Data'!H55)</f>
        <v>0</v>
      </c>
      <c r="Y58" s="239">
        <f t="shared" si="22"/>
        <v>0</v>
      </c>
      <c r="Z58" s="239">
        <f t="shared" si="23"/>
        <v>0</v>
      </c>
      <c r="AA58" s="239">
        <f t="shared" si="24"/>
        <v>0</v>
      </c>
      <c r="AB58" s="247">
        <f t="shared" si="25"/>
        <v>1.8</v>
      </c>
    </row>
    <row r="59" spans="1:28" x14ac:dyDescent="0.25">
      <c r="A59" s="146" t="str">
        <f>'Crisis Indicator Data'!A56</f>
        <v>Mixed migration flows in Morocco</v>
      </c>
      <c r="B59" s="147" t="str">
        <f>'Crisis Indicator Data'!B56</f>
        <v>International displacement</v>
      </c>
      <c r="C59" s="147" t="str">
        <f>'Crisis Indicator Data'!C56</f>
        <v>MAR002</v>
      </c>
      <c r="D59" s="147" t="str">
        <f>'Crisis Indicator Data'!D56</f>
        <v>Morocco</v>
      </c>
      <c r="E59" s="148" t="str">
        <f>'Crisis Indicator Data'!E56</f>
        <v>MAR</v>
      </c>
      <c r="F59" s="245">
        <f>IF('Crisis Indicator Data'!F56="x","x",IF(LOG('Crisis Indicator Data'!F56)&lt;F$4,0,IF(LOG('Crisis Indicator Data'!F56)&gt;F$3,5,ROUND(5-(F$3-LOG('Crisis Indicator Data'!F56))/(F$3-F$4)*5,1))))</f>
        <v>4.4000000000000004</v>
      </c>
      <c r="G59" s="142">
        <f>IF('Crisis Indicator Data'!F56="x","x",IF(B59="Regional crisis",('Crisis Indicator Data'!F56/VLOOKUP('Impact of the crisis'!$C59,'Regional Crises'!$B$1:$R$66,4,FALSE)),'Crisis Indicator Data'!F56/VLOOKUP('Impact of the crisis'!$E59,'Country Indicator Data'!$B$4:$P$300,15,FALSE)))</f>
        <v>1</v>
      </c>
      <c r="H59" s="239">
        <f t="shared" si="13"/>
        <v>5</v>
      </c>
      <c r="I59" s="239">
        <f t="shared" si="14"/>
        <v>4.7</v>
      </c>
      <c r="J59" s="239">
        <f>IF('Crisis Indicator Data'!G56="x","x",IF(LOG('Crisis Indicator Data'!G56)&lt;J$4,0,IF(LOG('Crisis Indicator Data'!G56)&gt;J$3,5,ROUND(5-(J$3-LOG('Crisis Indicator Data'!G56))/(J$3-J$4)*5,1))))</f>
        <v>5</v>
      </c>
      <c r="K59" s="142">
        <f>IF('Crisis Indicator Data'!G56="x","x",IF(B59="Regional crisis",('Crisis Indicator Data'!G56/VLOOKUP('Impact of the crisis'!$C59,'Regional Crises'!$B$1:$R$66,5,FALSE)),'Crisis Indicator Data'!G56/VLOOKUP('Impact of the crisis'!$E59,'Country Indicator Data'!$B$4:$P$300,14,FALSE)))</f>
        <v>0.97573481026540909</v>
      </c>
      <c r="L59" s="239">
        <f t="shared" si="15"/>
        <v>4.9000000000000004</v>
      </c>
      <c r="M59" s="239">
        <f t="shared" si="16"/>
        <v>4.95</v>
      </c>
      <c r="N59" s="239">
        <f t="shared" si="17"/>
        <v>4.8</v>
      </c>
      <c r="O59" s="239" t="str">
        <f>IF('Crisis Indicator Data'!H56="x","x",IF('Crisis Indicator Data'!H56=0,0,IF(LOG('Crisis Indicator Data'!H56)&lt;O$4,0,IF(LOG('Crisis Indicator Data'!H56)&gt;O$3,5,ROUND(5-(O$3-LOG('Crisis Indicator Data'!H56))/(O$3-O$4)*5,1)))))</f>
        <v>x</v>
      </c>
      <c r="P59" s="141" t="str">
        <f>IF('Crisis Indicator Data'!H56="x","x",'Crisis Indicator Data'!H56/'Crisis Indicator Data'!G56)</f>
        <v>x</v>
      </c>
      <c r="Q59" s="239" t="str">
        <f t="shared" si="18"/>
        <v>x</v>
      </c>
      <c r="R59" s="239" t="str">
        <f t="shared" si="19"/>
        <v>x</v>
      </c>
      <c r="S59" s="239" t="str">
        <f>IF('Crisis Indicator Data'!I56="x","x",IF('Crisis Indicator Data'!I56=0,0,IF(LOG('Crisis Indicator Data'!I56)&lt;S$4,0,IF(LOG('Crisis Indicator Data'!I56)&gt;S$3,5,ROUND(5-(S$3-LOG('Crisis Indicator Data'!I56))/(S$3-S$4)*5,1)))))</f>
        <v>x</v>
      </c>
      <c r="T59" s="141" t="str">
        <f>IF('Crisis Indicator Data'!H56="x","x",IF('Crisis Indicator Data'!I56="x","x",'Crisis Indicator Data'!I56/'Crisis Indicator Data'!H56))</f>
        <v>x</v>
      </c>
      <c r="U59" s="239" t="str">
        <f t="shared" si="20"/>
        <v>x</v>
      </c>
      <c r="V59" s="239" t="str">
        <f t="shared" si="21"/>
        <v>x</v>
      </c>
      <c r="W59" s="239">
        <f>IF('Crisis Indicator Data'!L56="x","x",IF('Crisis Indicator Data'!L56=0,0,IF(LOG('Crisis Indicator Data'!L56)&lt;W$4,0,IF(LOG('Crisis Indicator Data'!L56)&gt;W$3,5,ROUND(5-(W$3-LOG('Crisis Indicator Data'!L56))/(W$3-W$4)*5,1)))))</f>
        <v>3.2</v>
      </c>
      <c r="X59" s="246" t="str">
        <f>IF(OR('Crisis Indicator Data'!L56="x",'Crisis Indicator Data'!H56="x"),"x",'Crisis Indicator Data'!L56/'Crisis Indicator Data'!H56)</f>
        <v>x</v>
      </c>
      <c r="Y59" s="239" t="str">
        <f t="shared" si="22"/>
        <v>x</v>
      </c>
      <c r="Z59" s="239">
        <f t="shared" si="23"/>
        <v>3.2</v>
      </c>
      <c r="AA59" s="239">
        <f t="shared" si="24"/>
        <v>3.2</v>
      </c>
      <c r="AB59" s="247">
        <f t="shared" si="25"/>
        <v>3.2</v>
      </c>
    </row>
    <row r="60" spans="1:28" x14ac:dyDescent="0.25">
      <c r="A60" s="146" t="str">
        <f>'Crisis Indicator Data'!A57</f>
        <v>Drought in Madagascar</v>
      </c>
      <c r="B60" s="147" t="str">
        <f>'Crisis Indicator Data'!B57</f>
        <v>Drought</v>
      </c>
      <c r="C60" s="147" t="str">
        <f>'Crisis Indicator Data'!C57</f>
        <v>MDG002</v>
      </c>
      <c r="D60" s="147" t="str">
        <f>'Crisis Indicator Data'!D57</f>
        <v>Madagascar</v>
      </c>
      <c r="E60" s="148" t="str">
        <f>'Crisis Indicator Data'!E57</f>
        <v>MDG</v>
      </c>
      <c r="F60" s="245">
        <f>IF('Crisis Indicator Data'!F57="x","x",IF(LOG('Crisis Indicator Data'!F57)&lt;F$4,0,IF(LOG('Crisis Indicator Data'!F57)&gt;F$3,5,ROUND(5-(F$3-LOG('Crisis Indicator Data'!F57))/(F$3-F$4)*5,1))))</f>
        <v>3.2</v>
      </c>
      <c r="G60" s="142">
        <f>IF('Crisis Indicator Data'!F57="x","x",IF(B60="Regional crisis",('Crisis Indicator Data'!F57/VLOOKUP('Impact of the crisis'!$C60,'Regional Crises'!$B$1:$R$66,4,FALSE)),'Crisis Indicator Data'!F57/VLOOKUP('Impact of the crisis'!$E60,'Country Indicator Data'!$B$4:$P$300,15,FALSE)))</f>
        <v>0.14086283946373324</v>
      </c>
      <c r="H60" s="239">
        <f t="shared" si="13"/>
        <v>0.6</v>
      </c>
      <c r="I60" s="239">
        <f t="shared" si="14"/>
        <v>1.9000000000000001</v>
      </c>
      <c r="J60" s="239">
        <f>IF('Crisis Indicator Data'!G57="x","x",IF(LOG('Crisis Indicator Data'!G57)&lt;J$4,0,IF(LOG('Crisis Indicator Data'!G57)&gt;J$3,5,ROUND(5-(J$3-LOG('Crisis Indicator Data'!G57))/(J$3-J$4)*5,1))))</f>
        <v>2.2999999999999998</v>
      </c>
      <c r="K60" s="142">
        <f>IF('Crisis Indicator Data'!G57="x","x",IF(B60="Regional crisis",('Crisis Indicator Data'!G57/VLOOKUP('Impact of the crisis'!$C60,'Regional Crises'!$B$1:$R$66,5,FALSE)),'Crisis Indicator Data'!G57/VLOOKUP('Impact of the crisis'!$E60,'Country Indicator Data'!$B$4:$P$300,14,FALSE)))</f>
        <v>0.18929127725856698</v>
      </c>
      <c r="L60" s="239">
        <f t="shared" si="15"/>
        <v>0.9</v>
      </c>
      <c r="M60" s="239">
        <f t="shared" si="16"/>
        <v>1.5999999999999999</v>
      </c>
      <c r="N60" s="239">
        <f t="shared" si="17"/>
        <v>1.8</v>
      </c>
      <c r="O60" s="239">
        <f>IF('Crisis Indicator Data'!H57="x","x",IF('Crisis Indicator Data'!H57=0,0,IF(LOG('Crisis Indicator Data'!H57)&lt;O$4,0,IF(LOG('Crisis Indicator Data'!H57)&gt;O$3,5,ROUND(5-(O$3-LOG('Crisis Indicator Data'!H57))/(O$3-O$4)*5,1)))))</f>
        <v>3.3</v>
      </c>
      <c r="P60" s="141">
        <f>IF('Crisis Indicator Data'!H57="x","x",'Crisis Indicator Data'!H57/'Crisis Indicator Data'!G57)</f>
        <v>0.59658506480148121</v>
      </c>
      <c r="Q60" s="239">
        <f t="shared" si="18"/>
        <v>3</v>
      </c>
      <c r="R60" s="239">
        <f t="shared" si="19"/>
        <v>3.15</v>
      </c>
      <c r="S60" s="239">
        <f>IF('Crisis Indicator Data'!I57="x","x",IF('Crisis Indicator Data'!I57=0,0,IF(LOG('Crisis Indicator Data'!I57)&lt;S$4,0,IF(LOG('Crisis Indicator Data'!I57)&gt;S$3,5,ROUND(5-(S$3-LOG('Crisis Indicator Data'!I57))/(S$3-S$4)*5,1)))))</f>
        <v>0</v>
      </c>
      <c r="T60" s="141">
        <f>IF('Crisis Indicator Data'!H57="x","x",IF('Crisis Indicator Data'!I57="x","x",'Crisis Indicator Data'!I57/'Crisis Indicator Data'!H57))</f>
        <v>0</v>
      </c>
      <c r="U60" s="239">
        <f t="shared" si="20"/>
        <v>0</v>
      </c>
      <c r="V60" s="239">
        <f t="shared" si="21"/>
        <v>0</v>
      </c>
      <c r="W60" s="239">
        <f>IF('Crisis Indicator Data'!L57="x","x",IF('Crisis Indicator Data'!L57=0,0,IF(LOG('Crisis Indicator Data'!L57)&lt;W$4,0,IF(LOG('Crisis Indicator Data'!L57)&gt;W$3,5,ROUND(5-(W$3-LOG('Crisis Indicator Data'!L57))/(W$3-W$4)*5,1)))))</f>
        <v>0</v>
      </c>
      <c r="X60" s="246">
        <f>IF(OR('Crisis Indicator Data'!L57="x",'Crisis Indicator Data'!H57="x"),"x",'Crisis Indicator Data'!L57/'Crisis Indicator Data'!H57)</f>
        <v>0</v>
      </c>
      <c r="Y60" s="239">
        <f t="shared" si="22"/>
        <v>0</v>
      </c>
      <c r="Z60" s="239">
        <f t="shared" si="23"/>
        <v>0</v>
      </c>
      <c r="AA60" s="239">
        <f t="shared" si="24"/>
        <v>0</v>
      </c>
      <c r="AB60" s="247">
        <f t="shared" si="25"/>
        <v>1.8</v>
      </c>
    </row>
    <row r="61" spans="1:28" x14ac:dyDescent="0.25">
      <c r="A61" s="146" t="str">
        <f>'Crisis Indicator Data'!A58</f>
        <v>Multiple crisis in Mexico</v>
      </c>
      <c r="B61" s="147" t="str">
        <f>'Crisis Indicator Data'!B58</f>
        <v>Multiple crises country</v>
      </c>
      <c r="C61" s="147" t="str">
        <f>'Crisis Indicator Data'!C58</f>
        <v>MEX001</v>
      </c>
      <c r="D61" s="147" t="str">
        <f>'Crisis Indicator Data'!D58</f>
        <v>Mexico</v>
      </c>
      <c r="E61" s="148" t="str">
        <f>'Crisis Indicator Data'!E58</f>
        <v>MEX</v>
      </c>
      <c r="F61" s="245">
        <f>IF('Crisis Indicator Data'!F58="x","x",IF(LOG('Crisis Indicator Data'!F58)&lt;F$4,0,IF(LOG('Crisis Indicator Data'!F58)&gt;F$3,5,ROUND(5-(F$3-LOG('Crisis Indicator Data'!F58))/(F$3-F$4)*5,1))))</f>
        <v>5</v>
      </c>
      <c r="G61" s="142">
        <f>IF('Crisis Indicator Data'!F58="x","x",IF(B61="Regional crisis",('Crisis Indicator Data'!F58/VLOOKUP('Impact of the crisis'!$C61,'Regional Crises'!$B$1:$R$66,4,FALSE)),'Crisis Indicator Data'!F58/VLOOKUP('Impact of the crisis'!$E61,'Country Indicator Data'!$B$4:$P$300,15,FALSE)))</f>
        <v>0.84131844954859947</v>
      </c>
      <c r="H61" s="239">
        <f t="shared" si="13"/>
        <v>4.2</v>
      </c>
      <c r="I61" s="239">
        <f t="shared" si="14"/>
        <v>4.5999999999999996</v>
      </c>
      <c r="J61" s="239">
        <f>IF('Crisis Indicator Data'!G58="x","x",IF(LOG('Crisis Indicator Data'!G58)&lt;J$4,0,IF(LOG('Crisis Indicator Data'!G58)&gt;J$3,5,ROUND(5-(J$3-LOG('Crisis Indicator Data'!G58))/(J$3-J$4)*5,1))))</f>
        <v>5</v>
      </c>
      <c r="K61" s="142">
        <f>IF('Crisis Indicator Data'!G58="x","x",IF(B61="Regional crisis",('Crisis Indicator Data'!G58/VLOOKUP('Impact of the crisis'!$C61,'Regional Crises'!$B$1:$R$66,5,FALSE)),'Crisis Indicator Data'!G58/VLOOKUP('Impact of the crisis'!$E61,'Country Indicator Data'!$B$4:$P$300,14,FALSE)))</f>
        <v>0.80498386236213038</v>
      </c>
      <c r="L61" s="239">
        <f t="shared" si="15"/>
        <v>4</v>
      </c>
      <c r="M61" s="239">
        <f t="shared" si="16"/>
        <v>4.5</v>
      </c>
      <c r="N61" s="239">
        <f t="shared" si="17"/>
        <v>4.5999999999999996</v>
      </c>
      <c r="O61" s="239" t="str">
        <f>IF('Crisis Indicator Data'!H58="x","x",IF('Crisis Indicator Data'!H58=0,0,IF(LOG('Crisis Indicator Data'!H58)&lt;O$4,0,IF(LOG('Crisis Indicator Data'!H58)&gt;O$3,5,ROUND(5-(O$3-LOG('Crisis Indicator Data'!H58))/(O$3-O$4)*5,1)))))</f>
        <v>x</v>
      </c>
      <c r="P61" s="141" t="str">
        <f>IF('Crisis Indicator Data'!H58="x","x",'Crisis Indicator Data'!H58/'Crisis Indicator Data'!G58)</f>
        <v>x</v>
      </c>
      <c r="Q61" s="239" t="str">
        <f t="shared" si="18"/>
        <v>x</v>
      </c>
      <c r="R61" s="239" t="str">
        <f t="shared" si="19"/>
        <v>x</v>
      </c>
      <c r="S61" s="239">
        <f>IF('Crisis Indicator Data'!I58="x","x",IF('Crisis Indicator Data'!I58=0,0,IF(LOG('Crisis Indicator Data'!I58)&lt;S$4,0,IF(LOG('Crisis Indicator Data'!I58)&gt;S$3,5,ROUND(5-(S$3-LOG('Crisis Indicator Data'!I58))/(S$3-S$4)*5,1)))))</f>
        <v>4</v>
      </c>
      <c r="T61" s="141" t="str">
        <f>IF('Crisis Indicator Data'!H58="x","x",IF('Crisis Indicator Data'!I58="x","x",'Crisis Indicator Data'!I58/'Crisis Indicator Data'!H58))</f>
        <v>x</v>
      </c>
      <c r="U61" s="239" t="str">
        <f t="shared" si="20"/>
        <v>x</v>
      </c>
      <c r="V61" s="239">
        <f t="shared" si="21"/>
        <v>4</v>
      </c>
      <c r="W61" s="239">
        <f>IF('Crisis Indicator Data'!L58="x","x",IF('Crisis Indicator Data'!L58=0,0,IF(LOG('Crisis Indicator Data'!L58)&lt;W$4,0,IF(LOG('Crisis Indicator Data'!L58)&gt;W$3,5,ROUND(5-(W$3-LOG('Crisis Indicator Data'!L58))/(W$3-W$4)*5,1)))))</f>
        <v>5</v>
      </c>
      <c r="X61" s="246" t="str">
        <f>IF(OR('Crisis Indicator Data'!L58="x",'Crisis Indicator Data'!H58="x"),"x",'Crisis Indicator Data'!L58/'Crisis Indicator Data'!H58)</f>
        <v>x</v>
      </c>
      <c r="Y61" s="239" t="str">
        <f t="shared" si="22"/>
        <v>x</v>
      </c>
      <c r="Z61" s="239">
        <f t="shared" si="23"/>
        <v>5</v>
      </c>
      <c r="AA61" s="239">
        <f t="shared" si="24"/>
        <v>4.5999999999999996</v>
      </c>
      <c r="AB61" s="247">
        <f t="shared" si="25"/>
        <v>4.5999999999999996</v>
      </c>
    </row>
    <row r="62" spans="1:28" x14ac:dyDescent="0.25">
      <c r="A62" s="146" t="str">
        <f>'Crisis Indicator Data'!A59</f>
        <v>Criminal Violence in Mexico</v>
      </c>
      <c r="B62" s="147" t="str">
        <f>'Crisis Indicator Data'!B59</f>
        <v>Other type of violence</v>
      </c>
      <c r="C62" s="147" t="str">
        <f>'Crisis Indicator Data'!C59</f>
        <v>MEX002</v>
      </c>
      <c r="D62" s="147" t="str">
        <f>'Crisis Indicator Data'!D59</f>
        <v>Mexico</v>
      </c>
      <c r="E62" s="148" t="str">
        <f>'Crisis Indicator Data'!E59</f>
        <v>MEX</v>
      </c>
      <c r="F62" s="245">
        <f>IF('Crisis Indicator Data'!F59="x","x",IF(LOG('Crisis Indicator Data'!F59)&lt;F$4,0,IF(LOG('Crisis Indicator Data'!F59)&gt;F$3,5,ROUND(5-(F$3-LOG('Crisis Indicator Data'!F59))/(F$3-F$4)*5,1))))</f>
        <v>5</v>
      </c>
      <c r="G62" s="142">
        <f>IF('Crisis Indicator Data'!F59="x","x",IF(B62="Regional crisis",('Crisis Indicator Data'!F59/VLOOKUP('Impact of the crisis'!$C62,'Regional Crises'!$B$1:$R$66,4,FALSE)),'Crisis Indicator Data'!F59/VLOOKUP('Impact of the crisis'!$E62,'Country Indicator Data'!$B$4:$P$300,15,FALSE)))</f>
        <v>0.55466138532369658</v>
      </c>
      <c r="H62" s="239">
        <f t="shared" si="13"/>
        <v>2.7</v>
      </c>
      <c r="I62" s="239">
        <f t="shared" si="14"/>
        <v>3.85</v>
      </c>
      <c r="J62" s="239">
        <f>IF('Crisis Indicator Data'!G59="x","x",IF(LOG('Crisis Indicator Data'!G59)&lt;J$4,0,IF(LOG('Crisis Indicator Data'!G59)&gt;J$3,5,ROUND(5-(J$3-LOG('Crisis Indicator Data'!G59))/(J$3-J$4)*5,1))))</f>
        <v>5</v>
      </c>
      <c r="K62" s="142">
        <f>IF('Crisis Indicator Data'!G59="x","x",IF(B62="Regional crisis",('Crisis Indicator Data'!G59/VLOOKUP('Impact of the crisis'!$C62,'Regional Crises'!$B$1:$R$66,5,FALSE)),'Crisis Indicator Data'!G59/VLOOKUP('Impact of the crisis'!$E62,'Country Indicator Data'!$B$4:$P$300,14,FALSE)))</f>
        <v>0.61247802394842954</v>
      </c>
      <c r="L62" s="239">
        <f t="shared" si="15"/>
        <v>3</v>
      </c>
      <c r="M62" s="239">
        <f t="shared" si="16"/>
        <v>4</v>
      </c>
      <c r="N62" s="239">
        <f t="shared" si="17"/>
        <v>3.9</v>
      </c>
      <c r="O62" s="239" t="str">
        <f>IF('Crisis Indicator Data'!H59="x","x",IF('Crisis Indicator Data'!H59=0,0,IF(LOG('Crisis Indicator Data'!H59)&lt;O$4,0,IF(LOG('Crisis Indicator Data'!H59)&gt;O$3,5,ROUND(5-(O$3-LOG('Crisis Indicator Data'!H59))/(O$3-O$4)*5,1)))))</f>
        <v>x</v>
      </c>
      <c r="P62" s="141" t="str">
        <f>IF('Crisis Indicator Data'!H59="x","x",'Crisis Indicator Data'!H59/'Crisis Indicator Data'!G59)</f>
        <v>x</v>
      </c>
      <c r="Q62" s="239" t="str">
        <f t="shared" si="18"/>
        <v>x</v>
      </c>
      <c r="R62" s="239" t="str">
        <f t="shared" si="19"/>
        <v>x</v>
      </c>
      <c r="S62" s="239">
        <f>IF('Crisis Indicator Data'!I59="x","x",IF('Crisis Indicator Data'!I59=0,0,IF(LOG('Crisis Indicator Data'!I59)&lt;S$4,0,IF(LOG('Crisis Indicator Data'!I59)&gt;S$3,5,ROUND(5-(S$3-LOG('Crisis Indicator Data'!I59))/(S$3-S$4)*5,1)))))</f>
        <v>3.6</v>
      </c>
      <c r="T62" s="141" t="str">
        <f>IF('Crisis Indicator Data'!H59="x","x",IF('Crisis Indicator Data'!I59="x","x",'Crisis Indicator Data'!I59/'Crisis Indicator Data'!H59))</f>
        <v>x</v>
      </c>
      <c r="U62" s="239" t="str">
        <f t="shared" si="20"/>
        <v>x</v>
      </c>
      <c r="V62" s="239">
        <f t="shared" si="21"/>
        <v>3.6</v>
      </c>
      <c r="W62" s="239">
        <f>IF('Crisis Indicator Data'!L59="x","x",IF('Crisis Indicator Data'!L59=0,0,IF(LOG('Crisis Indicator Data'!L59)&lt;W$4,0,IF(LOG('Crisis Indicator Data'!L59)&gt;W$3,5,ROUND(5-(W$3-LOG('Crisis Indicator Data'!L59))/(W$3-W$4)*5,1)))))</f>
        <v>5</v>
      </c>
      <c r="X62" s="246" t="str">
        <f>IF(OR('Crisis Indicator Data'!L59="x",'Crisis Indicator Data'!H59="x"),"x",'Crisis Indicator Data'!L59/'Crisis Indicator Data'!H59)</f>
        <v>x</v>
      </c>
      <c r="Y62" s="239" t="str">
        <f t="shared" si="22"/>
        <v>x</v>
      </c>
      <c r="Z62" s="239">
        <f t="shared" si="23"/>
        <v>5</v>
      </c>
      <c r="AA62" s="239">
        <f t="shared" si="24"/>
        <v>4.4000000000000004</v>
      </c>
      <c r="AB62" s="247">
        <f t="shared" si="25"/>
        <v>4.4000000000000004</v>
      </c>
    </row>
    <row r="63" spans="1:28" x14ac:dyDescent="0.25">
      <c r="A63" s="146" t="str">
        <f>'Crisis Indicator Data'!A60</f>
        <v>Mixed Migration in Mexico</v>
      </c>
      <c r="B63" s="147" t="str">
        <f>'Crisis Indicator Data'!B60</f>
        <v>International displacement</v>
      </c>
      <c r="C63" s="147" t="str">
        <f>'Crisis Indicator Data'!C60</f>
        <v>MEX003</v>
      </c>
      <c r="D63" s="147" t="str">
        <f>'Crisis Indicator Data'!D60</f>
        <v>Mexico</v>
      </c>
      <c r="E63" s="148" t="str">
        <f>'Crisis Indicator Data'!E60</f>
        <v>MEX</v>
      </c>
      <c r="F63" s="245">
        <f>IF('Crisis Indicator Data'!F60="x","x",IF(LOG('Crisis Indicator Data'!F60)&lt;F$4,0,IF(LOG('Crisis Indicator Data'!F60)&gt;F$3,5,ROUND(5-(F$3-LOG('Crisis Indicator Data'!F60))/(F$3-F$4)*5,1))))</f>
        <v>5</v>
      </c>
      <c r="G63" s="142">
        <f>IF('Crisis Indicator Data'!F60="x","x",IF(B63="Regional crisis",('Crisis Indicator Data'!F60/VLOOKUP('Impact of the crisis'!$C63,'Regional Crises'!$B$1:$R$66,4,FALSE)),'Crisis Indicator Data'!F60/VLOOKUP('Impact of the crisis'!$E63,'Country Indicator Data'!$B$4:$P$300,15,FALSE)))</f>
        <v>0.73937395509143755</v>
      </c>
      <c r="H63" s="239">
        <f t="shared" si="13"/>
        <v>3.7</v>
      </c>
      <c r="I63" s="239">
        <f t="shared" si="14"/>
        <v>4.3499999999999996</v>
      </c>
      <c r="J63" s="239">
        <f>IF('Crisis Indicator Data'!G60="x","x",IF(LOG('Crisis Indicator Data'!G60)&lt;J$4,0,IF(LOG('Crisis Indicator Data'!G60)&gt;J$3,5,ROUND(5-(J$3-LOG('Crisis Indicator Data'!G60))/(J$3-J$4)*5,1))))</f>
        <v>5</v>
      </c>
      <c r="K63" s="142">
        <f>IF('Crisis Indicator Data'!G60="x","x",IF(B63="Regional crisis",('Crisis Indicator Data'!G60/VLOOKUP('Impact of the crisis'!$C63,'Regional Crises'!$B$1:$R$66,5,FALSE)),'Crisis Indicator Data'!G60/VLOOKUP('Impact of the crisis'!$E63,'Country Indicator Data'!$B$4:$P$300,14,FALSE)))</f>
        <v>0.61961532069728587</v>
      </c>
      <c r="L63" s="239">
        <f t="shared" si="15"/>
        <v>3.1</v>
      </c>
      <c r="M63" s="239">
        <f t="shared" si="16"/>
        <v>4.05</v>
      </c>
      <c r="N63" s="239">
        <f t="shared" si="17"/>
        <v>4.2</v>
      </c>
      <c r="O63" s="239">
        <f>IF('Crisis Indicator Data'!H60="x","x",IF('Crisis Indicator Data'!H60=0,0,IF(LOG('Crisis Indicator Data'!H60)&lt;O$4,0,IF(LOG('Crisis Indicator Data'!H60)&gt;O$3,5,ROUND(5-(O$3-LOG('Crisis Indicator Data'!H60))/(O$3-O$4)*5,1)))))</f>
        <v>1.6</v>
      </c>
      <c r="P63" s="141">
        <f>IF('Crisis Indicator Data'!H60="x","x",'Crisis Indicator Data'!H60/'Crisis Indicator Data'!G60)</f>
        <v>3.8819875776397515E-3</v>
      </c>
      <c r="Q63" s="239">
        <f t="shared" si="18"/>
        <v>0</v>
      </c>
      <c r="R63" s="239">
        <f t="shared" si="19"/>
        <v>0.8</v>
      </c>
      <c r="S63" s="239">
        <f>IF('Crisis Indicator Data'!I60="x","x",IF('Crisis Indicator Data'!I60=0,0,IF(LOG('Crisis Indicator Data'!I60)&lt;S$4,0,IF(LOG('Crisis Indicator Data'!I60)&gt;S$3,5,ROUND(5-(S$3-LOG('Crisis Indicator Data'!I60))/(S$3-S$4)*5,1)))))</f>
        <v>3.5</v>
      </c>
      <c r="T63" s="141">
        <f>IF('Crisis Indicator Data'!H60="x","x",IF('Crisis Indicator Data'!I60="x","x",'Crisis Indicator Data'!I60/'Crisis Indicator Data'!H60))</f>
        <v>1</v>
      </c>
      <c r="U63" s="239">
        <f t="shared" si="20"/>
        <v>5</v>
      </c>
      <c r="V63" s="239">
        <f t="shared" si="21"/>
        <v>4.3</v>
      </c>
      <c r="W63" s="239">
        <f>IF('Crisis Indicator Data'!L60="x","x",IF('Crisis Indicator Data'!L60=0,0,IF(LOG('Crisis Indicator Data'!L60)&lt;W$4,0,IF(LOG('Crisis Indicator Data'!L60)&gt;W$3,5,ROUND(5-(W$3-LOG('Crisis Indicator Data'!L60))/(W$3-W$4)*5,1)))))</f>
        <v>3.4</v>
      </c>
      <c r="X63" s="246">
        <f>IF(OR('Crisis Indicator Data'!L60="x",'Crisis Indicator Data'!H60="x"),"x",'Crisis Indicator Data'!L60/'Crisis Indicator Data'!H60)</f>
        <v>8.4727272727272733E-4</v>
      </c>
      <c r="Y63" s="239">
        <f t="shared" si="22"/>
        <v>5</v>
      </c>
      <c r="Z63" s="239">
        <f t="shared" si="23"/>
        <v>4.2</v>
      </c>
      <c r="AA63" s="239">
        <f t="shared" si="24"/>
        <v>4.3</v>
      </c>
      <c r="AB63" s="247">
        <f t="shared" si="25"/>
        <v>3</v>
      </c>
    </row>
    <row r="64" spans="1:28" x14ac:dyDescent="0.25">
      <c r="A64" s="146" t="str">
        <f>'Crisis Indicator Data'!A61</f>
        <v>Complex crisis in Mali</v>
      </c>
      <c r="B64" s="147" t="str">
        <f>'Crisis Indicator Data'!B61</f>
        <v>Complex crisis</v>
      </c>
      <c r="C64" s="147" t="str">
        <f>'Crisis Indicator Data'!C61</f>
        <v>MLI001</v>
      </c>
      <c r="D64" s="147" t="str">
        <f>'Crisis Indicator Data'!D61</f>
        <v>Mali</v>
      </c>
      <c r="E64" s="148" t="str">
        <f>'Crisis Indicator Data'!E61</f>
        <v>MLI</v>
      </c>
      <c r="F64" s="245">
        <f>IF('Crisis Indicator Data'!F61="x","x",IF(LOG('Crisis Indicator Data'!F61)&lt;F$4,0,IF(LOG('Crisis Indicator Data'!F61)&gt;F$3,5,ROUND(5-(F$3-LOG('Crisis Indicator Data'!F61))/(F$3-F$4)*5,1))))</f>
        <v>5</v>
      </c>
      <c r="G64" s="142">
        <f>IF('Crisis Indicator Data'!F61="x","x",IF(B64="Regional crisis",('Crisis Indicator Data'!F61/VLOOKUP('Impact of the crisis'!$C64,'Regional Crises'!$B$1:$R$66,4,FALSE)),'Crisis Indicator Data'!F61/VLOOKUP('Impact of the crisis'!$E64,'Country Indicator Data'!$B$4:$P$300,15,FALSE)))</f>
        <v>1</v>
      </c>
      <c r="H64" s="239">
        <f t="shared" si="13"/>
        <v>5</v>
      </c>
      <c r="I64" s="239">
        <f t="shared" si="14"/>
        <v>5</v>
      </c>
      <c r="J64" s="239">
        <f>IF('Crisis Indicator Data'!G61="x","x",IF(LOG('Crisis Indicator Data'!G61)&lt;J$4,0,IF(LOG('Crisis Indicator Data'!G61)&gt;J$3,5,ROUND(5-(J$3-LOG('Crisis Indicator Data'!G61))/(J$3-J$4)*5,1))))</f>
        <v>4.4000000000000004</v>
      </c>
      <c r="K64" s="142">
        <f>IF('Crisis Indicator Data'!G61="x","x",IF(B64="Regional crisis",('Crisis Indicator Data'!G61/VLOOKUP('Impact of the crisis'!$C64,'Regional Crises'!$B$1:$R$66,5,FALSE)),'Crisis Indicator Data'!G61/VLOOKUP('Impact of the crisis'!$E64,'Country Indicator Data'!$B$4:$P$300,14,FALSE)))</f>
        <v>1</v>
      </c>
      <c r="L64" s="239">
        <f t="shared" si="15"/>
        <v>5</v>
      </c>
      <c r="M64" s="239">
        <f t="shared" si="16"/>
        <v>4.7</v>
      </c>
      <c r="N64" s="239">
        <f t="shared" si="17"/>
        <v>4.9000000000000004</v>
      </c>
      <c r="O64" s="239">
        <f>IF('Crisis Indicator Data'!H61="x","x",IF('Crisis Indicator Data'!H61=0,0,IF(LOG('Crisis Indicator Data'!H61)&lt;O$4,0,IF(LOG('Crisis Indicator Data'!H61)&gt;O$3,5,ROUND(5-(O$3-LOG('Crisis Indicator Data'!H61))/(O$3-O$4)*5,1)))))</f>
        <v>4.3</v>
      </c>
      <c r="P64" s="141">
        <f>IF('Crisis Indicator Data'!H61="x","x",'Crisis Indicator Data'!H61/'Crisis Indicator Data'!G61)</f>
        <v>0.57406136653269291</v>
      </c>
      <c r="Q64" s="239">
        <f t="shared" si="18"/>
        <v>2.8</v>
      </c>
      <c r="R64" s="239">
        <f t="shared" si="19"/>
        <v>3.55</v>
      </c>
      <c r="S64" s="239">
        <f>IF('Crisis Indicator Data'!I61="x","x",IF('Crisis Indicator Data'!I61=0,0,IF(LOG('Crisis Indicator Data'!I61)&lt;S$4,0,IF(LOG('Crisis Indicator Data'!I61)&gt;S$3,5,ROUND(5-(S$3-LOG('Crisis Indicator Data'!I61))/(S$3-S$4)*5,1)))))</f>
        <v>4.4000000000000004</v>
      </c>
      <c r="T64" s="141">
        <f>IF('Crisis Indicator Data'!H61="x","x",IF('Crisis Indicator Data'!I61="x","x",'Crisis Indicator Data'!I61/'Crisis Indicator Data'!H61))</f>
        <v>0.10058060109289617</v>
      </c>
      <c r="U64" s="239">
        <f t="shared" si="20"/>
        <v>3.4</v>
      </c>
      <c r="V64" s="239">
        <f t="shared" si="21"/>
        <v>3.9</v>
      </c>
      <c r="W64" s="239">
        <f>IF('Crisis Indicator Data'!L61="x","x",IF('Crisis Indicator Data'!L61=0,0,IF(LOG('Crisis Indicator Data'!L61)&lt;W$4,0,IF(LOG('Crisis Indicator Data'!L61)&gt;W$3,5,ROUND(5-(W$3-LOG('Crisis Indicator Data'!L61))/(W$3-W$4)*5,1)))))</f>
        <v>4.0999999999999996</v>
      </c>
      <c r="X64" s="246">
        <f>IF(OR('Crisis Indicator Data'!L61="x",'Crisis Indicator Data'!H61="x"),"x",'Crisis Indicator Data'!L61/'Crisis Indicator Data'!H61)</f>
        <v>6.309767759562842E-5</v>
      </c>
      <c r="Y64" s="239">
        <f t="shared" si="22"/>
        <v>3.2</v>
      </c>
      <c r="Z64" s="239">
        <f t="shared" si="23"/>
        <v>3.7</v>
      </c>
      <c r="AA64" s="239">
        <f t="shared" si="24"/>
        <v>3.8</v>
      </c>
      <c r="AB64" s="247">
        <f t="shared" si="25"/>
        <v>3.7</v>
      </c>
    </row>
    <row r="65" spans="1:28" x14ac:dyDescent="0.25">
      <c r="A65" s="146" t="str">
        <f>'Crisis Indicator Data'!A62</f>
        <v>Multiple crises in Myanmar</v>
      </c>
      <c r="B65" s="147" t="str">
        <f>'Crisis Indicator Data'!B62</f>
        <v>Multiple crises country</v>
      </c>
      <c r="C65" s="147" t="str">
        <f>'Crisis Indicator Data'!C62</f>
        <v>MMR001</v>
      </c>
      <c r="D65" s="147" t="str">
        <f>'Crisis Indicator Data'!D62</f>
        <v>Myanmar</v>
      </c>
      <c r="E65" s="148" t="str">
        <f>'Crisis Indicator Data'!E62</f>
        <v>MMR</v>
      </c>
      <c r="F65" s="245">
        <f>IF('Crisis Indicator Data'!F62="x","x",IF(LOG('Crisis Indicator Data'!F62)&lt;F$4,0,IF(LOG('Crisis Indicator Data'!F62)&gt;F$3,5,ROUND(5-(F$3-LOG('Crisis Indicator Data'!F62))/(F$3-F$4)*5,1))))</f>
        <v>4.5999999999999996</v>
      </c>
      <c r="G65" s="142">
        <f>IF('Crisis Indicator Data'!F62="x","x",IF(B65="Regional crisis",('Crisis Indicator Data'!F62/VLOOKUP('Impact of the crisis'!$C65,'Regional Crises'!$B$1:$R$66,4,FALSE)),'Crisis Indicator Data'!F62/VLOOKUP('Impact of the crisis'!$E65,'Country Indicator Data'!$B$4:$P$300,15,FALSE)))</f>
        <v>0.87318705212225145</v>
      </c>
      <c r="H65" s="239">
        <f t="shared" si="13"/>
        <v>4.4000000000000004</v>
      </c>
      <c r="I65" s="239">
        <f t="shared" si="14"/>
        <v>4.5</v>
      </c>
      <c r="J65" s="239">
        <f>IF('Crisis Indicator Data'!G62="x","x",IF(LOG('Crisis Indicator Data'!G62)&lt;J$4,0,IF(LOG('Crisis Indicator Data'!G62)&gt;J$3,5,ROUND(5-(J$3-LOG('Crisis Indicator Data'!G62))/(J$3-J$4)*5,1))))</f>
        <v>5</v>
      </c>
      <c r="K65" s="142">
        <f>IF('Crisis Indicator Data'!G62="x","x",IF(B65="Regional crisis",('Crisis Indicator Data'!G62/VLOOKUP('Impact of the crisis'!$C65,'Regional Crises'!$B$1:$R$66,5,FALSE)),'Crisis Indicator Data'!G62/VLOOKUP('Impact of the crisis'!$E65,'Country Indicator Data'!$B$4:$P$300,14,FALSE)))</f>
        <v>0.80294793261868302</v>
      </c>
      <c r="L65" s="239">
        <f t="shared" si="15"/>
        <v>4</v>
      </c>
      <c r="M65" s="239">
        <f t="shared" si="16"/>
        <v>4.5</v>
      </c>
      <c r="N65" s="239">
        <f t="shared" si="17"/>
        <v>4.5</v>
      </c>
      <c r="O65" s="239">
        <f>IF('Crisis Indicator Data'!H62="x","x",IF('Crisis Indicator Data'!H62=0,0,IF(LOG('Crisis Indicator Data'!H62)&lt;O$4,0,IF(LOG('Crisis Indicator Data'!H62)&gt;O$3,5,ROUND(5-(O$3-LOG('Crisis Indicator Data'!H62))/(O$3-O$4)*5,1)))))</f>
        <v>3.7</v>
      </c>
      <c r="P65" s="141">
        <f>IF('Crisis Indicator Data'!H62="x","x",'Crisis Indicator Data'!H62/'Crisis Indicator Data'!G62)</f>
        <v>0.12668669241405617</v>
      </c>
      <c r="Q65" s="239">
        <f t="shared" si="18"/>
        <v>0.6</v>
      </c>
      <c r="R65" s="239">
        <f t="shared" si="19"/>
        <v>2.15</v>
      </c>
      <c r="S65" s="239">
        <f>IF('Crisis Indicator Data'!I62="x","x",IF('Crisis Indicator Data'!I62=0,0,IF(LOG('Crisis Indicator Data'!I62)&lt;S$4,0,IF(LOG('Crisis Indicator Data'!I62)&gt;S$3,5,ROUND(5-(S$3-LOG('Crisis Indicator Data'!I62))/(S$3-S$4)*5,1)))))</f>
        <v>4.5999999999999996</v>
      </c>
      <c r="T65" s="141">
        <f>IF('Crisis Indicator Data'!H62="x","x",IF('Crisis Indicator Data'!I62="x","x",'Crisis Indicator Data'!I62/'Crisis Indicator Data'!H62))</f>
        <v>0.30560782837786976</v>
      </c>
      <c r="U65" s="239">
        <f t="shared" si="20"/>
        <v>5</v>
      </c>
      <c r="V65" s="239">
        <f t="shared" si="21"/>
        <v>4.8</v>
      </c>
      <c r="W65" s="239">
        <f>IF('Crisis Indicator Data'!L62="x","x",IF('Crisis Indicator Data'!L62=0,0,IF(LOG('Crisis Indicator Data'!L62)&lt;W$4,0,IF(LOG('Crisis Indicator Data'!L62)&gt;W$3,5,ROUND(5-(W$3-LOG('Crisis Indicator Data'!L62))/(W$3-W$4)*5,1)))))</f>
        <v>5</v>
      </c>
      <c r="X65" s="246">
        <f>IF(OR('Crisis Indicator Data'!L62="x",'Crisis Indicator Data'!H62="x"),"x",'Crisis Indicator Data'!L62/'Crisis Indicator Data'!H62)</f>
        <v>6.1403838916070758E-4</v>
      </c>
      <c r="Y65" s="239">
        <f t="shared" si="22"/>
        <v>5</v>
      </c>
      <c r="Z65" s="239">
        <f t="shared" si="23"/>
        <v>5</v>
      </c>
      <c r="AA65" s="239">
        <f t="shared" si="24"/>
        <v>4.9000000000000004</v>
      </c>
      <c r="AB65" s="247">
        <f t="shared" si="25"/>
        <v>3.9</v>
      </c>
    </row>
    <row r="66" spans="1:28" x14ac:dyDescent="0.25">
      <c r="A66" s="146" t="str">
        <f>'Crisis Indicator Data'!A63</f>
        <v>Rakhine Conflict</v>
      </c>
      <c r="B66" s="147" t="str">
        <f>'Crisis Indicator Data'!B63</f>
        <v>Conflict</v>
      </c>
      <c r="C66" s="147" t="str">
        <f>'Crisis Indicator Data'!C63</f>
        <v>MMR002</v>
      </c>
      <c r="D66" s="147" t="str">
        <f>'Crisis Indicator Data'!D63</f>
        <v>Myanmar</v>
      </c>
      <c r="E66" s="148" t="str">
        <f>'Crisis Indicator Data'!E63</f>
        <v>MMR</v>
      </c>
      <c r="F66" s="245">
        <f>IF('Crisis Indicator Data'!F63="x","x",IF(LOG('Crisis Indicator Data'!F63)&lt;F$4,0,IF(LOG('Crisis Indicator Data'!F63)&gt;F$3,5,ROUND(5-(F$3-LOG('Crisis Indicator Data'!F63))/(F$3-F$4)*5,1))))</f>
        <v>2.8</v>
      </c>
      <c r="G66" s="142">
        <f>IF('Crisis Indicator Data'!F63="x","x",IF(B66="Regional crisis",('Crisis Indicator Data'!F63/VLOOKUP('Impact of the crisis'!$C66,'Regional Crises'!$B$1:$R$66,4,FALSE)),'Crisis Indicator Data'!F63/VLOOKUP('Impact of the crisis'!$E66,'Country Indicator Data'!$B$4:$P$300,15,FALSE)))</f>
        <v>6.8685306547436764E-2</v>
      </c>
      <c r="H66" s="239">
        <f t="shared" si="13"/>
        <v>0.2</v>
      </c>
      <c r="I66" s="239">
        <f t="shared" si="14"/>
        <v>1.5</v>
      </c>
      <c r="J66" s="239">
        <f>IF('Crisis Indicator Data'!G63="x","x",IF(LOG('Crisis Indicator Data'!G63)&lt;J$4,0,IF(LOG('Crisis Indicator Data'!G63)&gt;J$3,5,ROUND(5-(J$3-LOG('Crisis Indicator Data'!G63))/(J$3-J$4)*5,1))))</f>
        <v>2</v>
      </c>
      <c r="K66" s="142">
        <f>IF('Crisis Indicator Data'!G63="x","x",IF(B66="Regional crisis",('Crisis Indicator Data'!G63/VLOOKUP('Impact of the crisis'!$C66,'Regional Crises'!$B$1:$R$66,5,FALSE)),'Crisis Indicator Data'!G63/VLOOKUP('Impact of the crisis'!$E66,'Country Indicator Data'!$B$4:$P$300,14,FALSE)))</f>
        <v>7.4310872894333843E-2</v>
      </c>
      <c r="L66" s="239">
        <f t="shared" si="15"/>
        <v>0.3</v>
      </c>
      <c r="M66" s="239">
        <f t="shared" si="16"/>
        <v>1.1499999999999999</v>
      </c>
      <c r="N66" s="239">
        <f t="shared" si="17"/>
        <v>1.3</v>
      </c>
      <c r="O66" s="239">
        <f>IF('Crisis Indicator Data'!H63="x","x",IF('Crisis Indicator Data'!H63=0,0,IF(LOG('Crisis Indicator Data'!H63)&lt;O$4,0,IF(LOG('Crisis Indicator Data'!H63)&gt;O$3,5,ROUND(5-(O$3-LOG('Crisis Indicator Data'!H63))/(O$3-O$4)*5,1)))))</f>
        <v>2.8</v>
      </c>
      <c r="P66" s="141">
        <f>IF('Crisis Indicator Data'!H63="x","x",'Crisis Indicator Data'!H63/'Crisis Indicator Data'!G63)</f>
        <v>0.40262751159196292</v>
      </c>
      <c r="Q66" s="239">
        <f t="shared" si="18"/>
        <v>2</v>
      </c>
      <c r="R66" s="239">
        <f t="shared" si="19"/>
        <v>2.4</v>
      </c>
      <c r="S66" s="239">
        <f>IF('Crisis Indicator Data'!I63="x","x",IF('Crisis Indicator Data'!I63=0,0,IF(LOG('Crisis Indicator Data'!I63)&lt;S$4,0,IF(LOG('Crisis Indicator Data'!I63)&gt;S$3,5,ROUND(5-(S$3-LOG('Crisis Indicator Data'!I63))/(S$3-S$4)*5,1)))))</f>
        <v>4.5</v>
      </c>
      <c r="T66" s="141">
        <f>IF('Crisis Indicator Data'!H63="x","x",IF('Crisis Indicator Data'!I63="x","x",'Crisis Indicator Data'!I63/'Crisis Indicator Data'!H63))</f>
        <v>0.86244401791426739</v>
      </c>
      <c r="U66" s="239">
        <f t="shared" si="20"/>
        <v>5</v>
      </c>
      <c r="V66" s="239">
        <f t="shared" si="21"/>
        <v>4.8</v>
      </c>
      <c r="W66" s="239">
        <f>IF('Crisis Indicator Data'!L63="x","x",IF('Crisis Indicator Data'!L63=0,0,IF(LOG('Crisis Indicator Data'!L63)&lt;W$4,0,IF(LOG('Crisis Indicator Data'!L63)&gt;W$3,5,ROUND(5-(W$3-LOG('Crisis Indicator Data'!L63))/(W$3-W$4)*5,1)))))</f>
        <v>2.9</v>
      </c>
      <c r="X66" s="246">
        <f>IF(OR('Crisis Indicator Data'!L63="x",'Crisis Indicator Data'!H63="x"),"x",'Crisis Indicator Data'!L63/'Crisis Indicator Data'!H63)</f>
        <v>7.1657069737683939E-5</v>
      </c>
      <c r="Y66" s="239">
        <f t="shared" si="22"/>
        <v>3.6</v>
      </c>
      <c r="Z66" s="239">
        <f t="shared" si="23"/>
        <v>3.3</v>
      </c>
      <c r="AA66" s="239">
        <f t="shared" si="24"/>
        <v>4.2</v>
      </c>
      <c r="AB66" s="247">
        <f t="shared" si="25"/>
        <v>3.4</v>
      </c>
    </row>
    <row r="67" spans="1:28" x14ac:dyDescent="0.25">
      <c r="A67" s="146" t="str">
        <f>'Crisis Indicator Data'!A64</f>
        <v>Kachin and Shan Conflict</v>
      </c>
      <c r="B67" s="147" t="str">
        <f>'Crisis Indicator Data'!B64</f>
        <v>Conflict</v>
      </c>
      <c r="C67" s="147" t="str">
        <f>'Crisis Indicator Data'!C64</f>
        <v>MMR003</v>
      </c>
      <c r="D67" s="147" t="str">
        <f>'Crisis Indicator Data'!D64</f>
        <v>Myanmar</v>
      </c>
      <c r="E67" s="148" t="str">
        <f>'Crisis Indicator Data'!E64</f>
        <v>MMR</v>
      </c>
      <c r="F67" s="245">
        <f>IF('Crisis Indicator Data'!F64="x","x",IF(LOG('Crisis Indicator Data'!F64)&lt;F$4,0,IF(LOG('Crisis Indicator Data'!F64)&gt;F$3,5,ROUND(5-(F$3-LOG('Crisis Indicator Data'!F64))/(F$3-F$4)*5,1))))</f>
        <v>4</v>
      </c>
      <c r="G67" s="142">
        <f>IF('Crisis Indicator Data'!F64="x","x",IF(B67="Regional crisis",('Crisis Indicator Data'!F64/VLOOKUP('Impact of the crisis'!$C67,'Regional Crises'!$B$1:$R$66,4,FALSE)),'Crisis Indicator Data'!F64/VLOOKUP('Impact of the crisis'!$E67,'Country Indicator Data'!$B$4:$P$300,15,FALSE)))</f>
        <v>0.37490506522937467</v>
      </c>
      <c r="H67" s="239">
        <f t="shared" si="13"/>
        <v>1.8</v>
      </c>
      <c r="I67" s="239">
        <f t="shared" si="14"/>
        <v>2.9</v>
      </c>
      <c r="J67" s="239">
        <f>IF('Crisis Indicator Data'!G64="x","x",IF(LOG('Crisis Indicator Data'!G64)&lt;J$4,0,IF(LOG('Crisis Indicator Data'!G64)&gt;J$3,5,ROUND(5-(J$3-LOG('Crisis Indicator Data'!G64))/(J$3-J$4)*5,1))))</f>
        <v>2.7</v>
      </c>
      <c r="K67" s="142">
        <f>IF('Crisis Indicator Data'!G64="x","x",IF(B67="Regional crisis",('Crisis Indicator Data'!G64/VLOOKUP('Impact of the crisis'!$C67,'Regional Crises'!$B$1:$R$66,5,FALSE)),'Crisis Indicator Data'!G64/VLOOKUP('Impact of the crisis'!$E67,'Country Indicator Data'!$B$4:$P$300,14,FALSE)))</f>
        <v>0.12467457886676876</v>
      </c>
      <c r="L67" s="239">
        <f t="shared" si="15"/>
        <v>0.6</v>
      </c>
      <c r="M67" s="239">
        <f t="shared" si="16"/>
        <v>1.6500000000000001</v>
      </c>
      <c r="N67" s="239">
        <f t="shared" si="17"/>
        <v>2.2999999999999998</v>
      </c>
      <c r="O67" s="239">
        <f>IF('Crisis Indicator Data'!H64="x","x",IF('Crisis Indicator Data'!H64=0,0,IF(LOG('Crisis Indicator Data'!H64)&lt;O$4,0,IF(LOG('Crisis Indicator Data'!H64)&gt;O$3,5,ROUND(5-(O$3-LOG('Crisis Indicator Data'!H64))/(O$3-O$4)*5,1)))))</f>
        <v>3.4</v>
      </c>
      <c r="P67" s="141">
        <f>IF('Crisis Indicator Data'!H64="x","x",'Crisis Indicator Data'!H64/'Crisis Indicator Data'!G64)</f>
        <v>0.54659910947336099</v>
      </c>
      <c r="Q67" s="239">
        <f t="shared" si="18"/>
        <v>2.7</v>
      </c>
      <c r="R67" s="239">
        <f t="shared" si="19"/>
        <v>3.05</v>
      </c>
      <c r="S67" s="239">
        <f>IF('Crisis Indicator Data'!I64="x","x",IF('Crisis Indicator Data'!I64=0,0,IF(LOG('Crisis Indicator Data'!I64)&lt;S$4,0,IF(LOG('Crisis Indicator Data'!I64)&gt;S$3,5,ROUND(5-(S$3-LOG('Crisis Indicator Data'!I64))/(S$3-S$4)*5,1)))))</f>
        <v>3</v>
      </c>
      <c r="T67" s="141">
        <f>IF('Crisis Indicator Data'!H64="x","x",IF('Crisis Indicator Data'!I64="x","x",'Crisis Indicator Data'!I64/'Crisis Indicator Data'!H64))</f>
        <v>3.6516853932584269E-2</v>
      </c>
      <c r="U67" s="239">
        <f t="shared" si="20"/>
        <v>1.2</v>
      </c>
      <c r="V67" s="239">
        <f t="shared" si="21"/>
        <v>2.1</v>
      </c>
      <c r="W67" s="239">
        <f>IF('Crisis Indicator Data'!L64="x","x",IF('Crisis Indicator Data'!L64=0,0,IF(LOG('Crisis Indicator Data'!L64)&lt;W$4,0,IF(LOG('Crisis Indicator Data'!L64)&gt;W$3,5,ROUND(5-(W$3-LOG('Crisis Indicator Data'!L64))/(W$3-W$4)*5,1)))))</f>
        <v>2.7</v>
      </c>
      <c r="X67" s="246">
        <f>IF(OR('Crisis Indicator Data'!L64="x",'Crisis Indicator Data'!H64="x"),"x",'Crisis Indicator Data'!L64/'Crisis Indicator Data'!H64)</f>
        <v>2.3595505617977527E-5</v>
      </c>
      <c r="Y67" s="239">
        <f t="shared" si="22"/>
        <v>1.2</v>
      </c>
      <c r="Z67" s="239">
        <f t="shared" si="23"/>
        <v>2</v>
      </c>
      <c r="AA67" s="239">
        <f t="shared" si="24"/>
        <v>2.1</v>
      </c>
      <c r="AB67" s="247">
        <f t="shared" si="25"/>
        <v>2.6</v>
      </c>
    </row>
    <row r="68" spans="1:28" x14ac:dyDescent="0.25">
      <c r="A68" s="146" t="str">
        <f>'Crisis Indicator Data'!A65</f>
        <v>Post-coup Violence in Myanmar</v>
      </c>
      <c r="B68" s="147" t="str">
        <f>'Crisis Indicator Data'!B65</f>
        <v>Conflict</v>
      </c>
      <c r="C68" s="147" t="str">
        <f>'Crisis Indicator Data'!C65</f>
        <v>MMR004</v>
      </c>
      <c r="D68" s="147" t="str">
        <f>'Crisis Indicator Data'!D65</f>
        <v>Myanmar</v>
      </c>
      <c r="E68" s="148" t="str">
        <f>'Crisis Indicator Data'!E65</f>
        <v>MMR</v>
      </c>
      <c r="F68" s="245">
        <f>IF('Crisis Indicator Data'!F65="x","x",IF(LOG('Crisis Indicator Data'!F65)&lt;F$4,0,IF(LOG('Crisis Indicator Data'!F65)&gt;F$3,5,ROUND(5-(F$3-LOG('Crisis Indicator Data'!F65))/(F$3-F$4)*5,1))))</f>
        <v>4.0999999999999996</v>
      </c>
      <c r="G68" s="142">
        <f>IF('Crisis Indicator Data'!F65="x","x",IF(B68="Regional crisis",('Crisis Indicator Data'!F65/VLOOKUP('Impact of the crisis'!$C68,'Regional Crises'!$B$1:$R$66,4,FALSE)),'Crisis Indicator Data'!F65/VLOOKUP('Impact of the crisis'!$E68,'Country Indicator Data'!$B$4:$P$300,15,FALSE)))</f>
        <v>0.42959668034544007</v>
      </c>
      <c r="H68" s="239">
        <f t="shared" si="13"/>
        <v>2.1</v>
      </c>
      <c r="I68" s="239">
        <f t="shared" si="14"/>
        <v>3.0999999999999996</v>
      </c>
      <c r="J68" s="239">
        <f>IF('Crisis Indicator Data'!G65="x","x",IF(LOG('Crisis Indicator Data'!G65)&lt;J$4,0,IF(LOG('Crisis Indicator Data'!G65)&gt;J$3,5,ROUND(5-(J$3-LOG('Crisis Indicator Data'!G65))/(J$3-J$4)*5,1))))</f>
        <v>5</v>
      </c>
      <c r="K68" s="142">
        <f>IF('Crisis Indicator Data'!G65="x","x",IF(B68="Regional crisis",('Crisis Indicator Data'!G65/VLOOKUP('Impact of the crisis'!$C68,'Regional Crises'!$B$1:$R$66,5,FALSE)),'Crisis Indicator Data'!G65/VLOOKUP('Impact of the crisis'!$E68,'Country Indicator Data'!$B$4:$P$300,14,FALSE)))</f>
        <v>0.60396248085758042</v>
      </c>
      <c r="L68" s="239">
        <f t="shared" si="15"/>
        <v>3</v>
      </c>
      <c r="M68" s="239">
        <f t="shared" si="16"/>
        <v>4</v>
      </c>
      <c r="N68" s="239">
        <f t="shared" si="17"/>
        <v>3.6</v>
      </c>
      <c r="O68" s="239">
        <f>IF('Crisis Indicator Data'!H65="x","x",IF('Crisis Indicator Data'!H65=0,0,IF(LOG('Crisis Indicator Data'!H65)&lt;O$4,0,IF(LOG('Crisis Indicator Data'!H65)&gt;O$3,5,ROUND(5-(O$3-LOG('Crisis Indicator Data'!H65))/(O$3-O$4)*5,1)))))</f>
        <v>3</v>
      </c>
      <c r="P68" s="141">
        <f>IF('Crisis Indicator Data'!H65="x","x",'Crisis Indicator Data'!H65/'Crisis Indicator Data'!G65)</f>
        <v>6.3389432981521984E-2</v>
      </c>
      <c r="Q68" s="239">
        <f t="shared" si="18"/>
        <v>0.3</v>
      </c>
      <c r="R68" s="239">
        <f t="shared" si="19"/>
        <v>1.65</v>
      </c>
      <c r="S68" s="239">
        <f>IF('Crisis Indicator Data'!I65="x","x",IF('Crisis Indicator Data'!I65=0,0,IF(LOG('Crisis Indicator Data'!I65)&lt;S$4,0,IF(LOG('Crisis Indicator Data'!I65)&gt;S$3,5,ROUND(5-(S$3-LOG('Crisis Indicator Data'!I65))/(S$3-S$4)*5,1)))))</f>
        <v>3.1</v>
      </c>
      <c r="T68" s="141">
        <f>IF('Crisis Indicator Data'!H65="x","x",IF('Crisis Indicator Data'!I65="x","x",'Crisis Indicator Data'!I65/'Crisis Indicator Data'!H65))</f>
        <v>7.3499999999999996E-2</v>
      </c>
      <c r="U68" s="239">
        <f t="shared" si="20"/>
        <v>2.5</v>
      </c>
      <c r="V68" s="239">
        <f t="shared" si="21"/>
        <v>2.8</v>
      </c>
      <c r="W68" s="239">
        <f>IF('Crisis Indicator Data'!L65="x","x",IF('Crisis Indicator Data'!L65=0,0,IF(LOG('Crisis Indicator Data'!L65)&lt;W$4,0,IF(LOG('Crisis Indicator Data'!L65)&gt;W$3,5,ROUND(5-(W$3-LOG('Crisis Indicator Data'!L65))/(W$3-W$4)*5,1)))))</f>
        <v>4.2</v>
      </c>
      <c r="X68" s="246">
        <f>IF(OR('Crisis Indicator Data'!L65="x",'Crisis Indicator Data'!H65="x"),"x",'Crisis Indicator Data'!L65/'Crisis Indicator Data'!H65)</f>
        <v>4.2999999999999999E-4</v>
      </c>
      <c r="Y68" s="239">
        <f t="shared" si="22"/>
        <v>5</v>
      </c>
      <c r="Z68" s="239">
        <f t="shared" si="23"/>
        <v>4.5999999999999996</v>
      </c>
      <c r="AA68" s="239">
        <f t="shared" si="24"/>
        <v>3.9</v>
      </c>
      <c r="AB68" s="247">
        <f t="shared" si="25"/>
        <v>3</v>
      </c>
    </row>
    <row r="69" spans="1:28" x14ac:dyDescent="0.25">
      <c r="A69" s="146" t="str">
        <f>'Crisis Indicator Data'!A66</f>
        <v>Cabo Delgado Islamist Insurgency</v>
      </c>
      <c r="B69" s="147" t="str">
        <f>'Crisis Indicator Data'!B66</f>
        <v>Other type of violence</v>
      </c>
      <c r="C69" s="147" t="str">
        <f>'Crisis Indicator Data'!C66</f>
        <v>MOZ004</v>
      </c>
      <c r="D69" s="147" t="str">
        <f>'Crisis Indicator Data'!D66</f>
        <v>Mozambique</v>
      </c>
      <c r="E69" s="148" t="str">
        <f>'Crisis Indicator Data'!E66</f>
        <v>MOZ</v>
      </c>
      <c r="F69" s="245">
        <f>IF('Crisis Indicator Data'!F66="x","x",IF(LOG('Crisis Indicator Data'!F66)&lt;F$4,0,IF(LOG('Crisis Indicator Data'!F66)&gt;F$3,5,ROUND(5-(F$3-LOG('Crisis Indicator Data'!F66))/(F$3-F$4)*5,1))))</f>
        <v>4.0999999999999996</v>
      </c>
      <c r="G69" s="142">
        <f>IF('Crisis Indicator Data'!F66="x","x",IF(B69="Regional crisis",('Crisis Indicator Data'!F66/VLOOKUP('Impact of the crisis'!$C69,'Regional Crises'!$B$1:$R$66,4,FALSE)),'Crisis Indicator Data'!F66/VLOOKUP('Impact of the crisis'!$E69,'Country Indicator Data'!$B$4:$P$300,15,FALSE)))</f>
        <v>0.35684401943080951</v>
      </c>
      <c r="H69" s="239">
        <f t="shared" si="13"/>
        <v>1.7</v>
      </c>
      <c r="I69" s="239">
        <f t="shared" si="14"/>
        <v>2.9</v>
      </c>
      <c r="J69" s="239">
        <f>IF('Crisis Indicator Data'!G66="x","x",IF(LOG('Crisis Indicator Data'!G66)&lt;J$4,0,IF(LOG('Crisis Indicator Data'!G66)&gt;J$3,5,ROUND(5-(J$3-LOG('Crisis Indicator Data'!G66))/(J$3-J$4)*5,1))))</f>
        <v>3.4</v>
      </c>
      <c r="K69" s="142">
        <f>IF('Crisis Indicator Data'!G66="x","x",IF(B69="Regional crisis",('Crisis Indicator Data'!G66/VLOOKUP('Impact of the crisis'!$C69,'Regional Crises'!$B$1:$R$66,5,FALSE)),'Crisis Indicator Data'!G66/VLOOKUP('Impact of the crisis'!$E69,'Country Indicator Data'!$B$4:$P$300,14,FALSE)))</f>
        <v>0.35696465696465696</v>
      </c>
      <c r="L69" s="239">
        <f t="shared" si="15"/>
        <v>1.8</v>
      </c>
      <c r="M69" s="239">
        <f t="shared" si="16"/>
        <v>2.6</v>
      </c>
      <c r="N69" s="239">
        <f t="shared" si="17"/>
        <v>2.8</v>
      </c>
      <c r="O69" s="239">
        <f>IF('Crisis Indicator Data'!H66="x","x",IF('Crisis Indicator Data'!H66=0,0,IF(LOG('Crisis Indicator Data'!H66)&lt;O$4,0,IF(LOG('Crisis Indicator Data'!H66)&gt;O$3,5,ROUND(5-(O$3-LOG('Crisis Indicator Data'!H66))/(O$3-O$4)*5,1)))))</f>
        <v>3.1</v>
      </c>
      <c r="P69" s="141">
        <f>IF('Crisis Indicator Data'!H66="x","x",'Crisis Indicator Data'!H66/'Crisis Indicator Data'!G66)</f>
        <v>0.22646088138225587</v>
      </c>
      <c r="Q69" s="239">
        <f t="shared" si="18"/>
        <v>1.1000000000000001</v>
      </c>
      <c r="R69" s="239">
        <f t="shared" si="19"/>
        <v>2.1</v>
      </c>
      <c r="S69" s="239">
        <f>IF('Crisis Indicator Data'!I66="x","x",IF('Crisis Indicator Data'!I66=0,0,IF(LOG('Crisis Indicator Data'!I66)&lt;S$4,0,IF(LOG('Crisis Indicator Data'!I66)&gt;S$3,5,ROUND(5-(S$3-LOG('Crisis Indicator Data'!I66))/(S$3-S$4)*5,1)))))</f>
        <v>4.0999999999999996</v>
      </c>
      <c r="T69" s="141">
        <f>IF('Crisis Indicator Data'!H66="x","x",IF('Crisis Indicator Data'!I66="x","x",'Crisis Indicator Data'!I66/'Crisis Indicator Data'!H66))</f>
        <v>0.31375910844406346</v>
      </c>
      <c r="U69" s="239">
        <f t="shared" si="20"/>
        <v>5</v>
      </c>
      <c r="V69" s="239">
        <f t="shared" si="21"/>
        <v>4.5999999999999996</v>
      </c>
      <c r="W69" s="239">
        <f>IF('Crisis Indicator Data'!L66="x","x",IF('Crisis Indicator Data'!L66=0,0,IF(LOG('Crisis Indicator Data'!L66)&lt;W$4,0,IF(LOG('Crisis Indicator Data'!L66)&gt;W$3,5,ROUND(5-(W$3-LOG('Crisis Indicator Data'!L66))/(W$3-W$4)*5,1)))))</f>
        <v>3.9</v>
      </c>
      <c r="X69" s="246">
        <f>IF(OR('Crisis Indicator Data'!L66="x",'Crisis Indicator Data'!H66="x"),"x",'Crisis Indicator Data'!L66/'Crisis Indicator Data'!H66)</f>
        <v>2.3617659665666523E-4</v>
      </c>
      <c r="Y69" s="239">
        <f t="shared" si="22"/>
        <v>5</v>
      </c>
      <c r="Z69" s="239">
        <f t="shared" si="23"/>
        <v>4.5</v>
      </c>
      <c r="AA69" s="239">
        <f t="shared" si="24"/>
        <v>4.5999999999999996</v>
      </c>
      <c r="AB69" s="247">
        <f t="shared" si="25"/>
        <v>3.6</v>
      </c>
    </row>
    <row r="70" spans="1:28" x14ac:dyDescent="0.25">
      <c r="A70" s="146" t="str">
        <f>'Crisis Indicator Data'!A67</f>
        <v>Refugees from Mali in Mauritania</v>
      </c>
      <c r="B70" s="147" t="str">
        <f>'Crisis Indicator Data'!B67</f>
        <v>International displacement</v>
      </c>
      <c r="C70" s="147" t="str">
        <f>'Crisis Indicator Data'!C67</f>
        <v>MRT002</v>
      </c>
      <c r="D70" s="147" t="str">
        <f>'Crisis Indicator Data'!D67</f>
        <v>Mauritania</v>
      </c>
      <c r="E70" s="148" t="str">
        <f>'Crisis Indicator Data'!E67</f>
        <v>MRT</v>
      </c>
      <c r="F70" s="245">
        <f>IF('Crisis Indicator Data'!F67="x","x",IF(LOG('Crisis Indicator Data'!F67)&lt;F$4,0,IF(LOG('Crisis Indicator Data'!F67)&gt;F$3,5,ROUND(5-(F$3-LOG('Crisis Indicator Data'!F67))/(F$3-F$4)*5,1))))</f>
        <v>0</v>
      </c>
      <c r="G70" s="142">
        <f>IF('Crisis Indicator Data'!F67="x","x",IF(B70="Regional crisis",('Crisis Indicator Data'!F67/VLOOKUP('Impact of the crisis'!$C70,'Regional Crises'!$B$1:$R$66,4,FALSE)),'Crisis Indicator Data'!F67/VLOOKUP('Impact of the crisis'!$E70,'Country Indicator Data'!$B$4:$P$300,15,FALSE)))</f>
        <v>7.276608130396817E-5</v>
      </c>
      <c r="H70" s="239">
        <f t="shared" ref="H70:H101" si="26">IF(G70="x","x",IF(G70&lt;H$4,0,IF(G70&gt;H$3,5,ROUND(5-(H$3-G70)/(H$3-H$4)*5,1))))</f>
        <v>0</v>
      </c>
      <c r="I70" s="239">
        <f t="shared" ref="I70:I101" si="27">IF(AND(H70="x",F70="x"),"x",AVERAGE(F70,H70))</f>
        <v>0</v>
      </c>
      <c r="J70" s="239">
        <f>IF('Crisis Indicator Data'!G67="x","x",IF(LOG('Crisis Indicator Data'!G67)&lt;J$4,0,IF(LOG('Crisis Indicator Data'!G67)&gt;J$3,5,ROUND(5-(J$3-LOG('Crisis Indicator Data'!G67))/(J$3-J$4)*5,1))))</f>
        <v>0</v>
      </c>
      <c r="K70" s="142">
        <f>IF('Crisis Indicator Data'!G67="x","x",IF(B70="Regional crisis",('Crisis Indicator Data'!G67/VLOOKUP('Impact of the crisis'!$C70,'Regional Crises'!$B$1:$R$66,5,FALSE)),'Crisis Indicator Data'!G67/VLOOKUP('Impact of the crisis'!$E70,'Country Indicator Data'!$B$4:$P$300,14,FALSE)))</f>
        <v>2.281460134486071E-2</v>
      </c>
      <c r="L70" s="239">
        <f t="shared" ref="L70:L101" si="28">IF(K70="x","x",IF(K70&lt;L$4,0,IF(K70&gt;L$3,5,ROUND(5-(L$3-K70)/(L$3-L$4)*5,1))))</f>
        <v>0.1</v>
      </c>
      <c r="M70" s="239">
        <f t="shared" ref="M70:M101" si="29">IF(AND(L70="x",J70="x"),"x",AVERAGE(J70,L70))</f>
        <v>0.05</v>
      </c>
      <c r="N70" s="239">
        <f t="shared" ref="N70:N101" si="30">IF(AND(M70="x",I70="x"),"x",IF(OR(M70="x",I70="x"),AVERAGE(I70,M70),ROUND((5-GEOMEAN(((5-I70)/5*4+1),((5-M70)/5*4+1)))/4*5,1)))</f>
        <v>0</v>
      </c>
      <c r="O70" s="239">
        <f>IF('Crisis Indicator Data'!H67="x","x",IF('Crisis Indicator Data'!H67=0,0,IF(LOG('Crisis Indicator Data'!H67)&lt;O$4,0,IF(LOG('Crisis Indicator Data'!H67)&gt;O$3,5,ROUND(5-(O$3-LOG('Crisis Indicator Data'!H67))/(O$3-O$4)*5,1)))))</f>
        <v>0.7</v>
      </c>
      <c r="P70" s="141">
        <f>IF('Crisis Indicator Data'!H67="x","x",'Crisis Indicator Data'!H67/'Crisis Indicator Data'!G67)</f>
        <v>0.89473684210526316</v>
      </c>
      <c r="Q70" s="239">
        <f t="shared" ref="Q70:Q101" si="31">IF(P70="x","x",IF(P70&lt;Q$4,0,IF(P70&gt;Q$3,5,ROUND(5-(Q$3-P70)/(Q$3-Q$4)*5,1))))</f>
        <v>4.5</v>
      </c>
      <c r="R70" s="239">
        <f t="shared" ref="R70:R101" si="32">IF(AND(Q70="x",O70="x"),"x",AVERAGE(O70,Q70))</f>
        <v>2.6</v>
      </c>
      <c r="S70" s="239">
        <f>IF('Crisis Indicator Data'!I67="x","x",IF('Crisis Indicator Data'!I67=0,0,IF(LOG('Crisis Indicator Data'!I67)&lt;S$4,0,IF(LOG('Crisis Indicator Data'!I67)&gt;S$3,5,ROUND(5-(S$3-LOG('Crisis Indicator Data'!I67))/(S$3-S$4)*5,1)))))</f>
        <v>2.8</v>
      </c>
      <c r="T70" s="141">
        <f>IF('Crisis Indicator Data'!H67="x","x",IF('Crisis Indicator Data'!I67="x","x",'Crisis Indicator Data'!I67/'Crisis Indicator Data'!H67))</f>
        <v>1</v>
      </c>
      <c r="U70" s="239">
        <f t="shared" ref="U70:U101" si="33">IF(T70="x","x",IF(T70&lt;U$4,0,IF(T70&gt;U$3,5,ROUND(5-(U$3-T70)/(U$3-U$4)*5,1))))</f>
        <v>5</v>
      </c>
      <c r="V70" s="239">
        <f t="shared" ref="V70:V101" si="34">IF(AND(U70="x",S70="x"),"x",ROUND(AVERAGE(S70,U70),1))</f>
        <v>3.9</v>
      </c>
      <c r="W70" s="239">
        <f>IF('Crisis Indicator Data'!L67="x","x",IF('Crisis Indicator Data'!L67=0,0,IF(LOG('Crisis Indicator Data'!L67)&lt;W$4,0,IF(LOG('Crisis Indicator Data'!L67)&gt;W$3,5,ROUND(5-(W$3-LOG('Crisis Indicator Data'!L67))/(W$3-W$4)*5,1)))))</f>
        <v>0</v>
      </c>
      <c r="X70" s="246">
        <f>IF(OR('Crisis Indicator Data'!L67="x",'Crisis Indicator Data'!H67="x"),"x",'Crisis Indicator Data'!L67/'Crisis Indicator Data'!H67)</f>
        <v>0</v>
      </c>
      <c r="Y70" s="239">
        <f t="shared" ref="Y70:Y101" si="35">IF(X70="x","x",IF(X70&lt;Y$4,0,IF(X70&gt;Y$3,5,ROUND(5-(Y$3-X70)/(Y$3-Y$4)*5,1))))</f>
        <v>0</v>
      </c>
      <c r="Z70" s="239">
        <f t="shared" ref="Z70:Z101" si="36">IF(AND(Y70="x",W70="x"),"x",ROUND(AVERAGE(W70,Y70),1))</f>
        <v>0</v>
      </c>
      <c r="AA70" s="239">
        <f t="shared" ref="AA70:AA101" si="37">IF(AND(V70="x",Z70="x"),"x",IF(OR(V70="x",Z70="x"),AVERAGE(V70,Z70),ROUND((5-GEOMEAN(((5-V70)/5*4+1),((5-Z70)/5*4+1)))/4*5,1)))</f>
        <v>2.4</v>
      </c>
      <c r="AB70" s="247">
        <f t="shared" ref="AB70:AB101" si="38">IF(AND(R70="x",AA70="x"),"x",IF(OR(R70="x",AA70="x"),AVERAGE(R70,AA70),ROUND((5-GEOMEAN(((5-R70)/5*4+1),((5-AA70)/5*4+1)))/4*5,1)))</f>
        <v>2.5</v>
      </c>
    </row>
    <row r="71" spans="1:28" x14ac:dyDescent="0.25">
      <c r="A71" s="146" t="str">
        <f>'Crisis Indicator Data'!A68</f>
        <v>Food Security in Mauritania</v>
      </c>
      <c r="B71" s="147" t="str">
        <f>'Crisis Indicator Data'!B68</f>
        <v>Drought</v>
      </c>
      <c r="C71" s="147" t="str">
        <f>'Crisis Indicator Data'!C68</f>
        <v>MRT003</v>
      </c>
      <c r="D71" s="147" t="str">
        <f>'Crisis Indicator Data'!D68</f>
        <v>Mauritania</v>
      </c>
      <c r="E71" s="148" t="str">
        <f>'Crisis Indicator Data'!E68</f>
        <v>MRT</v>
      </c>
      <c r="F71" s="245">
        <f>IF('Crisis Indicator Data'!F68="x","x",IF(LOG('Crisis Indicator Data'!F68)&lt;F$4,0,IF(LOG('Crisis Indicator Data'!F68)&gt;F$3,5,ROUND(5-(F$3-LOG('Crisis Indicator Data'!F68))/(F$3-F$4)*5,1))))</f>
        <v>5</v>
      </c>
      <c r="G71" s="142">
        <f>IF('Crisis Indicator Data'!F68="x","x",IF(B71="Regional crisis",('Crisis Indicator Data'!F68/VLOOKUP('Impact of the crisis'!$C71,'Regional Crises'!$B$1:$R$66,4,FALSE)),'Crisis Indicator Data'!F68/VLOOKUP('Impact of the crisis'!$E71,'Country Indicator Data'!$B$4:$P$300,15,FALSE)))</f>
        <v>1</v>
      </c>
      <c r="H71" s="239">
        <f t="shared" si="26"/>
        <v>5</v>
      </c>
      <c r="I71" s="239">
        <f t="shared" si="27"/>
        <v>5</v>
      </c>
      <c r="J71" s="239">
        <f>IF('Crisis Indicator Data'!G68="x","x",IF(LOG('Crisis Indicator Data'!G68)&lt;J$4,0,IF(LOG('Crisis Indicator Data'!G68)&gt;J$3,5,ROUND(5-(J$3-LOG('Crisis Indicator Data'!G68))/(J$3-J$4)*5,1))))</f>
        <v>2.1</v>
      </c>
      <c r="K71" s="142">
        <f>IF('Crisis Indicator Data'!G68="x","x",IF(B71="Regional crisis",('Crisis Indicator Data'!G68/VLOOKUP('Impact of the crisis'!$C71,'Regional Crises'!$B$1:$R$66,5,FALSE)),'Crisis Indicator Data'!G68/VLOOKUP('Impact of the crisis'!$E71,'Country Indicator Data'!$B$4:$P$300,14,FALSE)))</f>
        <v>1</v>
      </c>
      <c r="L71" s="239">
        <f t="shared" si="28"/>
        <v>5</v>
      </c>
      <c r="M71" s="239">
        <f t="shared" si="29"/>
        <v>3.55</v>
      </c>
      <c r="N71" s="239">
        <f t="shared" si="30"/>
        <v>4.4000000000000004</v>
      </c>
      <c r="O71" s="239">
        <f>IF('Crisis Indicator Data'!H68="x","x",IF('Crisis Indicator Data'!H68=0,0,IF(LOG('Crisis Indicator Data'!H68)&lt;O$4,0,IF(LOG('Crisis Indicator Data'!H68)&gt;O$3,5,ROUND(5-(O$3-LOG('Crisis Indicator Data'!H68))/(O$3-O$4)*5,1)))))</f>
        <v>3.6</v>
      </c>
      <c r="P71" s="141">
        <f>IF('Crisis Indicator Data'!H68="x","x",'Crisis Indicator Data'!H68/'Crisis Indicator Data'!G68)</f>
        <v>1.0883765609990395</v>
      </c>
      <c r="Q71" s="239">
        <f t="shared" si="31"/>
        <v>5</v>
      </c>
      <c r="R71" s="239">
        <f t="shared" si="32"/>
        <v>4.3</v>
      </c>
      <c r="S71" s="239" t="str">
        <f>IF('Crisis Indicator Data'!I68="x","x",IF('Crisis Indicator Data'!I68=0,0,IF(LOG('Crisis Indicator Data'!I68)&lt;S$4,0,IF(LOG('Crisis Indicator Data'!I68)&gt;S$3,5,ROUND(5-(S$3-LOG('Crisis Indicator Data'!I68))/(S$3-S$4)*5,1)))))</f>
        <v>x</v>
      </c>
      <c r="T71" s="141" t="str">
        <f>IF('Crisis Indicator Data'!H68="x","x",IF('Crisis Indicator Data'!I68="x","x",'Crisis Indicator Data'!I68/'Crisis Indicator Data'!H68))</f>
        <v>x</v>
      </c>
      <c r="U71" s="239" t="str">
        <f t="shared" si="33"/>
        <v>x</v>
      </c>
      <c r="V71" s="239" t="str">
        <f t="shared" si="34"/>
        <v>x</v>
      </c>
      <c r="W71" s="239">
        <f>IF('Crisis Indicator Data'!L68="x","x",IF('Crisis Indicator Data'!L68=0,0,IF(LOG('Crisis Indicator Data'!L68)&lt;W$4,0,IF(LOG('Crisis Indicator Data'!L68)&gt;W$3,5,ROUND(5-(W$3-LOG('Crisis Indicator Data'!L68))/(W$3-W$4)*5,1)))))</f>
        <v>0</v>
      </c>
      <c r="X71" s="246">
        <f>IF(OR('Crisis Indicator Data'!L68="x",'Crisis Indicator Data'!H68="x"),"x",'Crisis Indicator Data'!L68/'Crisis Indicator Data'!H68)</f>
        <v>0</v>
      </c>
      <c r="Y71" s="239">
        <f t="shared" si="35"/>
        <v>0</v>
      </c>
      <c r="Z71" s="239">
        <f t="shared" si="36"/>
        <v>0</v>
      </c>
      <c r="AA71" s="239">
        <f t="shared" si="37"/>
        <v>0</v>
      </c>
      <c r="AB71" s="247">
        <f t="shared" si="38"/>
        <v>2.8</v>
      </c>
    </row>
    <row r="72" spans="1:28" x14ac:dyDescent="0.25">
      <c r="A72" s="146" t="str">
        <f>'Crisis Indicator Data'!A69</f>
        <v>Complex crisis in Malawi</v>
      </c>
      <c r="B72" s="147" t="str">
        <f>'Crisis Indicator Data'!B69</f>
        <v>Complex crisis</v>
      </c>
      <c r="C72" s="147" t="str">
        <f>'Crisis Indicator Data'!C69</f>
        <v>MWI002</v>
      </c>
      <c r="D72" s="147" t="str">
        <f>'Crisis Indicator Data'!D69</f>
        <v>Malawi</v>
      </c>
      <c r="E72" s="148" t="str">
        <f>'Crisis Indicator Data'!E69</f>
        <v>MWI</v>
      </c>
      <c r="F72" s="245">
        <f>IF('Crisis Indicator Data'!F69="x","x",IF(LOG('Crisis Indicator Data'!F69)&lt;F$4,0,IF(LOG('Crisis Indicator Data'!F69)&gt;F$3,5,ROUND(5-(F$3-LOG('Crisis Indicator Data'!F69))/(F$3-F$4)*5,1))))</f>
        <v>3.3</v>
      </c>
      <c r="G72" s="142">
        <f>IF('Crisis Indicator Data'!F69="x","x",IF(B72="Regional crisis",('Crisis Indicator Data'!F69/VLOOKUP('Impact of the crisis'!$C72,'Regional Crises'!$B$1:$R$66,4,FALSE)),'Crisis Indicator Data'!F69/VLOOKUP('Impact of the crisis'!$E72,'Country Indicator Data'!$B$4:$P$300,15,FALSE)))</f>
        <v>1</v>
      </c>
      <c r="H72" s="239">
        <f t="shared" si="26"/>
        <v>5</v>
      </c>
      <c r="I72" s="239">
        <f t="shared" si="27"/>
        <v>4.1500000000000004</v>
      </c>
      <c r="J72" s="239">
        <f>IF('Crisis Indicator Data'!G69="x","x",IF(LOG('Crisis Indicator Data'!G69)&lt;J$4,0,IF(LOG('Crisis Indicator Data'!G69)&gt;J$3,5,ROUND(5-(J$3-LOG('Crisis Indicator Data'!G69))/(J$3-J$4)*5,1))))</f>
        <v>4.3</v>
      </c>
      <c r="K72" s="142">
        <f>IF('Crisis Indicator Data'!G69="x","x",IF(B72="Regional crisis",('Crisis Indicator Data'!G69/VLOOKUP('Impact of the crisis'!$C72,'Regional Crises'!$B$1:$R$66,5,FALSE)),'Crisis Indicator Data'!G69/VLOOKUP('Impact of the crisis'!$E72,'Country Indicator Data'!$B$4:$P$300,14,FALSE)))</f>
        <v>1</v>
      </c>
      <c r="L72" s="239">
        <f t="shared" si="28"/>
        <v>5</v>
      </c>
      <c r="M72" s="239">
        <f t="shared" si="29"/>
        <v>4.6500000000000004</v>
      </c>
      <c r="N72" s="239">
        <f t="shared" si="30"/>
        <v>4.4000000000000004</v>
      </c>
      <c r="O72" s="239">
        <f>IF('Crisis Indicator Data'!H69="x","x",IF('Crisis Indicator Data'!H69=0,0,IF(LOG('Crisis Indicator Data'!H69)&lt;O$4,0,IF(LOG('Crisis Indicator Data'!H69)&gt;O$3,5,ROUND(5-(O$3-LOG('Crisis Indicator Data'!H69))/(O$3-O$4)*5,1)))))</f>
        <v>4.0999999999999996</v>
      </c>
      <c r="P72" s="141">
        <f>IF('Crisis Indicator Data'!H69="x","x",'Crisis Indicator Data'!H69/'Crisis Indicator Data'!G69)</f>
        <v>0.45223350253807104</v>
      </c>
      <c r="Q72" s="239">
        <f t="shared" si="31"/>
        <v>2.2000000000000002</v>
      </c>
      <c r="R72" s="239">
        <f t="shared" si="32"/>
        <v>3.15</v>
      </c>
      <c r="S72" s="239">
        <f>IF('Crisis Indicator Data'!I69="x","x",IF('Crisis Indicator Data'!I69=0,0,IF(LOG('Crisis Indicator Data'!I69)&lt;S$4,0,IF(LOG('Crisis Indicator Data'!I69)&gt;S$3,5,ROUND(5-(S$3-LOG('Crisis Indicator Data'!I69))/(S$3-S$4)*5,1)))))</f>
        <v>0</v>
      </c>
      <c r="T72" s="141">
        <f>IF('Crisis Indicator Data'!H69="x","x",IF('Crisis Indicator Data'!I69="x","x",'Crisis Indicator Data'!I69/'Crisis Indicator Data'!H69))</f>
        <v>0</v>
      </c>
      <c r="U72" s="239">
        <f t="shared" si="33"/>
        <v>0</v>
      </c>
      <c r="V72" s="239">
        <f t="shared" si="34"/>
        <v>0</v>
      </c>
      <c r="W72" s="239">
        <f>IF('Crisis Indicator Data'!L69="x","x",IF('Crisis Indicator Data'!L69=0,0,IF(LOG('Crisis Indicator Data'!L69)&lt;W$4,0,IF(LOG('Crisis Indicator Data'!L69)&gt;W$3,5,ROUND(5-(W$3-LOG('Crisis Indicator Data'!L69))/(W$3-W$4)*5,1)))))</f>
        <v>2.2000000000000002</v>
      </c>
      <c r="X72" s="246">
        <f>IF(OR('Crisis Indicator Data'!L69="x",'Crisis Indicator Data'!H69="x"),"x",'Crisis Indicator Data'!L69/'Crisis Indicator Data'!H69)</f>
        <v>4.0408575597710181E-6</v>
      </c>
      <c r="Y72" s="239">
        <f t="shared" si="35"/>
        <v>0.2</v>
      </c>
      <c r="Z72" s="239">
        <f t="shared" si="36"/>
        <v>1.2</v>
      </c>
      <c r="AA72" s="239">
        <f t="shared" si="37"/>
        <v>0.6</v>
      </c>
      <c r="AB72" s="247">
        <f t="shared" si="38"/>
        <v>2.1</v>
      </c>
    </row>
    <row r="73" spans="1:28" x14ac:dyDescent="0.25">
      <c r="A73" s="146" t="str">
        <f>'Crisis Indicator Data'!A70</f>
        <v>International Refugees in Malaysia</v>
      </c>
      <c r="B73" s="147" t="str">
        <f>'Crisis Indicator Data'!B70</f>
        <v>International displacement</v>
      </c>
      <c r="C73" s="147" t="str">
        <f>'Crisis Indicator Data'!C70</f>
        <v>MYS001</v>
      </c>
      <c r="D73" s="147" t="str">
        <f>'Crisis Indicator Data'!D70</f>
        <v>Malaysia</v>
      </c>
      <c r="E73" s="148" t="str">
        <f>'Crisis Indicator Data'!E70</f>
        <v>MYS</v>
      </c>
      <c r="F73" s="245">
        <f>IF('Crisis Indicator Data'!F70="x","x",IF(LOG('Crisis Indicator Data'!F70)&lt;F$4,0,IF(LOG('Crisis Indicator Data'!F70)&gt;F$3,5,ROUND(5-(F$3-LOG('Crisis Indicator Data'!F70))/(F$3-F$4)*5,1))))</f>
        <v>1.6</v>
      </c>
      <c r="G73" s="142">
        <f>IF('Crisis Indicator Data'!F70="x","x",IF(B73="Regional crisis",('Crisis Indicator Data'!F70/VLOOKUP('Impact of the crisis'!$C73,'Regional Crises'!$B$1:$R$66,4,FALSE)),'Crisis Indicator Data'!F70/VLOOKUP('Impact of the crisis'!$E73,'Country Indicator Data'!$B$4:$P$300,15,FALSE)))</f>
        <v>2.8595343174554862E-2</v>
      </c>
      <c r="H73" s="239">
        <f t="shared" si="26"/>
        <v>0</v>
      </c>
      <c r="I73" s="239">
        <f t="shared" si="27"/>
        <v>0.8</v>
      </c>
      <c r="J73" s="239">
        <f>IF('Crisis Indicator Data'!G70="x","x",IF(LOG('Crisis Indicator Data'!G70)&lt;J$4,0,IF(LOG('Crisis Indicator Data'!G70)&gt;J$3,5,ROUND(5-(J$3-LOG('Crisis Indicator Data'!G70))/(J$3-J$4)*5,1))))</f>
        <v>1.9</v>
      </c>
      <c r="K73" s="142">
        <f>IF('Crisis Indicator Data'!G70="x","x",IF(B73="Regional crisis",('Crisis Indicator Data'!G70/VLOOKUP('Impact of the crisis'!$C73,'Regional Crises'!$B$1:$R$66,5,FALSE)),'Crisis Indicator Data'!G70/VLOOKUP('Impact of the crisis'!$E73,'Country Indicator Data'!$B$4:$P$300,14,FALSE)))</f>
        <v>0.12514351320321471</v>
      </c>
      <c r="L73" s="239">
        <f t="shared" si="28"/>
        <v>0.6</v>
      </c>
      <c r="M73" s="239">
        <f t="shared" si="29"/>
        <v>1.25</v>
      </c>
      <c r="N73" s="239">
        <f t="shared" si="30"/>
        <v>1</v>
      </c>
      <c r="O73" s="239">
        <f>IF('Crisis Indicator Data'!H70="x","x",IF('Crisis Indicator Data'!H70=0,0,IF(LOG('Crisis Indicator Data'!H70)&lt;O$4,0,IF(LOG('Crisis Indicator Data'!H70)&gt;O$3,5,ROUND(5-(O$3-LOG('Crisis Indicator Data'!H70))/(O$3-O$4)*5,1)))))</f>
        <v>1.3</v>
      </c>
      <c r="P73" s="141">
        <f>IF('Crisis Indicator Data'!H70="x","x",'Crisis Indicator Data'!H70/'Crisis Indicator Data'!G70)</f>
        <v>4.6920052424639577E-2</v>
      </c>
      <c r="Q73" s="239">
        <f t="shared" si="31"/>
        <v>0.2</v>
      </c>
      <c r="R73" s="239">
        <f t="shared" si="32"/>
        <v>0.75</v>
      </c>
      <c r="S73" s="239">
        <f>IF('Crisis Indicator Data'!I70="x","x",IF('Crisis Indicator Data'!I70=0,0,IF(LOG('Crisis Indicator Data'!I70)&lt;S$4,0,IF(LOG('Crisis Indicator Data'!I70)&gt;S$3,5,ROUND(5-(S$3-LOG('Crisis Indicator Data'!I70))/(S$3-S$4)*5,1)))))</f>
        <v>3.2</v>
      </c>
      <c r="T73" s="141">
        <f>IF('Crisis Indicator Data'!H70="x","x",IF('Crisis Indicator Data'!I70="x","x",'Crisis Indicator Data'!I70/'Crisis Indicator Data'!H70))</f>
        <v>1</v>
      </c>
      <c r="U73" s="239">
        <f t="shared" si="33"/>
        <v>5</v>
      </c>
      <c r="V73" s="239">
        <f t="shared" si="34"/>
        <v>4.0999999999999996</v>
      </c>
      <c r="W73" s="239">
        <f>IF('Crisis Indicator Data'!L70="x","x",IF('Crisis Indicator Data'!L70=0,0,IF(LOG('Crisis Indicator Data'!L70)&lt;W$4,0,IF(LOG('Crisis Indicator Data'!L70)&gt;W$3,5,ROUND(5-(W$3-LOG('Crisis Indicator Data'!L70))/(W$3-W$4)*5,1)))))</f>
        <v>0</v>
      </c>
      <c r="X73" s="246">
        <f>IF(OR('Crisis Indicator Data'!L70="x",'Crisis Indicator Data'!H70="x"),"x",'Crisis Indicator Data'!L70/'Crisis Indicator Data'!H70)</f>
        <v>0</v>
      </c>
      <c r="Y73" s="239">
        <f t="shared" si="35"/>
        <v>0</v>
      </c>
      <c r="Z73" s="239">
        <f t="shared" si="36"/>
        <v>0</v>
      </c>
      <c r="AA73" s="239">
        <f t="shared" si="37"/>
        <v>2.6</v>
      </c>
      <c r="AB73" s="247">
        <f t="shared" si="38"/>
        <v>1.8</v>
      </c>
    </row>
    <row r="74" spans="1:28" x14ac:dyDescent="0.25">
      <c r="A74" s="146" t="str">
        <f>'Crisis Indicator Data'!A71</f>
        <v>Food Security Crisis in Namibia</v>
      </c>
      <c r="B74" s="147" t="str">
        <f>'Crisis Indicator Data'!B71</f>
        <v>Food Security</v>
      </c>
      <c r="C74" s="147" t="str">
        <f>'Crisis Indicator Data'!C71</f>
        <v>NAM002</v>
      </c>
      <c r="D74" s="147" t="str">
        <f>'Crisis Indicator Data'!D71</f>
        <v>Namibia</v>
      </c>
      <c r="E74" s="148" t="str">
        <f>'Crisis Indicator Data'!E71</f>
        <v>NAM</v>
      </c>
      <c r="F74" s="245">
        <f>IF('Crisis Indicator Data'!F71="x","x",IF(LOG('Crisis Indicator Data'!F71)&lt;F$4,0,IF(LOG('Crisis Indicator Data'!F71)&gt;F$3,5,ROUND(5-(F$3-LOG('Crisis Indicator Data'!F71))/(F$3-F$4)*5,1))))</f>
        <v>4.9000000000000004</v>
      </c>
      <c r="G74" s="142">
        <f>IF('Crisis Indicator Data'!F71="x","x",IF(B74="Regional crisis",('Crisis Indicator Data'!F71/VLOOKUP('Impact of the crisis'!$C74,'Regional Crises'!$B$1:$R$66,4,FALSE)),'Crisis Indicator Data'!F71/VLOOKUP('Impact of the crisis'!$E74,'Country Indicator Data'!$B$4:$P$300,15,FALSE)))</f>
        <v>1.0012170681047989</v>
      </c>
      <c r="H74" s="239">
        <f t="shared" si="26"/>
        <v>5</v>
      </c>
      <c r="I74" s="239">
        <f t="shared" si="27"/>
        <v>4.95</v>
      </c>
      <c r="J74" s="239">
        <f>IF('Crisis Indicator Data'!G71="x","x",IF(LOG('Crisis Indicator Data'!G71)&lt;J$4,0,IF(LOG('Crisis Indicator Data'!G71)&gt;J$3,5,ROUND(5-(J$3-LOG('Crisis Indicator Data'!G71))/(J$3-J$4)*5,1))))</f>
        <v>1.1000000000000001</v>
      </c>
      <c r="K74" s="142">
        <f>IF('Crisis Indicator Data'!G71="x","x",IF(B74="Regional crisis",('Crisis Indicator Data'!G71/VLOOKUP('Impact of the crisis'!$C74,'Regional Crises'!$B$1:$R$66,5,FALSE)),'Crisis Indicator Data'!G71/VLOOKUP('Impact of the crisis'!$E74,'Country Indicator Data'!$B$4:$P$300,14,FALSE)))</f>
        <v>0.85950413223140498</v>
      </c>
      <c r="L74" s="239">
        <f t="shared" si="28"/>
        <v>4.3</v>
      </c>
      <c r="M74" s="239">
        <f t="shared" si="29"/>
        <v>2.7</v>
      </c>
      <c r="N74" s="239">
        <f t="shared" si="30"/>
        <v>4.0999999999999996</v>
      </c>
      <c r="O74" s="239">
        <f>IF('Crisis Indicator Data'!H71="x","x",IF('Crisis Indicator Data'!H71=0,0,IF(LOG('Crisis Indicator Data'!H71)&lt;O$4,0,IF(LOG('Crisis Indicator Data'!H71)&gt;O$3,5,ROUND(5-(O$3-LOG('Crisis Indicator Data'!H71))/(O$3-O$4)*5,1)))))</f>
        <v>2.6</v>
      </c>
      <c r="P74" s="141">
        <f>IF('Crisis Indicator Data'!H71="x","x",'Crisis Indicator Data'!H71/'Crisis Indicator Data'!G71)</f>
        <v>0.49633699633699635</v>
      </c>
      <c r="Q74" s="239">
        <f t="shared" si="31"/>
        <v>2.5</v>
      </c>
      <c r="R74" s="239">
        <f t="shared" si="32"/>
        <v>2.5499999999999998</v>
      </c>
      <c r="S74" s="239">
        <f>IF('Crisis Indicator Data'!I71="x","x",IF('Crisis Indicator Data'!I71=0,0,IF(LOG('Crisis Indicator Data'!I71)&lt;S$4,0,IF(LOG('Crisis Indicator Data'!I71)&gt;S$3,5,ROUND(5-(S$3-LOG('Crisis Indicator Data'!I71))/(S$3-S$4)*5,1)))))</f>
        <v>0</v>
      </c>
      <c r="T74" s="141">
        <f>IF('Crisis Indicator Data'!H71="x","x",IF('Crisis Indicator Data'!I71="x","x",'Crisis Indicator Data'!I71/'Crisis Indicator Data'!H71))</f>
        <v>0</v>
      </c>
      <c r="U74" s="239">
        <f t="shared" si="33"/>
        <v>0</v>
      </c>
      <c r="V74" s="239">
        <f t="shared" si="34"/>
        <v>0</v>
      </c>
      <c r="W74" s="239">
        <f>IF('Crisis Indicator Data'!L71="x","x",IF('Crisis Indicator Data'!L71=0,0,IF(LOG('Crisis Indicator Data'!L71)&lt;W$4,0,IF(LOG('Crisis Indicator Data'!L71)&gt;W$3,5,ROUND(5-(W$3-LOG('Crisis Indicator Data'!L71))/(W$3-W$4)*5,1)))))</f>
        <v>0</v>
      </c>
      <c r="X74" s="246">
        <f>IF(OR('Crisis Indicator Data'!L71="x",'Crisis Indicator Data'!H71="x"),"x",'Crisis Indicator Data'!L71/'Crisis Indicator Data'!H71)</f>
        <v>0</v>
      </c>
      <c r="Y74" s="239">
        <f t="shared" si="35"/>
        <v>0</v>
      </c>
      <c r="Z74" s="239">
        <f t="shared" si="36"/>
        <v>0</v>
      </c>
      <c r="AA74" s="239">
        <f t="shared" si="37"/>
        <v>0</v>
      </c>
      <c r="AB74" s="247">
        <f t="shared" si="38"/>
        <v>1.4</v>
      </c>
    </row>
    <row r="75" spans="1:28" x14ac:dyDescent="0.25">
      <c r="A75" s="146" t="str">
        <f>'Crisis Indicator Data'!A72</f>
        <v>Multiple crises in Niger</v>
      </c>
      <c r="B75" s="147" t="str">
        <f>'Crisis Indicator Data'!B72</f>
        <v>Multiple crises country</v>
      </c>
      <c r="C75" s="147" t="str">
        <f>'Crisis Indicator Data'!C72</f>
        <v>NER001</v>
      </c>
      <c r="D75" s="147" t="str">
        <f>'Crisis Indicator Data'!D72</f>
        <v>Niger</v>
      </c>
      <c r="E75" s="148" t="str">
        <f>'Crisis Indicator Data'!E72</f>
        <v>NER</v>
      </c>
      <c r="F75" s="245">
        <f>IF('Crisis Indicator Data'!F72="x","x",IF(LOG('Crisis Indicator Data'!F72)&lt;F$4,0,IF(LOG('Crisis Indicator Data'!F72)&gt;F$3,5,ROUND(5-(F$3-LOG('Crisis Indicator Data'!F72))/(F$3-F$4)*5,1))))</f>
        <v>5</v>
      </c>
      <c r="G75" s="142">
        <f>IF('Crisis Indicator Data'!F72="x","x",IF(B75="Regional crisis",('Crisis Indicator Data'!F72/VLOOKUP('Impact of the crisis'!$C75,'Regional Crises'!$B$1:$R$66,4,FALSE)),'Crisis Indicator Data'!F72/VLOOKUP('Impact of the crisis'!$E75,'Country Indicator Data'!$B$4:$P$300,15,FALSE)))</f>
        <v>1.0002368358727403</v>
      </c>
      <c r="H75" s="239">
        <f t="shared" si="26"/>
        <v>5</v>
      </c>
      <c r="I75" s="239">
        <f t="shared" si="27"/>
        <v>5</v>
      </c>
      <c r="J75" s="239">
        <f>IF('Crisis Indicator Data'!G72="x","x",IF(LOG('Crisis Indicator Data'!G72)&lt;J$4,0,IF(LOG('Crisis Indicator Data'!G72)&gt;J$3,5,ROUND(5-(J$3-LOG('Crisis Indicator Data'!G72))/(J$3-J$4)*5,1))))</f>
        <v>4.5999999999999996</v>
      </c>
      <c r="K75" s="142">
        <f>IF('Crisis Indicator Data'!G72="x","x",IF(B75="Regional crisis",('Crisis Indicator Data'!G72/VLOOKUP('Impact of the crisis'!$C75,'Regional Crises'!$B$1:$R$66,5,FALSE)),'Crisis Indicator Data'!G72/VLOOKUP('Impact of the crisis'!$E75,'Country Indicator Data'!$B$4:$P$300,14,FALSE)))</f>
        <v>1</v>
      </c>
      <c r="L75" s="239">
        <f t="shared" si="28"/>
        <v>5</v>
      </c>
      <c r="M75" s="239">
        <f t="shared" si="29"/>
        <v>4.8</v>
      </c>
      <c r="N75" s="239">
        <f t="shared" si="30"/>
        <v>4.9000000000000004</v>
      </c>
      <c r="O75" s="239">
        <f>IF('Crisis Indicator Data'!H72="x","x",IF('Crisis Indicator Data'!H72=0,0,IF(LOG('Crisis Indicator Data'!H72)&lt;O$4,0,IF(LOG('Crisis Indicator Data'!H72)&gt;O$3,5,ROUND(5-(O$3-LOG('Crisis Indicator Data'!H72))/(O$3-O$4)*5,1)))))</f>
        <v>3.5</v>
      </c>
      <c r="P75" s="141">
        <f>IF('Crisis Indicator Data'!H72="x","x",'Crisis Indicator Data'!H72/'Crisis Indicator Data'!G72)</f>
        <v>0.16310924369747898</v>
      </c>
      <c r="Q75" s="239">
        <f t="shared" si="31"/>
        <v>0.8</v>
      </c>
      <c r="R75" s="239">
        <f t="shared" si="32"/>
        <v>2.15</v>
      </c>
      <c r="S75" s="239">
        <f>IF('Crisis Indicator Data'!I72="x","x",IF('Crisis Indicator Data'!I72=0,0,IF(LOG('Crisis Indicator Data'!I72)&lt;S$4,0,IF(LOG('Crisis Indicator Data'!I72)&gt;S$3,5,ROUND(5-(S$3-LOG('Crisis Indicator Data'!I72))/(S$3-S$4)*5,1)))))</f>
        <v>4</v>
      </c>
      <c r="T75" s="141">
        <f>IF('Crisis Indicator Data'!H72="x","x",IF('Crisis Indicator Data'!I72="x","x",'Crisis Indicator Data'!I72/'Crisis Indicator Data'!H72))</f>
        <v>0.15301391035548687</v>
      </c>
      <c r="U75" s="239">
        <f t="shared" si="33"/>
        <v>5</v>
      </c>
      <c r="V75" s="239">
        <f t="shared" si="34"/>
        <v>4.5</v>
      </c>
      <c r="W75" s="239">
        <f>IF('Crisis Indicator Data'!L72="x","x",IF('Crisis Indicator Data'!L72=0,0,IF(LOG('Crisis Indicator Data'!L72)&lt;W$4,0,IF(LOG('Crisis Indicator Data'!L72)&gt;W$3,5,ROUND(5-(W$3-LOG('Crisis Indicator Data'!L72))/(W$3-W$4)*5,1)))))</f>
        <v>3.7</v>
      </c>
      <c r="X75" s="246">
        <f>IF(OR('Crisis Indicator Data'!L72="x",'Crisis Indicator Data'!H72="x"),"x",'Crisis Indicator Data'!L72/'Crisis Indicator Data'!H72)</f>
        <v>9.9175682637815563E-5</v>
      </c>
      <c r="Y75" s="239">
        <f t="shared" si="35"/>
        <v>5</v>
      </c>
      <c r="Z75" s="239">
        <f t="shared" si="36"/>
        <v>4.4000000000000004</v>
      </c>
      <c r="AA75" s="239">
        <f t="shared" si="37"/>
        <v>4.5</v>
      </c>
      <c r="AB75" s="247">
        <f t="shared" si="38"/>
        <v>3.6</v>
      </c>
    </row>
    <row r="76" spans="1:28" x14ac:dyDescent="0.25">
      <c r="A76" s="146" t="str">
        <f>'Crisis Indicator Data'!A73</f>
        <v>Boko Haram in Niger</v>
      </c>
      <c r="B76" s="147" t="str">
        <f>'Crisis Indicator Data'!B73</f>
        <v>Conflict</v>
      </c>
      <c r="C76" s="147" t="str">
        <f>'Crisis Indicator Data'!C73</f>
        <v>NER002</v>
      </c>
      <c r="D76" s="147" t="str">
        <f>'Crisis Indicator Data'!D73</f>
        <v>Niger</v>
      </c>
      <c r="E76" s="148" t="str">
        <f>'Crisis Indicator Data'!E73</f>
        <v>NER</v>
      </c>
      <c r="F76" s="245">
        <f>IF('Crisis Indicator Data'!F73="x","x",IF(LOG('Crisis Indicator Data'!F73)&lt;F$4,0,IF(LOG('Crisis Indicator Data'!F73)&gt;F$3,5,ROUND(5-(F$3-LOG('Crisis Indicator Data'!F73))/(F$3-F$4)*5,1))))</f>
        <v>3.7</v>
      </c>
      <c r="G76" s="142">
        <f>IF('Crisis Indicator Data'!F73="x","x",IF(B76="Regional crisis",('Crisis Indicator Data'!F73/VLOOKUP('Impact of the crisis'!$C76,'Regional Crises'!$B$1:$R$66,4,FALSE)),'Crisis Indicator Data'!F73/VLOOKUP('Impact of the crisis'!$E76,'Country Indicator Data'!$B$4:$P$300,15,FALSE)))</f>
        <v>0.12386989816057473</v>
      </c>
      <c r="H76" s="239">
        <f t="shared" si="26"/>
        <v>0.5</v>
      </c>
      <c r="I76" s="239">
        <f t="shared" si="27"/>
        <v>2.1</v>
      </c>
      <c r="J76" s="239">
        <f>IF('Crisis Indicator Data'!G73="x","x",IF(LOG('Crisis Indicator Data'!G73)&lt;J$4,0,IF(LOG('Crisis Indicator Data'!G73)&gt;J$3,5,ROUND(5-(J$3-LOG('Crisis Indicator Data'!G73))/(J$3-J$4)*5,1))))</f>
        <v>0</v>
      </c>
      <c r="K76" s="142">
        <f>IF('Crisis Indicator Data'!G73="x","x",IF(B76="Regional crisis",('Crisis Indicator Data'!G73/VLOOKUP('Impact of the crisis'!$C76,'Regional Crises'!$B$1:$R$66,5,FALSE)),'Crisis Indicator Data'!G73/VLOOKUP('Impact of the crisis'!$E76,'Country Indicator Data'!$B$4:$P$300,14,FALSE)))</f>
        <v>3.9873949579831931E-2</v>
      </c>
      <c r="L76" s="239">
        <f t="shared" si="28"/>
        <v>0.2</v>
      </c>
      <c r="M76" s="239">
        <f t="shared" si="29"/>
        <v>0.1</v>
      </c>
      <c r="N76" s="239">
        <f t="shared" si="30"/>
        <v>1.2</v>
      </c>
      <c r="O76" s="239">
        <f>IF('Crisis Indicator Data'!H73="x","x",IF('Crisis Indicator Data'!H73=0,0,IF(LOG('Crisis Indicator Data'!H73)&lt;O$4,0,IF(LOG('Crisis Indicator Data'!H73)&gt;O$3,5,ROUND(5-(O$3-LOG('Crisis Indicator Data'!H73))/(O$3-O$4)*5,1)))))</f>
        <v>1.6</v>
      </c>
      <c r="P76" s="141">
        <f>IF('Crisis Indicator Data'!H73="x","x",'Crisis Indicator Data'!H73/'Crisis Indicator Data'!G73)</f>
        <v>0.30874604847207587</v>
      </c>
      <c r="Q76" s="239">
        <f t="shared" si="31"/>
        <v>1.5</v>
      </c>
      <c r="R76" s="239">
        <f t="shared" si="32"/>
        <v>1.55</v>
      </c>
      <c r="S76" s="239">
        <f>IF('Crisis Indicator Data'!I73="x","x",IF('Crisis Indicator Data'!I73=0,0,IF(LOG('Crisis Indicator Data'!I73)&lt;S$4,0,IF(LOG('Crisis Indicator Data'!I73)&gt;S$3,5,ROUND(5-(S$3-LOG('Crisis Indicator Data'!I73))/(S$3-S$4)*5,1)))))</f>
        <v>3.5</v>
      </c>
      <c r="T76" s="141">
        <f>IF('Crisis Indicator Data'!H73="x","x",IF('Crisis Indicator Data'!I73="x","x",'Crisis Indicator Data'!I73/'Crisis Indicator Data'!H73))</f>
        <v>0.92150170648464169</v>
      </c>
      <c r="U76" s="239">
        <f t="shared" si="33"/>
        <v>5</v>
      </c>
      <c r="V76" s="239">
        <f t="shared" si="34"/>
        <v>4.3</v>
      </c>
      <c r="W76" s="239">
        <f>IF('Crisis Indicator Data'!L73="x","x",IF('Crisis Indicator Data'!L73=0,0,IF(LOG('Crisis Indicator Data'!L73)&lt;W$4,0,IF(LOG('Crisis Indicator Data'!L73)&gt;W$3,5,ROUND(5-(W$3-LOG('Crisis Indicator Data'!L73))/(W$3-W$4)*5,1)))))</f>
        <v>3</v>
      </c>
      <c r="X76" s="246">
        <f>IF(OR('Crisis Indicator Data'!L73="x",'Crisis Indicator Data'!H73="x"),"x",'Crisis Indicator Data'!L73/'Crisis Indicator Data'!H73)</f>
        <v>4.0614334470989759E-4</v>
      </c>
      <c r="Y76" s="239">
        <f t="shared" si="35"/>
        <v>5</v>
      </c>
      <c r="Z76" s="239">
        <f t="shared" si="36"/>
        <v>4</v>
      </c>
      <c r="AA76" s="239">
        <f t="shared" si="37"/>
        <v>4.2</v>
      </c>
      <c r="AB76" s="247">
        <f t="shared" si="38"/>
        <v>3.1</v>
      </c>
    </row>
    <row r="77" spans="1:28" x14ac:dyDescent="0.25">
      <c r="A77" s="146" t="str">
        <f>'Crisis Indicator Data'!A74</f>
        <v>Mali/Burkina Faso conflict</v>
      </c>
      <c r="B77" s="147" t="str">
        <f>'Crisis Indicator Data'!B74</f>
        <v>Conflict</v>
      </c>
      <c r="C77" s="147" t="str">
        <f>'Crisis Indicator Data'!C74</f>
        <v>NER003</v>
      </c>
      <c r="D77" s="147" t="str">
        <f>'Crisis Indicator Data'!D74</f>
        <v>Niger</v>
      </c>
      <c r="E77" s="148" t="str">
        <f>'Crisis Indicator Data'!E74</f>
        <v>NER</v>
      </c>
      <c r="F77" s="245">
        <f>IF('Crisis Indicator Data'!F74="x","x",IF(LOG('Crisis Indicator Data'!F74)&lt;F$4,0,IF(LOG('Crisis Indicator Data'!F74)&gt;F$3,5,ROUND(5-(F$3-LOG('Crisis Indicator Data'!F74))/(F$3-F$4)*5,1))))</f>
        <v>3.9</v>
      </c>
      <c r="G77" s="142">
        <f>IF('Crisis Indicator Data'!F74="x","x",IF(B77="Regional crisis",('Crisis Indicator Data'!F74/VLOOKUP('Impact of the crisis'!$C77,'Regional Crises'!$B$1:$R$66,4,FALSE)),'Crisis Indicator Data'!F74/VLOOKUP('Impact of the crisis'!$E77,'Country Indicator Data'!$B$4:$P$300,15,FALSE)))</f>
        <v>0.1662587826636141</v>
      </c>
      <c r="H77" s="239">
        <f t="shared" si="26"/>
        <v>0.7</v>
      </c>
      <c r="I77" s="239">
        <f t="shared" si="27"/>
        <v>2.2999999999999998</v>
      </c>
      <c r="J77" s="239">
        <f>IF('Crisis Indicator Data'!G74="x","x",IF(LOG('Crisis Indicator Data'!G74)&lt;J$4,0,IF(LOG('Crisis Indicator Data'!G74)&gt;J$3,5,ROUND(5-(J$3-LOG('Crisis Indicator Data'!G74))/(J$3-J$4)*5,1))))</f>
        <v>3.1</v>
      </c>
      <c r="K77" s="142">
        <f>IF('Crisis Indicator Data'!G74="x","x",IF(B77="Regional crisis",('Crisis Indicator Data'!G74/VLOOKUP('Impact of the crisis'!$C77,'Regional Crises'!$B$1:$R$66,5,FALSE)),'Crisis Indicator Data'!G74/VLOOKUP('Impact of the crisis'!$E77,'Country Indicator Data'!$B$4:$P$300,14,FALSE)))</f>
        <v>0.35294117647058826</v>
      </c>
      <c r="L77" s="239">
        <f t="shared" si="28"/>
        <v>1.7</v>
      </c>
      <c r="M77" s="239">
        <f t="shared" si="29"/>
        <v>2.4</v>
      </c>
      <c r="N77" s="239">
        <f t="shared" si="30"/>
        <v>2.4</v>
      </c>
      <c r="O77" s="239">
        <f>IF('Crisis Indicator Data'!H74="x","x",IF('Crisis Indicator Data'!H74=0,0,IF(LOG('Crisis Indicator Data'!H74)&lt;O$4,0,IF(LOG('Crisis Indicator Data'!H74)&gt;O$3,5,ROUND(5-(O$3-LOG('Crisis Indicator Data'!H74))/(O$3-O$4)*5,1)))))</f>
        <v>2.7</v>
      </c>
      <c r="P77" s="141">
        <f>IF('Crisis Indicator Data'!H74="x","x",'Crisis Indicator Data'!H74/'Crisis Indicator Data'!G74)</f>
        <v>0.16142857142857142</v>
      </c>
      <c r="Q77" s="239">
        <f t="shared" si="31"/>
        <v>0.8</v>
      </c>
      <c r="R77" s="239">
        <f t="shared" si="32"/>
        <v>1.75</v>
      </c>
      <c r="S77" s="239">
        <f>IF('Crisis Indicator Data'!I74="x","x",IF('Crisis Indicator Data'!I74=0,0,IF(LOG('Crisis Indicator Data'!I74)&lt;S$4,0,IF(LOG('Crisis Indicator Data'!I74)&gt;S$3,5,ROUND(5-(S$3-LOG('Crisis Indicator Data'!I74))/(S$3-S$4)*5,1)))))</f>
        <v>3.3</v>
      </c>
      <c r="T77" s="141">
        <f>IF('Crisis Indicator Data'!H74="x","x",IF('Crisis Indicator Data'!I74="x","x",'Crisis Indicator Data'!I74/'Crisis Indicator Data'!H74))</f>
        <v>0.16150442477876106</v>
      </c>
      <c r="U77" s="239">
        <f t="shared" si="33"/>
        <v>5</v>
      </c>
      <c r="V77" s="239">
        <f t="shared" si="34"/>
        <v>4.2</v>
      </c>
      <c r="W77" s="239">
        <f>IF('Crisis Indicator Data'!L74="x","x",IF('Crisis Indicator Data'!L74=0,0,IF(LOG('Crisis Indicator Data'!L74)&lt;W$4,0,IF(LOG('Crisis Indicator Data'!L74)&gt;W$3,5,ROUND(5-(W$3-LOG('Crisis Indicator Data'!L74))/(W$3-W$4)*5,1)))))</f>
        <v>3.4</v>
      </c>
      <c r="X77" s="246">
        <f>IF(OR('Crisis Indicator Data'!L74="x",'Crisis Indicator Data'!H74="x"),"x",'Crisis Indicator Data'!L74/'Crisis Indicator Data'!H74)</f>
        <v>1.6887905604719765E-4</v>
      </c>
      <c r="Y77" s="239">
        <f t="shared" si="35"/>
        <v>5</v>
      </c>
      <c r="Z77" s="239">
        <f t="shared" si="36"/>
        <v>4.2</v>
      </c>
      <c r="AA77" s="239">
        <f t="shared" si="37"/>
        <v>4.2</v>
      </c>
      <c r="AB77" s="247">
        <f t="shared" si="38"/>
        <v>3.2</v>
      </c>
    </row>
    <row r="78" spans="1:28" x14ac:dyDescent="0.25">
      <c r="A78" s="146" t="str">
        <f>'Crisis Indicator Data'!A75</f>
        <v>Nigerian Refugees</v>
      </c>
      <c r="B78" s="147" t="str">
        <f>'Crisis Indicator Data'!B75</f>
        <v>International displacement</v>
      </c>
      <c r="C78" s="147" t="str">
        <f>'Crisis Indicator Data'!C75</f>
        <v>NER004</v>
      </c>
      <c r="D78" s="147" t="str">
        <f>'Crisis Indicator Data'!D75</f>
        <v>Niger</v>
      </c>
      <c r="E78" s="148" t="str">
        <f>'Crisis Indicator Data'!E75</f>
        <v>NER</v>
      </c>
      <c r="F78" s="245">
        <f>IF('Crisis Indicator Data'!F75="x","x",IF(LOG('Crisis Indicator Data'!F75)&lt;F$4,0,IF(LOG('Crisis Indicator Data'!F75)&gt;F$3,5,ROUND(5-(F$3-LOG('Crisis Indicator Data'!F75))/(F$3-F$4)*5,1))))</f>
        <v>1.6</v>
      </c>
      <c r="G78" s="142">
        <f>IF('Crisis Indicator Data'!F75="x","x",IF(B78="Regional crisis",('Crisis Indicator Data'!F75/VLOOKUP('Impact of the crisis'!$C78,'Regional Crises'!$B$1:$R$66,4,FALSE)),'Crisis Indicator Data'!F75/VLOOKUP('Impact of the crisis'!$E78,'Country Indicator Data'!$B$4:$P$300,15,FALSE)))</f>
        <v>6.8019262650982869E-3</v>
      </c>
      <c r="H78" s="239">
        <f t="shared" si="26"/>
        <v>0</v>
      </c>
      <c r="I78" s="239">
        <f t="shared" si="27"/>
        <v>0.8</v>
      </c>
      <c r="J78" s="239">
        <f>IF('Crisis Indicator Data'!G75="x","x",IF(LOG('Crisis Indicator Data'!G75)&lt;J$4,0,IF(LOG('Crisis Indicator Data'!G75)&gt;J$3,5,ROUND(5-(J$3-LOG('Crisis Indicator Data'!G75))/(J$3-J$4)*5,1))))</f>
        <v>0.4</v>
      </c>
      <c r="K78" s="142">
        <f>IF('Crisis Indicator Data'!G75="x","x",IF(B78="Regional crisis",('Crisis Indicator Data'!G75/VLOOKUP('Impact of the crisis'!$C78,'Regional Crises'!$B$1:$R$66,5,FALSE)),'Crisis Indicator Data'!G75/VLOOKUP('Impact of the crisis'!$E78,'Country Indicator Data'!$B$4:$P$300,14,FALSE)))</f>
        <v>5.5798319327731091E-2</v>
      </c>
      <c r="L78" s="239">
        <f t="shared" si="28"/>
        <v>0.2</v>
      </c>
      <c r="M78" s="239">
        <f t="shared" si="29"/>
        <v>0.30000000000000004</v>
      </c>
      <c r="N78" s="239">
        <f t="shared" si="30"/>
        <v>0.6</v>
      </c>
      <c r="O78" s="239">
        <f>IF('Crisis Indicator Data'!H75="x","x",IF('Crisis Indicator Data'!H75=0,0,IF(LOG('Crisis Indicator Data'!H75)&lt;O$4,0,IF(LOG('Crisis Indicator Data'!H75)&gt;O$3,5,ROUND(5-(O$3-LOG('Crisis Indicator Data'!H75))/(O$3-O$4)*5,1)))))</f>
        <v>2.2000000000000002</v>
      </c>
      <c r="P78" s="141">
        <f>IF('Crisis Indicator Data'!H75="x","x",'Crisis Indicator Data'!H75/'Crisis Indicator Data'!G75)</f>
        <v>0.53012048192771088</v>
      </c>
      <c r="Q78" s="239">
        <f t="shared" si="31"/>
        <v>2.6</v>
      </c>
      <c r="R78" s="239">
        <f t="shared" si="32"/>
        <v>2.4000000000000004</v>
      </c>
      <c r="S78" s="239">
        <f>IF('Crisis Indicator Data'!I75="x","x",IF('Crisis Indicator Data'!I75=0,0,IF(LOG('Crisis Indicator Data'!I75)&lt;S$4,0,IF(LOG('Crisis Indicator Data'!I75)&gt;S$3,5,ROUND(5-(S$3-LOG('Crisis Indicator Data'!I75))/(S$3-S$4)*5,1)))))</f>
        <v>2.9</v>
      </c>
      <c r="T78" s="141">
        <f>IF('Crisis Indicator Data'!H75="x","x",IF('Crisis Indicator Data'!I75="x","x",'Crisis Indicator Data'!I75/'Crisis Indicator Data'!H75))</f>
        <v>0.14204545454545456</v>
      </c>
      <c r="U78" s="239">
        <f t="shared" si="33"/>
        <v>4.7</v>
      </c>
      <c r="V78" s="239">
        <f t="shared" si="34"/>
        <v>3.8</v>
      </c>
      <c r="W78" s="239">
        <f>IF('Crisis Indicator Data'!L75="x","x",IF('Crisis Indicator Data'!L75=0,0,IF(LOG('Crisis Indicator Data'!L75)&lt;W$4,0,IF(LOG('Crisis Indicator Data'!L75)&gt;W$3,5,ROUND(5-(W$3-LOG('Crisis Indicator Data'!L75))/(W$3-W$4)*5,1)))))</f>
        <v>1.7</v>
      </c>
      <c r="X78" s="246">
        <f>IF(OR('Crisis Indicator Data'!L75="x",'Crisis Indicator Data'!H75="x"),"x",'Crisis Indicator Data'!L75/'Crisis Indicator Data'!H75)</f>
        <v>2.1306818181818183E-5</v>
      </c>
      <c r="Y78" s="239">
        <f t="shared" si="35"/>
        <v>1.1000000000000001</v>
      </c>
      <c r="Z78" s="239">
        <f t="shared" si="36"/>
        <v>1.4</v>
      </c>
      <c r="AA78" s="239">
        <f t="shared" si="37"/>
        <v>2.8</v>
      </c>
      <c r="AB78" s="247">
        <f t="shared" si="38"/>
        <v>2.6</v>
      </c>
    </row>
    <row r="79" spans="1:28" x14ac:dyDescent="0.25">
      <c r="A79" s="146" t="str">
        <f>'Crisis Indicator Data'!A76</f>
        <v>Complex crisis in Nigeria</v>
      </c>
      <c r="B79" s="147" t="str">
        <f>'Crisis Indicator Data'!B76</f>
        <v>Complex crisis</v>
      </c>
      <c r="C79" s="147" t="str">
        <f>'Crisis Indicator Data'!C76</f>
        <v>NGA001</v>
      </c>
      <c r="D79" s="147" t="str">
        <f>'Crisis Indicator Data'!D76</f>
        <v>Nigeria</v>
      </c>
      <c r="E79" s="148" t="str">
        <f>'Crisis Indicator Data'!E76</f>
        <v>NGA</v>
      </c>
      <c r="F79" s="245">
        <f>IF('Crisis Indicator Data'!F76="x","x",IF(LOG('Crisis Indicator Data'!F76)&lt;F$4,0,IF(LOG('Crisis Indicator Data'!F76)&gt;F$3,5,ROUND(5-(F$3-LOG('Crisis Indicator Data'!F76))/(F$3-F$4)*5,1))))</f>
        <v>4.9000000000000004</v>
      </c>
      <c r="G79" s="142">
        <f>IF('Crisis Indicator Data'!F76="x","x",IF(B79="Regional crisis",('Crisis Indicator Data'!F76/VLOOKUP('Impact of the crisis'!$C79,'Regional Crises'!$B$1:$R$66,4,FALSE)),'Crisis Indicator Data'!F76/VLOOKUP('Impact of the crisis'!$E79,'Country Indicator Data'!$B$4:$P$300,15,FALSE)))</f>
        <v>0.99903378459984404</v>
      </c>
      <c r="H79" s="239">
        <f t="shared" si="26"/>
        <v>5</v>
      </c>
      <c r="I79" s="239">
        <f t="shared" si="27"/>
        <v>4.95</v>
      </c>
      <c r="J79" s="239">
        <f>IF('Crisis Indicator Data'!G76="x","x",IF(LOG('Crisis Indicator Data'!G76)&lt;J$4,0,IF(LOG('Crisis Indicator Data'!G76)&gt;J$3,5,ROUND(5-(J$3-LOG('Crisis Indicator Data'!G76))/(J$3-J$4)*5,1))))</f>
        <v>5</v>
      </c>
      <c r="K79" s="142">
        <f>IF('Crisis Indicator Data'!G76="x","x",IF(B79="Regional crisis",('Crisis Indicator Data'!G76/VLOOKUP('Impact of the crisis'!$C79,'Regional Crises'!$B$1:$R$66,5,FALSE)),'Crisis Indicator Data'!G76/VLOOKUP('Impact of the crisis'!$E79,'Country Indicator Data'!$B$4:$P$300,14,FALSE)))</f>
        <v>0.3826605760235664</v>
      </c>
      <c r="L79" s="239">
        <f t="shared" si="28"/>
        <v>1.9</v>
      </c>
      <c r="M79" s="239">
        <f t="shared" si="29"/>
        <v>3.45</v>
      </c>
      <c r="N79" s="239">
        <f t="shared" si="30"/>
        <v>4.3</v>
      </c>
      <c r="O79" s="239">
        <f>IF('Crisis Indicator Data'!H76="x","x",IF('Crisis Indicator Data'!H76=0,0,IF(LOG('Crisis Indicator Data'!H76)&lt;O$4,0,IF(LOG('Crisis Indicator Data'!H76)&gt;O$3,5,ROUND(5-(O$3-LOG('Crisis Indicator Data'!H76))/(O$3-O$4)*5,1)))))</f>
        <v>4.7</v>
      </c>
      <c r="P79" s="141">
        <f>IF('Crisis Indicator Data'!H76="x","x",'Crisis Indicator Data'!H76/'Crisis Indicator Data'!G76)</f>
        <v>0.27004850392062524</v>
      </c>
      <c r="Q79" s="239">
        <f t="shared" si="31"/>
        <v>1.3</v>
      </c>
      <c r="R79" s="239">
        <f t="shared" si="32"/>
        <v>3</v>
      </c>
      <c r="S79" s="239">
        <f>IF('Crisis Indicator Data'!I76="x","x",IF('Crisis Indicator Data'!I76=0,0,IF(LOG('Crisis Indicator Data'!I76)&lt;S$4,0,IF(LOG('Crisis Indicator Data'!I76)&gt;S$3,5,ROUND(5-(S$3-LOG('Crisis Indicator Data'!I76))/(S$3-S$4)*5,1)))))</f>
        <v>5</v>
      </c>
      <c r="T79" s="141">
        <f>IF('Crisis Indicator Data'!H76="x","x",IF('Crisis Indicator Data'!I76="x","x",'Crisis Indicator Data'!I76/'Crisis Indicator Data'!H76))</f>
        <v>0.2471228391197573</v>
      </c>
      <c r="U79" s="239">
        <f t="shared" si="33"/>
        <v>5</v>
      </c>
      <c r="V79" s="239">
        <f t="shared" si="34"/>
        <v>5</v>
      </c>
      <c r="W79" s="239">
        <f>IF('Crisis Indicator Data'!L76="x","x",IF('Crisis Indicator Data'!L76=0,0,IF(LOG('Crisis Indicator Data'!L76)&lt;W$4,0,IF(LOG('Crisis Indicator Data'!L76)&gt;W$3,5,ROUND(5-(W$3-LOG('Crisis Indicator Data'!L76))/(W$3-W$4)*5,1)))))</f>
        <v>5</v>
      </c>
      <c r="X79" s="246">
        <f>IF(OR('Crisis Indicator Data'!L76="x",'Crisis Indicator Data'!H76="x"),"x",'Crisis Indicator Data'!L76/'Crisis Indicator Data'!H76)</f>
        <v>2.8689748158135502E-4</v>
      </c>
      <c r="Y79" s="239">
        <f t="shared" si="35"/>
        <v>5</v>
      </c>
      <c r="Z79" s="239">
        <f t="shared" si="36"/>
        <v>5</v>
      </c>
      <c r="AA79" s="239">
        <f t="shared" si="37"/>
        <v>5</v>
      </c>
      <c r="AB79" s="247">
        <f t="shared" si="38"/>
        <v>4.2</v>
      </c>
    </row>
    <row r="80" spans="1:28" x14ac:dyDescent="0.25">
      <c r="A80" s="146" t="str">
        <f>'Crisis Indicator Data'!A77</f>
        <v>Middle belt conflict</v>
      </c>
      <c r="B80" s="147" t="str">
        <f>'Crisis Indicator Data'!B77</f>
        <v>Conflict</v>
      </c>
      <c r="C80" s="147" t="str">
        <f>'Crisis Indicator Data'!C77</f>
        <v>NGA003</v>
      </c>
      <c r="D80" s="147" t="str">
        <f>'Crisis Indicator Data'!D77</f>
        <v>Nigeria</v>
      </c>
      <c r="E80" s="148" t="str">
        <f>'Crisis Indicator Data'!E77</f>
        <v>NGA</v>
      </c>
      <c r="F80" s="245">
        <f>IF('Crisis Indicator Data'!F77="x","x",IF(LOG('Crisis Indicator Data'!F77)&lt;F$4,0,IF(LOG('Crisis Indicator Data'!F77)&gt;F$3,5,ROUND(5-(F$3-LOG('Crisis Indicator Data'!F77))/(F$3-F$4)*5,1))))</f>
        <v>3.8</v>
      </c>
      <c r="G80" s="142">
        <f>IF('Crisis Indicator Data'!F77="x","x",IF(B80="Regional crisis",('Crisis Indicator Data'!F77/VLOOKUP('Impact of the crisis'!$C80,'Regional Crises'!$B$1:$R$66,4,FALSE)),'Crisis Indicator Data'!F77/VLOOKUP('Impact of the crisis'!$E80,'Country Indicator Data'!$B$4:$P$300,15,FALSE)))</f>
        <v>0.19946199369764045</v>
      </c>
      <c r="H80" s="239">
        <f t="shared" si="26"/>
        <v>0.9</v>
      </c>
      <c r="I80" s="239">
        <f t="shared" si="27"/>
        <v>2.35</v>
      </c>
      <c r="J80" s="239">
        <f>IF('Crisis Indicator Data'!G77="x","x",IF(LOG('Crisis Indicator Data'!G77)&lt;J$4,0,IF(LOG('Crisis Indicator Data'!G77)&gt;J$3,5,ROUND(5-(J$3-LOG('Crisis Indicator Data'!G77))/(J$3-J$4)*5,1))))</f>
        <v>4</v>
      </c>
      <c r="K80" s="142">
        <f>IF('Crisis Indicator Data'!G77="x","x",IF(B80="Regional crisis",('Crisis Indicator Data'!G77/VLOOKUP('Impact of the crisis'!$C80,'Regional Crises'!$B$1:$R$66,5,FALSE)),'Crisis Indicator Data'!G77/VLOOKUP('Impact of the crisis'!$E80,'Country Indicator Data'!$B$4:$P$300,14,FALSE)))</f>
        <v>7.7287474373519641E-2</v>
      </c>
      <c r="L80" s="239">
        <f t="shared" si="28"/>
        <v>0.3</v>
      </c>
      <c r="M80" s="239">
        <f t="shared" si="29"/>
        <v>2.15</v>
      </c>
      <c r="N80" s="239">
        <f t="shared" si="30"/>
        <v>2.2999999999999998</v>
      </c>
      <c r="O80" s="239">
        <f>IF('Crisis Indicator Data'!H77="x","x",IF('Crisis Indicator Data'!H77=0,0,IF(LOG('Crisis Indicator Data'!H77)&lt;O$4,0,IF(LOG('Crisis Indicator Data'!H77)&gt;O$3,5,ROUND(5-(O$3-LOG('Crisis Indicator Data'!H77))/(O$3-O$4)*5,1)))))</f>
        <v>3</v>
      </c>
      <c r="P80" s="141">
        <f>IF('Crisis Indicator Data'!H77="x","x",'Crisis Indicator Data'!H77/'Crisis Indicator Data'!G77)</f>
        <v>0.12876641771825909</v>
      </c>
      <c r="Q80" s="239">
        <f t="shared" si="31"/>
        <v>0.6</v>
      </c>
      <c r="R80" s="239">
        <f t="shared" si="32"/>
        <v>1.8</v>
      </c>
      <c r="S80" s="239">
        <f>IF('Crisis Indicator Data'!I77="x","x",IF('Crisis Indicator Data'!I77=0,0,IF(LOG('Crisis Indicator Data'!I77)&lt;S$4,0,IF(LOG('Crisis Indicator Data'!I77)&gt;S$3,5,ROUND(5-(S$3-LOG('Crisis Indicator Data'!I77))/(S$3-S$4)*5,1)))))</f>
        <v>3.7</v>
      </c>
      <c r="T80" s="141">
        <f>IF('Crisis Indicator Data'!H77="x","x",IF('Crisis Indicator Data'!I77="x","x",'Crisis Indicator Data'!I77/'Crisis Indicator Data'!H77))</f>
        <v>0.20050000000000001</v>
      </c>
      <c r="U80" s="239">
        <f t="shared" si="33"/>
        <v>5</v>
      </c>
      <c r="V80" s="239">
        <f t="shared" si="34"/>
        <v>4.4000000000000004</v>
      </c>
      <c r="W80" s="239">
        <f>IF('Crisis Indicator Data'!L77="x","x",IF('Crisis Indicator Data'!L77=0,0,IF(LOG('Crisis Indicator Data'!L77)&lt;W$4,0,IF(LOG('Crisis Indicator Data'!L77)&gt;W$3,5,ROUND(5-(W$3-LOG('Crisis Indicator Data'!L77))/(W$3-W$4)*5,1)))))</f>
        <v>4.4000000000000004</v>
      </c>
      <c r="X80" s="246">
        <f>IF(OR('Crisis Indicator Data'!L77="x",'Crisis Indicator Data'!H77="x"),"x",'Crisis Indicator Data'!L77/'Crisis Indicator Data'!H77)</f>
        <v>6.2350000000000003E-4</v>
      </c>
      <c r="Y80" s="239">
        <f t="shared" si="35"/>
        <v>5</v>
      </c>
      <c r="Z80" s="239">
        <f t="shared" si="36"/>
        <v>4.7</v>
      </c>
      <c r="AA80" s="239">
        <f t="shared" si="37"/>
        <v>4.5999999999999996</v>
      </c>
      <c r="AB80" s="247">
        <f t="shared" si="38"/>
        <v>3.5</v>
      </c>
    </row>
    <row r="81" spans="1:28" x14ac:dyDescent="0.25">
      <c r="A81" s="146" t="str">
        <f>'Crisis Indicator Data'!A78</f>
        <v>Boko Haram crisis in Nigeria</v>
      </c>
      <c r="B81" s="147" t="str">
        <f>'Crisis Indicator Data'!B78</f>
        <v>Conflict</v>
      </c>
      <c r="C81" s="147" t="str">
        <f>'Crisis Indicator Data'!C78</f>
        <v>NGA004</v>
      </c>
      <c r="D81" s="147" t="str">
        <f>'Crisis Indicator Data'!D78</f>
        <v>Nigeria</v>
      </c>
      <c r="E81" s="148" t="str">
        <f>'Crisis Indicator Data'!E78</f>
        <v>NGA</v>
      </c>
      <c r="F81" s="245">
        <f>IF('Crisis Indicator Data'!F78="x","x",IF(LOG('Crisis Indicator Data'!F78)&lt;F$4,0,IF(LOG('Crisis Indicator Data'!F78)&gt;F$3,5,ROUND(5-(F$3-LOG('Crisis Indicator Data'!F78))/(F$3-F$4)*5,1))))</f>
        <v>3.7</v>
      </c>
      <c r="G81" s="142">
        <f>IF('Crisis Indicator Data'!F78="x","x",IF(B81="Regional crisis",('Crisis Indicator Data'!F78/VLOOKUP('Impact of the crisis'!$C81,'Regional Crises'!$B$1:$R$66,4,FALSE)),'Crisis Indicator Data'!F78/VLOOKUP('Impact of the crisis'!$E81,'Country Indicator Data'!$B$4:$P$300,15,FALSE)))</f>
        <v>0.17338954950206967</v>
      </c>
      <c r="H81" s="239">
        <f t="shared" si="26"/>
        <v>0.8</v>
      </c>
      <c r="I81" s="239">
        <f t="shared" si="27"/>
        <v>2.25</v>
      </c>
      <c r="J81" s="239">
        <f>IF('Crisis Indicator Data'!G78="x","x",IF(LOG('Crisis Indicator Data'!G78)&lt;J$4,0,IF(LOG('Crisis Indicator Data'!G78)&gt;J$3,5,ROUND(5-(J$3-LOG('Crisis Indicator Data'!G78))/(J$3-J$4)*5,1))))</f>
        <v>3.7</v>
      </c>
      <c r="K81" s="142">
        <f>IF('Crisis Indicator Data'!G78="x","x",IF(B81="Regional crisis",('Crisis Indicator Data'!G78/VLOOKUP('Impact of the crisis'!$C81,'Regional Crises'!$B$1:$R$66,5,FALSE)),'Crisis Indicator Data'!G78/VLOOKUP('Impact of the crisis'!$E81,'Country Indicator Data'!$B$4:$P$300,14,FALSE)))</f>
        <v>6.5185804422682667E-2</v>
      </c>
      <c r="L81" s="239">
        <f t="shared" si="28"/>
        <v>0.3</v>
      </c>
      <c r="M81" s="239">
        <f t="shared" si="29"/>
        <v>2</v>
      </c>
      <c r="N81" s="239">
        <f t="shared" si="30"/>
        <v>2.1</v>
      </c>
      <c r="O81" s="239">
        <f>IF('Crisis Indicator Data'!H78="x","x",IF('Crisis Indicator Data'!H78=0,0,IF(LOG('Crisis Indicator Data'!H78)&lt;O$4,0,IF(LOG('Crisis Indicator Data'!H78)&gt;O$3,5,ROUND(5-(O$3-LOG('Crisis Indicator Data'!H78))/(O$3-O$4)*5,1)))))</f>
        <v>4.4000000000000004</v>
      </c>
      <c r="P81" s="141">
        <f>IF('Crisis Indicator Data'!H78="x","x",'Crisis Indicator Data'!H78/'Crisis Indicator Data'!G78)</f>
        <v>1</v>
      </c>
      <c r="Q81" s="239">
        <f t="shared" si="31"/>
        <v>5</v>
      </c>
      <c r="R81" s="239">
        <f t="shared" si="32"/>
        <v>4.7</v>
      </c>
      <c r="S81" s="239">
        <f>IF('Crisis Indicator Data'!I78="x","x",IF('Crisis Indicator Data'!I78=0,0,IF(LOG('Crisis Indicator Data'!I78)&lt;S$4,0,IF(LOG('Crisis Indicator Data'!I78)&gt;S$3,5,ROUND(5-(S$3-LOG('Crisis Indicator Data'!I78))/(S$3-S$4)*5,1)))))</f>
        <v>5</v>
      </c>
      <c r="T81" s="141">
        <f>IF('Crisis Indicator Data'!H78="x","x",IF('Crisis Indicator Data'!I78="x","x",'Crisis Indicator Data'!I78/'Crisis Indicator Data'!H78))</f>
        <v>0.32198473282442747</v>
      </c>
      <c r="U81" s="239">
        <f t="shared" si="33"/>
        <v>5</v>
      </c>
      <c r="V81" s="239">
        <f t="shared" si="34"/>
        <v>5</v>
      </c>
      <c r="W81" s="239">
        <f>IF('Crisis Indicator Data'!L78="x","x",IF('Crisis Indicator Data'!L78=0,0,IF(LOG('Crisis Indicator Data'!L78)&lt;W$4,0,IF(LOG('Crisis Indicator Data'!L78)&gt;W$3,5,ROUND(5-(W$3-LOG('Crisis Indicator Data'!L78))/(W$3-W$4)*5,1)))))</f>
        <v>4.5</v>
      </c>
      <c r="X81" s="246">
        <f>IF(OR('Crisis Indicator Data'!L78="x",'Crisis Indicator Data'!H78="x"),"x",'Crisis Indicator Data'!L78/'Crisis Indicator Data'!H78)</f>
        <v>1.0282442748091603E-4</v>
      </c>
      <c r="Y81" s="239">
        <f t="shared" si="35"/>
        <v>5</v>
      </c>
      <c r="Z81" s="239">
        <f t="shared" si="36"/>
        <v>4.8</v>
      </c>
      <c r="AA81" s="239">
        <f t="shared" si="37"/>
        <v>4.9000000000000004</v>
      </c>
      <c r="AB81" s="247">
        <f t="shared" si="38"/>
        <v>4.8</v>
      </c>
    </row>
    <row r="82" spans="1:28" x14ac:dyDescent="0.25">
      <c r="A82" s="146" t="str">
        <f>'Crisis Indicator Data'!A79</f>
        <v>Northwest Banditry</v>
      </c>
      <c r="B82" s="147" t="str">
        <f>'Crisis Indicator Data'!B79</f>
        <v>Other type of violence</v>
      </c>
      <c r="C82" s="147" t="str">
        <f>'Crisis Indicator Data'!C79</f>
        <v>NGA007</v>
      </c>
      <c r="D82" s="147" t="str">
        <f>'Crisis Indicator Data'!D79</f>
        <v>Nigeria</v>
      </c>
      <c r="E82" s="148" t="str">
        <f>'Crisis Indicator Data'!E79</f>
        <v>NGA</v>
      </c>
      <c r="F82" s="245">
        <f>IF('Crisis Indicator Data'!F79="x","x",IF(LOG('Crisis Indicator Data'!F79)&lt;F$4,0,IF(LOG('Crisis Indicator Data'!F79)&gt;F$3,5,ROUND(5-(F$3-LOG('Crisis Indicator Data'!F79))/(F$3-F$4)*5,1))))</f>
        <v>4</v>
      </c>
      <c r="G82" s="142">
        <f>IF('Crisis Indicator Data'!F79="x","x",IF(B82="Regional crisis",('Crisis Indicator Data'!F79/VLOOKUP('Impact of the crisis'!$C82,'Regional Crises'!$B$1:$R$66,4,FALSE)),'Crisis Indicator Data'!F79/VLOOKUP('Impact of the crisis'!$E82,'Country Indicator Data'!$B$4:$P$300,15,FALSE)))</f>
        <v>0.26099673902302445</v>
      </c>
      <c r="H82" s="239">
        <f t="shared" si="26"/>
        <v>1.2</v>
      </c>
      <c r="I82" s="239">
        <f t="shared" si="27"/>
        <v>2.6</v>
      </c>
      <c r="J82" s="239">
        <f>IF('Crisis Indicator Data'!G79="x","x",IF(LOG('Crisis Indicator Data'!G79)&lt;J$4,0,IF(LOG('Crisis Indicator Data'!G79)&gt;J$3,5,ROUND(5-(J$3-LOG('Crisis Indicator Data'!G79))/(J$3-J$4)*5,1))))</f>
        <v>5</v>
      </c>
      <c r="K82" s="142">
        <f>IF('Crisis Indicator Data'!G79="x","x",IF(B82="Regional crisis",('Crisis Indicator Data'!G79/VLOOKUP('Impact of the crisis'!$C82,'Regional Crises'!$B$1:$R$66,5,FALSE)),'Crisis Indicator Data'!G79/VLOOKUP('Impact of the crisis'!$E82,'Country Indicator Data'!$B$4:$P$300,14,FALSE)))</f>
        <v>0.17711132342111024</v>
      </c>
      <c r="L82" s="239">
        <f t="shared" si="28"/>
        <v>0.8</v>
      </c>
      <c r="M82" s="239">
        <f t="shared" si="29"/>
        <v>2.9</v>
      </c>
      <c r="N82" s="239">
        <f t="shared" si="30"/>
        <v>2.8</v>
      </c>
      <c r="O82" s="239">
        <f>IF('Crisis Indicator Data'!H79="x","x",IF('Crisis Indicator Data'!H79=0,0,IF(LOG('Crisis Indicator Data'!H79)&lt;O$4,0,IF(LOG('Crisis Indicator Data'!H79)&gt;O$3,5,ROUND(5-(O$3-LOG('Crisis Indicator Data'!H79))/(O$3-O$4)*5,1)))))</f>
        <v>3.7</v>
      </c>
      <c r="P82" s="141">
        <f>IF('Crisis Indicator Data'!H79="x","x",'Crisis Indicator Data'!H79/'Crisis Indicator Data'!G79)</f>
        <v>0.15733430730761666</v>
      </c>
      <c r="Q82" s="239">
        <f t="shared" si="31"/>
        <v>0.7</v>
      </c>
      <c r="R82" s="239">
        <f t="shared" si="32"/>
        <v>2.2000000000000002</v>
      </c>
      <c r="S82" s="239">
        <f>IF('Crisis Indicator Data'!I79="x","x",IF('Crisis Indicator Data'!I79=0,0,IF(LOG('Crisis Indicator Data'!I79)&lt;S$4,0,IF(LOG('Crisis Indicator Data'!I79)&gt;S$3,5,ROUND(5-(S$3-LOG('Crisis Indicator Data'!I79))/(S$3-S$4)*5,1)))))</f>
        <v>3.8</v>
      </c>
      <c r="T82" s="141">
        <f>IF('Crisis Indicator Data'!H79="x","x",IF('Crisis Indicator Data'!I79="x","x",'Crisis Indicator Data'!I79/'Crisis Indicator Data'!H79))</f>
        <v>7.964285714285714E-2</v>
      </c>
      <c r="U82" s="239">
        <f t="shared" si="33"/>
        <v>2.7</v>
      </c>
      <c r="V82" s="239">
        <f t="shared" si="34"/>
        <v>3.3</v>
      </c>
      <c r="W82" s="239">
        <f>IF('Crisis Indicator Data'!L79="x","x",IF('Crisis Indicator Data'!L79=0,0,IF(LOG('Crisis Indicator Data'!L79)&lt;W$4,0,IF(LOG('Crisis Indicator Data'!L79)&gt;W$3,5,ROUND(5-(W$3-LOG('Crisis Indicator Data'!L79))/(W$3-W$4)*5,1)))))</f>
        <v>4.8</v>
      </c>
      <c r="X82" s="246">
        <f>IF(OR('Crisis Indicator Data'!L79="x",'Crisis Indicator Data'!H79="x"),"x",'Crisis Indicator Data'!L79/'Crisis Indicator Data'!H79)</f>
        <v>4.3589285714285713E-4</v>
      </c>
      <c r="Y82" s="239">
        <f t="shared" si="35"/>
        <v>5</v>
      </c>
      <c r="Z82" s="239">
        <f t="shared" si="36"/>
        <v>4.9000000000000004</v>
      </c>
      <c r="AA82" s="239">
        <f t="shared" si="37"/>
        <v>4.3</v>
      </c>
      <c r="AB82" s="247">
        <f t="shared" si="38"/>
        <v>3.4</v>
      </c>
    </row>
    <row r="83" spans="1:28" x14ac:dyDescent="0.25">
      <c r="A83" s="146" t="str">
        <f>'Crisis Indicator Data'!A80</f>
        <v>Cameroonian Refugees in Nigeria</v>
      </c>
      <c r="B83" s="147" t="str">
        <f>'Crisis Indicator Data'!B80</f>
        <v>International displacement</v>
      </c>
      <c r="C83" s="147" t="str">
        <f>'Crisis Indicator Data'!C80</f>
        <v>NGA008</v>
      </c>
      <c r="D83" s="147" t="str">
        <f>'Crisis Indicator Data'!D80</f>
        <v>Nigeria</v>
      </c>
      <c r="E83" s="148" t="str">
        <f>'Crisis Indicator Data'!E80</f>
        <v>NGA</v>
      </c>
      <c r="F83" s="245">
        <f>IF('Crisis Indicator Data'!F80="x","x",IF(LOG('Crisis Indicator Data'!F80)&lt;F$4,0,IF(LOG('Crisis Indicator Data'!F80)&gt;F$3,5,ROUND(5-(F$3-LOG('Crisis Indicator Data'!F80))/(F$3-F$4)*5,1))))</f>
        <v>3.4</v>
      </c>
      <c r="G83" s="142">
        <f>IF('Crisis Indicator Data'!F80="x","x",IF(B83="Regional crisis",('Crisis Indicator Data'!F80/VLOOKUP('Impact of the crisis'!$C83,'Regional Crises'!$B$1:$R$66,4,FALSE)),'Crisis Indicator Data'!F80/VLOOKUP('Impact of the crisis'!$E83,'Country Indicator Data'!$B$4:$P$300,15,FALSE)))</f>
        <v>0.11933638569562019</v>
      </c>
      <c r="H83" s="239">
        <f t="shared" si="26"/>
        <v>0.5</v>
      </c>
      <c r="I83" s="239">
        <f t="shared" si="27"/>
        <v>1.95</v>
      </c>
      <c r="J83" s="239">
        <f>IF('Crisis Indicator Data'!G80="x","x",IF(LOG('Crisis Indicator Data'!G80)&lt;J$4,0,IF(LOG('Crisis Indicator Data'!G80)&gt;J$3,5,ROUND(5-(J$3-LOG('Crisis Indicator Data'!G80))/(J$3-J$4)*5,1))))</f>
        <v>3.7</v>
      </c>
      <c r="K83" s="142">
        <f>IF('Crisis Indicator Data'!G80="x","x",IF(B83="Regional crisis",('Crisis Indicator Data'!G80/VLOOKUP('Impact of the crisis'!$C83,'Regional Crises'!$B$1:$R$66,5,FALSE)),'Crisis Indicator Data'!G80/VLOOKUP('Impact of the crisis'!$E83,'Country Indicator Data'!$B$4:$P$300,14,FALSE)))</f>
        <v>6.3070997790649078E-2</v>
      </c>
      <c r="L83" s="239">
        <f t="shared" si="28"/>
        <v>0.3</v>
      </c>
      <c r="M83" s="239">
        <f t="shared" si="29"/>
        <v>2</v>
      </c>
      <c r="N83" s="239">
        <f t="shared" si="30"/>
        <v>2</v>
      </c>
      <c r="O83" s="239">
        <f>IF('Crisis Indicator Data'!H80="x","x",IF('Crisis Indicator Data'!H80=0,0,IF(LOG('Crisis Indicator Data'!H80)&lt;O$4,0,IF(LOG('Crisis Indicator Data'!H80)&gt;O$3,5,ROUND(5-(O$3-LOG('Crisis Indicator Data'!H80))/(O$3-O$4)*5,1)))))</f>
        <v>0.5</v>
      </c>
      <c r="P83" s="141">
        <f>IF('Crisis Indicator Data'!H80="x","x",'Crisis Indicator Data'!H80/'Crisis Indicator Data'!G80)</f>
        <v>5.2859960552268243E-3</v>
      </c>
      <c r="Q83" s="239">
        <f t="shared" si="31"/>
        <v>0</v>
      </c>
      <c r="R83" s="239">
        <f t="shared" si="32"/>
        <v>0.25</v>
      </c>
      <c r="S83" s="239">
        <f>IF('Crisis Indicator Data'!I80="x","x",IF('Crisis Indicator Data'!I80=0,0,IF(LOG('Crisis Indicator Data'!I80)&lt;S$4,0,IF(LOG('Crisis Indicator Data'!I80)&gt;S$3,5,ROUND(5-(S$3-LOG('Crisis Indicator Data'!I80))/(S$3-S$4)*5,1)))))</f>
        <v>2.6</v>
      </c>
      <c r="T83" s="141">
        <f>IF('Crisis Indicator Data'!H80="x","x",IF('Crisis Indicator Data'!I80="x","x",'Crisis Indicator Data'!I80/'Crisis Indicator Data'!H80))</f>
        <v>1</v>
      </c>
      <c r="U83" s="239">
        <f t="shared" si="33"/>
        <v>5</v>
      </c>
      <c r="V83" s="239">
        <f t="shared" si="34"/>
        <v>3.8</v>
      </c>
      <c r="W83" s="239">
        <f>IF('Crisis Indicator Data'!L80="x","x",IF('Crisis Indicator Data'!L80=0,0,IF(LOG('Crisis Indicator Data'!L80)&lt;W$4,0,IF(LOG('Crisis Indicator Data'!L80)&gt;W$3,5,ROUND(5-(W$3-LOG('Crisis Indicator Data'!L80))/(W$3-W$4)*5,1)))))</f>
        <v>0</v>
      </c>
      <c r="X83" s="246">
        <f>IF(OR('Crisis Indicator Data'!L80="x",'Crisis Indicator Data'!H80="x"),"x",'Crisis Indicator Data'!L80/'Crisis Indicator Data'!H80)</f>
        <v>0</v>
      </c>
      <c r="Y83" s="239">
        <f t="shared" si="35"/>
        <v>0</v>
      </c>
      <c r="Z83" s="239">
        <f t="shared" si="36"/>
        <v>0</v>
      </c>
      <c r="AA83" s="239">
        <f t="shared" si="37"/>
        <v>2.2999999999999998</v>
      </c>
      <c r="AB83" s="247">
        <f t="shared" si="38"/>
        <v>1.4</v>
      </c>
    </row>
    <row r="84" spans="1:28" x14ac:dyDescent="0.25">
      <c r="A84" s="146" t="str">
        <f>'Crisis Indicator Data'!A81</f>
        <v>Socioeconomic crisis in Nicaragua</v>
      </c>
      <c r="B84" s="147" t="str">
        <f>'Crisis Indicator Data'!B81</f>
        <v>Political and economic crisis</v>
      </c>
      <c r="C84" s="147" t="str">
        <f>'Crisis Indicator Data'!C81</f>
        <v>NIC001</v>
      </c>
      <c r="D84" s="147" t="str">
        <f>'Crisis Indicator Data'!D81</f>
        <v>Nicaragua</v>
      </c>
      <c r="E84" s="148" t="str">
        <f>'Crisis Indicator Data'!E81</f>
        <v>NIC</v>
      </c>
      <c r="F84" s="245">
        <f>IF('Crisis Indicator Data'!F81="x","x",IF(LOG('Crisis Indicator Data'!F81)&lt;F$4,0,IF(LOG('Crisis Indicator Data'!F81)&gt;F$3,5,ROUND(5-(F$3-LOG('Crisis Indicator Data'!F81))/(F$3-F$4)*5,1))))</f>
        <v>3.5</v>
      </c>
      <c r="G84" s="142">
        <f>IF('Crisis Indicator Data'!F81="x","x",IF(B84="Regional crisis",('Crisis Indicator Data'!F81/VLOOKUP('Impact of the crisis'!$C84,'Regional Crises'!$B$1:$R$66,4,FALSE)),'Crisis Indicator Data'!F81/VLOOKUP('Impact of the crisis'!$E84,'Country Indicator Data'!$B$4:$P$300,15,FALSE)))</f>
        <v>0.99999617749709147</v>
      </c>
      <c r="H84" s="239">
        <f t="shared" si="26"/>
        <v>5</v>
      </c>
      <c r="I84" s="239">
        <f t="shared" si="27"/>
        <v>4.25</v>
      </c>
      <c r="J84" s="239">
        <f>IF('Crisis Indicator Data'!G81="x","x",IF(LOG('Crisis Indicator Data'!G81)&lt;J$4,0,IF(LOG('Crisis Indicator Data'!G81)&gt;J$3,5,ROUND(5-(J$3-LOG('Crisis Indicator Data'!G81))/(J$3-J$4)*5,1))))</f>
        <v>2.7</v>
      </c>
      <c r="K84" s="142">
        <f>IF('Crisis Indicator Data'!G81="x","x",IF(B84="Regional crisis",('Crisis Indicator Data'!G81/VLOOKUP('Impact of the crisis'!$C84,'Regional Crises'!$B$1:$R$66,5,FALSE)),'Crisis Indicator Data'!G81/VLOOKUP('Impact of the crisis'!$E84,'Country Indicator Data'!$B$4:$P$300,14,FALSE)))</f>
        <v>1</v>
      </c>
      <c r="L84" s="239">
        <f t="shared" si="28"/>
        <v>5</v>
      </c>
      <c r="M84" s="239">
        <f t="shared" si="29"/>
        <v>3.85</v>
      </c>
      <c r="N84" s="239">
        <f t="shared" si="30"/>
        <v>4.0999999999999996</v>
      </c>
      <c r="O84" s="239">
        <f>IF('Crisis Indicator Data'!H81="x","x",IF('Crisis Indicator Data'!H81=0,0,IF(LOG('Crisis Indicator Data'!H81)&lt;O$4,0,IF(LOG('Crisis Indicator Data'!H81)&gt;O$3,5,ROUND(5-(O$3-LOG('Crisis Indicator Data'!H81))/(O$3-O$4)*5,1)))))</f>
        <v>1.9</v>
      </c>
      <c r="P84" s="141">
        <f>IF('Crisis Indicator Data'!H81="x","x",'Crisis Indicator Data'!H81/'Crisis Indicator Data'!G81)</f>
        <v>6.4711359404096835E-2</v>
      </c>
      <c r="Q84" s="239">
        <f t="shared" si="31"/>
        <v>0.3</v>
      </c>
      <c r="R84" s="239">
        <f t="shared" si="32"/>
        <v>1.0999999999999999</v>
      </c>
      <c r="S84" s="239">
        <f>IF('Crisis Indicator Data'!I81="x","x",IF('Crisis Indicator Data'!I81=0,0,IF(LOG('Crisis Indicator Data'!I81)&lt;S$4,0,IF(LOG('Crisis Indicator Data'!I81)&gt;S$3,5,ROUND(5-(S$3-LOG('Crisis Indicator Data'!I81))/(S$3-S$4)*5,1)))))</f>
        <v>2.9</v>
      </c>
      <c r="T84" s="141">
        <f>IF('Crisis Indicator Data'!H81="x","x",IF('Crisis Indicator Data'!I81="x","x",'Crisis Indicator Data'!I81/'Crisis Indicator Data'!H81))</f>
        <v>0.2446043165467626</v>
      </c>
      <c r="U84" s="239">
        <f t="shared" si="33"/>
        <v>5</v>
      </c>
      <c r="V84" s="239">
        <f t="shared" si="34"/>
        <v>4</v>
      </c>
      <c r="W84" s="239">
        <f>IF('Crisis Indicator Data'!L81="x","x",IF('Crisis Indicator Data'!L81=0,0,IF(LOG('Crisis Indicator Data'!L81)&lt;W$4,0,IF(LOG('Crisis Indicator Data'!L81)&gt;W$3,5,ROUND(5-(W$3-LOG('Crisis Indicator Data'!L81))/(W$3-W$4)*5,1)))))</f>
        <v>0.7</v>
      </c>
      <c r="X84" s="246">
        <f>IF(OR('Crisis Indicator Data'!L81="x",'Crisis Indicator Data'!H81="x"),"x",'Crisis Indicator Data'!L81/'Crisis Indicator Data'!H81)</f>
        <v>7.1942446043165465E-6</v>
      </c>
      <c r="Y84" s="239">
        <f t="shared" si="35"/>
        <v>0.4</v>
      </c>
      <c r="Z84" s="239">
        <f t="shared" si="36"/>
        <v>0.6</v>
      </c>
      <c r="AA84" s="239">
        <f t="shared" si="37"/>
        <v>2.7</v>
      </c>
      <c r="AB84" s="247">
        <f t="shared" si="38"/>
        <v>2</v>
      </c>
    </row>
    <row r="85" spans="1:28" x14ac:dyDescent="0.25">
      <c r="A85" s="146" t="str">
        <f>'Crisis Indicator Data'!A82</f>
        <v>Hurricane Eta and Iota in Nicaragua</v>
      </c>
      <c r="B85" s="147" t="str">
        <f>'Crisis Indicator Data'!B82</f>
        <v>Tropical cyclone</v>
      </c>
      <c r="C85" s="147" t="str">
        <f>'Crisis Indicator Data'!C82</f>
        <v>NIC002</v>
      </c>
      <c r="D85" s="147" t="str">
        <f>'Crisis Indicator Data'!D82</f>
        <v>Nicaragua</v>
      </c>
      <c r="E85" s="148" t="str">
        <f>'Crisis Indicator Data'!E82</f>
        <v>NIC</v>
      </c>
      <c r="F85" s="245">
        <f>IF('Crisis Indicator Data'!F82="x","x",IF(LOG('Crisis Indicator Data'!F82)&lt;F$4,0,IF(LOG('Crisis Indicator Data'!F82)&gt;F$3,5,ROUND(5-(F$3-LOG('Crisis Indicator Data'!F82))/(F$3-F$4)*5,1))))</f>
        <v>3.3</v>
      </c>
      <c r="G85" s="142">
        <f>IF('Crisis Indicator Data'!F82="x","x",IF(B85="Regional crisis",('Crisis Indicator Data'!F82/VLOOKUP('Impact of the crisis'!$C85,'Regional Crises'!$B$1:$R$66,4,FALSE)),'Crisis Indicator Data'!F82/VLOOKUP('Impact of the crisis'!$E85,'Country Indicator Data'!$B$4:$P$300,15,FALSE)))</f>
        <v>0.7703423633039721</v>
      </c>
      <c r="H85" s="239">
        <f t="shared" si="26"/>
        <v>3.8</v>
      </c>
      <c r="I85" s="239">
        <f t="shared" si="27"/>
        <v>3.55</v>
      </c>
      <c r="J85" s="239">
        <f>IF('Crisis Indicator Data'!G82="x","x",IF(LOG('Crisis Indicator Data'!G82)&lt;J$4,0,IF(LOG('Crisis Indicator Data'!G82)&gt;J$3,5,ROUND(5-(J$3-LOG('Crisis Indicator Data'!G82))/(J$3-J$4)*5,1))))</f>
        <v>1.4</v>
      </c>
      <c r="K85" s="142">
        <f>IF('Crisis Indicator Data'!G82="x","x",IF(B85="Regional crisis",('Crisis Indicator Data'!G82/VLOOKUP('Impact of the crisis'!$C85,'Regional Crises'!$B$1:$R$66,5,FALSE)),'Crisis Indicator Data'!G82/VLOOKUP('Impact of the crisis'!$E85,'Country Indicator Data'!$B$4:$P$300,14,FALSE)))</f>
        <v>0.41294227188081939</v>
      </c>
      <c r="L85" s="239">
        <f t="shared" si="28"/>
        <v>2</v>
      </c>
      <c r="M85" s="239">
        <f t="shared" si="29"/>
        <v>1.7</v>
      </c>
      <c r="N85" s="239">
        <f t="shared" si="30"/>
        <v>2.7</v>
      </c>
      <c r="O85" s="239">
        <f>IF('Crisis Indicator Data'!H82="x","x",IF('Crisis Indicator Data'!H82=0,0,IF(LOG('Crisis Indicator Data'!H82)&lt;O$4,0,IF(LOG('Crisis Indicator Data'!H82)&gt;O$3,5,ROUND(5-(O$3-LOG('Crisis Indicator Data'!H82))/(O$3-O$4)*5,1)))))</f>
        <v>2.9</v>
      </c>
      <c r="P85" s="141">
        <f>IF('Crisis Indicator Data'!H82="x","x",'Crisis Indicator Data'!H82/'Crisis Indicator Data'!G82)</f>
        <v>0.67643742953776775</v>
      </c>
      <c r="Q85" s="239">
        <f t="shared" si="31"/>
        <v>3.4</v>
      </c>
      <c r="R85" s="239">
        <f t="shared" si="32"/>
        <v>3.15</v>
      </c>
      <c r="S85" s="239">
        <f>IF('Crisis Indicator Data'!I82="x","x",IF('Crisis Indicator Data'!I82=0,0,IF(LOG('Crisis Indicator Data'!I82)&lt;S$4,0,IF(LOG('Crisis Indicator Data'!I82)&gt;S$3,5,ROUND(5-(S$3-LOG('Crisis Indicator Data'!I82))/(S$3-S$4)*5,1)))))</f>
        <v>2.7</v>
      </c>
      <c r="T85" s="141">
        <f>IF('Crisis Indicator Data'!H82="x","x",IF('Crisis Indicator Data'!I82="x","x",'Crisis Indicator Data'!I82/'Crisis Indicator Data'!H82))</f>
        <v>4.0555555555555553E-2</v>
      </c>
      <c r="U85" s="239">
        <f t="shared" si="33"/>
        <v>1.4</v>
      </c>
      <c r="V85" s="239">
        <f t="shared" si="34"/>
        <v>2.1</v>
      </c>
      <c r="W85" s="239">
        <f>IF('Crisis Indicator Data'!L82="x","x",IF('Crisis Indicator Data'!L82=0,0,IF(LOG('Crisis Indicator Data'!L82)&lt;W$4,0,IF(LOG('Crisis Indicator Data'!L82)&gt;W$3,5,ROUND(5-(W$3-LOG('Crisis Indicator Data'!L82))/(W$3-W$4)*5,1)))))</f>
        <v>1.9</v>
      </c>
      <c r="X85" s="246">
        <f>IF(OR('Crisis Indicator Data'!L82="x",'Crisis Indicator Data'!H82="x"),"x",'Crisis Indicator Data'!L82/'Crisis Indicator Data'!H82)</f>
        <v>1.2777777777777777E-5</v>
      </c>
      <c r="Y85" s="239">
        <f t="shared" si="35"/>
        <v>0.6</v>
      </c>
      <c r="Z85" s="239">
        <f t="shared" si="36"/>
        <v>1.3</v>
      </c>
      <c r="AA85" s="239">
        <f t="shared" si="37"/>
        <v>1.7</v>
      </c>
      <c r="AB85" s="247">
        <f t="shared" si="38"/>
        <v>2.5</v>
      </c>
    </row>
    <row r="86" spans="1:28" x14ac:dyDescent="0.25">
      <c r="A86" s="146" t="str">
        <f>'Crisis Indicator Data'!A83</f>
        <v>Complex crisis in Pakistan</v>
      </c>
      <c r="B86" s="147" t="str">
        <f>'Crisis Indicator Data'!B83</f>
        <v>Complex crisis</v>
      </c>
      <c r="C86" s="147" t="str">
        <f>'Crisis Indicator Data'!C83</f>
        <v>PAK001</v>
      </c>
      <c r="D86" s="147" t="str">
        <f>'Crisis Indicator Data'!D83</f>
        <v>Pakistan</v>
      </c>
      <c r="E86" s="148" t="str">
        <f>'Crisis Indicator Data'!E83</f>
        <v>PAK</v>
      </c>
      <c r="F86" s="245">
        <f>IF('Crisis Indicator Data'!F83="x","x",IF(LOG('Crisis Indicator Data'!F83)&lt;F$4,0,IF(LOG('Crisis Indicator Data'!F83)&gt;F$3,5,ROUND(5-(F$3-LOG('Crisis Indicator Data'!F83))/(F$3-F$4)*5,1))))</f>
        <v>4.8</v>
      </c>
      <c r="G86" s="142">
        <f>IF('Crisis Indicator Data'!F83="x","x",IF(B86="Regional crisis",('Crisis Indicator Data'!F83/VLOOKUP('Impact of the crisis'!$C86,'Regional Crises'!$B$1:$R$66,4,FALSE)),'Crisis Indicator Data'!F83/VLOOKUP('Impact of the crisis'!$E86,'Country Indicator Data'!$B$4:$P$300,15,FALSE)))</f>
        <v>1.0327158572021586</v>
      </c>
      <c r="H86" s="239">
        <f t="shared" si="26"/>
        <v>5</v>
      </c>
      <c r="I86" s="239">
        <f t="shared" si="27"/>
        <v>4.9000000000000004</v>
      </c>
      <c r="J86" s="239">
        <f>IF('Crisis Indicator Data'!G83="x","x",IF(LOG('Crisis Indicator Data'!G83)&lt;J$4,0,IF(LOG('Crisis Indicator Data'!G83)&gt;J$3,5,ROUND(5-(J$3-LOG('Crisis Indicator Data'!G83))/(J$3-J$4)*5,1))))</f>
        <v>5</v>
      </c>
      <c r="K86" s="142">
        <f>IF('Crisis Indicator Data'!G83="x","x",IF(B86="Regional crisis",('Crisis Indicator Data'!G83/VLOOKUP('Impact of the crisis'!$C86,'Regional Crises'!$B$1:$R$66,5,FALSE)),'Crisis Indicator Data'!G83/VLOOKUP('Impact of the crisis'!$E86,'Country Indicator Data'!$B$4:$P$300,14,FALSE)))</f>
        <v>1</v>
      </c>
      <c r="L86" s="239">
        <f t="shared" si="28"/>
        <v>5</v>
      </c>
      <c r="M86" s="239">
        <f t="shared" si="29"/>
        <v>5</v>
      </c>
      <c r="N86" s="239">
        <f t="shared" si="30"/>
        <v>5</v>
      </c>
      <c r="O86" s="239">
        <f>IF('Crisis Indicator Data'!H83="x","x",IF('Crisis Indicator Data'!H83=0,0,IF(LOG('Crisis Indicator Data'!H83)&lt;O$4,0,IF(LOG('Crisis Indicator Data'!H83)&gt;O$3,5,ROUND(5-(O$3-LOG('Crisis Indicator Data'!H83))/(O$3-O$4)*5,1)))))</f>
        <v>5</v>
      </c>
      <c r="P86" s="141">
        <f>IF('Crisis Indicator Data'!H83="x","x",'Crisis Indicator Data'!H83/'Crisis Indicator Data'!G83)</f>
        <v>0.64284635879218477</v>
      </c>
      <c r="Q86" s="239">
        <f t="shared" si="31"/>
        <v>3.2</v>
      </c>
      <c r="R86" s="239">
        <f t="shared" si="32"/>
        <v>4.0999999999999996</v>
      </c>
      <c r="S86" s="239">
        <f>IF('Crisis Indicator Data'!I83="x","x",IF('Crisis Indicator Data'!I83=0,0,IF(LOG('Crisis Indicator Data'!I83)&lt;S$4,0,IF(LOG('Crisis Indicator Data'!I83)&gt;S$3,5,ROUND(5-(S$3-LOG('Crisis Indicator Data'!I83))/(S$3-S$4)*5,1)))))</f>
        <v>5</v>
      </c>
      <c r="T86" s="141">
        <f>IF('Crisis Indicator Data'!H83="x","x",IF('Crisis Indicator Data'!I83="x","x",'Crisis Indicator Data'!I83/'Crisis Indicator Data'!H83))</f>
        <v>0.14531425926821351</v>
      </c>
      <c r="U86" s="239">
        <f t="shared" si="33"/>
        <v>4.8</v>
      </c>
      <c r="V86" s="239">
        <f t="shared" si="34"/>
        <v>4.9000000000000004</v>
      </c>
      <c r="W86" s="239">
        <f>IF('Crisis Indicator Data'!L83="x","x",IF('Crisis Indicator Data'!L83=0,0,IF(LOG('Crisis Indicator Data'!L83)&lt;W$4,0,IF(LOG('Crisis Indicator Data'!L83)&gt;W$3,5,ROUND(5-(W$3-LOG('Crisis Indicator Data'!L83))/(W$3-W$4)*5,1)))))</f>
        <v>3.9</v>
      </c>
      <c r="X86" s="246">
        <f>IF(OR('Crisis Indicator Data'!L83="x",'Crisis Indicator Data'!H83="x"),"x",'Crisis Indicator Data'!L83/'Crisis Indicator Data'!H83)</f>
        <v>3.7231727787026226E-6</v>
      </c>
      <c r="Y86" s="239">
        <f t="shared" si="35"/>
        <v>0.2</v>
      </c>
      <c r="Z86" s="239">
        <f t="shared" si="36"/>
        <v>2.1</v>
      </c>
      <c r="AA86" s="239">
        <f t="shared" si="37"/>
        <v>3.9</v>
      </c>
      <c r="AB86" s="247">
        <f t="shared" si="38"/>
        <v>4</v>
      </c>
    </row>
    <row r="87" spans="1:28" x14ac:dyDescent="0.25">
      <c r="A87" s="146" t="str">
        <f>'Crisis Indicator Data'!A84</f>
        <v>Kashmir conflict in Pakistan</v>
      </c>
      <c r="B87" s="147" t="str">
        <f>'Crisis Indicator Data'!B84</f>
        <v>Conflict</v>
      </c>
      <c r="C87" s="147" t="str">
        <f>'Crisis Indicator Data'!C84</f>
        <v>PAK004</v>
      </c>
      <c r="D87" s="147" t="str">
        <f>'Crisis Indicator Data'!D84</f>
        <v>Pakistan</v>
      </c>
      <c r="E87" s="148" t="str">
        <f>'Crisis Indicator Data'!E84</f>
        <v>PAK</v>
      </c>
      <c r="F87" s="245">
        <f>IF('Crisis Indicator Data'!F84="x","x",IF(LOG('Crisis Indicator Data'!F84)&lt;F$4,0,IF(LOG('Crisis Indicator Data'!F84)&gt;F$3,5,ROUND(5-(F$3-LOG('Crisis Indicator Data'!F84))/(F$3-F$4)*5,1))))</f>
        <v>1.9</v>
      </c>
      <c r="G87" s="142">
        <f>IF('Crisis Indicator Data'!F84="x","x",IF(B87="Regional crisis",('Crisis Indicator Data'!F84/VLOOKUP('Impact of the crisis'!$C87,'Regional Crises'!$B$1:$R$66,4,FALSE)),'Crisis Indicator Data'!F84/VLOOKUP('Impact of the crisis'!$E87,'Country Indicator Data'!$B$4:$P$300,15,FALSE)))</f>
        <v>1.7249117891241179E-2</v>
      </c>
      <c r="H87" s="239">
        <f t="shared" si="26"/>
        <v>0</v>
      </c>
      <c r="I87" s="239">
        <f t="shared" si="27"/>
        <v>0.95</v>
      </c>
      <c r="J87" s="239">
        <f>IF('Crisis Indicator Data'!G84="x","x",IF(LOG('Crisis Indicator Data'!G84)&lt;J$4,0,IF(LOG('Crisis Indicator Data'!G84)&gt;J$3,5,ROUND(5-(J$3-LOG('Crisis Indicator Data'!G84))/(J$3-J$4)*5,1))))</f>
        <v>2.2000000000000002</v>
      </c>
      <c r="K87" s="142">
        <f>IF('Crisis Indicator Data'!G84="x","x",IF(B87="Regional crisis",('Crisis Indicator Data'!G84/VLOOKUP('Impact of the crisis'!$C87,'Regional Crises'!$B$1:$R$66,5,FALSE)),'Crisis Indicator Data'!G84/VLOOKUP('Impact of the crisis'!$E87,'Country Indicator Data'!$B$4:$P$300,14,FALSE)))</f>
        <v>1.9760213143872114E-2</v>
      </c>
      <c r="L87" s="239">
        <f t="shared" si="28"/>
        <v>0</v>
      </c>
      <c r="M87" s="239">
        <f t="shared" si="29"/>
        <v>1.1000000000000001</v>
      </c>
      <c r="N87" s="239">
        <f t="shared" si="30"/>
        <v>1</v>
      </c>
      <c r="O87" s="239" t="str">
        <f>IF('Crisis Indicator Data'!H84="x","x",IF('Crisis Indicator Data'!H84=0,0,IF(LOG('Crisis Indicator Data'!H84)&lt;O$4,0,IF(LOG('Crisis Indicator Data'!H84)&gt;O$3,5,ROUND(5-(O$3-LOG('Crisis Indicator Data'!H84))/(O$3-O$4)*5,1)))))</f>
        <v>x</v>
      </c>
      <c r="P87" s="141" t="str">
        <f>IF('Crisis Indicator Data'!H84="x","x",'Crisis Indicator Data'!H84/'Crisis Indicator Data'!G84)</f>
        <v>x</v>
      </c>
      <c r="Q87" s="239" t="str">
        <f t="shared" si="31"/>
        <v>x</v>
      </c>
      <c r="R87" s="239" t="str">
        <f t="shared" si="32"/>
        <v>x</v>
      </c>
      <c r="S87" s="239" t="str">
        <f>IF('Crisis Indicator Data'!I84="x","x",IF('Crisis Indicator Data'!I84=0,0,IF(LOG('Crisis Indicator Data'!I84)&lt;S$4,0,IF(LOG('Crisis Indicator Data'!I84)&gt;S$3,5,ROUND(5-(S$3-LOG('Crisis Indicator Data'!I84))/(S$3-S$4)*5,1)))))</f>
        <v>x</v>
      </c>
      <c r="T87" s="141" t="str">
        <f>IF('Crisis Indicator Data'!H84="x","x",IF('Crisis Indicator Data'!I84="x","x",'Crisis Indicator Data'!I84/'Crisis Indicator Data'!H84))</f>
        <v>x</v>
      </c>
      <c r="U87" s="239" t="str">
        <f t="shared" si="33"/>
        <v>x</v>
      </c>
      <c r="V87" s="239" t="str">
        <f t="shared" si="34"/>
        <v>x</v>
      </c>
      <c r="W87" s="239">
        <f>IF('Crisis Indicator Data'!L84="x","x",IF('Crisis Indicator Data'!L84=0,0,IF(LOG('Crisis Indicator Data'!L84)&lt;W$4,0,IF(LOG('Crisis Indicator Data'!L84)&gt;W$3,5,ROUND(5-(W$3-LOG('Crisis Indicator Data'!L84))/(W$3-W$4)*5,1)))))</f>
        <v>1.6</v>
      </c>
      <c r="X87" s="246" t="str">
        <f>IF(OR('Crisis Indicator Data'!L84="x",'Crisis Indicator Data'!H84="x"),"x",'Crisis Indicator Data'!L84/'Crisis Indicator Data'!H84)</f>
        <v>x</v>
      </c>
      <c r="Y87" s="239" t="str">
        <f t="shared" si="35"/>
        <v>x</v>
      </c>
      <c r="Z87" s="239">
        <f t="shared" si="36"/>
        <v>1.6</v>
      </c>
      <c r="AA87" s="239">
        <f t="shared" si="37"/>
        <v>1.6</v>
      </c>
      <c r="AB87" s="247">
        <f t="shared" si="38"/>
        <v>1.6</v>
      </c>
    </row>
    <row r="88" spans="1:28" x14ac:dyDescent="0.25">
      <c r="A88" s="146" t="str">
        <f>'Crisis Indicator Data'!A85</f>
        <v>Venezuela displacement in Peru</v>
      </c>
      <c r="B88" s="147" t="str">
        <f>'Crisis Indicator Data'!B85</f>
        <v>International displacement</v>
      </c>
      <c r="C88" s="147" t="str">
        <f>'Crisis Indicator Data'!C85</f>
        <v>PER002</v>
      </c>
      <c r="D88" s="147" t="str">
        <f>'Crisis Indicator Data'!D85</f>
        <v>Peru</v>
      </c>
      <c r="E88" s="148" t="str">
        <f>'Crisis Indicator Data'!E85</f>
        <v>PER</v>
      </c>
      <c r="F88" s="245">
        <f>IF('Crisis Indicator Data'!F85="x","x",IF(LOG('Crisis Indicator Data'!F85)&lt;F$4,0,IF(LOG('Crisis Indicator Data'!F85)&gt;F$3,5,ROUND(5-(F$3-LOG('Crisis Indicator Data'!F85))/(F$3-F$4)*5,1))))</f>
        <v>3.8</v>
      </c>
      <c r="G88" s="142">
        <f>IF('Crisis Indicator Data'!F85="x","x",IF(B88="Regional crisis",('Crisis Indicator Data'!F85/VLOOKUP('Impact of the crisis'!$C88,'Regional Crises'!$B$1:$R$66,4,FALSE)),'Crisis Indicator Data'!F85/VLOOKUP('Impact of the crisis'!$E88,'Country Indicator Data'!$B$4:$P$300,15,FALSE)))</f>
        <v>0.13940625000000001</v>
      </c>
      <c r="H88" s="239">
        <f t="shared" si="26"/>
        <v>0.6</v>
      </c>
      <c r="I88" s="239">
        <f t="shared" si="27"/>
        <v>2.1999999999999997</v>
      </c>
      <c r="J88" s="239">
        <f>IF('Crisis Indicator Data'!G85="x","x",IF(LOG('Crisis Indicator Data'!G85)&lt;J$4,0,IF(LOG('Crisis Indicator Data'!G85)&gt;J$3,5,ROUND(5-(J$3-LOG('Crisis Indicator Data'!G85))/(J$3-J$4)*5,1))))</f>
        <v>4</v>
      </c>
      <c r="K88" s="142">
        <f>IF('Crisis Indicator Data'!G85="x","x",IF(B88="Regional crisis",('Crisis Indicator Data'!G85/VLOOKUP('Impact of the crisis'!$C88,'Regional Crises'!$B$1:$R$66,5,FALSE)),'Crisis Indicator Data'!G85/VLOOKUP('Impact of the crisis'!$E88,'Country Indicator Data'!$B$4:$P$300,14,FALSE)))</f>
        <v>0.51042545875144585</v>
      </c>
      <c r="L88" s="239">
        <f t="shared" si="28"/>
        <v>2.5</v>
      </c>
      <c r="M88" s="239">
        <f t="shared" si="29"/>
        <v>3.25</v>
      </c>
      <c r="N88" s="239">
        <f t="shared" si="30"/>
        <v>2.8</v>
      </c>
      <c r="O88" s="239">
        <f>IF('Crisis Indicator Data'!H85="x","x",IF('Crisis Indicator Data'!H85=0,0,IF(LOG('Crisis Indicator Data'!H85)&lt;O$4,0,IF(LOG('Crisis Indicator Data'!H85)&gt;O$3,5,ROUND(5-(O$3-LOG('Crisis Indicator Data'!H85))/(O$3-O$4)*5,1)))))</f>
        <v>2.7</v>
      </c>
      <c r="P88" s="141">
        <f>IF('Crisis Indicator Data'!H85="x","x",'Crisis Indicator Data'!H85/'Crisis Indicator Data'!G85)</f>
        <v>8.3782459578637919E-2</v>
      </c>
      <c r="Q88" s="239">
        <f t="shared" si="31"/>
        <v>0.4</v>
      </c>
      <c r="R88" s="239">
        <f t="shared" si="32"/>
        <v>1.55</v>
      </c>
      <c r="S88" s="239">
        <f>IF('Crisis Indicator Data'!I85="x","x",IF('Crisis Indicator Data'!I85=0,0,IF(LOG('Crisis Indicator Data'!I85)&lt;S$4,0,IF(LOG('Crisis Indicator Data'!I85)&gt;S$3,5,ROUND(5-(S$3-LOG('Crisis Indicator Data'!I85))/(S$3-S$4)*5,1)))))</f>
        <v>4.3</v>
      </c>
      <c r="T88" s="141">
        <f>IF('Crisis Indicator Data'!H85="x","x",IF('Crisis Indicator Data'!I85="x","x",'Crisis Indicator Data'!I85/'Crisis Indicator Data'!H85))</f>
        <v>0.80409356725146197</v>
      </c>
      <c r="U88" s="239">
        <f t="shared" si="33"/>
        <v>5</v>
      </c>
      <c r="V88" s="239">
        <f t="shared" si="34"/>
        <v>4.7</v>
      </c>
      <c r="W88" s="239">
        <f>IF('Crisis Indicator Data'!L85="x","x",IF('Crisis Indicator Data'!L85=0,0,IF(LOG('Crisis Indicator Data'!L85)&lt;W$4,0,IF(LOG('Crisis Indicator Data'!L85)&gt;W$3,5,ROUND(5-(W$3-LOG('Crisis Indicator Data'!L85))/(W$3-W$4)*5,1)))))</f>
        <v>0.7</v>
      </c>
      <c r="X88" s="246">
        <f>IF(OR('Crisis Indicator Data'!L85="x",'Crisis Indicator Data'!H85="x"),"x",'Crisis Indicator Data'!L85/'Crisis Indicator Data'!H85)</f>
        <v>2.1929824561403507E-6</v>
      </c>
      <c r="Y88" s="239">
        <f t="shared" si="35"/>
        <v>0.1</v>
      </c>
      <c r="Z88" s="239">
        <f t="shared" si="36"/>
        <v>0.4</v>
      </c>
      <c r="AA88" s="239">
        <f t="shared" si="37"/>
        <v>3.2</v>
      </c>
      <c r="AB88" s="247">
        <f t="shared" si="38"/>
        <v>2.5</v>
      </c>
    </row>
    <row r="89" spans="1:28" x14ac:dyDescent="0.25">
      <c r="A89" s="146" t="str">
        <f>'Crisis Indicator Data'!A86</f>
        <v>Mindanao conflict</v>
      </c>
      <c r="B89" s="147" t="str">
        <f>'Crisis Indicator Data'!B86</f>
        <v>Conflict</v>
      </c>
      <c r="C89" s="147" t="str">
        <f>'Crisis Indicator Data'!C86</f>
        <v>PHL003</v>
      </c>
      <c r="D89" s="147" t="str">
        <f>'Crisis Indicator Data'!D86</f>
        <v>Philippines</v>
      </c>
      <c r="E89" s="148" t="str">
        <f>'Crisis Indicator Data'!E86</f>
        <v>PHL</v>
      </c>
      <c r="F89" s="245">
        <f>IF('Crisis Indicator Data'!F86="x","x",IF(LOG('Crisis Indicator Data'!F86)&lt;F$4,0,IF(LOG('Crisis Indicator Data'!F86)&gt;F$3,5,ROUND(5-(F$3-LOG('Crisis Indicator Data'!F86))/(F$3-F$4)*5,1))))</f>
        <v>3.6</v>
      </c>
      <c r="G89" s="142">
        <f>IF('Crisis Indicator Data'!F86="x","x",IF(B89="Regional crisis",('Crisis Indicator Data'!F86/VLOOKUP('Impact of the crisis'!$C89,'Regional Crises'!$B$1:$R$66,4,FALSE)),'Crisis Indicator Data'!F86/VLOOKUP('Impact of the crisis'!$E89,'Country Indicator Data'!$B$4:$P$300,15,FALSE)))</f>
        <v>0.46401046382935907</v>
      </c>
      <c r="H89" s="239">
        <f t="shared" si="26"/>
        <v>2.2999999999999998</v>
      </c>
      <c r="I89" s="239">
        <f t="shared" si="27"/>
        <v>2.95</v>
      </c>
      <c r="J89" s="239">
        <f>IF('Crisis Indicator Data'!G86="x","x",IF(LOG('Crisis Indicator Data'!G86)&lt;J$4,0,IF(LOG('Crisis Indicator Data'!G86)&gt;J$3,5,ROUND(5-(J$3-LOG('Crisis Indicator Data'!G86))/(J$3-J$4)*5,1))))</f>
        <v>4.7</v>
      </c>
      <c r="K89" s="142">
        <f>IF('Crisis Indicator Data'!G86="x","x",IF(B89="Regional crisis",('Crisis Indicator Data'!G86/VLOOKUP('Impact of the crisis'!$C89,'Regional Crises'!$B$1:$R$66,5,FALSE)),'Crisis Indicator Data'!G86/VLOOKUP('Impact of the crisis'!$E89,'Country Indicator Data'!$B$4:$P$300,14,FALSE)))</f>
        <v>0.24077114268157346</v>
      </c>
      <c r="L89" s="239">
        <f t="shared" si="28"/>
        <v>1.2</v>
      </c>
      <c r="M89" s="239">
        <f t="shared" si="29"/>
        <v>2.95</v>
      </c>
      <c r="N89" s="239">
        <f t="shared" si="30"/>
        <v>3</v>
      </c>
      <c r="O89" s="239">
        <f>IF('Crisis Indicator Data'!H86="x","x",IF('Crisis Indicator Data'!H86=0,0,IF(LOG('Crisis Indicator Data'!H86)&lt;O$4,0,IF(LOG('Crisis Indicator Data'!H86)&gt;O$3,5,ROUND(5-(O$3-LOG('Crisis Indicator Data'!H86))/(O$3-O$4)*5,1)))))</f>
        <v>1.1000000000000001</v>
      </c>
      <c r="P89" s="141">
        <f>IF('Crisis Indicator Data'!H86="x","x",'Crisis Indicator Data'!H86/'Crisis Indicator Data'!G86)</f>
        <v>5.1805576717964342E-3</v>
      </c>
      <c r="Q89" s="239">
        <f t="shared" si="31"/>
        <v>0</v>
      </c>
      <c r="R89" s="239">
        <f t="shared" si="32"/>
        <v>0.55000000000000004</v>
      </c>
      <c r="S89" s="239">
        <f>IF('Crisis Indicator Data'!I86="x","x",IF('Crisis Indicator Data'!I86=0,0,IF(LOG('Crisis Indicator Data'!I86)&lt;S$4,0,IF(LOG('Crisis Indicator Data'!I86)&gt;S$3,5,ROUND(5-(S$3-LOG('Crisis Indicator Data'!I86))/(S$3-S$4)*5,1)))))</f>
        <v>3</v>
      </c>
      <c r="T89" s="141">
        <f>IF('Crisis Indicator Data'!H86="x","x",IF('Crisis Indicator Data'!I86="x","x",'Crisis Indicator Data'!I86/'Crisis Indicator Data'!H86))</f>
        <v>1</v>
      </c>
      <c r="U89" s="239">
        <f t="shared" si="33"/>
        <v>5</v>
      </c>
      <c r="V89" s="239">
        <f t="shared" si="34"/>
        <v>4</v>
      </c>
      <c r="W89" s="239">
        <f>IF('Crisis Indicator Data'!L86="x","x",IF('Crisis Indicator Data'!L86=0,0,IF(LOG('Crisis Indicator Data'!L86)&lt;W$4,0,IF(LOG('Crisis Indicator Data'!L86)&gt;W$3,5,ROUND(5-(W$3-LOG('Crisis Indicator Data'!L86))/(W$3-W$4)*5,1)))))</f>
        <v>4.8</v>
      </c>
      <c r="X89" s="246">
        <f>IF(OR('Crisis Indicator Data'!L86="x",'Crisis Indicator Data'!H86="x"),"x",'Crisis Indicator Data'!L86/'Crisis Indicator Data'!H86)</f>
        <v>1.5911764705882354E-2</v>
      </c>
      <c r="Y89" s="239">
        <f t="shared" si="35"/>
        <v>5</v>
      </c>
      <c r="Z89" s="239">
        <f t="shared" si="36"/>
        <v>4.9000000000000004</v>
      </c>
      <c r="AA89" s="239">
        <f t="shared" si="37"/>
        <v>4.5</v>
      </c>
      <c r="AB89" s="247">
        <f t="shared" si="38"/>
        <v>3.1</v>
      </c>
    </row>
    <row r="90" spans="1:28" x14ac:dyDescent="0.25">
      <c r="A90" s="146" t="str">
        <f>'Crisis Indicator Data'!A87</f>
        <v>Complex crisis in DPRK</v>
      </c>
      <c r="B90" s="147" t="str">
        <f>'Crisis Indicator Data'!B87</f>
        <v>Complex crisis</v>
      </c>
      <c r="C90" s="147" t="str">
        <f>'Crisis Indicator Data'!C87</f>
        <v>PRK001</v>
      </c>
      <c r="D90" s="147" t="str">
        <f>'Crisis Indicator Data'!D87</f>
        <v>DPRK</v>
      </c>
      <c r="E90" s="148" t="str">
        <f>'Crisis Indicator Data'!E87</f>
        <v>PRK</v>
      </c>
      <c r="F90" s="245">
        <f>IF('Crisis Indicator Data'!F87="x","x",IF(LOG('Crisis Indicator Data'!F87)&lt;F$4,0,IF(LOG('Crisis Indicator Data'!F87)&gt;F$3,5,ROUND(5-(F$3-LOG('Crisis Indicator Data'!F87))/(F$3-F$4)*5,1))))</f>
        <v>3.5</v>
      </c>
      <c r="G90" s="142">
        <f>IF('Crisis Indicator Data'!F87="x","x",IF(B90="Regional crisis",('Crisis Indicator Data'!F87/VLOOKUP('Impact of the crisis'!$C90,'Regional Crises'!$B$1:$R$66,4,FALSE)),'Crisis Indicator Data'!F87/VLOOKUP('Impact of the crisis'!$E90,'Country Indicator Data'!$B$4:$P$300,15,FALSE)))</f>
        <v>1</v>
      </c>
      <c r="H90" s="239">
        <f t="shared" si="26"/>
        <v>5</v>
      </c>
      <c r="I90" s="239">
        <f t="shared" si="27"/>
        <v>4.25</v>
      </c>
      <c r="J90" s="239">
        <f>IF('Crisis Indicator Data'!G87="x","x",IF(LOG('Crisis Indicator Data'!G87)&lt;J$4,0,IF(LOG('Crisis Indicator Data'!G87)&gt;J$3,5,ROUND(5-(J$3-LOG('Crisis Indicator Data'!G87))/(J$3-J$4)*5,1))))</f>
        <v>4.7</v>
      </c>
      <c r="K90" s="142">
        <f>IF('Crisis Indicator Data'!G87="x","x",IF(B90="Regional crisis",('Crisis Indicator Data'!G87/VLOOKUP('Impact of the crisis'!$C90,'Regional Crises'!$B$1:$R$66,5,FALSE)),'Crisis Indicator Data'!G87/VLOOKUP('Impact of the crisis'!$E90,'Country Indicator Data'!$B$4:$P$300,14,FALSE)))</f>
        <v>1</v>
      </c>
      <c r="L90" s="239">
        <f t="shared" si="28"/>
        <v>5</v>
      </c>
      <c r="M90" s="239">
        <f t="shared" si="29"/>
        <v>4.8499999999999996</v>
      </c>
      <c r="N90" s="239">
        <f t="shared" si="30"/>
        <v>4.5999999999999996</v>
      </c>
      <c r="O90" s="239">
        <f>IF('Crisis Indicator Data'!H87="x","x",IF('Crisis Indicator Data'!H87=0,0,IF(LOG('Crisis Indicator Data'!H87)&lt;O$4,0,IF(LOG('Crisis Indicator Data'!H87)&gt;O$3,5,ROUND(5-(O$3-LOG('Crisis Indicator Data'!H87))/(O$3-O$4)*5,1)))))</f>
        <v>4.8</v>
      </c>
      <c r="P90" s="141">
        <f>IF('Crisis Indicator Data'!H87="x","x",'Crisis Indicator Data'!H87/'Crisis Indicator Data'!G87)</f>
        <v>1</v>
      </c>
      <c r="Q90" s="239">
        <f t="shared" si="31"/>
        <v>5</v>
      </c>
      <c r="R90" s="239">
        <f t="shared" si="32"/>
        <v>4.9000000000000004</v>
      </c>
      <c r="S90" s="239">
        <f>IF('Crisis Indicator Data'!I87="x","x",IF('Crisis Indicator Data'!I87=0,0,IF(LOG('Crisis Indicator Data'!I87)&lt;S$4,0,IF(LOG('Crisis Indicator Data'!I87)&gt;S$3,5,ROUND(5-(S$3-LOG('Crisis Indicator Data'!I87))/(S$3-S$4)*5,1)))))</f>
        <v>2.2000000000000002</v>
      </c>
      <c r="T90" s="141">
        <f>IF('Crisis Indicator Data'!H87="x","x",IF('Crisis Indicator Data'!I87="x","x",'Crisis Indicator Data'!I87/'Crisis Indicator Data'!H87))</f>
        <v>1.3247097327203305E-3</v>
      </c>
      <c r="U90" s="239">
        <f t="shared" si="33"/>
        <v>0</v>
      </c>
      <c r="V90" s="239">
        <f t="shared" si="34"/>
        <v>1.1000000000000001</v>
      </c>
      <c r="W90" s="239">
        <f>IF('Crisis Indicator Data'!L87="x","x",IF('Crisis Indicator Data'!L87=0,0,IF(LOG('Crisis Indicator Data'!L87)&lt;W$4,0,IF(LOG('Crisis Indicator Data'!L87)&gt;W$3,5,ROUND(5-(W$3-LOG('Crisis Indicator Data'!L87))/(W$3-W$4)*5,1)))))</f>
        <v>1.6</v>
      </c>
      <c r="X90" s="246">
        <f>IF(OR('Crisis Indicator Data'!L87="x",'Crisis Indicator Data'!H87="x"),"x",'Crisis Indicator Data'!L87/'Crisis Indicator Data'!H87)</f>
        <v>5.0650666251071456E-7</v>
      </c>
      <c r="Y90" s="239">
        <f t="shared" si="35"/>
        <v>0</v>
      </c>
      <c r="Z90" s="239">
        <f t="shared" si="36"/>
        <v>0.8</v>
      </c>
      <c r="AA90" s="239">
        <f t="shared" si="37"/>
        <v>1</v>
      </c>
      <c r="AB90" s="247">
        <f t="shared" si="38"/>
        <v>3.6</v>
      </c>
    </row>
    <row r="91" spans="1:28" x14ac:dyDescent="0.25">
      <c r="A91" s="146" t="str">
        <f>'Crisis Indicator Data'!A88</f>
        <v>Conflict in Palestine</v>
      </c>
      <c r="B91" s="147" t="str">
        <f>'Crisis Indicator Data'!B88</f>
        <v>Conflict</v>
      </c>
      <c r="C91" s="147" t="str">
        <f>'Crisis Indicator Data'!C88</f>
        <v>PSE002</v>
      </c>
      <c r="D91" s="147" t="str">
        <f>'Crisis Indicator Data'!D88</f>
        <v>Palestine</v>
      </c>
      <c r="E91" s="148" t="str">
        <f>'Crisis Indicator Data'!E88</f>
        <v>PSE</v>
      </c>
      <c r="F91" s="245">
        <f>IF('Crisis Indicator Data'!F88="x","x",IF(LOG('Crisis Indicator Data'!F88)&lt;F$4,0,IF(LOG('Crisis Indicator Data'!F88)&gt;F$3,5,ROUND(5-(F$3-LOG('Crisis Indicator Data'!F88))/(F$3-F$4)*5,1))))</f>
        <v>1.3</v>
      </c>
      <c r="G91" s="142">
        <f>IF('Crisis Indicator Data'!F88="x","x",IF(B91="Regional crisis",('Crisis Indicator Data'!F88/VLOOKUP('Impact of the crisis'!$C91,'Regional Crises'!$B$1:$R$66,4,FALSE)),'Crisis Indicator Data'!F88/VLOOKUP('Impact of the crisis'!$E91,'Country Indicator Data'!$B$4:$P$300,15,FALSE)))</f>
        <v>1</v>
      </c>
      <c r="H91" s="239">
        <f t="shared" si="26"/>
        <v>5</v>
      </c>
      <c r="I91" s="239">
        <f t="shared" si="27"/>
        <v>3.15</v>
      </c>
      <c r="J91" s="239">
        <f>IF('Crisis Indicator Data'!G88="x","x",IF(LOG('Crisis Indicator Data'!G88)&lt;J$4,0,IF(LOG('Crisis Indicator Data'!G88)&gt;J$3,5,ROUND(5-(J$3-LOG('Crisis Indicator Data'!G88))/(J$3-J$4)*5,1))))</f>
        <v>2.4</v>
      </c>
      <c r="K91" s="142">
        <f>IF('Crisis Indicator Data'!G88="x","x",IF(B91="Regional crisis",('Crisis Indicator Data'!G88/VLOOKUP('Impact of the crisis'!$C91,'Regional Crises'!$B$1:$R$66,5,FALSE)),'Crisis Indicator Data'!G88/VLOOKUP('Impact of the crisis'!$E91,'Country Indicator Data'!$B$4:$P$300,14,FALSE)))</f>
        <v>1</v>
      </c>
      <c r="L91" s="239">
        <f t="shared" si="28"/>
        <v>5</v>
      </c>
      <c r="M91" s="239">
        <f t="shared" si="29"/>
        <v>3.7</v>
      </c>
      <c r="N91" s="239">
        <f t="shared" si="30"/>
        <v>3.4</v>
      </c>
      <c r="O91" s="239">
        <f>IF('Crisis Indicator Data'!H88="x","x",IF('Crisis Indicator Data'!H88=0,0,IF(LOG('Crisis Indicator Data'!H88)&lt;O$4,0,IF(LOG('Crisis Indicator Data'!H88)&gt;O$3,5,ROUND(5-(O$3-LOG('Crisis Indicator Data'!H88))/(O$3-O$4)*5,1)))))</f>
        <v>3.7</v>
      </c>
      <c r="P91" s="141">
        <f>IF('Crisis Indicator Data'!H88="x","x",'Crisis Indicator Data'!H88/'Crisis Indicator Data'!G88)</f>
        <v>1</v>
      </c>
      <c r="Q91" s="239">
        <f t="shared" si="31"/>
        <v>5</v>
      </c>
      <c r="R91" s="239">
        <f t="shared" si="32"/>
        <v>4.3499999999999996</v>
      </c>
      <c r="S91" s="239">
        <f>IF('Crisis Indicator Data'!I88="x","x",IF('Crisis Indicator Data'!I88=0,0,IF(LOG('Crisis Indicator Data'!I88)&lt;S$4,0,IF(LOG('Crisis Indicator Data'!I88)&gt;S$3,5,ROUND(5-(S$3-LOG('Crisis Indicator Data'!I88))/(S$3-S$4)*5,1)))))</f>
        <v>5</v>
      </c>
      <c r="T91" s="141">
        <f>IF('Crisis Indicator Data'!H88="x","x",IF('Crisis Indicator Data'!I88="x","x",'Crisis Indicator Data'!I88/'Crisis Indicator Data'!H88))</f>
        <v>1.2286538461538461</v>
      </c>
      <c r="U91" s="239">
        <f t="shared" si="33"/>
        <v>5</v>
      </c>
      <c r="V91" s="239">
        <f t="shared" si="34"/>
        <v>5</v>
      </c>
      <c r="W91" s="239">
        <f>IF('Crisis Indicator Data'!L88="x","x",IF('Crisis Indicator Data'!L88=0,0,IF(LOG('Crisis Indicator Data'!L88)&lt;W$4,0,IF(LOG('Crisis Indicator Data'!L88)&gt;W$3,5,ROUND(5-(W$3-LOG('Crisis Indicator Data'!L88))/(W$3-W$4)*5,1)))))</f>
        <v>3.5</v>
      </c>
      <c r="X91" s="246">
        <f>IF(OR('Crisis Indicator Data'!L88="x",'Crisis Indicator Data'!H88="x"),"x",'Crisis Indicator Data'!L88/'Crisis Indicator Data'!H88)</f>
        <v>5.7500000000000002E-5</v>
      </c>
      <c r="Y91" s="239">
        <f t="shared" si="35"/>
        <v>2.9</v>
      </c>
      <c r="Z91" s="239">
        <f t="shared" si="36"/>
        <v>3.2</v>
      </c>
      <c r="AA91" s="239">
        <f t="shared" si="37"/>
        <v>4.3</v>
      </c>
      <c r="AB91" s="247">
        <f t="shared" si="38"/>
        <v>4.3</v>
      </c>
    </row>
    <row r="92" spans="1:28" x14ac:dyDescent="0.25">
      <c r="A92" s="146" t="str">
        <f>'Crisis Indicator Data'!A89</f>
        <v>Regional Boko Haram Crisis</v>
      </c>
      <c r="B92" s="147" t="str">
        <f>'Crisis Indicator Data'!B89</f>
        <v>Regional crisis</v>
      </c>
      <c r="C92" s="147" t="str">
        <f>'Crisis Indicator Data'!C89</f>
        <v>REG001</v>
      </c>
      <c r="D92" s="147" t="str">
        <f>'Crisis Indicator Data'!D89</f>
        <v>Nigeria,Niger,Chad,Cameroon</v>
      </c>
      <c r="E92" s="148" t="str">
        <f>'Crisis Indicator Data'!E89</f>
        <v>NGA,NER,TCD,CMR</v>
      </c>
      <c r="F92" s="245">
        <f>IF('Crisis Indicator Data'!F89="x","x",IF(LOG('Crisis Indicator Data'!F89)&lt;F$4,0,IF(LOG('Crisis Indicator Data'!F89)&gt;F$3,5,ROUND(5-(F$3-LOG('Crisis Indicator Data'!F89))/(F$3-F$4)*5,1))))</f>
        <v>4.3</v>
      </c>
      <c r="G92" s="142">
        <f>IF('Crisis Indicator Data'!F89="x","x",IF(B92="Regional crisis",('Crisis Indicator Data'!F89/VLOOKUP('Impact of the crisis'!$C92,'Regional Crises'!$B$1:$R$66,4,FALSE)),'Crisis Indicator Data'!F89/VLOOKUP('Impact of the crisis'!$E92,'Country Indicator Data'!$B$4:$P$300,15,FALSE)))</f>
        <v>9.4388880078170964E-2</v>
      </c>
      <c r="H92" s="239">
        <f t="shared" si="26"/>
        <v>0.4</v>
      </c>
      <c r="I92" s="239">
        <f t="shared" si="27"/>
        <v>2.35</v>
      </c>
      <c r="J92" s="239">
        <f>IF('Crisis Indicator Data'!G89="x","x",IF(LOG('Crisis Indicator Data'!G89)&lt;J$4,0,IF(LOG('Crisis Indicator Data'!G89)&gt;J$3,5,ROUND(5-(J$3-LOG('Crisis Indicator Data'!G89))/(J$3-J$4)*5,1))))</f>
        <v>4.3</v>
      </c>
      <c r="K92" s="142">
        <f>IF('Crisis Indicator Data'!G89="x","x",IF(B92="Regional crisis",('Crisis Indicator Data'!G89/VLOOKUP('Impact of the crisis'!$C92,'Regional Crises'!$B$1:$R$66,5,FALSE)),'Crisis Indicator Data'!G89/VLOOKUP('Impact of the crisis'!$E92,'Country Indicator Data'!$B$4:$P$300,14,FALSE)))</f>
        <v>7.185617547310208E-2</v>
      </c>
      <c r="L92" s="239">
        <f t="shared" si="28"/>
        <v>0.3</v>
      </c>
      <c r="M92" s="239">
        <f t="shared" si="29"/>
        <v>2.2999999999999998</v>
      </c>
      <c r="N92" s="239">
        <f t="shared" si="30"/>
        <v>2.2999999999999998</v>
      </c>
      <c r="O92" s="239">
        <f>IF('Crisis Indicator Data'!H89="x","x",IF('Crisis Indicator Data'!H89=0,0,IF(LOG('Crisis Indicator Data'!H89)&lt;O$4,0,IF(LOG('Crisis Indicator Data'!H89)&gt;O$3,5,ROUND(5-(O$3-LOG('Crisis Indicator Data'!H89))/(O$3-O$4)*5,1)))))</f>
        <v>4.4000000000000004</v>
      </c>
      <c r="P92" s="141">
        <f>IF('Crisis Indicator Data'!H89="x","x",'Crisis Indicator Data'!H89/'Crisis Indicator Data'!G89)</f>
        <v>0.68600718114169745</v>
      </c>
      <c r="Q92" s="239">
        <f t="shared" si="31"/>
        <v>3.4</v>
      </c>
      <c r="R92" s="239">
        <f t="shared" si="32"/>
        <v>3.9000000000000004</v>
      </c>
      <c r="S92" s="239">
        <f>IF('Crisis Indicator Data'!I89="x","x",IF('Crisis Indicator Data'!I89=0,0,IF(LOG('Crisis Indicator Data'!I89)&lt;S$4,0,IF(LOG('Crisis Indicator Data'!I89)&gt;S$3,5,ROUND(5-(S$3-LOG('Crisis Indicator Data'!I89))/(S$3-S$4)*5,1)))))</f>
        <v>5</v>
      </c>
      <c r="T92" s="141">
        <f>IF('Crisis Indicator Data'!H89="x","x",IF('Crisis Indicator Data'!I89="x","x",'Crisis Indicator Data'!I89/'Crisis Indicator Data'!H89))</f>
        <v>0.39126147310930742</v>
      </c>
      <c r="U92" s="239">
        <f t="shared" si="33"/>
        <v>5</v>
      </c>
      <c r="V92" s="239">
        <f t="shared" si="34"/>
        <v>5</v>
      </c>
      <c r="W92" s="239">
        <f>IF('Crisis Indicator Data'!L89="x","x",IF('Crisis Indicator Data'!L89=0,0,IF(LOG('Crisis Indicator Data'!L89)&lt;W$4,0,IF(LOG('Crisis Indicator Data'!L89)&gt;W$3,5,ROUND(5-(W$3-LOG('Crisis Indicator Data'!L89))/(W$3-W$4)*5,1)))))</f>
        <v>4.7</v>
      </c>
      <c r="X92" s="246">
        <f>IF(OR('Crisis Indicator Data'!L89="x",'Crisis Indicator Data'!H89="x"),"x",'Crisis Indicator Data'!L89/'Crisis Indicator Data'!H89)</f>
        <v>1.3904270651596753E-4</v>
      </c>
      <c r="Y92" s="239">
        <f t="shared" si="35"/>
        <v>5</v>
      </c>
      <c r="Z92" s="239">
        <f t="shared" si="36"/>
        <v>4.9000000000000004</v>
      </c>
      <c r="AA92" s="239">
        <f t="shared" si="37"/>
        <v>5</v>
      </c>
      <c r="AB92" s="247">
        <f t="shared" si="38"/>
        <v>4.5</v>
      </c>
    </row>
    <row r="93" spans="1:28" x14ac:dyDescent="0.25">
      <c r="A93" s="146" t="str">
        <f>'Crisis Indicator Data'!A90</f>
        <v>Venezuela Regional Crisis</v>
      </c>
      <c r="B93" s="147" t="str">
        <f>'Crisis Indicator Data'!B90</f>
        <v>Regional crisis</v>
      </c>
      <c r="C93" s="147" t="str">
        <f>'Crisis Indicator Data'!C90</f>
        <v>REG002</v>
      </c>
      <c r="D93" s="147" t="str">
        <f>'Crisis Indicator Data'!D90</f>
        <v>Venezuela,Brazil,Colombia,Ecuador,Peru,Trinidad and Tobago</v>
      </c>
      <c r="E93" s="148" t="str">
        <f>'Crisis Indicator Data'!E90</f>
        <v>VEN,BRA,COL,ECU,PER,TTO</v>
      </c>
      <c r="F93" s="245">
        <f>IF('Crisis Indicator Data'!F90="x","x",IF(LOG('Crisis Indicator Data'!F90)&lt;F$4,0,IF(LOG('Crisis Indicator Data'!F90)&gt;F$3,5,ROUND(5-(F$3-LOG('Crisis Indicator Data'!F90))/(F$3-F$4)*5,1))))</f>
        <v>5</v>
      </c>
      <c r="G93" s="142">
        <f>IF('Crisis Indicator Data'!F90="x","x",IF(B93="Regional crisis",('Crisis Indicator Data'!F90/VLOOKUP('Impact of the crisis'!$C93,'Regional Crises'!$B$1:$R$66,4,FALSE)),'Crisis Indicator Data'!F90/VLOOKUP('Impact of the crisis'!$E93,'Country Indicator Data'!$B$4:$P$300,15,FALSE)))</f>
        <v>0.12274879283154846</v>
      </c>
      <c r="H93" s="239">
        <f t="shared" si="26"/>
        <v>0.5</v>
      </c>
      <c r="I93" s="239">
        <f t="shared" si="27"/>
        <v>2.75</v>
      </c>
      <c r="J93" s="239">
        <f>IF('Crisis Indicator Data'!G90="x","x",IF(LOG('Crisis Indicator Data'!G90)&lt;J$4,0,IF(LOG('Crisis Indicator Data'!G90)&gt;J$3,5,ROUND(5-(J$3-LOG('Crisis Indicator Data'!G90))/(J$3-J$4)*5,1))))</f>
        <v>5</v>
      </c>
      <c r="K93" s="142">
        <f>IF('Crisis Indicator Data'!G90="x","x",IF(B93="Regional crisis",('Crisis Indicator Data'!G90/VLOOKUP('Impact of the crisis'!$C93,'Regional Crises'!$B$1:$R$66,5,FALSE)),'Crisis Indicator Data'!G90/VLOOKUP('Impact of the crisis'!$E93,'Country Indicator Data'!$B$4:$P$300,14,FALSE)))</f>
        <v>0.21593642687849826</v>
      </c>
      <c r="L93" s="239">
        <f t="shared" si="28"/>
        <v>1</v>
      </c>
      <c r="M93" s="239">
        <f t="shared" si="29"/>
        <v>3</v>
      </c>
      <c r="N93" s="239">
        <f t="shared" si="30"/>
        <v>2.9</v>
      </c>
      <c r="O93" s="239">
        <f>IF('Crisis Indicator Data'!H90="x","x",IF('Crisis Indicator Data'!H90=0,0,IF(LOG('Crisis Indicator Data'!H90)&lt;O$4,0,IF(LOG('Crisis Indicator Data'!H90)&gt;O$3,5,ROUND(5-(O$3-LOG('Crisis Indicator Data'!H90))/(O$3-O$4)*5,1)))))</f>
        <v>5</v>
      </c>
      <c r="P93" s="141">
        <f>IF('Crisis Indicator Data'!H90="x","x",'Crisis Indicator Data'!H90/'Crisis Indicator Data'!G90)</f>
        <v>0.48263969672501333</v>
      </c>
      <c r="Q93" s="239">
        <f t="shared" si="31"/>
        <v>2.4</v>
      </c>
      <c r="R93" s="239">
        <f t="shared" si="32"/>
        <v>3.7</v>
      </c>
      <c r="S93" s="239">
        <f>IF('Crisis Indicator Data'!I90="x","x",IF('Crisis Indicator Data'!I90=0,0,IF(LOG('Crisis Indicator Data'!I90)&lt;S$4,0,IF(LOG('Crisis Indicator Data'!I90)&gt;S$3,5,ROUND(5-(S$3-LOG('Crisis Indicator Data'!I90))/(S$3-S$4)*5,1)))))</f>
        <v>5</v>
      </c>
      <c r="T93" s="141">
        <f>IF('Crisis Indicator Data'!H90="x","x",IF('Crisis Indicator Data'!I90="x","x",'Crisis Indicator Data'!I90/'Crisis Indicator Data'!H90))</f>
        <v>0.15434129189587706</v>
      </c>
      <c r="U93" s="239">
        <f t="shared" si="33"/>
        <v>5</v>
      </c>
      <c r="V93" s="239">
        <f t="shared" si="34"/>
        <v>5</v>
      </c>
      <c r="W93" s="239" t="str">
        <f>IF('Crisis Indicator Data'!L90="x","x",IF('Crisis Indicator Data'!L90=0,0,IF(LOG('Crisis Indicator Data'!L90)&lt;W$4,0,IF(LOG('Crisis Indicator Data'!L90)&gt;W$3,5,ROUND(5-(W$3-LOG('Crisis Indicator Data'!L90))/(W$3-W$4)*5,1)))))</f>
        <v>x</v>
      </c>
      <c r="X93" s="246" t="str">
        <f>IF(OR('Crisis Indicator Data'!L90="x",'Crisis Indicator Data'!H90="x"),"x",'Crisis Indicator Data'!L90/'Crisis Indicator Data'!H90)</f>
        <v>x</v>
      </c>
      <c r="Y93" s="239" t="str">
        <f t="shared" si="35"/>
        <v>x</v>
      </c>
      <c r="Z93" s="239" t="str">
        <f t="shared" si="36"/>
        <v>x</v>
      </c>
      <c r="AA93" s="239">
        <f t="shared" si="37"/>
        <v>5</v>
      </c>
      <c r="AB93" s="247">
        <f t="shared" si="38"/>
        <v>4.5</v>
      </c>
    </row>
    <row r="94" spans="1:28" x14ac:dyDescent="0.25">
      <c r="A94" s="146" t="str">
        <f>'Crisis Indicator Data'!A91</f>
        <v>Regional Kashmir conflict</v>
      </c>
      <c r="B94" s="147" t="str">
        <f>'Crisis Indicator Data'!B91</f>
        <v>Regional crisis</v>
      </c>
      <c r="C94" s="147" t="str">
        <f>'Crisis Indicator Data'!C91</f>
        <v>REG003</v>
      </c>
      <c r="D94" s="147" t="str">
        <f>'Crisis Indicator Data'!D91</f>
        <v>India,Pakistan</v>
      </c>
      <c r="E94" s="148" t="str">
        <f>'Crisis Indicator Data'!E91</f>
        <v>IND,PAK</v>
      </c>
      <c r="F94" s="245">
        <f>IF('Crisis Indicator Data'!F91="x","x",IF(LOG('Crisis Indicator Data'!F91)&lt;F$4,0,IF(LOG('Crisis Indicator Data'!F91)&gt;F$3,5,ROUND(5-(F$3-LOG('Crisis Indicator Data'!F91))/(F$3-F$4)*5,1))))</f>
        <v>4</v>
      </c>
      <c r="G94" s="142">
        <f>IF('Crisis Indicator Data'!F91="x","x",IF(B94="Regional crisis",('Crisis Indicator Data'!F91/VLOOKUP('Impact of the crisis'!$C94,'Regional Crises'!$B$1:$R$66,4,FALSE)),'Crisis Indicator Data'!F91/VLOOKUP('Impact of the crisis'!$E94,'Country Indicator Data'!$B$4:$P$300,15,FALSE)))</f>
        <v>6.2908278958459643E-2</v>
      </c>
      <c r="H94" s="239">
        <f t="shared" si="26"/>
        <v>0.2</v>
      </c>
      <c r="I94" s="239">
        <f t="shared" si="27"/>
        <v>2.1</v>
      </c>
      <c r="J94" s="239">
        <f>IF('Crisis Indicator Data'!G91="x","x",IF(LOG('Crisis Indicator Data'!G91)&lt;J$4,0,IF(LOG('Crisis Indicator Data'!G91)&gt;J$3,5,ROUND(5-(J$3-LOG('Crisis Indicator Data'!G91))/(J$3-J$4)*5,1))))</f>
        <v>4.0999999999999996</v>
      </c>
      <c r="K94" s="142">
        <f>IF('Crisis Indicator Data'!G91="x","x",IF(B94="Regional crisis",('Crisis Indicator Data'!G91/VLOOKUP('Impact of the crisis'!$C94,'Regional Crises'!$B$1:$R$66,5,FALSE)),'Crisis Indicator Data'!G91/VLOOKUP('Impact of the crisis'!$E94,'Country Indicator Data'!$B$4:$P$300,14,FALSE)))</f>
        <v>1.0877929793786052E-2</v>
      </c>
      <c r="L94" s="239">
        <f t="shared" si="28"/>
        <v>0</v>
      </c>
      <c r="M94" s="239">
        <f t="shared" si="29"/>
        <v>2.0499999999999998</v>
      </c>
      <c r="N94" s="239">
        <f t="shared" si="30"/>
        <v>2.1</v>
      </c>
      <c r="O94" s="239">
        <f>IF('Crisis Indicator Data'!H91="x","x",IF('Crisis Indicator Data'!H91=0,0,IF(LOG('Crisis Indicator Data'!H91)&lt;O$4,0,IF(LOG('Crisis Indicator Data'!H91)&gt;O$3,5,ROUND(5-(O$3-LOG('Crisis Indicator Data'!H91))/(O$3-O$4)*5,1)))))</f>
        <v>4.5999999999999996</v>
      </c>
      <c r="P94" s="141">
        <f>IF('Crisis Indicator Data'!H91="x","x",'Crisis Indicator Data'!H91/'Crisis Indicator Data'!G91)</f>
        <v>1</v>
      </c>
      <c r="Q94" s="239">
        <f t="shared" si="31"/>
        <v>5</v>
      </c>
      <c r="R94" s="239">
        <f t="shared" si="32"/>
        <v>4.8</v>
      </c>
      <c r="S94" s="239" t="str">
        <f>IF('Crisis Indicator Data'!I91="x","x",IF('Crisis Indicator Data'!I91=0,0,IF(LOG('Crisis Indicator Data'!I91)&lt;S$4,0,IF(LOG('Crisis Indicator Data'!I91)&gt;S$3,5,ROUND(5-(S$3-LOG('Crisis Indicator Data'!I91))/(S$3-S$4)*5,1)))))</f>
        <v>x</v>
      </c>
      <c r="T94" s="141" t="str">
        <f>IF('Crisis Indicator Data'!H91="x","x",IF('Crisis Indicator Data'!I91="x","x",'Crisis Indicator Data'!I91/'Crisis Indicator Data'!H91))</f>
        <v>x</v>
      </c>
      <c r="U94" s="239" t="str">
        <f t="shared" si="33"/>
        <v>x</v>
      </c>
      <c r="V94" s="239" t="str">
        <f t="shared" si="34"/>
        <v>x</v>
      </c>
      <c r="W94" s="239">
        <f>IF('Crisis Indicator Data'!L91="x","x",IF('Crisis Indicator Data'!L91=0,0,IF(LOG('Crisis Indicator Data'!L91)&lt;W$4,0,IF(LOG('Crisis Indicator Data'!L91)&gt;W$3,5,ROUND(5-(W$3-LOG('Crisis Indicator Data'!L91))/(W$3-W$4)*5,1)))))</f>
        <v>3.9</v>
      </c>
      <c r="X94" s="246">
        <f>IF(OR('Crisis Indicator Data'!L91="x",'Crisis Indicator Data'!H91="x"),"x",'Crisis Indicator Data'!L91/'Crisis Indicator Data'!H91)</f>
        <v>3.1369548584544758E-5</v>
      </c>
      <c r="Y94" s="239">
        <f t="shared" si="35"/>
        <v>1.6</v>
      </c>
      <c r="Z94" s="239">
        <f t="shared" si="36"/>
        <v>2.8</v>
      </c>
      <c r="AA94" s="239">
        <f t="shared" si="37"/>
        <v>2.8</v>
      </c>
      <c r="AB94" s="247">
        <f t="shared" si="38"/>
        <v>4</v>
      </c>
    </row>
    <row r="95" spans="1:28" x14ac:dyDescent="0.25">
      <c r="A95" s="146" t="str">
        <f>'Crisis Indicator Data'!A92</f>
        <v>Syrian Regional Crisis</v>
      </c>
      <c r="B95" s="147" t="str">
        <f>'Crisis Indicator Data'!B92</f>
        <v>Regional crisis</v>
      </c>
      <c r="C95" s="147" t="str">
        <f>'Crisis Indicator Data'!C92</f>
        <v>REG004</v>
      </c>
      <c r="D95" s="147" t="str">
        <f>'Crisis Indicator Data'!D92</f>
        <v>Syria,Turkey,Iraq,Egypt,Jordan,Lebanon</v>
      </c>
      <c r="E95" s="148" t="str">
        <f>'Crisis Indicator Data'!E92</f>
        <v>SYR,TUR,IRQ,EGY,JOR,LBN</v>
      </c>
      <c r="F95" s="245">
        <f>IF('Crisis Indicator Data'!F92="x","x",IF(LOG('Crisis Indicator Data'!F92)&lt;F$4,0,IF(LOG('Crisis Indicator Data'!F92)&gt;F$3,5,ROUND(5-(F$3-LOG('Crisis Indicator Data'!F92))/(F$3-F$4)*5,1))))</f>
        <v>4.5</v>
      </c>
      <c r="G95" s="142">
        <f>IF('Crisis Indicator Data'!F92="x","x",IF(B95="Regional crisis",('Crisis Indicator Data'!F92/VLOOKUP('Impact of the crisis'!$C95,'Regional Crises'!$B$1:$R$66,4,FALSE)),'Crisis Indicator Data'!F92/VLOOKUP('Impact of the crisis'!$E95,'Country Indicator Data'!$B$4:$P$300,15,FALSE)))</f>
        <v>0.20128080127636944</v>
      </c>
      <c r="H95" s="239">
        <f t="shared" si="26"/>
        <v>0.9</v>
      </c>
      <c r="I95" s="239">
        <f t="shared" si="27"/>
        <v>2.7</v>
      </c>
      <c r="J95" s="239">
        <f>IF('Crisis Indicator Data'!G92="x","x",IF(LOG('Crisis Indicator Data'!G92)&lt;J$4,0,IF(LOG('Crisis Indicator Data'!G92)&gt;J$3,5,ROUND(5-(J$3-LOG('Crisis Indicator Data'!G92))/(J$3-J$4)*5,1))))</f>
        <v>5</v>
      </c>
      <c r="K95" s="142">
        <f>IF('Crisis Indicator Data'!G92="x","x",IF(B95="Regional crisis",('Crisis Indicator Data'!G92/VLOOKUP('Impact of the crisis'!$C95,'Regional Crises'!$B$1:$R$66,5,FALSE)),'Crisis Indicator Data'!G92/VLOOKUP('Impact of the crisis'!$E95,'Country Indicator Data'!$B$4:$P$300,14,FALSE)))</f>
        <v>0.37810746876560752</v>
      </c>
      <c r="L95" s="239">
        <f t="shared" si="28"/>
        <v>1.9</v>
      </c>
      <c r="M95" s="239">
        <f t="shared" si="29"/>
        <v>3.45</v>
      </c>
      <c r="N95" s="239">
        <f t="shared" si="30"/>
        <v>3.1</v>
      </c>
      <c r="O95" s="239">
        <f>IF('Crisis Indicator Data'!H92="x","x",IF('Crisis Indicator Data'!H92=0,0,IF(LOG('Crisis Indicator Data'!H92)&lt;O$4,0,IF(LOG('Crisis Indicator Data'!H92)&gt;O$3,5,ROUND(5-(O$3-LOG('Crisis Indicator Data'!H92))/(O$3-O$4)*5,1)))))</f>
        <v>5</v>
      </c>
      <c r="P95" s="141">
        <f>IF('Crisis Indicator Data'!H92="x","x",'Crisis Indicator Data'!H92/'Crisis Indicator Data'!G92)</f>
        <v>0.30963229948495308</v>
      </c>
      <c r="Q95" s="239">
        <f t="shared" si="31"/>
        <v>1.5</v>
      </c>
      <c r="R95" s="239">
        <f t="shared" si="32"/>
        <v>3.25</v>
      </c>
      <c r="S95" s="239">
        <f>IF('Crisis Indicator Data'!I92="x","x",IF('Crisis Indicator Data'!I92=0,0,IF(LOG('Crisis Indicator Data'!I92)&lt;S$4,0,IF(LOG('Crisis Indicator Data'!I92)&gt;S$3,5,ROUND(5-(S$3-LOG('Crisis Indicator Data'!I92))/(S$3-S$4)*5,1)))))</f>
        <v>5</v>
      </c>
      <c r="T95" s="141">
        <f>IF('Crisis Indicator Data'!H92="x","x",IF('Crisis Indicator Data'!I92="x","x",'Crisis Indicator Data'!I92/'Crisis Indicator Data'!H92))</f>
        <v>0.75353020933231918</v>
      </c>
      <c r="U95" s="239">
        <f t="shared" si="33"/>
        <v>5</v>
      </c>
      <c r="V95" s="239">
        <f t="shared" si="34"/>
        <v>5</v>
      </c>
      <c r="W95" s="239">
        <f>IF('Crisis Indicator Data'!L92="x","x",IF('Crisis Indicator Data'!L92=0,0,IF(LOG('Crisis Indicator Data'!L92)&lt;W$4,0,IF(LOG('Crisis Indicator Data'!L92)&gt;W$3,5,ROUND(5-(W$3-LOG('Crisis Indicator Data'!L92))/(W$3-W$4)*5,1)))))</f>
        <v>5</v>
      </c>
      <c r="X95" s="246">
        <f>IF(OR('Crisis Indicator Data'!L92="x",'Crisis Indicator Data'!H92="x"),"x",'Crisis Indicator Data'!L92/'Crisis Indicator Data'!H92)</f>
        <v>1.0063163464400278E-4</v>
      </c>
      <c r="Y95" s="239">
        <f t="shared" si="35"/>
        <v>5</v>
      </c>
      <c r="Z95" s="239">
        <f t="shared" si="36"/>
        <v>5</v>
      </c>
      <c r="AA95" s="239">
        <f t="shared" si="37"/>
        <v>5</v>
      </c>
      <c r="AB95" s="247">
        <f t="shared" si="38"/>
        <v>4.3</v>
      </c>
    </row>
    <row r="96" spans="1:28" x14ac:dyDescent="0.25">
      <c r="A96" s="146" t="str">
        <f>'Crisis Indicator Data'!A93</f>
        <v xml:space="preserve">Eastern Mediterranean Route </v>
      </c>
      <c r="B96" s="147" t="str">
        <f>'Crisis Indicator Data'!B93</f>
        <v>Regional crisis</v>
      </c>
      <c r="C96" s="147" t="str">
        <f>'Crisis Indicator Data'!C93</f>
        <v>REG006</v>
      </c>
      <c r="D96" s="147" t="str">
        <f>'Crisis Indicator Data'!D93</f>
        <v>Turkey,Greece</v>
      </c>
      <c r="E96" s="148" t="str">
        <f>'Crisis Indicator Data'!E93</f>
        <v>TUR,GRC</v>
      </c>
      <c r="F96" s="245" t="str">
        <f>IF('Crisis Indicator Data'!F93="x","x",IF(LOG('Crisis Indicator Data'!F93)&lt;F$4,0,IF(LOG('Crisis Indicator Data'!F93)&gt;F$3,5,ROUND(5-(F$3-LOG('Crisis Indicator Data'!F93))/(F$3-F$4)*5,1))))</f>
        <v>x</v>
      </c>
      <c r="G96" s="142" t="str">
        <f>IF('Crisis Indicator Data'!F93="x","x",IF(B96="Regional crisis",('Crisis Indicator Data'!F93/VLOOKUP('Impact of the crisis'!$C96,'Regional Crises'!$B$1:$R$66,4,FALSE)),'Crisis Indicator Data'!F93/VLOOKUP('Impact of the crisis'!$E96,'Country Indicator Data'!$B$4:$P$300,15,FALSE)))</f>
        <v>x</v>
      </c>
      <c r="H96" s="239" t="str">
        <f t="shared" si="26"/>
        <v>x</v>
      </c>
      <c r="I96" s="239" t="str">
        <f t="shared" si="27"/>
        <v>x</v>
      </c>
      <c r="J96" s="239" t="str">
        <f>IF('Crisis Indicator Data'!G93="x","x",IF(LOG('Crisis Indicator Data'!G93)&lt;J$4,0,IF(LOG('Crisis Indicator Data'!G93)&gt;J$3,5,ROUND(5-(J$3-LOG('Crisis Indicator Data'!G93))/(J$3-J$4)*5,1))))</f>
        <v>x</v>
      </c>
      <c r="K96" s="142" t="str">
        <f>IF('Crisis Indicator Data'!G93="x","x",IF(B96="Regional crisis",('Crisis Indicator Data'!G93/VLOOKUP('Impact of the crisis'!$C96,'Regional Crises'!$B$1:$R$66,5,FALSE)),'Crisis Indicator Data'!G93/VLOOKUP('Impact of the crisis'!$E96,'Country Indicator Data'!$B$4:$P$300,14,FALSE)))</f>
        <v>x</v>
      </c>
      <c r="L96" s="239" t="str">
        <f t="shared" si="28"/>
        <v>x</v>
      </c>
      <c r="M96" s="239" t="str">
        <f t="shared" si="29"/>
        <v>x</v>
      </c>
      <c r="N96" s="239" t="str">
        <f t="shared" si="30"/>
        <v>x</v>
      </c>
      <c r="O96" s="239" t="str">
        <f>IF('Crisis Indicator Data'!H93="x","x",IF('Crisis Indicator Data'!H93=0,0,IF(LOG('Crisis Indicator Data'!H93)&lt;O$4,0,IF(LOG('Crisis Indicator Data'!H93)&gt;O$3,5,ROUND(5-(O$3-LOG('Crisis Indicator Data'!H93))/(O$3-O$4)*5,1)))))</f>
        <v>x</v>
      </c>
      <c r="P96" s="141" t="str">
        <f>IF('Crisis Indicator Data'!H93="x","x",'Crisis Indicator Data'!H93/'Crisis Indicator Data'!G93)</f>
        <v>x</v>
      </c>
      <c r="Q96" s="239" t="str">
        <f t="shared" si="31"/>
        <v>x</v>
      </c>
      <c r="R96" s="239" t="str">
        <f t="shared" si="32"/>
        <v>x</v>
      </c>
      <c r="S96" s="239" t="str">
        <f>IF('Crisis Indicator Data'!I93="x","x",IF('Crisis Indicator Data'!I93=0,0,IF(LOG('Crisis Indicator Data'!I93)&lt;S$4,0,IF(LOG('Crisis Indicator Data'!I93)&gt;S$3,5,ROUND(5-(S$3-LOG('Crisis Indicator Data'!I93))/(S$3-S$4)*5,1)))))</f>
        <v>x</v>
      </c>
      <c r="T96" s="141" t="str">
        <f>IF('Crisis Indicator Data'!H93="x","x",IF('Crisis Indicator Data'!I93="x","x",'Crisis Indicator Data'!I93/'Crisis Indicator Data'!H93))</f>
        <v>x</v>
      </c>
      <c r="U96" s="239" t="str">
        <f t="shared" si="33"/>
        <v>x</v>
      </c>
      <c r="V96" s="239" t="str">
        <f t="shared" si="34"/>
        <v>x</v>
      </c>
      <c r="W96" s="239">
        <f>IF('Crisis Indicator Data'!L93="x","x",IF('Crisis Indicator Data'!L93=0,0,IF(LOG('Crisis Indicator Data'!L93)&lt;W$4,0,IF(LOG('Crisis Indicator Data'!L93)&gt;W$3,5,ROUND(5-(W$3-LOG('Crisis Indicator Data'!L93))/(W$3-W$4)*5,1)))))</f>
        <v>2.5</v>
      </c>
      <c r="X96" s="246" t="str">
        <f>IF(OR('Crisis Indicator Data'!L93="x",'Crisis Indicator Data'!H93="x"),"x",'Crisis Indicator Data'!L93/'Crisis Indicator Data'!H93)</f>
        <v>x</v>
      </c>
      <c r="Y96" s="239" t="str">
        <f t="shared" si="35"/>
        <v>x</v>
      </c>
      <c r="Z96" s="239">
        <f t="shared" si="36"/>
        <v>2.5</v>
      </c>
      <c r="AA96" s="239">
        <f t="shared" si="37"/>
        <v>2.5</v>
      </c>
      <c r="AB96" s="247">
        <f t="shared" si="38"/>
        <v>2.5</v>
      </c>
    </row>
    <row r="97" spans="1:28" x14ac:dyDescent="0.25">
      <c r="A97" s="146" t="str">
        <f>'Crisis Indicator Data'!A94</f>
        <v>Central Mediterranean Route</v>
      </c>
      <c r="B97" s="147" t="str">
        <f>'Crisis Indicator Data'!B94</f>
        <v>Regional crisis</v>
      </c>
      <c r="C97" s="147" t="str">
        <f>'Crisis Indicator Data'!C94</f>
        <v>REG007</v>
      </c>
      <c r="D97" s="147" t="str">
        <f>'Crisis Indicator Data'!D94</f>
        <v>Algeria,Tunisia,Libya,Italy</v>
      </c>
      <c r="E97" s="148" t="str">
        <f>'Crisis Indicator Data'!E94</f>
        <v>DZA,TUN,LBY,ITA</v>
      </c>
      <c r="F97" s="245" t="str">
        <f>IF('Crisis Indicator Data'!F94="x","x",IF(LOG('Crisis Indicator Data'!F94)&lt;F$4,0,IF(LOG('Crisis Indicator Data'!F94)&gt;F$3,5,ROUND(5-(F$3-LOG('Crisis Indicator Data'!F94))/(F$3-F$4)*5,1))))</f>
        <v>x</v>
      </c>
      <c r="G97" s="142" t="str">
        <f>IF('Crisis Indicator Data'!F94="x","x",IF(B97="Regional crisis",('Crisis Indicator Data'!F94/VLOOKUP('Impact of the crisis'!$C97,'Regional Crises'!$B$1:$R$66,4,FALSE)),'Crisis Indicator Data'!F94/VLOOKUP('Impact of the crisis'!$E97,'Country Indicator Data'!$B$4:$P$300,15,FALSE)))</f>
        <v>x</v>
      </c>
      <c r="H97" s="239" t="str">
        <f t="shared" si="26"/>
        <v>x</v>
      </c>
      <c r="I97" s="239" t="str">
        <f t="shared" si="27"/>
        <v>x</v>
      </c>
      <c r="J97" s="239" t="str">
        <f>IF('Crisis Indicator Data'!G94="x","x",IF(LOG('Crisis Indicator Data'!G94)&lt;J$4,0,IF(LOG('Crisis Indicator Data'!G94)&gt;J$3,5,ROUND(5-(J$3-LOG('Crisis Indicator Data'!G94))/(J$3-J$4)*5,1))))</f>
        <v>x</v>
      </c>
      <c r="K97" s="142" t="str">
        <f>IF('Crisis Indicator Data'!G94="x","x",IF(B97="Regional crisis",('Crisis Indicator Data'!G94/VLOOKUP('Impact of the crisis'!$C97,'Regional Crises'!$B$1:$R$66,5,FALSE)),'Crisis Indicator Data'!G94/VLOOKUP('Impact of the crisis'!$E97,'Country Indicator Data'!$B$4:$P$300,14,FALSE)))</f>
        <v>x</v>
      </c>
      <c r="L97" s="239" t="str">
        <f t="shared" si="28"/>
        <v>x</v>
      </c>
      <c r="M97" s="239" t="str">
        <f t="shared" si="29"/>
        <v>x</v>
      </c>
      <c r="N97" s="239" t="str">
        <f t="shared" si="30"/>
        <v>x</v>
      </c>
      <c r="O97" s="239" t="str">
        <f>IF('Crisis Indicator Data'!H94="x","x",IF('Crisis Indicator Data'!H94=0,0,IF(LOG('Crisis Indicator Data'!H94)&lt;O$4,0,IF(LOG('Crisis Indicator Data'!H94)&gt;O$3,5,ROUND(5-(O$3-LOG('Crisis Indicator Data'!H94))/(O$3-O$4)*5,1)))))</f>
        <v>x</v>
      </c>
      <c r="P97" s="141" t="str">
        <f>IF('Crisis Indicator Data'!H94="x","x",'Crisis Indicator Data'!H94/'Crisis Indicator Data'!G94)</f>
        <v>x</v>
      </c>
      <c r="Q97" s="239" t="str">
        <f t="shared" si="31"/>
        <v>x</v>
      </c>
      <c r="R97" s="239" t="str">
        <f t="shared" si="32"/>
        <v>x</v>
      </c>
      <c r="S97" s="239" t="str">
        <f>IF('Crisis Indicator Data'!I94="x","x",IF('Crisis Indicator Data'!I94=0,0,IF(LOG('Crisis Indicator Data'!I94)&lt;S$4,0,IF(LOG('Crisis Indicator Data'!I94)&gt;S$3,5,ROUND(5-(S$3-LOG('Crisis Indicator Data'!I94))/(S$3-S$4)*5,1)))))</f>
        <v>x</v>
      </c>
      <c r="T97" s="141" t="str">
        <f>IF('Crisis Indicator Data'!H94="x","x",IF('Crisis Indicator Data'!I94="x","x",'Crisis Indicator Data'!I94/'Crisis Indicator Data'!H94))</f>
        <v>x</v>
      </c>
      <c r="U97" s="239" t="str">
        <f t="shared" si="33"/>
        <v>x</v>
      </c>
      <c r="V97" s="239" t="str">
        <f t="shared" si="34"/>
        <v>x</v>
      </c>
      <c r="W97" s="239">
        <f>IF('Crisis Indicator Data'!L94="x","x",IF('Crisis Indicator Data'!L94=0,0,IF(LOG('Crisis Indicator Data'!L94)&lt;W$4,0,IF(LOG('Crisis Indicator Data'!L94)&gt;W$3,5,ROUND(5-(W$3-LOG('Crisis Indicator Data'!L94))/(W$3-W$4)*5,1)))))</f>
        <v>4</v>
      </c>
      <c r="X97" s="246" t="str">
        <f>IF(OR('Crisis Indicator Data'!L94="x",'Crisis Indicator Data'!H94="x"),"x",'Crisis Indicator Data'!L94/'Crisis Indicator Data'!H94)</f>
        <v>x</v>
      </c>
      <c r="Y97" s="239" t="str">
        <f t="shared" si="35"/>
        <v>x</v>
      </c>
      <c r="Z97" s="239">
        <f t="shared" si="36"/>
        <v>4</v>
      </c>
      <c r="AA97" s="239">
        <f t="shared" si="37"/>
        <v>4</v>
      </c>
      <c r="AB97" s="247">
        <f t="shared" si="38"/>
        <v>4</v>
      </c>
    </row>
    <row r="98" spans="1:28" x14ac:dyDescent="0.25">
      <c r="A98" s="146" t="str">
        <f>'Crisis Indicator Data'!A95</f>
        <v>Western Mediterranean Route</v>
      </c>
      <c r="B98" s="147" t="str">
        <f>'Crisis Indicator Data'!B95</f>
        <v>Regional crisis</v>
      </c>
      <c r="C98" s="147" t="str">
        <f>'Crisis Indicator Data'!C95</f>
        <v>REG008</v>
      </c>
      <c r="D98" s="147" t="str">
        <f>'Crisis Indicator Data'!D95</f>
        <v>Algeria,Morocco,Spain</v>
      </c>
      <c r="E98" s="148" t="str">
        <f>'Crisis Indicator Data'!E95</f>
        <v>DZA,MAR,ESP</v>
      </c>
      <c r="F98" s="245" t="str">
        <f>IF('Crisis Indicator Data'!F95="x","x",IF(LOG('Crisis Indicator Data'!F95)&lt;F$4,0,IF(LOG('Crisis Indicator Data'!F95)&gt;F$3,5,ROUND(5-(F$3-LOG('Crisis Indicator Data'!F95))/(F$3-F$4)*5,1))))</f>
        <v>x</v>
      </c>
      <c r="G98" s="142" t="str">
        <f>IF('Crisis Indicator Data'!F95="x","x",IF(B98="Regional crisis",('Crisis Indicator Data'!F95/VLOOKUP('Impact of the crisis'!$C98,'Regional Crises'!$B$1:$R$66,4,FALSE)),'Crisis Indicator Data'!F95/VLOOKUP('Impact of the crisis'!$E98,'Country Indicator Data'!$B$4:$P$300,15,FALSE)))</f>
        <v>x</v>
      </c>
      <c r="H98" s="239" t="str">
        <f t="shared" si="26"/>
        <v>x</v>
      </c>
      <c r="I98" s="239" t="str">
        <f t="shared" si="27"/>
        <v>x</v>
      </c>
      <c r="J98" s="239" t="str">
        <f>IF('Crisis Indicator Data'!G95="x","x",IF(LOG('Crisis Indicator Data'!G95)&lt;J$4,0,IF(LOG('Crisis Indicator Data'!G95)&gt;J$3,5,ROUND(5-(J$3-LOG('Crisis Indicator Data'!G95))/(J$3-J$4)*5,1))))</f>
        <v>x</v>
      </c>
      <c r="K98" s="142" t="str">
        <f>IF('Crisis Indicator Data'!G95="x","x",IF(B98="Regional crisis",('Crisis Indicator Data'!G95/VLOOKUP('Impact of the crisis'!$C98,'Regional Crises'!$B$1:$R$66,5,FALSE)),'Crisis Indicator Data'!G95/VLOOKUP('Impact of the crisis'!$E98,'Country Indicator Data'!$B$4:$P$300,14,FALSE)))</f>
        <v>x</v>
      </c>
      <c r="L98" s="239" t="str">
        <f t="shared" si="28"/>
        <v>x</v>
      </c>
      <c r="M98" s="239" t="str">
        <f t="shared" si="29"/>
        <v>x</v>
      </c>
      <c r="N98" s="239" t="str">
        <f t="shared" si="30"/>
        <v>x</v>
      </c>
      <c r="O98" s="239" t="str">
        <f>IF('Crisis Indicator Data'!H95="x","x",IF('Crisis Indicator Data'!H95=0,0,IF(LOG('Crisis Indicator Data'!H95)&lt;O$4,0,IF(LOG('Crisis Indicator Data'!H95)&gt;O$3,5,ROUND(5-(O$3-LOG('Crisis Indicator Data'!H95))/(O$3-O$4)*5,1)))))</f>
        <v>x</v>
      </c>
      <c r="P98" s="141" t="str">
        <f>IF('Crisis Indicator Data'!H95="x","x",'Crisis Indicator Data'!H95/'Crisis Indicator Data'!G95)</f>
        <v>x</v>
      </c>
      <c r="Q98" s="239" t="str">
        <f t="shared" si="31"/>
        <v>x</v>
      </c>
      <c r="R98" s="239" t="str">
        <f t="shared" si="32"/>
        <v>x</v>
      </c>
      <c r="S98" s="239" t="str">
        <f>IF('Crisis Indicator Data'!I95="x","x",IF('Crisis Indicator Data'!I95=0,0,IF(LOG('Crisis Indicator Data'!I95)&lt;S$4,0,IF(LOG('Crisis Indicator Data'!I95)&gt;S$3,5,ROUND(5-(S$3-LOG('Crisis Indicator Data'!I95))/(S$3-S$4)*5,1)))))</f>
        <v>x</v>
      </c>
      <c r="T98" s="141" t="str">
        <f>IF('Crisis Indicator Data'!H95="x","x",IF('Crisis Indicator Data'!I95="x","x",'Crisis Indicator Data'!I95/'Crisis Indicator Data'!H95))</f>
        <v>x</v>
      </c>
      <c r="U98" s="239" t="str">
        <f t="shared" si="33"/>
        <v>x</v>
      </c>
      <c r="V98" s="239" t="str">
        <f t="shared" si="34"/>
        <v>x</v>
      </c>
      <c r="W98" s="239">
        <f>IF('Crisis Indicator Data'!L95="x","x",IF('Crisis Indicator Data'!L95=0,0,IF(LOG('Crisis Indicator Data'!L95)&lt;W$4,0,IF(LOG('Crisis Indicator Data'!L95)&gt;W$3,5,ROUND(5-(W$3-LOG('Crisis Indicator Data'!L95))/(W$3-W$4)*5,1)))))</f>
        <v>3.2</v>
      </c>
      <c r="X98" s="246" t="str">
        <f>IF(OR('Crisis Indicator Data'!L95="x",'Crisis Indicator Data'!H95="x"),"x",'Crisis Indicator Data'!L95/'Crisis Indicator Data'!H95)</f>
        <v>x</v>
      </c>
      <c r="Y98" s="239" t="str">
        <f t="shared" si="35"/>
        <v>x</v>
      </c>
      <c r="Z98" s="239">
        <f t="shared" si="36"/>
        <v>3.2</v>
      </c>
      <c r="AA98" s="239">
        <f t="shared" si="37"/>
        <v>3.2</v>
      </c>
      <c r="AB98" s="247">
        <f t="shared" si="38"/>
        <v>3.2</v>
      </c>
    </row>
    <row r="99" spans="1:28" x14ac:dyDescent="0.25">
      <c r="A99" s="146" t="str">
        <f>'Crisis Indicator Data'!A96</f>
        <v>Rohingya Regional Crisis</v>
      </c>
      <c r="B99" s="147" t="str">
        <f>'Crisis Indicator Data'!B96</f>
        <v>Regional crisis</v>
      </c>
      <c r="C99" s="147" t="str">
        <f>'Crisis Indicator Data'!C96</f>
        <v>REG011</v>
      </c>
      <c r="D99" s="147" t="str">
        <f>'Crisis Indicator Data'!D96</f>
        <v>Bangladesh,Myanmar</v>
      </c>
      <c r="E99" s="148" t="str">
        <f>'Crisis Indicator Data'!E96</f>
        <v>BGD,MMR</v>
      </c>
      <c r="F99" s="245">
        <f>IF('Crisis Indicator Data'!F96="x","x",IF(LOG('Crisis Indicator Data'!F96)&lt;F$4,0,IF(LOG('Crisis Indicator Data'!F96)&gt;F$3,5,ROUND(5-(F$3-LOG('Crisis Indicator Data'!F96))/(F$3-F$4)*5,1))))</f>
        <v>2.8</v>
      </c>
      <c r="G99" s="142">
        <f>IF('Crisis Indicator Data'!F96="x","x",IF(B99="Regional crisis",('Crisis Indicator Data'!F96/VLOOKUP('Impact of the crisis'!$C99,'Regional Crises'!$B$1:$R$66,4,FALSE)),'Crisis Indicator Data'!F96/VLOOKUP('Impact of the crisis'!$E99,'Country Indicator Data'!$B$4:$P$300,15,FALSE)))</f>
        <v>5.8100223428024261E-2</v>
      </c>
      <c r="H99" s="239">
        <f t="shared" si="26"/>
        <v>0.2</v>
      </c>
      <c r="I99" s="239">
        <f t="shared" si="27"/>
        <v>1.5</v>
      </c>
      <c r="J99" s="239">
        <f>IF('Crisis Indicator Data'!G96="x","x",IF(LOG('Crisis Indicator Data'!G96)&lt;J$4,0,IF(LOG('Crisis Indicator Data'!G96)&gt;J$3,5,ROUND(5-(J$3-LOG('Crisis Indicator Data'!G96))/(J$3-J$4)*5,1))))</f>
        <v>2.4</v>
      </c>
      <c r="K99" s="142">
        <f>IF('Crisis Indicator Data'!G96="x","x",IF(B99="Regional crisis",('Crisis Indicator Data'!G96/VLOOKUP('Impact of the crisis'!$C99,'Regional Crises'!$B$1:$R$66,5,FALSE)),'Crisis Indicator Data'!G96/VLOOKUP('Impact of the crisis'!$E99,'Country Indicator Data'!$B$4:$P$300,14,FALSE)))</f>
        <v>2.6885478449472158E-2</v>
      </c>
      <c r="L99" s="239">
        <f t="shared" si="28"/>
        <v>0.1</v>
      </c>
      <c r="M99" s="239">
        <f t="shared" si="29"/>
        <v>1.25</v>
      </c>
      <c r="N99" s="239">
        <f t="shared" si="30"/>
        <v>1.4</v>
      </c>
      <c r="O99" s="239">
        <f>IF('Crisis Indicator Data'!H96="x","x",IF('Crisis Indicator Data'!H96=0,0,IF(LOG('Crisis Indicator Data'!H96)&lt;O$4,0,IF(LOG('Crisis Indicator Data'!H96)&gt;O$3,5,ROUND(5-(O$3-LOG('Crisis Indicator Data'!H96))/(O$3-O$4)*5,1)))))</f>
        <v>3.3</v>
      </c>
      <c r="P99" s="141">
        <f>IF('Crisis Indicator Data'!H96="x","x",'Crisis Indicator Data'!H96/'Crisis Indicator Data'!G96)</f>
        <v>0.55687249091951829</v>
      </c>
      <c r="Q99" s="239">
        <f t="shared" si="31"/>
        <v>2.8</v>
      </c>
      <c r="R99" s="239">
        <f t="shared" si="32"/>
        <v>3.05</v>
      </c>
      <c r="S99" s="239">
        <f>IF('Crisis Indicator Data'!I96="x","x",IF('Crisis Indicator Data'!I96=0,0,IF(LOG('Crisis Indicator Data'!I96)&lt;S$4,0,IF(LOG('Crisis Indicator Data'!I96)&gt;S$3,5,ROUND(5-(S$3-LOG('Crisis Indicator Data'!I96))/(S$3-S$4)*5,1)))))</f>
        <v>4.4000000000000004</v>
      </c>
      <c r="T99" s="141">
        <f>IF('Crisis Indicator Data'!H96="x","x",IF('Crisis Indicator Data'!I96="x","x",'Crisis Indicator Data'!I96/'Crisis Indicator Data'!H96))</f>
        <v>0.41743906625472021</v>
      </c>
      <c r="U99" s="239">
        <f t="shared" si="33"/>
        <v>5</v>
      </c>
      <c r="V99" s="239">
        <f t="shared" si="34"/>
        <v>4.7</v>
      </c>
      <c r="W99" s="239">
        <f>IF('Crisis Indicator Data'!L96="x","x",IF('Crisis Indicator Data'!L96=0,0,IF(LOG('Crisis Indicator Data'!L96)&lt;W$4,0,IF(LOG('Crisis Indicator Data'!L96)&gt;W$3,5,ROUND(5-(W$3-LOG('Crisis Indicator Data'!L96))/(W$3-W$4)*5,1)))))</f>
        <v>3.3</v>
      </c>
      <c r="X99" s="246">
        <f>IF(OR('Crisis Indicator Data'!L96="x",'Crisis Indicator Data'!H96="x"),"x",'Crisis Indicator Data'!L96/'Crisis Indicator Data'!H96)</f>
        <v>7.2090628218331613E-5</v>
      </c>
      <c r="Y99" s="239">
        <f t="shared" si="35"/>
        <v>3.6</v>
      </c>
      <c r="Z99" s="239">
        <f t="shared" si="36"/>
        <v>3.5</v>
      </c>
      <c r="AA99" s="239">
        <f t="shared" si="37"/>
        <v>4.2</v>
      </c>
      <c r="AB99" s="247">
        <f t="shared" si="38"/>
        <v>3.7</v>
      </c>
    </row>
    <row r="100" spans="1:28" x14ac:dyDescent="0.25">
      <c r="A100" s="146" t="str">
        <f>'Crisis Indicator Data'!A97</f>
        <v>Southern Africa Regional Food Security Crisis</v>
      </c>
      <c r="B100" s="147" t="str">
        <f>'Crisis Indicator Data'!B97</f>
        <v>Regional crisis</v>
      </c>
      <c r="C100" s="147" t="str">
        <f>'Crisis Indicator Data'!C97</f>
        <v>REG012</v>
      </c>
      <c r="D100" s="147" t="str">
        <f>'Crisis Indicator Data'!D97</f>
        <v>Lesotho,Madagascar,Malawi,Namibia,Eswatini,Zambia,Zimbabwe</v>
      </c>
      <c r="E100" s="148" t="str">
        <f>'Crisis Indicator Data'!E97</f>
        <v>LSO,MDG,MWI,NAM,SWZ,ZMB,ZWE</v>
      </c>
      <c r="F100" s="245">
        <f>IF('Crisis Indicator Data'!F97="x","x",IF(LOG('Crisis Indicator Data'!F97)&lt;F$4,0,IF(LOG('Crisis Indicator Data'!F97)&gt;F$3,5,ROUND(5-(F$3-LOG('Crisis Indicator Data'!F97))/(F$3-F$4)*5,1))))</f>
        <v>5</v>
      </c>
      <c r="G100" s="142">
        <f>IF('Crisis Indicator Data'!F97="x","x",IF(B100="Regional crisis",('Crisis Indicator Data'!F97/VLOOKUP('Impact of the crisis'!$C100,'Regional Crises'!$B$1:$R$66,4,FALSE)),'Crisis Indicator Data'!F97/VLOOKUP('Impact of the crisis'!$E100,'Country Indicator Data'!$B$4:$P$300,15,FALSE)))</f>
        <v>0.82767399903629579</v>
      </c>
      <c r="H100" s="239">
        <f t="shared" si="26"/>
        <v>4.0999999999999996</v>
      </c>
      <c r="I100" s="239">
        <f t="shared" si="27"/>
        <v>4.55</v>
      </c>
      <c r="J100" s="239">
        <f>IF('Crisis Indicator Data'!G97="x","x",IF(LOG('Crisis Indicator Data'!G97)&lt;J$4,0,IF(LOG('Crisis Indicator Data'!G97)&gt;J$3,5,ROUND(5-(J$3-LOG('Crisis Indicator Data'!G97))/(J$3-J$4)*5,1))))</f>
        <v>5</v>
      </c>
      <c r="K100" s="142">
        <f>IF('Crisis Indicator Data'!G97="x","x",IF(B100="Regional crisis",('Crisis Indicator Data'!G97/VLOOKUP('Impact of the crisis'!$C100,'Regional Crises'!$B$1:$R$66,5,FALSE)),'Crisis Indicator Data'!G97/VLOOKUP('Impact of the crisis'!$E100,'Country Indicator Data'!$B$4:$P$300,14,FALSE)))</f>
        <v>0.74191174261768156</v>
      </c>
      <c r="L100" s="239">
        <f t="shared" si="28"/>
        <v>3.7</v>
      </c>
      <c r="M100" s="239">
        <f t="shared" si="29"/>
        <v>4.3499999999999996</v>
      </c>
      <c r="N100" s="239">
        <f t="shared" si="30"/>
        <v>4.5</v>
      </c>
      <c r="O100" s="239">
        <f>IF('Crisis Indicator Data'!H97="x","x",IF('Crisis Indicator Data'!H97=0,0,IF(LOG('Crisis Indicator Data'!H97)&lt;O$4,0,IF(LOG('Crisis Indicator Data'!H97)&gt;O$3,5,ROUND(5-(O$3-LOG('Crisis Indicator Data'!H97))/(O$3-O$4)*5,1)))))</f>
        <v>4.9000000000000004</v>
      </c>
      <c r="P100" s="141">
        <f>IF('Crisis Indicator Data'!H97="x","x",'Crisis Indicator Data'!H97/'Crisis Indicator Data'!G97)</f>
        <v>0.57372203664338495</v>
      </c>
      <c r="Q100" s="239">
        <f t="shared" si="31"/>
        <v>2.8</v>
      </c>
      <c r="R100" s="239">
        <f t="shared" si="32"/>
        <v>3.85</v>
      </c>
      <c r="S100" s="239">
        <f>IF('Crisis Indicator Data'!I97="x","x",IF('Crisis Indicator Data'!I97=0,0,IF(LOG('Crisis Indicator Data'!I97)&lt;S$4,0,IF(LOG('Crisis Indicator Data'!I97)&gt;S$3,5,ROUND(5-(S$3-LOG('Crisis Indicator Data'!I97))/(S$3-S$4)*5,1)))))</f>
        <v>3.5</v>
      </c>
      <c r="T100" s="141">
        <f>IF('Crisis Indicator Data'!H97="x","x",IF('Crisis Indicator Data'!I97="x","x",'Crisis Indicator Data'!I97/'Crisis Indicator Data'!H97))</f>
        <v>1.0656692190973569E-2</v>
      </c>
      <c r="U100" s="239">
        <f t="shared" si="33"/>
        <v>0.4</v>
      </c>
      <c r="V100" s="239">
        <f t="shared" si="34"/>
        <v>2</v>
      </c>
      <c r="W100" s="239">
        <f>IF('Crisis Indicator Data'!L97="x","x",IF('Crisis Indicator Data'!L97=0,0,IF(LOG('Crisis Indicator Data'!L97)&lt;W$4,0,IF(LOG('Crisis Indicator Data'!L97)&gt;W$3,5,ROUND(5-(W$3-LOG('Crisis Indicator Data'!L97))/(W$3-W$4)*5,1)))))</f>
        <v>0</v>
      </c>
      <c r="X100" s="246">
        <f>IF(OR('Crisis Indicator Data'!L97="x",'Crisis Indicator Data'!H97="x"),"x",'Crisis Indicator Data'!L97/'Crisis Indicator Data'!H97)</f>
        <v>0</v>
      </c>
      <c r="Y100" s="239">
        <f t="shared" si="35"/>
        <v>0</v>
      </c>
      <c r="Z100" s="239">
        <f t="shared" si="36"/>
        <v>0</v>
      </c>
      <c r="AA100" s="239">
        <f t="shared" si="37"/>
        <v>1.1000000000000001</v>
      </c>
      <c r="AB100" s="247">
        <f t="shared" si="38"/>
        <v>2.7</v>
      </c>
    </row>
    <row r="101" spans="1:28" x14ac:dyDescent="0.25">
      <c r="A101" s="146" t="str">
        <f>'Crisis Indicator Data'!A98</f>
        <v>Nagorno-Karabakh Conflict</v>
      </c>
      <c r="B101" s="147" t="str">
        <f>'Crisis Indicator Data'!B98</f>
        <v>Regional crisis</v>
      </c>
      <c r="C101" s="147" t="str">
        <f>'Crisis Indicator Data'!C98</f>
        <v>REG013</v>
      </c>
      <c r="D101" s="147" t="str">
        <f>'Crisis Indicator Data'!D98</f>
        <v>Armenia,Azerbaijan</v>
      </c>
      <c r="E101" s="148" t="str">
        <f>'Crisis Indicator Data'!E98</f>
        <v>ARM,AZE</v>
      </c>
      <c r="F101" s="245">
        <f>IF('Crisis Indicator Data'!F98="x","x",IF(LOG('Crisis Indicator Data'!F98)&lt;F$4,0,IF(LOG('Crisis Indicator Data'!F98)&gt;F$3,5,ROUND(5-(F$3-LOG('Crisis Indicator Data'!F98))/(F$3-F$4)*5,1))))</f>
        <v>3</v>
      </c>
      <c r="G101" s="142">
        <f>IF('Crisis Indicator Data'!F98="x","x",IF(B101="Regional crisis",('Crisis Indicator Data'!F98/VLOOKUP('Impact of the crisis'!$C101,'Regional Crises'!$B$1:$R$66,4,FALSE)),'Crisis Indicator Data'!F98/VLOOKUP('Impact of the crisis'!$E101,'Country Indicator Data'!$B$4:$P$300,15,FALSE)))</f>
        <v>0.53776106107096899</v>
      </c>
      <c r="H101" s="239">
        <f t="shared" si="26"/>
        <v>2.6</v>
      </c>
      <c r="I101" s="239">
        <f t="shared" si="27"/>
        <v>2.8</v>
      </c>
      <c r="J101" s="239">
        <f>IF('Crisis Indicator Data'!G98="x","x",IF(LOG('Crisis Indicator Data'!G98)&lt;J$4,0,IF(LOG('Crisis Indicator Data'!G98)&gt;J$3,5,ROUND(5-(J$3-LOG('Crisis Indicator Data'!G98))/(J$3-J$4)*5,1))))</f>
        <v>2.6</v>
      </c>
      <c r="K101" s="142">
        <f>IF('Crisis Indicator Data'!G98="x","x",IF(B101="Regional crisis",('Crisis Indicator Data'!G98/VLOOKUP('Impact of the crisis'!$C101,'Regional Crises'!$B$1:$R$66,5,FALSE)),'Crisis Indicator Data'!G98/VLOOKUP('Impact of the crisis'!$E101,'Country Indicator Data'!$B$4:$P$300,14,FALSE)))</f>
        <v>0.45120921305182343</v>
      </c>
      <c r="L101" s="239">
        <f t="shared" si="28"/>
        <v>2.2000000000000002</v>
      </c>
      <c r="M101" s="239">
        <f t="shared" si="29"/>
        <v>2.4000000000000004</v>
      </c>
      <c r="N101" s="239">
        <f t="shared" si="30"/>
        <v>2.6</v>
      </c>
      <c r="O101" s="239">
        <f>IF('Crisis Indicator Data'!H98="x","x",IF('Crisis Indicator Data'!H98=0,0,IF(LOG('Crisis Indicator Data'!H98)&lt;O$4,0,IF(LOG('Crisis Indicator Data'!H98)&gt;O$3,5,ROUND(5-(O$3-LOG('Crisis Indicator Data'!H98))/(O$3-O$4)*5,1)))))</f>
        <v>3.3</v>
      </c>
      <c r="P101" s="141">
        <f>IF('Crisis Indicator Data'!H98="x","x",'Crisis Indicator Data'!H98/'Crisis Indicator Data'!G98)</f>
        <v>0.49974476773864218</v>
      </c>
      <c r="Q101" s="239">
        <f t="shared" si="31"/>
        <v>2.5</v>
      </c>
      <c r="R101" s="239">
        <f t="shared" si="32"/>
        <v>2.9</v>
      </c>
      <c r="S101" s="239">
        <f>IF('Crisis Indicator Data'!I98="x","x",IF('Crisis Indicator Data'!I98=0,0,IF(LOG('Crisis Indicator Data'!I98)&lt;S$4,0,IF(LOG('Crisis Indicator Data'!I98)&gt;S$3,5,ROUND(5-(S$3-LOG('Crisis Indicator Data'!I98))/(S$3-S$4)*5,1)))))</f>
        <v>2.8</v>
      </c>
      <c r="T101" s="141">
        <f>IF('Crisis Indicator Data'!H98="x","x",IF('Crisis Indicator Data'!I98="x","x",'Crisis Indicator Data'!I98/'Crisis Indicator Data'!H98))</f>
        <v>3.1664964249233915E-2</v>
      </c>
      <c r="U101" s="239">
        <f t="shared" si="33"/>
        <v>1.1000000000000001</v>
      </c>
      <c r="V101" s="239">
        <f t="shared" si="34"/>
        <v>2</v>
      </c>
      <c r="W101" s="239">
        <f>IF('Crisis Indicator Data'!L98="x","x",IF('Crisis Indicator Data'!L98=0,0,IF(LOG('Crisis Indicator Data'!L98)&lt;W$4,0,IF(LOG('Crisis Indicator Data'!L98)&gt;W$3,5,ROUND(5-(W$3-LOG('Crisis Indicator Data'!L98))/(W$3-W$4)*5,1)))))</f>
        <v>3.1</v>
      </c>
      <c r="X101" s="246">
        <f>IF(OR('Crisis Indicator Data'!L98="x",'Crisis Indicator Data'!H98="x"),"x",'Crisis Indicator Data'!L98/'Crisis Indicator Data'!H98)</f>
        <v>4.6986721144024515E-5</v>
      </c>
      <c r="Y101" s="239">
        <f t="shared" si="35"/>
        <v>2.2999999999999998</v>
      </c>
      <c r="Z101" s="239">
        <f t="shared" si="36"/>
        <v>2.7</v>
      </c>
      <c r="AA101" s="239">
        <f t="shared" si="37"/>
        <v>2.4</v>
      </c>
      <c r="AB101" s="247">
        <f t="shared" si="38"/>
        <v>2.7</v>
      </c>
    </row>
    <row r="102" spans="1:28" x14ac:dyDescent="0.25">
      <c r="A102" s="146" t="str">
        <f>'Crisis Indicator Data'!A99</f>
        <v>Burundi and DRC refugees in Rwanda</v>
      </c>
      <c r="B102" s="147" t="str">
        <f>'Crisis Indicator Data'!B99</f>
        <v>International displacement</v>
      </c>
      <c r="C102" s="147" t="str">
        <f>'Crisis Indicator Data'!C99</f>
        <v>RWA002</v>
      </c>
      <c r="D102" s="147" t="str">
        <f>'Crisis Indicator Data'!D99</f>
        <v>Rwanda</v>
      </c>
      <c r="E102" s="148" t="str">
        <f>'Crisis Indicator Data'!E99</f>
        <v>RWA</v>
      </c>
      <c r="F102" s="245">
        <f>IF('Crisis Indicator Data'!F99="x","x",IF(LOG('Crisis Indicator Data'!F99)&lt;F$4,0,IF(LOG('Crisis Indicator Data'!F99)&gt;F$3,5,ROUND(5-(F$3-LOG('Crisis Indicator Data'!F99))/(F$3-F$4)*5,1))))</f>
        <v>1.7</v>
      </c>
      <c r="G102" s="142">
        <f>IF('Crisis Indicator Data'!F99="x","x",IF(B102="Regional crisis",('Crisis Indicator Data'!F99/VLOOKUP('Impact of the crisis'!$C102,'Regional Crises'!$B$1:$R$66,4,FALSE)),'Crisis Indicator Data'!F99/VLOOKUP('Impact of the crisis'!$E102,'Country Indicator Data'!$B$4:$P$300,15,FALSE)))</f>
        <v>0.43153627888123225</v>
      </c>
      <c r="H102" s="239">
        <f t="shared" ref="H102:H133" si="39">IF(G102="x","x",IF(G102&lt;H$4,0,IF(G102&gt;H$3,5,ROUND(5-(H$3-G102)/(H$3-H$4)*5,1))))</f>
        <v>2.1</v>
      </c>
      <c r="I102" s="239">
        <f t="shared" ref="I102:I133" si="40">IF(AND(H102="x",F102="x"),"x",AVERAGE(F102,H102))</f>
        <v>1.9</v>
      </c>
      <c r="J102" s="239">
        <f>IF('Crisis Indicator Data'!G99="x","x",IF(LOG('Crisis Indicator Data'!G99)&lt;J$4,0,IF(LOG('Crisis Indicator Data'!G99)&gt;J$3,5,ROUND(5-(J$3-LOG('Crisis Indicator Data'!G99))/(J$3-J$4)*5,1))))</f>
        <v>2.2000000000000002</v>
      </c>
      <c r="K102" s="142">
        <f>IF('Crisis Indicator Data'!G99="x","x",IF(B102="Regional crisis",('Crisis Indicator Data'!G99/VLOOKUP('Impact of the crisis'!$C102,'Regional Crises'!$B$1:$R$66,5,FALSE)),'Crisis Indicator Data'!G99/VLOOKUP('Impact of the crisis'!$E102,'Country Indicator Data'!$B$4:$P$300,14,FALSE)))</f>
        <v>0.47365697132801987</v>
      </c>
      <c r="L102" s="239">
        <f t="shared" ref="L102:L133" si="41">IF(K102="x","x",IF(K102&lt;L$4,0,IF(K102&gt;L$3,5,ROUND(5-(L$3-K102)/(L$3-L$4)*5,1))))</f>
        <v>2.2999999999999998</v>
      </c>
      <c r="M102" s="239">
        <f t="shared" ref="M102:M133" si="42">IF(AND(L102="x",J102="x"),"x",AVERAGE(J102,L102))</f>
        <v>2.25</v>
      </c>
      <c r="N102" s="239">
        <f t="shared" ref="N102:N133" si="43">IF(AND(M102="x",I102="x"),"x",IF(OR(M102="x",I102="x"),AVERAGE(I102,M102),ROUND((5-GEOMEAN(((5-I102)/5*4+1),((5-M102)/5*4+1)))/4*5,1)))</f>
        <v>2.1</v>
      </c>
      <c r="O102" s="239">
        <f>IF('Crisis Indicator Data'!H99="x","x",IF('Crisis Indicator Data'!H99=0,0,IF(LOG('Crisis Indicator Data'!H99)&lt;O$4,0,IF(LOG('Crisis Indicator Data'!H99)&gt;O$3,5,ROUND(5-(O$3-LOG('Crisis Indicator Data'!H99))/(O$3-O$4)*5,1)))))</f>
        <v>1.1000000000000001</v>
      </c>
      <c r="P102" s="141">
        <f>IF('Crisis Indicator Data'!H99="x","x",'Crisis Indicator Data'!H99/'Crisis Indicator Data'!G99)</f>
        <v>3.0594405594405596E-2</v>
      </c>
      <c r="Q102" s="239">
        <f t="shared" ref="Q102:Q133" si="44">IF(P102="x","x",IF(P102&lt;Q$4,0,IF(P102&gt;Q$3,5,ROUND(5-(Q$3-P102)/(Q$3-Q$4)*5,1))))</f>
        <v>0.1</v>
      </c>
      <c r="R102" s="239">
        <f t="shared" ref="R102:R133" si="45">IF(AND(Q102="x",O102="x"),"x",AVERAGE(O102,Q102))</f>
        <v>0.60000000000000009</v>
      </c>
      <c r="S102" s="239">
        <f>IF('Crisis Indicator Data'!I99="x","x",IF('Crisis Indicator Data'!I99=0,0,IF(LOG('Crisis Indicator Data'!I99)&lt;S$4,0,IF(LOG('Crisis Indicator Data'!I99)&gt;S$3,5,ROUND(5-(S$3-LOG('Crisis Indicator Data'!I99))/(S$3-S$4)*5,1)))))</f>
        <v>3.1</v>
      </c>
      <c r="T102" s="141">
        <f>IF('Crisis Indicator Data'!H99="x","x",IF('Crisis Indicator Data'!I99="x","x",'Crisis Indicator Data'!I99/'Crisis Indicator Data'!H99))</f>
        <v>1</v>
      </c>
      <c r="U102" s="239">
        <f t="shared" ref="U102:U133" si="46">IF(T102="x","x",IF(T102&lt;U$4,0,IF(T102&gt;U$3,5,ROUND(5-(U$3-T102)/(U$3-U$4)*5,1))))</f>
        <v>5</v>
      </c>
      <c r="V102" s="239">
        <f t="shared" ref="V102:V133" si="47">IF(AND(U102="x",S102="x"),"x",ROUND(AVERAGE(S102,U102),1))</f>
        <v>4.0999999999999996</v>
      </c>
      <c r="W102" s="239" t="str">
        <f>IF('Crisis Indicator Data'!L99="x","x",IF('Crisis Indicator Data'!L99=0,0,IF(LOG('Crisis Indicator Data'!L99)&lt;W$4,0,IF(LOG('Crisis Indicator Data'!L99)&gt;W$3,5,ROUND(5-(W$3-LOG('Crisis Indicator Data'!L99))/(W$3-W$4)*5,1)))))</f>
        <v>x</v>
      </c>
      <c r="X102" s="246" t="str">
        <f>IF(OR('Crisis Indicator Data'!L99="x",'Crisis Indicator Data'!H99="x"),"x",'Crisis Indicator Data'!L99/'Crisis Indicator Data'!H99)</f>
        <v>x</v>
      </c>
      <c r="Y102" s="239" t="str">
        <f t="shared" ref="Y102:Y133" si="48">IF(X102="x","x",IF(X102&lt;Y$4,0,IF(X102&gt;Y$3,5,ROUND(5-(Y$3-X102)/(Y$3-Y$4)*5,1))))</f>
        <v>x</v>
      </c>
      <c r="Z102" s="239" t="str">
        <f t="shared" ref="Z102:Z133" si="49">IF(AND(Y102="x",W102="x"),"x",ROUND(AVERAGE(W102,Y102),1))</f>
        <v>x</v>
      </c>
      <c r="AA102" s="239">
        <f t="shared" ref="AA102:AA133" si="50">IF(AND(V102="x",Z102="x"),"x",IF(OR(V102="x",Z102="x"),AVERAGE(V102,Z102),ROUND((5-GEOMEAN(((5-V102)/5*4+1),((5-Z102)/5*4+1)))/4*5,1)))</f>
        <v>4.0999999999999996</v>
      </c>
      <c r="AB102" s="247">
        <f t="shared" ref="AB102:AB133" si="51">IF(AND(R102="x",AA102="x"),"x",IF(OR(R102="x",AA102="x"),AVERAGE(R102,AA102),ROUND((5-GEOMEAN(((5-R102)/5*4+1),((5-AA102)/5*4+1)))/4*5,1)))</f>
        <v>2.8</v>
      </c>
    </row>
    <row r="103" spans="1:28" x14ac:dyDescent="0.25">
      <c r="A103" s="146" t="str">
        <f>'Crisis Indicator Data'!A100</f>
        <v>Complex crisis in Sudan</v>
      </c>
      <c r="B103" s="147" t="str">
        <f>'Crisis Indicator Data'!B100</f>
        <v>Multiple crises country</v>
      </c>
      <c r="C103" s="147" t="str">
        <f>'Crisis Indicator Data'!C100</f>
        <v>SDN001</v>
      </c>
      <c r="D103" s="147" t="str">
        <f>'Crisis Indicator Data'!D100</f>
        <v>Sudan</v>
      </c>
      <c r="E103" s="148" t="str">
        <f>'Crisis Indicator Data'!E100</f>
        <v>SDN</v>
      </c>
      <c r="F103" s="245">
        <f>IF('Crisis Indicator Data'!F100="x","x",IF(LOG('Crisis Indicator Data'!F100)&lt;F$4,0,IF(LOG('Crisis Indicator Data'!F100)&gt;F$3,5,ROUND(5-(F$3-LOG('Crisis Indicator Data'!F100))/(F$3-F$4)*5,1))))</f>
        <v>5</v>
      </c>
      <c r="G103" s="142">
        <f>IF('Crisis Indicator Data'!F100="x","x",IF(B103="Regional crisis",('Crisis Indicator Data'!F100/VLOOKUP('Impact of the crisis'!$C103,'Regional Crises'!$B$1:$R$66,4,FALSE)),'Crisis Indicator Data'!F100/VLOOKUP('Impact of the crisis'!$E103,'Country Indicator Data'!$B$4:$P$300,15,FALSE)))</f>
        <v>0.77469991582491582</v>
      </c>
      <c r="H103" s="239">
        <f t="shared" si="39"/>
        <v>3.9</v>
      </c>
      <c r="I103" s="239">
        <f t="shared" si="40"/>
        <v>4.45</v>
      </c>
      <c r="J103" s="239">
        <f>IF('Crisis Indicator Data'!G100="x","x",IF(LOG('Crisis Indicator Data'!G100)&lt;J$4,0,IF(LOG('Crisis Indicator Data'!G100)&gt;J$3,5,ROUND(5-(J$3-LOG('Crisis Indicator Data'!G100))/(J$3-J$4)*5,1))))</f>
        <v>5</v>
      </c>
      <c r="K103" s="142">
        <f>IF('Crisis Indicator Data'!G100="x","x",IF(B103="Regional crisis",('Crisis Indicator Data'!G100/VLOOKUP('Impact of the crisis'!$C103,'Regional Crises'!$B$1:$R$66,5,FALSE)),'Crisis Indicator Data'!G100/VLOOKUP('Impact of the crisis'!$E103,'Country Indicator Data'!$B$4:$P$300,14,FALSE)))</f>
        <v>1.0086206896551724</v>
      </c>
      <c r="L103" s="239">
        <f t="shared" si="41"/>
        <v>5</v>
      </c>
      <c r="M103" s="239">
        <f t="shared" si="42"/>
        <v>5</v>
      </c>
      <c r="N103" s="239">
        <f t="shared" si="43"/>
        <v>4.8</v>
      </c>
      <c r="O103" s="239">
        <f>IF('Crisis Indicator Data'!H100="x","x",IF('Crisis Indicator Data'!H100=0,0,IF(LOG('Crisis Indicator Data'!H100)&lt;O$4,0,IF(LOG('Crisis Indicator Data'!H100)&gt;O$3,5,ROUND(5-(O$3-LOG('Crisis Indicator Data'!H100))/(O$3-O$4)*5,1)))))</f>
        <v>5</v>
      </c>
      <c r="P103" s="141">
        <f>IF('Crisis Indicator Data'!H100="x","x",'Crisis Indicator Data'!H100/'Crisis Indicator Data'!G100)</f>
        <v>0.65811965811965811</v>
      </c>
      <c r="Q103" s="239">
        <f t="shared" si="44"/>
        <v>3.3</v>
      </c>
      <c r="R103" s="239">
        <f t="shared" si="45"/>
        <v>4.1500000000000004</v>
      </c>
      <c r="S103" s="239">
        <f>IF('Crisis Indicator Data'!I100="x","x",IF('Crisis Indicator Data'!I100=0,0,IF(LOG('Crisis Indicator Data'!I100)&lt;S$4,0,IF(LOG('Crisis Indicator Data'!I100)&gt;S$3,5,ROUND(5-(S$3-LOG('Crisis Indicator Data'!I100))/(S$3-S$4)*5,1)))))</f>
        <v>5</v>
      </c>
      <c r="T103" s="141">
        <f>IF('Crisis Indicator Data'!H100="x","x",IF('Crisis Indicator Data'!I100="x","x",'Crisis Indicator Data'!I100/'Crisis Indicator Data'!H100))</f>
        <v>0.14074675324675326</v>
      </c>
      <c r="U103" s="239">
        <f t="shared" si="46"/>
        <v>4.7</v>
      </c>
      <c r="V103" s="239">
        <f t="shared" si="47"/>
        <v>4.9000000000000004</v>
      </c>
      <c r="W103" s="239">
        <f>IF('Crisis Indicator Data'!L100="x","x",IF('Crisis Indicator Data'!L100=0,0,IF(LOG('Crisis Indicator Data'!L100)&lt;W$4,0,IF(LOG('Crisis Indicator Data'!L100)&gt;W$3,5,ROUND(5-(W$3-LOG('Crisis Indicator Data'!L100))/(W$3-W$4)*5,1)))))</f>
        <v>4.4000000000000004</v>
      </c>
      <c r="X103" s="246">
        <f>IF(OR('Crisis Indicator Data'!L100="x",'Crisis Indicator Data'!H100="x"),"x",'Crisis Indicator Data'!L100/'Crisis Indicator Data'!H100)</f>
        <v>3.6363636363636364E-5</v>
      </c>
      <c r="Y103" s="239">
        <f t="shared" si="48"/>
        <v>1.8</v>
      </c>
      <c r="Z103" s="239">
        <f t="shared" si="49"/>
        <v>3.1</v>
      </c>
      <c r="AA103" s="239">
        <f t="shared" si="50"/>
        <v>4.2</v>
      </c>
      <c r="AB103" s="247">
        <f t="shared" si="51"/>
        <v>4.2</v>
      </c>
    </row>
    <row r="104" spans="1:28" x14ac:dyDescent="0.25">
      <c r="A104" s="146" t="str">
        <f>'Crisis Indicator Data'!A101</f>
        <v>Refugees in Sudan</v>
      </c>
      <c r="B104" s="147" t="str">
        <f>'Crisis Indicator Data'!B101</f>
        <v>International displacement</v>
      </c>
      <c r="C104" s="147" t="str">
        <f>'Crisis Indicator Data'!C101</f>
        <v>SDN005</v>
      </c>
      <c r="D104" s="147" t="str">
        <f>'Crisis Indicator Data'!D101</f>
        <v>Sudan</v>
      </c>
      <c r="E104" s="148" t="str">
        <f>'Crisis Indicator Data'!E101</f>
        <v>SDN</v>
      </c>
      <c r="F104" s="245">
        <f>IF('Crisis Indicator Data'!F101="x","x",IF(LOG('Crisis Indicator Data'!F101)&lt;F$4,0,IF(LOG('Crisis Indicator Data'!F101)&gt;F$3,5,ROUND(5-(F$3-LOG('Crisis Indicator Data'!F101))/(F$3-F$4)*5,1))))</f>
        <v>3.3</v>
      </c>
      <c r="G104" s="142">
        <f>IF('Crisis Indicator Data'!F101="x","x",IF(B104="Regional crisis",('Crisis Indicator Data'!F101/VLOOKUP('Impact of the crisis'!$C104,'Regional Crises'!$B$1:$R$66,4,FALSE)),'Crisis Indicator Data'!F101/VLOOKUP('Impact of the crisis'!$E104,'Country Indicator Data'!$B$4:$P$300,15,FALSE)))</f>
        <v>3.7568602693602696E-2</v>
      </c>
      <c r="H104" s="239">
        <f t="shared" si="39"/>
        <v>0.1</v>
      </c>
      <c r="I104" s="239">
        <f t="shared" si="40"/>
        <v>1.7</v>
      </c>
      <c r="J104" s="239">
        <f>IF('Crisis Indicator Data'!G101="x","x",IF(LOG('Crisis Indicator Data'!G101)&lt;J$4,0,IF(LOG('Crisis Indicator Data'!G101)&gt;J$3,5,ROUND(5-(J$3-LOG('Crisis Indicator Data'!G101))/(J$3-J$4)*5,1))))</f>
        <v>3.7</v>
      </c>
      <c r="K104" s="142">
        <f>IF('Crisis Indicator Data'!G101="x","x",IF(B104="Regional crisis",('Crisis Indicator Data'!G101/VLOOKUP('Impact of the crisis'!$C104,'Regional Crises'!$B$1:$R$66,5,FALSE)),'Crisis Indicator Data'!G101/VLOOKUP('Impact of the crisis'!$E104,'Country Indicator Data'!$B$4:$P$300,14,FALSE)))</f>
        <v>0.28032327586206895</v>
      </c>
      <c r="L104" s="239">
        <f t="shared" si="41"/>
        <v>1.4</v>
      </c>
      <c r="M104" s="239">
        <f t="shared" si="42"/>
        <v>2.5499999999999998</v>
      </c>
      <c r="N104" s="239">
        <f t="shared" si="43"/>
        <v>2.1</v>
      </c>
      <c r="O104" s="239">
        <f>IF('Crisis Indicator Data'!H101="x","x",IF('Crisis Indicator Data'!H101=0,0,IF(LOG('Crisis Indicator Data'!H101)&lt;O$4,0,IF(LOG('Crisis Indicator Data'!H101)&gt;O$3,5,ROUND(5-(O$3-LOG('Crisis Indicator Data'!H101))/(O$3-O$4)*5,1)))))</f>
        <v>4.4000000000000004</v>
      </c>
      <c r="P104" s="141">
        <f>IF('Crisis Indicator Data'!H101="x","x",'Crisis Indicator Data'!H101/'Crisis Indicator Data'!G101)</f>
        <v>1</v>
      </c>
      <c r="Q104" s="239">
        <f t="shared" si="44"/>
        <v>5</v>
      </c>
      <c r="R104" s="239">
        <f t="shared" si="45"/>
        <v>4.7</v>
      </c>
      <c r="S104" s="239">
        <f>IF('Crisis Indicator Data'!I101="x","x",IF('Crisis Indicator Data'!I101=0,0,IF(LOG('Crisis Indicator Data'!I101)&lt;S$4,0,IF(LOG('Crisis Indicator Data'!I101)&gt;S$3,5,ROUND(5-(S$3-LOG('Crisis Indicator Data'!I101))/(S$3-S$4)*5,1)))))</f>
        <v>4.3</v>
      </c>
      <c r="T104" s="141">
        <f>IF('Crisis Indicator Data'!H101="x","x",IF('Crisis Indicator Data'!I101="x","x",'Crisis Indicator Data'!I101/'Crisis Indicator Data'!H101))</f>
        <v>7.8803721073268246E-2</v>
      </c>
      <c r="U104" s="239">
        <f t="shared" si="46"/>
        <v>2.6</v>
      </c>
      <c r="V104" s="239">
        <f t="shared" si="47"/>
        <v>3.5</v>
      </c>
      <c r="W104" s="239">
        <f>IF('Crisis Indicator Data'!L101="x","x",IF('Crisis Indicator Data'!L101=0,0,IF(LOG('Crisis Indicator Data'!L101)&lt;W$4,0,IF(LOG('Crisis Indicator Data'!L101)&gt;W$3,5,ROUND(5-(W$3-LOG('Crisis Indicator Data'!L101))/(W$3-W$4)*5,1)))))</f>
        <v>1.7</v>
      </c>
      <c r="X104" s="246">
        <f>IF(OR('Crisis Indicator Data'!L101="x",'Crisis Indicator Data'!H101="x"),"x",'Crisis Indicator Data'!L101/'Crisis Indicator Data'!H101)</f>
        <v>1.2301068655339432E-6</v>
      </c>
      <c r="Y104" s="239">
        <f t="shared" si="48"/>
        <v>0.1</v>
      </c>
      <c r="Z104" s="239">
        <f t="shared" si="49"/>
        <v>0.9</v>
      </c>
      <c r="AA104" s="239">
        <f t="shared" si="50"/>
        <v>2.4</v>
      </c>
      <c r="AB104" s="247">
        <f t="shared" si="51"/>
        <v>3.8</v>
      </c>
    </row>
    <row r="105" spans="1:28" x14ac:dyDescent="0.25">
      <c r="A105" s="146" t="str">
        <f>'Crisis Indicator Data'!A102</f>
        <v xml:space="preserve">Floods in Sudan </v>
      </c>
      <c r="B105" s="147" t="str">
        <f>'Crisis Indicator Data'!B102</f>
        <v>Flood</v>
      </c>
      <c r="C105" s="147" t="str">
        <f>'Crisis Indicator Data'!C102</f>
        <v>SDN006</v>
      </c>
      <c r="D105" s="147" t="str">
        <f>'Crisis Indicator Data'!D102</f>
        <v>Sudan</v>
      </c>
      <c r="E105" s="148" t="str">
        <f>'Crisis Indicator Data'!E102</f>
        <v>SDN</v>
      </c>
      <c r="F105" s="245">
        <f>IF('Crisis Indicator Data'!F102="x","x",IF(LOG('Crisis Indicator Data'!F102)&lt;F$4,0,IF(LOG('Crisis Indicator Data'!F102)&gt;F$3,5,ROUND(5-(F$3-LOG('Crisis Indicator Data'!F102))/(F$3-F$4)*5,1))))</f>
        <v>5</v>
      </c>
      <c r="G105" s="142">
        <f>IF('Crisis Indicator Data'!F102="x","x",IF(B105="Regional crisis",('Crisis Indicator Data'!F102/VLOOKUP('Impact of the crisis'!$C105,'Regional Crises'!$B$1:$R$66,4,FALSE)),'Crisis Indicator Data'!F102/VLOOKUP('Impact of the crisis'!$E105,'Country Indicator Data'!$B$4:$P$300,15,FALSE)))</f>
        <v>0.77469991582491582</v>
      </c>
      <c r="H105" s="239">
        <f t="shared" si="39"/>
        <v>3.9</v>
      </c>
      <c r="I105" s="239">
        <f t="shared" si="40"/>
        <v>4.45</v>
      </c>
      <c r="J105" s="239">
        <f>IF('Crisis Indicator Data'!G102="x","x",IF(LOG('Crisis Indicator Data'!G102)&lt;J$4,0,IF(LOG('Crisis Indicator Data'!G102)&gt;J$3,5,ROUND(5-(J$3-LOG('Crisis Indicator Data'!G102))/(J$3-J$4)*5,1))))</f>
        <v>5</v>
      </c>
      <c r="K105" s="142">
        <f>IF('Crisis Indicator Data'!G102="x","x",IF(B105="Regional crisis",('Crisis Indicator Data'!G102/VLOOKUP('Impact of the crisis'!$C105,'Regional Crises'!$B$1:$R$66,5,FALSE)),'Crisis Indicator Data'!G102/VLOOKUP('Impact of the crisis'!$E105,'Country Indicator Data'!$B$4:$P$300,14,FALSE)))</f>
        <v>0.92672413793103448</v>
      </c>
      <c r="L105" s="239">
        <f t="shared" si="41"/>
        <v>4.5999999999999996</v>
      </c>
      <c r="M105" s="239">
        <f t="shared" si="42"/>
        <v>4.8</v>
      </c>
      <c r="N105" s="239">
        <f t="shared" si="43"/>
        <v>4.5999999999999996</v>
      </c>
      <c r="O105" s="239">
        <f>IF('Crisis Indicator Data'!H102="x","x",IF('Crisis Indicator Data'!H102=0,0,IF(LOG('Crisis Indicator Data'!H102)&lt;O$4,0,IF(LOG('Crisis Indicator Data'!H102)&gt;O$3,5,ROUND(5-(O$3-LOG('Crisis Indicator Data'!H102))/(O$3-O$4)*5,1)))))</f>
        <v>2.4</v>
      </c>
      <c r="P105" s="141">
        <f>IF('Crisis Indicator Data'!H102="x","x",'Crisis Indicator Data'!H102/'Crisis Indicator Data'!G102)</f>
        <v>2.0581395348837208E-2</v>
      </c>
      <c r="Q105" s="239">
        <f t="shared" si="44"/>
        <v>0.1</v>
      </c>
      <c r="R105" s="239">
        <f t="shared" si="45"/>
        <v>1.25</v>
      </c>
      <c r="S105" s="239">
        <f>IF('Crisis Indicator Data'!I102="x","x",IF('Crisis Indicator Data'!I102=0,0,IF(LOG('Crisis Indicator Data'!I102)&lt;S$4,0,IF(LOG('Crisis Indicator Data'!I102)&gt;S$3,5,ROUND(5-(S$3-LOG('Crisis Indicator Data'!I102))/(S$3-S$4)*5,1)))))</f>
        <v>3.8</v>
      </c>
      <c r="T105" s="141">
        <f>IF('Crisis Indicator Data'!H102="x","x",IF('Crisis Indicator Data'!I102="x","x",'Crisis Indicator Data'!I102/'Crisis Indicator Data'!H102))</f>
        <v>0.5423728813559322</v>
      </c>
      <c r="U105" s="239">
        <f t="shared" si="46"/>
        <v>5</v>
      </c>
      <c r="V105" s="239">
        <f t="shared" si="47"/>
        <v>4.4000000000000004</v>
      </c>
      <c r="W105" s="239">
        <f>IF('Crisis Indicator Data'!L102="x","x",IF('Crisis Indicator Data'!L102=0,0,IF(LOG('Crisis Indicator Data'!L102)&lt;W$4,0,IF(LOG('Crisis Indicator Data'!L102)&gt;W$3,5,ROUND(5-(W$3-LOG('Crisis Indicator Data'!L102))/(W$3-W$4)*5,1)))))</f>
        <v>3.1</v>
      </c>
      <c r="X105" s="246">
        <f>IF(OR('Crisis Indicator Data'!L102="x",'Crisis Indicator Data'!H102="x"),"x",'Crisis Indicator Data'!L102/'Crisis Indicator Data'!H102)</f>
        <v>1.751412429378531E-4</v>
      </c>
      <c r="Y105" s="239">
        <f t="shared" si="48"/>
        <v>5</v>
      </c>
      <c r="Z105" s="239">
        <f t="shared" si="49"/>
        <v>4.0999999999999996</v>
      </c>
      <c r="AA105" s="239">
        <f t="shared" si="50"/>
        <v>4.3</v>
      </c>
      <c r="AB105" s="247">
        <f t="shared" si="51"/>
        <v>3.1</v>
      </c>
    </row>
    <row r="106" spans="1:28" x14ac:dyDescent="0.25">
      <c r="A106" s="146" t="str">
        <f>'Crisis Indicator Data'!A103</f>
        <v>Refugees from Ethiopia</v>
      </c>
      <c r="B106" s="147" t="str">
        <f>'Crisis Indicator Data'!B103</f>
        <v>International displacement</v>
      </c>
      <c r="C106" s="147" t="str">
        <f>'Crisis Indicator Data'!C103</f>
        <v>SDN007</v>
      </c>
      <c r="D106" s="147" t="str">
        <f>'Crisis Indicator Data'!D103</f>
        <v>Sudan</v>
      </c>
      <c r="E106" s="148" t="str">
        <f>'Crisis Indicator Data'!E103</f>
        <v>SDN</v>
      </c>
      <c r="F106" s="245">
        <f>IF('Crisis Indicator Data'!F103="x","x",IF(LOG('Crisis Indicator Data'!F103)&lt;F$4,0,IF(LOG('Crisis Indicator Data'!F103)&gt;F$3,5,ROUND(5-(F$3-LOG('Crisis Indicator Data'!F103))/(F$3-F$4)*5,1))))</f>
        <v>3.8</v>
      </c>
      <c r="G106" s="142">
        <f>IF('Crisis Indicator Data'!F103="x","x",IF(B106="Regional crisis",('Crisis Indicator Data'!F103/VLOOKUP('Impact of the crisis'!$C106,'Regional Crises'!$B$1:$R$66,4,FALSE)),'Crisis Indicator Data'!F103/VLOOKUP('Impact of the crisis'!$E106,'Country Indicator Data'!$B$4:$P$300,15,FALSE)))</f>
        <v>7.575757575757576E-2</v>
      </c>
      <c r="H106" s="239">
        <f t="shared" si="39"/>
        <v>0.3</v>
      </c>
      <c r="I106" s="239">
        <f t="shared" si="40"/>
        <v>2.0499999999999998</v>
      </c>
      <c r="J106" s="239">
        <f>IF('Crisis Indicator Data'!G103="x","x",IF(LOG('Crisis Indicator Data'!G103)&lt;J$4,0,IF(LOG('Crisis Indicator Data'!G103)&gt;J$3,5,ROUND(5-(J$3-LOG('Crisis Indicator Data'!G103))/(J$3-J$4)*5,1))))</f>
        <v>3.8</v>
      </c>
      <c r="K106" s="142">
        <f>IF('Crisis Indicator Data'!G103="x","x",IF(B106="Regional crisis",('Crisis Indicator Data'!G103/VLOOKUP('Impact of the crisis'!$C106,'Regional Crises'!$B$1:$R$66,5,FALSE)),'Crisis Indicator Data'!G103/VLOOKUP('Impact of the crisis'!$E106,'Country Indicator Data'!$B$4:$P$300,14,FALSE)))</f>
        <v>0.2980603448275862</v>
      </c>
      <c r="L106" s="239">
        <f t="shared" si="41"/>
        <v>1.5</v>
      </c>
      <c r="M106" s="239">
        <f t="shared" si="42"/>
        <v>2.65</v>
      </c>
      <c r="N106" s="239">
        <f t="shared" si="43"/>
        <v>2.4</v>
      </c>
      <c r="O106" s="239">
        <f>IF('Crisis Indicator Data'!H103="x","x",IF('Crisis Indicator Data'!H103=0,0,IF(LOG('Crisis Indicator Data'!H103)&lt;O$4,0,IF(LOG('Crisis Indicator Data'!H103)&gt;O$3,5,ROUND(5-(O$3-LOG('Crisis Indicator Data'!H103))/(O$3-O$4)*5,1)))))</f>
        <v>4.4000000000000004</v>
      </c>
      <c r="P106" s="141">
        <f>IF('Crisis Indicator Data'!H103="x","x",'Crisis Indicator Data'!H103/'Crisis Indicator Data'!G103)</f>
        <v>1</v>
      </c>
      <c r="Q106" s="239">
        <f t="shared" si="44"/>
        <v>5</v>
      </c>
      <c r="R106" s="239">
        <f t="shared" si="45"/>
        <v>4.7</v>
      </c>
      <c r="S106" s="239">
        <f>IF('Crisis Indicator Data'!I103="x","x",IF('Crisis Indicator Data'!I103=0,0,IF(LOG('Crisis Indicator Data'!I103)&lt;S$4,0,IF(LOG('Crisis Indicator Data'!I103)&gt;S$3,5,ROUND(5-(S$3-LOG('Crisis Indicator Data'!I103))/(S$3-S$4)*5,1)))))</f>
        <v>2.6</v>
      </c>
      <c r="T106" s="141">
        <f>IF('Crisis Indicator Data'!H103="x","x",IF('Crisis Indicator Data'!I103="x","x",'Crisis Indicator Data'!I103/'Crisis Indicator Data'!H103))</f>
        <v>4.9168474331164136E-3</v>
      </c>
      <c r="U106" s="239">
        <f t="shared" si="46"/>
        <v>0.2</v>
      </c>
      <c r="V106" s="239">
        <f t="shared" si="47"/>
        <v>1.4</v>
      </c>
      <c r="W106" s="239">
        <f>IF('Crisis Indicator Data'!L103="x","x",IF('Crisis Indicator Data'!L103=0,0,IF(LOG('Crisis Indicator Data'!L103)&lt;W$4,0,IF(LOG('Crisis Indicator Data'!L103)&gt;W$3,5,ROUND(5-(W$3-LOG('Crisis Indicator Data'!L103))/(W$3-W$4)*5,1)))))</f>
        <v>0</v>
      </c>
      <c r="X106" s="246">
        <f>IF(OR('Crisis Indicator Data'!L103="x",'Crisis Indicator Data'!H103="x"),"x",'Crisis Indicator Data'!L103/'Crisis Indicator Data'!H103)</f>
        <v>0</v>
      </c>
      <c r="Y106" s="239">
        <f t="shared" si="48"/>
        <v>0</v>
      </c>
      <c r="Z106" s="239">
        <f t="shared" si="49"/>
        <v>0</v>
      </c>
      <c r="AA106" s="239">
        <f t="shared" si="50"/>
        <v>0.7</v>
      </c>
      <c r="AB106" s="247">
        <f t="shared" si="51"/>
        <v>3.3</v>
      </c>
    </row>
    <row r="107" spans="1:28" x14ac:dyDescent="0.25">
      <c r="A107" s="146" t="str">
        <f>'Crisis Indicator Data'!A104</f>
        <v>Violence West-Darfur</v>
      </c>
      <c r="B107" s="147" t="str">
        <f>'Crisis Indicator Data'!B104</f>
        <v>Other type of violence</v>
      </c>
      <c r="C107" s="147" t="str">
        <f>'Crisis Indicator Data'!C104</f>
        <v>SDN008</v>
      </c>
      <c r="D107" s="147" t="str">
        <f>'Crisis Indicator Data'!D104</f>
        <v>Sudan</v>
      </c>
      <c r="E107" s="148" t="str">
        <f>'Crisis Indicator Data'!E104</f>
        <v>SDN</v>
      </c>
      <c r="F107" s="245">
        <f>IF('Crisis Indicator Data'!F104="x","x",IF(LOG('Crisis Indicator Data'!F104)&lt;F$4,0,IF(LOG('Crisis Indicator Data'!F104)&gt;F$3,5,ROUND(5-(F$3-LOG('Crisis Indicator Data'!F104))/(F$3-F$4)*5,1))))</f>
        <v>3.2</v>
      </c>
      <c r="G107" s="142">
        <f>IF('Crisis Indicator Data'!F104="x","x",IF(B107="Regional crisis",('Crisis Indicator Data'!F104/VLOOKUP('Impact of the crisis'!$C107,'Regional Crises'!$B$1:$R$66,4,FALSE)),'Crisis Indicator Data'!F104/VLOOKUP('Impact of the crisis'!$E107,'Country Indicator Data'!$B$4:$P$300,15,FALSE)))</f>
        <v>3.3442760942760941E-2</v>
      </c>
      <c r="H107" s="239">
        <f t="shared" si="39"/>
        <v>0.1</v>
      </c>
      <c r="I107" s="239">
        <f t="shared" si="40"/>
        <v>1.6500000000000001</v>
      </c>
      <c r="J107" s="239">
        <f>IF('Crisis Indicator Data'!G104="x","x",IF(LOG('Crisis Indicator Data'!G104)&lt;J$4,0,IF(LOG('Crisis Indicator Data'!G104)&gt;J$3,5,ROUND(5-(J$3-LOG('Crisis Indicator Data'!G104))/(J$3-J$4)*5,1))))</f>
        <v>0.9</v>
      </c>
      <c r="K107" s="142">
        <f>IF('Crisis Indicator Data'!G104="x","x",IF(B107="Regional crisis",('Crisis Indicator Data'!G104/VLOOKUP('Impact of the crisis'!$C107,'Regional Crises'!$B$1:$R$66,5,FALSE)),'Crisis Indicator Data'!G104/VLOOKUP('Impact of the crisis'!$E107,'Country Indicator Data'!$B$4:$P$300,14,FALSE)))</f>
        <v>3.9612068965517243E-2</v>
      </c>
      <c r="L107" s="239">
        <f t="shared" si="41"/>
        <v>0.1</v>
      </c>
      <c r="M107" s="239">
        <f t="shared" si="42"/>
        <v>0.5</v>
      </c>
      <c r="N107" s="239">
        <f t="shared" si="43"/>
        <v>1.1000000000000001</v>
      </c>
      <c r="O107" s="239">
        <f>IF('Crisis Indicator Data'!H104="x","x",IF('Crisis Indicator Data'!H104=0,0,IF(LOG('Crisis Indicator Data'!H104)&lt;O$4,0,IF(LOG('Crisis Indicator Data'!H104)&gt;O$3,5,ROUND(5-(O$3-LOG('Crisis Indicator Data'!H104))/(O$3-O$4)*5,1)))))</f>
        <v>2.8</v>
      </c>
      <c r="P107" s="141">
        <f>IF('Crisis Indicator Data'!H104="x","x",'Crisis Indicator Data'!H104/'Crisis Indicator Data'!G104)</f>
        <v>0.85201305767138191</v>
      </c>
      <c r="Q107" s="239">
        <f t="shared" si="44"/>
        <v>4.3</v>
      </c>
      <c r="R107" s="239">
        <f t="shared" si="45"/>
        <v>3.55</v>
      </c>
      <c r="S107" s="239">
        <f>IF('Crisis Indicator Data'!I104="x","x",IF('Crisis Indicator Data'!I104=0,0,IF(LOG('Crisis Indicator Data'!I104)&lt;S$4,0,IF(LOG('Crisis Indicator Data'!I104)&gt;S$3,5,ROUND(5-(S$3-LOG('Crisis Indicator Data'!I104))/(S$3-S$4)*5,1)))))</f>
        <v>3.6</v>
      </c>
      <c r="T107" s="141">
        <f>IF('Crisis Indicator Data'!H104="x","x",IF('Crisis Indicator Data'!I104="x","x",'Crisis Indicator Data'!I104/'Crisis Indicator Data'!H104))</f>
        <v>0.21455938697318008</v>
      </c>
      <c r="U107" s="239">
        <f t="shared" si="46"/>
        <v>5</v>
      </c>
      <c r="V107" s="239">
        <f t="shared" si="47"/>
        <v>4.3</v>
      </c>
      <c r="W107" s="239">
        <f>IF('Crisis Indicator Data'!L104="x","x",IF('Crisis Indicator Data'!L104=0,0,IF(LOG('Crisis Indicator Data'!L104)&lt;W$4,0,IF(LOG('Crisis Indicator Data'!L104)&gt;W$3,5,ROUND(5-(W$3-LOG('Crisis Indicator Data'!L104))/(W$3-W$4)*5,1)))))</f>
        <v>3.7</v>
      </c>
      <c r="X107" s="246">
        <f>IF(OR('Crisis Indicator Data'!L104="x",'Crisis Indicator Data'!H104="x"),"x",'Crisis Indicator Data'!L104/'Crisis Indicator Data'!H104)</f>
        <v>2.3627075351213283E-4</v>
      </c>
      <c r="Y107" s="239">
        <f t="shared" si="48"/>
        <v>5</v>
      </c>
      <c r="Z107" s="239">
        <f t="shared" si="49"/>
        <v>4.4000000000000004</v>
      </c>
      <c r="AA107" s="239">
        <f t="shared" si="50"/>
        <v>4.4000000000000004</v>
      </c>
      <c r="AB107" s="247">
        <f t="shared" si="51"/>
        <v>4</v>
      </c>
    </row>
    <row r="108" spans="1:28" x14ac:dyDescent="0.25">
      <c r="A108" s="146" t="str">
        <f>'Crisis Indicator Data'!A105</f>
        <v>Drought in Senegal</v>
      </c>
      <c r="B108" s="147" t="str">
        <f>'Crisis Indicator Data'!B105</f>
        <v>Drought</v>
      </c>
      <c r="C108" s="147" t="str">
        <f>'Crisis Indicator Data'!C105</f>
        <v>SEN002</v>
      </c>
      <c r="D108" s="147" t="str">
        <f>'Crisis Indicator Data'!D105</f>
        <v>Senegal</v>
      </c>
      <c r="E108" s="148" t="str">
        <f>'Crisis Indicator Data'!E105</f>
        <v>SEN</v>
      </c>
      <c r="F108" s="245">
        <f>IF('Crisis Indicator Data'!F105="x","x",IF(LOG('Crisis Indicator Data'!F105)&lt;F$4,0,IF(LOG('Crisis Indicator Data'!F105)&gt;F$3,5,ROUND(5-(F$3-LOG('Crisis Indicator Data'!F105))/(F$3-F$4)*5,1))))</f>
        <v>3.8</v>
      </c>
      <c r="G108" s="142">
        <f>IF('Crisis Indicator Data'!F105="x","x",IF(B108="Regional crisis",('Crisis Indicator Data'!F105/VLOOKUP('Impact of the crisis'!$C108,'Regional Crises'!$B$1:$R$66,4,FALSE)),'Crisis Indicator Data'!F105/VLOOKUP('Impact of the crisis'!$E108,'Country Indicator Data'!$B$4:$P$300,15,FALSE)))</f>
        <v>1</v>
      </c>
      <c r="H108" s="239">
        <f t="shared" si="39"/>
        <v>5</v>
      </c>
      <c r="I108" s="239">
        <f t="shared" si="40"/>
        <v>4.4000000000000004</v>
      </c>
      <c r="J108" s="239">
        <f>IF('Crisis Indicator Data'!G105="x","x",IF(LOG('Crisis Indicator Data'!G105)&lt;J$4,0,IF(LOG('Crisis Indicator Data'!G105)&gt;J$3,5,ROUND(5-(J$3-LOG('Crisis Indicator Data'!G105))/(J$3-J$4)*5,1))))</f>
        <v>4.0999999999999996</v>
      </c>
      <c r="K108" s="142">
        <f>IF('Crisis Indicator Data'!G105="x","x",IF(B108="Regional crisis",('Crisis Indicator Data'!G105/VLOOKUP('Impact of the crisis'!$C108,'Regional Crises'!$B$1:$R$66,5,FALSE)),'Crisis Indicator Data'!G105/VLOOKUP('Impact of the crisis'!$E108,'Country Indicator Data'!$B$4:$P$300,14,FALSE)))</f>
        <v>1</v>
      </c>
      <c r="L108" s="239">
        <f t="shared" si="41"/>
        <v>5</v>
      </c>
      <c r="M108" s="239">
        <f t="shared" si="42"/>
        <v>4.55</v>
      </c>
      <c r="N108" s="239">
        <f t="shared" si="43"/>
        <v>4.5</v>
      </c>
      <c r="O108" s="239">
        <f>IF('Crisis Indicator Data'!H105="x","x",IF('Crisis Indicator Data'!H105=0,0,IF(LOG('Crisis Indicator Data'!H105)&lt;O$4,0,IF(LOG('Crisis Indicator Data'!H105)&gt;O$3,5,ROUND(5-(O$3-LOG('Crisis Indicator Data'!H105))/(O$3-O$4)*5,1)))))</f>
        <v>3.3</v>
      </c>
      <c r="P108" s="141">
        <f>IF('Crisis Indicator Data'!H105="x","x",'Crisis Indicator Data'!H105/'Crisis Indicator Data'!G105)</f>
        <v>0.19079537973547189</v>
      </c>
      <c r="Q108" s="239">
        <f t="shared" si="44"/>
        <v>0.9</v>
      </c>
      <c r="R108" s="239">
        <f t="shared" si="45"/>
        <v>2.1</v>
      </c>
      <c r="S108" s="239" t="str">
        <f>IF('Crisis Indicator Data'!I105="x","x",IF('Crisis Indicator Data'!I105=0,0,IF(LOG('Crisis Indicator Data'!I105)&lt;S$4,0,IF(LOG('Crisis Indicator Data'!I105)&gt;S$3,5,ROUND(5-(S$3-LOG('Crisis Indicator Data'!I105))/(S$3-S$4)*5,1)))))</f>
        <v>x</v>
      </c>
      <c r="T108" s="141" t="str">
        <f>IF('Crisis Indicator Data'!H105="x","x",IF('Crisis Indicator Data'!I105="x","x",'Crisis Indicator Data'!I105/'Crisis Indicator Data'!H105))</f>
        <v>x</v>
      </c>
      <c r="U108" s="239" t="str">
        <f t="shared" si="46"/>
        <v>x</v>
      </c>
      <c r="V108" s="239" t="str">
        <f t="shared" si="47"/>
        <v>x</v>
      </c>
      <c r="W108" s="239">
        <f>IF('Crisis Indicator Data'!L105="x","x",IF('Crisis Indicator Data'!L105=0,0,IF(LOG('Crisis Indicator Data'!L105)&lt;W$4,0,IF(LOG('Crisis Indicator Data'!L105)&gt;W$3,5,ROUND(5-(W$3-LOG('Crisis Indicator Data'!L105))/(W$3-W$4)*5,1)))))</f>
        <v>0</v>
      </c>
      <c r="X108" s="246">
        <f>IF(OR('Crisis Indicator Data'!L105="x",'Crisis Indicator Data'!H105="x"),"x",'Crisis Indicator Data'!L105/'Crisis Indicator Data'!H105)</f>
        <v>0</v>
      </c>
      <c r="Y108" s="239">
        <f t="shared" si="48"/>
        <v>0</v>
      </c>
      <c r="Z108" s="239">
        <f t="shared" si="49"/>
        <v>0</v>
      </c>
      <c r="AA108" s="239">
        <f t="shared" si="50"/>
        <v>0</v>
      </c>
      <c r="AB108" s="247">
        <f t="shared" si="51"/>
        <v>1.2</v>
      </c>
    </row>
    <row r="109" spans="1:28" x14ac:dyDescent="0.25">
      <c r="A109" s="146" t="str">
        <f>'Crisis Indicator Data'!A106</f>
        <v>Complex crisis in El Salvador</v>
      </c>
      <c r="B109" s="147" t="str">
        <f>'Crisis Indicator Data'!B106</f>
        <v>Complex crisis</v>
      </c>
      <c r="C109" s="147" t="str">
        <f>'Crisis Indicator Data'!C106</f>
        <v>SLV001</v>
      </c>
      <c r="D109" s="147" t="str">
        <f>'Crisis Indicator Data'!D106</f>
        <v>El Salvador</v>
      </c>
      <c r="E109" s="148" t="str">
        <f>'Crisis Indicator Data'!E106</f>
        <v>SLV</v>
      </c>
      <c r="F109" s="245">
        <f>IF('Crisis Indicator Data'!F106="x","x",IF(LOG('Crisis Indicator Data'!F106)&lt;F$4,0,IF(LOG('Crisis Indicator Data'!F106)&gt;F$3,5,ROUND(5-(F$3-LOG('Crisis Indicator Data'!F106))/(F$3-F$4)*5,1))))</f>
        <v>2.2000000000000002</v>
      </c>
      <c r="G109" s="142">
        <f>IF('Crisis Indicator Data'!F106="x","x",IF(B109="Regional crisis",('Crisis Indicator Data'!F106/VLOOKUP('Impact of the crisis'!$C109,'Regional Crises'!$B$1:$R$66,4,FALSE)),'Crisis Indicator Data'!F106/VLOOKUP('Impact of the crisis'!$E109,'Country Indicator Data'!$B$4:$P$300,15,FALSE)))</f>
        <v>1</v>
      </c>
      <c r="H109" s="239">
        <f t="shared" si="39"/>
        <v>5</v>
      </c>
      <c r="I109" s="239">
        <f t="shared" si="40"/>
        <v>3.6</v>
      </c>
      <c r="J109" s="239">
        <f>IF('Crisis Indicator Data'!G106="x","x",IF(LOG('Crisis Indicator Data'!G106)&lt;J$4,0,IF(LOG('Crisis Indicator Data'!G106)&gt;J$3,5,ROUND(5-(J$3-LOG('Crisis Indicator Data'!G106))/(J$3-J$4)*5,1))))</f>
        <v>2.8</v>
      </c>
      <c r="K109" s="142">
        <f>IF('Crisis Indicator Data'!G106="x","x",IF(B109="Regional crisis",('Crisis Indicator Data'!G106/VLOOKUP('Impact of the crisis'!$C109,'Regional Crises'!$B$1:$R$66,5,FALSE)),'Crisis Indicator Data'!G106/VLOOKUP('Impact of the crisis'!$E109,'Country Indicator Data'!$B$4:$P$300,14,FALSE)))</f>
        <v>1</v>
      </c>
      <c r="L109" s="239">
        <f t="shared" si="41"/>
        <v>5</v>
      </c>
      <c r="M109" s="239">
        <f t="shared" si="42"/>
        <v>3.9</v>
      </c>
      <c r="N109" s="239">
        <f t="shared" si="43"/>
        <v>3.8</v>
      </c>
      <c r="O109" s="239">
        <f>IF('Crisis Indicator Data'!H106="x","x",IF('Crisis Indicator Data'!H106=0,0,IF(LOG('Crisis Indicator Data'!H106)&lt;O$4,0,IF(LOG('Crisis Indicator Data'!H106)&gt;O$3,5,ROUND(5-(O$3-LOG('Crisis Indicator Data'!H106))/(O$3-O$4)*5,1)))))</f>
        <v>2.7</v>
      </c>
      <c r="P109" s="141">
        <f>IF('Crisis Indicator Data'!H106="x","x",'Crisis Indicator Data'!H106/'Crisis Indicator Data'!G106)</f>
        <v>0.20895522388059701</v>
      </c>
      <c r="Q109" s="239">
        <f t="shared" si="44"/>
        <v>1</v>
      </c>
      <c r="R109" s="239">
        <f t="shared" si="45"/>
        <v>1.85</v>
      </c>
      <c r="S109" s="239">
        <f>IF('Crisis Indicator Data'!I106="x","x",IF('Crisis Indicator Data'!I106=0,0,IF(LOG('Crisis Indicator Data'!I106)&lt;S$4,0,IF(LOG('Crisis Indicator Data'!I106)&gt;S$3,5,ROUND(5-(S$3-LOG('Crisis Indicator Data'!I106))/(S$3-S$4)*5,1)))))</f>
        <v>3.8</v>
      </c>
      <c r="T109" s="141">
        <f>IF('Crisis Indicator Data'!H106="x","x",IF('Crisis Indicator Data'!I106="x","x",'Crisis Indicator Data'!I106/'Crisis Indicator Data'!H106))</f>
        <v>0.32428571428571429</v>
      </c>
      <c r="U109" s="239">
        <f t="shared" si="46"/>
        <v>5</v>
      </c>
      <c r="V109" s="239">
        <f t="shared" si="47"/>
        <v>4.4000000000000004</v>
      </c>
      <c r="W109" s="239">
        <f>IF('Crisis Indicator Data'!L106="x","x",IF('Crisis Indicator Data'!L106=0,0,IF(LOG('Crisis Indicator Data'!L106)&lt;W$4,0,IF(LOG('Crisis Indicator Data'!L106)&gt;W$3,5,ROUND(5-(W$3-LOG('Crisis Indicator Data'!L106))/(W$3-W$4)*5,1)))))</f>
        <v>4.0999999999999996</v>
      </c>
      <c r="X109" s="246">
        <f>IF(OR('Crisis Indicator Data'!L106="x",'Crisis Indicator Data'!H106="x"),"x",'Crisis Indicator Data'!L106/'Crisis Indicator Data'!H106)</f>
        <v>5.2571428571428571E-4</v>
      </c>
      <c r="Y109" s="239">
        <f t="shared" si="48"/>
        <v>5</v>
      </c>
      <c r="Z109" s="239">
        <f t="shared" si="49"/>
        <v>4.5999999999999996</v>
      </c>
      <c r="AA109" s="239">
        <f t="shared" si="50"/>
        <v>4.5</v>
      </c>
      <c r="AB109" s="247">
        <f t="shared" si="51"/>
        <v>3.5</v>
      </c>
    </row>
    <row r="110" spans="1:28" x14ac:dyDescent="0.25">
      <c r="A110" s="146" t="str">
        <f>'Crisis Indicator Data'!A107</f>
        <v>Complex crisis in Somalia</v>
      </c>
      <c r="B110" s="147" t="str">
        <f>'Crisis Indicator Data'!B107</f>
        <v>Complex crisis</v>
      </c>
      <c r="C110" s="147" t="str">
        <f>'Crisis Indicator Data'!C107</f>
        <v>SOM001</v>
      </c>
      <c r="D110" s="147" t="str">
        <f>'Crisis Indicator Data'!D107</f>
        <v>Somalia</v>
      </c>
      <c r="E110" s="148" t="str">
        <f>'Crisis Indicator Data'!E107</f>
        <v>SOM</v>
      </c>
      <c r="F110" s="245">
        <f>IF('Crisis Indicator Data'!F107="x","x",IF(LOG('Crisis Indicator Data'!F107)&lt;F$4,0,IF(LOG('Crisis Indicator Data'!F107)&gt;F$3,5,ROUND(5-(F$3-LOG('Crisis Indicator Data'!F107))/(F$3-F$4)*5,1))))</f>
        <v>4.7</v>
      </c>
      <c r="G110" s="142">
        <f>IF('Crisis Indicator Data'!F107="x","x",IF(B110="Regional crisis",('Crisis Indicator Data'!F107/VLOOKUP('Impact of the crisis'!$C110,'Regional Crises'!$B$1:$R$66,4,FALSE)),'Crisis Indicator Data'!F107/VLOOKUP('Impact of the crisis'!$E110,'Country Indicator Data'!$B$4:$P$300,15,FALSE)))</f>
        <v>1</v>
      </c>
      <c r="H110" s="239">
        <f t="shared" si="39"/>
        <v>5</v>
      </c>
      <c r="I110" s="239">
        <f t="shared" si="40"/>
        <v>4.8499999999999996</v>
      </c>
      <c r="J110" s="239">
        <f>IF('Crisis Indicator Data'!G107="x","x",IF(LOG('Crisis Indicator Data'!G107)&lt;J$4,0,IF(LOG('Crisis Indicator Data'!G107)&gt;J$3,5,ROUND(5-(J$3-LOG('Crisis Indicator Data'!G107))/(J$3-J$4)*5,1))))</f>
        <v>3.6</v>
      </c>
      <c r="K110" s="142">
        <f>IF('Crisis Indicator Data'!G107="x","x",IF(B110="Regional crisis",('Crisis Indicator Data'!G107/VLOOKUP('Impact of the crisis'!$C110,'Regional Crises'!$B$1:$R$66,5,FALSE)),'Crisis Indicator Data'!G107/VLOOKUP('Impact of the crisis'!$E110,'Country Indicator Data'!$B$4:$P$300,14,FALSE)))</f>
        <v>1</v>
      </c>
      <c r="L110" s="239">
        <f t="shared" si="41"/>
        <v>5</v>
      </c>
      <c r="M110" s="239">
        <f t="shared" si="42"/>
        <v>4.3</v>
      </c>
      <c r="N110" s="239">
        <f t="shared" si="43"/>
        <v>4.5999999999999996</v>
      </c>
      <c r="O110" s="239">
        <f>IF('Crisis Indicator Data'!H107="x","x",IF('Crisis Indicator Data'!H107=0,0,IF(LOG('Crisis Indicator Data'!H107)&lt;O$4,0,IF(LOG('Crisis Indicator Data'!H107)&gt;O$3,5,ROUND(5-(O$3-LOG('Crisis Indicator Data'!H107))/(O$3-O$4)*5,1)))))</f>
        <v>4.3</v>
      </c>
      <c r="P110" s="141">
        <f>IF('Crisis Indicator Data'!H107="x","x",'Crisis Indicator Data'!H107/'Crisis Indicator Data'!G107)</f>
        <v>1</v>
      </c>
      <c r="Q110" s="239">
        <f t="shared" si="44"/>
        <v>5</v>
      </c>
      <c r="R110" s="239">
        <f t="shared" si="45"/>
        <v>4.6500000000000004</v>
      </c>
      <c r="S110" s="239">
        <f>IF('Crisis Indicator Data'!I107="x","x",IF('Crisis Indicator Data'!I107=0,0,IF(LOG('Crisis Indicator Data'!I107)&lt;S$4,0,IF(LOG('Crisis Indicator Data'!I107)&gt;S$3,5,ROUND(5-(S$3-LOG('Crisis Indicator Data'!I107))/(S$3-S$4)*5,1)))))</f>
        <v>5</v>
      </c>
      <c r="T110" s="141">
        <f>IF('Crisis Indicator Data'!H107="x","x",IF('Crisis Indicator Data'!I107="x","x",'Crisis Indicator Data'!I107/'Crisis Indicator Data'!H107))</f>
        <v>0.34772357723577235</v>
      </c>
      <c r="U110" s="239">
        <f t="shared" si="46"/>
        <v>5</v>
      </c>
      <c r="V110" s="239">
        <f t="shared" si="47"/>
        <v>5</v>
      </c>
      <c r="W110" s="239">
        <f>IF('Crisis Indicator Data'!L107="x","x",IF('Crisis Indicator Data'!L107=0,0,IF(LOG('Crisis Indicator Data'!L107)&lt;W$4,0,IF(LOG('Crisis Indicator Data'!L107)&gt;W$3,5,ROUND(5-(W$3-LOG('Crisis Indicator Data'!L107))/(W$3-W$4)*5,1)))))</f>
        <v>4.5</v>
      </c>
      <c r="X110" s="246">
        <f>IF(OR('Crisis Indicator Data'!L107="x",'Crisis Indicator Data'!H107="x"),"x",'Crisis Indicator Data'!L107/'Crisis Indicator Data'!H107)</f>
        <v>1.2121951219512195E-4</v>
      </c>
      <c r="Y110" s="239">
        <f t="shared" si="48"/>
        <v>5</v>
      </c>
      <c r="Z110" s="239">
        <f t="shared" si="49"/>
        <v>4.8</v>
      </c>
      <c r="AA110" s="239">
        <f t="shared" si="50"/>
        <v>4.9000000000000004</v>
      </c>
      <c r="AB110" s="247">
        <f t="shared" si="51"/>
        <v>4.8</v>
      </c>
    </row>
    <row r="111" spans="1:28" x14ac:dyDescent="0.25">
      <c r="A111" s="146" t="str">
        <f>'Crisis Indicator Data'!A108</f>
        <v>Mixed Migration Flows in Somalia</v>
      </c>
      <c r="B111" s="147" t="str">
        <f>'Crisis Indicator Data'!B108</f>
        <v>International displacement</v>
      </c>
      <c r="C111" s="147" t="str">
        <f>'Crisis Indicator Data'!C108</f>
        <v>SOM002</v>
      </c>
      <c r="D111" s="147" t="str">
        <f>'Crisis Indicator Data'!D108</f>
        <v>Somalia</v>
      </c>
      <c r="E111" s="148" t="str">
        <f>'Crisis Indicator Data'!E108</f>
        <v>SOM</v>
      </c>
      <c r="F111" s="245">
        <f>IF('Crisis Indicator Data'!F108="x","x",IF(LOG('Crisis Indicator Data'!F108)&lt;F$4,0,IF(LOG('Crisis Indicator Data'!F108)&gt;F$3,5,ROUND(5-(F$3-LOG('Crisis Indicator Data'!F108))/(F$3-F$4)*5,1))))</f>
        <v>2.4</v>
      </c>
      <c r="G111" s="142">
        <f>IF('Crisis Indicator Data'!F108="x","x",IF(B111="Regional crisis",('Crisis Indicator Data'!F108/VLOOKUP('Impact of the crisis'!$C111,'Regional Crises'!$B$1:$R$66,4,FALSE)),'Crisis Indicator Data'!F108/VLOOKUP('Impact of the crisis'!$E111,'Country Indicator Data'!$B$4:$P$300,15,FALSE)))</f>
        <v>4.5965505148723183E-2</v>
      </c>
      <c r="H111" s="239">
        <f t="shared" si="39"/>
        <v>0.1</v>
      </c>
      <c r="I111" s="239">
        <f t="shared" si="40"/>
        <v>1.25</v>
      </c>
      <c r="J111" s="239">
        <f>IF('Crisis Indicator Data'!G108="x","x",IF(LOG('Crisis Indicator Data'!G108)&lt;J$4,0,IF(LOG('Crisis Indicator Data'!G108)&gt;J$3,5,ROUND(5-(J$3-LOG('Crisis Indicator Data'!G108))/(J$3-J$4)*5,1))))</f>
        <v>0.4</v>
      </c>
      <c r="K111" s="142">
        <f>IF('Crisis Indicator Data'!G108="x","x",IF(B111="Regional crisis",('Crisis Indicator Data'!G108/VLOOKUP('Impact of the crisis'!$C111,'Regional Crises'!$B$1:$R$66,5,FALSE)),'Crisis Indicator Data'!G108/VLOOKUP('Impact of the crisis'!$E111,'Country Indicator Data'!$B$4:$P$300,14,FALSE)))</f>
        <v>0.10747967479674797</v>
      </c>
      <c r="L111" s="239">
        <f t="shared" si="41"/>
        <v>0.5</v>
      </c>
      <c r="M111" s="239">
        <f t="shared" si="42"/>
        <v>0.45</v>
      </c>
      <c r="N111" s="239">
        <f t="shared" si="43"/>
        <v>0.9</v>
      </c>
      <c r="O111" s="239">
        <f>IF('Crisis Indicator Data'!H108="x","x",IF('Crisis Indicator Data'!H108=0,0,IF(LOG('Crisis Indicator Data'!H108)&lt;O$4,0,IF(LOG('Crisis Indicator Data'!H108)&gt;O$3,5,ROUND(5-(O$3-LOG('Crisis Indicator Data'!H108))/(O$3-O$4)*5,1)))))</f>
        <v>0</v>
      </c>
      <c r="P111" s="141">
        <f>IF('Crisis Indicator Data'!H108="x","x",'Crisis Indicator Data'!H108/'Crisis Indicator Data'!G108)</f>
        <v>1.8910741301059002E-2</v>
      </c>
      <c r="Q111" s="239">
        <f t="shared" si="44"/>
        <v>0</v>
      </c>
      <c r="R111" s="239">
        <f t="shared" si="45"/>
        <v>0</v>
      </c>
      <c r="S111" s="239">
        <f>IF('Crisis Indicator Data'!I108="x","x",IF('Crisis Indicator Data'!I108=0,0,IF(LOG('Crisis Indicator Data'!I108)&lt;S$4,0,IF(LOG('Crisis Indicator Data'!I108)&gt;S$3,5,ROUND(5-(S$3-LOG('Crisis Indicator Data'!I108))/(S$3-S$4)*5,1)))))</f>
        <v>2</v>
      </c>
      <c r="T111" s="141">
        <f>IF('Crisis Indicator Data'!H108="x","x",IF('Crisis Indicator Data'!I108="x","x",'Crisis Indicator Data'!I108/'Crisis Indicator Data'!H108))</f>
        <v>1</v>
      </c>
      <c r="U111" s="239">
        <f t="shared" si="46"/>
        <v>5</v>
      </c>
      <c r="V111" s="239">
        <f t="shared" si="47"/>
        <v>3.5</v>
      </c>
      <c r="W111" s="239">
        <f>IF('Crisis Indicator Data'!L108="x","x",IF('Crisis Indicator Data'!L108=0,0,IF(LOG('Crisis Indicator Data'!L108)&lt;W$4,0,IF(LOG('Crisis Indicator Data'!L108)&gt;W$3,5,ROUND(5-(W$3-LOG('Crisis Indicator Data'!L108))/(W$3-W$4)*5,1)))))</f>
        <v>2.8</v>
      </c>
      <c r="X111" s="246">
        <f>IF(OR('Crisis Indicator Data'!L108="x",'Crisis Indicator Data'!H108="x"),"x",'Crisis Indicator Data'!L108/'Crisis Indicator Data'!H108)</f>
        <v>3.64E-3</v>
      </c>
      <c r="Y111" s="239">
        <f t="shared" si="48"/>
        <v>5</v>
      </c>
      <c r="Z111" s="239">
        <f t="shared" si="49"/>
        <v>3.9</v>
      </c>
      <c r="AA111" s="239">
        <f t="shared" si="50"/>
        <v>3.7</v>
      </c>
      <c r="AB111" s="247">
        <f t="shared" si="51"/>
        <v>2.2999999999999998</v>
      </c>
    </row>
    <row r="112" spans="1:28" x14ac:dyDescent="0.25">
      <c r="A112" s="146" t="str">
        <f>'Crisis Indicator Data'!A109</f>
        <v>Floods in Somalia</v>
      </c>
      <c r="B112" s="147" t="str">
        <f>'Crisis Indicator Data'!B109</f>
        <v>Flood</v>
      </c>
      <c r="C112" s="147" t="str">
        <f>'Crisis Indicator Data'!C109</f>
        <v>SOM004</v>
      </c>
      <c r="D112" s="147" t="str">
        <f>'Crisis Indicator Data'!D109</f>
        <v>Somalia</v>
      </c>
      <c r="E112" s="148" t="str">
        <f>'Crisis Indicator Data'!E109</f>
        <v>SOM</v>
      </c>
      <c r="F112" s="245">
        <f>IF('Crisis Indicator Data'!F109="x","x",IF(LOG('Crisis Indicator Data'!F109)&lt;F$4,0,IF(LOG('Crisis Indicator Data'!F109)&gt;F$3,5,ROUND(5-(F$3-LOG('Crisis Indicator Data'!F109))/(F$3-F$4)*5,1))))</f>
        <v>3.7</v>
      </c>
      <c r="G112" s="142">
        <f>IF('Crisis Indicator Data'!F109="x","x",IF(B112="Regional crisis",('Crisis Indicator Data'!F109/VLOOKUP('Impact of the crisis'!$C112,'Regional Crises'!$B$1:$R$66,4,FALSE)),'Crisis Indicator Data'!F109/VLOOKUP('Impact of the crisis'!$E112,'Country Indicator Data'!$B$4:$P$300,15,FALSE)))</f>
        <v>0.27896037236586219</v>
      </c>
      <c r="H112" s="239">
        <f t="shared" si="39"/>
        <v>1.3</v>
      </c>
      <c r="I112" s="239">
        <f t="shared" si="40"/>
        <v>2.5</v>
      </c>
      <c r="J112" s="239">
        <f>IF('Crisis Indicator Data'!G109="x","x",IF(LOG('Crisis Indicator Data'!G109)&lt;J$4,0,IF(LOG('Crisis Indicator Data'!G109)&gt;J$3,5,ROUND(5-(J$3-LOG('Crisis Indicator Data'!G109))/(J$3-J$4)*5,1))))</f>
        <v>1.6</v>
      </c>
      <c r="K112" s="142">
        <f>IF('Crisis Indicator Data'!G109="x","x",IF(B112="Regional crisis",('Crisis Indicator Data'!G109/VLOOKUP('Impact of the crisis'!$C112,'Regional Crises'!$B$1:$R$66,5,FALSE)),'Crisis Indicator Data'!G109/VLOOKUP('Impact of the crisis'!$E112,'Country Indicator Data'!$B$4:$P$300,14,FALSE)))</f>
        <v>0.24788617886178863</v>
      </c>
      <c r="L112" s="239">
        <f t="shared" si="41"/>
        <v>1.2</v>
      </c>
      <c r="M112" s="239">
        <f t="shared" si="42"/>
        <v>1.4</v>
      </c>
      <c r="N112" s="239">
        <f t="shared" si="43"/>
        <v>2</v>
      </c>
      <c r="O112" s="239">
        <f>IF('Crisis Indicator Data'!H109="x","x",IF('Crisis Indicator Data'!H109=0,0,IF(LOG('Crisis Indicator Data'!H109)&lt;O$4,0,IF(LOG('Crisis Indicator Data'!H109)&gt;O$3,5,ROUND(5-(O$3-LOG('Crisis Indicator Data'!H109))/(O$3-O$4)*5,1)))))</f>
        <v>1.8</v>
      </c>
      <c r="P112" s="141">
        <f>IF('Crisis Indicator Data'!H109="x","x",'Crisis Indicator Data'!H109/'Crisis Indicator Data'!G109)</f>
        <v>0.13119055428009183</v>
      </c>
      <c r="Q112" s="239">
        <f t="shared" si="44"/>
        <v>0.6</v>
      </c>
      <c r="R112" s="239">
        <f t="shared" si="45"/>
        <v>1.2</v>
      </c>
      <c r="S112" s="239">
        <f>IF('Crisis Indicator Data'!I109="x","x",IF('Crisis Indicator Data'!I109=0,0,IF(LOG('Crisis Indicator Data'!I109)&lt;S$4,0,IF(LOG('Crisis Indicator Data'!I109)&gt;S$3,5,ROUND(5-(S$3-LOG('Crisis Indicator Data'!I109))/(S$3-S$4)*5,1)))))</f>
        <v>2.9</v>
      </c>
      <c r="T112" s="141">
        <f>IF('Crisis Indicator Data'!H109="x","x",IF('Crisis Indicator Data'!I109="x","x",'Crisis Indicator Data'!I109/'Crisis Indicator Data'!H109))</f>
        <v>0.2525</v>
      </c>
      <c r="U112" s="239">
        <f t="shared" si="46"/>
        <v>5</v>
      </c>
      <c r="V112" s="239">
        <f t="shared" si="47"/>
        <v>4</v>
      </c>
      <c r="W112" s="239">
        <f>IF('Crisis Indicator Data'!L109="x","x",IF('Crisis Indicator Data'!L109=0,0,IF(LOG('Crisis Indicator Data'!L109)&lt;W$4,0,IF(LOG('Crisis Indicator Data'!L109)&gt;W$3,5,ROUND(5-(W$3-LOG('Crisis Indicator Data'!L109))/(W$3-W$4)*5,1)))))</f>
        <v>2.2000000000000002</v>
      </c>
      <c r="X112" s="246">
        <f>IF(OR('Crisis Indicator Data'!L109="x",'Crisis Indicator Data'!H109="x"),"x",'Crisis Indicator Data'!L109/'Crisis Indicator Data'!H109)</f>
        <v>8.7499999999999999E-5</v>
      </c>
      <c r="Y112" s="239">
        <f t="shared" si="48"/>
        <v>4.4000000000000004</v>
      </c>
      <c r="Z112" s="239">
        <f t="shared" si="49"/>
        <v>3.3</v>
      </c>
      <c r="AA112" s="239">
        <f t="shared" si="50"/>
        <v>3.7</v>
      </c>
      <c r="AB112" s="247">
        <f t="shared" si="51"/>
        <v>2.7</v>
      </c>
    </row>
    <row r="113" spans="1:28" x14ac:dyDescent="0.25">
      <c r="A113" s="146" t="str">
        <f>'Crisis Indicator Data'!A110</f>
        <v>Complex crisis in South Sudan</v>
      </c>
      <c r="B113" s="147" t="str">
        <f>'Crisis Indicator Data'!B110</f>
        <v>Complex crisis</v>
      </c>
      <c r="C113" s="147" t="str">
        <f>'Crisis Indicator Data'!C110</f>
        <v>SSD001</v>
      </c>
      <c r="D113" s="147" t="str">
        <f>'Crisis Indicator Data'!D110</f>
        <v>South Sudan</v>
      </c>
      <c r="E113" s="148" t="str">
        <f>'Crisis Indicator Data'!E110</f>
        <v>SSD</v>
      </c>
      <c r="F113" s="245">
        <f>IF('Crisis Indicator Data'!F110="x","x",IF(LOG('Crisis Indicator Data'!F110)&lt;F$4,0,IF(LOG('Crisis Indicator Data'!F110)&gt;F$3,5,ROUND(5-(F$3-LOG('Crisis Indicator Data'!F110))/(F$3-F$4)*5,1))))</f>
        <v>4.7</v>
      </c>
      <c r="G113" s="142">
        <f>IF('Crisis Indicator Data'!F110="x","x",IF(B113="Regional crisis",('Crisis Indicator Data'!F110/VLOOKUP('Impact of the crisis'!$C113,'Regional Crises'!$B$1:$R$66,4,FALSE)),'Crisis Indicator Data'!F110/VLOOKUP('Impact of the crisis'!$E113,'Country Indicator Data'!$B$4:$P$300,15,FALSE)))</f>
        <v>0.99948939128923264</v>
      </c>
      <c r="H113" s="239">
        <f t="shared" si="39"/>
        <v>5</v>
      </c>
      <c r="I113" s="239">
        <f t="shared" si="40"/>
        <v>4.8499999999999996</v>
      </c>
      <c r="J113" s="239">
        <f>IF('Crisis Indicator Data'!G110="x","x",IF(LOG('Crisis Indicator Data'!G110)&lt;J$4,0,IF(LOG('Crisis Indicator Data'!G110)&gt;J$3,5,ROUND(5-(J$3-LOG('Crisis Indicator Data'!G110))/(J$3-J$4)*5,1))))</f>
        <v>3.6</v>
      </c>
      <c r="K113" s="142">
        <f>IF('Crisis Indicator Data'!G110="x","x",IF(B113="Regional crisis",('Crisis Indicator Data'!G110/VLOOKUP('Impact of the crisis'!$C113,'Regional Crises'!$B$1:$R$66,5,FALSE)),'Crisis Indicator Data'!G110/VLOOKUP('Impact of the crisis'!$E113,'Country Indicator Data'!$B$4:$P$300,14,FALSE)))</f>
        <v>1</v>
      </c>
      <c r="L113" s="239">
        <f t="shared" si="41"/>
        <v>5</v>
      </c>
      <c r="M113" s="239">
        <f t="shared" si="42"/>
        <v>4.3</v>
      </c>
      <c r="N113" s="239">
        <f t="shared" si="43"/>
        <v>4.5999999999999996</v>
      </c>
      <c r="O113" s="239">
        <f>IF('Crisis Indicator Data'!H110="x","x",IF('Crisis Indicator Data'!H110=0,0,IF(LOG('Crisis Indicator Data'!H110)&lt;O$4,0,IF(LOG('Crisis Indicator Data'!H110)&gt;O$3,5,ROUND(5-(O$3-LOG('Crisis Indicator Data'!H110))/(O$3-O$4)*5,1)))))</f>
        <v>4.3</v>
      </c>
      <c r="P113" s="141">
        <f>IF('Crisis Indicator Data'!H110="x","x",'Crisis Indicator Data'!H110/'Crisis Indicator Data'!G110)</f>
        <v>1</v>
      </c>
      <c r="Q113" s="239">
        <f t="shared" si="44"/>
        <v>5</v>
      </c>
      <c r="R113" s="239">
        <f t="shared" si="45"/>
        <v>4.6500000000000004</v>
      </c>
      <c r="S113" s="239">
        <f>IF('Crisis Indicator Data'!I110="x","x",IF('Crisis Indicator Data'!I110=0,0,IF(LOG('Crisis Indicator Data'!I110)&lt;S$4,0,IF(LOG('Crisis Indicator Data'!I110)&gt;S$3,5,ROUND(5-(S$3-LOG('Crisis Indicator Data'!I110))/(S$3-S$4)*5,1)))))</f>
        <v>5</v>
      </c>
      <c r="T113" s="141">
        <f>IF('Crisis Indicator Data'!H110="x","x",IF('Crisis Indicator Data'!I110="x","x",'Crisis Indicator Data'!I110/'Crisis Indicator Data'!H110))</f>
        <v>0.37971758664955069</v>
      </c>
      <c r="U113" s="239">
        <f t="shared" si="46"/>
        <v>5</v>
      </c>
      <c r="V113" s="239">
        <f t="shared" si="47"/>
        <v>5</v>
      </c>
      <c r="W113" s="239">
        <f>IF('Crisis Indicator Data'!L110="x","x",IF('Crisis Indicator Data'!L110=0,0,IF(LOG('Crisis Indicator Data'!L110)&lt;W$4,0,IF(LOG('Crisis Indicator Data'!L110)&gt;W$3,5,ROUND(5-(W$3-LOG('Crisis Indicator Data'!L110))/(W$3-W$4)*5,1)))))</f>
        <v>4.4000000000000004</v>
      </c>
      <c r="X113" s="246">
        <f>IF(OR('Crisis Indicator Data'!L110="x",'Crisis Indicator Data'!H110="x"),"x",'Crisis Indicator Data'!L110/'Crisis Indicator Data'!H110)</f>
        <v>9.6448438168592212E-5</v>
      </c>
      <c r="Y113" s="239">
        <f t="shared" si="48"/>
        <v>4.8</v>
      </c>
      <c r="Z113" s="239">
        <f t="shared" si="49"/>
        <v>4.5999999999999996</v>
      </c>
      <c r="AA113" s="239">
        <f t="shared" si="50"/>
        <v>4.8</v>
      </c>
      <c r="AB113" s="247">
        <f t="shared" si="51"/>
        <v>4.7</v>
      </c>
    </row>
    <row r="114" spans="1:28" x14ac:dyDescent="0.25">
      <c r="A114" s="146" t="str">
        <f>'Crisis Indicator Data'!A111</f>
        <v>Food Security Crisis in Eswatini</v>
      </c>
      <c r="B114" s="147" t="str">
        <f>'Crisis Indicator Data'!B111</f>
        <v>Food Security</v>
      </c>
      <c r="C114" s="147" t="str">
        <f>'Crisis Indicator Data'!C111</f>
        <v>SWZ001</v>
      </c>
      <c r="D114" s="147" t="str">
        <f>'Crisis Indicator Data'!D111</f>
        <v>Eswatini</v>
      </c>
      <c r="E114" s="148" t="str">
        <f>'Crisis Indicator Data'!E111</f>
        <v>SWZ</v>
      </c>
      <c r="F114" s="245">
        <f>IF('Crisis Indicator Data'!F111="x","x",IF(LOG('Crisis Indicator Data'!F111)&lt;F$4,0,IF(LOG('Crisis Indicator Data'!F111)&gt;F$3,5,ROUND(5-(F$3-LOG('Crisis Indicator Data'!F111))/(F$3-F$4)*5,1))))</f>
        <v>2.1</v>
      </c>
      <c r="G114" s="142">
        <f>IF('Crisis Indicator Data'!F111="x","x",IF(B114="Regional crisis",('Crisis Indicator Data'!F111/VLOOKUP('Impact of the crisis'!$C114,'Regional Crises'!$B$1:$R$66,4,FALSE)),'Crisis Indicator Data'!F111/VLOOKUP('Impact of the crisis'!$E114,'Country Indicator Data'!$B$4:$P$300,15,FALSE)))</f>
        <v>1.0095348837209301</v>
      </c>
      <c r="H114" s="239">
        <f t="shared" si="39"/>
        <v>5</v>
      </c>
      <c r="I114" s="239">
        <f t="shared" si="40"/>
        <v>3.55</v>
      </c>
      <c r="J114" s="239">
        <f>IF('Crisis Indicator Data'!G111="x","x",IF(LOG('Crisis Indicator Data'!G111)&lt;J$4,0,IF(LOG('Crisis Indicator Data'!G111)&gt;J$3,5,ROUND(5-(J$3-LOG('Crisis Indicator Data'!G111))/(J$3-J$4)*5,1))))</f>
        <v>0.1</v>
      </c>
      <c r="K114" s="142">
        <f>IF('Crisis Indicator Data'!G111="x","x",IF(B114="Regional crisis",('Crisis Indicator Data'!G111/VLOOKUP('Impact of the crisis'!$C114,'Regional Crises'!$B$1:$R$66,5,FALSE)),'Crisis Indicator Data'!G111/VLOOKUP('Impact of the crisis'!$E114,'Country Indicator Data'!$B$4:$P$300,14,FALSE)))</f>
        <v>1</v>
      </c>
      <c r="L114" s="239">
        <f t="shared" si="41"/>
        <v>5</v>
      </c>
      <c r="M114" s="239">
        <f t="shared" si="42"/>
        <v>2.5499999999999998</v>
      </c>
      <c r="N114" s="239">
        <f t="shared" si="43"/>
        <v>3.1</v>
      </c>
      <c r="O114" s="239">
        <f>IF('Crisis Indicator Data'!H111="x","x",IF('Crisis Indicator Data'!H111=0,0,IF(LOG('Crisis Indicator Data'!H111)&lt;O$4,0,IF(LOG('Crisis Indicator Data'!H111)&gt;O$3,5,ROUND(5-(O$3-LOG('Crisis Indicator Data'!H111))/(O$3-O$4)*5,1)))))</f>
        <v>2.2000000000000002</v>
      </c>
      <c r="P114" s="141">
        <f>IF('Crisis Indicator Data'!H111="x","x",'Crisis Indicator Data'!H111/'Crisis Indicator Data'!G111)</f>
        <v>0.6</v>
      </c>
      <c r="Q114" s="239">
        <f t="shared" si="44"/>
        <v>3</v>
      </c>
      <c r="R114" s="239">
        <f t="shared" si="45"/>
        <v>2.6</v>
      </c>
      <c r="S114" s="239">
        <f>IF('Crisis Indicator Data'!I111="x","x",IF('Crisis Indicator Data'!I111=0,0,IF(LOG('Crisis Indicator Data'!I111)&lt;S$4,0,IF(LOG('Crisis Indicator Data'!I111)&gt;S$3,5,ROUND(5-(S$3-LOG('Crisis Indicator Data'!I111))/(S$3-S$4)*5,1)))))</f>
        <v>0</v>
      </c>
      <c r="T114" s="141">
        <f>IF('Crisis Indicator Data'!H111="x","x",IF('Crisis Indicator Data'!I111="x","x",'Crisis Indicator Data'!I111/'Crisis Indicator Data'!H111))</f>
        <v>0</v>
      </c>
      <c r="U114" s="239">
        <f t="shared" si="46"/>
        <v>0</v>
      </c>
      <c r="V114" s="239">
        <f t="shared" si="47"/>
        <v>0</v>
      </c>
      <c r="W114" s="239">
        <f>IF('Crisis Indicator Data'!L111="x","x",IF('Crisis Indicator Data'!L111=0,0,IF(LOG('Crisis Indicator Data'!L111)&lt;W$4,0,IF(LOG('Crisis Indicator Data'!L111)&gt;W$3,5,ROUND(5-(W$3-LOG('Crisis Indicator Data'!L111))/(W$3-W$4)*5,1)))))</f>
        <v>0</v>
      </c>
      <c r="X114" s="246">
        <f>IF(OR('Crisis Indicator Data'!L111="x",'Crisis Indicator Data'!H111="x"),"x",'Crisis Indicator Data'!L111/'Crisis Indicator Data'!H111)</f>
        <v>0</v>
      </c>
      <c r="Y114" s="239">
        <f t="shared" si="48"/>
        <v>0</v>
      </c>
      <c r="Z114" s="239">
        <f t="shared" si="49"/>
        <v>0</v>
      </c>
      <c r="AA114" s="239">
        <f t="shared" si="50"/>
        <v>0</v>
      </c>
      <c r="AB114" s="247">
        <f t="shared" si="51"/>
        <v>1.5</v>
      </c>
    </row>
    <row r="115" spans="1:28" x14ac:dyDescent="0.25">
      <c r="A115" s="146" t="str">
        <f>'Crisis Indicator Data'!A112</f>
        <v>Syrian conflict</v>
      </c>
      <c r="B115" s="147" t="str">
        <f>'Crisis Indicator Data'!B112</f>
        <v>Complex crisis</v>
      </c>
      <c r="C115" s="147" t="str">
        <f>'Crisis Indicator Data'!C112</f>
        <v>SYR001</v>
      </c>
      <c r="D115" s="147" t="str">
        <f>'Crisis Indicator Data'!D112</f>
        <v>Syria</v>
      </c>
      <c r="E115" s="148" t="str">
        <f>'Crisis Indicator Data'!E112</f>
        <v>SYR</v>
      </c>
      <c r="F115" s="245">
        <f>IF('Crisis Indicator Data'!F112="x","x",IF(LOG('Crisis Indicator Data'!F112)&lt;F$4,0,IF(LOG('Crisis Indicator Data'!F112)&gt;F$3,5,ROUND(5-(F$3-LOG('Crisis Indicator Data'!F112))/(F$3-F$4)*5,1))))</f>
        <v>3.8</v>
      </c>
      <c r="G115" s="142">
        <f>IF('Crisis Indicator Data'!F112="x","x",IF(B115="Regional crisis",('Crisis Indicator Data'!F112/VLOOKUP('Impact of the crisis'!$C115,'Regional Crises'!$B$1:$R$66,4,FALSE)),'Crisis Indicator Data'!F112/VLOOKUP('Impact of the crisis'!$E115,'Country Indicator Data'!$B$4:$P$300,15,FALSE)))</f>
        <v>1.008440886565376</v>
      </c>
      <c r="H115" s="239">
        <f t="shared" si="39"/>
        <v>5</v>
      </c>
      <c r="I115" s="239">
        <f t="shared" si="40"/>
        <v>4.4000000000000004</v>
      </c>
      <c r="J115" s="239">
        <f>IF('Crisis Indicator Data'!G112="x","x",IF(LOG('Crisis Indicator Data'!G112)&lt;J$4,0,IF(LOG('Crisis Indicator Data'!G112)&gt;J$3,5,ROUND(5-(J$3-LOG('Crisis Indicator Data'!G112))/(J$3-J$4)*5,1))))</f>
        <v>4.0999999999999996</v>
      </c>
      <c r="K115" s="142">
        <f>IF('Crisis Indicator Data'!G112="x","x",IF(B115="Regional crisis",('Crisis Indicator Data'!G112/VLOOKUP('Impact of the crisis'!$C115,'Regional Crises'!$B$1:$R$66,5,FALSE)),'Crisis Indicator Data'!G112/VLOOKUP('Impact of the crisis'!$E115,'Country Indicator Data'!$B$4:$P$300,14,FALSE)))</f>
        <v>1</v>
      </c>
      <c r="L115" s="239">
        <f t="shared" si="41"/>
        <v>5</v>
      </c>
      <c r="M115" s="239">
        <f t="shared" si="42"/>
        <v>4.55</v>
      </c>
      <c r="N115" s="239">
        <f t="shared" si="43"/>
        <v>4.5</v>
      </c>
      <c r="O115" s="239">
        <f>IF('Crisis Indicator Data'!H112="x","x",IF('Crisis Indicator Data'!H112=0,0,IF(LOG('Crisis Indicator Data'!H112)&lt;O$4,0,IF(LOG('Crisis Indicator Data'!H112)&gt;O$3,5,ROUND(5-(O$3-LOG('Crisis Indicator Data'!H112))/(O$3-O$4)*5,1)))))</f>
        <v>4.5999999999999996</v>
      </c>
      <c r="P115" s="141">
        <f>IF('Crisis Indicator Data'!H112="x","x",'Crisis Indicator Data'!H112/'Crisis Indicator Data'!G112)</f>
        <v>1</v>
      </c>
      <c r="Q115" s="239">
        <f t="shared" si="44"/>
        <v>5</v>
      </c>
      <c r="R115" s="239">
        <f t="shared" si="45"/>
        <v>4.8</v>
      </c>
      <c r="S115" s="239">
        <f>IF('Crisis Indicator Data'!I112="x","x",IF('Crisis Indicator Data'!I112=0,0,IF(LOG('Crisis Indicator Data'!I112)&lt;S$4,0,IF(LOG('Crisis Indicator Data'!I112)&gt;S$3,5,ROUND(5-(S$3-LOG('Crisis Indicator Data'!I112))/(S$3-S$4)*5,1)))))</f>
        <v>5</v>
      </c>
      <c r="T115" s="141">
        <f>IF('Crisis Indicator Data'!H112="x","x",IF('Crisis Indicator Data'!I112="x","x",'Crisis Indicator Data'!I112/'Crisis Indicator Data'!H112))</f>
        <v>0.88622857142857148</v>
      </c>
      <c r="U115" s="239">
        <f t="shared" si="46"/>
        <v>5</v>
      </c>
      <c r="V115" s="239">
        <f t="shared" si="47"/>
        <v>5</v>
      </c>
      <c r="W115" s="239">
        <f>IF('Crisis Indicator Data'!L112="x","x",IF('Crisis Indicator Data'!L112=0,0,IF(LOG('Crisis Indicator Data'!L112)&lt;W$4,0,IF(LOG('Crisis Indicator Data'!L112)&gt;W$3,5,ROUND(5-(W$3-LOG('Crisis Indicator Data'!L112))/(W$3-W$4)*5,1)))))</f>
        <v>5</v>
      </c>
      <c r="X115" s="246">
        <f>IF(OR('Crisis Indicator Data'!L112="x",'Crisis Indicator Data'!H112="x"),"x",'Crisis Indicator Data'!L112/'Crisis Indicator Data'!H112)</f>
        <v>1.829142857142857E-4</v>
      </c>
      <c r="Y115" s="239">
        <f t="shared" si="48"/>
        <v>5</v>
      </c>
      <c r="Z115" s="239">
        <f t="shared" si="49"/>
        <v>5</v>
      </c>
      <c r="AA115" s="239">
        <f t="shared" si="50"/>
        <v>5</v>
      </c>
      <c r="AB115" s="247">
        <f t="shared" si="51"/>
        <v>4.9000000000000004</v>
      </c>
    </row>
    <row r="116" spans="1:28" x14ac:dyDescent="0.25">
      <c r="A116" s="146" t="str">
        <f>'Crisis Indicator Data'!A113</f>
        <v>Complex crisis in Chad</v>
      </c>
      <c r="B116" s="147" t="str">
        <f>'Crisis Indicator Data'!B113</f>
        <v>Multiple crises country</v>
      </c>
      <c r="C116" s="147" t="str">
        <f>'Crisis Indicator Data'!C113</f>
        <v>TCD001</v>
      </c>
      <c r="D116" s="147" t="str">
        <f>'Crisis Indicator Data'!D113</f>
        <v>Chad</v>
      </c>
      <c r="E116" s="148" t="str">
        <f>'Crisis Indicator Data'!E113</f>
        <v>TCD</v>
      </c>
      <c r="F116" s="245">
        <f>IF('Crisis Indicator Data'!F113="x","x",IF(LOG('Crisis Indicator Data'!F113)&lt;F$4,0,IF(LOG('Crisis Indicator Data'!F113)&gt;F$3,5,ROUND(5-(F$3-LOG('Crisis Indicator Data'!F113))/(F$3-F$4)*5,1))))</f>
        <v>5</v>
      </c>
      <c r="G116" s="142">
        <f>IF('Crisis Indicator Data'!F113="x","x",IF(B116="Regional crisis",('Crisis Indicator Data'!F113/VLOOKUP('Impact of the crisis'!$C116,'Regional Crises'!$B$1:$R$66,4,FALSE)),'Crisis Indicator Data'!F113/VLOOKUP('Impact of the crisis'!$E116,'Country Indicator Data'!$B$4:$P$300,15,FALSE)))</f>
        <v>1</v>
      </c>
      <c r="H116" s="239">
        <f t="shared" si="39"/>
        <v>5</v>
      </c>
      <c r="I116" s="239">
        <f t="shared" si="40"/>
        <v>5</v>
      </c>
      <c r="J116" s="239">
        <f>IF('Crisis Indicator Data'!G113="x","x",IF(LOG('Crisis Indicator Data'!G113)&lt;J$4,0,IF(LOG('Crisis Indicator Data'!G113)&gt;J$3,5,ROUND(5-(J$3-LOG('Crisis Indicator Data'!G113))/(J$3-J$4)*5,1))))</f>
        <v>4.0999999999999996</v>
      </c>
      <c r="K116" s="142">
        <f>IF('Crisis Indicator Data'!G113="x","x",IF(B116="Regional crisis",('Crisis Indicator Data'!G113/VLOOKUP('Impact of the crisis'!$C116,'Regional Crises'!$B$1:$R$66,5,FALSE)),'Crisis Indicator Data'!G113/VLOOKUP('Impact of the crisis'!$E116,'Country Indicator Data'!$B$4:$P$300,14,FALSE)))</f>
        <v>1</v>
      </c>
      <c r="L116" s="239">
        <f t="shared" si="41"/>
        <v>5</v>
      </c>
      <c r="M116" s="239">
        <f t="shared" si="42"/>
        <v>4.55</v>
      </c>
      <c r="N116" s="239">
        <f t="shared" si="43"/>
        <v>4.8</v>
      </c>
      <c r="O116" s="239">
        <f>IF('Crisis Indicator Data'!H113="x","x",IF('Crisis Indicator Data'!H113=0,0,IF(LOG('Crisis Indicator Data'!H113)&lt;O$4,0,IF(LOG('Crisis Indicator Data'!H113)&gt;O$3,5,ROUND(5-(O$3-LOG('Crisis Indicator Data'!H113))/(O$3-O$4)*5,1)))))</f>
        <v>4</v>
      </c>
      <c r="P116" s="141">
        <f>IF('Crisis Indicator Data'!H113="x","x",'Crisis Indicator Data'!H113/'Crisis Indicator Data'!G113)</f>
        <v>0.45287849020658449</v>
      </c>
      <c r="Q116" s="239">
        <f t="shared" si="44"/>
        <v>2.2000000000000002</v>
      </c>
      <c r="R116" s="239">
        <f t="shared" si="45"/>
        <v>3.1</v>
      </c>
      <c r="S116" s="239">
        <f>IF('Crisis Indicator Data'!I113="x","x",IF('Crisis Indicator Data'!I113=0,0,IF(LOG('Crisis Indicator Data'!I113)&lt;S$4,0,IF(LOG('Crisis Indicator Data'!I113)&gt;S$3,5,ROUND(5-(S$3-LOG('Crisis Indicator Data'!I113))/(S$3-S$4)*5,1)))))</f>
        <v>4.3</v>
      </c>
      <c r="T116" s="141">
        <f>IF('Crisis Indicator Data'!H113="x","x",IF('Crisis Indicator Data'!I113="x","x",'Crisis Indicator Data'!I113/'Crisis Indicator Data'!H113))</f>
        <v>0.12659392664650979</v>
      </c>
      <c r="U116" s="239">
        <f t="shared" si="46"/>
        <v>4.2</v>
      </c>
      <c r="V116" s="239">
        <f t="shared" si="47"/>
        <v>4.3</v>
      </c>
      <c r="W116" s="239">
        <f>IF('Crisis Indicator Data'!L113="x","x",IF('Crisis Indicator Data'!L113=0,0,IF(LOG('Crisis Indicator Data'!L113)&lt;W$4,0,IF(LOG('Crisis Indicator Data'!L113)&gt;W$3,5,ROUND(5-(W$3-LOG('Crisis Indicator Data'!L113))/(W$3-W$4)*5,1)))))</f>
        <v>3.3</v>
      </c>
      <c r="X116" s="246">
        <f>IF(OR('Crisis Indicator Data'!L113="x",'Crisis Indicator Data'!H113="x"),"x",'Crisis Indicator Data'!L113/'Crisis Indicator Data'!H113)</f>
        <v>2.9052188773498094E-5</v>
      </c>
      <c r="Y116" s="239">
        <f t="shared" si="48"/>
        <v>1.5</v>
      </c>
      <c r="Z116" s="239">
        <f t="shared" si="49"/>
        <v>2.4</v>
      </c>
      <c r="AA116" s="239">
        <f t="shared" si="50"/>
        <v>3.5</v>
      </c>
      <c r="AB116" s="247">
        <f t="shared" si="51"/>
        <v>3.3</v>
      </c>
    </row>
    <row r="117" spans="1:28" x14ac:dyDescent="0.25">
      <c r="A117" s="146" t="str">
        <f>'Crisis Indicator Data'!A114</f>
        <v>Boko Haram in Chad</v>
      </c>
      <c r="B117" s="147" t="str">
        <f>'Crisis Indicator Data'!B114</f>
        <v>Conflict</v>
      </c>
      <c r="C117" s="147" t="str">
        <f>'Crisis Indicator Data'!C114</f>
        <v>TCD003</v>
      </c>
      <c r="D117" s="147" t="str">
        <f>'Crisis Indicator Data'!D114</f>
        <v>Chad</v>
      </c>
      <c r="E117" s="148" t="str">
        <f>'Crisis Indicator Data'!E114</f>
        <v>TCD</v>
      </c>
      <c r="F117" s="245">
        <f>IF('Crisis Indicator Data'!F114="x","x",IF(LOG('Crisis Indicator Data'!F114)&lt;F$4,0,IF(LOG('Crisis Indicator Data'!F114)&gt;F$3,5,ROUND(5-(F$3-LOG('Crisis Indicator Data'!F114))/(F$3-F$4)*5,1))))</f>
        <v>2.2000000000000002</v>
      </c>
      <c r="G117" s="142">
        <f>IF('Crisis Indicator Data'!F114="x","x",IF(B117="Regional crisis",('Crisis Indicator Data'!F114/VLOOKUP('Impact of the crisis'!$C117,'Regional Crises'!$B$1:$R$66,4,FALSE)),'Crisis Indicator Data'!F114/VLOOKUP('Impact of the crisis'!$E117,'Country Indicator Data'!$B$4:$P$300,15,FALSE)))</f>
        <v>1.5815597204574334E-2</v>
      </c>
      <c r="H117" s="239">
        <f t="shared" si="39"/>
        <v>0</v>
      </c>
      <c r="I117" s="239">
        <f t="shared" si="40"/>
        <v>1.1000000000000001</v>
      </c>
      <c r="J117" s="239">
        <f>IF('Crisis Indicator Data'!G114="x","x",IF(LOG('Crisis Indicator Data'!G114)&lt;J$4,0,IF(LOG('Crisis Indicator Data'!G114)&gt;J$3,5,ROUND(5-(J$3-LOG('Crisis Indicator Data'!G114))/(J$3-J$4)*5,1))))</f>
        <v>0</v>
      </c>
      <c r="K117" s="142">
        <f>IF('Crisis Indicator Data'!G114="x","x",IF(B117="Regional crisis",('Crisis Indicator Data'!G114/VLOOKUP('Impact of the crisis'!$C117,'Regional Crises'!$B$1:$R$66,5,FALSE)),'Crisis Indicator Data'!G114/VLOOKUP('Impact of the crisis'!$E117,'Country Indicator Data'!$B$4:$P$300,14,FALSE)))</f>
        <v>4.0840626302315892E-2</v>
      </c>
      <c r="L117" s="239">
        <f t="shared" si="41"/>
        <v>0.2</v>
      </c>
      <c r="M117" s="239">
        <f t="shared" si="42"/>
        <v>0.1</v>
      </c>
      <c r="N117" s="239">
        <f t="shared" si="43"/>
        <v>0.6</v>
      </c>
      <c r="O117" s="239">
        <f>IF('Crisis Indicator Data'!H114="x","x",IF('Crisis Indicator Data'!H114=0,0,IF(LOG('Crisis Indicator Data'!H114)&lt;O$4,0,IF(LOG('Crisis Indicator Data'!H114)&gt;O$3,5,ROUND(5-(O$3-LOG('Crisis Indicator Data'!H114))/(O$3-O$4)*5,1)))))</f>
        <v>2.2000000000000002</v>
      </c>
      <c r="P117" s="141">
        <f>IF('Crisis Indicator Data'!H114="x","x",'Crisis Indicator Data'!H114/'Crisis Indicator Data'!G114)</f>
        <v>1</v>
      </c>
      <c r="Q117" s="239">
        <f t="shared" si="44"/>
        <v>5</v>
      </c>
      <c r="R117" s="239">
        <f t="shared" si="45"/>
        <v>3.6</v>
      </c>
      <c r="S117" s="239">
        <f>IF('Crisis Indicator Data'!I114="x","x",IF('Crisis Indicator Data'!I114=0,0,IF(LOG('Crisis Indicator Data'!I114)&lt;S$4,0,IF(LOG('Crisis Indicator Data'!I114)&gt;S$3,5,ROUND(5-(S$3-LOG('Crisis Indicator Data'!I114))/(S$3-S$4)*5,1)))))</f>
        <v>3.7</v>
      </c>
      <c r="T117" s="141">
        <f>IF('Crisis Indicator Data'!H114="x","x",IF('Crisis Indicator Data'!I114="x","x",'Crisis Indicator Data'!I114/'Crisis Indicator Data'!H114))</f>
        <v>0.60204081632653061</v>
      </c>
      <c r="U117" s="239">
        <f t="shared" si="46"/>
        <v>5</v>
      </c>
      <c r="V117" s="239">
        <f t="shared" si="47"/>
        <v>4.4000000000000004</v>
      </c>
      <c r="W117" s="239">
        <f>IF('Crisis Indicator Data'!L114="x","x",IF('Crisis Indicator Data'!L114=0,0,IF(LOG('Crisis Indicator Data'!L114)&lt;W$4,0,IF(LOG('Crisis Indicator Data'!L114)&gt;W$3,5,ROUND(5-(W$3-LOG('Crisis Indicator Data'!L114))/(W$3-W$4)*5,1)))))</f>
        <v>2.6</v>
      </c>
      <c r="X117" s="246">
        <f>IF(OR('Crisis Indicator Data'!L114="x",'Crisis Indicator Data'!H114="x"),"x",'Crisis Indicator Data'!L114/'Crisis Indicator Data'!H114)</f>
        <v>1.0349854227405248E-4</v>
      </c>
      <c r="Y117" s="239">
        <f t="shared" si="48"/>
        <v>5</v>
      </c>
      <c r="Z117" s="239">
        <f t="shared" si="49"/>
        <v>3.8</v>
      </c>
      <c r="AA117" s="239">
        <f t="shared" si="50"/>
        <v>4.0999999999999996</v>
      </c>
      <c r="AB117" s="247">
        <f t="shared" si="51"/>
        <v>3.9</v>
      </c>
    </row>
    <row r="118" spans="1:28" x14ac:dyDescent="0.25">
      <c r="A118" s="146" t="str">
        <f>'Crisis Indicator Data'!A115</f>
        <v>CAR refugees in Chad</v>
      </c>
      <c r="B118" s="147" t="str">
        <f>'Crisis Indicator Data'!B115</f>
        <v>International displacement</v>
      </c>
      <c r="C118" s="147" t="str">
        <f>'Crisis Indicator Data'!C115</f>
        <v>TCD004</v>
      </c>
      <c r="D118" s="147" t="str">
        <f>'Crisis Indicator Data'!D115</f>
        <v>Chad</v>
      </c>
      <c r="E118" s="148" t="str">
        <f>'Crisis Indicator Data'!E115</f>
        <v>TCD</v>
      </c>
      <c r="F118" s="245">
        <f>IF('Crisis Indicator Data'!F115="x","x",IF(LOG('Crisis Indicator Data'!F115)&lt;F$4,0,IF(LOG('Crisis Indicator Data'!F115)&gt;F$3,5,ROUND(5-(F$3-LOG('Crisis Indicator Data'!F115))/(F$3-F$4)*5,1))))</f>
        <v>3.6</v>
      </c>
      <c r="G118" s="142">
        <f>IF('Crisis Indicator Data'!F115="x","x",IF(B118="Regional crisis",('Crisis Indicator Data'!F115/VLOOKUP('Impact of the crisis'!$C118,'Regional Crises'!$B$1:$R$66,4,FALSE)),'Crisis Indicator Data'!F115/VLOOKUP('Impact of the crisis'!$E118,'Country Indicator Data'!$B$4:$P$300,15,FALSE)))</f>
        <v>0.12279463151207115</v>
      </c>
      <c r="H118" s="239">
        <f t="shared" si="39"/>
        <v>0.5</v>
      </c>
      <c r="I118" s="239">
        <f t="shared" si="40"/>
        <v>2.0499999999999998</v>
      </c>
      <c r="J118" s="239">
        <f>IF('Crisis Indicator Data'!G115="x","x",IF(LOG('Crisis Indicator Data'!G115)&lt;J$4,0,IF(LOG('Crisis Indicator Data'!G115)&gt;J$3,5,ROUND(5-(J$3-LOG('Crisis Indicator Data'!G115))/(J$3-J$4)*5,1))))</f>
        <v>2.2000000000000002</v>
      </c>
      <c r="K118" s="142">
        <f>IF('Crisis Indicator Data'!G115="x","x",IF(B118="Regional crisis",('Crisis Indicator Data'!G115/VLOOKUP('Impact of the crisis'!$C118,'Regional Crises'!$B$1:$R$66,5,FALSE)),'Crisis Indicator Data'!G115/VLOOKUP('Impact of the crisis'!$E118,'Country Indicator Data'!$B$4:$P$300,14,FALSE)))</f>
        <v>0.26528546764303151</v>
      </c>
      <c r="L118" s="239">
        <f t="shared" si="41"/>
        <v>1.3</v>
      </c>
      <c r="M118" s="239">
        <f t="shared" si="42"/>
        <v>1.75</v>
      </c>
      <c r="N118" s="239">
        <f t="shared" si="43"/>
        <v>1.9</v>
      </c>
      <c r="O118" s="239">
        <f>IF('Crisis Indicator Data'!H115="x","x",IF('Crisis Indicator Data'!H115=0,0,IF(LOG('Crisis Indicator Data'!H115)&lt;O$4,0,IF(LOG('Crisis Indicator Data'!H115)&gt;O$3,5,ROUND(5-(O$3-LOG('Crisis Indicator Data'!H115))/(O$3-O$4)*5,1)))))</f>
        <v>2.5</v>
      </c>
      <c r="P118" s="141">
        <f>IF('Crisis Indicator Data'!H115="x","x",'Crisis Indicator Data'!H115/'Crisis Indicator Data'!G115)</f>
        <v>0.22531418312387791</v>
      </c>
      <c r="Q118" s="239">
        <f t="shared" si="44"/>
        <v>1.1000000000000001</v>
      </c>
      <c r="R118" s="239">
        <f t="shared" si="45"/>
        <v>1.8</v>
      </c>
      <c r="S118" s="239">
        <f>IF('Crisis Indicator Data'!I115="x","x",IF('Crisis Indicator Data'!I115=0,0,IF(LOG('Crisis Indicator Data'!I115)&lt;S$4,0,IF(LOG('Crisis Indicator Data'!I115)&gt;S$3,5,ROUND(5-(S$3-LOG('Crisis Indicator Data'!I115))/(S$3-S$4)*5,1)))))</f>
        <v>3.2</v>
      </c>
      <c r="T118" s="141">
        <f>IF('Crisis Indicator Data'!H115="x","x",IF('Crisis Indicator Data'!I115="x","x",'Crisis Indicator Data'!I115/'Crisis Indicator Data'!H115))</f>
        <v>0.17231075697211157</v>
      </c>
      <c r="U118" s="239">
        <f t="shared" si="46"/>
        <v>5</v>
      </c>
      <c r="V118" s="239">
        <f t="shared" si="47"/>
        <v>4.0999999999999996</v>
      </c>
      <c r="W118" s="239" t="str">
        <f>IF('Crisis Indicator Data'!L115="x","x",IF('Crisis Indicator Data'!L115=0,0,IF(LOG('Crisis Indicator Data'!L115)&lt;W$4,0,IF(LOG('Crisis Indicator Data'!L115)&gt;W$3,5,ROUND(5-(W$3-LOG('Crisis Indicator Data'!L115))/(W$3-W$4)*5,1)))))</f>
        <v>x</v>
      </c>
      <c r="X118" s="246" t="str">
        <f>IF(OR('Crisis Indicator Data'!L115="x",'Crisis Indicator Data'!H115="x"),"x",'Crisis Indicator Data'!L115/'Crisis Indicator Data'!H115)</f>
        <v>x</v>
      </c>
      <c r="Y118" s="239" t="str">
        <f t="shared" si="48"/>
        <v>x</v>
      </c>
      <c r="Z118" s="239" t="str">
        <f t="shared" si="49"/>
        <v>x</v>
      </c>
      <c r="AA118" s="239">
        <f t="shared" si="50"/>
        <v>4.0999999999999996</v>
      </c>
      <c r="AB118" s="247">
        <f t="shared" si="51"/>
        <v>3.2</v>
      </c>
    </row>
    <row r="119" spans="1:28" x14ac:dyDescent="0.25">
      <c r="A119" s="146" t="str">
        <f>'Crisis Indicator Data'!A116</f>
        <v>Darfur refugees in Chad</v>
      </c>
      <c r="B119" s="147" t="str">
        <f>'Crisis Indicator Data'!B116</f>
        <v>International displacement</v>
      </c>
      <c r="C119" s="147" t="str">
        <f>'Crisis Indicator Data'!C116</f>
        <v>TCD005</v>
      </c>
      <c r="D119" s="147" t="str">
        <f>'Crisis Indicator Data'!D116</f>
        <v>Chad</v>
      </c>
      <c r="E119" s="148" t="str">
        <f>'Crisis Indicator Data'!E116</f>
        <v>TCD</v>
      </c>
      <c r="F119" s="245">
        <f>IF('Crisis Indicator Data'!F116="x","x",IF(LOG('Crisis Indicator Data'!F116)&lt;F$4,0,IF(LOG('Crisis Indicator Data'!F116)&gt;F$3,5,ROUND(5-(F$3-LOG('Crisis Indicator Data'!F116))/(F$3-F$4)*5,1))))</f>
        <v>3.9</v>
      </c>
      <c r="G119" s="142">
        <f>IF('Crisis Indicator Data'!F116="x","x",IF(B119="Regional crisis",('Crisis Indicator Data'!F116/VLOOKUP('Impact of the crisis'!$C119,'Regional Crises'!$B$1:$R$66,4,FALSE)),'Crisis Indicator Data'!F116/VLOOKUP('Impact of the crisis'!$E119,'Country Indicator Data'!$B$4:$P$300,15,FALSE)))</f>
        <v>0.16333465692503177</v>
      </c>
      <c r="H119" s="239">
        <f t="shared" si="39"/>
        <v>0.7</v>
      </c>
      <c r="I119" s="239">
        <f t="shared" si="40"/>
        <v>2.2999999999999998</v>
      </c>
      <c r="J119" s="239">
        <f>IF('Crisis Indicator Data'!G116="x","x",IF(LOG('Crisis Indicator Data'!G116)&lt;J$4,0,IF(LOG('Crisis Indicator Data'!G116)&gt;J$3,5,ROUND(5-(J$3-LOG('Crisis Indicator Data'!G116))/(J$3-J$4)*5,1))))</f>
        <v>1.4</v>
      </c>
      <c r="K119" s="142">
        <f>IF('Crisis Indicator Data'!G116="x","x",IF(B119="Regional crisis",('Crisis Indicator Data'!G116/VLOOKUP('Impact of the crisis'!$C119,'Regional Crises'!$B$1:$R$66,5,FALSE)),'Crisis Indicator Data'!G116/VLOOKUP('Impact of the crisis'!$E119,'Country Indicator Data'!$B$4:$P$300,14,FALSE)))</f>
        <v>0.15342025361671727</v>
      </c>
      <c r="L119" s="239">
        <f t="shared" si="41"/>
        <v>0.7</v>
      </c>
      <c r="M119" s="239">
        <f t="shared" si="42"/>
        <v>1.0499999999999998</v>
      </c>
      <c r="N119" s="239">
        <f t="shared" si="43"/>
        <v>1.7</v>
      </c>
      <c r="O119" s="239">
        <f>IF('Crisis Indicator Data'!H116="x","x",IF('Crisis Indicator Data'!H116=0,0,IF(LOG('Crisis Indicator Data'!H116)&lt;O$4,0,IF(LOG('Crisis Indicator Data'!H116)&gt;O$3,5,ROUND(5-(O$3-LOG('Crisis Indicator Data'!H116))/(O$3-O$4)*5,1)))))</f>
        <v>2.6</v>
      </c>
      <c r="P119" s="141">
        <f>IF('Crisis Indicator Data'!H116="x","x",'Crisis Indicator Data'!H116/'Crisis Indicator Data'!G116)</f>
        <v>0.43577803647652308</v>
      </c>
      <c r="Q119" s="239">
        <f t="shared" si="44"/>
        <v>2.2000000000000002</v>
      </c>
      <c r="R119" s="239">
        <f t="shared" si="45"/>
        <v>2.4000000000000004</v>
      </c>
      <c r="S119" s="239">
        <f>IF('Crisis Indicator Data'!I116="x","x",IF('Crisis Indicator Data'!I116=0,0,IF(LOG('Crisis Indicator Data'!I116)&lt;S$4,0,IF(LOG('Crisis Indicator Data'!I116)&gt;S$3,5,ROUND(5-(S$3-LOG('Crisis Indicator Data'!I116))/(S$3-S$4)*5,1)))))</f>
        <v>3.7</v>
      </c>
      <c r="T119" s="141">
        <f>IF('Crisis Indicator Data'!H116="x","x",IF('Crisis Indicator Data'!I116="x","x",'Crisis Indicator Data'!I116/'Crisis Indicator Data'!H116))</f>
        <v>0.33036509349955478</v>
      </c>
      <c r="U119" s="239">
        <f t="shared" si="46"/>
        <v>5</v>
      </c>
      <c r="V119" s="239">
        <f t="shared" si="47"/>
        <v>4.4000000000000004</v>
      </c>
      <c r="W119" s="239">
        <f>IF('Crisis Indicator Data'!L116="x","x",IF('Crisis Indicator Data'!L116=0,0,IF(LOG('Crisis Indicator Data'!L116)&lt;W$4,0,IF(LOG('Crisis Indicator Data'!L116)&gt;W$3,5,ROUND(5-(W$3-LOG('Crisis Indicator Data'!L116))/(W$3-W$4)*5,1)))))</f>
        <v>2</v>
      </c>
      <c r="X119" s="246">
        <f>IF(OR('Crisis Indicator Data'!L116="x",'Crisis Indicator Data'!H116="x"),"x",'Crisis Indicator Data'!L116/'Crisis Indicator Data'!H116)</f>
        <v>2.2261798753339271E-5</v>
      </c>
      <c r="Y119" s="239">
        <f t="shared" si="48"/>
        <v>1.1000000000000001</v>
      </c>
      <c r="Z119" s="239">
        <f t="shared" si="49"/>
        <v>1.6</v>
      </c>
      <c r="AA119" s="239">
        <f t="shared" si="50"/>
        <v>3.3</v>
      </c>
      <c r="AB119" s="247">
        <f t="shared" si="51"/>
        <v>2.9</v>
      </c>
    </row>
    <row r="120" spans="1:28" x14ac:dyDescent="0.25">
      <c r="A120" s="146" t="str">
        <f>'Crisis Indicator Data'!A117</f>
        <v>Tibesti Conflict in Chad</v>
      </c>
      <c r="B120" s="147" t="str">
        <f>'Crisis Indicator Data'!B117</f>
        <v>Conflict</v>
      </c>
      <c r="C120" s="147" t="str">
        <f>'Crisis Indicator Data'!C117</f>
        <v>TCD006</v>
      </c>
      <c r="D120" s="147" t="str">
        <f>'Crisis Indicator Data'!D117</f>
        <v>Chad</v>
      </c>
      <c r="E120" s="148" t="str">
        <f>'Crisis Indicator Data'!E117</f>
        <v>TCD</v>
      </c>
      <c r="F120" s="245">
        <f>IF('Crisis Indicator Data'!F117="x","x",IF(LOG('Crisis Indicator Data'!F117)&lt;F$4,0,IF(LOG('Crisis Indicator Data'!F117)&gt;F$3,5,ROUND(5-(F$3-LOG('Crisis Indicator Data'!F117))/(F$3-F$4)*5,1))))</f>
        <v>3.9</v>
      </c>
      <c r="G120" s="142">
        <f>IF('Crisis Indicator Data'!F117="x","x",IF(B120="Regional crisis",('Crisis Indicator Data'!F117/VLOOKUP('Impact of the crisis'!$C120,'Regional Crises'!$B$1:$R$66,4,FALSE)),'Crisis Indicator Data'!F117/VLOOKUP('Impact of the crisis'!$E120,'Country Indicator Data'!$B$4:$P$300,15,FALSE)))</f>
        <v>0.17471410419313851</v>
      </c>
      <c r="H120" s="239">
        <f t="shared" si="39"/>
        <v>0.8</v>
      </c>
      <c r="I120" s="239">
        <f t="shared" si="40"/>
        <v>2.35</v>
      </c>
      <c r="J120" s="239">
        <f>IF('Crisis Indicator Data'!G117="x","x",IF(LOG('Crisis Indicator Data'!G117)&lt;J$4,0,IF(LOG('Crisis Indicator Data'!G117)&gt;J$3,5,ROUND(5-(J$3-LOG('Crisis Indicator Data'!G117))/(J$3-J$4)*5,1))))</f>
        <v>0</v>
      </c>
      <c r="K120" s="142">
        <f>IF('Crisis Indicator Data'!G117="x","x",IF(B120="Regional crisis",('Crisis Indicator Data'!G117/VLOOKUP('Impact of the crisis'!$C120,'Regional Crises'!$B$1:$R$66,5,FALSE)),'Crisis Indicator Data'!G117/VLOOKUP('Impact of the crisis'!$E120,'Country Indicator Data'!$B$4:$P$300,14,FALSE)))</f>
        <v>2.2623087456093349E-3</v>
      </c>
      <c r="L120" s="239">
        <f t="shared" si="41"/>
        <v>0</v>
      </c>
      <c r="M120" s="239">
        <f t="shared" si="42"/>
        <v>0</v>
      </c>
      <c r="N120" s="239">
        <f t="shared" si="43"/>
        <v>1.3</v>
      </c>
      <c r="O120" s="239">
        <f>IF('Crisis Indicator Data'!H117="x","x",IF('Crisis Indicator Data'!H117=0,0,IF(LOG('Crisis Indicator Data'!H117)&lt;O$4,0,IF(LOG('Crisis Indicator Data'!H117)&gt;O$3,5,ROUND(5-(O$3-LOG('Crisis Indicator Data'!H117))/(O$3-O$4)*5,1)))))</f>
        <v>0.1</v>
      </c>
      <c r="P120" s="141">
        <f>IF('Crisis Indicator Data'!H117="x","x",'Crisis Indicator Data'!H117/'Crisis Indicator Data'!G117)</f>
        <v>1</v>
      </c>
      <c r="Q120" s="239">
        <f t="shared" si="44"/>
        <v>5</v>
      </c>
      <c r="R120" s="239">
        <f t="shared" si="45"/>
        <v>2.5499999999999998</v>
      </c>
      <c r="S120" s="239" t="str">
        <f>IF('Crisis Indicator Data'!I117="x","x",IF('Crisis Indicator Data'!I117=0,0,IF(LOG('Crisis Indicator Data'!I117)&lt;S$4,0,IF(LOG('Crisis Indicator Data'!I117)&gt;S$3,5,ROUND(5-(S$3-LOG('Crisis Indicator Data'!I117))/(S$3-S$4)*5,1)))))</f>
        <v>x</v>
      </c>
      <c r="T120" s="141" t="str">
        <f>IF('Crisis Indicator Data'!H117="x","x",IF('Crisis Indicator Data'!I117="x","x",'Crisis Indicator Data'!I117/'Crisis Indicator Data'!H117))</f>
        <v>x</v>
      </c>
      <c r="U120" s="239" t="str">
        <f t="shared" si="46"/>
        <v>x</v>
      </c>
      <c r="V120" s="239" t="str">
        <f t="shared" si="47"/>
        <v>x</v>
      </c>
      <c r="W120" s="239">
        <f>IF('Crisis Indicator Data'!L117="x","x",IF('Crisis Indicator Data'!L117=0,0,IF(LOG('Crisis Indicator Data'!L117)&lt;W$4,0,IF(LOG('Crisis Indicator Data'!L117)&gt;W$3,5,ROUND(5-(W$3-LOG('Crisis Indicator Data'!L117))/(W$3-W$4)*5,1)))))</f>
        <v>0.9</v>
      </c>
      <c r="X120" s="246">
        <f>IF(OR('Crisis Indicator Data'!L117="x",'Crisis Indicator Data'!H117="x"),"x",'Crisis Indicator Data'!L117/'Crisis Indicator Data'!H117)</f>
        <v>1.0526315789473685E-4</v>
      </c>
      <c r="Y120" s="239">
        <f t="shared" si="48"/>
        <v>5</v>
      </c>
      <c r="Z120" s="239">
        <f t="shared" si="49"/>
        <v>3</v>
      </c>
      <c r="AA120" s="239">
        <f t="shared" si="50"/>
        <v>3</v>
      </c>
      <c r="AB120" s="247">
        <f t="shared" si="51"/>
        <v>2.8</v>
      </c>
    </row>
    <row r="121" spans="1:28" x14ac:dyDescent="0.25">
      <c r="A121" s="146" t="str">
        <f>'Crisis Indicator Data'!A118</f>
        <v>Multiple situations in Thailand</v>
      </c>
      <c r="B121" s="147" t="str">
        <f>'Crisis Indicator Data'!B118</f>
        <v>Multiple crises country</v>
      </c>
      <c r="C121" s="147" t="str">
        <f>'Crisis Indicator Data'!C118</f>
        <v>THA001</v>
      </c>
      <c r="D121" s="147" t="str">
        <f>'Crisis Indicator Data'!D118</f>
        <v>Thailand</v>
      </c>
      <c r="E121" s="148" t="str">
        <f>'Crisis Indicator Data'!E118</f>
        <v>THA</v>
      </c>
      <c r="F121" s="245">
        <f>IF('Crisis Indicator Data'!F118="x","x",IF(LOG('Crisis Indicator Data'!F118)&lt;F$4,0,IF(LOG('Crisis Indicator Data'!F118)&gt;F$3,5,ROUND(5-(F$3-LOG('Crisis Indicator Data'!F118))/(F$3-F$4)*5,1))))</f>
        <v>2.5</v>
      </c>
      <c r="G121" s="142">
        <f>IF('Crisis Indicator Data'!F118="x","x",IF(B121="Regional crisis",('Crisis Indicator Data'!F118/VLOOKUP('Impact of the crisis'!$C121,'Regional Crises'!$B$1:$R$66,4,FALSE)),'Crisis Indicator Data'!F118/VLOOKUP('Impact of the crisis'!$E121,'Country Indicator Data'!$B$4:$P$300,15,FALSE)))</f>
        <v>5.9390475444811998E-2</v>
      </c>
      <c r="H121" s="239">
        <f t="shared" si="39"/>
        <v>0.2</v>
      </c>
      <c r="I121" s="239">
        <f t="shared" si="40"/>
        <v>1.35</v>
      </c>
      <c r="J121" s="239">
        <f>IF('Crisis Indicator Data'!G118="x","x",IF(LOG('Crisis Indicator Data'!G118)&lt;J$4,0,IF(LOG('Crisis Indicator Data'!G118)&gt;J$3,5,ROUND(5-(J$3-LOG('Crisis Indicator Data'!G118))/(J$3-J$4)*5,1))))</f>
        <v>1.8</v>
      </c>
      <c r="K121" s="142">
        <f>IF('Crisis Indicator Data'!G118="x","x",IF(B121="Regional crisis",('Crisis Indicator Data'!G118/VLOOKUP('Impact of the crisis'!$C121,'Regional Crises'!$B$1:$R$66,5,FALSE)),'Crisis Indicator Data'!G118/VLOOKUP('Impact of the crisis'!$E121,'Country Indicator Data'!$B$4:$P$300,14,FALSE)))</f>
        <v>5.3658094071755792E-2</v>
      </c>
      <c r="L121" s="239">
        <f t="shared" si="41"/>
        <v>0.2</v>
      </c>
      <c r="M121" s="239">
        <f t="shared" si="42"/>
        <v>1</v>
      </c>
      <c r="N121" s="239">
        <f t="shared" si="43"/>
        <v>1.2</v>
      </c>
      <c r="O121" s="239">
        <f>IF('Crisis Indicator Data'!H118="x","x",IF('Crisis Indicator Data'!H118=0,0,IF(LOG('Crisis Indicator Data'!H118)&lt;O$4,0,IF(LOG('Crisis Indicator Data'!H118)&gt;O$3,5,ROUND(5-(O$3-LOG('Crisis Indicator Data'!H118))/(O$3-O$4)*5,1)))))</f>
        <v>3.4</v>
      </c>
      <c r="P121" s="141">
        <f>IF('Crisis Indicator Data'!H118="x","x",'Crisis Indicator Data'!H118/'Crisis Indicator Data'!G118)</f>
        <v>1</v>
      </c>
      <c r="Q121" s="239">
        <f t="shared" si="44"/>
        <v>5</v>
      </c>
      <c r="R121" s="239">
        <f t="shared" si="45"/>
        <v>4.2</v>
      </c>
      <c r="S121" s="239">
        <f>IF('Crisis Indicator Data'!I118="x","x",IF('Crisis Indicator Data'!I118=0,0,IF(LOG('Crisis Indicator Data'!I118)&lt;S$4,0,IF(LOG('Crisis Indicator Data'!I118)&gt;S$3,5,ROUND(5-(S$3-LOG('Crisis Indicator Data'!I118))/(S$3-S$4)*5,1)))))</f>
        <v>2.8</v>
      </c>
      <c r="T121" s="141">
        <f>IF('Crisis Indicator Data'!H118="x","x",IF('Crisis Indicator Data'!I118="x","x",'Crisis Indicator Data'!I118/'Crisis Indicator Data'!H118))</f>
        <v>2.5922795153564385E-2</v>
      </c>
      <c r="U121" s="239">
        <f t="shared" si="46"/>
        <v>0.9</v>
      </c>
      <c r="V121" s="239">
        <f t="shared" si="47"/>
        <v>1.9</v>
      </c>
      <c r="W121" s="239">
        <f>IF('Crisis Indicator Data'!L118="x","x",IF('Crisis Indicator Data'!L118=0,0,IF(LOG('Crisis Indicator Data'!L118)&lt;W$4,0,IF(LOG('Crisis Indicator Data'!L118)&gt;W$3,5,ROUND(5-(W$3-LOG('Crisis Indicator Data'!L118))/(W$3-W$4)*5,1)))))</f>
        <v>2.6</v>
      </c>
      <c r="X121" s="246">
        <f>IF(OR('Crisis Indicator Data'!L118="x",'Crisis Indicator Data'!H118="x"),"x",'Crisis Indicator Data'!L118/'Crisis Indicator Data'!H118)</f>
        <v>1.7751479289940828E-5</v>
      </c>
      <c r="Y121" s="239">
        <f t="shared" si="48"/>
        <v>0.9</v>
      </c>
      <c r="Z121" s="239">
        <f t="shared" si="49"/>
        <v>1.8</v>
      </c>
      <c r="AA121" s="239">
        <f t="shared" si="50"/>
        <v>1.9</v>
      </c>
      <c r="AB121" s="247">
        <f t="shared" si="51"/>
        <v>3.3</v>
      </c>
    </row>
    <row r="122" spans="1:28" x14ac:dyDescent="0.25">
      <c r="A122" s="146" t="str">
        <f>'Crisis Indicator Data'!A119</f>
        <v xml:space="preserve">Conflict in southern Thailand </v>
      </c>
      <c r="B122" s="147" t="str">
        <f>'Crisis Indicator Data'!B119</f>
        <v>Conflict</v>
      </c>
      <c r="C122" s="147" t="str">
        <f>'Crisis Indicator Data'!C119</f>
        <v>THA002</v>
      </c>
      <c r="D122" s="147" t="str">
        <f>'Crisis Indicator Data'!D119</f>
        <v>Thailand</v>
      </c>
      <c r="E122" s="148" t="str">
        <f>'Crisis Indicator Data'!E119</f>
        <v>THA</v>
      </c>
      <c r="F122" s="245">
        <f>IF('Crisis Indicator Data'!F119="x","x",IF(LOG('Crisis Indicator Data'!F119)&lt;F$4,0,IF(LOG('Crisis Indicator Data'!F119)&gt;F$3,5,ROUND(5-(F$3-LOG('Crisis Indicator Data'!F119))/(F$3-F$4)*5,1))))</f>
        <v>2.1</v>
      </c>
      <c r="G122" s="142">
        <f>IF('Crisis Indicator Data'!F119="x","x",IF(B122="Regional crisis",('Crisis Indicator Data'!F119/VLOOKUP('Impact of the crisis'!$C122,'Regional Crises'!$B$1:$R$66,4,FALSE)),'Crisis Indicator Data'!F119/VLOOKUP('Impact of the crisis'!$E122,'Country Indicator Data'!$B$4:$P$300,15,FALSE)))</f>
        <v>3.5878564857405704E-2</v>
      </c>
      <c r="H122" s="239">
        <f t="shared" si="39"/>
        <v>0.1</v>
      </c>
      <c r="I122" s="239">
        <f t="shared" si="40"/>
        <v>1.1000000000000001</v>
      </c>
      <c r="J122" s="239">
        <f>IF('Crisis Indicator Data'!G119="x","x",IF(LOG('Crisis Indicator Data'!G119)&lt;J$4,0,IF(LOG('Crisis Indicator Data'!G119)&gt;J$3,5,ROUND(5-(J$3-LOG('Crisis Indicator Data'!G119))/(J$3-J$4)*5,1))))</f>
        <v>1.8</v>
      </c>
      <c r="K122" s="142">
        <f>IF('Crisis Indicator Data'!G119="x","x",IF(B122="Regional crisis",('Crisis Indicator Data'!G119/VLOOKUP('Impact of the crisis'!$C122,'Regional Crises'!$B$1:$R$66,5,FALSE)),'Crisis Indicator Data'!G119/VLOOKUP('Impact of the crisis'!$E122,'Country Indicator Data'!$B$4:$P$300,14,FALSE)))</f>
        <v>5.2282245505813341E-2</v>
      </c>
      <c r="L122" s="239">
        <f t="shared" si="41"/>
        <v>0.2</v>
      </c>
      <c r="M122" s="239">
        <f t="shared" si="42"/>
        <v>1</v>
      </c>
      <c r="N122" s="239">
        <f t="shared" si="43"/>
        <v>1.1000000000000001</v>
      </c>
      <c r="O122" s="239">
        <f>IF('Crisis Indicator Data'!H119="x","x",IF('Crisis Indicator Data'!H119=0,0,IF(LOG('Crisis Indicator Data'!H119)&lt;O$4,0,IF(LOG('Crisis Indicator Data'!H119)&gt;O$3,5,ROUND(5-(O$3-LOG('Crisis Indicator Data'!H119))/(O$3-O$4)*5,1)))))</f>
        <v>3.4</v>
      </c>
      <c r="P122" s="141">
        <f>IF('Crisis Indicator Data'!H119="x","x",'Crisis Indicator Data'!H119/'Crisis Indicator Data'!G119)</f>
        <v>1</v>
      </c>
      <c r="Q122" s="239">
        <f t="shared" si="44"/>
        <v>5</v>
      </c>
      <c r="R122" s="239">
        <f t="shared" si="45"/>
        <v>4.2</v>
      </c>
      <c r="S122" s="239" t="str">
        <f>IF('Crisis Indicator Data'!I119="x","x",IF('Crisis Indicator Data'!I119=0,0,IF(LOG('Crisis Indicator Data'!I119)&lt;S$4,0,IF(LOG('Crisis Indicator Data'!I119)&gt;S$3,5,ROUND(5-(S$3-LOG('Crisis Indicator Data'!I119))/(S$3-S$4)*5,1)))))</f>
        <v>x</v>
      </c>
      <c r="T122" s="141" t="str">
        <f>IF('Crisis Indicator Data'!H119="x","x",IF('Crisis Indicator Data'!I119="x","x",'Crisis Indicator Data'!I119/'Crisis Indicator Data'!H119))</f>
        <v>x</v>
      </c>
      <c r="U122" s="239" t="str">
        <f t="shared" si="46"/>
        <v>x</v>
      </c>
      <c r="V122" s="239" t="str">
        <f t="shared" si="47"/>
        <v>x</v>
      </c>
      <c r="W122" s="239">
        <f>IF('Crisis Indicator Data'!L119="x","x",IF('Crisis Indicator Data'!L119=0,0,IF(LOG('Crisis Indicator Data'!L119)&lt;W$4,0,IF(LOG('Crisis Indicator Data'!L119)&gt;W$3,5,ROUND(5-(W$3-LOG('Crisis Indicator Data'!L119))/(W$3-W$4)*5,1)))))</f>
        <v>2.6</v>
      </c>
      <c r="X122" s="246">
        <f>IF(OR('Crisis Indicator Data'!L119="x",'Crisis Indicator Data'!H119="x"),"x",'Crisis Indicator Data'!L119/'Crisis Indicator Data'!H119)</f>
        <v>1.8218623481781378E-5</v>
      </c>
      <c r="Y122" s="239">
        <f t="shared" si="48"/>
        <v>0.9</v>
      </c>
      <c r="Z122" s="239">
        <f t="shared" si="49"/>
        <v>1.8</v>
      </c>
      <c r="AA122" s="239">
        <f t="shared" si="50"/>
        <v>1.8</v>
      </c>
      <c r="AB122" s="247">
        <f t="shared" si="51"/>
        <v>3.2</v>
      </c>
    </row>
    <row r="123" spans="1:28" x14ac:dyDescent="0.25">
      <c r="A123" s="146" t="str">
        <f>'Crisis Indicator Data'!A120</f>
        <v>Myanmar refugees in Thailand</v>
      </c>
      <c r="B123" s="147" t="str">
        <f>'Crisis Indicator Data'!B120</f>
        <v>International displacement</v>
      </c>
      <c r="C123" s="147" t="str">
        <f>'Crisis Indicator Data'!C120</f>
        <v>THA003</v>
      </c>
      <c r="D123" s="147" t="str">
        <f>'Crisis Indicator Data'!D120</f>
        <v>Thailand</v>
      </c>
      <c r="E123" s="148" t="str">
        <f>'Crisis Indicator Data'!E120</f>
        <v>THA</v>
      </c>
      <c r="F123" s="245">
        <f>IF('Crisis Indicator Data'!F120="x","x",IF(LOG('Crisis Indicator Data'!F120)&lt;F$4,0,IF(LOG('Crisis Indicator Data'!F120)&gt;F$3,5,ROUND(5-(F$3-LOG('Crisis Indicator Data'!F120))/(F$3-F$4)*5,1))))</f>
        <v>0</v>
      </c>
      <c r="G123" s="142">
        <f>IF('Crisis Indicator Data'!F120="x","x",IF(B123="Regional crisis",('Crisis Indicator Data'!F120/VLOOKUP('Impact of the crisis'!$C123,'Regional Crises'!$B$1:$R$66,4,FALSE)),'Crisis Indicator Data'!F120/VLOOKUP('Impact of the crisis'!$E123,'Country Indicator Data'!$B$4:$P$300,15,FALSE)))</f>
        <v>1.7616316623930788E-5</v>
      </c>
      <c r="H123" s="239">
        <f t="shared" si="39"/>
        <v>0</v>
      </c>
      <c r="I123" s="239">
        <f t="shared" si="40"/>
        <v>0</v>
      </c>
      <c r="J123" s="239">
        <f>IF('Crisis Indicator Data'!G120="x","x",IF(LOG('Crisis Indicator Data'!G120)&lt;J$4,0,IF(LOG('Crisis Indicator Data'!G120)&gt;J$3,5,ROUND(5-(J$3-LOG('Crisis Indicator Data'!G120))/(J$3-J$4)*5,1))))</f>
        <v>0</v>
      </c>
      <c r="K123" s="142">
        <f>IF('Crisis Indicator Data'!G120="x","x",IF(B123="Regional crisis",('Crisis Indicator Data'!G120/VLOOKUP('Impact of the crisis'!$C123,'Regional Crises'!$B$1:$R$66,5,FALSE)),'Crisis Indicator Data'!G120/VLOOKUP('Impact of the crisis'!$E123,'Country Indicator Data'!$B$4:$P$300,14,FALSE)))</f>
        <v>1.3909677809528129E-3</v>
      </c>
      <c r="L123" s="239">
        <f t="shared" si="41"/>
        <v>0</v>
      </c>
      <c r="M123" s="239">
        <f t="shared" si="42"/>
        <v>0</v>
      </c>
      <c r="N123" s="239">
        <f t="shared" si="43"/>
        <v>0</v>
      </c>
      <c r="O123" s="239">
        <f>IF('Crisis Indicator Data'!H120="x","x",IF('Crisis Indicator Data'!H120=0,0,IF(LOG('Crisis Indicator Data'!H120)&lt;O$4,0,IF(LOG('Crisis Indicator Data'!H120)&gt;O$3,5,ROUND(5-(O$3-LOG('Crisis Indicator Data'!H120))/(O$3-O$4)*5,1)))))</f>
        <v>0.8</v>
      </c>
      <c r="P123" s="141">
        <f>IF('Crisis Indicator Data'!H120="x","x",'Crisis Indicator Data'!H120/'Crisis Indicator Data'!G120)</f>
        <v>1</v>
      </c>
      <c r="Q123" s="239">
        <f t="shared" si="44"/>
        <v>5</v>
      </c>
      <c r="R123" s="239">
        <f t="shared" si="45"/>
        <v>2.9</v>
      </c>
      <c r="S123" s="239">
        <f>IF('Crisis Indicator Data'!I120="x","x",IF('Crisis Indicator Data'!I120=0,0,IF(LOG('Crisis Indicator Data'!I120)&lt;S$4,0,IF(LOG('Crisis Indicator Data'!I120)&gt;S$3,5,ROUND(5-(S$3-LOG('Crisis Indicator Data'!I120))/(S$3-S$4)*5,1)))))</f>
        <v>2.8</v>
      </c>
      <c r="T123" s="141">
        <f>IF('Crisis Indicator Data'!H120="x","x",IF('Crisis Indicator Data'!I120="x","x",'Crisis Indicator Data'!I120/'Crisis Indicator Data'!H120))</f>
        <v>1</v>
      </c>
      <c r="U123" s="239">
        <f t="shared" si="46"/>
        <v>5</v>
      </c>
      <c r="V123" s="239">
        <f t="shared" si="47"/>
        <v>3.9</v>
      </c>
      <c r="W123" s="239" t="str">
        <f>IF('Crisis Indicator Data'!L120="x","x",IF('Crisis Indicator Data'!L120=0,0,IF(LOG('Crisis Indicator Data'!L120)&lt;W$4,0,IF(LOG('Crisis Indicator Data'!L120)&gt;W$3,5,ROUND(5-(W$3-LOG('Crisis Indicator Data'!L120))/(W$3-W$4)*5,1)))))</f>
        <v>x</v>
      </c>
      <c r="X123" s="246" t="str">
        <f>IF(OR('Crisis Indicator Data'!L120="x",'Crisis Indicator Data'!H120="x"),"x",'Crisis Indicator Data'!L120/'Crisis Indicator Data'!H120)</f>
        <v>x</v>
      </c>
      <c r="Y123" s="239" t="str">
        <f t="shared" si="48"/>
        <v>x</v>
      </c>
      <c r="Z123" s="239" t="str">
        <f t="shared" si="49"/>
        <v>x</v>
      </c>
      <c r="AA123" s="239">
        <f t="shared" si="50"/>
        <v>3.9</v>
      </c>
      <c r="AB123" s="247">
        <f t="shared" si="51"/>
        <v>3.4</v>
      </c>
    </row>
    <row r="124" spans="1:28" x14ac:dyDescent="0.25">
      <c r="A124" s="146" t="str">
        <f>'Crisis Indicator Data'!A121</f>
        <v>Tropical Cyclone Seroja</v>
      </c>
      <c r="B124" s="147" t="str">
        <f>'Crisis Indicator Data'!B121</f>
        <v>Tropical cyclone</v>
      </c>
      <c r="C124" s="147" t="str">
        <f>'Crisis Indicator Data'!C121</f>
        <v>TLS002</v>
      </c>
      <c r="D124" s="147" t="str">
        <f>'Crisis Indicator Data'!D121</f>
        <v>Timor Leste</v>
      </c>
      <c r="E124" s="148" t="str">
        <f>'Crisis Indicator Data'!E121</f>
        <v>TLS</v>
      </c>
      <c r="F124" s="245">
        <f>IF('Crisis Indicator Data'!F121="x","x",IF(LOG('Crisis Indicator Data'!F121)&lt;F$4,0,IF(LOG('Crisis Indicator Data'!F121)&gt;F$3,5,ROUND(5-(F$3-LOG('Crisis Indicator Data'!F121))/(F$3-F$4)*5,1))))</f>
        <v>2</v>
      </c>
      <c r="G124" s="142">
        <f>IF('Crisis Indicator Data'!F121="x","x",IF(B124="Regional crisis",('Crisis Indicator Data'!F121/VLOOKUP('Impact of the crisis'!$C124,'Regional Crises'!$B$1:$R$66,4,FALSE)),'Crisis Indicator Data'!F121/VLOOKUP('Impact of the crisis'!$E124,'Country Indicator Data'!$B$4:$P$300,15,FALSE)))</f>
        <v>1</v>
      </c>
      <c r="H124" s="239">
        <f t="shared" si="39"/>
        <v>5</v>
      </c>
      <c r="I124" s="239">
        <f t="shared" si="40"/>
        <v>3.5</v>
      </c>
      <c r="J124" s="239">
        <f>IF('Crisis Indicator Data'!G121="x","x",IF(LOG('Crisis Indicator Data'!G121)&lt;J$4,0,IF(LOG('Crisis Indicator Data'!G121)&gt;J$3,5,ROUND(5-(J$3-LOG('Crisis Indicator Data'!G121))/(J$3-J$4)*5,1))))</f>
        <v>0.4</v>
      </c>
      <c r="K124" s="142">
        <f>IF('Crisis Indicator Data'!G121="x","x",IF(B124="Regional crisis",('Crisis Indicator Data'!G121/VLOOKUP('Impact of the crisis'!$C124,'Regional Crises'!$B$1:$R$66,5,FALSE)),'Crisis Indicator Data'!G121/VLOOKUP('Impact of the crisis'!$E124,'Country Indicator Data'!$B$4:$P$300,14,FALSE)))</f>
        <v>1</v>
      </c>
      <c r="L124" s="239">
        <f t="shared" si="41"/>
        <v>5</v>
      </c>
      <c r="M124" s="239">
        <f t="shared" si="42"/>
        <v>2.7</v>
      </c>
      <c r="N124" s="239">
        <f t="shared" si="43"/>
        <v>3.1</v>
      </c>
      <c r="O124" s="239">
        <f>IF('Crisis Indicator Data'!H121="x","x",IF('Crisis Indicator Data'!H121=0,0,IF(LOG('Crisis Indicator Data'!H121)&lt;O$4,0,IF(LOG('Crisis Indicator Data'!H121)&gt;O$3,5,ROUND(5-(O$3-LOG('Crisis Indicator Data'!H121))/(O$3-O$4)*5,1)))))</f>
        <v>0</v>
      </c>
      <c r="P124" s="141">
        <f>IF('Crisis Indicator Data'!H121="x","x",'Crisis Indicator Data'!H121/'Crisis Indicator Data'!G121)</f>
        <v>2.5522041763341066E-2</v>
      </c>
      <c r="Q124" s="239">
        <f t="shared" si="44"/>
        <v>0.1</v>
      </c>
      <c r="R124" s="239">
        <f t="shared" si="45"/>
        <v>0.05</v>
      </c>
      <c r="S124" s="239">
        <f>IF('Crisis Indicator Data'!I121="x","x",IF('Crisis Indicator Data'!I121=0,0,IF(LOG('Crisis Indicator Data'!I121)&lt;S$4,0,IF(LOG('Crisis Indicator Data'!I121)&gt;S$3,5,ROUND(5-(S$3-LOG('Crisis Indicator Data'!I121))/(S$3-S$4)*5,1)))))</f>
        <v>0.4</v>
      </c>
      <c r="T124" s="141">
        <f>IF('Crisis Indicator Data'!H121="x","x",IF('Crisis Indicator Data'!I121="x","x",'Crisis Indicator Data'!I121/'Crisis Indicator Data'!H121))</f>
        <v>6.0606060606060608E-2</v>
      </c>
      <c r="U124" s="239">
        <f t="shared" si="46"/>
        <v>2</v>
      </c>
      <c r="V124" s="239">
        <f t="shared" si="47"/>
        <v>1.2</v>
      </c>
      <c r="W124" s="239">
        <f>IF('Crisis Indicator Data'!L121="x","x",IF('Crisis Indicator Data'!L121=0,0,IF(LOG('Crisis Indicator Data'!L121)&lt;W$4,0,IF(LOG('Crisis Indicator Data'!L121)&gt;W$3,5,ROUND(5-(W$3-LOG('Crisis Indicator Data'!L121))/(W$3-W$4)*5,1)))))</f>
        <v>2.4</v>
      </c>
      <c r="X124" s="246">
        <f>IF(OR('Crisis Indicator Data'!L121="x",'Crisis Indicator Data'!H121="x"),"x",'Crisis Indicator Data'!L121/'Crisis Indicator Data'!H121)</f>
        <v>1.3636363636363637E-3</v>
      </c>
      <c r="Y124" s="239">
        <f t="shared" si="48"/>
        <v>5</v>
      </c>
      <c r="Z124" s="239">
        <f t="shared" si="49"/>
        <v>3.7</v>
      </c>
      <c r="AA124" s="239">
        <f t="shared" si="50"/>
        <v>2.7</v>
      </c>
      <c r="AB124" s="247">
        <f t="shared" si="51"/>
        <v>1.6</v>
      </c>
    </row>
    <row r="125" spans="1:28" x14ac:dyDescent="0.25">
      <c r="A125" s="146" t="str">
        <f>'Crisis Indicator Data'!A122</f>
        <v>Venezuelan refugees in Trinidad and Tobago</v>
      </c>
      <c r="B125" s="147" t="str">
        <f>'Crisis Indicator Data'!B122</f>
        <v>International displacement</v>
      </c>
      <c r="C125" s="147" t="str">
        <f>'Crisis Indicator Data'!C122</f>
        <v>TTO002</v>
      </c>
      <c r="D125" s="147" t="str">
        <f>'Crisis Indicator Data'!D122</f>
        <v>Trinidad and Tobago</v>
      </c>
      <c r="E125" s="148" t="str">
        <f>'Crisis Indicator Data'!E122</f>
        <v>TTO</v>
      </c>
      <c r="F125" s="245">
        <f>IF('Crisis Indicator Data'!F122="x","x",IF(LOG('Crisis Indicator Data'!F122)&lt;F$4,0,IF(LOG('Crisis Indicator Data'!F122)&gt;F$3,5,ROUND(5-(F$3-LOG('Crisis Indicator Data'!F122))/(F$3-F$4)*5,1))))</f>
        <v>1.2</v>
      </c>
      <c r="G125" s="142">
        <f>IF('Crisis Indicator Data'!F122="x","x",IF(B125="Regional crisis",('Crisis Indicator Data'!F122/VLOOKUP('Impact of the crisis'!$C125,'Regional Crises'!$B$1:$R$66,4,FALSE)),'Crisis Indicator Data'!F122/VLOOKUP('Impact of the crisis'!$E125,'Country Indicator Data'!$B$4:$P$300,15,FALSE)))</f>
        <v>1</v>
      </c>
      <c r="H125" s="239">
        <f t="shared" si="39"/>
        <v>5</v>
      </c>
      <c r="I125" s="239">
        <f t="shared" si="40"/>
        <v>3.1</v>
      </c>
      <c r="J125" s="239">
        <f>IF('Crisis Indicator Data'!G122="x","x",IF(LOG('Crisis Indicator Data'!G122)&lt;J$4,0,IF(LOG('Crisis Indicator Data'!G122)&gt;J$3,5,ROUND(5-(J$3-LOG('Crisis Indicator Data'!G122))/(J$3-J$4)*5,1))))</f>
        <v>0.5</v>
      </c>
      <c r="K125" s="142">
        <f>IF('Crisis Indicator Data'!G122="x","x",IF(B125="Regional crisis",('Crisis Indicator Data'!G122/VLOOKUP('Impact of the crisis'!$C125,'Regional Crises'!$B$1:$R$66,5,FALSE)),'Crisis Indicator Data'!G122/VLOOKUP('Impact of the crisis'!$E125,'Country Indicator Data'!$B$4:$P$300,14,FALSE)))</f>
        <v>0.99656357388316152</v>
      </c>
      <c r="L125" s="239">
        <f t="shared" si="41"/>
        <v>5</v>
      </c>
      <c r="M125" s="239">
        <f t="shared" si="42"/>
        <v>2.75</v>
      </c>
      <c r="N125" s="239">
        <f t="shared" si="43"/>
        <v>2.9</v>
      </c>
      <c r="O125" s="239">
        <f>IF('Crisis Indicator Data'!H122="x","x",IF('Crisis Indicator Data'!H122=0,0,IF(LOG('Crisis Indicator Data'!H122)&lt;O$4,0,IF(LOG('Crisis Indicator Data'!H122)&gt;O$3,5,ROUND(5-(O$3-LOG('Crisis Indicator Data'!H122))/(O$3-O$4)*5,1)))))</f>
        <v>0.5</v>
      </c>
      <c r="P125" s="141">
        <f>IF('Crisis Indicator Data'!H122="x","x",'Crisis Indicator Data'!H122/'Crisis Indicator Data'!G122)</f>
        <v>4.1379310344827586E-2</v>
      </c>
      <c r="Q125" s="239">
        <f t="shared" si="44"/>
        <v>0.2</v>
      </c>
      <c r="R125" s="239">
        <f t="shared" si="45"/>
        <v>0.35</v>
      </c>
      <c r="S125" s="239">
        <f>IF('Crisis Indicator Data'!I122="x","x",IF('Crisis Indicator Data'!I122=0,0,IF(LOG('Crisis Indicator Data'!I122)&lt;S$4,0,IF(LOG('Crisis Indicator Data'!I122)&gt;S$3,5,ROUND(5-(S$3-LOG('Crisis Indicator Data'!I122))/(S$3-S$4)*5,1)))))</f>
        <v>2.5</v>
      </c>
      <c r="T125" s="141">
        <f>IF('Crisis Indicator Data'!H122="x","x",IF('Crisis Indicator Data'!I122="x","x",'Crisis Indicator Data'!I122/'Crisis Indicator Data'!H122))</f>
        <v>1</v>
      </c>
      <c r="U125" s="239">
        <f t="shared" si="46"/>
        <v>5</v>
      </c>
      <c r="V125" s="239">
        <f t="shared" si="47"/>
        <v>3.8</v>
      </c>
      <c r="W125" s="239">
        <f>IF('Crisis Indicator Data'!L122="x","x",IF('Crisis Indicator Data'!L122=0,0,IF(LOG('Crisis Indicator Data'!L122)&lt;W$4,0,IF(LOG('Crisis Indicator Data'!L122)&gt;W$3,5,ROUND(5-(W$3-LOG('Crisis Indicator Data'!L122))/(W$3-W$4)*5,1)))))</f>
        <v>2.5</v>
      </c>
      <c r="X125" s="246">
        <f>IF(OR('Crisis Indicator Data'!L122="x",'Crisis Indicator Data'!H122="x"),"x",'Crisis Indicator Data'!L122/'Crisis Indicator Data'!H122)</f>
        <v>1E-3</v>
      </c>
      <c r="Y125" s="239">
        <f t="shared" si="48"/>
        <v>5</v>
      </c>
      <c r="Z125" s="239">
        <f t="shared" si="49"/>
        <v>3.8</v>
      </c>
      <c r="AA125" s="239">
        <f t="shared" si="50"/>
        <v>3.8</v>
      </c>
      <c r="AB125" s="247">
        <f t="shared" si="51"/>
        <v>2.4</v>
      </c>
    </row>
    <row r="126" spans="1:28" x14ac:dyDescent="0.25">
      <c r="A126" s="146" t="str">
        <f>'Crisis Indicator Data'!A123</f>
        <v>Mixed migration flows in Tunisia</v>
      </c>
      <c r="B126" s="147" t="str">
        <f>'Crisis Indicator Data'!B123</f>
        <v>International displacement</v>
      </c>
      <c r="C126" s="147" t="str">
        <f>'Crisis Indicator Data'!C123</f>
        <v>TUN002</v>
      </c>
      <c r="D126" s="147" t="str">
        <f>'Crisis Indicator Data'!D123</f>
        <v>Tunisia</v>
      </c>
      <c r="E126" s="148" t="str">
        <f>'Crisis Indicator Data'!E123</f>
        <v>TUN</v>
      </c>
      <c r="F126" s="245">
        <f>IF('Crisis Indicator Data'!F123="x","x",IF(LOG('Crisis Indicator Data'!F123)&lt;F$4,0,IF(LOG('Crisis Indicator Data'!F123)&gt;F$3,5,ROUND(5-(F$3-LOG('Crisis Indicator Data'!F123))/(F$3-F$4)*5,1))))</f>
        <v>3.7</v>
      </c>
      <c r="G126" s="142">
        <f>IF('Crisis Indicator Data'!F123="x","x",IF(B126="Regional crisis",('Crisis Indicator Data'!F123/VLOOKUP('Impact of the crisis'!$C126,'Regional Crises'!$B$1:$R$66,4,FALSE)),'Crisis Indicator Data'!F123/VLOOKUP('Impact of the crisis'!$E126,'Country Indicator Data'!$B$4:$P$300,15,FALSE)))</f>
        <v>1</v>
      </c>
      <c r="H126" s="239">
        <f t="shared" si="39"/>
        <v>5</v>
      </c>
      <c r="I126" s="239">
        <f t="shared" si="40"/>
        <v>4.3499999999999996</v>
      </c>
      <c r="J126" s="239">
        <f>IF('Crisis Indicator Data'!G123="x","x",IF(LOG('Crisis Indicator Data'!G123)&lt;J$4,0,IF(LOG('Crisis Indicator Data'!G123)&gt;J$3,5,ROUND(5-(J$3-LOG('Crisis Indicator Data'!G123))/(J$3-J$4)*5,1))))</f>
        <v>3.6</v>
      </c>
      <c r="K126" s="142">
        <f>IF('Crisis Indicator Data'!G123="x","x",IF(B126="Regional crisis",('Crisis Indicator Data'!G123/VLOOKUP('Impact of the crisis'!$C126,'Regional Crises'!$B$1:$R$66,5,FALSE)),'Crisis Indicator Data'!G123/VLOOKUP('Impact of the crisis'!$E126,'Country Indicator Data'!$B$4:$P$300,14,FALSE)))</f>
        <v>1</v>
      </c>
      <c r="L126" s="239">
        <f t="shared" si="41"/>
        <v>5</v>
      </c>
      <c r="M126" s="239">
        <f t="shared" si="42"/>
        <v>4.3</v>
      </c>
      <c r="N126" s="239">
        <f t="shared" si="43"/>
        <v>4.3</v>
      </c>
      <c r="O126" s="239" t="str">
        <f>IF('Crisis Indicator Data'!H123="x","x",IF('Crisis Indicator Data'!H123=0,0,IF(LOG('Crisis Indicator Data'!H123)&lt;O$4,0,IF(LOG('Crisis Indicator Data'!H123)&gt;O$3,5,ROUND(5-(O$3-LOG('Crisis Indicator Data'!H123))/(O$3-O$4)*5,1)))))</f>
        <v>x</v>
      </c>
      <c r="P126" s="141" t="str">
        <f>IF('Crisis Indicator Data'!H123="x","x",'Crisis Indicator Data'!H123/'Crisis Indicator Data'!G123)</f>
        <v>x</v>
      </c>
      <c r="Q126" s="239" t="str">
        <f t="shared" si="44"/>
        <v>x</v>
      </c>
      <c r="R126" s="239" t="str">
        <f t="shared" si="45"/>
        <v>x</v>
      </c>
      <c r="S126" s="239" t="str">
        <f>IF('Crisis Indicator Data'!I123="x","x",IF('Crisis Indicator Data'!I123=0,0,IF(LOG('Crisis Indicator Data'!I123)&lt;S$4,0,IF(LOG('Crisis Indicator Data'!I123)&gt;S$3,5,ROUND(5-(S$3-LOG('Crisis Indicator Data'!I123))/(S$3-S$4)*5,1)))))</f>
        <v>x</v>
      </c>
      <c r="T126" s="141" t="str">
        <f>IF('Crisis Indicator Data'!H123="x","x",IF('Crisis Indicator Data'!I123="x","x",'Crisis Indicator Data'!I123/'Crisis Indicator Data'!H123))</f>
        <v>x</v>
      </c>
      <c r="U126" s="239" t="str">
        <f t="shared" si="46"/>
        <v>x</v>
      </c>
      <c r="V126" s="239" t="str">
        <f t="shared" si="47"/>
        <v>x</v>
      </c>
      <c r="W126" s="239">
        <f>IF('Crisis Indicator Data'!L123="x","x",IF('Crisis Indicator Data'!L123=0,0,IF(LOG('Crisis Indicator Data'!L123)&lt;W$4,0,IF(LOG('Crisis Indicator Data'!L123)&gt;W$3,5,ROUND(5-(W$3-LOG('Crisis Indicator Data'!L123))/(W$3-W$4)*5,1)))))</f>
        <v>4.2</v>
      </c>
      <c r="X126" s="246" t="str">
        <f>IF(OR('Crisis Indicator Data'!L123="x",'Crisis Indicator Data'!H123="x"),"x",'Crisis Indicator Data'!L123/'Crisis Indicator Data'!H123)</f>
        <v>x</v>
      </c>
      <c r="Y126" s="239" t="str">
        <f t="shared" si="48"/>
        <v>x</v>
      </c>
      <c r="Z126" s="239">
        <f t="shared" si="49"/>
        <v>4.2</v>
      </c>
      <c r="AA126" s="239">
        <f t="shared" si="50"/>
        <v>4.2</v>
      </c>
      <c r="AB126" s="247">
        <f t="shared" si="51"/>
        <v>4.2</v>
      </c>
    </row>
    <row r="127" spans="1:28" x14ac:dyDescent="0.25">
      <c r="A127" s="146" t="str">
        <f>'Crisis Indicator Data'!A124</f>
        <v>Complex situation in Turkey</v>
      </c>
      <c r="B127" s="147" t="str">
        <f>'Crisis Indicator Data'!B124</f>
        <v>Multiple crises country</v>
      </c>
      <c r="C127" s="147" t="str">
        <f>'Crisis Indicator Data'!C124</f>
        <v>TUR001</v>
      </c>
      <c r="D127" s="147" t="str">
        <f>'Crisis Indicator Data'!D124</f>
        <v>Turkey</v>
      </c>
      <c r="E127" s="148" t="str">
        <f>'Crisis Indicator Data'!E124</f>
        <v>TUR</v>
      </c>
      <c r="F127" s="245">
        <f>IF('Crisis Indicator Data'!F124="x","x",IF(LOG('Crisis Indicator Data'!F124)&lt;F$4,0,IF(LOG('Crisis Indicator Data'!F124)&gt;F$3,5,ROUND(5-(F$3-LOG('Crisis Indicator Data'!F124))/(F$3-F$4)*5,1))))</f>
        <v>4.3</v>
      </c>
      <c r="G127" s="142">
        <f>IF('Crisis Indicator Data'!F124="x","x",IF(B127="Regional crisis",('Crisis Indicator Data'!F124/VLOOKUP('Impact of the crisis'!$C127,'Regional Crises'!$B$1:$R$66,4,FALSE)),'Crisis Indicator Data'!F124/VLOOKUP('Impact of the crisis'!$E127,'Country Indicator Data'!$B$4:$P$300,15,FALSE)))</f>
        <v>0.49234437327027275</v>
      </c>
      <c r="H127" s="239">
        <f t="shared" si="39"/>
        <v>2.4</v>
      </c>
      <c r="I127" s="239">
        <f t="shared" si="40"/>
        <v>3.3499999999999996</v>
      </c>
      <c r="J127" s="239">
        <f>IF('Crisis Indicator Data'!G124="x","x",IF(LOG('Crisis Indicator Data'!G124)&lt;J$4,0,IF(LOG('Crisis Indicator Data'!G124)&gt;J$3,5,ROUND(5-(J$3-LOG('Crisis Indicator Data'!G124))/(J$3-J$4)*5,1))))</f>
        <v>5</v>
      </c>
      <c r="K127" s="142">
        <f>IF('Crisis Indicator Data'!G124="x","x",IF(B127="Regional crisis",('Crisis Indicator Data'!G124/VLOOKUP('Impact of the crisis'!$C127,'Regional Crises'!$B$1:$R$66,5,FALSE)),'Crisis Indicator Data'!G124/VLOOKUP('Impact of the crisis'!$E127,'Country Indicator Data'!$B$4:$P$300,14,FALSE)))</f>
        <v>0.64258659954452835</v>
      </c>
      <c r="L127" s="239">
        <f t="shared" si="41"/>
        <v>3.2</v>
      </c>
      <c r="M127" s="239">
        <f t="shared" si="42"/>
        <v>4.0999999999999996</v>
      </c>
      <c r="N127" s="239">
        <f t="shared" si="43"/>
        <v>3.8</v>
      </c>
      <c r="O127" s="239">
        <f>IF('Crisis Indicator Data'!H124="x","x",IF('Crisis Indicator Data'!H124=0,0,IF(LOG('Crisis Indicator Data'!H124)&lt;O$4,0,IF(LOG('Crisis Indicator Data'!H124)&gt;O$3,5,ROUND(5-(O$3-LOG('Crisis Indicator Data'!H124))/(O$3-O$4)*5,1)))))</f>
        <v>3.8</v>
      </c>
      <c r="P127" s="141">
        <f>IF('Crisis Indicator Data'!H124="x","x",'Crisis Indicator Data'!H124/'Crisis Indicator Data'!G124)</f>
        <v>0.10822405849545802</v>
      </c>
      <c r="Q127" s="239">
        <f t="shared" si="44"/>
        <v>0.5</v>
      </c>
      <c r="R127" s="239">
        <f t="shared" si="45"/>
        <v>2.15</v>
      </c>
      <c r="S127" s="239">
        <f>IF('Crisis Indicator Data'!I124="x","x",IF('Crisis Indicator Data'!I124=0,0,IF(LOG('Crisis Indicator Data'!I124)&lt;S$4,0,IF(LOG('Crisis Indicator Data'!I124)&gt;S$3,5,ROUND(5-(S$3-LOG('Crisis Indicator Data'!I124))/(S$3-S$4)*5,1)))))</f>
        <v>5</v>
      </c>
      <c r="T127" s="141">
        <f>IF('Crisis Indicator Data'!H124="x","x",IF('Crisis Indicator Data'!I124="x","x",'Crisis Indicator Data'!I124/'Crisis Indicator Data'!H124))</f>
        <v>0.68976215098241989</v>
      </c>
      <c r="U127" s="239">
        <f t="shared" si="46"/>
        <v>5</v>
      </c>
      <c r="V127" s="239">
        <f t="shared" si="47"/>
        <v>5</v>
      </c>
      <c r="W127" s="239">
        <f>IF('Crisis Indicator Data'!L124="x","x",IF('Crisis Indicator Data'!L124=0,0,IF(LOG('Crisis Indicator Data'!L124)&lt;W$4,0,IF(LOG('Crisis Indicator Data'!L124)&gt;W$3,5,ROUND(5-(W$3-LOG('Crisis Indicator Data'!L124))/(W$3-W$4)*5,1)))))</f>
        <v>3</v>
      </c>
      <c r="X127" s="246">
        <f>IF(OR('Crisis Indicator Data'!L124="x",'Crisis Indicator Data'!H124="x"),"x",'Crisis Indicator Data'!L124/'Crisis Indicator Data'!H124)</f>
        <v>2.2578421234057221E-5</v>
      </c>
      <c r="Y127" s="239">
        <f t="shared" si="48"/>
        <v>1.1000000000000001</v>
      </c>
      <c r="Z127" s="239">
        <f t="shared" si="49"/>
        <v>2.1</v>
      </c>
      <c r="AA127" s="239">
        <f t="shared" si="50"/>
        <v>4</v>
      </c>
      <c r="AB127" s="247">
        <f t="shared" si="51"/>
        <v>3.2</v>
      </c>
    </row>
    <row r="128" spans="1:28" x14ac:dyDescent="0.25">
      <c r="A128" s="146" t="str">
        <f>'Crisis Indicator Data'!A125</f>
        <v>Syrian Refugees in Turkey</v>
      </c>
      <c r="B128" s="147" t="str">
        <f>'Crisis Indicator Data'!B125</f>
        <v>International displacement</v>
      </c>
      <c r="C128" s="147" t="str">
        <f>'Crisis Indicator Data'!C125</f>
        <v>TUR002</v>
      </c>
      <c r="D128" s="147" t="str">
        <f>'Crisis Indicator Data'!D125</f>
        <v>Turkey</v>
      </c>
      <c r="E128" s="148" t="str">
        <f>'Crisis Indicator Data'!E125</f>
        <v>TUR</v>
      </c>
      <c r="F128" s="245">
        <f>IF('Crisis Indicator Data'!F125="x","x",IF(LOG('Crisis Indicator Data'!F125)&lt;F$4,0,IF(LOG('Crisis Indicator Data'!F125)&gt;F$3,5,ROUND(5-(F$3-LOG('Crisis Indicator Data'!F125))/(F$3-F$4)*5,1))))</f>
        <v>3.5</v>
      </c>
      <c r="G128" s="142">
        <f>IF('Crisis Indicator Data'!F125="x","x",IF(B128="Regional crisis",('Crisis Indicator Data'!F125/VLOOKUP('Impact of the crisis'!$C128,'Regional Crises'!$B$1:$R$66,4,FALSE)),'Crisis Indicator Data'!F125/VLOOKUP('Impact of the crisis'!$E128,'Country Indicator Data'!$B$4:$P$300,15,FALSE)))</f>
        <v>0.1715473669165703</v>
      </c>
      <c r="H128" s="239">
        <f t="shared" si="39"/>
        <v>0.8</v>
      </c>
      <c r="I128" s="239">
        <f t="shared" si="40"/>
        <v>2.15</v>
      </c>
      <c r="J128" s="239">
        <f>IF('Crisis Indicator Data'!G125="x","x",IF(LOG('Crisis Indicator Data'!G125)&lt;J$4,0,IF(LOG('Crisis Indicator Data'!G125)&gt;J$3,5,ROUND(5-(J$3-LOG('Crisis Indicator Data'!G125))/(J$3-J$4)*5,1))))</f>
        <v>5</v>
      </c>
      <c r="K128" s="142">
        <f>IF('Crisis Indicator Data'!G125="x","x",IF(B128="Regional crisis",('Crisis Indicator Data'!G125/VLOOKUP('Impact of the crisis'!$C128,'Regional Crises'!$B$1:$R$66,5,FALSE)),'Crisis Indicator Data'!G125/VLOOKUP('Impact of the crisis'!$E128,'Country Indicator Data'!$B$4:$P$300,14,FALSE)))</f>
        <v>0.4333932638139758</v>
      </c>
      <c r="L128" s="239">
        <f t="shared" si="41"/>
        <v>2.1</v>
      </c>
      <c r="M128" s="239">
        <f t="shared" si="42"/>
        <v>3.55</v>
      </c>
      <c r="N128" s="239">
        <f t="shared" si="43"/>
        <v>2.9</v>
      </c>
      <c r="O128" s="239">
        <f>IF('Crisis Indicator Data'!H125="x","x",IF('Crisis Indicator Data'!H125=0,0,IF(LOG('Crisis Indicator Data'!H125)&lt;O$4,0,IF(LOG('Crisis Indicator Data'!H125)&gt;O$3,5,ROUND(5-(O$3-LOG('Crisis Indicator Data'!H125))/(O$3-O$4)*5,1)))))</f>
        <v>3.7</v>
      </c>
      <c r="P128" s="141">
        <f>IF('Crisis Indicator Data'!H125="x","x",'Crisis Indicator Data'!H125/'Crisis Indicator Data'!G125)</f>
        <v>0.15161236794070468</v>
      </c>
      <c r="Q128" s="239">
        <f t="shared" si="44"/>
        <v>0.7</v>
      </c>
      <c r="R128" s="239">
        <f t="shared" si="45"/>
        <v>2.2000000000000002</v>
      </c>
      <c r="S128" s="239">
        <f>IF('Crisis Indicator Data'!I125="x","x",IF('Crisis Indicator Data'!I125=0,0,IF(LOG('Crisis Indicator Data'!I125)&lt;S$4,0,IF(LOG('Crisis Indicator Data'!I125)&gt;S$3,5,ROUND(5-(S$3-LOG('Crisis Indicator Data'!I125))/(S$3-S$4)*5,1)))))</f>
        <v>5</v>
      </c>
      <c r="T128" s="141">
        <f>IF('Crisis Indicator Data'!H125="x","x",IF('Crisis Indicator Data'!I125="x","x",'Crisis Indicator Data'!I125/'Crisis Indicator Data'!H125))</f>
        <v>0.67165268150310109</v>
      </c>
      <c r="U128" s="239">
        <f t="shared" si="46"/>
        <v>5</v>
      </c>
      <c r="V128" s="239">
        <f t="shared" si="47"/>
        <v>5</v>
      </c>
      <c r="W128" s="239" t="str">
        <f>IF('Crisis Indicator Data'!L125="x","x",IF('Crisis Indicator Data'!L125=0,0,IF(LOG('Crisis Indicator Data'!L125)&lt;W$4,0,IF(LOG('Crisis Indicator Data'!L125)&gt;W$3,5,ROUND(5-(W$3-LOG('Crisis Indicator Data'!L125))/(W$3-W$4)*5,1)))))</f>
        <v>x</v>
      </c>
      <c r="X128" s="246" t="str">
        <f>IF(OR('Crisis Indicator Data'!L125="x",'Crisis Indicator Data'!H125="x"),"x",'Crisis Indicator Data'!L125/'Crisis Indicator Data'!H125)</f>
        <v>x</v>
      </c>
      <c r="Y128" s="239" t="str">
        <f t="shared" si="48"/>
        <v>x</v>
      </c>
      <c r="Z128" s="239" t="str">
        <f t="shared" si="49"/>
        <v>x</v>
      </c>
      <c r="AA128" s="239">
        <f t="shared" si="50"/>
        <v>5</v>
      </c>
      <c r="AB128" s="247">
        <f t="shared" si="51"/>
        <v>4</v>
      </c>
    </row>
    <row r="129" spans="1:28" x14ac:dyDescent="0.25">
      <c r="A129" s="146" t="str">
        <f>'Crisis Indicator Data'!A126</f>
        <v>Mixed Migration Flows in Turkey</v>
      </c>
      <c r="B129" s="147" t="str">
        <f>'Crisis Indicator Data'!B126</f>
        <v>International displacement</v>
      </c>
      <c r="C129" s="147" t="str">
        <f>'Crisis Indicator Data'!C126</f>
        <v>TUR003</v>
      </c>
      <c r="D129" s="147" t="str">
        <f>'Crisis Indicator Data'!D126</f>
        <v>Turkey</v>
      </c>
      <c r="E129" s="148" t="str">
        <f>'Crisis Indicator Data'!E126</f>
        <v>TUR</v>
      </c>
      <c r="F129" s="245">
        <f>IF('Crisis Indicator Data'!F126="x","x",IF(LOG('Crisis Indicator Data'!F126)&lt;F$4,0,IF(LOG('Crisis Indicator Data'!F126)&gt;F$3,5,ROUND(5-(F$3-LOG('Crisis Indicator Data'!F126))/(F$3-F$4)*5,1))))</f>
        <v>3.7</v>
      </c>
      <c r="G129" s="142">
        <f>IF('Crisis Indicator Data'!F126="x","x",IF(B129="Regional crisis",('Crisis Indicator Data'!F126/VLOOKUP('Impact of the crisis'!$C129,'Regional Crises'!$B$1:$R$66,4,FALSE)),'Crisis Indicator Data'!F126/VLOOKUP('Impact of the crisis'!$E129,'Country Indicator Data'!$B$4:$P$300,15,FALSE)))</f>
        <v>0.23063550017540896</v>
      </c>
      <c r="H129" s="239">
        <f t="shared" si="39"/>
        <v>1.1000000000000001</v>
      </c>
      <c r="I129" s="239">
        <f t="shared" si="40"/>
        <v>2.4000000000000004</v>
      </c>
      <c r="J129" s="239">
        <f>IF('Crisis Indicator Data'!G126="x","x",IF(LOG('Crisis Indicator Data'!G126)&lt;J$4,0,IF(LOG('Crisis Indicator Data'!G126)&gt;J$3,5,ROUND(5-(J$3-LOG('Crisis Indicator Data'!G126))/(J$3-J$4)*5,1))))</f>
        <v>5</v>
      </c>
      <c r="K129" s="142">
        <f>IF('Crisis Indicator Data'!G126="x","x",IF(B129="Regional crisis",('Crisis Indicator Data'!G126/VLOOKUP('Impact of the crisis'!$C129,'Regional Crises'!$B$1:$R$66,5,FALSE)),'Crisis Indicator Data'!G126/VLOOKUP('Impact of the crisis'!$E129,'Country Indicator Data'!$B$4:$P$300,14,FALSE)))</f>
        <v>0.45098885293060048</v>
      </c>
      <c r="L129" s="239">
        <f t="shared" si="41"/>
        <v>2.2000000000000002</v>
      </c>
      <c r="M129" s="239">
        <f t="shared" si="42"/>
        <v>3.6</v>
      </c>
      <c r="N129" s="239">
        <f t="shared" si="43"/>
        <v>3.1</v>
      </c>
      <c r="O129" s="239">
        <f>IF('Crisis Indicator Data'!H126="x","x",IF('Crisis Indicator Data'!H126=0,0,IF(LOG('Crisis Indicator Data'!H126)&lt;O$4,0,IF(LOG('Crisis Indicator Data'!H126)&gt;O$3,5,ROUND(5-(O$3-LOG('Crisis Indicator Data'!H126))/(O$3-O$4)*5,1)))))</f>
        <v>3.8</v>
      </c>
      <c r="P129" s="141">
        <f>IF('Crisis Indicator Data'!H126="x","x",'Crisis Indicator Data'!H126/'Crisis Indicator Data'!G126)</f>
        <v>0.15420188167756338</v>
      </c>
      <c r="Q129" s="239">
        <f t="shared" si="44"/>
        <v>0.7</v>
      </c>
      <c r="R129" s="239">
        <f t="shared" si="45"/>
        <v>2.25</v>
      </c>
      <c r="S129" s="239">
        <f>IF('Crisis Indicator Data'!I126="x","x",IF('Crisis Indicator Data'!I126=0,0,IF(LOG('Crisis Indicator Data'!I126)&lt;S$4,0,IF(LOG('Crisis Indicator Data'!I126)&gt;S$3,5,ROUND(5-(S$3-LOG('Crisis Indicator Data'!I126))/(S$3-S$4)*5,1)))))</f>
        <v>5</v>
      </c>
      <c r="T129" s="141">
        <f>IF('Crisis Indicator Data'!H126="x","x",IF('Crisis Indicator Data'!I126="x","x",'Crisis Indicator Data'!I126/'Crisis Indicator Data'!H126))</f>
        <v>0.68976215098241989</v>
      </c>
      <c r="U129" s="239">
        <f t="shared" si="46"/>
        <v>5</v>
      </c>
      <c r="V129" s="239">
        <f t="shared" si="47"/>
        <v>5</v>
      </c>
      <c r="W129" s="239">
        <f>IF('Crisis Indicator Data'!L126="x","x",IF('Crisis Indicator Data'!L126=0,0,IF(LOG('Crisis Indicator Data'!L126)&lt;W$4,0,IF(LOG('Crisis Indicator Data'!L126)&gt;W$3,5,ROUND(5-(W$3-LOG('Crisis Indicator Data'!L126))/(W$3-W$4)*5,1)))))</f>
        <v>2.2000000000000002</v>
      </c>
      <c r="X129" s="246">
        <f>IF(OR('Crisis Indicator Data'!L126="x",'Crisis Indicator Data'!H126="x"),"x",'Crisis Indicator Data'!L126/'Crisis Indicator Data'!H126)</f>
        <v>6.204756980351603E-6</v>
      </c>
      <c r="Y129" s="239">
        <f t="shared" si="48"/>
        <v>0.3</v>
      </c>
      <c r="Z129" s="239">
        <f t="shared" si="49"/>
        <v>1.3</v>
      </c>
      <c r="AA129" s="239">
        <f t="shared" si="50"/>
        <v>3.8</v>
      </c>
      <c r="AB129" s="247">
        <f t="shared" si="51"/>
        <v>3.1</v>
      </c>
    </row>
    <row r="130" spans="1:28" x14ac:dyDescent="0.25">
      <c r="A130" s="146" t="str">
        <f>'Crisis Indicator Data'!A127</f>
        <v>Kurdish Conflict</v>
      </c>
      <c r="B130" s="147" t="str">
        <f>'Crisis Indicator Data'!B127</f>
        <v>Conflict</v>
      </c>
      <c r="C130" s="147" t="str">
        <f>'Crisis Indicator Data'!C127</f>
        <v>TUR004</v>
      </c>
      <c r="D130" s="147" t="str">
        <f>'Crisis Indicator Data'!D127</f>
        <v>Turkey</v>
      </c>
      <c r="E130" s="148" t="str">
        <f>'Crisis Indicator Data'!E127</f>
        <v>TUR</v>
      </c>
      <c r="F130" s="245">
        <f>IF('Crisis Indicator Data'!F127="x","x",IF(LOG('Crisis Indicator Data'!F127)&lt;F$4,0,IF(LOG('Crisis Indicator Data'!F127)&gt;F$3,5,ROUND(5-(F$3-LOG('Crisis Indicator Data'!F127))/(F$3-F$4)*5,1))))</f>
        <v>3.8</v>
      </c>
      <c r="G130" s="142">
        <f>IF('Crisis Indicator Data'!F127="x","x",IF(B130="Regional crisis",('Crisis Indicator Data'!F127/VLOOKUP('Impact of the crisis'!$C130,'Regional Crises'!$B$1:$R$66,4,FALSE)),'Crisis Indicator Data'!F127/VLOOKUP('Impact of the crisis'!$E130,'Country Indicator Data'!$B$4:$P$300,15,FALSE)))</f>
        <v>0.25413120590413574</v>
      </c>
      <c r="H130" s="239">
        <f t="shared" si="39"/>
        <v>1.2</v>
      </c>
      <c r="I130" s="239">
        <f t="shared" si="40"/>
        <v>2.5</v>
      </c>
      <c r="J130" s="239">
        <f>IF('Crisis Indicator Data'!G127="x","x",IF(LOG('Crisis Indicator Data'!G127)&lt;J$4,0,IF(LOG('Crisis Indicator Data'!G127)&gt;J$3,5,ROUND(5-(J$3-LOG('Crisis Indicator Data'!G127))/(J$3-J$4)*5,1))))</f>
        <v>3.7</v>
      </c>
      <c r="K130" s="142">
        <f>IF('Crisis Indicator Data'!G127="x","x",IF(B130="Regional crisis",('Crisis Indicator Data'!G127/VLOOKUP('Impact of the crisis'!$C130,'Regional Crises'!$B$1:$R$66,5,FALSE)),'Crisis Indicator Data'!G127/VLOOKUP('Impact of the crisis'!$E130,'Country Indicator Data'!$B$4:$P$300,14,FALSE)))</f>
        <v>0.15550761117104159</v>
      </c>
      <c r="L130" s="239">
        <f t="shared" si="41"/>
        <v>0.7</v>
      </c>
      <c r="M130" s="239">
        <f t="shared" si="42"/>
        <v>2.2000000000000002</v>
      </c>
      <c r="N130" s="239">
        <f t="shared" si="43"/>
        <v>2.4</v>
      </c>
      <c r="O130" s="239" t="str">
        <f>IF('Crisis Indicator Data'!H127="x","x",IF('Crisis Indicator Data'!H127=0,0,IF(LOG('Crisis Indicator Data'!H127)&lt;O$4,0,IF(LOG('Crisis Indicator Data'!H127)&gt;O$3,5,ROUND(5-(O$3-LOG('Crisis Indicator Data'!H127))/(O$3-O$4)*5,1)))))</f>
        <v>x</v>
      </c>
      <c r="P130" s="141" t="str">
        <f>IF('Crisis Indicator Data'!H127="x","x",'Crisis Indicator Data'!H127/'Crisis Indicator Data'!G127)</f>
        <v>x</v>
      </c>
      <c r="Q130" s="239" t="str">
        <f t="shared" si="44"/>
        <v>x</v>
      </c>
      <c r="R130" s="239" t="str">
        <f t="shared" si="45"/>
        <v>x</v>
      </c>
      <c r="S130" s="239" t="str">
        <f>IF('Crisis Indicator Data'!I127="x","x",IF('Crisis Indicator Data'!I127=0,0,IF(LOG('Crisis Indicator Data'!I127)&lt;S$4,0,IF(LOG('Crisis Indicator Data'!I127)&gt;S$3,5,ROUND(5-(S$3-LOG('Crisis Indicator Data'!I127))/(S$3-S$4)*5,1)))))</f>
        <v>x</v>
      </c>
      <c r="T130" s="141" t="str">
        <f>IF('Crisis Indicator Data'!H127="x","x",IF('Crisis Indicator Data'!I127="x","x",'Crisis Indicator Data'!I127/'Crisis Indicator Data'!H127))</f>
        <v>x</v>
      </c>
      <c r="U130" s="239" t="str">
        <f t="shared" si="46"/>
        <v>x</v>
      </c>
      <c r="V130" s="239" t="str">
        <f t="shared" si="47"/>
        <v>x</v>
      </c>
      <c r="W130" s="239">
        <f>IF('Crisis Indicator Data'!L127="x","x",IF('Crisis Indicator Data'!L127=0,0,IF(LOG('Crisis Indicator Data'!L127)&lt;W$4,0,IF(LOG('Crisis Indicator Data'!L127)&gt;W$3,5,ROUND(5-(W$3-LOG('Crisis Indicator Data'!L127))/(W$3-W$4)*5,1)))))</f>
        <v>2.8</v>
      </c>
      <c r="X130" s="246" t="str">
        <f>IF(OR('Crisis Indicator Data'!L127="x",'Crisis Indicator Data'!H127="x"),"x",'Crisis Indicator Data'!L127/'Crisis Indicator Data'!H127)</f>
        <v>x</v>
      </c>
      <c r="Y130" s="239" t="str">
        <f t="shared" si="48"/>
        <v>x</v>
      </c>
      <c r="Z130" s="239">
        <f t="shared" si="49"/>
        <v>2.8</v>
      </c>
      <c r="AA130" s="239">
        <f t="shared" si="50"/>
        <v>2.8</v>
      </c>
      <c r="AB130" s="247">
        <f t="shared" si="51"/>
        <v>2.8</v>
      </c>
    </row>
    <row r="131" spans="1:28" x14ac:dyDescent="0.25">
      <c r="A131" s="146" t="str">
        <f>'Crisis Indicator Data'!A128</f>
        <v>International Displacement in Tanzania</v>
      </c>
      <c r="B131" s="147" t="str">
        <f>'Crisis Indicator Data'!B128</f>
        <v>International displacement</v>
      </c>
      <c r="C131" s="147" t="str">
        <f>'Crisis Indicator Data'!C128</f>
        <v>TZA002</v>
      </c>
      <c r="D131" s="147" t="str">
        <f>'Crisis Indicator Data'!D128</f>
        <v>Tanzania</v>
      </c>
      <c r="E131" s="148" t="str">
        <f>'Crisis Indicator Data'!E128</f>
        <v>TZA</v>
      </c>
      <c r="F131" s="245">
        <f>IF('Crisis Indicator Data'!F128="x","x",IF(LOG('Crisis Indicator Data'!F128)&lt;F$4,0,IF(LOG('Crisis Indicator Data'!F128)&gt;F$3,5,ROUND(5-(F$3-LOG('Crisis Indicator Data'!F128))/(F$3-F$4)*5,1))))</f>
        <v>3.8</v>
      </c>
      <c r="G131" s="142">
        <f>IF('Crisis Indicator Data'!F128="x","x",IF(B131="Regional crisis",('Crisis Indicator Data'!F128/VLOOKUP('Impact of the crisis'!$C131,'Regional Crises'!$B$1:$R$66,4,FALSE)),'Crisis Indicator Data'!F128/VLOOKUP('Impact of the crisis'!$E131,'Country Indicator Data'!$B$4:$P$300,15,FALSE)))</f>
        <v>0.21110860239331677</v>
      </c>
      <c r="H131" s="239">
        <f t="shared" si="39"/>
        <v>1</v>
      </c>
      <c r="I131" s="239">
        <f t="shared" si="40"/>
        <v>2.4</v>
      </c>
      <c r="J131" s="239">
        <f>IF('Crisis Indicator Data'!G128="x","x",IF(LOG('Crisis Indicator Data'!G128)&lt;J$4,0,IF(LOG('Crisis Indicator Data'!G128)&gt;J$3,5,ROUND(5-(J$3-LOG('Crisis Indicator Data'!G128))/(J$3-J$4)*5,1))))</f>
        <v>3.5</v>
      </c>
      <c r="K131" s="142">
        <f>IF('Crisis Indicator Data'!G128="x","x",IF(B131="Regional crisis",('Crisis Indicator Data'!G128/VLOOKUP('Impact of the crisis'!$C131,'Regional Crises'!$B$1:$R$66,5,FALSE)),'Crisis Indicator Data'!G128/VLOOKUP('Impact of the crisis'!$E131,'Country Indicator Data'!$B$4:$P$300,14,FALSE)))</f>
        <v>0.19712095783518177</v>
      </c>
      <c r="L131" s="239">
        <f t="shared" si="41"/>
        <v>0.9</v>
      </c>
      <c r="M131" s="239">
        <f t="shared" si="42"/>
        <v>2.2000000000000002</v>
      </c>
      <c r="N131" s="239">
        <f t="shared" si="43"/>
        <v>2.2999999999999998</v>
      </c>
      <c r="O131" s="239">
        <f>IF('Crisis Indicator Data'!H128="x","x",IF('Crisis Indicator Data'!H128=0,0,IF(LOG('Crisis Indicator Data'!H128)&lt;O$4,0,IF(LOG('Crisis Indicator Data'!H128)&gt;O$3,5,ROUND(5-(O$3-LOG('Crisis Indicator Data'!H128))/(O$3-O$4)*5,1)))))</f>
        <v>4.3</v>
      </c>
      <c r="P131" s="141">
        <f>IF('Crisis Indicator Data'!H128="x","x",'Crisis Indicator Data'!H128/'Crisis Indicator Data'!G128)</f>
        <v>1</v>
      </c>
      <c r="Q131" s="239">
        <f t="shared" si="44"/>
        <v>5</v>
      </c>
      <c r="R131" s="239">
        <f t="shared" si="45"/>
        <v>4.6500000000000004</v>
      </c>
      <c r="S131" s="239">
        <f>IF('Crisis Indicator Data'!I128="x","x",IF('Crisis Indicator Data'!I128=0,0,IF(LOG('Crisis Indicator Data'!I128)&lt;S$4,0,IF(LOG('Crisis Indicator Data'!I128)&gt;S$3,5,ROUND(5-(S$3-LOG('Crisis Indicator Data'!I128))/(S$3-S$4)*5,1)))))</f>
        <v>3.5</v>
      </c>
      <c r="T131" s="141">
        <f>IF('Crisis Indicator Data'!H128="x","x",IF('Crisis Indicator Data'!I128="x","x",'Crisis Indicator Data'!I128/'Crisis Indicator Data'!H128))</f>
        <v>2.3172123233564469E-2</v>
      </c>
      <c r="U131" s="239">
        <f t="shared" si="46"/>
        <v>0.8</v>
      </c>
      <c r="V131" s="239">
        <f t="shared" si="47"/>
        <v>2.2000000000000002</v>
      </c>
      <c r="W131" s="239">
        <f>IF('Crisis Indicator Data'!L128="x","x",IF('Crisis Indicator Data'!L128=0,0,IF(LOG('Crisis Indicator Data'!L128)&lt;W$4,0,IF(LOG('Crisis Indicator Data'!L128)&gt;W$3,5,ROUND(5-(W$3-LOG('Crisis Indicator Data'!L128))/(W$3-W$4)*5,1)))))</f>
        <v>0.4</v>
      </c>
      <c r="X131" s="246">
        <f>IF(OR('Crisis Indicator Data'!L128="x",'Crisis Indicator Data'!H128="x"),"x",'Crisis Indicator Data'!L128/'Crisis Indicator Data'!H128)</f>
        <v>1.7554638813306417E-7</v>
      </c>
      <c r="Y131" s="239">
        <f t="shared" si="48"/>
        <v>0</v>
      </c>
      <c r="Z131" s="239">
        <f t="shared" si="49"/>
        <v>0.2</v>
      </c>
      <c r="AA131" s="239">
        <f t="shared" si="50"/>
        <v>1.3</v>
      </c>
      <c r="AB131" s="247">
        <f t="shared" si="51"/>
        <v>3.4</v>
      </c>
    </row>
    <row r="132" spans="1:28" x14ac:dyDescent="0.25">
      <c r="A132" s="146" t="str">
        <f>'Crisis Indicator Data'!A129</f>
        <v>International Displacement in Uganda</v>
      </c>
      <c r="B132" s="147" t="str">
        <f>'Crisis Indicator Data'!B129</f>
        <v>International displacement</v>
      </c>
      <c r="C132" s="147" t="str">
        <f>'Crisis Indicator Data'!C129</f>
        <v>UGA005</v>
      </c>
      <c r="D132" s="147" t="str">
        <f>'Crisis Indicator Data'!D129</f>
        <v>Uganda</v>
      </c>
      <c r="E132" s="148" t="str">
        <f>'Crisis Indicator Data'!E129</f>
        <v>UGA</v>
      </c>
      <c r="F132" s="245">
        <f>IF('Crisis Indicator Data'!F129="x","x",IF(LOG('Crisis Indicator Data'!F129)&lt;F$4,0,IF(LOG('Crisis Indicator Data'!F129)&gt;F$3,5,ROUND(5-(F$3-LOG('Crisis Indicator Data'!F129))/(F$3-F$4)*5,1))))</f>
        <v>3</v>
      </c>
      <c r="G132" s="142">
        <f>IF('Crisis Indicator Data'!F129="x","x",IF(B132="Regional crisis",('Crisis Indicator Data'!F129/VLOOKUP('Impact of the crisis'!$C132,'Regional Crises'!$B$1:$R$66,4,FALSE)),'Crisis Indicator Data'!F129/VLOOKUP('Impact of the crisis'!$E132,'Country Indicator Data'!$B$4:$P$300,15,FALSE)))</f>
        <v>0.3324456413325354</v>
      </c>
      <c r="H132" s="239">
        <f t="shared" si="39"/>
        <v>1.6</v>
      </c>
      <c r="I132" s="239">
        <f t="shared" si="40"/>
        <v>2.2999999999999998</v>
      </c>
      <c r="J132" s="239">
        <f>IF('Crisis Indicator Data'!G129="x","x",IF(LOG('Crisis Indicator Data'!G129)&lt;J$4,0,IF(LOG('Crisis Indicator Data'!G129)&gt;J$3,5,ROUND(5-(J$3-LOG('Crisis Indicator Data'!G129))/(J$3-J$4)*5,1))))</f>
        <v>2.9</v>
      </c>
      <c r="K132" s="142">
        <f>IF('Crisis Indicator Data'!G129="x","x",IF(B132="Regional crisis",('Crisis Indicator Data'!G129/VLOOKUP('Impact of the crisis'!$C132,'Regional Crises'!$B$1:$R$66,5,FALSE)),'Crisis Indicator Data'!G129/VLOOKUP('Impact of the crisis'!$E132,'Country Indicator Data'!$B$4:$P$300,14,FALSE)))</f>
        <v>0.185143710339679</v>
      </c>
      <c r="L132" s="239">
        <f t="shared" si="41"/>
        <v>0.9</v>
      </c>
      <c r="M132" s="239">
        <f t="shared" si="42"/>
        <v>1.9</v>
      </c>
      <c r="N132" s="239">
        <f t="shared" si="43"/>
        <v>2.1</v>
      </c>
      <c r="O132" s="239">
        <f>IF('Crisis Indicator Data'!H129="x","x",IF('Crisis Indicator Data'!H129=0,0,IF(LOG('Crisis Indicator Data'!H129)&lt;O$4,0,IF(LOG('Crisis Indicator Data'!H129)&gt;O$3,5,ROUND(5-(O$3-LOG('Crisis Indicator Data'!H129))/(O$3-O$4)*5,1)))))</f>
        <v>2.8</v>
      </c>
      <c r="P132" s="141">
        <f>IF('Crisis Indicator Data'!H129="x","x",'Crisis Indicator Data'!H129/'Crisis Indicator Data'!G129)</f>
        <v>0.1928763440860215</v>
      </c>
      <c r="Q132" s="239">
        <f t="shared" si="44"/>
        <v>0.9</v>
      </c>
      <c r="R132" s="239">
        <f t="shared" si="45"/>
        <v>1.8499999999999999</v>
      </c>
      <c r="S132" s="239">
        <f>IF('Crisis Indicator Data'!I129="x","x",IF('Crisis Indicator Data'!I129=0,0,IF(LOG('Crisis Indicator Data'!I129)&lt;S$4,0,IF(LOG('Crisis Indicator Data'!I129)&gt;S$3,5,ROUND(5-(S$3-LOG('Crisis Indicator Data'!I129))/(S$3-S$4)*5,1)))))</f>
        <v>4.5</v>
      </c>
      <c r="T132" s="141">
        <f>IF('Crisis Indicator Data'!H129="x","x",IF('Crisis Indicator Data'!I129="x","x",'Crisis Indicator Data'!I129/'Crisis Indicator Data'!H129))</f>
        <v>1</v>
      </c>
      <c r="U132" s="239">
        <f t="shared" si="46"/>
        <v>5</v>
      </c>
      <c r="V132" s="239">
        <f t="shared" si="47"/>
        <v>4.8</v>
      </c>
      <c r="W132" s="239" t="str">
        <f>IF('Crisis Indicator Data'!L129="x","x",IF('Crisis Indicator Data'!L129=0,0,IF(LOG('Crisis Indicator Data'!L129)&lt;W$4,0,IF(LOG('Crisis Indicator Data'!L129)&gt;W$3,5,ROUND(5-(W$3-LOG('Crisis Indicator Data'!L129))/(W$3-W$4)*5,1)))))</f>
        <v>x</v>
      </c>
      <c r="X132" s="246" t="str">
        <f>IF(OR('Crisis Indicator Data'!L129="x",'Crisis Indicator Data'!H129="x"),"x",'Crisis Indicator Data'!L129/'Crisis Indicator Data'!H129)</f>
        <v>x</v>
      </c>
      <c r="Y132" s="239" t="str">
        <f t="shared" si="48"/>
        <v>x</v>
      </c>
      <c r="Z132" s="239" t="str">
        <f t="shared" si="49"/>
        <v>x</v>
      </c>
      <c r="AA132" s="239">
        <f t="shared" si="50"/>
        <v>4.8</v>
      </c>
      <c r="AB132" s="247">
        <f t="shared" si="51"/>
        <v>3.7</v>
      </c>
    </row>
    <row r="133" spans="1:28" x14ac:dyDescent="0.25">
      <c r="A133" s="146" t="str">
        <f>'Crisis Indicator Data'!A130</f>
        <v>Conflict in Ukraine</v>
      </c>
      <c r="B133" s="147" t="str">
        <f>'Crisis Indicator Data'!B130</f>
        <v>Conflict</v>
      </c>
      <c r="C133" s="147" t="str">
        <f>'Crisis Indicator Data'!C130</f>
        <v>UKR002</v>
      </c>
      <c r="D133" s="147" t="str">
        <f>'Crisis Indicator Data'!D130</f>
        <v>Ukraine</v>
      </c>
      <c r="E133" s="148" t="str">
        <f>'Crisis Indicator Data'!E130</f>
        <v>UKR</v>
      </c>
      <c r="F133" s="245">
        <f>IF('Crisis Indicator Data'!F130="x","x",IF(LOG('Crisis Indicator Data'!F130)&lt;F$4,0,IF(LOG('Crisis Indicator Data'!F130)&gt;F$3,5,ROUND(5-(F$3-LOG('Crisis Indicator Data'!F130))/(F$3-F$4)*5,1))))</f>
        <v>2.9</v>
      </c>
      <c r="G133" s="142">
        <f>IF('Crisis Indicator Data'!F130="x","x",IF(B133="Regional crisis",('Crisis Indicator Data'!F130/VLOOKUP('Impact of the crisis'!$C133,'Regional Crises'!$B$1:$R$66,4,FALSE)),'Crisis Indicator Data'!F130/VLOOKUP('Impact of the crisis'!$E133,'Country Indicator Data'!$B$4:$P$300,15,FALSE)))</f>
        <v>9.1846916052408981E-2</v>
      </c>
      <c r="H133" s="239">
        <f t="shared" si="39"/>
        <v>0.4</v>
      </c>
      <c r="I133" s="239">
        <f t="shared" si="40"/>
        <v>1.65</v>
      </c>
      <c r="J133" s="239">
        <f>IF('Crisis Indicator Data'!G130="x","x",IF(LOG('Crisis Indicator Data'!G130)&lt;J$4,0,IF(LOG('Crisis Indicator Data'!G130)&gt;J$3,5,ROUND(5-(J$3-LOG('Crisis Indicator Data'!G130))/(J$3-J$4)*5,1))))</f>
        <v>2.7</v>
      </c>
      <c r="K133" s="142">
        <f>IF('Crisis Indicator Data'!G130="x","x",IF(B133="Regional crisis",('Crisis Indicator Data'!G130/VLOOKUP('Impact of the crisis'!$C133,'Regional Crises'!$B$1:$R$66,5,FALSE)),'Crisis Indicator Data'!G130/VLOOKUP('Impact of the crisis'!$E133,'Country Indicator Data'!$B$4:$P$300,14,FALSE)))</f>
        <v>0.14995008794029566</v>
      </c>
      <c r="L133" s="239">
        <f t="shared" si="41"/>
        <v>0.7</v>
      </c>
      <c r="M133" s="239">
        <f t="shared" si="42"/>
        <v>1.7000000000000002</v>
      </c>
      <c r="N133" s="239">
        <f t="shared" si="43"/>
        <v>1.7</v>
      </c>
      <c r="O133" s="239">
        <f>IF('Crisis Indicator Data'!H130="x","x",IF('Crisis Indicator Data'!H130=0,0,IF(LOG('Crisis Indicator Data'!H130)&lt;O$4,0,IF(LOG('Crisis Indicator Data'!H130)&gt;O$3,5,ROUND(5-(O$3-LOG('Crisis Indicator Data'!H130))/(O$3-O$4)*5,1)))))</f>
        <v>3.7</v>
      </c>
      <c r="P133" s="141">
        <f>IF('Crisis Indicator Data'!H130="x","x",'Crisis Indicator Data'!H130/'Crisis Indicator Data'!G130)</f>
        <v>0.85592011412268187</v>
      </c>
      <c r="Q133" s="239">
        <f t="shared" si="44"/>
        <v>4.3</v>
      </c>
      <c r="R133" s="239">
        <f t="shared" si="45"/>
        <v>4</v>
      </c>
      <c r="S133" s="239">
        <f>IF('Crisis Indicator Data'!I130="x","x",IF('Crisis Indicator Data'!I130=0,0,IF(LOG('Crisis Indicator Data'!I130)&lt;S$4,0,IF(LOG('Crisis Indicator Data'!I130)&gt;S$3,5,ROUND(5-(S$3-LOG('Crisis Indicator Data'!I130))/(S$3-S$4)*5,1)))))</f>
        <v>4.5</v>
      </c>
      <c r="T133" s="141">
        <f>IF('Crisis Indicator Data'!H130="x","x",IF('Crisis Indicator Data'!I130="x","x",'Crisis Indicator Data'!I130/'Crisis Indicator Data'!H130))</f>
        <v>0.27</v>
      </c>
      <c r="U133" s="239">
        <f t="shared" si="46"/>
        <v>5</v>
      </c>
      <c r="V133" s="239">
        <f t="shared" si="47"/>
        <v>4.8</v>
      </c>
      <c r="W133" s="239">
        <f>IF('Crisis Indicator Data'!L130="x","x",IF('Crisis Indicator Data'!L130=0,0,IF(LOG('Crisis Indicator Data'!L130)&lt;W$4,0,IF(LOG('Crisis Indicator Data'!L130)&gt;W$3,5,ROUND(5-(W$3-LOG('Crisis Indicator Data'!L130))/(W$3-W$4)*5,1)))))</f>
        <v>0.7</v>
      </c>
      <c r="X133" s="246">
        <f>IF(OR('Crisis Indicator Data'!L130="x",'Crisis Indicator Data'!H130="x"),"x",'Crisis Indicator Data'!L130/'Crisis Indicator Data'!H130)</f>
        <v>5.5555555555555552E-7</v>
      </c>
      <c r="Y133" s="239">
        <f t="shared" si="48"/>
        <v>0</v>
      </c>
      <c r="Z133" s="239">
        <f t="shared" si="49"/>
        <v>0.4</v>
      </c>
      <c r="AA133" s="239">
        <f t="shared" si="50"/>
        <v>3.3</v>
      </c>
      <c r="AB133" s="247">
        <f t="shared" si="51"/>
        <v>3.7</v>
      </c>
    </row>
    <row r="134" spans="1:28" x14ac:dyDescent="0.25">
      <c r="A134" s="146" t="str">
        <f>'Crisis Indicator Data'!A131</f>
        <v>La Soufrière Volcano Eruption</v>
      </c>
      <c r="B134" s="147" t="str">
        <f>'Crisis Indicator Data'!B131</f>
        <v>Volcano</v>
      </c>
      <c r="C134" s="147" t="str">
        <f>'Crisis Indicator Data'!C131</f>
        <v>VCT002</v>
      </c>
      <c r="D134" s="147" t="str">
        <f>'Crisis Indicator Data'!D131</f>
        <v>St. Vincent and the Grenadines</v>
      </c>
      <c r="E134" s="148" t="str">
        <f>'Crisis Indicator Data'!E131</f>
        <v>VCT</v>
      </c>
      <c r="F134" s="245">
        <f>IF('Crisis Indicator Data'!F131="x","x",IF(LOG('Crisis Indicator Data'!F131)&lt;F$4,0,IF(LOG('Crisis Indicator Data'!F131)&gt;F$3,5,ROUND(5-(F$3-LOG('Crisis Indicator Data'!F131))/(F$3-F$4)*5,1))))</f>
        <v>0</v>
      </c>
      <c r="G134" s="142">
        <f>IF('Crisis Indicator Data'!F131="x","x",IF(B134="Regional crisis",('Crisis Indicator Data'!F131/VLOOKUP('Impact of the crisis'!$C134,'Regional Crises'!$B$1:$R$66,4,FALSE)),'Crisis Indicator Data'!F131/VLOOKUP('Impact of the crisis'!$E134,'Country Indicator Data'!$B$4:$P$300,15,FALSE)))</f>
        <v>0.5871794871794872</v>
      </c>
      <c r="H134" s="239">
        <f t="shared" ref="H134:H139" si="52">IF(G134="x","x",IF(G134&lt;H$4,0,IF(G134&gt;H$3,5,ROUND(5-(H$3-G134)/(H$3-H$4)*5,1))))</f>
        <v>2.9</v>
      </c>
      <c r="I134" s="239">
        <f t="shared" ref="I134:I139" si="53">IF(AND(H134="x",F134="x"),"x",AVERAGE(F134,H134))</f>
        <v>1.45</v>
      </c>
      <c r="J134" s="239">
        <f>IF('Crisis Indicator Data'!G131="x","x",IF(LOG('Crisis Indicator Data'!G131)&lt;J$4,0,IF(LOG('Crisis Indicator Data'!G131)&gt;J$3,5,ROUND(5-(J$3-LOG('Crisis Indicator Data'!G131))/(J$3-J$4)*5,1))))</f>
        <v>0</v>
      </c>
      <c r="K134" s="142">
        <f>IF('Crisis Indicator Data'!G131="x","x",IF(B134="Regional crisis",('Crisis Indicator Data'!G131/VLOOKUP('Impact of the crisis'!$C134,'Regional Crises'!$B$1:$R$66,5,FALSE)),'Crisis Indicator Data'!G131/VLOOKUP('Impact of the crisis'!$E134,'Country Indicator Data'!$B$4:$P$300,14,FALSE)))</f>
        <v>0.33333333333333331</v>
      </c>
      <c r="L134" s="239">
        <f t="shared" ref="L134:L139" si="54">IF(K134="x","x",IF(K134&lt;L$4,0,IF(K134&gt;L$3,5,ROUND(5-(L$3-K134)/(L$3-L$4)*5,1))))</f>
        <v>1.6</v>
      </c>
      <c r="M134" s="239">
        <f t="shared" ref="M134:M139" si="55">IF(AND(L134="x",J134="x"),"x",AVERAGE(J134,L134))</f>
        <v>0.8</v>
      </c>
      <c r="N134" s="239">
        <f t="shared" ref="N134:N139" si="56">IF(AND(M134="x",I134="x"),"x",IF(OR(M134="x",I134="x"),AVERAGE(I134,M134),ROUND((5-GEOMEAN(((5-I134)/5*4+1),((5-M134)/5*4+1)))/4*5,1)))</f>
        <v>1.1000000000000001</v>
      </c>
      <c r="O134" s="239">
        <f>IF('Crisis Indicator Data'!H131="x","x",IF('Crisis Indicator Data'!H131=0,0,IF(LOG('Crisis Indicator Data'!H131)&lt;O$4,0,IF(LOG('Crisis Indicator Data'!H131)&gt;O$3,5,ROUND(5-(O$3-LOG('Crisis Indicator Data'!H131))/(O$3-O$4)*5,1)))))</f>
        <v>0</v>
      </c>
      <c r="P134" s="141">
        <f>IF('Crisis Indicator Data'!H131="x","x",'Crisis Indicator Data'!H131/'Crisis Indicator Data'!G131)</f>
        <v>0.54054054054054057</v>
      </c>
      <c r="Q134" s="239">
        <f t="shared" ref="Q134:Q139" si="57">IF(P134="x","x",IF(P134&lt;Q$4,0,IF(P134&gt;Q$3,5,ROUND(5-(Q$3-P134)/(Q$3-Q$4)*5,1))))</f>
        <v>2.7</v>
      </c>
      <c r="R134" s="239">
        <f t="shared" ref="R134:R139" si="58">IF(AND(Q134="x",O134="x"),"x",AVERAGE(O134,Q134))</f>
        <v>1.35</v>
      </c>
      <c r="S134" s="239">
        <f>IF('Crisis Indicator Data'!I131="x","x",IF('Crisis Indicator Data'!I131=0,0,IF(LOG('Crisis Indicator Data'!I131)&lt;S$4,0,IF(LOG('Crisis Indicator Data'!I131)&gt;S$3,5,ROUND(5-(S$3-LOG('Crisis Indicator Data'!I131))/(S$3-S$4)*5,1)))))</f>
        <v>1.6</v>
      </c>
      <c r="T134" s="141">
        <f>IF('Crisis Indicator Data'!H131="x","x",IF('Crisis Indicator Data'!I131="x","x",'Crisis Indicator Data'!I131/'Crisis Indicator Data'!H131))</f>
        <v>0.65</v>
      </c>
      <c r="U134" s="239">
        <f t="shared" ref="U134:U139" si="59">IF(T134="x","x",IF(T134&lt;U$4,0,IF(T134&gt;U$3,5,ROUND(5-(U$3-T134)/(U$3-U$4)*5,1))))</f>
        <v>5</v>
      </c>
      <c r="V134" s="239">
        <f t="shared" ref="V134:V139" si="60">IF(AND(U134="x",S134="x"),"x",ROUND(AVERAGE(S134,U134),1))</f>
        <v>3.3</v>
      </c>
      <c r="W134" s="239">
        <f>IF('Crisis Indicator Data'!L131="x","x",IF('Crisis Indicator Data'!L131=0,0,IF(LOG('Crisis Indicator Data'!L131)&lt;W$4,0,IF(LOG('Crisis Indicator Data'!L131)&gt;W$3,5,ROUND(5-(W$3-LOG('Crisis Indicator Data'!L131))/(W$3-W$4)*5,1)))))</f>
        <v>0</v>
      </c>
      <c r="X134" s="246">
        <f>IF(OR('Crisis Indicator Data'!L131="x",'Crisis Indicator Data'!H131="x"),"x",'Crisis Indicator Data'!L131/'Crisis Indicator Data'!H131)</f>
        <v>0</v>
      </c>
      <c r="Y134" s="239">
        <f t="shared" ref="Y134:Y139" si="61">IF(X134="x","x",IF(X134&lt;Y$4,0,IF(X134&gt;Y$3,5,ROUND(5-(Y$3-X134)/(Y$3-Y$4)*5,1))))</f>
        <v>0</v>
      </c>
      <c r="Z134" s="239">
        <f t="shared" ref="Z134:Z139" si="62">IF(AND(Y134="x",W134="x"),"x",ROUND(AVERAGE(W134,Y134),1))</f>
        <v>0</v>
      </c>
      <c r="AA134" s="239">
        <f t="shared" ref="AA134:AA139" si="63">IF(AND(V134="x",Z134="x"),"x",IF(OR(V134="x",Z134="x"),AVERAGE(V134,Z134),ROUND((5-GEOMEAN(((5-V134)/5*4+1),((5-Z134)/5*4+1)))/4*5,1)))</f>
        <v>2</v>
      </c>
      <c r="AB134" s="247">
        <f t="shared" ref="AB134:AB139" si="64">IF(AND(R134="x",AA134="x"),"x",IF(OR(R134="x",AA134="x"),AVERAGE(R134,AA134),ROUND((5-GEOMEAN(((5-R134)/5*4+1),((5-AA134)/5*4+1)))/4*5,1)))</f>
        <v>1.7</v>
      </c>
    </row>
    <row r="135" spans="1:28" x14ac:dyDescent="0.25">
      <c r="A135" s="146" t="str">
        <f>'Crisis Indicator Data'!A132</f>
        <v>Complex crisis in Venezuela</v>
      </c>
      <c r="B135" s="147" t="str">
        <f>'Crisis Indicator Data'!B132</f>
        <v>Complex crisis</v>
      </c>
      <c r="C135" s="147" t="str">
        <f>'Crisis Indicator Data'!C132</f>
        <v>VEN001</v>
      </c>
      <c r="D135" s="147" t="str">
        <f>'Crisis Indicator Data'!D132</f>
        <v>Venezuela</v>
      </c>
      <c r="E135" s="148" t="str">
        <f>'Crisis Indicator Data'!E132</f>
        <v>VEN</v>
      </c>
      <c r="F135" s="245">
        <f>IF('Crisis Indicator Data'!F132="x","x",IF(LOG('Crisis Indicator Data'!F132)&lt;F$4,0,IF(LOG('Crisis Indicator Data'!F132)&gt;F$3,5,ROUND(5-(F$3-LOG('Crisis Indicator Data'!F132))/(F$3-F$4)*5,1))))</f>
        <v>4.9000000000000004</v>
      </c>
      <c r="G135" s="142">
        <f>IF('Crisis Indicator Data'!F132="x","x",IF(B135="Regional crisis",('Crisis Indicator Data'!F132/VLOOKUP('Impact of the crisis'!$C135,'Regional Crises'!$B$1:$R$66,4,FALSE)),'Crisis Indicator Data'!F132/VLOOKUP('Impact of the crisis'!$E135,'Country Indicator Data'!$B$4:$P$300,15,FALSE)))</f>
        <v>1</v>
      </c>
      <c r="H135" s="239">
        <f t="shared" si="52"/>
        <v>5</v>
      </c>
      <c r="I135" s="239">
        <f t="shared" si="53"/>
        <v>4.95</v>
      </c>
      <c r="J135" s="239">
        <f>IF('Crisis Indicator Data'!G132="x","x",IF(LOG('Crisis Indicator Data'!G132)&lt;J$4,0,IF(LOG('Crisis Indicator Data'!G132)&gt;J$3,5,ROUND(5-(J$3-LOG('Crisis Indicator Data'!G132))/(J$3-J$4)*5,1))))</f>
        <v>4.8</v>
      </c>
      <c r="K135" s="142">
        <f>IF('Crisis Indicator Data'!G132="x","x",IF(B135="Regional crisis",('Crisis Indicator Data'!G132/VLOOKUP('Impact of the crisis'!$C135,'Regional Crises'!$B$1:$R$66,5,FALSE)),'Crisis Indicator Data'!G132/VLOOKUP('Impact of the crisis'!$E135,'Country Indicator Data'!$B$4:$P$300,14,FALSE)))</f>
        <v>1</v>
      </c>
      <c r="L135" s="239">
        <f t="shared" si="54"/>
        <v>5</v>
      </c>
      <c r="M135" s="239">
        <f t="shared" si="55"/>
        <v>4.9000000000000004</v>
      </c>
      <c r="N135" s="239">
        <f t="shared" si="56"/>
        <v>4.9000000000000004</v>
      </c>
      <c r="O135" s="239">
        <f>IF('Crisis Indicator Data'!H132="x","x",IF('Crisis Indicator Data'!H132=0,0,IF(LOG('Crisis Indicator Data'!H132)&lt;O$4,0,IF(LOG('Crisis Indicator Data'!H132)&gt;O$3,5,ROUND(5-(O$3-LOG('Crisis Indicator Data'!H132))/(O$3-O$4)*5,1)))))</f>
        <v>4.9000000000000004</v>
      </c>
      <c r="P135" s="141">
        <f>IF('Crisis Indicator Data'!H132="x","x",'Crisis Indicator Data'!H132/'Crisis Indicator Data'!G132)</f>
        <v>1</v>
      </c>
      <c r="Q135" s="239">
        <f t="shared" si="57"/>
        <v>5</v>
      </c>
      <c r="R135" s="239">
        <f t="shared" si="58"/>
        <v>4.95</v>
      </c>
      <c r="S135" s="239">
        <f>IF('Crisis Indicator Data'!I132="x","x",IF('Crisis Indicator Data'!I132=0,0,IF(LOG('Crisis Indicator Data'!I132)&lt;S$4,0,IF(LOG('Crisis Indicator Data'!I132)&gt;S$3,5,ROUND(5-(S$3-LOG('Crisis Indicator Data'!I132))/(S$3-S$4)*5,1)))))</f>
        <v>5</v>
      </c>
      <c r="T135" s="141">
        <f>IF('Crisis Indicator Data'!H132="x","x",IF('Crisis Indicator Data'!I132="x","x",'Crisis Indicator Data'!I132/'Crisis Indicator Data'!H132))</f>
        <v>0.1985626732817744</v>
      </c>
      <c r="U135" s="239">
        <f t="shared" si="59"/>
        <v>5</v>
      </c>
      <c r="V135" s="239">
        <f t="shared" si="60"/>
        <v>5</v>
      </c>
      <c r="W135" s="239">
        <f>IF('Crisis Indicator Data'!L132="x","x",IF('Crisis Indicator Data'!L132=0,0,IF(LOG('Crisis Indicator Data'!L132)&lt;W$4,0,IF(LOG('Crisis Indicator Data'!L132)&gt;W$3,5,ROUND(5-(W$3-LOG('Crisis Indicator Data'!L132))/(W$3-W$4)*5,1)))))</f>
        <v>5</v>
      </c>
      <c r="X135" s="246">
        <f>IF(OR('Crisis Indicator Data'!L132="x",'Crisis Indicator Data'!H132="x"),"x",'Crisis Indicator Data'!L132/'Crisis Indicator Data'!H132)</f>
        <v>3.0107252298263533E-4</v>
      </c>
      <c r="Y135" s="239">
        <f t="shared" si="61"/>
        <v>5</v>
      </c>
      <c r="Z135" s="239">
        <f t="shared" si="62"/>
        <v>5</v>
      </c>
      <c r="AA135" s="239">
        <f t="shared" si="63"/>
        <v>5</v>
      </c>
      <c r="AB135" s="247">
        <f t="shared" si="64"/>
        <v>5</v>
      </c>
    </row>
    <row r="136" spans="1:28" x14ac:dyDescent="0.25">
      <c r="A136" s="146" t="str">
        <f>'Crisis Indicator Data'!A133</f>
        <v>Conflict in Yemen</v>
      </c>
      <c r="B136" s="147" t="str">
        <f>'Crisis Indicator Data'!B133</f>
        <v>Complex crisis</v>
      </c>
      <c r="C136" s="147" t="str">
        <f>'Crisis Indicator Data'!C133</f>
        <v>YEM001</v>
      </c>
      <c r="D136" s="147" t="str">
        <f>'Crisis Indicator Data'!D133</f>
        <v>Yemen</v>
      </c>
      <c r="E136" s="148" t="str">
        <f>'Crisis Indicator Data'!E133</f>
        <v>YEM</v>
      </c>
      <c r="F136" s="245">
        <f>IF('Crisis Indicator Data'!F133="x","x",IF(LOG('Crisis Indicator Data'!F133)&lt;F$4,0,IF(LOG('Crisis Indicator Data'!F133)&gt;F$3,5,ROUND(5-(F$3-LOG('Crisis Indicator Data'!F133))/(F$3-F$4)*5,1))))</f>
        <v>4.5</v>
      </c>
      <c r="G136" s="142">
        <f>IF('Crisis Indicator Data'!F133="x","x",IF(B136="Regional crisis",('Crisis Indicator Data'!F133/VLOOKUP('Impact of the crisis'!$C136,'Regional Crises'!$B$1:$R$66,4,FALSE)),'Crisis Indicator Data'!F133/VLOOKUP('Impact of the crisis'!$E136,'Country Indicator Data'!$B$4:$P$300,15,FALSE)))</f>
        <v>1</v>
      </c>
      <c r="H136" s="239">
        <f t="shared" si="52"/>
        <v>5</v>
      </c>
      <c r="I136" s="239">
        <f t="shared" si="53"/>
        <v>4.75</v>
      </c>
      <c r="J136" s="239">
        <f>IF('Crisis Indicator Data'!G133="x","x",IF(LOG('Crisis Indicator Data'!G133)&lt;J$4,0,IF(LOG('Crisis Indicator Data'!G133)&gt;J$3,5,ROUND(5-(J$3-LOG('Crisis Indicator Data'!G133))/(J$3-J$4)*5,1))))</f>
        <v>5</v>
      </c>
      <c r="K136" s="142">
        <f>IF('Crisis Indicator Data'!G133="x","x",IF(B136="Regional crisis",('Crisis Indicator Data'!G133/VLOOKUP('Impact of the crisis'!$C136,'Regional Crises'!$B$1:$R$66,5,FALSE)),'Crisis Indicator Data'!G133/VLOOKUP('Impact of the crisis'!$E136,'Country Indicator Data'!$B$4:$P$300,14,FALSE)))</f>
        <v>1</v>
      </c>
      <c r="L136" s="239">
        <f t="shared" si="54"/>
        <v>5</v>
      </c>
      <c r="M136" s="239">
        <f t="shared" si="55"/>
        <v>5</v>
      </c>
      <c r="N136" s="239">
        <f t="shared" si="56"/>
        <v>4.9000000000000004</v>
      </c>
      <c r="O136" s="239">
        <f>IF('Crisis Indicator Data'!H133="x","x",IF('Crisis Indicator Data'!H133=0,0,IF(LOG('Crisis Indicator Data'!H133)&lt;O$4,0,IF(LOG('Crisis Indicator Data'!H133)&gt;O$3,5,ROUND(5-(O$3-LOG('Crisis Indicator Data'!H133))/(O$3-O$4)*5,1)))))</f>
        <v>5</v>
      </c>
      <c r="P136" s="141">
        <f>IF('Crisis Indicator Data'!H133="x","x",'Crisis Indicator Data'!H133/'Crisis Indicator Data'!G133)</f>
        <v>1</v>
      </c>
      <c r="Q136" s="239">
        <f t="shared" si="57"/>
        <v>5</v>
      </c>
      <c r="R136" s="239">
        <f t="shared" si="58"/>
        <v>5</v>
      </c>
      <c r="S136" s="239">
        <f>IF('Crisis Indicator Data'!I133="x","x",IF('Crisis Indicator Data'!I133=0,0,IF(LOG('Crisis Indicator Data'!I133)&lt;S$4,0,IF(LOG('Crisis Indicator Data'!I133)&gt;S$3,5,ROUND(5-(S$3-LOG('Crisis Indicator Data'!I133))/(S$3-S$4)*5,1)))))</f>
        <v>5</v>
      </c>
      <c r="T136" s="141">
        <f>IF('Crisis Indicator Data'!H133="x","x",IF('Crisis Indicator Data'!I133="x","x",'Crisis Indicator Data'!I133/'Crisis Indicator Data'!H133))</f>
        <v>0.12928666084876692</v>
      </c>
      <c r="U136" s="239">
        <f t="shared" si="59"/>
        <v>4.3</v>
      </c>
      <c r="V136" s="239">
        <f t="shared" si="60"/>
        <v>4.7</v>
      </c>
      <c r="W136" s="239">
        <f>IF('Crisis Indicator Data'!L133="x","x",IF('Crisis Indicator Data'!L133=0,0,IF(LOG('Crisis Indicator Data'!L133)&lt;W$4,0,IF(LOG('Crisis Indicator Data'!L133)&gt;W$3,5,ROUND(5-(W$3-LOG('Crisis Indicator Data'!L133))/(W$3-W$4)*5,1)))))</f>
        <v>5</v>
      </c>
      <c r="X136" s="246">
        <f>IF(OR('Crisis Indicator Data'!L133="x",'Crisis Indicator Data'!H133="x"),"x",'Crisis Indicator Data'!L133/'Crisis Indicator Data'!H133)</f>
        <v>3.2017841559197127E-4</v>
      </c>
      <c r="Y136" s="239">
        <f t="shared" si="61"/>
        <v>5</v>
      </c>
      <c r="Z136" s="239">
        <f t="shared" si="62"/>
        <v>5</v>
      </c>
      <c r="AA136" s="239">
        <f t="shared" si="63"/>
        <v>4.9000000000000004</v>
      </c>
      <c r="AB136" s="247">
        <f t="shared" si="64"/>
        <v>5</v>
      </c>
    </row>
    <row r="137" spans="1:28" x14ac:dyDescent="0.25">
      <c r="A137" s="146" t="str">
        <f>'Crisis Indicator Data'!A134</f>
        <v>Mixed migration flows in Yemen</v>
      </c>
      <c r="B137" s="147" t="str">
        <f>'Crisis Indicator Data'!B134</f>
        <v>International displacement</v>
      </c>
      <c r="C137" s="147" t="str">
        <f>'Crisis Indicator Data'!C134</f>
        <v>YEM002</v>
      </c>
      <c r="D137" s="147" t="str">
        <f>'Crisis Indicator Data'!D134</f>
        <v>Yemen</v>
      </c>
      <c r="E137" s="148" t="str">
        <f>'Crisis Indicator Data'!E134</f>
        <v>YEM</v>
      </c>
      <c r="F137" s="245">
        <f>IF('Crisis Indicator Data'!F134="x","x",IF(LOG('Crisis Indicator Data'!F134)&lt;F$4,0,IF(LOG('Crisis Indicator Data'!F134)&gt;F$3,5,ROUND(5-(F$3-LOG('Crisis Indicator Data'!F134))/(F$3-F$4)*5,1))))</f>
        <v>0.2</v>
      </c>
      <c r="G137" s="142">
        <f>IF('Crisis Indicator Data'!F134="x","x",IF(B137="Regional crisis",('Crisis Indicator Data'!F134/VLOOKUP('Impact of the crisis'!$C137,'Regional Crises'!$B$1:$R$66,4,FALSE)),'Crisis Indicator Data'!F134/VLOOKUP('Impact of the crisis'!$E137,'Country Indicator Data'!$B$4:$P$300,15,FALSE)))</f>
        <v>2.348618292706025E-3</v>
      </c>
      <c r="H137" s="239">
        <f t="shared" si="52"/>
        <v>0</v>
      </c>
      <c r="I137" s="239">
        <f t="shared" si="53"/>
        <v>0.1</v>
      </c>
      <c r="J137" s="239">
        <f>IF('Crisis Indicator Data'!G134="x","x",IF(LOG('Crisis Indicator Data'!G134)&lt;J$4,0,IF(LOG('Crisis Indicator Data'!G134)&gt;J$3,5,ROUND(5-(J$3-LOG('Crisis Indicator Data'!G134))/(J$3-J$4)*5,1))))</f>
        <v>5</v>
      </c>
      <c r="K137" s="142">
        <f>IF('Crisis Indicator Data'!G134="x","x",IF(B137="Regional crisis",('Crisis Indicator Data'!G134/VLOOKUP('Impact of the crisis'!$C137,'Regional Crises'!$B$1:$R$66,5,FALSE)),'Crisis Indicator Data'!G134/VLOOKUP('Impact of the crisis'!$E137,'Country Indicator Data'!$B$4:$P$300,14,FALSE)))</f>
        <v>1</v>
      </c>
      <c r="L137" s="239">
        <f t="shared" si="54"/>
        <v>5</v>
      </c>
      <c r="M137" s="239">
        <f t="shared" si="55"/>
        <v>5</v>
      </c>
      <c r="N137" s="239">
        <f t="shared" si="56"/>
        <v>3.5</v>
      </c>
      <c r="O137" s="239">
        <f>IF('Crisis Indicator Data'!H134="x","x",IF('Crisis Indicator Data'!H134=0,0,IF(LOG('Crisis Indicator Data'!H134)&lt;O$4,0,IF(LOG('Crisis Indicator Data'!H134)&gt;O$3,5,ROUND(5-(O$3-LOG('Crisis Indicator Data'!H134))/(O$3-O$4)*5,1)))))</f>
        <v>1.1000000000000001</v>
      </c>
      <c r="P137" s="141">
        <f>IF('Crisis Indicator Data'!H134="x","x",'Crisis Indicator Data'!H134/'Crisis Indicator Data'!G134)</f>
        <v>4.4280681340702673E-3</v>
      </c>
      <c r="Q137" s="239">
        <f t="shared" si="57"/>
        <v>0</v>
      </c>
      <c r="R137" s="239">
        <f t="shared" si="58"/>
        <v>0.55000000000000004</v>
      </c>
      <c r="S137" s="239">
        <f>IF('Crisis Indicator Data'!I134="x","x",IF('Crisis Indicator Data'!I134=0,0,IF(LOG('Crisis Indicator Data'!I134)&lt;S$4,0,IF(LOG('Crisis Indicator Data'!I134)&gt;S$3,5,ROUND(5-(S$3-LOG('Crisis Indicator Data'!I134))/(S$3-S$4)*5,1)))))</f>
        <v>3.8</v>
      </c>
      <c r="T137" s="141">
        <f>IF('Crisis Indicator Data'!H134="x","x",IF('Crisis Indicator Data'!I134="x","x",'Crisis Indicator Data'!I134/'Crisis Indicator Data'!H134))</f>
        <v>3.0802919708029197</v>
      </c>
      <c r="U137" s="239">
        <f t="shared" si="59"/>
        <v>5</v>
      </c>
      <c r="V137" s="239">
        <f t="shared" si="60"/>
        <v>4.4000000000000004</v>
      </c>
      <c r="W137" s="239">
        <f>IF('Crisis Indicator Data'!L134="x","x",IF('Crisis Indicator Data'!L134=0,0,IF(LOG('Crisis Indicator Data'!L134)&lt;W$4,0,IF(LOG('Crisis Indicator Data'!L134)&gt;W$3,5,ROUND(5-(W$3-LOG('Crisis Indicator Data'!L134))/(W$3-W$4)*5,1)))))</f>
        <v>2.6</v>
      </c>
      <c r="X137" s="246">
        <f>IF(OR('Crisis Indicator Data'!L134="x",'Crisis Indicator Data'!H134="x"),"x",'Crisis Indicator Data'!L134/'Crisis Indicator Data'!H134)</f>
        <v>4.6715328467153287E-4</v>
      </c>
      <c r="Y137" s="239">
        <f t="shared" si="61"/>
        <v>5</v>
      </c>
      <c r="Z137" s="239">
        <f t="shared" si="62"/>
        <v>3.8</v>
      </c>
      <c r="AA137" s="239">
        <f t="shared" si="63"/>
        <v>4.0999999999999996</v>
      </c>
      <c r="AB137" s="247">
        <f t="shared" si="64"/>
        <v>2.7</v>
      </c>
    </row>
    <row r="138" spans="1:28" x14ac:dyDescent="0.25">
      <c r="A138" s="146" t="str">
        <f>'Crisis Indicator Data'!A135</f>
        <v>Drought in Zambia</v>
      </c>
      <c r="B138" s="147" t="str">
        <f>'Crisis Indicator Data'!B135</f>
        <v>Drought</v>
      </c>
      <c r="C138" s="147" t="str">
        <f>'Crisis Indicator Data'!C135</f>
        <v>ZMB002</v>
      </c>
      <c r="D138" s="147" t="str">
        <f>'Crisis Indicator Data'!D135</f>
        <v>Zambia</v>
      </c>
      <c r="E138" s="148" t="str">
        <f>'Crisis Indicator Data'!E135</f>
        <v>ZMB</v>
      </c>
      <c r="F138" s="245">
        <f>IF('Crisis Indicator Data'!F135="x","x",IF(LOG('Crisis Indicator Data'!F135)&lt;F$4,0,IF(LOG('Crisis Indicator Data'!F135)&gt;F$3,5,ROUND(5-(F$3-LOG('Crisis Indicator Data'!F135))/(F$3-F$4)*5,1))))</f>
        <v>4.8</v>
      </c>
      <c r="G138" s="142">
        <f>IF('Crisis Indicator Data'!F135="x","x",IF(B138="Regional crisis",('Crisis Indicator Data'!F135/VLOOKUP('Impact of the crisis'!$C138,'Regional Crises'!$B$1:$R$66,4,FALSE)),'Crisis Indicator Data'!F135/VLOOKUP('Impact of the crisis'!$E138,'Country Indicator Data'!$B$4:$P$300,15,FALSE)))</f>
        <v>1.0124134034625163</v>
      </c>
      <c r="H138" s="239">
        <f t="shared" si="52"/>
        <v>5</v>
      </c>
      <c r="I138" s="239">
        <f t="shared" si="53"/>
        <v>4.9000000000000004</v>
      </c>
      <c r="J138" s="239">
        <f>IF('Crisis Indicator Data'!G135="x","x",IF(LOG('Crisis Indicator Data'!G135)&lt;J$4,0,IF(LOG('Crisis Indicator Data'!G135)&gt;J$3,5,ROUND(5-(J$3-LOG('Crisis Indicator Data'!G135))/(J$3-J$4)*5,1))))</f>
        <v>2.8</v>
      </c>
      <c r="K138" s="142">
        <f>IF('Crisis Indicator Data'!G135="x","x",IF(B138="Regional crisis",('Crisis Indicator Data'!G135/VLOOKUP('Impact of the crisis'!$C138,'Regional Crises'!$B$1:$R$66,5,FALSE)),'Crisis Indicator Data'!G135/VLOOKUP('Impact of the crisis'!$E138,'Country Indicator Data'!$B$4:$P$300,14,FALSE)))</f>
        <v>0.37640449438202245</v>
      </c>
      <c r="L138" s="239">
        <f t="shared" si="54"/>
        <v>1.9</v>
      </c>
      <c r="M138" s="239">
        <f t="shared" si="55"/>
        <v>2.3499999999999996</v>
      </c>
      <c r="N138" s="239">
        <f t="shared" si="56"/>
        <v>4</v>
      </c>
      <c r="O138" s="239">
        <f>IF('Crisis Indicator Data'!H135="x","x",IF('Crisis Indicator Data'!H135=0,0,IF(LOG('Crisis Indicator Data'!H135)&lt;O$4,0,IF(LOG('Crisis Indicator Data'!H135)&gt;O$3,5,ROUND(5-(O$3-LOG('Crisis Indicator Data'!H135))/(O$3-O$4)*5,1)))))</f>
        <v>3.5</v>
      </c>
      <c r="P138" s="141">
        <f>IF('Crisis Indicator Data'!H135="x","x",'Crisis Indicator Data'!H135/'Crisis Indicator Data'!G135)</f>
        <v>0.61194029850746268</v>
      </c>
      <c r="Q138" s="239">
        <f t="shared" si="57"/>
        <v>3</v>
      </c>
      <c r="R138" s="239">
        <f t="shared" si="58"/>
        <v>3.25</v>
      </c>
      <c r="S138" s="239">
        <f>IF('Crisis Indicator Data'!I135="x","x",IF('Crisis Indicator Data'!I135=0,0,IF(LOG('Crisis Indicator Data'!I135)&lt;S$4,0,IF(LOG('Crisis Indicator Data'!I135)&gt;S$3,5,ROUND(5-(S$3-LOG('Crisis Indicator Data'!I135))/(S$3-S$4)*5,1)))))</f>
        <v>0</v>
      </c>
      <c r="T138" s="141">
        <f>IF('Crisis Indicator Data'!H135="x","x",IF('Crisis Indicator Data'!I135="x","x",'Crisis Indicator Data'!I135/'Crisis Indicator Data'!H135))</f>
        <v>0</v>
      </c>
      <c r="U138" s="239">
        <f t="shared" si="59"/>
        <v>0</v>
      </c>
      <c r="V138" s="239">
        <f t="shared" si="60"/>
        <v>0</v>
      </c>
      <c r="W138" s="239">
        <f>IF('Crisis Indicator Data'!L135="x","x",IF('Crisis Indicator Data'!L135=0,0,IF(LOG('Crisis Indicator Data'!L135)&lt;W$4,0,IF(LOG('Crisis Indicator Data'!L135)&gt;W$3,5,ROUND(5-(W$3-LOG('Crisis Indicator Data'!L135))/(W$3-W$4)*5,1)))))</f>
        <v>0</v>
      </c>
      <c r="X138" s="246">
        <f>IF(OR('Crisis Indicator Data'!L135="x",'Crisis Indicator Data'!H135="x"),"x",'Crisis Indicator Data'!L135/'Crisis Indicator Data'!H135)</f>
        <v>0</v>
      </c>
      <c r="Y138" s="239">
        <f t="shared" si="61"/>
        <v>0</v>
      </c>
      <c r="Z138" s="239">
        <f t="shared" si="62"/>
        <v>0</v>
      </c>
      <c r="AA138" s="239">
        <f t="shared" si="63"/>
        <v>0</v>
      </c>
      <c r="AB138" s="247">
        <f t="shared" si="64"/>
        <v>1.9</v>
      </c>
    </row>
    <row r="139" spans="1:28" x14ac:dyDescent="0.25">
      <c r="A139" s="146" t="str">
        <f>'Crisis Indicator Data'!A136</f>
        <v>Complex crisis in Zimbabwe</v>
      </c>
      <c r="B139" s="147" t="str">
        <f>'Crisis Indicator Data'!B136</f>
        <v>Complex crisis</v>
      </c>
      <c r="C139" s="147" t="str">
        <f>'Crisis Indicator Data'!C136</f>
        <v>ZWE001</v>
      </c>
      <c r="D139" s="147" t="str">
        <f>'Crisis Indicator Data'!D136</f>
        <v>Zimbabwe</v>
      </c>
      <c r="E139" s="148" t="str">
        <f>'Crisis Indicator Data'!E136</f>
        <v>ZWE</v>
      </c>
      <c r="F139" s="245">
        <f>IF('Crisis Indicator Data'!F136="x","x",IF(LOG('Crisis Indicator Data'!F136)&lt;F$4,0,IF(LOG('Crisis Indicator Data'!F136)&gt;F$3,5,ROUND(5-(F$3-LOG('Crisis Indicator Data'!F136))/(F$3-F$4)*5,1))))</f>
        <v>4.3</v>
      </c>
      <c r="G139" s="142">
        <f>IF('Crisis Indicator Data'!F136="x","x",IF(B139="Regional crisis",('Crisis Indicator Data'!F136/VLOOKUP('Impact of the crisis'!$C139,'Regional Crises'!$B$1:$R$66,4,FALSE)),'Crisis Indicator Data'!F136/VLOOKUP('Impact of the crisis'!$E139,'Country Indicator Data'!$B$4:$P$300,15,FALSE)))</f>
        <v>1.0100995217784672</v>
      </c>
      <c r="H139" s="239">
        <f t="shared" si="52"/>
        <v>5</v>
      </c>
      <c r="I139" s="239">
        <f t="shared" si="53"/>
        <v>4.6500000000000004</v>
      </c>
      <c r="J139" s="239">
        <f>IF('Crisis Indicator Data'!G136="x","x",IF(LOG('Crisis Indicator Data'!G136)&lt;J$4,0,IF(LOG('Crisis Indicator Data'!G136)&gt;J$3,5,ROUND(5-(J$3-LOG('Crisis Indicator Data'!G136))/(J$3-J$4)*5,1))))</f>
        <v>4</v>
      </c>
      <c r="K139" s="142">
        <f>IF('Crisis Indicator Data'!G136="x","x",IF(B139="Regional crisis",('Crisis Indicator Data'!G136/VLOOKUP('Impact of the crisis'!$C139,'Regional Crises'!$B$1:$R$66,5,FALSE)),'Crisis Indicator Data'!G136/VLOOKUP('Impact of the crisis'!$E139,'Country Indicator Data'!$B$4:$P$300,14,FALSE)))</f>
        <v>1</v>
      </c>
      <c r="L139" s="239">
        <f t="shared" si="54"/>
        <v>5</v>
      </c>
      <c r="M139" s="239">
        <f t="shared" si="55"/>
        <v>4.5</v>
      </c>
      <c r="N139" s="239">
        <f t="shared" si="56"/>
        <v>4.5999999999999996</v>
      </c>
      <c r="O139" s="239">
        <f>IF('Crisis Indicator Data'!H136="x","x",IF('Crisis Indicator Data'!H136=0,0,IF(LOG('Crisis Indicator Data'!H136)&lt;O$4,0,IF(LOG('Crisis Indicator Data'!H136)&gt;O$3,5,ROUND(5-(O$3-LOG('Crisis Indicator Data'!H136))/(O$3-O$4)*5,1)))))</f>
        <v>4.0999999999999996</v>
      </c>
      <c r="P139" s="141">
        <f>IF('Crisis Indicator Data'!H136="x","x",'Crisis Indicator Data'!H136/'Crisis Indicator Data'!G136)</f>
        <v>0.6238992093591309</v>
      </c>
      <c r="Q139" s="239">
        <f t="shared" si="57"/>
        <v>3.1</v>
      </c>
      <c r="R139" s="239">
        <f t="shared" si="58"/>
        <v>3.5999999999999996</v>
      </c>
      <c r="S139" s="239">
        <f>IF('Crisis Indicator Data'!I136="x","x",IF('Crisis Indicator Data'!I136=0,0,IF(LOG('Crisis Indicator Data'!I136)&lt;S$4,0,IF(LOG('Crisis Indicator Data'!I136)&gt;S$3,5,ROUND(5-(S$3-LOG('Crisis Indicator Data'!I136))/(S$3-S$4)*5,1)))))</f>
        <v>3.5</v>
      </c>
      <c r="T139" s="141">
        <f>IF('Crisis Indicator Data'!H136="x","x",IF('Crisis Indicator Data'!I136="x","x",'Crisis Indicator Data'!I136/'Crisis Indicator Data'!H136))</f>
        <v>3.1114774366371317E-2</v>
      </c>
      <c r="U139" s="239">
        <f t="shared" si="59"/>
        <v>1</v>
      </c>
      <c r="V139" s="239">
        <f t="shared" si="60"/>
        <v>2.2999999999999998</v>
      </c>
      <c r="W139" s="239">
        <f>IF('Crisis Indicator Data'!L136="x","x",IF('Crisis Indicator Data'!L136=0,0,IF(LOG('Crisis Indicator Data'!L136)&lt;W$4,0,IF(LOG('Crisis Indicator Data'!L136)&gt;W$3,5,ROUND(5-(W$3-LOG('Crisis Indicator Data'!L136))/(W$3-W$4)*5,1)))))</f>
        <v>1.3</v>
      </c>
      <c r="X139" s="246">
        <f>IF(OR('Crisis Indicator Data'!L136="x",'Crisis Indicator Data'!H136="x"),"x",'Crisis Indicator Data'!L136/'Crisis Indicator Data'!H136)</f>
        <v>8.2423243354626002E-7</v>
      </c>
      <c r="Y139" s="239">
        <f t="shared" si="61"/>
        <v>0</v>
      </c>
      <c r="Z139" s="239">
        <f t="shared" si="62"/>
        <v>0.7</v>
      </c>
      <c r="AA139" s="239">
        <f t="shared" si="63"/>
        <v>1.6</v>
      </c>
      <c r="AB139" s="247">
        <f t="shared" si="64"/>
        <v>2.7</v>
      </c>
    </row>
    <row r="140" spans="1:28" x14ac:dyDescent="0.25">
      <c r="E140"/>
      <c r="F140"/>
      <c r="G140"/>
      <c r="H140"/>
      <c r="I140"/>
      <c r="J140"/>
      <c r="K140"/>
      <c r="L140"/>
      <c r="M140"/>
      <c r="N140"/>
      <c r="O140"/>
      <c r="P140"/>
      <c r="Q140"/>
      <c r="R140"/>
      <c r="S140"/>
      <c r="T140"/>
      <c r="U140"/>
      <c r="V140"/>
      <c r="W140"/>
      <c r="X140"/>
      <c r="Y140"/>
      <c r="Z140"/>
      <c r="AA140"/>
      <c r="AB140"/>
    </row>
    <row r="141" spans="1:28" x14ac:dyDescent="0.25">
      <c r="E141"/>
      <c r="F141"/>
      <c r="G141"/>
      <c r="H141"/>
      <c r="I141"/>
      <c r="J141"/>
      <c r="K141"/>
      <c r="L141"/>
      <c r="M141"/>
      <c r="N141"/>
      <c r="O141"/>
      <c r="P141"/>
      <c r="Q141"/>
      <c r="R141"/>
      <c r="S141"/>
      <c r="T141"/>
      <c r="U141"/>
      <c r="V141"/>
      <c r="W141"/>
      <c r="X141"/>
      <c r="Y141"/>
      <c r="Z141"/>
      <c r="AA141"/>
      <c r="AB141"/>
    </row>
    <row r="142" spans="1:28" x14ac:dyDescent="0.25">
      <c r="E142"/>
      <c r="F142"/>
      <c r="G142"/>
      <c r="H142"/>
      <c r="I142"/>
      <c r="J142"/>
      <c r="K142"/>
      <c r="L142"/>
      <c r="M142"/>
      <c r="N142"/>
      <c r="O142"/>
      <c r="P142"/>
      <c r="Q142"/>
      <c r="R142"/>
      <c r="S142"/>
      <c r="T142"/>
      <c r="U142"/>
      <c r="V142"/>
      <c r="W142"/>
      <c r="X142"/>
      <c r="Y142"/>
      <c r="Z142"/>
      <c r="AA142"/>
      <c r="AB142"/>
    </row>
    <row r="143" spans="1:28" x14ac:dyDescent="0.25">
      <c r="E143"/>
      <c r="F143"/>
      <c r="G143"/>
      <c r="H143"/>
      <c r="I143"/>
      <c r="J143"/>
      <c r="K143"/>
      <c r="L143"/>
      <c r="M143"/>
      <c r="N143"/>
      <c r="O143"/>
      <c r="P143"/>
      <c r="Q143"/>
      <c r="R143"/>
      <c r="S143"/>
      <c r="T143"/>
      <c r="U143"/>
      <c r="V143"/>
      <c r="W143"/>
      <c r="X143"/>
      <c r="Y143"/>
      <c r="Z143"/>
      <c r="AA143"/>
      <c r="AB143"/>
    </row>
    <row r="144" spans="1:28" x14ac:dyDescent="0.25">
      <c r="E144"/>
      <c r="F144"/>
      <c r="G144"/>
      <c r="H144"/>
      <c r="I144"/>
      <c r="J144"/>
      <c r="K144"/>
      <c r="L144"/>
      <c r="M144"/>
      <c r="N144"/>
      <c r="O144"/>
      <c r="P144"/>
      <c r="Q144"/>
      <c r="R144"/>
      <c r="S144"/>
      <c r="T144"/>
      <c r="U144"/>
      <c r="V144"/>
      <c r="W144"/>
      <c r="X144"/>
      <c r="Y144"/>
      <c r="Z144"/>
      <c r="AA144"/>
      <c r="AB144"/>
    </row>
    <row r="145" spans="5:28" x14ac:dyDescent="0.25">
      <c r="E145"/>
      <c r="F145"/>
      <c r="G145"/>
      <c r="H145"/>
      <c r="I145"/>
      <c r="J145"/>
      <c r="K145"/>
      <c r="L145"/>
      <c r="M145"/>
      <c r="N145"/>
      <c r="O145"/>
      <c r="P145"/>
      <c r="Q145"/>
      <c r="R145"/>
      <c r="S145"/>
      <c r="T145"/>
      <c r="U145"/>
      <c r="V145"/>
      <c r="W145"/>
      <c r="X145"/>
      <c r="Y145"/>
      <c r="Z145"/>
      <c r="AA145"/>
      <c r="AB145"/>
    </row>
    <row r="146" spans="5:28" x14ac:dyDescent="0.25">
      <c r="E146"/>
      <c r="F146"/>
      <c r="G146"/>
      <c r="H146"/>
      <c r="I146"/>
      <c r="J146"/>
      <c r="K146"/>
      <c r="L146"/>
      <c r="M146"/>
      <c r="N146"/>
      <c r="O146"/>
      <c r="P146"/>
      <c r="Q146"/>
      <c r="R146"/>
      <c r="S146"/>
      <c r="T146"/>
      <c r="U146"/>
      <c r="V146"/>
      <c r="W146"/>
      <c r="X146"/>
      <c r="Y146"/>
      <c r="Z146"/>
      <c r="AA146"/>
      <c r="AB146"/>
    </row>
    <row r="147" spans="5:28" x14ac:dyDescent="0.25">
      <c r="E147"/>
      <c r="F147"/>
      <c r="G147"/>
      <c r="H147"/>
      <c r="I147"/>
      <c r="J147"/>
      <c r="K147"/>
      <c r="L147"/>
      <c r="M147"/>
      <c r="N147"/>
      <c r="O147"/>
      <c r="P147"/>
      <c r="Q147"/>
      <c r="R147"/>
      <c r="S147"/>
      <c r="T147"/>
      <c r="U147"/>
      <c r="V147"/>
      <c r="W147"/>
      <c r="X147"/>
      <c r="Y147"/>
      <c r="Z147"/>
      <c r="AA147"/>
      <c r="AB147"/>
    </row>
  </sheetData>
  <mergeCells count="1">
    <mergeCell ref="A1:AB1"/>
  </mergeCells>
  <conditionalFormatting sqref="K6:K139">
    <cfRule type="cellIs" priority="100" stopIfTrue="1" operator="equal">
      <formula>"x"</formula>
    </cfRule>
  </conditionalFormatting>
  <conditionalFormatting sqref="P6:P139">
    <cfRule type="cellIs" priority="98" stopIfTrue="1" operator="equal">
      <formula>"x"</formula>
    </cfRule>
  </conditionalFormatting>
  <conditionalFormatting sqref="T6:T139">
    <cfRule type="cellIs" priority="96" stopIfTrue="1" operator="equal">
      <formula>"x"</formula>
    </cfRule>
  </conditionalFormatting>
  <conditionalFormatting sqref="F6:F139">
    <cfRule type="cellIs" dxfId="416" priority="91" stopIfTrue="1" operator="between">
      <formula>4</formula>
      <formula>5</formula>
    </cfRule>
    <cfRule type="cellIs" dxfId="415" priority="92" stopIfTrue="1" operator="between">
      <formula>3</formula>
      <formula>4</formula>
    </cfRule>
    <cfRule type="cellIs" dxfId="414" priority="93" stopIfTrue="1" operator="between">
      <formula>2</formula>
      <formula>3</formula>
    </cfRule>
    <cfRule type="cellIs" dxfId="413" priority="94" stopIfTrue="1" operator="between">
      <formula>1</formula>
      <formula>2</formula>
    </cfRule>
    <cfRule type="cellIs" dxfId="412" priority="95" stopIfTrue="1" operator="between">
      <formula>0</formula>
      <formula>1</formula>
    </cfRule>
  </conditionalFormatting>
  <conditionalFormatting sqref="H6:H139">
    <cfRule type="cellIs" dxfId="411" priority="86" stopIfTrue="1" operator="between">
      <formula>4</formula>
      <formula>5</formula>
    </cfRule>
    <cfRule type="cellIs" dxfId="410" priority="87" stopIfTrue="1" operator="between">
      <formula>3</formula>
      <formula>4</formula>
    </cfRule>
    <cfRule type="cellIs" dxfId="409" priority="88" stopIfTrue="1" operator="between">
      <formula>2</formula>
      <formula>3</formula>
    </cfRule>
    <cfRule type="cellIs" dxfId="408" priority="89" stopIfTrue="1" operator="between">
      <formula>1</formula>
      <formula>2</formula>
    </cfRule>
    <cfRule type="cellIs" dxfId="407" priority="90" stopIfTrue="1" operator="between">
      <formula>0</formula>
      <formula>1</formula>
    </cfRule>
  </conditionalFormatting>
  <conditionalFormatting sqref="I7:I139">
    <cfRule type="cellIs" dxfId="406" priority="81" stopIfTrue="1" operator="between">
      <formula>4</formula>
      <formula>5</formula>
    </cfRule>
    <cfRule type="cellIs" dxfId="405" priority="82" stopIfTrue="1" operator="between">
      <formula>3</formula>
      <formula>4</formula>
    </cfRule>
    <cfRule type="cellIs" dxfId="404" priority="83" stopIfTrue="1" operator="between">
      <formula>2</formula>
      <formula>3</formula>
    </cfRule>
    <cfRule type="cellIs" dxfId="403" priority="84" stopIfTrue="1" operator="between">
      <formula>1</formula>
      <formula>2</formula>
    </cfRule>
    <cfRule type="cellIs" dxfId="402" priority="85" stopIfTrue="1" operator="between">
      <formula>0</formula>
      <formula>1</formula>
    </cfRule>
  </conditionalFormatting>
  <conditionalFormatting sqref="J6:J139">
    <cfRule type="cellIs" dxfId="401" priority="76" stopIfTrue="1" operator="between">
      <formula>4</formula>
      <formula>5</formula>
    </cfRule>
    <cfRule type="cellIs" dxfId="400" priority="77" stopIfTrue="1" operator="between">
      <formula>3</formula>
      <formula>4</formula>
    </cfRule>
    <cfRule type="cellIs" dxfId="399" priority="78" stopIfTrue="1" operator="between">
      <formula>2</formula>
      <formula>3</formula>
    </cfRule>
    <cfRule type="cellIs" dxfId="398" priority="79" stopIfTrue="1" operator="between">
      <formula>1</formula>
      <formula>2</formula>
    </cfRule>
    <cfRule type="cellIs" dxfId="397" priority="80" stopIfTrue="1" operator="between">
      <formula>0</formula>
      <formula>1</formula>
    </cfRule>
  </conditionalFormatting>
  <conditionalFormatting sqref="I6">
    <cfRule type="cellIs" dxfId="396" priority="71" stopIfTrue="1" operator="between">
      <formula>4</formula>
      <formula>5</formula>
    </cfRule>
    <cfRule type="cellIs" dxfId="395" priority="72" stopIfTrue="1" operator="between">
      <formula>3</formula>
      <formula>4</formula>
    </cfRule>
    <cfRule type="cellIs" dxfId="394" priority="73" stopIfTrue="1" operator="between">
      <formula>2</formula>
      <formula>3</formula>
    </cfRule>
    <cfRule type="cellIs" dxfId="393" priority="74" stopIfTrue="1" operator="between">
      <formula>1</formula>
      <formula>2</formula>
    </cfRule>
    <cfRule type="cellIs" dxfId="392" priority="75" stopIfTrue="1" operator="between">
      <formula>0</formula>
      <formula>1</formula>
    </cfRule>
  </conditionalFormatting>
  <conditionalFormatting sqref="L6:L139">
    <cfRule type="cellIs" dxfId="391" priority="66" stopIfTrue="1" operator="between">
      <formula>4</formula>
      <formula>5</formula>
    </cfRule>
    <cfRule type="cellIs" dxfId="390" priority="67" stopIfTrue="1" operator="between">
      <formula>3</formula>
      <formula>4</formula>
    </cfRule>
    <cfRule type="cellIs" dxfId="389" priority="68" stopIfTrue="1" operator="between">
      <formula>2</formula>
      <formula>3</formula>
    </cfRule>
    <cfRule type="cellIs" dxfId="388" priority="69" stopIfTrue="1" operator="between">
      <formula>1</formula>
      <formula>2</formula>
    </cfRule>
    <cfRule type="cellIs" dxfId="387" priority="70" stopIfTrue="1" operator="between">
      <formula>0</formula>
      <formula>1</formula>
    </cfRule>
  </conditionalFormatting>
  <conditionalFormatting sqref="M6:M139">
    <cfRule type="cellIs" dxfId="386" priority="61" stopIfTrue="1" operator="between">
      <formula>4</formula>
      <formula>5</formula>
    </cfRule>
    <cfRule type="cellIs" dxfId="385" priority="62" stopIfTrue="1" operator="between">
      <formula>3</formula>
      <formula>4</formula>
    </cfRule>
    <cfRule type="cellIs" dxfId="384" priority="63" stopIfTrue="1" operator="between">
      <formula>2</formula>
      <formula>3</formula>
    </cfRule>
    <cfRule type="cellIs" dxfId="383" priority="64" stopIfTrue="1" operator="between">
      <formula>1</formula>
      <formula>2</formula>
    </cfRule>
    <cfRule type="cellIs" dxfId="382" priority="65" stopIfTrue="1" operator="between">
      <formula>0</formula>
      <formula>1</formula>
    </cfRule>
  </conditionalFormatting>
  <conditionalFormatting sqref="N6:N139">
    <cfRule type="cellIs" dxfId="381" priority="56" stopIfTrue="1" operator="between">
      <formula>4</formula>
      <formula>5</formula>
    </cfRule>
    <cfRule type="cellIs" dxfId="380" priority="57" stopIfTrue="1" operator="between">
      <formula>3</formula>
      <formula>4</formula>
    </cfRule>
    <cfRule type="cellIs" dxfId="379" priority="58" stopIfTrue="1" operator="between">
      <formula>2</formula>
      <formula>3</formula>
    </cfRule>
    <cfRule type="cellIs" dxfId="378" priority="59" stopIfTrue="1" operator="between">
      <formula>1</formula>
      <formula>2</formula>
    </cfRule>
    <cfRule type="cellIs" dxfId="377" priority="60" stopIfTrue="1" operator="between">
      <formula>0</formula>
      <formula>1</formula>
    </cfRule>
  </conditionalFormatting>
  <conditionalFormatting sqref="O6:O139">
    <cfRule type="cellIs" dxfId="376" priority="51" stopIfTrue="1" operator="between">
      <formula>4</formula>
      <formula>5</formula>
    </cfRule>
    <cfRule type="cellIs" dxfId="375" priority="52" stopIfTrue="1" operator="between">
      <formula>3</formula>
      <formula>4</formula>
    </cfRule>
    <cfRule type="cellIs" dxfId="374" priority="53" stopIfTrue="1" operator="between">
      <formula>2</formula>
      <formula>3</formula>
    </cfRule>
    <cfRule type="cellIs" dxfId="373" priority="54" stopIfTrue="1" operator="between">
      <formula>1</formula>
      <formula>2</formula>
    </cfRule>
    <cfRule type="cellIs" dxfId="372" priority="55" stopIfTrue="1" operator="between">
      <formula>0</formula>
      <formula>1</formula>
    </cfRule>
  </conditionalFormatting>
  <conditionalFormatting sqref="Q6:Q139">
    <cfRule type="cellIs" dxfId="371" priority="46" stopIfTrue="1" operator="between">
      <formula>4</formula>
      <formula>5</formula>
    </cfRule>
    <cfRule type="cellIs" dxfId="370" priority="47" stopIfTrue="1" operator="between">
      <formula>3</formula>
      <formula>4</formula>
    </cfRule>
    <cfRule type="cellIs" dxfId="369" priority="48" stopIfTrue="1" operator="between">
      <formula>2</formula>
      <formula>3</formula>
    </cfRule>
    <cfRule type="cellIs" dxfId="368" priority="49" stopIfTrue="1" operator="between">
      <formula>1</formula>
      <formula>2</formula>
    </cfRule>
    <cfRule type="cellIs" dxfId="367" priority="50" stopIfTrue="1" operator="between">
      <formula>0</formula>
      <formula>1</formula>
    </cfRule>
  </conditionalFormatting>
  <conditionalFormatting sqref="R6:R139">
    <cfRule type="cellIs" dxfId="366" priority="41" stopIfTrue="1" operator="between">
      <formula>4</formula>
      <formula>5</formula>
    </cfRule>
    <cfRule type="cellIs" dxfId="365" priority="42" stopIfTrue="1" operator="between">
      <formula>3</formula>
      <formula>4</formula>
    </cfRule>
    <cfRule type="cellIs" dxfId="364" priority="43" stopIfTrue="1" operator="between">
      <formula>2</formula>
      <formula>3</formula>
    </cfRule>
    <cfRule type="cellIs" dxfId="363" priority="44" stopIfTrue="1" operator="between">
      <formula>1</formula>
      <formula>2</formula>
    </cfRule>
    <cfRule type="cellIs" dxfId="362" priority="45" stopIfTrue="1" operator="between">
      <formula>0</formula>
      <formula>1</formula>
    </cfRule>
  </conditionalFormatting>
  <conditionalFormatting sqref="S6:S139">
    <cfRule type="cellIs" dxfId="361" priority="36" stopIfTrue="1" operator="between">
      <formula>4</formula>
      <formula>5</formula>
    </cfRule>
    <cfRule type="cellIs" dxfId="360" priority="37" stopIfTrue="1" operator="between">
      <formula>3</formula>
      <formula>4</formula>
    </cfRule>
    <cfRule type="cellIs" dxfId="359" priority="38" stopIfTrue="1" operator="between">
      <formula>2</formula>
      <formula>3</formula>
    </cfRule>
    <cfRule type="cellIs" dxfId="358" priority="39" stopIfTrue="1" operator="between">
      <formula>1</formula>
      <formula>2</formula>
    </cfRule>
    <cfRule type="cellIs" dxfId="357" priority="40" stopIfTrue="1" operator="between">
      <formula>0</formula>
      <formula>1</formula>
    </cfRule>
  </conditionalFormatting>
  <conditionalFormatting sqref="U6:U139">
    <cfRule type="cellIs" dxfId="356" priority="31" stopIfTrue="1" operator="between">
      <formula>4</formula>
      <formula>5</formula>
    </cfRule>
    <cfRule type="cellIs" dxfId="355" priority="32" stopIfTrue="1" operator="between">
      <formula>3</formula>
      <formula>4</formula>
    </cfRule>
    <cfRule type="cellIs" dxfId="354" priority="33" stopIfTrue="1" operator="between">
      <formula>2</formula>
      <formula>3</formula>
    </cfRule>
    <cfRule type="cellIs" dxfId="353" priority="34" stopIfTrue="1" operator="between">
      <formula>1</formula>
      <formula>2</formula>
    </cfRule>
    <cfRule type="cellIs" dxfId="352" priority="35" stopIfTrue="1" operator="between">
      <formula>0</formula>
      <formula>1</formula>
    </cfRule>
  </conditionalFormatting>
  <conditionalFormatting sqref="V6:V139">
    <cfRule type="cellIs" dxfId="351" priority="26" stopIfTrue="1" operator="between">
      <formula>4</formula>
      <formula>5</formula>
    </cfRule>
    <cfRule type="cellIs" dxfId="350" priority="27" stopIfTrue="1" operator="between">
      <formula>3</formula>
      <formula>4</formula>
    </cfRule>
    <cfRule type="cellIs" dxfId="349" priority="28" stopIfTrue="1" operator="between">
      <formula>2</formula>
      <formula>3</formula>
    </cfRule>
    <cfRule type="cellIs" dxfId="348" priority="29" stopIfTrue="1" operator="between">
      <formula>1</formula>
      <formula>2</formula>
    </cfRule>
    <cfRule type="cellIs" dxfId="347" priority="30" stopIfTrue="1" operator="between">
      <formula>0</formula>
      <formula>1</formula>
    </cfRule>
  </conditionalFormatting>
  <conditionalFormatting sqref="W6:W139">
    <cfRule type="cellIs" dxfId="346" priority="21" stopIfTrue="1" operator="between">
      <formula>4</formula>
      <formula>5</formula>
    </cfRule>
    <cfRule type="cellIs" dxfId="345" priority="22" stopIfTrue="1" operator="between">
      <formula>3</formula>
      <formula>4</formula>
    </cfRule>
    <cfRule type="cellIs" dxfId="344" priority="23" stopIfTrue="1" operator="between">
      <formula>2</formula>
      <formula>3</formula>
    </cfRule>
    <cfRule type="cellIs" dxfId="343" priority="24" stopIfTrue="1" operator="between">
      <formula>1</formula>
      <formula>2</formula>
    </cfRule>
    <cfRule type="cellIs" dxfId="342" priority="25" stopIfTrue="1" operator="between">
      <formula>0</formula>
      <formula>1</formula>
    </cfRule>
  </conditionalFormatting>
  <conditionalFormatting sqref="AB6:AB139">
    <cfRule type="cellIs" dxfId="341" priority="1" stopIfTrue="1" operator="between">
      <formula>4</formula>
      <formula>5</formula>
    </cfRule>
    <cfRule type="cellIs" dxfId="340" priority="2" stopIfTrue="1" operator="between">
      <formula>3</formula>
      <formula>4</formula>
    </cfRule>
    <cfRule type="cellIs" dxfId="339" priority="3" stopIfTrue="1" operator="between">
      <formula>2</formula>
      <formula>3</formula>
    </cfRule>
    <cfRule type="cellIs" dxfId="338" priority="4" stopIfTrue="1" operator="between">
      <formula>1</formula>
      <formula>2</formula>
    </cfRule>
    <cfRule type="cellIs" dxfId="337" priority="5" stopIfTrue="1" operator="between">
      <formula>0</formula>
      <formula>1</formula>
    </cfRule>
  </conditionalFormatting>
  <conditionalFormatting sqref="Y6:Y139">
    <cfRule type="cellIs" dxfId="336" priority="16" stopIfTrue="1" operator="between">
      <formula>4</formula>
      <formula>5</formula>
    </cfRule>
    <cfRule type="cellIs" dxfId="335" priority="17" stopIfTrue="1" operator="between">
      <formula>3</formula>
      <formula>4</formula>
    </cfRule>
    <cfRule type="cellIs" dxfId="334" priority="18" stopIfTrue="1" operator="between">
      <formula>2</formula>
      <formula>3</formula>
    </cfRule>
    <cfRule type="cellIs" dxfId="333" priority="19" stopIfTrue="1" operator="between">
      <formula>1</formula>
      <formula>2</formula>
    </cfRule>
    <cfRule type="cellIs" dxfId="332" priority="20" stopIfTrue="1" operator="between">
      <formula>0</formula>
      <formula>1</formula>
    </cfRule>
  </conditionalFormatting>
  <conditionalFormatting sqref="Z6:Z139">
    <cfRule type="cellIs" dxfId="331" priority="11" stopIfTrue="1" operator="between">
      <formula>4</formula>
      <formula>5</formula>
    </cfRule>
    <cfRule type="cellIs" dxfId="330" priority="12" stopIfTrue="1" operator="between">
      <formula>3</formula>
      <formula>4</formula>
    </cfRule>
    <cfRule type="cellIs" dxfId="329" priority="13" stopIfTrue="1" operator="between">
      <formula>2</formula>
      <formula>3</formula>
    </cfRule>
    <cfRule type="cellIs" dxfId="328" priority="14" stopIfTrue="1" operator="between">
      <formula>1</formula>
      <formula>2</formula>
    </cfRule>
    <cfRule type="cellIs" dxfId="327" priority="15" stopIfTrue="1" operator="between">
      <formula>0</formula>
      <formula>1</formula>
    </cfRule>
  </conditionalFormatting>
  <conditionalFormatting sqref="AA6:AA139">
    <cfRule type="cellIs" dxfId="326" priority="6" stopIfTrue="1" operator="between">
      <formula>4</formula>
      <formula>5</formula>
    </cfRule>
    <cfRule type="cellIs" dxfId="325" priority="7" stopIfTrue="1" operator="between">
      <formula>3</formula>
      <formula>4</formula>
    </cfRule>
    <cfRule type="cellIs" dxfId="324" priority="8" stopIfTrue="1" operator="between">
      <formula>2</formula>
      <formula>3</formula>
    </cfRule>
    <cfRule type="cellIs" dxfId="323" priority="9" stopIfTrue="1" operator="between">
      <formula>1</formula>
      <formula>2</formula>
    </cfRule>
    <cfRule type="cellIs" dxfId="322" priority="10"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S146"/>
  <sheetViews>
    <sheetView topLeftCell="A130" workbookViewId="0">
      <selection activeCell="I140" sqref="I140:S146"/>
    </sheetView>
  </sheetViews>
  <sheetFormatPr defaultColWidth="9.42578125" defaultRowHeight="15" x14ac:dyDescent="0.25"/>
  <cols>
    <col min="1" max="1" width="36.42578125" style="209" customWidth="1"/>
    <col min="2" max="2" width="26" style="209" bestFit="1" customWidth="1"/>
    <col min="3" max="3" width="10.42578125" style="209" bestFit="1" customWidth="1"/>
    <col min="4" max="4" width="13.42578125" style="209" customWidth="1"/>
    <col min="5" max="5" width="11" style="209" customWidth="1"/>
    <col min="6" max="18" width="10" style="205" customWidth="1"/>
    <col min="19" max="19" width="9.42578125" style="209" customWidth="1"/>
    <col min="20" max="16384" width="9.42578125" style="209"/>
  </cols>
  <sheetData>
    <row r="1" spans="1:18" ht="15.75" customHeight="1" thickBot="1" x14ac:dyDescent="0.3">
      <c r="A1" s="289"/>
      <c r="B1" s="286"/>
      <c r="C1" s="286"/>
      <c r="D1" s="286"/>
      <c r="E1" s="286"/>
      <c r="F1" s="287"/>
      <c r="G1" s="287"/>
      <c r="H1" s="287"/>
      <c r="I1" s="287"/>
      <c r="J1" s="287"/>
      <c r="K1" s="287"/>
      <c r="L1" s="287"/>
      <c r="M1" s="287"/>
      <c r="N1" s="287"/>
      <c r="O1" s="287"/>
      <c r="P1" s="287"/>
      <c r="Q1" s="287"/>
      <c r="R1" s="287"/>
    </row>
    <row r="2" spans="1:18" s="204" customFormat="1" ht="110.85" customHeight="1" thickBot="1" x14ac:dyDescent="0.25">
      <c r="A2" s="2"/>
      <c r="B2" s="2"/>
      <c r="C2" s="56"/>
      <c r="D2" s="56"/>
      <c r="E2" s="56"/>
      <c r="F2" s="84" t="s">
        <v>6995</v>
      </c>
      <c r="G2" s="84" t="s">
        <v>6996</v>
      </c>
      <c r="H2" s="84" t="s">
        <v>6997</v>
      </c>
      <c r="I2" s="84" t="s">
        <v>6998</v>
      </c>
      <c r="J2" s="85" t="s">
        <v>6999</v>
      </c>
      <c r="K2" s="83" t="s">
        <v>774</v>
      </c>
      <c r="L2" s="86" t="s">
        <v>7000</v>
      </c>
      <c r="M2" s="86" t="s">
        <v>7001</v>
      </c>
      <c r="N2" s="86" t="s">
        <v>7002</v>
      </c>
      <c r="O2" s="86" t="s">
        <v>7003</v>
      </c>
      <c r="P2" s="86" t="s">
        <v>7004</v>
      </c>
      <c r="Q2" s="83" t="s">
        <v>6960</v>
      </c>
      <c r="R2" s="82" t="s">
        <v>6958</v>
      </c>
    </row>
    <row r="3" spans="1:18" x14ac:dyDescent="0.25">
      <c r="A3" s="52"/>
      <c r="B3" s="52"/>
      <c r="C3" s="56"/>
      <c r="D3" s="56"/>
      <c r="E3" s="7" t="s">
        <v>6992</v>
      </c>
      <c r="F3" s="65"/>
      <c r="G3" s="65"/>
      <c r="H3" s="65"/>
      <c r="I3" s="65"/>
      <c r="J3" s="65"/>
      <c r="K3" s="66">
        <v>7</v>
      </c>
      <c r="L3" s="29">
        <v>0.05</v>
      </c>
      <c r="M3" s="29">
        <v>0.05</v>
      </c>
      <c r="N3" s="29">
        <v>0.05</v>
      </c>
      <c r="O3" s="29">
        <v>0.05</v>
      </c>
      <c r="P3" s="29">
        <v>0.05</v>
      </c>
      <c r="Q3" s="65"/>
      <c r="R3" s="65"/>
    </row>
    <row r="4" spans="1:18" x14ac:dyDescent="0.25">
      <c r="A4" s="52"/>
      <c r="B4" s="52"/>
      <c r="C4" s="56"/>
      <c r="D4" s="56"/>
      <c r="E4" s="7" t="s">
        <v>6993</v>
      </c>
      <c r="F4" s="65"/>
      <c r="G4" s="65"/>
      <c r="H4" s="65"/>
      <c r="I4" s="65"/>
      <c r="J4" s="65"/>
      <c r="K4" s="66">
        <v>4</v>
      </c>
      <c r="L4" s="65"/>
      <c r="M4" s="65"/>
      <c r="N4" s="65"/>
      <c r="O4" s="65"/>
      <c r="P4" s="65"/>
      <c r="Q4" s="65"/>
      <c r="R4" s="65"/>
    </row>
    <row r="5" spans="1:18" x14ac:dyDescent="0.25">
      <c r="A5" s="23" t="s">
        <v>6946</v>
      </c>
      <c r="B5" s="23" t="s">
        <v>6951</v>
      </c>
      <c r="C5" s="23" t="s">
        <v>6948</v>
      </c>
      <c r="D5" s="23" t="s">
        <v>6949</v>
      </c>
      <c r="E5" s="24" t="s">
        <v>6994</v>
      </c>
      <c r="F5" s="25"/>
      <c r="G5" s="26"/>
      <c r="H5" s="25"/>
      <c r="I5" s="27"/>
      <c r="J5" s="25"/>
      <c r="K5" s="25"/>
      <c r="L5" s="25"/>
      <c r="M5" s="25"/>
      <c r="N5" s="25"/>
      <c r="O5" s="25"/>
      <c r="P5" s="25"/>
      <c r="Q5" s="25"/>
      <c r="R5" s="25"/>
    </row>
    <row r="6" spans="1:18" x14ac:dyDescent="0.25">
      <c r="A6" s="143" t="str">
        <f>'Crisis Indicator Data'!A3</f>
        <v>Complex crisis in Afghanistan</v>
      </c>
      <c r="B6" s="144" t="str">
        <f>'Crisis Indicator Data'!B3</f>
        <v>Complex crisis</v>
      </c>
      <c r="C6" s="144" t="str">
        <f>'Crisis Indicator Data'!C3</f>
        <v>AFG001</v>
      </c>
      <c r="D6" s="144" t="str">
        <f>'Crisis Indicator Data'!D3</f>
        <v>Afghanistan</v>
      </c>
      <c r="E6" s="144" t="str">
        <f>'Crisis Indicator Data'!E3</f>
        <v>AFG</v>
      </c>
      <c r="F6" s="152">
        <f>IF('Crisis Indicator Data'!Q3="x","x",('Crisis Indicator Data'!Q3/1000000))</f>
        <v>0</v>
      </c>
      <c r="G6" s="152">
        <f>IF('Crisis Indicator Data'!R3="x","x",('Crisis Indicator Data'!R3/1000000))</f>
        <v>19.641999999999999</v>
      </c>
      <c r="H6" s="152">
        <f>IF('Crisis Indicator Data'!S3="x","x",('Crisis Indicator Data'!S3/1000000))</f>
        <v>12.1</v>
      </c>
      <c r="I6" s="152">
        <f>IF('Crisis Indicator Data'!T3="x","x",('Crisis Indicator Data'!T3/1000000))</f>
        <v>5.8</v>
      </c>
      <c r="J6" s="152">
        <f>IF('Crisis Indicator Data'!U3="x","x",('Crisis Indicator Data'!U3/1000000))</f>
        <v>0.5</v>
      </c>
      <c r="K6" s="245">
        <f t="shared" ref="K6:K37" si="0">IF(H6="x","x",IF(SUM(H6:J6)=0,0,IF(LOG(SUM(H6:J6)*1000000)&lt;$K$4,0,IF(LOG(SUM(H6:J6)*1000000)&gt;$K$3,5,ROUND(5-(K$3-LOG(SUM(H6:J6)*1000000))/(K$3-K$4)*5,1)))))</f>
        <v>5</v>
      </c>
      <c r="L6" s="141">
        <f>IF(F6="x","x",(F6*1000000/VLOOKUP($C6,'Crisis Indicator Data'!$C$3:$H$198,5,FALSE)))</f>
        <v>0</v>
      </c>
      <c r="M6" s="141">
        <f>IF(G6="x","x",(G6*1000000/VLOOKUP($C6,'Crisis Indicator Data'!$C$3:$H$198,5,FALSE)))</f>
        <v>0.5163240628778718</v>
      </c>
      <c r="N6" s="141">
        <f>IF(H6="x","x",(H6*1000000/VLOOKUP($C6,'Crisis Indicator Data'!$C$3:$H$198,5,FALSE)))</f>
        <v>0.31806950212922558</v>
      </c>
      <c r="O6" s="141">
        <f>IF(I6="x","x",(I6*1000000/VLOOKUP($C6,'Crisis Indicator Data'!$C$3:$H$198,5,FALSE)))</f>
        <v>0.15246306713632302</v>
      </c>
      <c r="P6" s="141">
        <f>IF(J6="x","x",(J6*1000000/VLOOKUP($C6,'Crisis Indicator Data'!$C$3:$H$198,5,FALSE)))</f>
        <v>1.3143367856579571E-2</v>
      </c>
      <c r="Q6" s="239">
        <f t="shared" ref="Q6:Q37" si="1">IF(N6="x","x",IF(OR(L6&gt;=$L$3,M6&gt;=$M$3,N6&gt;=$N$3,O6&gt;=$O$3,P6&gt;=$P$3),(IF(P6&gt;=$P$3,5,IF((O6+P6)&gt;=$O$3,4,IF((O6+P6+N6)&gt;=$N$3,3,IF((O6+P6+N6+M6)&gt;=$M$3,2,1)))))))</f>
        <v>4</v>
      </c>
      <c r="R6" s="239">
        <f t="shared" ref="R6:R37" si="2">IF(Q6="x","x",(AVERAGE(K6,Q6)))</f>
        <v>4.5</v>
      </c>
    </row>
    <row r="7" spans="1:18" x14ac:dyDescent="0.25">
      <c r="A7" s="143" t="str">
        <f>'Crisis Indicator Data'!A4</f>
        <v>Nagorno-Karabakh Conflict in Armenia</v>
      </c>
      <c r="B7" s="144" t="str">
        <f>'Crisis Indicator Data'!B4</f>
        <v>Conflict</v>
      </c>
      <c r="C7" s="144" t="str">
        <f>'Crisis Indicator Data'!C4</f>
        <v>ARM002</v>
      </c>
      <c r="D7" s="144" t="str">
        <f>'Crisis Indicator Data'!D4</f>
        <v>Armenia</v>
      </c>
      <c r="E7" s="144" t="str">
        <f>'Crisis Indicator Data'!E4</f>
        <v>ARM</v>
      </c>
      <c r="F7" s="152">
        <f>IF('Crisis Indicator Data'!Q4="x","x",('Crisis Indicator Data'!Q4/1000000))</f>
        <v>2.8740000000000001</v>
      </c>
      <c r="G7" s="152">
        <f>IF('Crisis Indicator Data'!R4="x","x",('Crisis Indicator Data'!R4/1000000))</f>
        <v>1.7999999999999999E-2</v>
      </c>
      <c r="H7" s="152">
        <f>IF('Crisis Indicator Data'!S4="x","x",('Crisis Indicator Data'!S4/1000000))</f>
        <v>6.6000000000000003E-2</v>
      </c>
      <c r="I7" s="152">
        <f>IF('Crisis Indicator Data'!T4="x","x",('Crisis Indicator Data'!T4/1000000))</f>
        <v>0</v>
      </c>
      <c r="J7" s="152">
        <f>IF('Crisis Indicator Data'!U4="x","x",('Crisis Indicator Data'!U4/1000000))</f>
        <v>0</v>
      </c>
      <c r="K7" s="245">
        <f t="shared" si="0"/>
        <v>1.4</v>
      </c>
      <c r="L7" s="141">
        <f>IF(F7="x","x",(F7*1000000/VLOOKUP($C7,'Crisis Indicator Data'!$C$3:$H$198,5,FALSE)))</f>
        <v>0.95039682539682535</v>
      </c>
      <c r="M7" s="141">
        <f>IF(G7="x","x",(G7*1000000/VLOOKUP($C7,'Crisis Indicator Data'!$C$3:$H$198,5,FALSE)))</f>
        <v>5.9523809523809521E-3</v>
      </c>
      <c r="N7" s="141">
        <f>IF(H7="x","x",(H7*1000000/VLOOKUP($C7,'Crisis Indicator Data'!$C$3:$H$198,5,FALSE)))</f>
        <v>2.1825396825396824E-2</v>
      </c>
      <c r="O7" s="141">
        <f>IF(I7="x","x",(I7*1000000/VLOOKUP($C7,'Crisis Indicator Data'!$C$3:$H$198,5,FALSE)))</f>
        <v>0</v>
      </c>
      <c r="P7" s="141">
        <f>IF(J7="x","x",(J7*1000000/VLOOKUP($C7,'Crisis Indicator Data'!$C$3:$H$198,5,FALSE)))</f>
        <v>0</v>
      </c>
      <c r="Q7" s="239">
        <f t="shared" si="1"/>
        <v>1</v>
      </c>
      <c r="R7" s="239">
        <f t="shared" si="2"/>
        <v>1.2</v>
      </c>
    </row>
    <row r="8" spans="1:18" x14ac:dyDescent="0.25">
      <c r="A8" s="143" t="str">
        <f>'Crisis Indicator Data'!A5</f>
        <v>Nagorno-Karabakh conflict in Azerbaijan</v>
      </c>
      <c r="B8" s="144" t="str">
        <f>'Crisis Indicator Data'!B5</f>
        <v>Conflict</v>
      </c>
      <c r="C8" s="144" t="str">
        <f>'Crisis Indicator Data'!C5</f>
        <v>AZE002</v>
      </c>
      <c r="D8" s="144" t="str">
        <f>'Crisis Indicator Data'!D5</f>
        <v>Azerbaijan</v>
      </c>
      <c r="E8" s="144" t="str">
        <f>'Crisis Indicator Data'!E5</f>
        <v>AZE</v>
      </c>
      <c r="F8" s="152" t="str">
        <f>IF('Crisis Indicator Data'!Q5="x","x",('Crisis Indicator Data'!Q5/1000000))</f>
        <v>x</v>
      </c>
      <c r="G8" s="152" t="str">
        <f>IF('Crisis Indicator Data'!R5="x","x",('Crisis Indicator Data'!R5/1000000))</f>
        <v>x</v>
      </c>
      <c r="H8" s="152" t="str">
        <f>IF('Crisis Indicator Data'!S5="x","x",('Crisis Indicator Data'!S5/1000000))</f>
        <v>x</v>
      </c>
      <c r="I8" s="152" t="str">
        <f>IF('Crisis Indicator Data'!T5="x","x",('Crisis Indicator Data'!T5/1000000))</f>
        <v>x</v>
      </c>
      <c r="J8" s="152" t="str">
        <f>IF('Crisis Indicator Data'!U5="x","x",('Crisis Indicator Data'!U5/1000000))</f>
        <v>x</v>
      </c>
      <c r="K8" s="245" t="str">
        <f t="shared" si="0"/>
        <v>x</v>
      </c>
      <c r="L8" s="141" t="str">
        <f>IF(F8="x","x",(F8*1000000/VLOOKUP($C8,'Crisis Indicator Data'!$C$3:$H$198,5,FALSE)))</f>
        <v>x</v>
      </c>
      <c r="M8" s="141" t="str">
        <f>IF(G8="x","x",(G8*1000000/VLOOKUP($C8,'Crisis Indicator Data'!$C$3:$H$198,5,FALSE)))</f>
        <v>x</v>
      </c>
      <c r="N8" s="141" t="str">
        <f>IF(H8="x","x",(H8*1000000/VLOOKUP($C8,'Crisis Indicator Data'!$C$3:$H$198,5,FALSE)))</f>
        <v>x</v>
      </c>
      <c r="O8" s="141" t="str">
        <f>IF(I8="x","x",(I8*1000000/VLOOKUP($C8,'Crisis Indicator Data'!$C$3:$H$198,5,FALSE)))</f>
        <v>x</v>
      </c>
      <c r="P8" s="141" t="str">
        <f>IF(J8="x","x",(J8*1000000/VLOOKUP($C8,'Crisis Indicator Data'!$C$3:$H$198,5,FALSE)))</f>
        <v>x</v>
      </c>
      <c r="Q8" s="239" t="str">
        <f t="shared" si="1"/>
        <v>x</v>
      </c>
      <c r="R8" s="239" t="str">
        <f t="shared" si="2"/>
        <v>x</v>
      </c>
    </row>
    <row r="9" spans="1:18" x14ac:dyDescent="0.25">
      <c r="A9" s="143" t="str">
        <f>'Crisis Indicator Data'!A6</f>
        <v>Complex in Burundi</v>
      </c>
      <c r="B9" s="144" t="str">
        <f>'Crisis Indicator Data'!B6</f>
        <v>Complex crisis</v>
      </c>
      <c r="C9" s="144" t="str">
        <f>'Crisis Indicator Data'!C6</f>
        <v>BDI001</v>
      </c>
      <c r="D9" s="144" t="str">
        <f>'Crisis Indicator Data'!D6</f>
        <v>Burundi</v>
      </c>
      <c r="E9" s="144" t="str">
        <f>'Crisis Indicator Data'!E6</f>
        <v>BDI</v>
      </c>
      <c r="F9" s="152">
        <f>IF('Crisis Indicator Data'!Q6="x","x",('Crisis Indicator Data'!Q6/1000000))</f>
        <v>0</v>
      </c>
      <c r="G9" s="152">
        <f>IF('Crisis Indicator Data'!R6="x","x",('Crisis Indicator Data'!R6/1000000))</f>
        <v>10.199999999999999</v>
      </c>
      <c r="H9" s="152">
        <f>IF('Crisis Indicator Data'!S6="x","x",('Crisis Indicator Data'!S6/1000000))</f>
        <v>1.272</v>
      </c>
      <c r="I9" s="152">
        <f>IF('Crisis Indicator Data'!T6="x","x",('Crisis Indicator Data'!T6/1000000))</f>
        <v>1.032</v>
      </c>
      <c r="J9" s="152">
        <f>IF('Crisis Indicator Data'!U6="x","x",('Crisis Indicator Data'!U6/1000000))</f>
        <v>9.6000000000000002E-2</v>
      </c>
      <c r="K9" s="245">
        <f t="shared" si="0"/>
        <v>4</v>
      </c>
      <c r="L9" s="141">
        <f>IF(F9="x","x",(F9*1000000/VLOOKUP($C9,'Crisis Indicator Data'!$C$3:$H$198,5,FALSE)))</f>
        <v>0</v>
      </c>
      <c r="M9" s="141">
        <f>IF(G9="x","x",(G9*1000000/VLOOKUP($C9,'Crisis Indicator Data'!$C$3:$H$198,5,FALSE)))</f>
        <v>0.80952380952380953</v>
      </c>
      <c r="N9" s="141">
        <f>IF(H9="x","x",(H9*1000000/VLOOKUP($C9,'Crisis Indicator Data'!$C$3:$H$198,5,FALSE)))</f>
        <v>0.10095238095238095</v>
      </c>
      <c r="O9" s="141">
        <f>IF(I9="x","x",(I9*1000000/VLOOKUP($C9,'Crisis Indicator Data'!$C$3:$H$198,5,FALSE)))</f>
        <v>8.1904761904761911E-2</v>
      </c>
      <c r="P9" s="141">
        <f>IF(J9="x","x",(J9*1000000/VLOOKUP($C9,'Crisis Indicator Data'!$C$3:$H$198,5,FALSE)))</f>
        <v>7.619047619047619E-3</v>
      </c>
      <c r="Q9" s="239">
        <f t="shared" si="1"/>
        <v>4</v>
      </c>
      <c r="R9" s="239">
        <f t="shared" si="2"/>
        <v>4</v>
      </c>
    </row>
    <row r="10" spans="1:18" x14ac:dyDescent="0.25">
      <c r="A10" s="143" t="str">
        <f>'Crisis Indicator Data'!A7</f>
        <v>Conflict in Burkina Faso</v>
      </c>
      <c r="B10" s="144" t="str">
        <f>'Crisis Indicator Data'!B7</f>
        <v>Conflict</v>
      </c>
      <c r="C10" s="144" t="str">
        <f>'Crisis Indicator Data'!C7</f>
        <v>BFA002</v>
      </c>
      <c r="D10" s="144" t="str">
        <f>'Crisis Indicator Data'!D7</f>
        <v>Burkina Faso</v>
      </c>
      <c r="E10" s="144" t="str">
        <f>'Crisis Indicator Data'!E7</f>
        <v>BFA</v>
      </c>
      <c r="F10" s="152">
        <f>IF('Crisis Indicator Data'!Q7="x","x",('Crisis Indicator Data'!Q7/1000000))</f>
        <v>8.1000000000000003E-2</v>
      </c>
      <c r="G10" s="152">
        <f>IF('Crisis Indicator Data'!R7="x","x",('Crisis Indicator Data'!R7/1000000))</f>
        <v>2</v>
      </c>
      <c r="H10" s="152">
        <f>IF('Crisis Indicator Data'!S7="x","x",('Crisis Indicator Data'!S7/1000000))</f>
        <v>0.98299999999999998</v>
      </c>
      <c r="I10" s="152">
        <f>IF('Crisis Indicator Data'!T7="x","x",('Crisis Indicator Data'!T7/1000000))</f>
        <v>0.17499999999999999</v>
      </c>
      <c r="J10" s="152">
        <f>IF('Crisis Indicator Data'!U7="x","x",('Crisis Indicator Data'!U7/1000000))</f>
        <v>0.28399999999999997</v>
      </c>
      <c r="K10" s="245">
        <f t="shared" si="0"/>
        <v>3.6</v>
      </c>
      <c r="L10" s="141">
        <f>IF(F10="x","x",(F10*1000000/VLOOKUP($C10,'Crisis Indicator Data'!$C$3:$H$198,5,FALSE)))</f>
        <v>2.2991768379222254E-2</v>
      </c>
      <c r="M10" s="141">
        <f>IF(G10="x","x",(G10*1000000/VLOOKUP($C10,'Crisis Indicator Data'!$C$3:$H$198,5,FALSE)))</f>
        <v>0.56769798467215438</v>
      </c>
      <c r="N10" s="141">
        <f>IF(H10="x","x",(H10*1000000/VLOOKUP($C10,'Crisis Indicator Data'!$C$3:$H$198,5,FALSE)))</f>
        <v>0.27902355946636387</v>
      </c>
      <c r="O10" s="141">
        <f>IF(I10="x","x",(I10*1000000/VLOOKUP($C10,'Crisis Indicator Data'!$C$3:$H$198,5,FALSE)))</f>
        <v>4.9673573658813509E-2</v>
      </c>
      <c r="P10" s="141">
        <f>IF(J10="x","x",(J10*1000000/VLOOKUP($C10,'Crisis Indicator Data'!$C$3:$H$198,5,FALSE)))</f>
        <v>8.0613113823445923E-2</v>
      </c>
      <c r="Q10" s="239">
        <f t="shared" si="1"/>
        <v>5</v>
      </c>
      <c r="R10" s="239">
        <f t="shared" si="2"/>
        <v>4.3</v>
      </c>
    </row>
    <row r="11" spans="1:18" x14ac:dyDescent="0.25">
      <c r="A11" s="143" t="str">
        <f>'Crisis Indicator Data'!A8</f>
        <v>Rohingya refugee crisis</v>
      </c>
      <c r="B11" s="144" t="str">
        <f>'Crisis Indicator Data'!B8</f>
        <v>International displacement</v>
      </c>
      <c r="C11" s="144" t="str">
        <f>'Crisis Indicator Data'!C8</f>
        <v>BGD002</v>
      </c>
      <c r="D11" s="144" t="str">
        <f>'Crisis Indicator Data'!D8</f>
        <v>Bangladesh</v>
      </c>
      <c r="E11" s="144" t="str">
        <f>'Crisis Indicator Data'!E8</f>
        <v>BGD</v>
      </c>
      <c r="F11" s="152">
        <f>IF('Crisis Indicator Data'!Q8="x","x",('Crisis Indicator Data'!Q8/1000000))</f>
        <v>0</v>
      </c>
      <c r="G11" s="152">
        <f>IF('Crisis Indicator Data'!R8="x","x",('Crisis Indicator Data'!R8/1000000))</f>
        <v>0.47199999999999998</v>
      </c>
      <c r="H11" s="152">
        <f>IF('Crisis Indicator Data'!S8="x","x",('Crisis Indicator Data'!S8/1000000))</f>
        <v>0.67</v>
      </c>
      <c r="I11" s="152">
        <f>IF('Crisis Indicator Data'!T8="x","x",('Crisis Indicator Data'!T8/1000000))</f>
        <v>0.20699999999999999</v>
      </c>
      <c r="J11" s="152">
        <f>IF('Crisis Indicator Data'!U8="x","x",('Crisis Indicator Data'!U8/1000000))</f>
        <v>0</v>
      </c>
      <c r="K11" s="245">
        <f t="shared" si="0"/>
        <v>3.2</v>
      </c>
      <c r="L11" s="141">
        <f>IF(F11="x","x",(F11*1000000/VLOOKUP($C11,'Crisis Indicator Data'!$C$3:$H$198,5,FALSE)))</f>
        <v>0</v>
      </c>
      <c r="M11" s="141">
        <f>IF(G11="x","x",(G11*1000000/VLOOKUP($C11,'Crisis Indicator Data'!$C$3:$H$198,5,FALSE)))</f>
        <v>0.34808259587020651</v>
      </c>
      <c r="N11" s="141">
        <f>IF(H11="x","x",(H11*1000000/VLOOKUP($C11,'Crisis Indicator Data'!$C$3:$H$198,5,FALSE)))</f>
        <v>0.49410029498525071</v>
      </c>
      <c r="O11" s="141">
        <f>IF(I11="x","x",(I11*1000000/VLOOKUP($C11,'Crisis Indicator Data'!$C$3:$H$198,5,FALSE)))</f>
        <v>0.15265486725663716</v>
      </c>
      <c r="P11" s="141">
        <f>IF(J11="x","x",(J11*1000000/VLOOKUP($C11,'Crisis Indicator Data'!$C$3:$H$198,5,FALSE)))</f>
        <v>0</v>
      </c>
      <c r="Q11" s="239">
        <f t="shared" si="1"/>
        <v>4</v>
      </c>
      <c r="R11" s="239">
        <f t="shared" si="2"/>
        <v>3.6</v>
      </c>
    </row>
    <row r="12" spans="1:18" x14ac:dyDescent="0.25">
      <c r="A12" s="143" t="str">
        <f>'Crisis Indicator Data'!A9</f>
        <v>Venezuela displacement in Brazil</v>
      </c>
      <c r="B12" s="144" t="str">
        <f>'Crisis Indicator Data'!B9</f>
        <v>International displacement</v>
      </c>
      <c r="C12" s="144" t="str">
        <f>'Crisis Indicator Data'!C9</f>
        <v>BRA002</v>
      </c>
      <c r="D12" s="144" t="str">
        <f>'Crisis Indicator Data'!D9</f>
        <v>Brazil</v>
      </c>
      <c r="E12" s="144" t="str">
        <f>'Crisis Indicator Data'!E9</f>
        <v>BRA</v>
      </c>
      <c r="F12" s="152">
        <f>IF('Crisis Indicator Data'!Q9="x","x",('Crisis Indicator Data'!Q9/1000000))</f>
        <v>0.60599999999999998</v>
      </c>
      <c r="G12" s="152">
        <f>IF('Crisis Indicator Data'!R9="x","x",('Crisis Indicator Data'!R9/1000000))</f>
        <v>0.39900000000000002</v>
      </c>
      <c r="H12" s="152">
        <f>IF('Crisis Indicator Data'!S9="x","x",('Crisis Indicator Data'!S9/1000000))</f>
        <v>0.49</v>
      </c>
      <c r="I12" s="152">
        <f>IF('Crisis Indicator Data'!T9="x","x",('Crisis Indicator Data'!T9/1000000))</f>
        <v>0</v>
      </c>
      <c r="J12" s="152">
        <f>IF('Crisis Indicator Data'!U9="x","x",('Crisis Indicator Data'!U9/1000000))</f>
        <v>0</v>
      </c>
      <c r="K12" s="245">
        <f t="shared" si="0"/>
        <v>2.8</v>
      </c>
      <c r="L12" s="141">
        <f>IF(F12="x","x",(F12*1000000/VLOOKUP($C12,'Crisis Indicator Data'!$C$3:$H$198,5,FALSE)))</f>
        <v>0.40535117056856185</v>
      </c>
      <c r="M12" s="141">
        <f>IF(G12="x","x",(G12*1000000/VLOOKUP($C12,'Crisis Indicator Data'!$C$3:$H$198,5,FALSE)))</f>
        <v>0.26688963210702343</v>
      </c>
      <c r="N12" s="141">
        <f>IF(H12="x","x",(H12*1000000/VLOOKUP($C12,'Crisis Indicator Data'!$C$3:$H$198,5,FALSE)))</f>
        <v>0.32775919732441472</v>
      </c>
      <c r="O12" s="141">
        <f>IF(I12="x","x",(I12*1000000/VLOOKUP($C12,'Crisis Indicator Data'!$C$3:$H$198,5,FALSE)))</f>
        <v>0</v>
      </c>
      <c r="P12" s="141">
        <f>IF(J12="x","x",(J12*1000000/VLOOKUP($C12,'Crisis Indicator Data'!$C$3:$H$198,5,FALSE)))</f>
        <v>0</v>
      </c>
      <c r="Q12" s="239">
        <f t="shared" si="1"/>
        <v>3</v>
      </c>
      <c r="R12" s="239">
        <f t="shared" si="2"/>
        <v>2.9</v>
      </c>
    </row>
    <row r="13" spans="1:18" x14ac:dyDescent="0.25">
      <c r="A13" s="143" t="str">
        <f>'Crisis Indicator Data'!A10</f>
        <v>Complex crisis in CAR</v>
      </c>
      <c r="B13" s="144" t="str">
        <f>'Crisis Indicator Data'!B10</f>
        <v>Complex crisis</v>
      </c>
      <c r="C13" s="144" t="str">
        <f>'Crisis Indicator Data'!C10</f>
        <v>CAF001</v>
      </c>
      <c r="D13" s="144" t="str">
        <f>'Crisis Indicator Data'!D10</f>
        <v>CAR</v>
      </c>
      <c r="E13" s="144" t="str">
        <f>'Crisis Indicator Data'!E10</f>
        <v>CAF</v>
      </c>
      <c r="F13" s="152">
        <f>IF('Crisis Indicator Data'!Q10="x","x",('Crisis Indicator Data'!Q10/1000000))</f>
        <v>0</v>
      </c>
      <c r="G13" s="152">
        <f>IF('Crisis Indicator Data'!R10="x","x",('Crisis Indicator Data'!R10/1000000))</f>
        <v>2.1</v>
      </c>
      <c r="H13" s="152">
        <f>IF('Crisis Indicator Data'!S10="x","x",('Crisis Indicator Data'!S10/1000000))</f>
        <v>0.9</v>
      </c>
      <c r="I13" s="152">
        <f>IF('Crisis Indicator Data'!T10="x","x",('Crisis Indicator Data'!T10/1000000))</f>
        <v>1.9</v>
      </c>
      <c r="J13" s="152">
        <f>IF('Crisis Indicator Data'!U10="x","x",('Crisis Indicator Data'!U10/1000000))</f>
        <v>0</v>
      </c>
      <c r="K13" s="245">
        <f t="shared" si="0"/>
        <v>4.0999999999999996</v>
      </c>
      <c r="L13" s="141">
        <f>IF(F13="x","x",(F13*1000000/VLOOKUP($C13,'Crisis Indicator Data'!$C$3:$H$198,5,FALSE)))</f>
        <v>0</v>
      </c>
      <c r="M13" s="141">
        <f>IF(G13="x","x",(G13*1000000/VLOOKUP($C13,'Crisis Indicator Data'!$C$3:$H$198,5,FALSE)))</f>
        <v>0.42857142857142855</v>
      </c>
      <c r="N13" s="141">
        <f>IF(H13="x","x",(H13*1000000/VLOOKUP($C13,'Crisis Indicator Data'!$C$3:$H$198,5,FALSE)))</f>
        <v>0.18367346938775511</v>
      </c>
      <c r="O13" s="141">
        <f>IF(I13="x","x",(I13*1000000/VLOOKUP($C13,'Crisis Indicator Data'!$C$3:$H$198,5,FALSE)))</f>
        <v>0.38775510204081631</v>
      </c>
      <c r="P13" s="141">
        <f>IF(J13="x","x",(J13*1000000/VLOOKUP($C13,'Crisis Indicator Data'!$C$3:$H$198,5,FALSE)))</f>
        <v>0</v>
      </c>
      <c r="Q13" s="239">
        <f t="shared" si="1"/>
        <v>4</v>
      </c>
      <c r="R13" s="239">
        <f t="shared" si="2"/>
        <v>4.05</v>
      </c>
    </row>
    <row r="14" spans="1:18" x14ac:dyDescent="0.25">
      <c r="A14" s="143" t="str">
        <f>'Crisis Indicator Data'!A11</f>
        <v>Floods in Henan province</v>
      </c>
      <c r="B14" s="144" t="str">
        <f>'Crisis Indicator Data'!B11</f>
        <v>Flood</v>
      </c>
      <c r="C14" s="144" t="str">
        <f>'Crisis Indicator Data'!C11</f>
        <v>CHN003</v>
      </c>
      <c r="D14" s="144" t="str">
        <f>'Crisis Indicator Data'!D11</f>
        <v>China</v>
      </c>
      <c r="E14" s="144" t="str">
        <f>'Crisis Indicator Data'!E11</f>
        <v>CHN</v>
      </c>
      <c r="F14" s="152">
        <f>IF('Crisis Indicator Data'!Q11="x","x",('Crisis Indicator Data'!Q11/1000000))</f>
        <v>84.9</v>
      </c>
      <c r="G14" s="152">
        <f>IF('Crisis Indicator Data'!R11="x","x",('Crisis Indicator Data'!R11/1000000))</f>
        <v>14.3</v>
      </c>
      <c r="H14" s="152">
        <f>IF('Crisis Indicator Data'!S11="x","x",('Crisis Indicator Data'!S11/1000000))</f>
        <v>0.2</v>
      </c>
      <c r="I14" s="152">
        <f>IF('Crisis Indicator Data'!T11="x","x",('Crisis Indicator Data'!T11/1000000))</f>
        <v>0</v>
      </c>
      <c r="J14" s="152">
        <f>IF('Crisis Indicator Data'!U11="x","x",('Crisis Indicator Data'!U11/1000000))</f>
        <v>0</v>
      </c>
      <c r="K14" s="245">
        <f t="shared" si="0"/>
        <v>2.2000000000000002</v>
      </c>
      <c r="L14" s="141">
        <f>IF(F14="x","x",(F14*1000000/VLOOKUP($C14,'Crisis Indicator Data'!$C$3:$H$198,5,FALSE)))</f>
        <v>0.85412474849094566</v>
      </c>
      <c r="M14" s="141">
        <f>IF(G14="x","x",(G14*1000000/VLOOKUP($C14,'Crisis Indicator Data'!$C$3:$H$198,5,FALSE)))</f>
        <v>0.14386317907444668</v>
      </c>
      <c r="N14" s="141">
        <f>IF(H14="x","x",(H14*1000000/VLOOKUP($C14,'Crisis Indicator Data'!$C$3:$H$198,5,FALSE)))</f>
        <v>2.012072434607646E-3</v>
      </c>
      <c r="O14" s="141">
        <f>IF(I14="x","x",(I14*1000000/VLOOKUP($C14,'Crisis Indicator Data'!$C$3:$H$198,5,FALSE)))</f>
        <v>0</v>
      </c>
      <c r="P14" s="141">
        <f>IF(J14="x","x",(J14*1000000/VLOOKUP($C14,'Crisis Indicator Data'!$C$3:$H$198,5,FALSE)))</f>
        <v>0</v>
      </c>
      <c r="Q14" s="239">
        <f t="shared" si="1"/>
        <v>2</v>
      </c>
      <c r="R14" s="239">
        <f t="shared" si="2"/>
        <v>2.1</v>
      </c>
    </row>
    <row r="15" spans="1:18" x14ac:dyDescent="0.25">
      <c r="A15" s="143" t="str">
        <f>'Crisis Indicator Data'!A12</f>
        <v>Multiple crises in Cameroon</v>
      </c>
      <c r="B15" s="144" t="str">
        <f>'Crisis Indicator Data'!B12</f>
        <v>Multiple crises country</v>
      </c>
      <c r="C15" s="144" t="str">
        <f>'Crisis Indicator Data'!C12</f>
        <v>CMR001</v>
      </c>
      <c r="D15" s="144" t="str">
        <f>'Crisis Indicator Data'!D12</f>
        <v>Cameroon</v>
      </c>
      <c r="E15" s="144" t="str">
        <f>'Crisis Indicator Data'!E12</f>
        <v>CMR</v>
      </c>
      <c r="F15" s="152">
        <f>IF('Crisis Indicator Data'!Q12="x","x",('Crisis Indicator Data'!Q12/1000000))</f>
        <v>21.533000000000001</v>
      </c>
      <c r="G15" s="152">
        <f>IF('Crisis Indicator Data'!R12="x","x",('Crisis Indicator Data'!R12/1000000))</f>
        <v>0.34300000000000003</v>
      </c>
      <c r="H15" s="152">
        <f>IF('Crisis Indicator Data'!S12="x","x",('Crisis Indicator Data'!S12/1000000))</f>
        <v>2</v>
      </c>
      <c r="I15" s="152">
        <f>IF('Crisis Indicator Data'!T12="x","x",('Crisis Indicator Data'!T12/1000000))</f>
        <v>2</v>
      </c>
      <c r="J15" s="152">
        <f>IF('Crisis Indicator Data'!U12="x","x",('Crisis Indicator Data'!U12/1000000))</f>
        <v>0</v>
      </c>
      <c r="K15" s="245">
        <f t="shared" si="0"/>
        <v>4.3</v>
      </c>
      <c r="L15" s="141">
        <f>IF(F15="x","x",(F15*1000000/VLOOKUP($C15,'Crisis Indicator Data'!$C$3:$H$198,5,FALSE)))</f>
        <v>0.8321610759004483</v>
      </c>
      <c r="M15" s="141">
        <f>IF(G15="x","x",(G15*1000000/VLOOKUP($C15,'Crisis Indicator Data'!$C$3:$H$198,5,FALSE)))</f>
        <v>1.3255526356469316E-2</v>
      </c>
      <c r="N15" s="141">
        <f>IF(H15="x","x",(H15*1000000/VLOOKUP($C15,'Crisis Indicator Data'!$C$3:$H$198,5,FALSE)))</f>
        <v>7.7291698871541192E-2</v>
      </c>
      <c r="O15" s="141">
        <f>IF(I15="x","x",(I15*1000000/VLOOKUP($C15,'Crisis Indicator Data'!$C$3:$H$198,5,FALSE)))</f>
        <v>7.7291698871541192E-2</v>
      </c>
      <c r="P15" s="141">
        <f>IF(J15="x","x",(J15*1000000/VLOOKUP($C15,'Crisis Indicator Data'!$C$3:$H$198,5,FALSE)))</f>
        <v>0</v>
      </c>
      <c r="Q15" s="239">
        <f t="shared" si="1"/>
        <v>4</v>
      </c>
      <c r="R15" s="239">
        <f t="shared" si="2"/>
        <v>4.1500000000000004</v>
      </c>
    </row>
    <row r="16" spans="1:18" x14ac:dyDescent="0.25">
      <c r="A16" s="143" t="str">
        <f>'Crisis Indicator Data'!A13</f>
        <v>Boko Haram in Cameroon</v>
      </c>
      <c r="B16" s="144" t="str">
        <f>'Crisis Indicator Data'!B13</f>
        <v>Conflict</v>
      </c>
      <c r="C16" s="144" t="str">
        <f>'Crisis Indicator Data'!C13</f>
        <v>CMR002</v>
      </c>
      <c r="D16" s="144" t="str">
        <f>'Crisis Indicator Data'!D13</f>
        <v>Cameroon</v>
      </c>
      <c r="E16" s="144" t="str">
        <f>'Crisis Indicator Data'!E13</f>
        <v>CMR</v>
      </c>
      <c r="F16" s="152">
        <f>IF('Crisis Indicator Data'!Q13="x","x",('Crisis Indicator Data'!Q13/1000000))</f>
        <v>2.4990000000000001</v>
      </c>
      <c r="G16" s="152">
        <f>IF('Crisis Indicator Data'!R13="x","x",('Crisis Indicator Data'!R13/1000000))</f>
        <v>1.3540000000000001</v>
      </c>
      <c r="H16" s="152">
        <f>IF('Crisis Indicator Data'!S13="x","x",('Crisis Indicator Data'!S13/1000000))</f>
        <v>0.61599999999999999</v>
      </c>
      <c r="I16" s="152">
        <f>IF('Crisis Indicator Data'!T13="x","x",('Crisis Indicator Data'!T13/1000000))</f>
        <v>1.4E-2</v>
      </c>
      <c r="J16" s="152">
        <f>IF('Crisis Indicator Data'!U13="x","x",('Crisis Indicator Data'!U13/1000000))</f>
        <v>0</v>
      </c>
      <c r="K16" s="245">
        <f t="shared" si="0"/>
        <v>3</v>
      </c>
      <c r="L16" s="141">
        <f>IF(F16="x","x",(F16*1000000/VLOOKUP($C16,'Crisis Indicator Data'!$C$3:$H$198,5,FALSE)))</f>
        <v>0.55743921481151015</v>
      </c>
      <c r="M16" s="141">
        <f>IF(G16="x","x",(G16*1000000/VLOOKUP($C16,'Crisis Indicator Data'!$C$3:$H$198,5,FALSE)))</f>
        <v>0.30202989069819319</v>
      </c>
      <c r="N16" s="141">
        <f>IF(H16="x","x",(H16*1000000/VLOOKUP($C16,'Crisis Indicator Data'!$C$3:$H$198,5,FALSE)))</f>
        <v>0.13740798572384563</v>
      </c>
      <c r="O16" s="141">
        <f>IF(I16="x","x",(I16*1000000/VLOOKUP($C16,'Crisis Indicator Data'!$C$3:$H$198,5,FALSE)))</f>
        <v>3.1229087664510374E-3</v>
      </c>
      <c r="P16" s="141">
        <f>IF(J16="x","x",(J16*1000000/VLOOKUP($C16,'Crisis Indicator Data'!$C$3:$H$198,5,FALSE)))</f>
        <v>0</v>
      </c>
      <c r="Q16" s="239">
        <f t="shared" si="1"/>
        <v>3</v>
      </c>
      <c r="R16" s="239">
        <f t="shared" si="2"/>
        <v>3</v>
      </c>
    </row>
    <row r="17" spans="1:18" x14ac:dyDescent="0.25">
      <c r="A17" s="143" t="str">
        <f>'Crisis Indicator Data'!A14</f>
        <v>Anglophone Crisis in Cameroon</v>
      </c>
      <c r="B17" s="144" t="str">
        <f>'Crisis Indicator Data'!B14</f>
        <v>Conflict</v>
      </c>
      <c r="C17" s="144" t="str">
        <f>'Crisis Indicator Data'!C14</f>
        <v>CMR003</v>
      </c>
      <c r="D17" s="144" t="str">
        <f>'Crisis Indicator Data'!D14</f>
        <v>Cameroon</v>
      </c>
      <c r="E17" s="144" t="str">
        <f>'Crisis Indicator Data'!E14</f>
        <v>CMR</v>
      </c>
      <c r="F17" s="152">
        <f>IF('Crisis Indicator Data'!Q14="x","x",('Crisis Indicator Data'!Q14/1000000))</f>
        <v>2.0270000000000001</v>
      </c>
      <c r="G17" s="152">
        <f>IF('Crisis Indicator Data'!R14="x","x",('Crisis Indicator Data'!R14/1000000))</f>
        <v>1.4890000000000001</v>
      </c>
      <c r="H17" s="152">
        <f>IF('Crisis Indicator Data'!S14="x","x",('Crisis Indicator Data'!S14/1000000))</f>
        <v>0.88200000000000001</v>
      </c>
      <c r="I17" s="152">
        <f>IF('Crisis Indicator Data'!T14="x","x",('Crisis Indicator Data'!T14/1000000))</f>
        <v>7.8E-2</v>
      </c>
      <c r="J17" s="152">
        <f>IF('Crisis Indicator Data'!U14="x","x",('Crisis Indicator Data'!U14/1000000))</f>
        <v>0</v>
      </c>
      <c r="K17" s="245">
        <f t="shared" si="0"/>
        <v>3.3</v>
      </c>
      <c r="L17" s="141">
        <f>IF(F17="x","x",(F17*1000000/VLOOKUP($C17,'Crisis Indicator Data'!$C$3:$H$198,5,FALSE)))</f>
        <v>0.45285969615728333</v>
      </c>
      <c r="M17" s="141">
        <f>IF(G17="x","x",(G17*1000000/VLOOKUP($C17,'Crisis Indicator Data'!$C$3:$H$198,5,FALSE)))</f>
        <v>0.33266309204647004</v>
      </c>
      <c r="N17" s="141">
        <f>IF(H17="x","x",(H17*1000000/VLOOKUP($C17,'Crisis Indicator Data'!$C$3:$H$198,5,FALSE)))</f>
        <v>0.1970509383378016</v>
      </c>
      <c r="O17" s="141">
        <f>IF(I17="x","x",(I17*1000000/VLOOKUP($C17,'Crisis Indicator Data'!$C$3:$H$198,5,FALSE)))</f>
        <v>1.7426273458445041E-2</v>
      </c>
      <c r="P17" s="141">
        <f>IF(J17="x","x",(J17*1000000/VLOOKUP($C17,'Crisis Indicator Data'!$C$3:$H$198,5,FALSE)))</f>
        <v>0</v>
      </c>
      <c r="Q17" s="239">
        <f t="shared" si="1"/>
        <v>3</v>
      </c>
      <c r="R17" s="239">
        <f t="shared" si="2"/>
        <v>3.15</v>
      </c>
    </row>
    <row r="18" spans="1:18" x14ac:dyDescent="0.25">
      <c r="A18" s="143" t="str">
        <f>'Crisis Indicator Data'!A15</f>
        <v>CAR refugees in Cameroon</v>
      </c>
      <c r="B18" s="144" t="str">
        <f>'Crisis Indicator Data'!B15</f>
        <v>International displacement</v>
      </c>
      <c r="C18" s="144" t="str">
        <f>'Crisis Indicator Data'!C15</f>
        <v>CMR004</v>
      </c>
      <c r="D18" s="144" t="str">
        <f>'Crisis Indicator Data'!D15</f>
        <v>Cameroon</v>
      </c>
      <c r="E18" s="144" t="str">
        <f>'Crisis Indicator Data'!E15</f>
        <v>CMR</v>
      </c>
      <c r="F18" s="152">
        <f>IF('Crisis Indicator Data'!Q15="x","x",('Crisis Indicator Data'!Q15/1000000))</f>
        <v>1.2490000000000001</v>
      </c>
      <c r="G18" s="152">
        <f>IF('Crisis Indicator Data'!R15="x","x",('Crisis Indicator Data'!R15/1000000))</f>
        <v>0</v>
      </c>
      <c r="H18" s="152">
        <f>IF('Crisis Indicator Data'!S15="x","x",('Crisis Indicator Data'!S15/1000000))</f>
        <v>0.316</v>
      </c>
      <c r="I18" s="152">
        <f>IF('Crisis Indicator Data'!T15="x","x",('Crisis Indicator Data'!T15/1000000))</f>
        <v>0</v>
      </c>
      <c r="J18" s="152">
        <f>IF('Crisis Indicator Data'!U15="x","x",('Crisis Indicator Data'!U15/1000000))</f>
        <v>0</v>
      </c>
      <c r="K18" s="245">
        <f t="shared" si="0"/>
        <v>2.5</v>
      </c>
      <c r="L18" s="141">
        <f>IF(F18="x","x",(F18*1000000/VLOOKUP($C18,'Crisis Indicator Data'!$C$3:$H$198,5,FALSE)))</f>
        <v>0.79808306709265175</v>
      </c>
      <c r="M18" s="141">
        <f>IF(G18="x","x",(G18*1000000/VLOOKUP($C18,'Crisis Indicator Data'!$C$3:$H$198,5,FALSE)))</f>
        <v>0</v>
      </c>
      <c r="N18" s="141">
        <f>IF(H18="x","x",(H18*1000000/VLOOKUP($C18,'Crisis Indicator Data'!$C$3:$H$198,5,FALSE)))</f>
        <v>0.20191693290734825</v>
      </c>
      <c r="O18" s="141">
        <f>IF(I18="x","x",(I18*1000000/VLOOKUP($C18,'Crisis Indicator Data'!$C$3:$H$198,5,FALSE)))</f>
        <v>0</v>
      </c>
      <c r="P18" s="141">
        <f>IF(J18="x","x",(J18*1000000/VLOOKUP($C18,'Crisis Indicator Data'!$C$3:$H$198,5,FALSE)))</f>
        <v>0</v>
      </c>
      <c r="Q18" s="239">
        <f t="shared" si="1"/>
        <v>3</v>
      </c>
      <c r="R18" s="239">
        <f t="shared" si="2"/>
        <v>2.75</v>
      </c>
    </row>
    <row r="19" spans="1:18" x14ac:dyDescent="0.25">
      <c r="A19" s="143" t="str">
        <f>'Crisis Indicator Data'!A16</f>
        <v>Complex crisis in DRC</v>
      </c>
      <c r="B19" s="144" t="str">
        <f>'Crisis Indicator Data'!B16</f>
        <v>Complex crisis</v>
      </c>
      <c r="C19" s="144" t="str">
        <f>'Crisis Indicator Data'!C16</f>
        <v>COD001</v>
      </c>
      <c r="D19" s="144" t="str">
        <f>'Crisis Indicator Data'!D16</f>
        <v>DRC</v>
      </c>
      <c r="E19" s="144" t="str">
        <f>'Crisis Indicator Data'!E16</f>
        <v>COD</v>
      </c>
      <c r="F19" s="152">
        <f>IF('Crisis Indicator Data'!Q16="x","x",('Crisis Indicator Data'!Q16/1000000))</f>
        <v>52.92</v>
      </c>
      <c r="G19" s="152">
        <f>IF('Crisis Indicator Data'!R16="x","x",('Crisis Indicator Data'!R16/1000000))</f>
        <v>30.27</v>
      </c>
      <c r="H19" s="152">
        <f>IF('Crisis Indicator Data'!S16="x","x",('Crisis Indicator Data'!S16/1000000))</f>
        <v>14.112</v>
      </c>
      <c r="I19" s="152">
        <f>IF('Crisis Indicator Data'!T16="x","x",('Crisis Indicator Data'!T16/1000000))</f>
        <v>4.7039999999999997</v>
      </c>
      <c r="J19" s="152">
        <f>IF('Crisis Indicator Data'!U16="x","x",('Crisis Indicator Data'!U16/1000000))</f>
        <v>0.78400000000000003</v>
      </c>
      <c r="K19" s="245">
        <f t="shared" si="0"/>
        <v>5</v>
      </c>
      <c r="L19" s="141">
        <f>IF(F19="x","x",(F19*1000000/VLOOKUP($C19,'Crisis Indicator Data'!$C$3:$H$198,5,FALSE)))</f>
        <v>0.51507158638544714</v>
      </c>
      <c r="M19" s="141">
        <f>IF(G19="x","x",(G19*1000000/VLOOKUP($C19,'Crisis Indicator Data'!$C$3:$H$198,5,FALSE)))</f>
        <v>0.29461861148691393</v>
      </c>
      <c r="N19" s="141">
        <f>IF(H19="x","x",(H19*1000000/VLOOKUP($C19,'Crisis Indicator Data'!$C$3:$H$198,5,FALSE)))</f>
        <v>0.13735242303611925</v>
      </c>
      <c r="O19" s="141">
        <f>IF(I19="x","x",(I19*1000000/VLOOKUP($C19,'Crisis Indicator Data'!$C$3:$H$198,5,FALSE)))</f>
        <v>4.5784141012039752E-2</v>
      </c>
      <c r="P19" s="141">
        <f>IF(J19="x","x",(J19*1000000/VLOOKUP($C19,'Crisis Indicator Data'!$C$3:$H$198,5,FALSE)))</f>
        <v>7.6306901686732913E-3</v>
      </c>
      <c r="Q19" s="239">
        <f t="shared" si="1"/>
        <v>4</v>
      </c>
      <c r="R19" s="239">
        <f t="shared" si="2"/>
        <v>4.5</v>
      </c>
    </row>
    <row r="20" spans="1:18" x14ac:dyDescent="0.25">
      <c r="A20" s="143" t="str">
        <f>'Crisis Indicator Data'!A17</f>
        <v>Complex crisis in Congo</v>
      </c>
      <c r="B20" s="144" t="str">
        <f>'Crisis Indicator Data'!B17</f>
        <v>Complex crisis</v>
      </c>
      <c r="C20" s="144" t="str">
        <f>'Crisis Indicator Data'!C17</f>
        <v>COG001</v>
      </c>
      <c r="D20" s="144" t="str">
        <f>'Crisis Indicator Data'!D17</f>
        <v>Congo</v>
      </c>
      <c r="E20" s="144" t="str">
        <f>'Crisis Indicator Data'!E17</f>
        <v>COG</v>
      </c>
      <c r="F20" s="152">
        <f>IF('Crisis Indicator Data'!Q17="x","x",('Crisis Indicator Data'!Q17/1000000))</f>
        <v>4.399</v>
      </c>
      <c r="G20" s="152">
        <f>IF('Crisis Indicator Data'!R17="x","x",('Crisis Indicator Data'!R17/1000000))</f>
        <v>0</v>
      </c>
      <c r="H20" s="152">
        <f>IF('Crisis Indicator Data'!S17="x","x",('Crisis Indicator Data'!S17/1000000))</f>
        <v>1.2</v>
      </c>
      <c r="I20" s="152">
        <f>IF('Crisis Indicator Data'!T17="x","x",('Crisis Indicator Data'!T17/1000000))</f>
        <v>0</v>
      </c>
      <c r="J20" s="152">
        <f>IF('Crisis Indicator Data'!U17="x","x",('Crisis Indicator Data'!U17/1000000))</f>
        <v>0</v>
      </c>
      <c r="K20" s="245">
        <f t="shared" si="0"/>
        <v>3.5</v>
      </c>
      <c r="L20" s="141">
        <f>IF(F20="x","x",(F20*1000000/VLOOKUP($C20,'Crisis Indicator Data'!$C$3:$H$198,5,FALSE)))</f>
        <v>0.78567601357385253</v>
      </c>
      <c r="M20" s="141">
        <f>IF(G20="x","x",(G20*1000000/VLOOKUP($C20,'Crisis Indicator Data'!$C$3:$H$198,5,FALSE)))</f>
        <v>0</v>
      </c>
      <c r="N20" s="141">
        <f>IF(H20="x","x",(H20*1000000/VLOOKUP($C20,'Crisis Indicator Data'!$C$3:$H$198,5,FALSE)))</f>
        <v>0.21432398642614753</v>
      </c>
      <c r="O20" s="141">
        <f>IF(I20="x","x",(I20*1000000/VLOOKUP($C20,'Crisis Indicator Data'!$C$3:$H$198,5,FALSE)))</f>
        <v>0</v>
      </c>
      <c r="P20" s="141">
        <f>IF(J20="x","x",(J20*1000000/VLOOKUP($C20,'Crisis Indicator Data'!$C$3:$H$198,5,FALSE)))</f>
        <v>0</v>
      </c>
      <c r="Q20" s="239">
        <f t="shared" si="1"/>
        <v>3</v>
      </c>
      <c r="R20" s="239">
        <f t="shared" si="2"/>
        <v>3.25</v>
      </c>
    </row>
    <row r="21" spans="1:18" x14ac:dyDescent="0.25">
      <c r="A21" s="143" t="str">
        <f>'Crisis Indicator Data'!A18</f>
        <v>Complex crisis in Colombia</v>
      </c>
      <c r="B21" s="144" t="str">
        <f>'Crisis Indicator Data'!B18</f>
        <v>Complex crisis</v>
      </c>
      <c r="C21" s="144" t="str">
        <f>'Crisis Indicator Data'!C18</f>
        <v>COL001</v>
      </c>
      <c r="D21" s="144" t="str">
        <f>'Crisis Indicator Data'!D18</f>
        <v>Colombia</v>
      </c>
      <c r="E21" s="144" t="str">
        <f>'Crisis Indicator Data'!E18</f>
        <v>COL</v>
      </c>
      <c r="F21" s="152">
        <f>IF('Crisis Indicator Data'!Q18="x","x",('Crisis Indicator Data'!Q18/1000000))</f>
        <v>45.337000000000003</v>
      </c>
      <c r="G21" s="152">
        <f>IF('Crisis Indicator Data'!R18="x","x",('Crisis Indicator Data'!R18/1000000))</f>
        <v>1.2</v>
      </c>
      <c r="H21" s="152">
        <f>IF('Crisis Indicator Data'!S18="x","x",('Crisis Indicator Data'!S18/1000000))</f>
        <v>1.4</v>
      </c>
      <c r="I21" s="152">
        <f>IF('Crisis Indicator Data'!T18="x","x",('Crisis Indicator Data'!T18/1000000))</f>
        <v>1.7</v>
      </c>
      <c r="J21" s="152">
        <f>IF('Crisis Indicator Data'!U18="x","x",('Crisis Indicator Data'!U18/1000000))</f>
        <v>0.66300000000000003</v>
      </c>
      <c r="K21" s="245">
        <f t="shared" si="0"/>
        <v>4.3</v>
      </c>
      <c r="L21" s="141">
        <f>IF(F21="x","x",(F21*1000000/VLOOKUP($C21,'Crisis Indicator Data'!$C$3:$H$198,5,FALSE)))</f>
        <v>0.9013320079522863</v>
      </c>
      <c r="M21" s="141">
        <f>IF(G21="x","x",(G21*1000000/VLOOKUP($C21,'Crisis Indicator Data'!$C$3:$H$198,5,FALSE)))</f>
        <v>2.3856858846918488E-2</v>
      </c>
      <c r="N21" s="141">
        <f>IF(H21="x","x",(H21*1000000/VLOOKUP($C21,'Crisis Indicator Data'!$C$3:$H$198,5,FALSE)))</f>
        <v>2.7833001988071572E-2</v>
      </c>
      <c r="O21" s="141">
        <f>IF(I21="x","x",(I21*1000000/VLOOKUP($C21,'Crisis Indicator Data'!$C$3:$H$198,5,FALSE)))</f>
        <v>3.3797216699801194E-2</v>
      </c>
      <c r="P21" s="141">
        <f>IF(J21="x","x",(J21*1000000/VLOOKUP($C21,'Crisis Indicator Data'!$C$3:$H$198,5,FALSE)))</f>
        <v>1.3180914512922465E-2</v>
      </c>
      <c r="Q21" s="239">
        <f t="shared" si="1"/>
        <v>3</v>
      </c>
      <c r="R21" s="239">
        <f t="shared" si="2"/>
        <v>3.65</v>
      </c>
    </row>
    <row r="22" spans="1:18" x14ac:dyDescent="0.25">
      <c r="A22" s="143" t="str">
        <f>'Crisis Indicator Data'!A19</f>
        <v>Venezuela displacement in Colombia</v>
      </c>
      <c r="B22" s="144" t="str">
        <f>'Crisis Indicator Data'!B19</f>
        <v>International displacement</v>
      </c>
      <c r="C22" s="144" t="str">
        <f>'Crisis Indicator Data'!C19</f>
        <v>COL002</v>
      </c>
      <c r="D22" s="144" t="str">
        <f>'Crisis Indicator Data'!D19</f>
        <v>Colombia</v>
      </c>
      <c r="E22" s="144" t="str">
        <f>'Crisis Indicator Data'!E19</f>
        <v>COL</v>
      </c>
      <c r="F22" s="152">
        <f>IF('Crisis Indicator Data'!Q19="x","x",('Crisis Indicator Data'!Q19/1000000))</f>
        <v>18.593</v>
      </c>
      <c r="G22" s="152">
        <f>IF('Crisis Indicator Data'!R19="x","x",('Crisis Indicator Data'!R19/1000000))</f>
        <v>0</v>
      </c>
      <c r="H22" s="152">
        <f>IF('Crisis Indicator Data'!S19="x","x",('Crisis Indicator Data'!S19/1000000))</f>
        <v>3.4390000000000001</v>
      </c>
      <c r="I22" s="152">
        <f>IF('Crisis Indicator Data'!T19="x","x",('Crisis Indicator Data'!T19/1000000))</f>
        <v>0.16200000000000001</v>
      </c>
      <c r="J22" s="152">
        <f>IF('Crisis Indicator Data'!U19="x","x",('Crisis Indicator Data'!U19/1000000))</f>
        <v>0</v>
      </c>
      <c r="K22" s="245">
        <f t="shared" si="0"/>
        <v>4.3</v>
      </c>
      <c r="L22" s="141">
        <f>IF(F22="x","x",(F22*1000000/VLOOKUP($C22,'Crisis Indicator Data'!$C$3:$H$198,5,FALSE)))</f>
        <v>0.83774894115526721</v>
      </c>
      <c r="M22" s="141">
        <f>IF(G22="x","x",(G22*1000000/VLOOKUP($C22,'Crisis Indicator Data'!$C$3:$H$198,5,FALSE)))</f>
        <v>0</v>
      </c>
      <c r="N22" s="141">
        <f>IF(H22="x","x",(H22*1000000/VLOOKUP($C22,'Crisis Indicator Data'!$C$3:$H$198,5,FALSE)))</f>
        <v>0.15495178877174012</v>
      </c>
      <c r="O22" s="141">
        <f>IF(I22="x","x",(I22*1000000/VLOOKUP($C22,'Crisis Indicator Data'!$C$3:$H$198,5,FALSE)))</f>
        <v>7.2992700729927005E-3</v>
      </c>
      <c r="P22" s="141">
        <f>IF(J22="x","x",(J22*1000000/VLOOKUP($C22,'Crisis Indicator Data'!$C$3:$H$198,5,FALSE)))</f>
        <v>0</v>
      </c>
      <c r="Q22" s="239">
        <f t="shared" si="1"/>
        <v>3</v>
      </c>
      <c r="R22" s="239">
        <f t="shared" si="2"/>
        <v>3.65</v>
      </c>
    </row>
    <row r="23" spans="1:18" x14ac:dyDescent="0.25">
      <c r="A23" s="143" t="str">
        <f>'Crisis Indicator Data'!A20</f>
        <v>Nicaraguan refugees in Costa Rica</v>
      </c>
      <c r="B23" s="144" t="str">
        <f>'Crisis Indicator Data'!B20</f>
        <v>International displacement</v>
      </c>
      <c r="C23" s="144" t="str">
        <f>'Crisis Indicator Data'!C20</f>
        <v>CRI002</v>
      </c>
      <c r="D23" s="144" t="str">
        <f>'Crisis Indicator Data'!D20</f>
        <v>Costa Rica</v>
      </c>
      <c r="E23" s="144" t="str">
        <f>'Crisis Indicator Data'!E20</f>
        <v>CRI</v>
      </c>
      <c r="F23" s="152">
        <f>IF('Crisis Indicator Data'!Q20="x","x",('Crisis Indicator Data'!Q20/1000000))</f>
        <v>1.6439999999999999</v>
      </c>
      <c r="G23" s="152">
        <f>IF('Crisis Indicator Data'!R20="x","x",('Crisis Indicator Data'!R20/1000000))</f>
        <v>4.2999999999999997E-2</v>
      </c>
      <c r="H23" s="152">
        <f>IF('Crisis Indicator Data'!S20="x","x",('Crisis Indicator Data'!S20/1000000))</f>
        <v>4.2999999999999997E-2</v>
      </c>
      <c r="I23" s="152">
        <f>IF('Crisis Indicator Data'!T20="x","x",('Crisis Indicator Data'!T20/1000000))</f>
        <v>0</v>
      </c>
      <c r="J23" s="152">
        <f>IF('Crisis Indicator Data'!U20="x","x",('Crisis Indicator Data'!U20/1000000))</f>
        <v>0</v>
      </c>
      <c r="K23" s="245">
        <f t="shared" si="0"/>
        <v>1.1000000000000001</v>
      </c>
      <c r="L23" s="141">
        <f>IF(F23="x","x",(F23*1000000/VLOOKUP($C23,'Crisis Indicator Data'!$C$3:$H$198,5,FALSE)))</f>
        <v>0.95028901734104043</v>
      </c>
      <c r="M23" s="141">
        <f>IF(G23="x","x",(G23*1000000/VLOOKUP($C23,'Crisis Indicator Data'!$C$3:$H$198,5,FALSE)))</f>
        <v>2.485549132947977E-2</v>
      </c>
      <c r="N23" s="141">
        <f>IF(H23="x","x",(H23*1000000/VLOOKUP($C23,'Crisis Indicator Data'!$C$3:$H$198,5,FALSE)))</f>
        <v>2.485549132947977E-2</v>
      </c>
      <c r="O23" s="141">
        <f>IF(I23="x","x",(I23*1000000/VLOOKUP($C23,'Crisis Indicator Data'!$C$3:$H$198,5,FALSE)))</f>
        <v>0</v>
      </c>
      <c r="P23" s="141">
        <f>IF(J23="x","x",(J23*1000000/VLOOKUP($C23,'Crisis Indicator Data'!$C$3:$H$198,5,FALSE)))</f>
        <v>0</v>
      </c>
      <c r="Q23" s="239">
        <f t="shared" si="1"/>
        <v>1</v>
      </c>
      <c r="R23" s="239">
        <f t="shared" si="2"/>
        <v>1.05</v>
      </c>
    </row>
    <row r="24" spans="1:18" x14ac:dyDescent="0.25">
      <c r="A24" s="143" t="str">
        <f>'Crisis Indicator Data'!A21</f>
        <v>Multiple crises in Djibouti</v>
      </c>
      <c r="B24" s="144" t="str">
        <f>'Crisis Indicator Data'!B21</f>
        <v>Multiple crises country</v>
      </c>
      <c r="C24" s="144" t="str">
        <f>'Crisis Indicator Data'!C21</f>
        <v>DJI001</v>
      </c>
      <c r="D24" s="144" t="str">
        <f>'Crisis Indicator Data'!D21</f>
        <v>Djibouti</v>
      </c>
      <c r="E24" s="144" t="str">
        <f>'Crisis Indicator Data'!E21</f>
        <v>DJI</v>
      </c>
      <c r="F24" s="152">
        <f>IF('Crisis Indicator Data'!Q21="x","x",('Crisis Indicator Data'!Q21/1000000))</f>
        <v>0.40500000000000003</v>
      </c>
      <c r="G24" s="152">
        <f>IF('Crisis Indicator Data'!R21="x","x",('Crisis Indicator Data'!R21/1000000))</f>
        <v>0.38900000000000001</v>
      </c>
      <c r="H24" s="152">
        <f>IF('Crisis Indicator Data'!S21="x","x",('Crisis Indicator Data'!S21/1000000))</f>
        <v>0.20200000000000001</v>
      </c>
      <c r="I24" s="152">
        <f>IF('Crisis Indicator Data'!T21="x","x",('Crisis Indicator Data'!T21/1000000))</f>
        <v>2.7E-2</v>
      </c>
      <c r="J24" s="152">
        <f>IF('Crisis Indicator Data'!U21="x","x",('Crisis Indicator Data'!U21/1000000))</f>
        <v>0</v>
      </c>
      <c r="K24" s="245">
        <f t="shared" si="0"/>
        <v>2.2999999999999998</v>
      </c>
      <c r="L24" s="141">
        <f>IF(F24="x","x",(F24*1000000/VLOOKUP($C24,'Crisis Indicator Data'!$C$3:$H$198,5,FALSE)))</f>
        <v>0.39589442815249265</v>
      </c>
      <c r="M24" s="141">
        <f>IF(G24="x","x",(G24*1000000/VLOOKUP($C24,'Crisis Indicator Data'!$C$3:$H$198,5,FALSE)))</f>
        <v>0.38025415444770283</v>
      </c>
      <c r="N24" s="141">
        <f>IF(H24="x","x",(H24*1000000/VLOOKUP($C24,'Crisis Indicator Data'!$C$3:$H$198,5,FALSE)))</f>
        <v>0.19745845552297164</v>
      </c>
      <c r="O24" s="141">
        <f>IF(I24="x","x",(I24*1000000/VLOOKUP($C24,'Crisis Indicator Data'!$C$3:$H$198,5,FALSE)))</f>
        <v>2.6392961876832845E-2</v>
      </c>
      <c r="P24" s="141">
        <f>IF(J24="x","x",(J24*1000000/VLOOKUP($C24,'Crisis Indicator Data'!$C$3:$H$198,5,FALSE)))</f>
        <v>0</v>
      </c>
      <c r="Q24" s="239">
        <f t="shared" si="1"/>
        <v>3</v>
      </c>
      <c r="R24" s="239">
        <f t="shared" si="2"/>
        <v>2.65</v>
      </c>
    </row>
    <row r="25" spans="1:18" x14ac:dyDescent="0.25">
      <c r="A25" s="143" t="str">
        <f>'Crisis Indicator Data'!A22</f>
        <v>Mixed migration in Djibouti</v>
      </c>
      <c r="B25" s="144" t="str">
        <f>'Crisis Indicator Data'!B22</f>
        <v>International displacement</v>
      </c>
      <c r="C25" s="144" t="str">
        <f>'Crisis Indicator Data'!C22</f>
        <v>DJI002</v>
      </c>
      <c r="D25" s="144" t="str">
        <f>'Crisis Indicator Data'!D22</f>
        <v>Djibouti</v>
      </c>
      <c r="E25" s="144" t="str">
        <f>'Crisis Indicator Data'!E22</f>
        <v>DJI</v>
      </c>
      <c r="F25" s="152">
        <f>IF('Crisis Indicator Data'!Q22="x","x",('Crisis Indicator Data'!Q22/1000000))</f>
        <v>0.98799999999999999</v>
      </c>
      <c r="G25" s="152">
        <f>IF('Crisis Indicator Data'!R22="x","x",('Crisis Indicator Data'!R22/1000000))</f>
        <v>0</v>
      </c>
      <c r="H25" s="152">
        <f>IF('Crisis Indicator Data'!S22="x","x",('Crisis Indicator Data'!S22/1000000))</f>
        <v>3.5000000000000003E-2</v>
      </c>
      <c r="I25" s="152">
        <f>IF('Crisis Indicator Data'!T22="x","x",('Crisis Indicator Data'!T22/1000000))</f>
        <v>0</v>
      </c>
      <c r="J25" s="152">
        <f>IF('Crisis Indicator Data'!U22="x","x",('Crisis Indicator Data'!U22/1000000))</f>
        <v>0</v>
      </c>
      <c r="K25" s="245">
        <f t="shared" si="0"/>
        <v>0.9</v>
      </c>
      <c r="L25" s="141">
        <f>IF(F25="x","x",(F25*1000000/VLOOKUP($C25,'Crisis Indicator Data'!$C$3:$H$198,5,FALSE)))</f>
        <v>0.96578690127077227</v>
      </c>
      <c r="M25" s="141">
        <f>IF(G25="x","x",(G25*1000000/VLOOKUP($C25,'Crisis Indicator Data'!$C$3:$H$198,5,FALSE)))</f>
        <v>0</v>
      </c>
      <c r="N25" s="141">
        <f>IF(H25="x","x",(H25*1000000/VLOOKUP($C25,'Crisis Indicator Data'!$C$3:$H$198,5,FALSE)))</f>
        <v>3.4213098729227759E-2</v>
      </c>
      <c r="O25" s="141">
        <f>IF(I25="x","x",(I25*1000000/VLOOKUP($C25,'Crisis Indicator Data'!$C$3:$H$198,5,FALSE)))</f>
        <v>0</v>
      </c>
      <c r="P25" s="141">
        <f>IF(J25="x","x",(J25*1000000/VLOOKUP($C25,'Crisis Indicator Data'!$C$3:$H$198,5,FALSE)))</f>
        <v>0</v>
      </c>
      <c r="Q25" s="239">
        <f t="shared" si="1"/>
        <v>1</v>
      </c>
      <c r="R25" s="239">
        <f t="shared" si="2"/>
        <v>0.95</v>
      </c>
    </row>
    <row r="26" spans="1:18" x14ac:dyDescent="0.25">
      <c r="A26" s="143" t="str">
        <f>'Crisis Indicator Data'!A23</f>
        <v>Drought in Djibouti</v>
      </c>
      <c r="B26" s="144" t="str">
        <f>'Crisis Indicator Data'!B23</f>
        <v>Drought</v>
      </c>
      <c r="C26" s="144" t="str">
        <f>'Crisis Indicator Data'!C23</f>
        <v>DJI003</v>
      </c>
      <c r="D26" s="144" t="str">
        <f>'Crisis Indicator Data'!D23</f>
        <v>Djibouti</v>
      </c>
      <c r="E26" s="144" t="str">
        <f>'Crisis Indicator Data'!E23</f>
        <v>DJI</v>
      </c>
      <c r="F26" s="152">
        <f>IF('Crisis Indicator Data'!Q23="x","x",('Crisis Indicator Data'!Q23/1000000))</f>
        <v>0.44</v>
      </c>
      <c r="G26" s="152">
        <f>IF('Crisis Indicator Data'!R23="x","x",('Crisis Indicator Data'!R23/1000000))</f>
        <v>0.38900000000000001</v>
      </c>
      <c r="H26" s="152">
        <f>IF('Crisis Indicator Data'!S23="x","x",('Crisis Indicator Data'!S23/1000000))</f>
        <v>0.16700000000000001</v>
      </c>
      <c r="I26" s="152">
        <f>IF('Crisis Indicator Data'!T23="x","x",('Crisis Indicator Data'!T23/1000000))</f>
        <v>2.7E-2</v>
      </c>
      <c r="J26" s="152">
        <f>IF('Crisis Indicator Data'!U23="x","x",('Crisis Indicator Data'!U23/1000000))</f>
        <v>0</v>
      </c>
      <c r="K26" s="245">
        <f t="shared" si="0"/>
        <v>2.1</v>
      </c>
      <c r="L26" s="141">
        <f>IF(F26="x","x",(F26*1000000/VLOOKUP($C26,'Crisis Indicator Data'!$C$3:$H$198,5,FALSE)))</f>
        <v>0.43010752688172044</v>
      </c>
      <c r="M26" s="141">
        <f>IF(G26="x","x",(G26*1000000/VLOOKUP($C26,'Crisis Indicator Data'!$C$3:$H$198,5,FALSE)))</f>
        <v>0.38025415444770283</v>
      </c>
      <c r="N26" s="141">
        <f>IF(H26="x","x",(H26*1000000/VLOOKUP($C26,'Crisis Indicator Data'!$C$3:$H$198,5,FALSE)))</f>
        <v>0.16324535679374388</v>
      </c>
      <c r="O26" s="141">
        <f>IF(I26="x","x",(I26*1000000/VLOOKUP($C26,'Crisis Indicator Data'!$C$3:$H$198,5,FALSE)))</f>
        <v>2.6392961876832845E-2</v>
      </c>
      <c r="P26" s="141">
        <f>IF(J26="x","x",(J26*1000000/VLOOKUP($C26,'Crisis Indicator Data'!$C$3:$H$198,5,FALSE)))</f>
        <v>0</v>
      </c>
      <c r="Q26" s="239">
        <f t="shared" si="1"/>
        <v>3</v>
      </c>
      <c r="R26" s="239">
        <f t="shared" si="2"/>
        <v>2.5499999999999998</v>
      </c>
    </row>
    <row r="27" spans="1:18" x14ac:dyDescent="0.25">
      <c r="A27" s="143" t="str">
        <f>'Crisis Indicator Data'!A24</f>
        <v>Mixed migration flows in Algeria</v>
      </c>
      <c r="B27" s="144" t="str">
        <f>'Crisis Indicator Data'!B24</f>
        <v>International displacement</v>
      </c>
      <c r="C27" s="144" t="str">
        <f>'Crisis Indicator Data'!C24</f>
        <v>DZA002</v>
      </c>
      <c r="D27" s="144" t="str">
        <f>'Crisis Indicator Data'!D24</f>
        <v>Algeria</v>
      </c>
      <c r="E27" s="144" t="str">
        <f>'Crisis Indicator Data'!E24</f>
        <v>DZA</v>
      </c>
      <c r="F27" s="152" t="str">
        <f>IF('Crisis Indicator Data'!Q24="x","x",('Crisis Indicator Data'!Q24/1000000))</f>
        <v>x</v>
      </c>
      <c r="G27" s="152" t="str">
        <f>IF('Crisis Indicator Data'!R24="x","x",('Crisis Indicator Data'!R24/1000000))</f>
        <v>x</v>
      </c>
      <c r="H27" s="152" t="str">
        <f>IF('Crisis Indicator Data'!S24="x","x",('Crisis Indicator Data'!S24/1000000))</f>
        <v>x</v>
      </c>
      <c r="I27" s="152" t="str">
        <f>IF('Crisis Indicator Data'!T24="x","x",('Crisis Indicator Data'!T24/1000000))</f>
        <v>x</v>
      </c>
      <c r="J27" s="152" t="str">
        <f>IF('Crisis Indicator Data'!U24="x","x",('Crisis Indicator Data'!U24/1000000))</f>
        <v>x</v>
      </c>
      <c r="K27" s="245" t="str">
        <f t="shared" si="0"/>
        <v>x</v>
      </c>
      <c r="L27" s="141" t="str">
        <f>IF(F27="x","x",(F27*1000000/VLOOKUP($C27,'Crisis Indicator Data'!$C$3:$H$198,5,FALSE)))</f>
        <v>x</v>
      </c>
      <c r="M27" s="141" t="str">
        <f>IF(G27="x","x",(G27*1000000/VLOOKUP($C27,'Crisis Indicator Data'!$C$3:$H$198,5,FALSE)))</f>
        <v>x</v>
      </c>
      <c r="N27" s="141" t="str">
        <f>IF(H27="x","x",(H27*1000000/VLOOKUP($C27,'Crisis Indicator Data'!$C$3:$H$198,5,FALSE)))</f>
        <v>x</v>
      </c>
      <c r="O27" s="141" t="str">
        <f>IF(I27="x","x",(I27*1000000/VLOOKUP($C27,'Crisis Indicator Data'!$C$3:$H$198,5,FALSE)))</f>
        <v>x</v>
      </c>
      <c r="P27" s="141" t="str">
        <f>IF(J27="x","x",(J27*1000000/VLOOKUP($C27,'Crisis Indicator Data'!$C$3:$H$198,5,FALSE)))</f>
        <v>x</v>
      </c>
      <c r="Q27" s="239" t="str">
        <f t="shared" si="1"/>
        <v>x</v>
      </c>
      <c r="R27" s="239" t="str">
        <f t="shared" si="2"/>
        <v>x</v>
      </c>
    </row>
    <row r="28" spans="1:18" x14ac:dyDescent="0.25">
      <c r="A28" s="143" t="str">
        <f>'Crisis Indicator Data'!A25</f>
        <v>Sahrawi refugees in Algeria</v>
      </c>
      <c r="B28" s="144" t="str">
        <f>'Crisis Indicator Data'!B25</f>
        <v>International displacement</v>
      </c>
      <c r="C28" s="144" t="str">
        <f>'Crisis Indicator Data'!C25</f>
        <v>DZA003</v>
      </c>
      <c r="D28" s="144" t="str">
        <f>'Crisis Indicator Data'!D25</f>
        <v>Algeria</v>
      </c>
      <c r="E28" s="144" t="str">
        <f>'Crisis Indicator Data'!E25</f>
        <v>DZA</v>
      </c>
      <c r="F28" s="152">
        <f>IF('Crisis Indicator Data'!Q25="x","x",('Crisis Indicator Data'!Q25/1000000))</f>
        <v>4.9000000000000002E-2</v>
      </c>
      <c r="G28" s="152">
        <f>IF('Crisis Indicator Data'!R25="x","x",('Crisis Indicator Data'!R25/1000000))</f>
        <v>8.4000000000000005E-2</v>
      </c>
      <c r="H28" s="152">
        <f>IF('Crisis Indicator Data'!S25="x","x",('Crisis Indicator Data'!S25/1000000))</f>
        <v>0.09</v>
      </c>
      <c r="I28" s="152">
        <f>IF('Crisis Indicator Data'!T25="x","x",('Crisis Indicator Data'!T25/1000000))</f>
        <v>0</v>
      </c>
      <c r="J28" s="152">
        <f>IF('Crisis Indicator Data'!U25="x","x",('Crisis Indicator Data'!U25/1000000))</f>
        <v>0</v>
      </c>
      <c r="K28" s="245">
        <f t="shared" si="0"/>
        <v>1.6</v>
      </c>
      <c r="L28" s="141">
        <f>IF(F28="x","x",(F28*1000000/VLOOKUP($C28,'Crisis Indicator Data'!$C$3:$H$198,5,FALSE)))</f>
        <v>0.21973094170403587</v>
      </c>
      <c r="M28" s="141">
        <f>IF(G28="x","x",(G28*1000000/VLOOKUP($C28,'Crisis Indicator Data'!$C$3:$H$198,5,FALSE)))</f>
        <v>0.37668161434977576</v>
      </c>
      <c r="N28" s="141">
        <f>IF(H28="x","x",(H28*1000000/VLOOKUP($C28,'Crisis Indicator Data'!$C$3:$H$198,5,FALSE)))</f>
        <v>0.40358744394618834</v>
      </c>
      <c r="O28" s="141">
        <f>IF(I28="x","x",(I28*1000000/VLOOKUP($C28,'Crisis Indicator Data'!$C$3:$H$198,5,FALSE)))</f>
        <v>0</v>
      </c>
      <c r="P28" s="141">
        <f>IF(J28="x","x",(J28*1000000/VLOOKUP($C28,'Crisis Indicator Data'!$C$3:$H$198,5,FALSE)))</f>
        <v>0</v>
      </c>
      <c r="Q28" s="239">
        <f t="shared" si="1"/>
        <v>3</v>
      </c>
      <c r="R28" s="239">
        <f t="shared" si="2"/>
        <v>2.2999999999999998</v>
      </c>
    </row>
    <row r="29" spans="1:18" x14ac:dyDescent="0.25">
      <c r="A29" s="143" t="str">
        <f>'Crisis Indicator Data'!A26</f>
        <v>Multiple crises in Algeria</v>
      </c>
      <c r="B29" s="144" t="str">
        <f>'Crisis Indicator Data'!B26</f>
        <v>Multiple crises country</v>
      </c>
      <c r="C29" s="144" t="str">
        <f>'Crisis Indicator Data'!C26</f>
        <v>DZA004</v>
      </c>
      <c r="D29" s="144" t="str">
        <f>'Crisis Indicator Data'!D26</f>
        <v>Algeria</v>
      </c>
      <c r="E29" s="144" t="str">
        <f>'Crisis Indicator Data'!E26</f>
        <v>DZA</v>
      </c>
      <c r="F29" s="152" t="str">
        <f>IF('Crisis Indicator Data'!Q26="x","x",('Crisis Indicator Data'!Q26/1000000))</f>
        <v>x</v>
      </c>
      <c r="G29" s="152" t="str">
        <f>IF('Crisis Indicator Data'!R26="x","x",('Crisis Indicator Data'!R26/1000000))</f>
        <v>x</v>
      </c>
      <c r="H29" s="152" t="str">
        <f>IF('Crisis Indicator Data'!S26="x","x",('Crisis Indicator Data'!S26/1000000))</f>
        <v>x</v>
      </c>
      <c r="I29" s="152" t="str">
        <f>IF('Crisis Indicator Data'!T26="x","x",('Crisis Indicator Data'!T26/1000000))</f>
        <v>x</v>
      </c>
      <c r="J29" s="152" t="str">
        <f>IF('Crisis Indicator Data'!U26="x","x",('Crisis Indicator Data'!U26/1000000))</f>
        <v>x</v>
      </c>
      <c r="K29" s="245" t="str">
        <f t="shared" si="0"/>
        <v>x</v>
      </c>
      <c r="L29" s="141" t="str">
        <f>IF(F29="x","x",(F29*1000000/VLOOKUP($C29,'Crisis Indicator Data'!$C$3:$H$198,5,FALSE)))</f>
        <v>x</v>
      </c>
      <c r="M29" s="141" t="str">
        <f>IF(G29="x","x",(G29*1000000/VLOOKUP($C29,'Crisis Indicator Data'!$C$3:$H$198,5,FALSE)))</f>
        <v>x</v>
      </c>
      <c r="N29" s="141" t="str">
        <f>IF(H29="x","x",(H29*1000000/VLOOKUP($C29,'Crisis Indicator Data'!$C$3:$H$198,5,FALSE)))</f>
        <v>x</v>
      </c>
      <c r="O29" s="141" t="str">
        <f>IF(I29="x","x",(I29*1000000/VLOOKUP($C29,'Crisis Indicator Data'!$C$3:$H$198,5,FALSE)))</f>
        <v>x</v>
      </c>
      <c r="P29" s="141" t="str">
        <f>IF(J29="x","x",(J29*1000000/VLOOKUP($C29,'Crisis Indicator Data'!$C$3:$H$198,5,FALSE)))</f>
        <v>x</v>
      </c>
      <c r="Q29" s="239" t="str">
        <f t="shared" si="1"/>
        <v>x</v>
      </c>
      <c r="R29" s="239" t="str">
        <f t="shared" si="2"/>
        <v>x</v>
      </c>
    </row>
    <row r="30" spans="1:18" x14ac:dyDescent="0.25">
      <c r="A30" s="143" t="str">
        <f>'Crisis Indicator Data'!A27</f>
        <v>Venezuela displacement in Ecuador</v>
      </c>
      <c r="B30" s="144" t="str">
        <f>'Crisis Indicator Data'!B27</f>
        <v>International displacement</v>
      </c>
      <c r="C30" s="144" t="str">
        <f>'Crisis Indicator Data'!C27</f>
        <v>ECU002</v>
      </c>
      <c r="D30" s="144" t="str">
        <f>'Crisis Indicator Data'!D27</f>
        <v>Ecuador</v>
      </c>
      <c r="E30" s="144" t="str">
        <f>'Crisis Indicator Data'!E27</f>
        <v>ECU</v>
      </c>
      <c r="F30" s="152">
        <f>IF('Crisis Indicator Data'!Q27="x","x",('Crisis Indicator Data'!Q27/1000000))</f>
        <v>4.8170000000000002</v>
      </c>
      <c r="G30" s="152">
        <f>IF('Crisis Indicator Data'!R27="x","x",('Crisis Indicator Data'!R27/1000000))</f>
        <v>0.20899999999999999</v>
      </c>
      <c r="H30" s="152">
        <f>IF('Crisis Indicator Data'!S27="x","x",('Crisis Indicator Data'!S27/1000000))</f>
        <v>0.41599999999999998</v>
      </c>
      <c r="I30" s="152">
        <f>IF('Crisis Indicator Data'!T27="x","x",('Crisis Indicator Data'!T27/1000000))</f>
        <v>0</v>
      </c>
      <c r="J30" s="152">
        <f>IF('Crisis Indicator Data'!U27="x","x",('Crisis Indicator Data'!U27/1000000))</f>
        <v>0</v>
      </c>
      <c r="K30" s="245">
        <f t="shared" si="0"/>
        <v>2.7</v>
      </c>
      <c r="L30" s="141">
        <f>IF(F30="x","x",(F30*1000000/VLOOKUP($C30,'Crisis Indicator Data'!$C$3:$H$198,5,FALSE)))</f>
        <v>0.88531519941187287</v>
      </c>
      <c r="M30" s="141">
        <f>IF(G30="x","x",(G30*1000000/VLOOKUP($C30,'Crisis Indicator Data'!$C$3:$H$198,5,FALSE)))</f>
        <v>3.8412056607241313E-2</v>
      </c>
      <c r="N30" s="141">
        <f>IF(H30="x","x",(H30*1000000/VLOOKUP($C30,'Crisis Indicator Data'!$C$3:$H$198,5,FALSE)))</f>
        <v>7.6456533725418122E-2</v>
      </c>
      <c r="O30" s="141">
        <f>IF(I30="x","x",(I30*1000000/VLOOKUP($C30,'Crisis Indicator Data'!$C$3:$H$198,5,FALSE)))</f>
        <v>0</v>
      </c>
      <c r="P30" s="141">
        <f>IF(J30="x","x",(J30*1000000/VLOOKUP($C30,'Crisis Indicator Data'!$C$3:$H$198,5,FALSE)))</f>
        <v>0</v>
      </c>
      <c r="Q30" s="239">
        <f t="shared" si="1"/>
        <v>3</v>
      </c>
      <c r="R30" s="239">
        <f t="shared" si="2"/>
        <v>2.85</v>
      </c>
    </row>
    <row r="31" spans="1:18" x14ac:dyDescent="0.25">
      <c r="A31" s="143" t="str">
        <f>'Crisis Indicator Data'!A28</f>
        <v>Syrian Refugee Crisis in Egypt</v>
      </c>
      <c r="B31" s="144" t="str">
        <f>'Crisis Indicator Data'!B28</f>
        <v>International displacement</v>
      </c>
      <c r="C31" s="144" t="str">
        <f>'Crisis Indicator Data'!C28</f>
        <v>EGY002</v>
      </c>
      <c r="D31" s="144" t="str">
        <f>'Crisis Indicator Data'!D28</f>
        <v>Egypt</v>
      </c>
      <c r="E31" s="144" t="str">
        <f>'Crisis Indicator Data'!E28</f>
        <v>EGY</v>
      </c>
      <c r="F31" s="152">
        <f>IF('Crisis Indicator Data'!Q28="x","x",('Crisis Indicator Data'!Q28/1000000))</f>
        <v>21.861000000000001</v>
      </c>
      <c r="G31" s="152">
        <f>IF('Crisis Indicator Data'!R28="x","x",('Crisis Indicator Data'!R28/1000000))</f>
        <v>0.93600000000000005</v>
      </c>
      <c r="H31" s="152">
        <f>IF('Crisis Indicator Data'!S28="x","x",('Crisis Indicator Data'!S28/1000000))</f>
        <v>0.16500000000000001</v>
      </c>
      <c r="I31" s="152">
        <f>IF('Crisis Indicator Data'!T28="x","x",('Crisis Indicator Data'!T28/1000000))</f>
        <v>0.33800000000000002</v>
      </c>
      <c r="J31" s="152">
        <f>IF('Crisis Indicator Data'!U28="x","x",('Crisis Indicator Data'!U28/1000000))</f>
        <v>0</v>
      </c>
      <c r="K31" s="245">
        <f t="shared" si="0"/>
        <v>2.8</v>
      </c>
      <c r="L31" s="141">
        <f>IF(F31="x","x",(F31*1000000/VLOOKUP($C31,'Crisis Indicator Data'!$C$3:$H$198,5,FALSE)))</f>
        <v>0.9382403433476395</v>
      </c>
      <c r="M31" s="141">
        <f>IF(G31="x","x",(G31*1000000/VLOOKUP($C31,'Crisis Indicator Data'!$C$3:$H$198,5,FALSE)))</f>
        <v>4.0171673819742487E-2</v>
      </c>
      <c r="N31" s="141">
        <f>IF(H31="x","x",(H31*1000000/VLOOKUP($C31,'Crisis Indicator Data'!$C$3:$H$198,5,FALSE)))</f>
        <v>7.0815450643776827E-3</v>
      </c>
      <c r="O31" s="141">
        <f>IF(I31="x","x",(I31*1000000/VLOOKUP($C31,'Crisis Indicator Data'!$C$3:$H$198,5,FALSE)))</f>
        <v>1.4506437768240343E-2</v>
      </c>
      <c r="P31" s="141">
        <f>IF(J31="x","x",(J31*1000000/VLOOKUP($C31,'Crisis Indicator Data'!$C$3:$H$198,5,FALSE)))</f>
        <v>0</v>
      </c>
      <c r="Q31" s="239">
        <f t="shared" si="1"/>
        <v>2</v>
      </c>
      <c r="R31" s="239">
        <f t="shared" si="2"/>
        <v>2.4</v>
      </c>
    </row>
    <row r="32" spans="1:18" x14ac:dyDescent="0.25">
      <c r="A32" s="143" t="str">
        <f>'Crisis Indicator Data'!A29</f>
        <v>Complex crisis in Eritrea</v>
      </c>
      <c r="B32" s="144" t="str">
        <f>'Crisis Indicator Data'!B29</f>
        <v>Complex crisis</v>
      </c>
      <c r="C32" s="144" t="str">
        <f>'Crisis Indicator Data'!C29</f>
        <v>ERI001</v>
      </c>
      <c r="D32" s="144" t="str">
        <f>'Crisis Indicator Data'!D29</f>
        <v>Eritrea</v>
      </c>
      <c r="E32" s="144" t="str">
        <f>'Crisis Indicator Data'!E29</f>
        <v>ERI</v>
      </c>
      <c r="F32" s="152">
        <f>IF('Crisis Indicator Data'!Q29="x","x",('Crisis Indicator Data'!Q29/1000000))</f>
        <v>0.64500000000000002</v>
      </c>
      <c r="G32" s="152">
        <f>IF('Crisis Indicator Data'!R29="x","x",('Crisis Indicator Data'!R29/1000000))</f>
        <v>0</v>
      </c>
      <c r="H32" s="152">
        <f>IF('Crisis Indicator Data'!S29="x","x",('Crisis Indicator Data'!S29/1000000))</f>
        <v>2.5819999999999999</v>
      </c>
      <c r="I32" s="152">
        <f>IF('Crisis Indicator Data'!T29="x","x",('Crisis Indicator Data'!T29/1000000))</f>
        <v>0</v>
      </c>
      <c r="J32" s="152">
        <f>IF('Crisis Indicator Data'!U29="x","x",('Crisis Indicator Data'!U29/1000000))</f>
        <v>0</v>
      </c>
      <c r="K32" s="245">
        <f t="shared" si="0"/>
        <v>4</v>
      </c>
      <c r="L32" s="141">
        <f>IF(F32="x","x",(F32*1000000/VLOOKUP($C32,'Crisis Indicator Data'!$C$3:$H$198,5,FALSE)))</f>
        <v>0.19987604586303068</v>
      </c>
      <c r="M32" s="141">
        <f>IF(G32="x","x",(G32*1000000/VLOOKUP($C32,'Crisis Indicator Data'!$C$3:$H$198,5,FALSE)))</f>
        <v>0</v>
      </c>
      <c r="N32" s="141">
        <f>IF(H32="x","x",(H32*1000000/VLOOKUP($C32,'Crisis Indicator Data'!$C$3:$H$198,5,FALSE)))</f>
        <v>0.80012395413696935</v>
      </c>
      <c r="O32" s="141">
        <f>IF(I32="x","x",(I32*1000000/VLOOKUP($C32,'Crisis Indicator Data'!$C$3:$H$198,5,FALSE)))</f>
        <v>0</v>
      </c>
      <c r="P32" s="141">
        <f>IF(J32="x","x",(J32*1000000/VLOOKUP($C32,'Crisis Indicator Data'!$C$3:$H$198,5,FALSE)))</f>
        <v>0</v>
      </c>
      <c r="Q32" s="239">
        <f t="shared" si="1"/>
        <v>3</v>
      </c>
      <c r="R32" s="239">
        <f t="shared" si="2"/>
        <v>3.5</v>
      </c>
    </row>
    <row r="33" spans="1:18" x14ac:dyDescent="0.25">
      <c r="A33" s="143" t="str">
        <f>'Crisis Indicator Data'!A30</f>
        <v>Mixed migration flows in spain</v>
      </c>
      <c r="B33" s="144" t="str">
        <f>'Crisis Indicator Data'!B30</f>
        <v>International displacement</v>
      </c>
      <c r="C33" s="144" t="str">
        <f>'Crisis Indicator Data'!C30</f>
        <v>ESP002</v>
      </c>
      <c r="D33" s="144" t="str">
        <f>'Crisis Indicator Data'!D30</f>
        <v>Spain</v>
      </c>
      <c r="E33" s="144" t="str">
        <f>'Crisis Indicator Data'!E30</f>
        <v>ESP</v>
      </c>
      <c r="F33" s="152">
        <f>IF('Crisis Indicator Data'!Q30="x","x",('Crisis Indicator Data'!Q30/1000000))</f>
        <v>11.868</v>
      </c>
      <c r="G33" s="152">
        <f>IF('Crisis Indicator Data'!R30="x","x",('Crisis Indicator Data'!R30/1000000))</f>
        <v>0</v>
      </c>
      <c r="H33" s="152">
        <f>IF('Crisis Indicator Data'!S30="x","x",('Crisis Indicator Data'!S30/1000000))</f>
        <v>0.115</v>
      </c>
      <c r="I33" s="152">
        <f>IF('Crisis Indicator Data'!T30="x","x",('Crisis Indicator Data'!T30/1000000))</f>
        <v>0</v>
      </c>
      <c r="J33" s="152">
        <f>IF('Crisis Indicator Data'!U30="x","x",('Crisis Indicator Data'!U30/1000000))</f>
        <v>0</v>
      </c>
      <c r="K33" s="245">
        <f t="shared" si="0"/>
        <v>1.8</v>
      </c>
      <c r="L33" s="141">
        <f>IF(F33="x","x",(F33*1000000/VLOOKUP($C33,'Crisis Indicator Data'!$C$3:$H$198,5,FALSE)))</f>
        <v>0.99040307101727443</v>
      </c>
      <c r="M33" s="141">
        <f>IF(G33="x","x",(G33*1000000/VLOOKUP($C33,'Crisis Indicator Data'!$C$3:$H$198,5,FALSE)))</f>
        <v>0</v>
      </c>
      <c r="N33" s="141">
        <f>IF(H33="x","x",(H33*1000000/VLOOKUP($C33,'Crisis Indicator Data'!$C$3:$H$198,5,FALSE)))</f>
        <v>9.5969289827255271E-3</v>
      </c>
      <c r="O33" s="141">
        <f>IF(I33="x","x",(I33*1000000/VLOOKUP($C33,'Crisis Indicator Data'!$C$3:$H$198,5,FALSE)))</f>
        <v>0</v>
      </c>
      <c r="P33" s="141">
        <f>IF(J33="x","x",(J33*1000000/VLOOKUP($C33,'Crisis Indicator Data'!$C$3:$H$198,5,FALSE)))</f>
        <v>0</v>
      </c>
      <c r="Q33" s="239">
        <f t="shared" si="1"/>
        <v>1</v>
      </c>
      <c r="R33" s="239">
        <f t="shared" si="2"/>
        <v>1.4</v>
      </c>
    </row>
    <row r="34" spans="1:18" x14ac:dyDescent="0.25">
      <c r="A34" s="143" t="str">
        <f>'Crisis Indicator Data'!A31</f>
        <v>Complex crisis in Ethiopia</v>
      </c>
      <c r="B34" s="144" t="str">
        <f>'Crisis Indicator Data'!B31</f>
        <v>Complex crisis</v>
      </c>
      <c r="C34" s="144" t="str">
        <f>'Crisis Indicator Data'!C31</f>
        <v>ETH001</v>
      </c>
      <c r="D34" s="144" t="str">
        <f>'Crisis Indicator Data'!D31</f>
        <v>Ethiopia</v>
      </c>
      <c r="E34" s="144" t="str">
        <f>'Crisis Indicator Data'!E31</f>
        <v>ETH</v>
      </c>
      <c r="F34" s="152">
        <f>IF('Crisis Indicator Data'!Q31="x","x",('Crisis Indicator Data'!Q31/1000000))</f>
        <v>0</v>
      </c>
      <c r="G34" s="152">
        <f>IF('Crisis Indicator Data'!R31="x","x",('Crisis Indicator Data'!R31/1000000))</f>
        <v>80.2</v>
      </c>
      <c r="H34" s="152">
        <f>IF('Crisis Indicator Data'!S31="x","x",('Crisis Indicator Data'!S31/1000000))</f>
        <v>0.92500000000000004</v>
      </c>
      <c r="I34" s="152">
        <f>IF('Crisis Indicator Data'!T31="x","x",('Crisis Indicator Data'!T31/1000000))</f>
        <v>17.149999999999999</v>
      </c>
      <c r="J34" s="152">
        <f>IF('Crisis Indicator Data'!U31="x","x",('Crisis Indicator Data'!U31/1000000))</f>
        <v>5.4249999999999998</v>
      </c>
      <c r="K34" s="245">
        <f t="shared" si="0"/>
        <v>5</v>
      </c>
      <c r="L34" s="141">
        <f>IF(F34="x","x",(F34*1000000/VLOOKUP($C34,'Crisis Indicator Data'!$C$3:$H$198,5,FALSE)))</f>
        <v>0</v>
      </c>
      <c r="M34" s="141">
        <f>IF(G34="x","x",(G34*1000000/VLOOKUP($C34,'Crisis Indicator Data'!$C$3:$H$198,5,FALSE)))</f>
        <v>0.77338476374156218</v>
      </c>
      <c r="N34" s="141">
        <f>IF(H34="x","x",(H34*1000000/VLOOKUP($C34,'Crisis Indicator Data'!$C$3:$H$198,5,FALSE)))</f>
        <v>8.9199614271938277E-3</v>
      </c>
      <c r="O34" s="141">
        <f>IF(I34="x","x",(I34*1000000/VLOOKUP($C34,'Crisis Indicator Data'!$C$3:$H$198,5,FALSE)))</f>
        <v>0.16538090646094503</v>
      </c>
      <c r="P34" s="141">
        <f>IF(J34="x","x",(J34*1000000/VLOOKUP($C34,'Crisis Indicator Data'!$C$3:$H$198,5,FALSE)))</f>
        <v>5.2314368370298937E-2</v>
      </c>
      <c r="Q34" s="239">
        <f t="shared" si="1"/>
        <v>5</v>
      </c>
      <c r="R34" s="239">
        <f t="shared" si="2"/>
        <v>5</v>
      </c>
    </row>
    <row r="35" spans="1:18" x14ac:dyDescent="0.25">
      <c r="A35" s="143" t="str">
        <f>'Crisis Indicator Data'!A32</f>
        <v>Flood Crisis in Ethiopia</v>
      </c>
      <c r="B35" s="144" t="str">
        <f>'Crisis Indicator Data'!B32</f>
        <v>Flood</v>
      </c>
      <c r="C35" s="144" t="str">
        <f>'Crisis Indicator Data'!C32</f>
        <v>ETH002</v>
      </c>
      <c r="D35" s="144" t="str">
        <f>'Crisis Indicator Data'!D32</f>
        <v>Ethiopia</v>
      </c>
      <c r="E35" s="144" t="str">
        <f>'Crisis Indicator Data'!E32</f>
        <v>ETH</v>
      </c>
      <c r="F35" s="153">
        <f>IF('Crisis Indicator Data'!Q32="x","x",('Crisis Indicator Data'!Q32/1000000))</f>
        <v>61.46</v>
      </c>
      <c r="G35" s="153">
        <f>IF('Crisis Indicator Data'!R32="x","x",('Crisis Indicator Data'!R32/1000000))</f>
        <v>0.996</v>
      </c>
      <c r="H35" s="153">
        <f>IF('Crisis Indicator Data'!S32="x","x",('Crisis Indicator Data'!S32/1000000))</f>
        <v>0.104</v>
      </c>
      <c r="I35" s="153">
        <f>IF('Crisis Indicator Data'!T32="x","x",('Crisis Indicator Data'!T32/1000000))</f>
        <v>0</v>
      </c>
      <c r="J35" s="153">
        <f>IF('Crisis Indicator Data'!U32="x","x",('Crisis Indicator Data'!U32/1000000))</f>
        <v>0</v>
      </c>
      <c r="K35" s="245">
        <f t="shared" si="0"/>
        <v>1.7</v>
      </c>
      <c r="L35" s="141">
        <f>IF(F35="x","x",(F35*1000000/VLOOKUP($C35,'Crisis Indicator Data'!$C$3:$H$198,5,FALSE)))</f>
        <v>0.98078641644325293</v>
      </c>
      <c r="M35" s="141">
        <f>IF(G35="x","x",(G35*1000000/VLOOKUP($C35,'Crisis Indicator Data'!$C$3:$H$198,5,FALSE)))</f>
        <v>1.5894293374186137E-2</v>
      </c>
      <c r="N35" s="141">
        <f>IF(H35="x","x",(H35*1000000/VLOOKUP($C35,'Crisis Indicator Data'!$C$3:$H$198,5,FALSE)))</f>
        <v>1.6596450912804801E-3</v>
      </c>
      <c r="O35" s="141">
        <f>IF(I35="x","x",(I35*1000000/VLOOKUP($C35,'Crisis Indicator Data'!$C$3:$H$198,5,FALSE)))</f>
        <v>0</v>
      </c>
      <c r="P35" s="141">
        <f>IF(J35="x","x",(J35*1000000/VLOOKUP($C35,'Crisis Indicator Data'!$C$3:$H$198,5,FALSE)))</f>
        <v>0</v>
      </c>
      <c r="Q35" s="239">
        <f t="shared" si="1"/>
        <v>1</v>
      </c>
      <c r="R35" s="239">
        <f t="shared" si="2"/>
        <v>1.35</v>
      </c>
    </row>
    <row r="36" spans="1:18" x14ac:dyDescent="0.25">
      <c r="A36" s="143" t="str">
        <f>'Crisis Indicator Data'!A33</f>
        <v>International Displacement</v>
      </c>
      <c r="B36" s="144" t="str">
        <f>'Crisis Indicator Data'!B33</f>
        <v>International displacement</v>
      </c>
      <c r="C36" s="144" t="str">
        <f>'Crisis Indicator Data'!C33</f>
        <v>ETH003</v>
      </c>
      <c r="D36" s="144" t="str">
        <f>'Crisis Indicator Data'!D33</f>
        <v>Ethiopia</v>
      </c>
      <c r="E36" s="144" t="str">
        <f>'Crisis Indicator Data'!E33</f>
        <v>ETH</v>
      </c>
      <c r="F36" s="153">
        <f>IF('Crisis Indicator Data'!Q33="x","x",('Crisis Indicator Data'!Q33/1000000))</f>
        <v>85.150999999999996</v>
      </c>
      <c r="G36" s="153">
        <f>IF('Crisis Indicator Data'!R33="x","x",('Crisis Indicator Data'!R33/1000000))</f>
        <v>16.939</v>
      </c>
      <c r="H36" s="153">
        <f>IF('Crisis Indicator Data'!S33="x","x",('Crisis Indicator Data'!S33/1000000))</f>
        <v>0.80500000000000005</v>
      </c>
      <c r="I36" s="153">
        <f>IF('Crisis Indicator Data'!T33="x","x",('Crisis Indicator Data'!T33/1000000))</f>
        <v>0</v>
      </c>
      <c r="J36" s="153">
        <f>IF('Crisis Indicator Data'!U33="x","x",('Crisis Indicator Data'!U33/1000000))</f>
        <v>0</v>
      </c>
      <c r="K36" s="245">
        <f t="shared" si="0"/>
        <v>3.2</v>
      </c>
      <c r="L36" s="141">
        <f>IF(F36="x","x",(F36*1000000/VLOOKUP($C36,'Crisis Indicator Data'!$C$3:$H$198,5,FALSE)))</f>
        <v>0.82112825458052074</v>
      </c>
      <c r="M36" s="141">
        <f>IF(G36="x","x",(G36*1000000/VLOOKUP($C36,'Crisis Indicator Data'!$C$3:$H$198,5,FALSE)))</f>
        <v>0.16334619093539055</v>
      </c>
      <c r="N36" s="141">
        <f>IF(H36="x","x",(H36*1000000/VLOOKUP($C36,'Crisis Indicator Data'!$C$3:$H$198,5,FALSE)))</f>
        <v>7.7627772420443587E-3</v>
      </c>
      <c r="O36" s="141">
        <f>IF(I36="x","x",(I36*1000000/VLOOKUP($C36,'Crisis Indicator Data'!$C$3:$H$198,5,FALSE)))</f>
        <v>0</v>
      </c>
      <c r="P36" s="141">
        <f>IF(J36="x","x",(J36*1000000/VLOOKUP($C36,'Crisis Indicator Data'!$C$3:$H$198,5,FALSE)))</f>
        <v>0</v>
      </c>
      <c r="Q36" s="239">
        <f t="shared" si="1"/>
        <v>2</v>
      </c>
      <c r="R36" s="239">
        <f t="shared" si="2"/>
        <v>2.6</v>
      </c>
    </row>
    <row r="37" spans="1:18" x14ac:dyDescent="0.25">
      <c r="A37" s="143" t="str">
        <f>'Crisis Indicator Data'!A34</f>
        <v>Crisis in Tigray</v>
      </c>
      <c r="B37" s="144" t="str">
        <f>'Crisis Indicator Data'!B34</f>
        <v>Conflict</v>
      </c>
      <c r="C37" s="144" t="str">
        <f>'Crisis Indicator Data'!C34</f>
        <v>ETH004</v>
      </c>
      <c r="D37" s="144" t="str">
        <f>'Crisis Indicator Data'!D34</f>
        <v>Ethiopia</v>
      </c>
      <c r="E37" s="144" t="str">
        <f>'Crisis Indicator Data'!E34</f>
        <v>ETH</v>
      </c>
      <c r="F37" s="153">
        <f>IF('Crisis Indicator Data'!Q34="x","x",('Crisis Indicator Data'!Q34/1000000))</f>
        <v>0</v>
      </c>
      <c r="G37" s="153">
        <f>IF('Crisis Indicator Data'!R34="x","x",('Crisis Indicator Data'!R34/1000000))</f>
        <v>0.65900000000000003</v>
      </c>
      <c r="H37" s="153">
        <f>IF('Crisis Indicator Data'!S34="x","x",('Crisis Indicator Data'!S34/1000000))</f>
        <v>4.8369999999999997</v>
      </c>
      <c r="I37" s="153">
        <f>IF('Crisis Indicator Data'!T34="x","x",('Crisis Indicator Data'!T34/1000000))</f>
        <v>0</v>
      </c>
      <c r="J37" s="153">
        <f>IF('Crisis Indicator Data'!U34="x","x",('Crisis Indicator Data'!U34/1000000))</f>
        <v>0.36299999999999999</v>
      </c>
      <c r="K37" s="245">
        <f t="shared" si="0"/>
        <v>4.5</v>
      </c>
      <c r="L37" s="141">
        <f>IF(F37="x","x",(F37*1000000/VLOOKUP($C37,'Crisis Indicator Data'!$C$3:$H$198,5,FALSE)))</f>
        <v>0</v>
      </c>
      <c r="M37" s="141">
        <f>IF(G37="x","x",(G37*1000000/VLOOKUP($C37,'Crisis Indicator Data'!$C$3:$H$198,5,FALSE)))</f>
        <v>0.11561403508771929</v>
      </c>
      <c r="N37" s="141">
        <f>IF(H37="x","x",(H37*1000000/VLOOKUP($C37,'Crisis Indicator Data'!$C$3:$H$198,5,FALSE)))</f>
        <v>0.84859649122807013</v>
      </c>
      <c r="O37" s="141">
        <f>IF(I37="x","x",(I37*1000000/VLOOKUP($C37,'Crisis Indicator Data'!$C$3:$H$198,5,FALSE)))</f>
        <v>0</v>
      </c>
      <c r="P37" s="141">
        <f>IF(J37="x","x",(J37*1000000/VLOOKUP($C37,'Crisis Indicator Data'!$C$3:$H$198,5,FALSE)))</f>
        <v>6.3684210526315788E-2</v>
      </c>
      <c r="Q37" s="239">
        <f t="shared" si="1"/>
        <v>5</v>
      </c>
      <c r="R37" s="239">
        <f t="shared" si="2"/>
        <v>4.75</v>
      </c>
    </row>
    <row r="38" spans="1:18" x14ac:dyDescent="0.25">
      <c r="A38" s="143" t="str">
        <f>'Crisis Indicator Data'!A35</f>
        <v>Mixed migration flows in Greece</v>
      </c>
      <c r="B38" s="144" t="str">
        <f>'Crisis Indicator Data'!B35</f>
        <v>International displacement</v>
      </c>
      <c r="C38" s="144" t="str">
        <f>'Crisis Indicator Data'!C35</f>
        <v>GRC002</v>
      </c>
      <c r="D38" s="144" t="str">
        <f>'Crisis Indicator Data'!D35</f>
        <v>Greece</v>
      </c>
      <c r="E38" s="144" t="str">
        <f>'Crisis Indicator Data'!E35</f>
        <v>GRC</v>
      </c>
      <c r="F38" s="153">
        <f>IF('Crisis Indicator Data'!Q35="x","x",('Crisis Indicator Data'!Q35/1000000))</f>
        <v>0.245</v>
      </c>
      <c r="G38" s="153">
        <f>IF('Crisis Indicator Data'!R35="x","x",('Crisis Indicator Data'!R35/1000000))</f>
        <v>0.10100000000000001</v>
      </c>
      <c r="H38" s="153">
        <f>IF('Crisis Indicator Data'!S35="x","x",('Crisis Indicator Data'!S35/1000000))</f>
        <v>1.7999999999999999E-2</v>
      </c>
      <c r="I38" s="153">
        <f>IF('Crisis Indicator Data'!T35="x","x",('Crisis Indicator Data'!T35/1000000))</f>
        <v>0</v>
      </c>
      <c r="J38" s="153">
        <f>IF('Crisis Indicator Data'!U35="x","x",('Crisis Indicator Data'!U35/1000000))</f>
        <v>0</v>
      </c>
      <c r="K38" s="245">
        <f t="shared" ref="K38:K69" si="3">IF(H38="x","x",IF(SUM(H38:J38)=0,0,IF(LOG(SUM(H38:J38)*1000000)&lt;$K$4,0,IF(LOG(SUM(H38:J38)*1000000)&gt;$K$3,5,ROUND(5-(K$3-LOG(SUM(H38:J38)*1000000))/(K$3-K$4)*5,1)))))</f>
        <v>0.4</v>
      </c>
      <c r="L38" s="141">
        <f>IF(F38="x","x",(F38*1000000/VLOOKUP($C38,'Crisis Indicator Data'!$C$3:$H$198,5,FALSE)))</f>
        <v>0.67307692307692313</v>
      </c>
      <c r="M38" s="141">
        <f>IF(G38="x","x",(G38*1000000/VLOOKUP($C38,'Crisis Indicator Data'!$C$3:$H$198,5,FALSE)))</f>
        <v>0.27747252747252749</v>
      </c>
      <c r="N38" s="141">
        <f>IF(H38="x","x",(H38*1000000/VLOOKUP($C38,'Crisis Indicator Data'!$C$3:$H$198,5,FALSE)))</f>
        <v>4.9450549450549448E-2</v>
      </c>
      <c r="O38" s="141">
        <f>IF(I38="x","x",(I38*1000000/VLOOKUP($C38,'Crisis Indicator Data'!$C$3:$H$198,5,FALSE)))</f>
        <v>0</v>
      </c>
      <c r="P38" s="141">
        <f>IF(J38="x","x",(J38*1000000/VLOOKUP($C38,'Crisis Indicator Data'!$C$3:$H$198,5,FALSE)))</f>
        <v>0</v>
      </c>
      <c r="Q38" s="239">
        <f t="shared" ref="Q38:Q69" si="4">IF(N38="x","x",IF(OR(L38&gt;=$L$3,M38&gt;=$M$3,N38&gt;=$N$3,O38&gt;=$O$3,P38&gt;=$P$3),(IF(P38&gt;=$P$3,5,IF((O38+P38)&gt;=$O$3,4,IF((O38+P38+N38)&gt;=$N$3,3,IF((O38+P38+N38+M38)&gt;=$M$3,2,1)))))))</f>
        <v>2</v>
      </c>
      <c r="R38" s="239">
        <f t="shared" ref="R38:R69" si="5">IF(Q38="x","x",(AVERAGE(K38,Q38)))</f>
        <v>1.2</v>
      </c>
    </row>
    <row r="39" spans="1:18" x14ac:dyDescent="0.25">
      <c r="A39" s="143" t="str">
        <f>'Crisis Indicator Data'!A36</f>
        <v>Complex crisis in Guatemala</v>
      </c>
      <c r="B39" s="144" t="str">
        <f>'Crisis Indicator Data'!B36</f>
        <v>Complex crisis</v>
      </c>
      <c r="C39" s="144" t="str">
        <f>'Crisis Indicator Data'!C36</f>
        <v>GTM001</v>
      </c>
      <c r="D39" s="144" t="str">
        <f>'Crisis Indicator Data'!D36</f>
        <v>Guatemala</v>
      </c>
      <c r="E39" s="144" t="str">
        <f>'Crisis Indicator Data'!E36</f>
        <v>GTM</v>
      </c>
      <c r="F39" s="153">
        <f>IF('Crisis Indicator Data'!Q36="x","x",('Crisis Indicator Data'!Q36/1000000))</f>
        <v>4.931</v>
      </c>
      <c r="G39" s="153">
        <f>IF('Crisis Indicator Data'!R36="x","x",('Crisis Indicator Data'!R36/1000000))</f>
        <v>6.6689999999999996</v>
      </c>
      <c r="H39" s="153">
        <f>IF('Crisis Indicator Data'!S36="x","x",('Crisis Indicator Data'!S36/1000000))</f>
        <v>2.8719999999999999</v>
      </c>
      <c r="I39" s="153">
        <f>IF('Crisis Indicator Data'!T36="x","x",('Crisis Indicator Data'!T36/1000000))</f>
        <v>0.42799999999999999</v>
      </c>
      <c r="J39" s="153">
        <f>IF('Crisis Indicator Data'!U36="x","x",('Crisis Indicator Data'!U36/1000000))</f>
        <v>0</v>
      </c>
      <c r="K39" s="245">
        <f t="shared" si="3"/>
        <v>4.2</v>
      </c>
      <c r="L39" s="141">
        <f>IF(F39="x","x",(F39*1000000/VLOOKUP($C39,'Crisis Indicator Data'!$C$3:$H$198,5,FALSE)))</f>
        <v>0.33093959731543626</v>
      </c>
      <c r="M39" s="141">
        <f>IF(G39="x","x",(G39*1000000/VLOOKUP($C39,'Crisis Indicator Data'!$C$3:$H$198,5,FALSE)))</f>
        <v>0.44758389261744969</v>
      </c>
      <c r="N39" s="141">
        <f>IF(H39="x","x",(H39*1000000/VLOOKUP($C39,'Crisis Indicator Data'!$C$3:$H$198,5,FALSE)))</f>
        <v>0.19275167785234901</v>
      </c>
      <c r="O39" s="141">
        <f>IF(I39="x","x",(I39*1000000/VLOOKUP($C39,'Crisis Indicator Data'!$C$3:$H$198,5,FALSE)))</f>
        <v>2.87248322147651E-2</v>
      </c>
      <c r="P39" s="141">
        <f>IF(J39="x","x",(J39*1000000/VLOOKUP($C39,'Crisis Indicator Data'!$C$3:$H$198,5,FALSE)))</f>
        <v>0</v>
      </c>
      <c r="Q39" s="239">
        <f t="shared" si="4"/>
        <v>3</v>
      </c>
      <c r="R39" s="239">
        <f t="shared" si="5"/>
        <v>3.6</v>
      </c>
    </row>
    <row r="40" spans="1:18" x14ac:dyDescent="0.25">
      <c r="A40" s="143" t="str">
        <f>'Crisis Indicator Data'!A37</f>
        <v>Hurricane Eta and Iota in Guatemala</v>
      </c>
      <c r="B40" s="144" t="str">
        <f>'Crisis Indicator Data'!B37</f>
        <v>Tropical cyclone</v>
      </c>
      <c r="C40" s="144" t="str">
        <f>'Crisis Indicator Data'!C37</f>
        <v>GTM003</v>
      </c>
      <c r="D40" s="144" t="str">
        <f>'Crisis Indicator Data'!D37</f>
        <v>Guatemala</v>
      </c>
      <c r="E40" s="144" t="str">
        <f>'Crisis Indicator Data'!E37</f>
        <v>GTM</v>
      </c>
      <c r="F40" s="153">
        <f>IF('Crisis Indicator Data'!Q37="x","x",('Crisis Indicator Data'!Q37/1000000))</f>
        <v>7.101</v>
      </c>
      <c r="G40" s="153">
        <f>IF('Crisis Indicator Data'!R37="x","x",('Crisis Indicator Data'!R37/1000000))</f>
        <v>0.63900000000000001</v>
      </c>
      <c r="H40" s="153">
        <f>IF('Crisis Indicator Data'!S37="x","x",('Crisis Indicator Data'!S37/1000000))</f>
        <v>1.8</v>
      </c>
      <c r="I40" s="153">
        <f>IF('Crisis Indicator Data'!T37="x","x",('Crisis Indicator Data'!T37/1000000))</f>
        <v>0</v>
      </c>
      <c r="J40" s="153">
        <f>IF('Crisis Indicator Data'!U37="x","x",('Crisis Indicator Data'!U37/1000000))</f>
        <v>0</v>
      </c>
      <c r="K40" s="245">
        <f t="shared" si="3"/>
        <v>3.8</v>
      </c>
      <c r="L40" s="141">
        <f>IF(F40="x","x",(F40*1000000/VLOOKUP($C40,'Crisis Indicator Data'!$C$3:$H$198,5,FALSE)))</f>
        <v>0.74433962264150944</v>
      </c>
      <c r="M40" s="141">
        <f>IF(G40="x","x",(G40*1000000/VLOOKUP($C40,'Crisis Indicator Data'!$C$3:$H$198,5,FALSE)))</f>
        <v>6.6981132075471697E-2</v>
      </c>
      <c r="N40" s="141">
        <f>IF(H40="x","x",(H40*1000000/VLOOKUP($C40,'Crisis Indicator Data'!$C$3:$H$198,5,FALSE)))</f>
        <v>0.18867924528301888</v>
      </c>
      <c r="O40" s="141">
        <f>IF(I40="x","x",(I40*1000000/VLOOKUP($C40,'Crisis Indicator Data'!$C$3:$H$198,5,FALSE)))</f>
        <v>0</v>
      </c>
      <c r="P40" s="141">
        <f>IF(J40="x","x",(J40*1000000/VLOOKUP($C40,'Crisis Indicator Data'!$C$3:$H$198,5,FALSE)))</f>
        <v>0</v>
      </c>
      <c r="Q40" s="239">
        <f t="shared" si="4"/>
        <v>3</v>
      </c>
      <c r="R40" s="239">
        <f t="shared" si="5"/>
        <v>3.4</v>
      </c>
    </row>
    <row r="41" spans="1:18" x14ac:dyDescent="0.25">
      <c r="A41" s="143" t="str">
        <f>'Crisis Indicator Data'!A38</f>
        <v>Complex crisis in Honduras</v>
      </c>
      <c r="B41" s="144" t="str">
        <f>'Crisis Indicator Data'!B38</f>
        <v>Complex crisis</v>
      </c>
      <c r="C41" s="144" t="str">
        <f>'Crisis Indicator Data'!C38</f>
        <v>HND001</v>
      </c>
      <c r="D41" s="144" t="str">
        <f>'Crisis Indicator Data'!D38</f>
        <v>Honduras</v>
      </c>
      <c r="E41" s="144" t="str">
        <f>'Crisis Indicator Data'!E38</f>
        <v>HND</v>
      </c>
      <c r="F41" s="153">
        <f>IF('Crisis Indicator Data'!Q38="x","x",('Crisis Indicator Data'!Q38/1000000))</f>
        <v>6.4580000000000002</v>
      </c>
      <c r="G41" s="153">
        <f>IF('Crisis Indicator Data'!R38="x","x",('Crisis Indicator Data'!R38/1000000))</f>
        <v>1.4</v>
      </c>
      <c r="H41" s="153">
        <f>IF('Crisis Indicator Data'!S38="x","x",('Crisis Indicator Data'!S38/1000000))</f>
        <v>0.95</v>
      </c>
      <c r="I41" s="153">
        <f>IF('Crisis Indicator Data'!T38="x","x",('Crisis Indicator Data'!T38/1000000))</f>
        <v>0.35</v>
      </c>
      <c r="J41" s="153">
        <f>IF('Crisis Indicator Data'!U38="x","x",('Crisis Indicator Data'!U38/1000000))</f>
        <v>0</v>
      </c>
      <c r="K41" s="245">
        <f t="shared" si="3"/>
        <v>3.5</v>
      </c>
      <c r="L41" s="141">
        <f>IF(F41="x","x",(F41*1000000/VLOOKUP($C41,'Crisis Indicator Data'!$C$3:$H$198,5,FALSE)))</f>
        <v>0.70517580257698187</v>
      </c>
      <c r="M41" s="141">
        <f>IF(G41="x","x",(G41*1000000/VLOOKUP($C41,'Crisis Indicator Data'!$C$3:$H$198,5,FALSE)))</f>
        <v>0.15287180607119458</v>
      </c>
      <c r="N41" s="141">
        <f>IF(H41="x","x",(H41*1000000/VLOOKUP($C41,'Crisis Indicator Data'!$C$3:$H$198,5,FALSE)))</f>
        <v>0.1037344398340249</v>
      </c>
      <c r="O41" s="141">
        <f>IF(I41="x","x",(I41*1000000/VLOOKUP($C41,'Crisis Indicator Data'!$C$3:$H$198,5,FALSE)))</f>
        <v>3.8217951517798644E-2</v>
      </c>
      <c r="P41" s="141">
        <f>IF(J41="x","x",(J41*1000000/VLOOKUP($C41,'Crisis Indicator Data'!$C$3:$H$198,5,FALSE)))</f>
        <v>0</v>
      </c>
      <c r="Q41" s="239">
        <f t="shared" si="4"/>
        <v>3</v>
      </c>
      <c r="R41" s="239">
        <f t="shared" si="5"/>
        <v>3.25</v>
      </c>
    </row>
    <row r="42" spans="1:18" x14ac:dyDescent="0.25">
      <c r="A42" s="143" t="str">
        <f>'Crisis Indicator Data'!A39</f>
        <v>Hurricane Eta and Iota in Honduras</v>
      </c>
      <c r="B42" s="144" t="str">
        <f>'Crisis Indicator Data'!B39</f>
        <v>Tropical cyclone</v>
      </c>
      <c r="C42" s="144" t="str">
        <f>'Crisis Indicator Data'!C39</f>
        <v>HND002</v>
      </c>
      <c r="D42" s="144" t="str">
        <f>'Crisis Indicator Data'!D39</f>
        <v>Honduras</v>
      </c>
      <c r="E42" s="144" t="str">
        <f>'Crisis Indicator Data'!E39</f>
        <v>HND</v>
      </c>
      <c r="F42" s="153">
        <f>IF('Crisis Indicator Data'!Q39="x","x",('Crisis Indicator Data'!Q39/1000000))</f>
        <v>2.79</v>
      </c>
      <c r="G42" s="153">
        <f>IF('Crisis Indicator Data'!R39="x","x",('Crisis Indicator Data'!R39/1000000))</f>
        <v>1.9</v>
      </c>
      <c r="H42" s="153">
        <f>IF('Crisis Indicator Data'!S39="x","x",('Crisis Indicator Data'!S39/1000000))</f>
        <v>2.8</v>
      </c>
      <c r="I42" s="153">
        <f>IF('Crisis Indicator Data'!T39="x","x",('Crisis Indicator Data'!T39/1000000))</f>
        <v>0</v>
      </c>
      <c r="J42" s="153">
        <f>IF('Crisis Indicator Data'!U39="x","x",('Crisis Indicator Data'!U39/1000000))</f>
        <v>0</v>
      </c>
      <c r="K42" s="245">
        <f t="shared" si="3"/>
        <v>4.0999999999999996</v>
      </c>
      <c r="L42" s="141">
        <f>IF(F42="x","x",(F42*1000000/VLOOKUP($C42,'Crisis Indicator Data'!$C$3:$H$198,5,FALSE)))</f>
        <v>0.37249666221628841</v>
      </c>
      <c r="M42" s="141">
        <f>IF(G42="x","x",(G42*1000000/VLOOKUP($C42,'Crisis Indicator Data'!$C$3:$H$198,5,FALSE)))</f>
        <v>0.25367156208277702</v>
      </c>
      <c r="N42" s="141">
        <f>IF(H42="x","x",(H42*1000000/VLOOKUP($C42,'Crisis Indicator Data'!$C$3:$H$198,5,FALSE)))</f>
        <v>0.37383177570093457</v>
      </c>
      <c r="O42" s="141">
        <f>IF(I42="x","x",(I42*1000000/VLOOKUP($C42,'Crisis Indicator Data'!$C$3:$H$198,5,FALSE)))</f>
        <v>0</v>
      </c>
      <c r="P42" s="141">
        <f>IF(J42="x","x",(J42*1000000/VLOOKUP($C42,'Crisis Indicator Data'!$C$3:$H$198,5,FALSE)))</f>
        <v>0</v>
      </c>
      <c r="Q42" s="239">
        <f t="shared" si="4"/>
        <v>3</v>
      </c>
      <c r="R42" s="239">
        <f t="shared" si="5"/>
        <v>3.55</v>
      </c>
    </row>
    <row r="43" spans="1:18" x14ac:dyDescent="0.25">
      <c r="A43" s="143" t="str">
        <f>'Crisis Indicator Data'!A40</f>
        <v>Complex crisis in Haiti</v>
      </c>
      <c r="B43" s="144" t="str">
        <f>'Crisis Indicator Data'!B40</f>
        <v>Complex crisis</v>
      </c>
      <c r="C43" s="144" t="str">
        <f>'Crisis Indicator Data'!C40</f>
        <v>HTI001</v>
      </c>
      <c r="D43" s="144" t="str">
        <f>'Crisis Indicator Data'!D40</f>
        <v>Haiti</v>
      </c>
      <c r="E43" s="144" t="str">
        <f>'Crisis Indicator Data'!E40</f>
        <v>HTI</v>
      </c>
      <c r="F43" s="153">
        <f>IF('Crisis Indicator Data'!Q40="x","x",('Crisis Indicator Data'!Q40/1000000))</f>
        <v>3.363</v>
      </c>
      <c r="G43" s="153">
        <f>IF('Crisis Indicator Data'!R40="x","x",('Crisis Indicator Data'!R40/1000000))</f>
        <v>3.1190000000000002</v>
      </c>
      <c r="H43" s="153">
        <f>IF('Crisis Indicator Data'!S40="x","x",('Crisis Indicator Data'!S40/1000000))</f>
        <v>4.4160000000000004</v>
      </c>
      <c r="I43" s="153">
        <f>IF('Crisis Indicator Data'!T40="x","x",('Crisis Indicator Data'!T40/1000000))</f>
        <v>0</v>
      </c>
      <c r="J43" s="153">
        <f>IF('Crisis Indicator Data'!U40="x","x",('Crisis Indicator Data'!U40/1000000))</f>
        <v>0</v>
      </c>
      <c r="K43" s="245">
        <f t="shared" si="3"/>
        <v>4.4000000000000004</v>
      </c>
      <c r="L43" s="141">
        <f>IF(F43="x","x",(F43*1000000/VLOOKUP($C43,'Crisis Indicator Data'!$C$3:$H$198,5,FALSE)))</f>
        <v>0.30858873187740871</v>
      </c>
      <c r="M43" s="141">
        <f>IF(G43="x","x",(G43*1000000/VLOOKUP($C43,'Crisis Indicator Data'!$C$3:$H$198,5,FALSE)))</f>
        <v>0.28619930262433474</v>
      </c>
      <c r="N43" s="141">
        <f>IF(H43="x","x",(H43*1000000/VLOOKUP($C43,'Crisis Indicator Data'!$C$3:$H$198,5,FALSE)))</f>
        <v>0.40521196549825655</v>
      </c>
      <c r="O43" s="141">
        <f>IF(I43="x","x",(I43*1000000/VLOOKUP($C43,'Crisis Indicator Data'!$C$3:$H$198,5,FALSE)))</f>
        <v>0</v>
      </c>
      <c r="P43" s="141">
        <f>IF(J43="x","x",(J43*1000000/VLOOKUP($C43,'Crisis Indicator Data'!$C$3:$H$198,5,FALSE)))</f>
        <v>0</v>
      </c>
      <c r="Q43" s="239">
        <f t="shared" si="4"/>
        <v>3</v>
      </c>
      <c r="R43" s="239">
        <f t="shared" si="5"/>
        <v>3.7</v>
      </c>
    </row>
    <row r="44" spans="1:18" x14ac:dyDescent="0.25">
      <c r="A44" s="143" t="str">
        <f>'Crisis Indicator Data'!A41</f>
        <v xml:space="preserve">Nippes Earthquake </v>
      </c>
      <c r="B44" s="144" t="str">
        <f>'Crisis Indicator Data'!B41</f>
        <v>Earthquake</v>
      </c>
      <c r="C44" s="144" t="str">
        <f>'Crisis Indicator Data'!C41</f>
        <v>HTI002</v>
      </c>
      <c r="D44" s="144" t="str">
        <f>'Crisis Indicator Data'!D41</f>
        <v>Haiti</v>
      </c>
      <c r="E44" s="144" t="str">
        <f>'Crisis Indicator Data'!E41</f>
        <v>HTI</v>
      </c>
      <c r="F44" s="153">
        <f>IF('Crisis Indicator Data'!Q41="x","x",('Crisis Indicator Data'!Q41/1000000))</f>
        <v>5.6289999999999996</v>
      </c>
      <c r="G44" s="153">
        <f>IF('Crisis Indicator Data'!R41="x","x",('Crisis Indicator Data'!R41/1000000))</f>
        <v>0.15</v>
      </c>
      <c r="H44" s="153">
        <f>IF('Crisis Indicator Data'!S41="x","x",('Crisis Indicator Data'!S41/1000000))</f>
        <v>0.65</v>
      </c>
      <c r="I44" s="153">
        <f>IF('Crisis Indicator Data'!T41="x","x",('Crisis Indicator Data'!T41/1000000))</f>
        <v>0</v>
      </c>
      <c r="J44" s="153">
        <f>IF('Crisis Indicator Data'!U41="x","x",('Crisis Indicator Data'!U41/1000000))</f>
        <v>0</v>
      </c>
      <c r="K44" s="245">
        <f t="shared" si="3"/>
        <v>3</v>
      </c>
      <c r="L44" s="141">
        <f>IF(F44="x","x",(F44*1000000/VLOOKUP($C44,'Crisis Indicator Data'!$C$3:$H$198,5,FALSE)))</f>
        <v>0.87556385129880232</v>
      </c>
      <c r="M44" s="141">
        <f>IF(G44="x","x",(G44*1000000/VLOOKUP($C44,'Crisis Indicator Data'!$C$3:$H$198,5,FALSE)))</f>
        <v>2.3331777881474568E-2</v>
      </c>
      <c r="N44" s="141">
        <f>IF(H44="x","x",(H44*1000000/VLOOKUP($C44,'Crisis Indicator Data'!$C$3:$H$198,5,FALSE)))</f>
        <v>0.10110437081972314</v>
      </c>
      <c r="O44" s="141">
        <f>IF(I44="x","x",(I44*1000000/VLOOKUP($C44,'Crisis Indicator Data'!$C$3:$H$198,5,FALSE)))</f>
        <v>0</v>
      </c>
      <c r="P44" s="141">
        <f>IF(J44="x","x",(J44*1000000/VLOOKUP($C44,'Crisis Indicator Data'!$C$3:$H$198,5,FALSE)))</f>
        <v>0</v>
      </c>
      <c r="Q44" s="239">
        <f t="shared" si="4"/>
        <v>3</v>
      </c>
      <c r="R44" s="239">
        <f t="shared" si="5"/>
        <v>3</v>
      </c>
    </row>
    <row r="45" spans="1:18" x14ac:dyDescent="0.25">
      <c r="A45" s="143" t="str">
        <f>'Crisis Indicator Data'!A42</f>
        <v>Papua Conflict</v>
      </c>
      <c r="B45" s="144" t="str">
        <f>'Crisis Indicator Data'!B42</f>
        <v>Conflict</v>
      </c>
      <c r="C45" s="144" t="str">
        <f>'Crisis Indicator Data'!C42</f>
        <v>IDN002</v>
      </c>
      <c r="D45" s="144" t="str">
        <f>'Crisis Indicator Data'!D42</f>
        <v>Indonesia</v>
      </c>
      <c r="E45" s="144" t="str">
        <f>'Crisis Indicator Data'!E42</f>
        <v>IDN</v>
      </c>
      <c r="F45" s="153" t="str">
        <f>IF('Crisis Indicator Data'!Q42="x","x",('Crisis Indicator Data'!Q42/1000000))</f>
        <v>x</v>
      </c>
      <c r="G45" s="153" t="str">
        <f>IF('Crisis Indicator Data'!R42="x","x",('Crisis Indicator Data'!R42/1000000))</f>
        <v>x</v>
      </c>
      <c r="H45" s="153" t="str">
        <f>IF('Crisis Indicator Data'!S42="x","x",('Crisis Indicator Data'!S42/1000000))</f>
        <v>x</v>
      </c>
      <c r="I45" s="153" t="str">
        <f>IF('Crisis Indicator Data'!T42="x","x",('Crisis Indicator Data'!T42/1000000))</f>
        <v>x</v>
      </c>
      <c r="J45" s="153" t="str">
        <f>IF('Crisis Indicator Data'!U42="x","x",('Crisis Indicator Data'!U42/1000000))</f>
        <v>x</v>
      </c>
      <c r="K45" s="245" t="str">
        <f t="shared" si="3"/>
        <v>x</v>
      </c>
      <c r="L45" s="141" t="str">
        <f>IF(F45="x","x",(F45*1000000/VLOOKUP($C45,'Crisis Indicator Data'!$C$3:$H$198,5,FALSE)))</f>
        <v>x</v>
      </c>
      <c r="M45" s="141" t="str">
        <f>IF(G45="x","x",(G45*1000000/VLOOKUP($C45,'Crisis Indicator Data'!$C$3:$H$198,5,FALSE)))</f>
        <v>x</v>
      </c>
      <c r="N45" s="141" t="str">
        <f>IF(H45="x","x",(H45*1000000/VLOOKUP($C45,'Crisis Indicator Data'!$C$3:$H$198,5,FALSE)))</f>
        <v>x</v>
      </c>
      <c r="O45" s="141" t="str">
        <f>IF(I45="x","x",(I45*1000000/VLOOKUP($C45,'Crisis Indicator Data'!$C$3:$H$198,5,FALSE)))</f>
        <v>x</v>
      </c>
      <c r="P45" s="141" t="str">
        <f>IF(J45="x","x",(J45*1000000/VLOOKUP($C45,'Crisis Indicator Data'!$C$3:$H$198,5,FALSE)))</f>
        <v>x</v>
      </c>
      <c r="Q45" s="239" t="str">
        <f t="shared" si="4"/>
        <v>x</v>
      </c>
      <c r="R45" s="239" t="str">
        <f t="shared" si="5"/>
        <v>x</v>
      </c>
    </row>
    <row r="46" spans="1:18" x14ac:dyDescent="0.25">
      <c r="A46" s="143" t="str">
        <f>'Crisis Indicator Data'!A43</f>
        <v>Conflict in Jammu and Kashmir</v>
      </c>
      <c r="B46" s="144" t="str">
        <f>'Crisis Indicator Data'!B43</f>
        <v>Conflict</v>
      </c>
      <c r="C46" s="144" t="str">
        <f>'Crisis Indicator Data'!C43</f>
        <v>IND002</v>
      </c>
      <c r="D46" s="144" t="str">
        <f>'Crisis Indicator Data'!D43</f>
        <v>India</v>
      </c>
      <c r="E46" s="144" t="str">
        <f>'Crisis Indicator Data'!E43</f>
        <v>IND</v>
      </c>
      <c r="F46" s="153">
        <f>IF('Crisis Indicator Data'!Q43="x","x",('Crisis Indicator Data'!Q43/1000000))</f>
        <v>12.541</v>
      </c>
      <c r="G46" s="153" t="str">
        <f>IF('Crisis Indicator Data'!R43="x","x",('Crisis Indicator Data'!R43/1000000))</f>
        <v>x</v>
      </c>
      <c r="H46" s="153" t="str">
        <f>IF('Crisis Indicator Data'!S43="x","x",('Crisis Indicator Data'!S43/1000000))</f>
        <v>x</v>
      </c>
      <c r="I46" s="153" t="str">
        <f>IF('Crisis Indicator Data'!T43="x","x",('Crisis Indicator Data'!T43/1000000))</f>
        <v>x</v>
      </c>
      <c r="J46" s="153" t="str">
        <f>IF('Crisis Indicator Data'!U43="x","x",('Crisis Indicator Data'!U43/1000000))</f>
        <v>x</v>
      </c>
      <c r="K46" s="245" t="str">
        <f t="shared" si="3"/>
        <v>x</v>
      </c>
      <c r="L46" s="141">
        <f>IF(F46="x","x",(F46*1000000/VLOOKUP($C46,'Crisis Indicator Data'!$C$3:$H$198,5,FALSE)))</f>
        <v>1</v>
      </c>
      <c r="M46" s="141" t="str">
        <f>IF(G46="x","x",(G46*1000000/VLOOKUP($C46,'Crisis Indicator Data'!$C$3:$H$198,5,FALSE)))</f>
        <v>x</v>
      </c>
      <c r="N46" s="141" t="str">
        <f>IF(H46="x","x",(H46*1000000/VLOOKUP($C46,'Crisis Indicator Data'!$C$3:$H$198,5,FALSE)))</f>
        <v>x</v>
      </c>
      <c r="O46" s="141" t="str">
        <f>IF(I46="x","x",(I46*1000000/VLOOKUP($C46,'Crisis Indicator Data'!$C$3:$H$198,5,FALSE)))</f>
        <v>x</v>
      </c>
      <c r="P46" s="141" t="str">
        <f>IF(J46="x","x",(J46*1000000/VLOOKUP($C46,'Crisis Indicator Data'!$C$3:$H$198,5,FALSE)))</f>
        <v>x</v>
      </c>
      <c r="Q46" s="239" t="str">
        <f t="shared" si="4"/>
        <v>x</v>
      </c>
      <c r="R46" s="239" t="str">
        <f t="shared" si="5"/>
        <v>x</v>
      </c>
    </row>
    <row r="47" spans="1:18" x14ac:dyDescent="0.25">
      <c r="A47" s="143" t="str">
        <f>'Crisis Indicator Data'!A44</f>
        <v>Afghan Refugees in Iran</v>
      </c>
      <c r="B47" s="144" t="str">
        <f>'Crisis Indicator Data'!B44</f>
        <v>International displacement</v>
      </c>
      <c r="C47" s="144" t="str">
        <f>'Crisis Indicator Data'!C44</f>
        <v>IRN004</v>
      </c>
      <c r="D47" s="144" t="str">
        <f>'Crisis Indicator Data'!D44</f>
        <v>Iran</v>
      </c>
      <c r="E47" s="144" t="str">
        <f>'Crisis Indicator Data'!E44</f>
        <v>IRN</v>
      </c>
      <c r="F47" s="153">
        <f>IF('Crisis Indicator Data'!Q44="x","x",('Crisis Indicator Data'!Q44/1000000))</f>
        <v>21.792999999999999</v>
      </c>
      <c r="G47" s="153">
        <f>IF('Crisis Indicator Data'!R44="x","x",('Crisis Indicator Data'!R44/1000000))</f>
        <v>0</v>
      </c>
      <c r="H47" s="153">
        <f>IF('Crisis Indicator Data'!S44="x","x",('Crisis Indicator Data'!S44/1000000))</f>
        <v>0.78</v>
      </c>
      <c r="I47" s="153">
        <f>IF('Crisis Indicator Data'!T44="x","x",('Crisis Indicator Data'!T44/1000000))</f>
        <v>2.25</v>
      </c>
      <c r="J47" s="153">
        <f>IF('Crisis Indicator Data'!U44="x","x",('Crisis Indicator Data'!U44/1000000))</f>
        <v>0</v>
      </c>
      <c r="K47" s="245">
        <f t="shared" si="3"/>
        <v>4.0999999999999996</v>
      </c>
      <c r="L47" s="141">
        <f>IF(F47="x","x",(F47*1000000/VLOOKUP($C47,'Crisis Indicator Data'!$C$3:$H$198,5,FALSE)))</f>
        <v>0.87793578536035133</v>
      </c>
      <c r="M47" s="141">
        <f>IF(G47="x","x",(G47*1000000/VLOOKUP($C47,'Crisis Indicator Data'!$C$3:$H$198,5,FALSE)))</f>
        <v>0</v>
      </c>
      <c r="N47" s="141">
        <f>IF(H47="x","x",(H47*1000000/VLOOKUP($C47,'Crisis Indicator Data'!$C$3:$H$198,5,FALSE)))</f>
        <v>3.1422471095355113E-2</v>
      </c>
      <c r="O47" s="141">
        <f>IF(I47="x","x",(I47*1000000/VLOOKUP($C47,'Crisis Indicator Data'!$C$3:$H$198,5,FALSE)))</f>
        <v>9.0641743544293593E-2</v>
      </c>
      <c r="P47" s="141">
        <f>IF(J47="x","x",(J47*1000000/VLOOKUP($C47,'Crisis Indicator Data'!$C$3:$H$198,5,FALSE)))</f>
        <v>0</v>
      </c>
      <c r="Q47" s="239">
        <f t="shared" si="4"/>
        <v>4</v>
      </c>
      <c r="R47" s="239">
        <f t="shared" si="5"/>
        <v>4.05</v>
      </c>
    </row>
    <row r="48" spans="1:18" x14ac:dyDescent="0.25">
      <c r="A48" s="143" t="str">
        <f>'Crisis Indicator Data'!A45</f>
        <v>Multiple crises in Iraq</v>
      </c>
      <c r="B48" s="144" t="str">
        <f>'Crisis Indicator Data'!B45</f>
        <v>Multiple crises country</v>
      </c>
      <c r="C48" s="144" t="str">
        <f>'Crisis Indicator Data'!C45</f>
        <v>IRQ001</v>
      </c>
      <c r="D48" s="144" t="str">
        <f>'Crisis Indicator Data'!D45</f>
        <v>Iraq</v>
      </c>
      <c r="E48" s="144" t="str">
        <f>'Crisis Indicator Data'!E45</f>
        <v>IRQ</v>
      </c>
      <c r="F48" s="153">
        <f>IF('Crisis Indicator Data'!Q45="x","x",('Crisis Indicator Data'!Q45/1000000))</f>
        <v>33.18</v>
      </c>
      <c r="G48" s="153">
        <f>IF('Crisis Indicator Data'!R45="x","x",('Crisis Indicator Data'!R45/1000000))</f>
        <v>1.7829999999999999</v>
      </c>
      <c r="H48" s="153">
        <f>IF('Crisis Indicator Data'!S45="x","x",('Crisis Indicator Data'!S45/1000000))</f>
        <v>0.24299999999999999</v>
      </c>
      <c r="I48" s="153">
        <f>IF('Crisis Indicator Data'!T45="x","x",('Crisis Indicator Data'!T45/1000000))</f>
        <v>2.649</v>
      </c>
      <c r="J48" s="153">
        <f>IF('Crisis Indicator Data'!U45="x","x",('Crisis Indicator Data'!U45/1000000))</f>
        <v>1.4550000000000001</v>
      </c>
      <c r="K48" s="245">
        <f t="shared" si="3"/>
        <v>4.4000000000000004</v>
      </c>
      <c r="L48" s="141">
        <f>IF(F48="x","x",(F48*1000000/VLOOKUP($C48,'Crisis Indicator Data'!$C$3:$H$198,5,FALSE)))</f>
        <v>0.8440600356143475</v>
      </c>
      <c r="M48" s="141">
        <f>IF(G48="x","x",(G48*1000000/VLOOKUP($C48,'Crisis Indicator Data'!$C$3:$H$198,5,FALSE)))</f>
        <v>4.5357415415924703E-2</v>
      </c>
      <c r="N48" s="141">
        <f>IF(H48="x","x",(H48*1000000/VLOOKUP($C48,'Crisis Indicator Data'!$C$3:$H$198,5,FALSE)))</f>
        <v>6.1816331722208085E-3</v>
      </c>
      <c r="O48" s="141">
        <f>IF(I48="x","x",(I48*1000000/VLOOKUP($C48,'Crisis Indicator Data'!$C$3:$H$198,5,FALSE)))</f>
        <v>6.7387433223098453E-2</v>
      </c>
      <c r="P48" s="141">
        <f>IF(J48="x","x",(J48*1000000/VLOOKUP($C48,'Crisis Indicator Data'!$C$3:$H$198,5,FALSE)))</f>
        <v>3.7013482574408549E-2</v>
      </c>
      <c r="Q48" s="239">
        <f t="shared" si="4"/>
        <v>4</v>
      </c>
      <c r="R48" s="239">
        <f t="shared" si="5"/>
        <v>4.2</v>
      </c>
    </row>
    <row r="49" spans="1:18" x14ac:dyDescent="0.25">
      <c r="A49" s="143" t="str">
        <f>'Crisis Indicator Data'!A46</f>
        <v>Conflict  in Iraq</v>
      </c>
      <c r="B49" s="144" t="str">
        <f>'Crisis Indicator Data'!B46</f>
        <v>Conflict</v>
      </c>
      <c r="C49" s="144" t="str">
        <f>'Crisis Indicator Data'!C46</f>
        <v>IRQ002</v>
      </c>
      <c r="D49" s="144" t="str">
        <f>'Crisis Indicator Data'!D46</f>
        <v>Iraq</v>
      </c>
      <c r="E49" s="144" t="str">
        <f>'Crisis Indicator Data'!E46</f>
        <v>IRQ</v>
      </c>
      <c r="F49" s="153">
        <f>IF('Crisis Indicator Data'!Q46="x","x",('Crisis Indicator Data'!Q46/1000000))</f>
        <v>0.30499999999999999</v>
      </c>
      <c r="G49" s="153">
        <f>IF('Crisis Indicator Data'!R46="x","x",('Crisis Indicator Data'!R46/1000000))</f>
        <v>1.7250000000000001</v>
      </c>
      <c r="H49" s="153">
        <f>IF('Crisis Indicator Data'!S46="x","x",('Crisis Indicator Data'!S46/1000000))</f>
        <v>0.16400000000000001</v>
      </c>
      <c r="I49" s="153">
        <f>IF('Crisis Indicator Data'!T46="x","x",('Crisis Indicator Data'!T46/1000000))</f>
        <v>2.5009999999999999</v>
      </c>
      <c r="J49" s="153">
        <f>IF('Crisis Indicator Data'!U46="x","x",('Crisis Indicator Data'!U46/1000000))</f>
        <v>1.4350000000000001</v>
      </c>
      <c r="K49" s="245">
        <f t="shared" si="3"/>
        <v>4.4000000000000004</v>
      </c>
      <c r="L49" s="141">
        <f>IF(F49="x","x",(F49*1000000/VLOOKUP($C49,'Crisis Indicator Data'!$C$3:$H$198,5,FALSE)))</f>
        <v>4.9755301794453505E-2</v>
      </c>
      <c r="M49" s="141">
        <f>IF(G49="x","x",(G49*1000000/VLOOKUP($C49,'Crisis Indicator Data'!$C$3:$H$198,5,FALSE)))</f>
        <v>0.28140293637846658</v>
      </c>
      <c r="N49" s="141">
        <f>IF(H49="x","x",(H49*1000000/VLOOKUP($C49,'Crisis Indicator Data'!$C$3:$H$198,5,FALSE)))</f>
        <v>2.6753670473083198E-2</v>
      </c>
      <c r="O49" s="141">
        <f>IF(I49="x","x",(I49*1000000/VLOOKUP($C49,'Crisis Indicator Data'!$C$3:$H$198,5,FALSE)))</f>
        <v>0.40799347471451874</v>
      </c>
      <c r="P49" s="141">
        <f>IF(J49="x","x",(J49*1000000/VLOOKUP($C49,'Crisis Indicator Data'!$C$3:$H$198,5,FALSE)))</f>
        <v>0.23409461663947798</v>
      </c>
      <c r="Q49" s="239">
        <f t="shared" si="4"/>
        <v>5</v>
      </c>
      <c r="R49" s="239">
        <f t="shared" si="5"/>
        <v>4.7</v>
      </c>
    </row>
    <row r="50" spans="1:18" x14ac:dyDescent="0.25">
      <c r="A50" s="143" t="str">
        <f>'Crisis Indicator Data'!A47</f>
        <v>Syrian and Palestinian refugees in iraq</v>
      </c>
      <c r="B50" s="144" t="str">
        <f>'Crisis Indicator Data'!B47</f>
        <v>International displacement</v>
      </c>
      <c r="C50" s="144" t="str">
        <f>'Crisis Indicator Data'!C47</f>
        <v>IRQ003</v>
      </c>
      <c r="D50" s="144" t="str">
        <f>'Crisis Indicator Data'!D47</f>
        <v>Iraq</v>
      </c>
      <c r="E50" s="144" t="str">
        <f>'Crisis Indicator Data'!E47</f>
        <v>IRQ</v>
      </c>
      <c r="F50" s="153">
        <f>IF('Crisis Indicator Data'!Q47="x","x",('Crisis Indicator Data'!Q47/1000000))</f>
        <v>4.6609999999999996</v>
      </c>
      <c r="G50" s="153">
        <f>IF('Crisis Indicator Data'!R47="x","x",('Crisis Indicator Data'!R47/1000000))</f>
        <v>0</v>
      </c>
      <c r="H50" s="153">
        <f>IF('Crisis Indicator Data'!S47="x","x",('Crisis Indicator Data'!S47/1000000))</f>
        <v>0.311</v>
      </c>
      <c r="I50" s="153">
        <f>IF('Crisis Indicator Data'!T47="x","x",('Crisis Indicator Data'!T47/1000000))</f>
        <v>0.14799999999999999</v>
      </c>
      <c r="J50" s="153">
        <f>IF('Crisis Indicator Data'!U47="x","x",('Crisis Indicator Data'!U47/1000000))</f>
        <v>0.02</v>
      </c>
      <c r="K50" s="245">
        <f t="shared" si="3"/>
        <v>2.8</v>
      </c>
      <c r="L50" s="141">
        <f>IF(F50="x","x",(F50*1000000/VLOOKUP($C50,'Crisis Indicator Data'!$C$3:$H$198,5,FALSE)))</f>
        <v>0.90680933852140078</v>
      </c>
      <c r="M50" s="141">
        <f>IF(G50="x","x",(G50*1000000/VLOOKUP($C50,'Crisis Indicator Data'!$C$3:$H$198,5,FALSE)))</f>
        <v>0</v>
      </c>
      <c r="N50" s="141">
        <f>IF(H50="x","x",(H50*1000000/VLOOKUP($C50,'Crisis Indicator Data'!$C$3:$H$198,5,FALSE)))</f>
        <v>6.0505836575875487E-2</v>
      </c>
      <c r="O50" s="141">
        <f>IF(I50="x","x",(I50*1000000/VLOOKUP($C50,'Crisis Indicator Data'!$C$3:$H$198,5,FALSE)))</f>
        <v>2.8793774319066146E-2</v>
      </c>
      <c r="P50" s="141">
        <f>IF(J50="x","x",(J50*1000000/VLOOKUP($C50,'Crisis Indicator Data'!$C$3:$H$198,5,FALSE)))</f>
        <v>3.8910505836575876E-3</v>
      </c>
      <c r="Q50" s="239">
        <f t="shared" si="4"/>
        <v>3</v>
      </c>
      <c r="R50" s="239">
        <f t="shared" si="5"/>
        <v>2.9</v>
      </c>
    </row>
    <row r="51" spans="1:18" x14ac:dyDescent="0.25">
      <c r="A51" s="143" t="str">
        <f>'Crisis Indicator Data'!A48</f>
        <v>Mixed migration flows in Italy</v>
      </c>
      <c r="B51" s="144" t="str">
        <f>'Crisis Indicator Data'!B48</f>
        <v>International displacement</v>
      </c>
      <c r="C51" s="144" t="str">
        <f>'Crisis Indicator Data'!C48</f>
        <v>ITA002</v>
      </c>
      <c r="D51" s="144" t="str">
        <f>'Crisis Indicator Data'!D48</f>
        <v>Italy</v>
      </c>
      <c r="E51" s="144" t="str">
        <f>'Crisis Indicator Data'!E48</f>
        <v>ITA</v>
      </c>
      <c r="F51" s="153">
        <f>IF('Crisis Indicator Data'!Q48="x","x",('Crisis Indicator Data'!Q48/1000000))</f>
        <v>6.8040000000000003</v>
      </c>
      <c r="G51" s="153">
        <f>IF('Crisis Indicator Data'!R48="x","x",('Crisis Indicator Data'!R48/1000000))</f>
        <v>0</v>
      </c>
      <c r="H51" s="153">
        <f>IF('Crisis Indicator Data'!S48="x","x",('Crisis Indicator Data'!S48/1000000))</f>
        <v>0.20799999999999999</v>
      </c>
      <c r="I51" s="153">
        <f>IF('Crisis Indicator Data'!T48="x","x",('Crisis Indicator Data'!T48/1000000))</f>
        <v>0</v>
      </c>
      <c r="J51" s="153">
        <f>IF('Crisis Indicator Data'!U48="x","x",('Crisis Indicator Data'!U48/1000000))</f>
        <v>0</v>
      </c>
      <c r="K51" s="245">
        <f t="shared" si="3"/>
        <v>2.2000000000000002</v>
      </c>
      <c r="L51" s="141">
        <f>IF(F51="x","x",(F51*1000000/VLOOKUP($C51,'Crisis Indicator Data'!$C$3:$H$198,5,FALSE)))</f>
        <v>0.97033656588705075</v>
      </c>
      <c r="M51" s="141">
        <f>IF(G51="x","x",(G51*1000000/VLOOKUP($C51,'Crisis Indicator Data'!$C$3:$H$198,5,FALSE)))</f>
        <v>0</v>
      </c>
      <c r="N51" s="141">
        <f>IF(H51="x","x",(H51*1000000/VLOOKUP($C51,'Crisis Indicator Data'!$C$3:$H$198,5,FALSE)))</f>
        <v>2.9663434112949229E-2</v>
      </c>
      <c r="O51" s="141">
        <f>IF(I51="x","x",(I51*1000000/VLOOKUP($C51,'Crisis Indicator Data'!$C$3:$H$198,5,FALSE)))</f>
        <v>0</v>
      </c>
      <c r="P51" s="141">
        <f>IF(J51="x","x",(J51*1000000/VLOOKUP($C51,'Crisis Indicator Data'!$C$3:$H$198,5,FALSE)))</f>
        <v>0</v>
      </c>
      <c r="Q51" s="239">
        <f t="shared" si="4"/>
        <v>1</v>
      </c>
      <c r="R51" s="239">
        <f t="shared" si="5"/>
        <v>1.6</v>
      </c>
    </row>
    <row r="52" spans="1:18" x14ac:dyDescent="0.25">
      <c r="A52" s="143" t="str">
        <f>'Crisis Indicator Data'!A49</f>
        <v>Syrian refugees in Jordan</v>
      </c>
      <c r="B52" s="144" t="str">
        <f>'Crisis Indicator Data'!B49</f>
        <v>International displacement</v>
      </c>
      <c r="C52" s="144" t="str">
        <f>'Crisis Indicator Data'!C49</f>
        <v>JOR002</v>
      </c>
      <c r="D52" s="144" t="str">
        <f>'Crisis Indicator Data'!D49</f>
        <v>Jordan</v>
      </c>
      <c r="E52" s="144" t="str">
        <f>'Crisis Indicator Data'!E49</f>
        <v>JOR</v>
      </c>
      <c r="F52" s="153">
        <f>IF('Crisis Indicator Data'!Q49="x","x",('Crisis Indicator Data'!Q49/1000000))</f>
        <v>6.87</v>
      </c>
      <c r="G52" s="153">
        <f>IF('Crisis Indicator Data'!R49="x","x",('Crisis Indicator Data'!R49/1000000))</f>
        <v>0.373</v>
      </c>
      <c r="H52" s="153">
        <f>IF('Crisis Indicator Data'!S49="x","x",('Crisis Indicator Data'!S49/1000000))</f>
        <v>1.1299999999999999</v>
      </c>
      <c r="I52" s="153">
        <f>IF('Crisis Indicator Data'!T49="x","x",('Crisis Indicator Data'!T49/1000000))</f>
        <v>0.33400000000000002</v>
      </c>
      <c r="J52" s="153">
        <f>IF('Crisis Indicator Data'!U49="x","x",('Crisis Indicator Data'!U49/1000000))</f>
        <v>0</v>
      </c>
      <c r="K52" s="245">
        <f t="shared" si="3"/>
        <v>3.6</v>
      </c>
      <c r="L52" s="141">
        <f>IF(F52="x","x",(F52*1000000/VLOOKUP($C52,'Crisis Indicator Data'!$C$3:$H$198,5,FALSE)))</f>
        <v>0.78892971979788695</v>
      </c>
      <c r="M52" s="141">
        <f>IF(G52="x","x",(G52*1000000/VLOOKUP($C52,'Crisis Indicator Data'!$C$3:$H$198,5,FALSE)))</f>
        <v>4.2834175470831418E-2</v>
      </c>
      <c r="N52" s="141">
        <f>IF(H52="x","x",(H52*1000000/VLOOKUP($C52,'Crisis Indicator Data'!$C$3:$H$198,5,FALSE)))</f>
        <v>0.12976573265962332</v>
      </c>
      <c r="O52" s="141">
        <f>IF(I52="x","x",(I52*1000000/VLOOKUP($C52,'Crisis Indicator Data'!$C$3:$H$198,5,FALSE)))</f>
        <v>3.8355535140101059E-2</v>
      </c>
      <c r="P52" s="141">
        <f>IF(J52="x","x",(J52*1000000/VLOOKUP($C52,'Crisis Indicator Data'!$C$3:$H$198,5,FALSE)))</f>
        <v>0</v>
      </c>
      <c r="Q52" s="239">
        <f t="shared" si="4"/>
        <v>3</v>
      </c>
      <c r="R52" s="239">
        <f t="shared" si="5"/>
        <v>3.3</v>
      </c>
    </row>
    <row r="53" spans="1:18" x14ac:dyDescent="0.25">
      <c r="A53" s="143" t="str">
        <f>'Crisis Indicator Data'!A50</f>
        <v>Refugee situation in Kenya</v>
      </c>
      <c r="B53" s="144" t="str">
        <f>'Crisis Indicator Data'!B50</f>
        <v>International displacement</v>
      </c>
      <c r="C53" s="144" t="str">
        <f>'Crisis Indicator Data'!C50</f>
        <v>KEN002</v>
      </c>
      <c r="D53" s="144" t="str">
        <f>'Crisis Indicator Data'!D50</f>
        <v>Kenya</v>
      </c>
      <c r="E53" s="144" t="str">
        <f>'Crisis Indicator Data'!E50</f>
        <v>KEN</v>
      </c>
      <c r="F53" s="153">
        <f>IF('Crisis Indicator Data'!Q50="x","x",('Crisis Indicator Data'!Q50/1000000))</f>
        <v>6.165</v>
      </c>
      <c r="G53" s="153">
        <f>IF('Crisis Indicator Data'!R50="x","x",('Crisis Indicator Data'!R50/1000000))</f>
        <v>0</v>
      </c>
      <c r="H53" s="153">
        <f>IF('Crisis Indicator Data'!S50="x","x",('Crisis Indicator Data'!S50/1000000))</f>
        <v>0.51900000000000002</v>
      </c>
      <c r="I53" s="153">
        <f>IF('Crisis Indicator Data'!T50="x","x",('Crisis Indicator Data'!T50/1000000))</f>
        <v>0</v>
      </c>
      <c r="J53" s="153">
        <f>IF('Crisis Indicator Data'!U50="x","x",('Crisis Indicator Data'!U50/1000000))</f>
        <v>0</v>
      </c>
      <c r="K53" s="245">
        <f t="shared" si="3"/>
        <v>2.9</v>
      </c>
      <c r="L53" s="141">
        <f>IF(F53="x","x",(F53*1000000/VLOOKUP($C53,'Crisis Indicator Data'!$C$3:$H$198,5,FALSE)))</f>
        <v>0.92235188509874322</v>
      </c>
      <c r="M53" s="141">
        <f>IF(G53="x","x",(G53*1000000/VLOOKUP($C53,'Crisis Indicator Data'!$C$3:$H$198,5,FALSE)))</f>
        <v>0</v>
      </c>
      <c r="N53" s="141">
        <f>IF(H53="x","x",(H53*1000000/VLOOKUP($C53,'Crisis Indicator Data'!$C$3:$H$198,5,FALSE)))</f>
        <v>7.7648114901256726E-2</v>
      </c>
      <c r="O53" s="141">
        <f>IF(I53="x","x",(I53*1000000/VLOOKUP($C53,'Crisis Indicator Data'!$C$3:$H$198,5,FALSE)))</f>
        <v>0</v>
      </c>
      <c r="P53" s="141">
        <f>IF(J53="x","x",(J53*1000000/VLOOKUP($C53,'Crisis Indicator Data'!$C$3:$H$198,5,FALSE)))</f>
        <v>0</v>
      </c>
      <c r="Q53" s="239">
        <f t="shared" si="4"/>
        <v>3</v>
      </c>
      <c r="R53" s="239">
        <f t="shared" si="5"/>
        <v>2.95</v>
      </c>
    </row>
    <row r="54" spans="1:18" x14ac:dyDescent="0.25">
      <c r="A54" s="146" t="str">
        <f>'Crisis Indicator Data'!A51</f>
        <v>Syrian refugees in Lebanon</v>
      </c>
      <c r="B54" s="147" t="str">
        <f>'Crisis Indicator Data'!B51</f>
        <v>International displacement</v>
      </c>
      <c r="C54" s="147" t="str">
        <f>'Crisis Indicator Data'!C51</f>
        <v>LBN002</v>
      </c>
      <c r="D54" s="147" t="str">
        <f>'Crisis Indicator Data'!D51</f>
        <v>Lebanon</v>
      </c>
      <c r="E54" s="147" t="str">
        <f>'Crisis Indicator Data'!E51</f>
        <v>LBN</v>
      </c>
      <c r="F54" s="153">
        <f>IF('Crisis Indicator Data'!Q51="x","x",('Crisis Indicator Data'!Q51/1000000))</f>
        <v>3.3980000000000001</v>
      </c>
      <c r="G54" s="153">
        <f>IF('Crisis Indicator Data'!R51="x","x",('Crisis Indicator Data'!R51/1000000))</f>
        <v>1.9</v>
      </c>
      <c r="H54" s="153">
        <f>IF('Crisis Indicator Data'!S51="x","x",('Crisis Indicator Data'!S51/1000000))</f>
        <v>0.105</v>
      </c>
      <c r="I54" s="153">
        <f>IF('Crisis Indicator Data'!T51="x","x",('Crisis Indicator Data'!T51/1000000))</f>
        <v>1.363</v>
      </c>
      <c r="J54" s="153">
        <f>IF('Crisis Indicator Data'!U51="x","x",('Crisis Indicator Data'!U51/1000000))</f>
        <v>0.06</v>
      </c>
      <c r="K54" s="245">
        <f t="shared" si="3"/>
        <v>3.6</v>
      </c>
      <c r="L54" s="141">
        <f>IF(F54="x","x",(F54*1000000/VLOOKUP($C54,'Crisis Indicator Data'!$C$3:$H$198,5,FALSE)))</f>
        <v>0.49787545787545789</v>
      </c>
      <c r="M54" s="141">
        <f>IF(G54="x","x",(G54*1000000/VLOOKUP($C54,'Crisis Indicator Data'!$C$3:$H$198,5,FALSE)))</f>
        <v>0.2783882783882784</v>
      </c>
      <c r="N54" s="141">
        <f>IF(H54="x","x",(H54*1000000/VLOOKUP($C54,'Crisis Indicator Data'!$C$3:$H$198,5,FALSE)))</f>
        <v>1.5384615384615385E-2</v>
      </c>
      <c r="O54" s="141">
        <f>IF(I54="x","x",(I54*1000000/VLOOKUP($C54,'Crisis Indicator Data'!$C$3:$H$198,5,FALSE)))</f>
        <v>0.1997069597069597</v>
      </c>
      <c r="P54" s="141">
        <f>IF(J54="x","x",(J54*1000000/VLOOKUP($C54,'Crisis Indicator Data'!$C$3:$H$198,5,FALSE)))</f>
        <v>8.7912087912087912E-3</v>
      </c>
      <c r="Q54" s="239">
        <f t="shared" si="4"/>
        <v>4</v>
      </c>
      <c r="R54" s="239">
        <f t="shared" si="5"/>
        <v>3.8</v>
      </c>
    </row>
    <row r="55" spans="1:18" x14ac:dyDescent="0.25">
      <c r="A55" s="146" t="str">
        <f>'Crisis Indicator Data'!A52</f>
        <v>Socioeconomic crisis in Lebanon</v>
      </c>
      <c r="B55" s="147" t="str">
        <f>'Crisis Indicator Data'!B52</f>
        <v>Political and economic crisis</v>
      </c>
      <c r="C55" s="147" t="str">
        <f>'Crisis Indicator Data'!C52</f>
        <v>LBN004</v>
      </c>
      <c r="D55" s="147" t="str">
        <f>'Crisis Indicator Data'!D52</f>
        <v>Lebanon</v>
      </c>
      <c r="E55" s="147" t="str">
        <f>'Crisis Indicator Data'!E52</f>
        <v>LBN</v>
      </c>
      <c r="F55" s="153">
        <f>IF('Crisis Indicator Data'!Q52="x","x",('Crisis Indicator Data'!Q52/1000000))</f>
        <v>3.0550000000000002</v>
      </c>
      <c r="G55" s="153">
        <f>IF('Crisis Indicator Data'!R52="x","x",('Crisis Indicator Data'!R52/1000000))</f>
        <v>0.34200000000000003</v>
      </c>
      <c r="H55" s="153">
        <f>IF('Crisis Indicator Data'!S52="x","x",('Crisis Indicator Data'!S52/1000000))</f>
        <v>1.321</v>
      </c>
      <c r="I55" s="153">
        <f>IF('Crisis Indicator Data'!T52="x","x",('Crisis Indicator Data'!T52/1000000))</f>
        <v>2.0470000000000002</v>
      </c>
      <c r="J55" s="153">
        <f>IF('Crisis Indicator Data'!U52="x","x",('Crisis Indicator Data'!U52/1000000))</f>
        <v>0.06</v>
      </c>
      <c r="K55" s="245">
        <f t="shared" si="3"/>
        <v>4.2</v>
      </c>
      <c r="L55" s="141">
        <f>IF(F55="x","x",(F55*1000000/VLOOKUP($C55,'Crisis Indicator Data'!$C$3:$H$198,5,FALSE)))</f>
        <v>0.44761904761904764</v>
      </c>
      <c r="M55" s="141">
        <f>IF(G55="x","x",(G55*1000000/VLOOKUP($C55,'Crisis Indicator Data'!$C$3:$H$198,5,FALSE)))</f>
        <v>5.0109890109890108E-2</v>
      </c>
      <c r="N55" s="141">
        <f>IF(H55="x","x",(H55*1000000/VLOOKUP($C55,'Crisis Indicator Data'!$C$3:$H$198,5,FALSE)))</f>
        <v>0.19355311355311355</v>
      </c>
      <c r="O55" s="141">
        <f>IF(I55="x","x",(I55*1000000/VLOOKUP($C55,'Crisis Indicator Data'!$C$3:$H$198,5,FALSE)))</f>
        <v>0.29992673992673996</v>
      </c>
      <c r="P55" s="141">
        <f>IF(J55="x","x",(J55*1000000/VLOOKUP($C55,'Crisis Indicator Data'!$C$3:$H$198,5,FALSE)))</f>
        <v>8.7912087912087912E-3</v>
      </c>
      <c r="Q55" s="239">
        <f t="shared" si="4"/>
        <v>4</v>
      </c>
      <c r="R55" s="239">
        <f t="shared" si="5"/>
        <v>4.0999999999999996</v>
      </c>
    </row>
    <row r="56" spans="1:18" x14ac:dyDescent="0.25">
      <c r="A56" s="146" t="str">
        <f>'Crisis Indicator Data'!A53</f>
        <v>Complex crisis in Libya</v>
      </c>
      <c r="B56" s="147" t="str">
        <f>'Crisis Indicator Data'!B53</f>
        <v>Multiple crises country</v>
      </c>
      <c r="C56" s="147" t="str">
        <f>'Crisis Indicator Data'!C53</f>
        <v>LBY001</v>
      </c>
      <c r="D56" s="147" t="str">
        <f>'Crisis Indicator Data'!D53</f>
        <v>Libya</v>
      </c>
      <c r="E56" s="147" t="str">
        <f>'Crisis Indicator Data'!E53</f>
        <v>LBY</v>
      </c>
      <c r="F56" s="153">
        <f>IF('Crisis Indicator Data'!Q53="x","x",('Crisis Indicator Data'!Q53/1000000))</f>
        <v>4.9000000000000004</v>
      </c>
      <c r="G56" s="153">
        <f>IF('Crisis Indicator Data'!R53="x","x",('Crisis Indicator Data'!R53/1000000))</f>
        <v>1.2</v>
      </c>
      <c r="H56" s="153">
        <f>IF('Crisis Indicator Data'!S53="x","x",('Crisis Indicator Data'!S53/1000000))</f>
        <v>0.871</v>
      </c>
      <c r="I56" s="153">
        <f>IF('Crisis Indicator Data'!T53="x","x",('Crisis Indicator Data'!T53/1000000))</f>
        <v>0.27300000000000002</v>
      </c>
      <c r="J56" s="153">
        <f>IF('Crisis Indicator Data'!U53="x","x",('Crisis Indicator Data'!U53/1000000))</f>
        <v>0.156</v>
      </c>
      <c r="K56" s="245">
        <f t="shared" si="3"/>
        <v>3.5</v>
      </c>
      <c r="L56" s="141">
        <f>IF(F56="x","x",(F56*1000000/VLOOKUP($C56,'Crisis Indicator Data'!$C$3:$H$198,5,FALSE)))</f>
        <v>0.66216216216216217</v>
      </c>
      <c r="M56" s="141">
        <f>IF(G56="x","x",(G56*1000000/VLOOKUP($C56,'Crisis Indicator Data'!$C$3:$H$198,5,FALSE)))</f>
        <v>0.16216216216216217</v>
      </c>
      <c r="N56" s="141">
        <f>IF(H56="x","x",(H56*1000000/VLOOKUP($C56,'Crisis Indicator Data'!$C$3:$H$198,5,FALSE)))</f>
        <v>0.11770270270270271</v>
      </c>
      <c r="O56" s="141">
        <f>IF(I56="x","x",(I56*1000000/VLOOKUP($C56,'Crisis Indicator Data'!$C$3:$H$198,5,FALSE)))</f>
        <v>3.689189189189189E-2</v>
      </c>
      <c r="P56" s="141">
        <f>IF(J56="x","x",(J56*1000000/VLOOKUP($C56,'Crisis Indicator Data'!$C$3:$H$198,5,FALSE)))</f>
        <v>2.1081081081081081E-2</v>
      </c>
      <c r="Q56" s="239">
        <f t="shared" si="4"/>
        <v>4</v>
      </c>
      <c r="R56" s="239">
        <f t="shared" si="5"/>
        <v>3.75</v>
      </c>
    </row>
    <row r="57" spans="1:18" x14ac:dyDescent="0.25">
      <c r="A57" s="146" t="str">
        <f>'Crisis Indicator Data'!A54</f>
        <v>Mixed migration flows in Libya</v>
      </c>
      <c r="B57" s="147" t="str">
        <f>'Crisis Indicator Data'!B54</f>
        <v>International displacement</v>
      </c>
      <c r="C57" s="147" t="str">
        <f>'Crisis Indicator Data'!C54</f>
        <v>LBY002</v>
      </c>
      <c r="D57" s="147" t="str">
        <f>'Crisis Indicator Data'!D54</f>
        <v>Libya</v>
      </c>
      <c r="E57" s="147" t="str">
        <f>'Crisis Indicator Data'!E54</f>
        <v>LBY</v>
      </c>
      <c r="F57" s="153">
        <f>IF('Crisis Indicator Data'!Q54="x","x",('Crisis Indicator Data'!Q54/1000000))</f>
        <v>6.766</v>
      </c>
      <c r="G57" s="153">
        <f>IF('Crisis Indicator Data'!R54="x","x",('Crisis Indicator Data'!R54/1000000))</f>
        <v>0.28599999999999998</v>
      </c>
      <c r="H57" s="153">
        <f>IF('Crisis Indicator Data'!S54="x","x",('Crisis Indicator Data'!S54/1000000))</f>
        <v>6.5000000000000002E-2</v>
      </c>
      <c r="I57" s="153">
        <f>IF('Crisis Indicator Data'!T54="x","x",('Crisis Indicator Data'!T54/1000000))</f>
        <v>0.27700000000000002</v>
      </c>
      <c r="J57" s="153">
        <f>IF('Crisis Indicator Data'!U54="x","x",('Crisis Indicator Data'!U54/1000000))</f>
        <v>6.0000000000000001E-3</v>
      </c>
      <c r="K57" s="245">
        <f t="shared" si="3"/>
        <v>2.6</v>
      </c>
      <c r="L57" s="141">
        <f>IF(F57="x","x",(F57*1000000/VLOOKUP($C57,'Crisis Indicator Data'!$C$3:$H$198,5,FALSE)))</f>
        <v>0.91432432432432431</v>
      </c>
      <c r="M57" s="141">
        <f>IF(G57="x","x",(G57*1000000/VLOOKUP($C57,'Crisis Indicator Data'!$C$3:$H$198,5,FALSE)))</f>
        <v>3.8648648648648649E-2</v>
      </c>
      <c r="N57" s="141">
        <f>IF(H57="x","x",(H57*1000000/VLOOKUP($C57,'Crisis Indicator Data'!$C$3:$H$198,5,FALSE)))</f>
        <v>8.7837837837837843E-3</v>
      </c>
      <c r="O57" s="141">
        <f>IF(I57="x","x",(I57*1000000/VLOOKUP($C57,'Crisis Indicator Data'!$C$3:$H$198,5,FALSE)))</f>
        <v>3.7432432432432432E-2</v>
      </c>
      <c r="P57" s="141">
        <f>IF(J57="x","x",(J57*1000000/VLOOKUP($C57,'Crisis Indicator Data'!$C$3:$H$198,5,FALSE)))</f>
        <v>8.1081081081081077E-4</v>
      </c>
      <c r="Q57" s="239">
        <f t="shared" si="4"/>
        <v>2</v>
      </c>
      <c r="R57" s="239">
        <f t="shared" si="5"/>
        <v>2.2999999999999998</v>
      </c>
    </row>
    <row r="58" spans="1:18" x14ac:dyDescent="0.25">
      <c r="A58" s="146" t="str">
        <f>'Crisis Indicator Data'!A55</f>
        <v>Drought in Lesotho</v>
      </c>
      <c r="B58" s="147" t="str">
        <f>'Crisis Indicator Data'!B55</f>
        <v>Drought</v>
      </c>
      <c r="C58" s="147" t="str">
        <f>'Crisis Indicator Data'!C55</f>
        <v>LSO002</v>
      </c>
      <c r="D58" s="147" t="str">
        <f>'Crisis Indicator Data'!D55</f>
        <v>Lesotho</v>
      </c>
      <c r="E58" s="147" t="str">
        <f>'Crisis Indicator Data'!E55</f>
        <v>LSO</v>
      </c>
      <c r="F58" s="153">
        <f>IF('Crisis Indicator Data'!Q55="x","x",('Crisis Indicator Data'!Q55/1000000))</f>
        <v>0.40400000000000003</v>
      </c>
      <c r="G58" s="153">
        <f>IF('Crisis Indicator Data'!R55="x","x",('Crisis Indicator Data'!R55/1000000))</f>
        <v>0.47799999999999998</v>
      </c>
      <c r="H58" s="153">
        <f>IF('Crisis Indicator Data'!S55="x","x",('Crisis Indicator Data'!S55/1000000))</f>
        <v>0.48099999999999998</v>
      </c>
      <c r="I58" s="153">
        <f>IF('Crisis Indicator Data'!T55="x","x",('Crisis Indicator Data'!T55/1000000))</f>
        <v>0.1</v>
      </c>
      <c r="J58" s="153">
        <f>IF('Crisis Indicator Data'!U55="x","x",('Crisis Indicator Data'!U55/1000000))</f>
        <v>0</v>
      </c>
      <c r="K58" s="245">
        <f t="shared" si="3"/>
        <v>2.9</v>
      </c>
      <c r="L58" s="141">
        <f>IF(F58="x","x",(F58*1000000/VLOOKUP($C58,'Crisis Indicator Data'!$C$3:$H$198,5,FALSE)))</f>
        <v>0.27614490772385508</v>
      </c>
      <c r="M58" s="141">
        <f>IF(G58="x","x",(G58*1000000/VLOOKUP($C58,'Crisis Indicator Data'!$C$3:$H$198,5,FALSE)))</f>
        <v>0.32672590567327409</v>
      </c>
      <c r="N58" s="141">
        <f>IF(H58="x","x",(H58*1000000/VLOOKUP($C58,'Crisis Indicator Data'!$C$3:$H$198,5,FALSE)))</f>
        <v>0.3287764866712235</v>
      </c>
      <c r="O58" s="141">
        <f>IF(I58="x","x",(I58*1000000/VLOOKUP($C58,'Crisis Indicator Data'!$C$3:$H$198,5,FALSE)))</f>
        <v>6.8352699931647304E-2</v>
      </c>
      <c r="P58" s="141">
        <f>IF(J58="x","x",(J58*1000000/VLOOKUP($C58,'Crisis Indicator Data'!$C$3:$H$198,5,FALSE)))</f>
        <v>0</v>
      </c>
      <c r="Q58" s="239">
        <f t="shared" si="4"/>
        <v>4</v>
      </c>
      <c r="R58" s="239">
        <f t="shared" si="5"/>
        <v>3.45</v>
      </c>
    </row>
    <row r="59" spans="1:18" x14ac:dyDescent="0.25">
      <c r="A59" s="146" t="str">
        <f>'Crisis Indicator Data'!A56</f>
        <v>Mixed migration flows in Morocco</v>
      </c>
      <c r="B59" s="147" t="str">
        <f>'Crisis Indicator Data'!B56</f>
        <v>International displacement</v>
      </c>
      <c r="C59" s="147" t="str">
        <f>'Crisis Indicator Data'!C56</f>
        <v>MAR002</v>
      </c>
      <c r="D59" s="147" t="str">
        <f>'Crisis Indicator Data'!D56</f>
        <v>Morocco</v>
      </c>
      <c r="E59" s="147" t="str">
        <f>'Crisis Indicator Data'!E56</f>
        <v>MAR</v>
      </c>
      <c r="F59" s="153" t="str">
        <f>IF('Crisis Indicator Data'!Q56="x","x",('Crisis Indicator Data'!Q56/1000000))</f>
        <v>x</v>
      </c>
      <c r="G59" s="153" t="str">
        <f>IF('Crisis Indicator Data'!R56="x","x",('Crisis Indicator Data'!R56/1000000))</f>
        <v>x</v>
      </c>
      <c r="H59" s="153" t="str">
        <f>IF('Crisis Indicator Data'!S56="x","x",('Crisis Indicator Data'!S56/1000000))</f>
        <v>x</v>
      </c>
      <c r="I59" s="153" t="str">
        <f>IF('Crisis Indicator Data'!T56="x","x",('Crisis Indicator Data'!T56/1000000))</f>
        <v>x</v>
      </c>
      <c r="J59" s="153" t="str">
        <f>IF('Crisis Indicator Data'!U56="x","x",('Crisis Indicator Data'!U56/1000000))</f>
        <v>x</v>
      </c>
      <c r="K59" s="245" t="str">
        <f t="shared" si="3"/>
        <v>x</v>
      </c>
      <c r="L59" s="141" t="str">
        <f>IF(F59="x","x",(F59*1000000/VLOOKUP($C59,'Crisis Indicator Data'!$C$3:$H$198,5,FALSE)))</f>
        <v>x</v>
      </c>
      <c r="M59" s="141" t="str">
        <f>IF(G59="x","x",(G59*1000000/VLOOKUP($C59,'Crisis Indicator Data'!$C$3:$H$198,5,FALSE)))</f>
        <v>x</v>
      </c>
      <c r="N59" s="141" t="str">
        <f>IF(H59="x","x",(H59*1000000/VLOOKUP($C59,'Crisis Indicator Data'!$C$3:$H$198,5,FALSE)))</f>
        <v>x</v>
      </c>
      <c r="O59" s="141" t="str">
        <f>IF(I59="x","x",(I59*1000000/VLOOKUP($C59,'Crisis Indicator Data'!$C$3:$H$198,5,FALSE)))</f>
        <v>x</v>
      </c>
      <c r="P59" s="141" t="str">
        <f>IF(J59="x","x",(J59*1000000/VLOOKUP($C59,'Crisis Indicator Data'!$C$3:$H$198,5,FALSE)))</f>
        <v>x</v>
      </c>
      <c r="Q59" s="239" t="str">
        <f t="shared" si="4"/>
        <v>x</v>
      </c>
      <c r="R59" s="239" t="str">
        <f t="shared" si="5"/>
        <v>x</v>
      </c>
    </row>
    <row r="60" spans="1:18" x14ac:dyDescent="0.25">
      <c r="A60" s="146" t="str">
        <f>'Crisis Indicator Data'!A57</f>
        <v>Drought in Madagascar</v>
      </c>
      <c r="B60" s="147" t="str">
        <f>'Crisis Indicator Data'!B57</f>
        <v>Drought</v>
      </c>
      <c r="C60" s="147" t="str">
        <f>'Crisis Indicator Data'!C57</f>
        <v>MDG002</v>
      </c>
      <c r="D60" s="147" t="str">
        <f>'Crisis Indicator Data'!D57</f>
        <v>Madagascar</v>
      </c>
      <c r="E60" s="147" t="str">
        <f>'Crisis Indicator Data'!E57</f>
        <v>MDG</v>
      </c>
      <c r="F60" s="153">
        <f>IF('Crisis Indicator Data'!Q57="x","x",('Crisis Indicator Data'!Q57/1000000))</f>
        <v>1.9610000000000001</v>
      </c>
      <c r="G60" s="153">
        <f>IF('Crisis Indicator Data'!R57="x","x",('Crisis Indicator Data'!R57/1000000))</f>
        <v>1.76</v>
      </c>
      <c r="H60" s="153">
        <f>IF('Crisis Indicator Data'!S57="x","x",('Crisis Indicator Data'!S57/1000000))</f>
        <v>0.72399999999999998</v>
      </c>
      <c r="I60" s="153">
        <f>IF('Crisis Indicator Data'!T57="x","x",('Crisis Indicator Data'!T57/1000000))</f>
        <v>0.40200000000000002</v>
      </c>
      <c r="J60" s="153">
        <f>IF('Crisis Indicator Data'!U57="x","x",('Crisis Indicator Data'!U57/1000000))</f>
        <v>1.4E-2</v>
      </c>
      <c r="K60" s="245">
        <f t="shared" si="3"/>
        <v>3.4</v>
      </c>
      <c r="L60" s="141">
        <f>IF(F60="x","x",(F60*1000000/VLOOKUP($C60,'Crisis Indicator Data'!$C$3:$H$198,5,FALSE)))</f>
        <v>0.40341493519851884</v>
      </c>
      <c r="M60" s="141">
        <f>IF(G60="x","x",(G60*1000000/VLOOKUP($C60,'Crisis Indicator Data'!$C$3:$H$198,5,FALSE)))</f>
        <v>0.36206541863814029</v>
      </c>
      <c r="N60" s="141">
        <f>IF(H60="x","x",(H60*1000000/VLOOKUP($C60,'Crisis Indicator Data'!$C$3:$H$198,5,FALSE)))</f>
        <v>0.14894054721250771</v>
      </c>
      <c r="O60" s="141">
        <f>IF(I60="x","x",(I60*1000000/VLOOKUP($C60,'Crisis Indicator Data'!$C$3:$H$198,5,FALSE)))</f>
        <v>8.2699033120757048E-2</v>
      </c>
      <c r="P60" s="141">
        <f>IF(J60="x","x",(J60*1000000/VLOOKUP($C60,'Crisis Indicator Data'!$C$3:$H$198,5,FALSE)))</f>
        <v>2.8800658300761161E-3</v>
      </c>
      <c r="Q60" s="239">
        <f t="shared" si="4"/>
        <v>4</v>
      </c>
      <c r="R60" s="239">
        <f t="shared" si="5"/>
        <v>3.7</v>
      </c>
    </row>
    <row r="61" spans="1:18" x14ac:dyDescent="0.25">
      <c r="A61" s="146" t="str">
        <f>'Crisis Indicator Data'!A58</f>
        <v>Multiple crisis in Mexico</v>
      </c>
      <c r="B61" s="147" t="str">
        <f>'Crisis Indicator Data'!B58</f>
        <v>Multiple crises country</v>
      </c>
      <c r="C61" s="147" t="str">
        <f>'Crisis Indicator Data'!C58</f>
        <v>MEX001</v>
      </c>
      <c r="D61" s="147" t="str">
        <f>'Crisis Indicator Data'!D58</f>
        <v>Mexico</v>
      </c>
      <c r="E61" s="147" t="str">
        <f>'Crisis Indicator Data'!E58</f>
        <v>MEX</v>
      </c>
      <c r="F61" s="153" t="str">
        <f>IF('Crisis Indicator Data'!Q58="x","x",('Crisis Indicator Data'!Q58/1000000))</f>
        <v>x</v>
      </c>
      <c r="G61" s="153" t="str">
        <f>IF('Crisis Indicator Data'!R58="x","x",('Crisis Indicator Data'!R58/1000000))</f>
        <v>x</v>
      </c>
      <c r="H61" s="153" t="str">
        <f>IF('Crisis Indicator Data'!S58="x","x",('Crisis Indicator Data'!S58/1000000))</f>
        <v>x</v>
      </c>
      <c r="I61" s="153" t="str">
        <f>IF('Crisis Indicator Data'!T58="x","x",('Crisis Indicator Data'!T58/1000000))</f>
        <v>x</v>
      </c>
      <c r="J61" s="153" t="str">
        <f>IF('Crisis Indicator Data'!U58="x","x",('Crisis Indicator Data'!U58/1000000))</f>
        <v>x</v>
      </c>
      <c r="K61" s="245" t="str">
        <f t="shared" si="3"/>
        <v>x</v>
      </c>
      <c r="L61" s="141" t="str">
        <f>IF(F61="x","x",(F61*1000000/VLOOKUP($C61,'Crisis Indicator Data'!$C$3:$H$198,5,FALSE)))</f>
        <v>x</v>
      </c>
      <c r="M61" s="141" t="str">
        <f>IF(G61="x","x",(G61*1000000/VLOOKUP($C61,'Crisis Indicator Data'!$C$3:$H$198,5,FALSE)))</f>
        <v>x</v>
      </c>
      <c r="N61" s="141" t="str">
        <f>IF(H61="x","x",(H61*1000000/VLOOKUP($C61,'Crisis Indicator Data'!$C$3:$H$198,5,FALSE)))</f>
        <v>x</v>
      </c>
      <c r="O61" s="141" t="str">
        <f>IF(I61="x","x",(I61*1000000/VLOOKUP($C61,'Crisis Indicator Data'!$C$3:$H$198,5,FALSE)))</f>
        <v>x</v>
      </c>
      <c r="P61" s="141" t="str">
        <f>IF(J61="x","x",(J61*1000000/VLOOKUP($C61,'Crisis Indicator Data'!$C$3:$H$198,5,FALSE)))</f>
        <v>x</v>
      </c>
      <c r="Q61" s="239" t="str">
        <f t="shared" si="4"/>
        <v>x</v>
      </c>
      <c r="R61" s="239" t="str">
        <f t="shared" si="5"/>
        <v>x</v>
      </c>
    </row>
    <row r="62" spans="1:18" x14ac:dyDescent="0.25">
      <c r="A62" s="146" t="str">
        <f>'Crisis Indicator Data'!A59</f>
        <v>Criminal Violence in Mexico</v>
      </c>
      <c r="B62" s="147" t="str">
        <f>'Crisis Indicator Data'!B59</f>
        <v>Other type of violence</v>
      </c>
      <c r="C62" s="147" t="str">
        <f>'Crisis Indicator Data'!C59</f>
        <v>MEX002</v>
      </c>
      <c r="D62" s="147" t="str">
        <f>'Crisis Indicator Data'!D59</f>
        <v>Mexico</v>
      </c>
      <c r="E62" s="147" t="str">
        <f>'Crisis Indicator Data'!E59</f>
        <v>MEX</v>
      </c>
      <c r="F62" s="153" t="str">
        <f>IF('Crisis Indicator Data'!Q59="x","x",('Crisis Indicator Data'!Q59/1000000))</f>
        <v>x</v>
      </c>
      <c r="G62" s="153" t="str">
        <f>IF('Crisis Indicator Data'!R59="x","x",('Crisis Indicator Data'!R59/1000000))</f>
        <v>x</v>
      </c>
      <c r="H62" s="153" t="str">
        <f>IF('Crisis Indicator Data'!S59="x","x",('Crisis Indicator Data'!S59/1000000))</f>
        <v>x</v>
      </c>
      <c r="I62" s="153" t="str">
        <f>IF('Crisis Indicator Data'!T59="x","x",('Crisis Indicator Data'!T59/1000000))</f>
        <v>x</v>
      </c>
      <c r="J62" s="153" t="str">
        <f>IF('Crisis Indicator Data'!U59="x","x",('Crisis Indicator Data'!U59/1000000))</f>
        <v>x</v>
      </c>
      <c r="K62" s="245" t="str">
        <f t="shared" si="3"/>
        <v>x</v>
      </c>
      <c r="L62" s="141" t="str">
        <f>IF(F62="x","x",(F62*1000000/VLOOKUP($C62,'Crisis Indicator Data'!$C$3:$H$198,5,FALSE)))</f>
        <v>x</v>
      </c>
      <c r="M62" s="141" t="str">
        <f>IF(G62="x","x",(G62*1000000/VLOOKUP($C62,'Crisis Indicator Data'!$C$3:$H$198,5,FALSE)))</f>
        <v>x</v>
      </c>
      <c r="N62" s="141" t="str">
        <f>IF(H62="x","x",(H62*1000000/VLOOKUP($C62,'Crisis Indicator Data'!$C$3:$H$198,5,FALSE)))</f>
        <v>x</v>
      </c>
      <c r="O62" s="141" t="str">
        <f>IF(I62="x","x",(I62*1000000/VLOOKUP($C62,'Crisis Indicator Data'!$C$3:$H$198,5,FALSE)))</f>
        <v>x</v>
      </c>
      <c r="P62" s="141" t="str">
        <f>IF(J62="x","x",(J62*1000000/VLOOKUP($C62,'Crisis Indicator Data'!$C$3:$H$198,5,FALSE)))</f>
        <v>x</v>
      </c>
      <c r="Q62" s="239" t="str">
        <f t="shared" si="4"/>
        <v>x</v>
      </c>
      <c r="R62" s="239" t="str">
        <f t="shared" si="5"/>
        <v>x</v>
      </c>
    </row>
    <row r="63" spans="1:18" x14ac:dyDescent="0.25">
      <c r="A63" s="146" t="str">
        <f>'Crisis Indicator Data'!A60</f>
        <v>Mixed Migration in Mexico</v>
      </c>
      <c r="B63" s="147" t="str">
        <f>'Crisis Indicator Data'!B60</f>
        <v>International displacement</v>
      </c>
      <c r="C63" s="147" t="str">
        <f>'Crisis Indicator Data'!C60</f>
        <v>MEX003</v>
      </c>
      <c r="D63" s="147" t="str">
        <f>'Crisis Indicator Data'!D60</f>
        <v>Mexico</v>
      </c>
      <c r="E63" s="147" t="str">
        <f>'Crisis Indicator Data'!E60</f>
        <v>MEX</v>
      </c>
      <c r="F63" s="153" t="str">
        <f>IF('Crisis Indicator Data'!Q60="x","x",('Crisis Indicator Data'!Q60/1000000))</f>
        <v>x</v>
      </c>
      <c r="G63" s="153" t="str">
        <f>IF('Crisis Indicator Data'!R60="x","x",('Crisis Indicator Data'!R60/1000000))</f>
        <v>x</v>
      </c>
      <c r="H63" s="153" t="str">
        <f>IF('Crisis Indicator Data'!S60="x","x",('Crisis Indicator Data'!S60/1000000))</f>
        <v>x</v>
      </c>
      <c r="I63" s="153" t="str">
        <f>IF('Crisis Indicator Data'!T60="x","x",('Crisis Indicator Data'!T60/1000000))</f>
        <v>x</v>
      </c>
      <c r="J63" s="153" t="str">
        <f>IF('Crisis Indicator Data'!U60="x","x",('Crisis Indicator Data'!U60/1000000))</f>
        <v>x</v>
      </c>
      <c r="K63" s="245" t="str">
        <f t="shared" si="3"/>
        <v>x</v>
      </c>
      <c r="L63" s="141" t="str">
        <f>IF(F63="x","x",(F63*1000000/VLOOKUP($C63,'Crisis Indicator Data'!$C$3:$H$198,5,FALSE)))</f>
        <v>x</v>
      </c>
      <c r="M63" s="141" t="str">
        <f>IF(G63="x","x",(G63*1000000/VLOOKUP($C63,'Crisis Indicator Data'!$C$3:$H$198,5,FALSE)))</f>
        <v>x</v>
      </c>
      <c r="N63" s="141" t="str">
        <f>IF(H63="x","x",(H63*1000000/VLOOKUP($C63,'Crisis Indicator Data'!$C$3:$H$198,5,FALSE)))</f>
        <v>x</v>
      </c>
      <c r="O63" s="141" t="str">
        <f>IF(I63="x","x",(I63*1000000/VLOOKUP($C63,'Crisis Indicator Data'!$C$3:$H$198,5,FALSE)))</f>
        <v>x</v>
      </c>
      <c r="P63" s="141" t="str">
        <f>IF(J63="x","x",(J63*1000000/VLOOKUP($C63,'Crisis Indicator Data'!$C$3:$H$198,5,FALSE)))</f>
        <v>x</v>
      </c>
      <c r="Q63" s="239" t="str">
        <f t="shared" si="4"/>
        <v>x</v>
      </c>
      <c r="R63" s="239" t="str">
        <f t="shared" si="5"/>
        <v>x</v>
      </c>
    </row>
    <row r="64" spans="1:18" x14ac:dyDescent="0.25">
      <c r="A64" s="146" t="str">
        <f>'Crisis Indicator Data'!A61</f>
        <v>Complex crisis in Mali</v>
      </c>
      <c r="B64" s="147" t="str">
        <f>'Crisis Indicator Data'!B61</f>
        <v>Complex crisis</v>
      </c>
      <c r="C64" s="147" t="str">
        <f>'Crisis Indicator Data'!C61</f>
        <v>MLI001</v>
      </c>
      <c r="D64" s="147" t="str">
        <f>'Crisis Indicator Data'!D61</f>
        <v>Mali</v>
      </c>
      <c r="E64" s="147" t="str">
        <f>'Crisis Indicator Data'!E61</f>
        <v>MLI</v>
      </c>
      <c r="F64" s="153">
        <f>IF('Crisis Indicator Data'!Q61="x","x",('Crisis Indicator Data'!Q61/1000000))</f>
        <v>8.6910000000000007</v>
      </c>
      <c r="G64" s="153">
        <f>IF('Crisis Indicator Data'!R61="x","x",('Crisis Indicator Data'!R61/1000000))</f>
        <v>5.8120000000000003</v>
      </c>
      <c r="H64" s="153">
        <f>IF('Crisis Indicator Data'!S61="x","x",('Crisis Indicator Data'!S61/1000000))</f>
        <v>3.7</v>
      </c>
      <c r="I64" s="153">
        <f>IF('Crisis Indicator Data'!T61="x","x",('Crisis Indicator Data'!T61/1000000))</f>
        <v>2.2000000000000002</v>
      </c>
      <c r="J64" s="153">
        <f>IF('Crisis Indicator Data'!U61="x","x",('Crisis Indicator Data'!U61/1000000))</f>
        <v>0</v>
      </c>
      <c r="K64" s="245">
        <f t="shared" si="3"/>
        <v>4.5999999999999996</v>
      </c>
      <c r="L64" s="141">
        <f>IF(F64="x","x",(F64*1000000/VLOOKUP($C64,'Crisis Indicator Data'!$C$3:$H$198,5,FALSE)))</f>
        <v>0.42598764826977747</v>
      </c>
      <c r="M64" s="141">
        <f>IF(G64="x","x",(G64*1000000/VLOOKUP($C64,'Crisis Indicator Data'!$C$3:$H$198,5,FALSE)))</f>
        <v>0.28487403195765121</v>
      </c>
      <c r="N64" s="141">
        <f>IF(H64="x","x",(H64*1000000/VLOOKUP($C64,'Crisis Indicator Data'!$C$3:$H$198,5,FALSE)))</f>
        <v>0.18135476914028037</v>
      </c>
      <c r="O64" s="141">
        <f>IF(I64="x","x",(I64*1000000/VLOOKUP($C64,'Crisis Indicator Data'!$C$3:$H$198,5,FALSE)))</f>
        <v>0.1078325654347613</v>
      </c>
      <c r="P64" s="141">
        <f>IF(J64="x","x",(J64*1000000/VLOOKUP($C64,'Crisis Indicator Data'!$C$3:$H$198,5,FALSE)))</f>
        <v>0</v>
      </c>
      <c r="Q64" s="239">
        <f t="shared" si="4"/>
        <v>4</v>
      </c>
      <c r="R64" s="239">
        <f t="shared" si="5"/>
        <v>4.3</v>
      </c>
    </row>
    <row r="65" spans="1:18" x14ac:dyDescent="0.25">
      <c r="A65" s="146" t="str">
        <f>'Crisis Indicator Data'!A62</f>
        <v>Multiple crises in Myanmar</v>
      </c>
      <c r="B65" s="147" t="str">
        <f>'Crisis Indicator Data'!B62</f>
        <v>Multiple crises country</v>
      </c>
      <c r="C65" s="147" t="str">
        <f>'Crisis Indicator Data'!C62</f>
        <v>MMR001</v>
      </c>
      <c r="D65" s="147" t="str">
        <f>'Crisis Indicator Data'!D62</f>
        <v>Myanmar</v>
      </c>
      <c r="E65" s="147" t="str">
        <f>'Crisis Indicator Data'!E62</f>
        <v>MMR</v>
      </c>
      <c r="F65" s="153">
        <f>IF('Crisis Indicator Data'!Q62="x","x",('Crisis Indicator Data'!Q62/1000000))</f>
        <v>34.822000000000003</v>
      </c>
      <c r="G65" s="153">
        <f>IF('Crisis Indicator Data'!R62="x","x",('Crisis Indicator Data'!R62/1000000))</f>
        <v>3.6190000000000002</v>
      </c>
      <c r="H65" s="153">
        <f>IF('Crisis Indicator Data'!S62="x","x",('Crisis Indicator Data'!S62/1000000))</f>
        <v>3.0470000000000002</v>
      </c>
      <c r="I65" s="153">
        <f>IF('Crisis Indicator Data'!T62="x","x",('Crisis Indicator Data'!T62/1000000))</f>
        <v>0.498</v>
      </c>
      <c r="J65" s="153">
        <f>IF('Crisis Indicator Data'!U62="x","x",('Crisis Indicator Data'!U62/1000000))</f>
        <v>0.15</v>
      </c>
      <c r="K65" s="245">
        <f t="shared" si="3"/>
        <v>4.3</v>
      </c>
      <c r="L65" s="141">
        <f>IF(F65="x","x",(F65*1000000/VLOOKUP($C65,'Crisis Indicator Data'!$C$3:$H$198,5,FALSE)))</f>
        <v>0.83016258999666237</v>
      </c>
      <c r="M65" s="141">
        <f>IF(G65="x","x",(G65*1000000/VLOOKUP($C65,'Crisis Indicator Data'!$C$3:$H$198,5,FALSE)))</f>
        <v>8.6277595003099228E-2</v>
      </c>
      <c r="N65" s="141">
        <f>IF(H65="x","x",(H65*1000000/VLOOKUP($C65,'Crisis Indicator Data'!$C$3:$H$198,5,FALSE)))</f>
        <v>7.2641014637867735E-2</v>
      </c>
      <c r="O65" s="141">
        <f>IF(I65="x","x",(I65*1000000/VLOOKUP($C65,'Crisis Indicator Data'!$C$3:$H$198,5,FALSE)))</f>
        <v>1.1872407380918324E-2</v>
      </c>
      <c r="P65" s="141">
        <f>IF(J65="x","x",(J65*1000000/VLOOKUP($C65,'Crisis Indicator Data'!$C$3:$H$198,5,FALSE)))</f>
        <v>3.576026319553712E-3</v>
      </c>
      <c r="Q65" s="239">
        <f t="shared" si="4"/>
        <v>3</v>
      </c>
      <c r="R65" s="239">
        <f t="shared" si="5"/>
        <v>3.65</v>
      </c>
    </row>
    <row r="66" spans="1:18" x14ac:dyDescent="0.25">
      <c r="A66" s="146" t="str">
        <f>'Crisis Indicator Data'!A63</f>
        <v>Rakhine Conflict</v>
      </c>
      <c r="B66" s="147" t="str">
        <f>'Crisis Indicator Data'!B63</f>
        <v>Conflict</v>
      </c>
      <c r="C66" s="147" t="str">
        <f>'Crisis Indicator Data'!C63</f>
        <v>MMR002</v>
      </c>
      <c r="D66" s="147" t="str">
        <f>'Crisis Indicator Data'!D63</f>
        <v>Myanmar</v>
      </c>
      <c r="E66" s="147" t="str">
        <f>'Crisis Indicator Data'!E63</f>
        <v>MMR</v>
      </c>
      <c r="F66" s="153">
        <f>IF('Crisis Indicator Data'!Q63="x","x",('Crisis Indicator Data'!Q63/1000000))</f>
        <v>2.3180000000000001</v>
      </c>
      <c r="G66" s="153">
        <f>IF('Crisis Indicator Data'!R63="x","x",('Crisis Indicator Data'!R63/1000000))</f>
        <v>0.72899999999999998</v>
      </c>
      <c r="H66" s="153">
        <f>IF('Crisis Indicator Data'!S63="x","x",('Crisis Indicator Data'!S63/1000000))</f>
        <v>0.247</v>
      </c>
      <c r="I66" s="153">
        <f>IF('Crisis Indicator Data'!T63="x","x",('Crisis Indicator Data'!T63/1000000))</f>
        <v>0.437</v>
      </c>
      <c r="J66" s="153">
        <f>IF('Crisis Indicator Data'!U63="x","x",('Crisis Indicator Data'!U63/1000000))</f>
        <v>0.15</v>
      </c>
      <c r="K66" s="245">
        <f t="shared" si="3"/>
        <v>3.2</v>
      </c>
      <c r="L66" s="141">
        <f>IF(F66="x","x",(F66*1000000/VLOOKUP($C66,'Crisis Indicator Data'!$C$3:$H$198,5,FALSE)))</f>
        <v>0.59711488923235445</v>
      </c>
      <c r="M66" s="141">
        <f>IF(G66="x","x",(G66*1000000/VLOOKUP($C66,'Crisis Indicator Data'!$C$3:$H$198,5,FALSE)))</f>
        <v>0.18778979907264295</v>
      </c>
      <c r="N66" s="141">
        <f>IF(H66="x","x",(H66*1000000/VLOOKUP($C66,'Crisis Indicator Data'!$C$3:$H$198,5,FALSE)))</f>
        <v>6.3626996393611537E-2</v>
      </c>
      <c r="O66" s="141">
        <f>IF(I66="x","x",(I66*1000000/VLOOKUP($C66,'Crisis Indicator Data'!$C$3:$H$198,5,FALSE)))</f>
        <v>0.11257083977331273</v>
      </c>
      <c r="P66" s="141">
        <f>IF(J66="x","x",(J66*1000000/VLOOKUP($C66,'Crisis Indicator Data'!$C$3:$H$198,5,FALSE)))</f>
        <v>3.8639876352395672E-2</v>
      </c>
      <c r="Q66" s="239">
        <f t="shared" si="4"/>
        <v>4</v>
      </c>
      <c r="R66" s="239">
        <f t="shared" si="5"/>
        <v>3.6</v>
      </c>
    </row>
    <row r="67" spans="1:18" x14ac:dyDescent="0.25">
      <c r="A67" s="146" t="str">
        <f>'Crisis Indicator Data'!A64</f>
        <v>Kachin and Shan Conflict</v>
      </c>
      <c r="B67" s="147" t="str">
        <f>'Crisis Indicator Data'!B64</f>
        <v>Conflict</v>
      </c>
      <c r="C67" s="147" t="str">
        <f>'Crisis Indicator Data'!C64</f>
        <v>MMR003</v>
      </c>
      <c r="D67" s="147" t="str">
        <f>'Crisis Indicator Data'!D64</f>
        <v>Myanmar</v>
      </c>
      <c r="E67" s="147" t="str">
        <f>'Crisis Indicator Data'!E64</f>
        <v>MMR</v>
      </c>
      <c r="F67" s="153">
        <f>IF('Crisis Indicator Data'!Q64="x","x",('Crisis Indicator Data'!Q64/1000000))</f>
        <v>2.9529999999999998</v>
      </c>
      <c r="G67" s="153">
        <f>IF('Crisis Indicator Data'!R64="x","x",('Crisis Indicator Data'!R64/1000000))</f>
        <v>2.6989999999999998</v>
      </c>
      <c r="H67" s="153">
        <f>IF('Crisis Indicator Data'!S64="x","x",('Crisis Indicator Data'!S64/1000000))</f>
        <v>0.8</v>
      </c>
      <c r="I67" s="153">
        <f>IF('Crisis Indicator Data'!T64="x","x",('Crisis Indicator Data'!T64/1000000))</f>
        <v>6.0999999999999999E-2</v>
      </c>
      <c r="J67" s="153">
        <f>IF('Crisis Indicator Data'!U64="x","x",('Crisis Indicator Data'!U64/1000000))</f>
        <v>0</v>
      </c>
      <c r="K67" s="245">
        <f t="shared" si="3"/>
        <v>3.2</v>
      </c>
      <c r="L67" s="141">
        <f>IF(F67="x","x",(F67*1000000/VLOOKUP($C67,'Crisis Indicator Data'!$C$3:$H$198,5,FALSE)))</f>
        <v>0.45340089052663901</v>
      </c>
      <c r="M67" s="141">
        <f>IF(G67="x","x",(G67*1000000/VLOOKUP($C67,'Crisis Indicator Data'!$C$3:$H$198,5,FALSE)))</f>
        <v>0.41440196530016887</v>
      </c>
      <c r="N67" s="141">
        <f>IF(H67="x","x",(H67*1000000/VLOOKUP($C67,'Crisis Indicator Data'!$C$3:$H$198,5,FALSE)))</f>
        <v>0.12283126055581145</v>
      </c>
      <c r="O67" s="141">
        <f>IF(I67="x","x",(I67*1000000/VLOOKUP($C67,'Crisis Indicator Data'!$C$3:$H$198,5,FALSE)))</f>
        <v>9.3658836173806225E-3</v>
      </c>
      <c r="P67" s="141">
        <f>IF(J67="x","x",(J67*1000000/VLOOKUP($C67,'Crisis Indicator Data'!$C$3:$H$198,5,FALSE)))</f>
        <v>0</v>
      </c>
      <c r="Q67" s="239">
        <f t="shared" si="4"/>
        <v>3</v>
      </c>
      <c r="R67" s="239">
        <f t="shared" si="5"/>
        <v>3.1</v>
      </c>
    </row>
    <row r="68" spans="1:18" x14ac:dyDescent="0.25">
      <c r="A68" s="146" t="str">
        <f>'Crisis Indicator Data'!A65</f>
        <v>Post-coup Violence in Myanmar</v>
      </c>
      <c r="B68" s="147" t="str">
        <f>'Crisis Indicator Data'!B65</f>
        <v>Conflict</v>
      </c>
      <c r="C68" s="147" t="str">
        <f>'Crisis Indicator Data'!C65</f>
        <v>MMR004</v>
      </c>
      <c r="D68" s="147" t="str">
        <f>'Crisis Indicator Data'!D65</f>
        <v>Myanmar</v>
      </c>
      <c r="E68" s="147" t="str">
        <f>'Crisis Indicator Data'!E65</f>
        <v>MMR</v>
      </c>
      <c r="F68" s="153">
        <f>IF('Crisis Indicator Data'!Q65="x","x",('Crisis Indicator Data'!Q65/1000000))</f>
        <v>29.550999999999998</v>
      </c>
      <c r="G68" s="153">
        <f>IF('Crisis Indicator Data'!R65="x","x",('Crisis Indicator Data'!R65/1000000))</f>
        <v>0.19</v>
      </c>
      <c r="H68" s="153">
        <f>IF('Crisis Indicator Data'!S65="x","x",('Crisis Indicator Data'!S65/1000000))</f>
        <v>2</v>
      </c>
      <c r="I68" s="153">
        <f>IF('Crisis Indicator Data'!T65="x","x",('Crisis Indicator Data'!T65/1000000))</f>
        <v>0</v>
      </c>
      <c r="J68" s="153">
        <f>IF('Crisis Indicator Data'!U65="x","x",('Crisis Indicator Data'!U65/1000000))</f>
        <v>0</v>
      </c>
      <c r="K68" s="245">
        <f t="shared" si="3"/>
        <v>3.8</v>
      </c>
      <c r="L68" s="141">
        <f>IF(F68="x","x",(F68*1000000/VLOOKUP($C68,'Crisis Indicator Data'!$C$3:$H$198,5,FALSE)))</f>
        <v>0.936610567018478</v>
      </c>
      <c r="M68" s="141">
        <f>IF(G68="x","x",(G68*1000000/VLOOKUP($C68,'Crisis Indicator Data'!$C$3:$H$198,5,FALSE)))</f>
        <v>6.0219961332445881E-3</v>
      </c>
      <c r="N68" s="141">
        <f>IF(H68="x","x",(H68*1000000/VLOOKUP($C68,'Crisis Indicator Data'!$C$3:$H$198,5,FALSE)))</f>
        <v>6.3389432981521984E-2</v>
      </c>
      <c r="O68" s="141">
        <f>IF(I68="x","x",(I68*1000000/VLOOKUP($C68,'Crisis Indicator Data'!$C$3:$H$198,5,FALSE)))</f>
        <v>0</v>
      </c>
      <c r="P68" s="141">
        <f>IF(J68="x","x",(J68*1000000/VLOOKUP($C68,'Crisis Indicator Data'!$C$3:$H$198,5,FALSE)))</f>
        <v>0</v>
      </c>
      <c r="Q68" s="239">
        <f t="shared" si="4"/>
        <v>3</v>
      </c>
      <c r="R68" s="239">
        <f t="shared" si="5"/>
        <v>3.4</v>
      </c>
    </row>
    <row r="69" spans="1:18" x14ac:dyDescent="0.25">
      <c r="A69" s="146" t="str">
        <f>'Crisis Indicator Data'!A66</f>
        <v>Cabo Delgado Islamist Insurgency</v>
      </c>
      <c r="B69" s="147" t="str">
        <f>'Crisis Indicator Data'!B66</f>
        <v>Other type of violence</v>
      </c>
      <c r="C69" s="147" t="str">
        <f>'Crisis Indicator Data'!C66</f>
        <v>MOZ004</v>
      </c>
      <c r="D69" s="147" t="str">
        <f>'Crisis Indicator Data'!D66</f>
        <v>Mozambique</v>
      </c>
      <c r="E69" s="147" t="str">
        <f>'Crisis Indicator Data'!E66</f>
        <v>MOZ</v>
      </c>
      <c r="F69" s="153">
        <f>IF('Crisis Indicator Data'!Q66="x","x",('Crisis Indicator Data'!Q66/1000000))</f>
        <v>7.9690000000000003</v>
      </c>
      <c r="G69" s="153">
        <f>IF('Crisis Indicator Data'!R66="x","x",('Crisis Indicator Data'!R66/1000000))</f>
        <v>1.0329999999999999</v>
      </c>
      <c r="H69" s="153">
        <f>IF('Crisis Indicator Data'!S66="x","x",('Crisis Indicator Data'!S66/1000000))</f>
        <v>1.0720000000000001</v>
      </c>
      <c r="I69" s="153">
        <f>IF('Crisis Indicator Data'!T66="x","x",('Crisis Indicator Data'!T66/1000000))</f>
        <v>0.22800000000000001</v>
      </c>
      <c r="J69" s="153">
        <f>IF('Crisis Indicator Data'!U66="x","x",('Crisis Indicator Data'!U66/1000000))</f>
        <v>0</v>
      </c>
      <c r="K69" s="245">
        <f t="shared" si="3"/>
        <v>3.5</v>
      </c>
      <c r="L69" s="141">
        <f>IF(F69="x","x",(F69*1000000/VLOOKUP($C69,'Crisis Indicator Data'!$C$3:$H$198,5,FALSE)))</f>
        <v>0.77353911861774416</v>
      </c>
      <c r="M69" s="141">
        <f>IF(G69="x","x",(G69*1000000/VLOOKUP($C69,'Crisis Indicator Data'!$C$3:$H$198,5,FALSE)))</f>
        <v>0.10027179188507085</v>
      </c>
      <c r="N69" s="141">
        <f>IF(H69="x","x",(H69*1000000/VLOOKUP($C69,'Crisis Indicator Data'!$C$3:$H$198,5,FALSE)))</f>
        <v>0.10405746456998641</v>
      </c>
      <c r="O69" s="141">
        <f>IF(I69="x","x",(I69*1000000/VLOOKUP($C69,'Crisis Indicator Data'!$C$3:$H$198,5,FALSE)))</f>
        <v>2.2131624927198602E-2</v>
      </c>
      <c r="P69" s="141">
        <f>IF(J69="x","x",(J69*1000000/VLOOKUP($C69,'Crisis Indicator Data'!$C$3:$H$198,5,FALSE)))</f>
        <v>0</v>
      </c>
      <c r="Q69" s="239">
        <f t="shared" si="4"/>
        <v>3</v>
      </c>
      <c r="R69" s="239">
        <f t="shared" si="5"/>
        <v>3.25</v>
      </c>
    </row>
    <row r="70" spans="1:18" x14ac:dyDescent="0.25">
      <c r="A70" s="146" t="str">
        <f>'Crisis Indicator Data'!A67</f>
        <v>Refugees from Mali in Mauritania</v>
      </c>
      <c r="B70" s="147" t="str">
        <f>'Crisis Indicator Data'!B67</f>
        <v>International displacement</v>
      </c>
      <c r="C70" s="147" t="str">
        <f>'Crisis Indicator Data'!C67</f>
        <v>MRT002</v>
      </c>
      <c r="D70" s="147" t="str">
        <f>'Crisis Indicator Data'!D67</f>
        <v>Mauritania</v>
      </c>
      <c r="E70" s="147" t="str">
        <f>'Crisis Indicator Data'!E67</f>
        <v>MRT</v>
      </c>
      <c r="F70" s="153">
        <f>IF('Crisis Indicator Data'!Q67="x","x",('Crisis Indicator Data'!Q67/1000000))</f>
        <v>1.0999999999999999E-2</v>
      </c>
      <c r="G70" s="153">
        <f>IF('Crisis Indicator Data'!R67="x","x",('Crisis Indicator Data'!R67/1000000))</f>
        <v>0</v>
      </c>
      <c r="H70" s="153">
        <f>IF('Crisis Indicator Data'!S67="x","x",('Crisis Indicator Data'!S67/1000000))</f>
        <v>8.5000000000000006E-2</v>
      </c>
      <c r="I70" s="153">
        <f>IF('Crisis Indicator Data'!T67="x","x",('Crisis Indicator Data'!T67/1000000))</f>
        <v>0</v>
      </c>
      <c r="J70" s="153">
        <f>IF('Crisis Indicator Data'!U67="x","x",('Crisis Indicator Data'!U67/1000000))</f>
        <v>0</v>
      </c>
      <c r="K70" s="245">
        <f t="shared" ref="K70:K101" si="6">IF(H70="x","x",IF(SUM(H70:J70)=0,0,IF(LOG(SUM(H70:J70)*1000000)&lt;$K$4,0,IF(LOG(SUM(H70:J70)*1000000)&gt;$K$3,5,ROUND(5-(K$3-LOG(SUM(H70:J70)*1000000))/(K$3-K$4)*5,1)))))</f>
        <v>1.5</v>
      </c>
      <c r="L70" s="141">
        <f>IF(F70="x","x",(F70*1000000/VLOOKUP($C70,'Crisis Indicator Data'!$C$3:$H$198,5,FALSE)))</f>
        <v>0.11578947368421053</v>
      </c>
      <c r="M70" s="141">
        <f>IF(G70="x","x",(G70*1000000/VLOOKUP($C70,'Crisis Indicator Data'!$C$3:$H$198,5,FALSE)))</f>
        <v>0</v>
      </c>
      <c r="N70" s="141">
        <f>IF(H70="x","x",(H70*1000000/VLOOKUP($C70,'Crisis Indicator Data'!$C$3:$H$198,5,FALSE)))</f>
        <v>0.89473684210526316</v>
      </c>
      <c r="O70" s="141">
        <f>IF(I70="x","x",(I70*1000000/VLOOKUP($C70,'Crisis Indicator Data'!$C$3:$H$198,5,FALSE)))</f>
        <v>0</v>
      </c>
      <c r="P70" s="141">
        <f>IF(J70="x","x",(J70*1000000/VLOOKUP($C70,'Crisis Indicator Data'!$C$3:$H$198,5,FALSE)))</f>
        <v>0</v>
      </c>
      <c r="Q70" s="239">
        <f t="shared" ref="Q70:Q101" si="7">IF(N70="x","x",IF(OR(L70&gt;=$L$3,M70&gt;=$M$3,N70&gt;=$N$3,O70&gt;=$O$3,P70&gt;=$P$3),(IF(P70&gt;=$P$3,5,IF((O70+P70)&gt;=$O$3,4,IF((O70+P70+N70)&gt;=$N$3,3,IF((O70+P70+N70+M70)&gt;=$M$3,2,1)))))))</f>
        <v>3</v>
      </c>
      <c r="R70" s="239">
        <f t="shared" ref="R70:R101" si="8">IF(Q70="x","x",(AVERAGE(K70,Q70)))</f>
        <v>2.25</v>
      </c>
    </row>
    <row r="71" spans="1:18" x14ac:dyDescent="0.25">
      <c r="A71" s="146" t="str">
        <f>'Crisis Indicator Data'!A68</f>
        <v>Food Security in Mauritania</v>
      </c>
      <c r="B71" s="147" t="str">
        <f>'Crisis Indicator Data'!B68</f>
        <v>Drought</v>
      </c>
      <c r="C71" s="147" t="str">
        <f>'Crisis Indicator Data'!C68</f>
        <v>MRT003</v>
      </c>
      <c r="D71" s="147" t="str">
        <f>'Crisis Indicator Data'!D68</f>
        <v>Mauritania</v>
      </c>
      <c r="E71" s="147" t="str">
        <f>'Crisis Indicator Data'!E68</f>
        <v>MRT</v>
      </c>
      <c r="F71" s="153">
        <f>IF('Crisis Indicator Data'!Q68="x","x",('Crisis Indicator Data'!Q68/1000000))</f>
        <v>2.6320000000000001</v>
      </c>
      <c r="G71" s="153">
        <f>IF('Crisis Indicator Data'!R68="x","x",('Crisis Indicator Data'!R68/1000000))</f>
        <v>1.036</v>
      </c>
      <c r="H71" s="153">
        <f>IF('Crisis Indicator Data'!S68="x","x",('Crisis Indicator Data'!S68/1000000))</f>
        <v>0.47599999999999998</v>
      </c>
      <c r="I71" s="153">
        <f>IF('Crisis Indicator Data'!T68="x","x",('Crisis Indicator Data'!T68/1000000))</f>
        <v>0</v>
      </c>
      <c r="J71" s="153">
        <f>IF('Crisis Indicator Data'!U68="x","x",('Crisis Indicator Data'!U68/1000000))</f>
        <v>0</v>
      </c>
      <c r="K71" s="245">
        <f t="shared" si="6"/>
        <v>2.8</v>
      </c>
      <c r="L71" s="141">
        <f>IF(F71="x","x",(F71*1000000/VLOOKUP($C71,'Crisis Indicator Data'!$C$3:$H$198,5,FALSE)))</f>
        <v>0.63208453410182519</v>
      </c>
      <c r="M71" s="141">
        <f>IF(G71="x","x",(G71*1000000/VLOOKUP($C71,'Crisis Indicator Data'!$C$3:$H$198,5,FALSE)))</f>
        <v>0.24879923150816521</v>
      </c>
      <c r="N71" s="141">
        <f>IF(H71="x","x",(H71*1000000/VLOOKUP($C71,'Crisis Indicator Data'!$C$3:$H$198,5,FALSE)))</f>
        <v>0.11431316042267051</v>
      </c>
      <c r="O71" s="141">
        <f>IF(I71="x","x",(I71*1000000/VLOOKUP($C71,'Crisis Indicator Data'!$C$3:$H$198,5,FALSE)))</f>
        <v>0</v>
      </c>
      <c r="P71" s="141">
        <f>IF(J71="x","x",(J71*1000000/VLOOKUP($C71,'Crisis Indicator Data'!$C$3:$H$198,5,FALSE)))</f>
        <v>0</v>
      </c>
      <c r="Q71" s="239">
        <f t="shared" si="7"/>
        <v>3</v>
      </c>
      <c r="R71" s="239">
        <f t="shared" si="8"/>
        <v>2.9</v>
      </c>
    </row>
    <row r="72" spans="1:18" x14ac:dyDescent="0.25">
      <c r="A72" s="146" t="str">
        <f>'Crisis Indicator Data'!A69</f>
        <v>Complex crisis in Malawi</v>
      </c>
      <c r="B72" s="147" t="str">
        <f>'Crisis Indicator Data'!B69</f>
        <v>Complex crisis</v>
      </c>
      <c r="C72" s="147" t="str">
        <f>'Crisis Indicator Data'!C69</f>
        <v>MWI002</v>
      </c>
      <c r="D72" s="147" t="str">
        <f>'Crisis Indicator Data'!D69</f>
        <v>Malawi</v>
      </c>
      <c r="E72" s="147" t="str">
        <f>'Crisis Indicator Data'!E69</f>
        <v>MWI</v>
      </c>
      <c r="F72" s="153">
        <f>IF('Crisis Indicator Data'!Q69="x","x",('Crisis Indicator Data'!Q69/1000000))</f>
        <v>10.791</v>
      </c>
      <c r="G72" s="153">
        <f>IF('Crisis Indicator Data'!R69="x","x",('Crisis Indicator Data'!R69/1000000))</f>
        <v>6.2789999999999999</v>
      </c>
      <c r="H72" s="153">
        <f>IF('Crisis Indicator Data'!S69="x","x",('Crisis Indicator Data'!S69/1000000))</f>
        <v>2.5</v>
      </c>
      <c r="I72" s="153">
        <f>IF('Crisis Indicator Data'!T69="x","x",('Crisis Indicator Data'!T69/1000000))</f>
        <v>0.13</v>
      </c>
      <c r="J72" s="153">
        <f>IF('Crisis Indicator Data'!U69="x","x",('Crisis Indicator Data'!U69/1000000))</f>
        <v>0</v>
      </c>
      <c r="K72" s="245">
        <f t="shared" si="6"/>
        <v>4</v>
      </c>
      <c r="L72" s="141">
        <f>IF(F72="x","x",(F72*1000000/VLOOKUP($C72,'Crisis Indicator Data'!$C$3:$H$198,5,FALSE)))</f>
        <v>0.54776649746192896</v>
      </c>
      <c r="M72" s="141">
        <f>IF(G72="x","x",(G72*1000000/VLOOKUP($C72,'Crisis Indicator Data'!$C$3:$H$198,5,FALSE)))</f>
        <v>0.31873096446700505</v>
      </c>
      <c r="N72" s="141">
        <f>IF(H72="x","x",(H72*1000000/VLOOKUP($C72,'Crisis Indicator Data'!$C$3:$H$198,5,FALSE)))</f>
        <v>0.12690355329949238</v>
      </c>
      <c r="O72" s="141">
        <f>IF(I72="x","x",(I72*1000000/VLOOKUP($C72,'Crisis Indicator Data'!$C$3:$H$198,5,FALSE)))</f>
        <v>6.5989847715736041E-3</v>
      </c>
      <c r="P72" s="141">
        <f>IF(J72="x","x",(J72*1000000/VLOOKUP($C72,'Crisis Indicator Data'!$C$3:$H$198,5,FALSE)))</f>
        <v>0</v>
      </c>
      <c r="Q72" s="239">
        <f t="shared" si="7"/>
        <v>3</v>
      </c>
      <c r="R72" s="239">
        <f t="shared" si="8"/>
        <v>3.5</v>
      </c>
    </row>
    <row r="73" spans="1:18" x14ac:dyDescent="0.25">
      <c r="A73" s="146" t="str">
        <f>'Crisis Indicator Data'!A70</f>
        <v>International Refugees in Malaysia</v>
      </c>
      <c r="B73" s="147" t="str">
        <f>'Crisis Indicator Data'!B70</f>
        <v>International displacement</v>
      </c>
      <c r="C73" s="147" t="str">
        <f>'Crisis Indicator Data'!C70</f>
        <v>MYS001</v>
      </c>
      <c r="D73" s="147" t="str">
        <f>'Crisis Indicator Data'!D70</f>
        <v>Malaysia</v>
      </c>
      <c r="E73" s="147" t="str">
        <f>'Crisis Indicator Data'!E70</f>
        <v>MYS</v>
      </c>
      <c r="F73" s="153">
        <f>IF('Crisis Indicator Data'!Q70="x","x",('Crisis Indicator Data'!Q70/1000000))</f>
        <v>3.6360000000000001</v>
      </c>
      <c r="G73" s="153">
        <f>IF('Crisis Indicator Data'!R70="x","x",('Crisis Indicator Data'!R70/1000000))</f>
        <v>0</v>
      </c>
      <c r="H73" s="153">
        <f>IF('Crisis Indicator Data'!S70="x","x",('Crisis Indicator Data'!S70/1000000))</f>
        <v>0.17899999999999999</v>
      </c>
      <c r="I73" s="153">
        <f>IF('Crisis Indicator Data'!T70="x","x",('Crisis Indicator Data'!T70/1000000))</f>
        <v>0</v>
      </c>
      <c r="J73" s="153">
        <f>IF('Crisis Indicator Data'!U70="x","x",('Crisis Indicator Data'!U70/1000000))</f>
        <v>0</v>
      </c>
      <c r="K73" s="245">
        <f t="shared" si="6"/>
        <v>2.1</v>
      </c>
      <c r="L73" s="141">
        <f>IF(F73="x","x",(F73*1000000/VLOOKUP($C73,'Crisis Indicator Data'!$C$3:$H$198,5,FALSE)))</f>
        <v>0.95307994757536041</v>
      </c>
      <c r="M73" s="141">
        <f>IF(G73="x","x",(G73*1000000/VLOOKUP($C73,'Crisis Indicator Data'!$C$3:$H$198,5,FALSE)))</f>
        <v>0</v>
      </c>
      <c r="N73" s="141">
        <f>IF(H73="x","x",(H73*1000000/VLOOKUP($C73,'Crisis Indicator Data'!$C$3:$H$198,5,FALSE)))</f>
        <v>4.6920052424639577E-2</v>
      </c>
      <c r="O73" s="141">
        <f>IF(I73="x","x",(I73*1000000/VLOOKUP($C73,'Crisis Indicator Data'!$C$3:$H$198,5,FALSE)))</f>
        <v>0</v>
      </c>
      <c r="P73" s="141">
        <f>IF(J73="x","x",(J73*1000000/VLOOKUP($C73,'Crisis Indicator Data'!$C$3:$H$198,5,FALSE)))</f>
        <v>0</v>
      </c>
      <c r="Q73" s="239">
        <f t="shared" si="7"/>
        <v>1</v>
      </c>
      <c r="R73" s="239">
        <f t="shared" si="8"/>
        <v>1.55</v>
      </c>
    </row>
    <row r="74" spans="1:18" x14ac:dyDescent="0.25">
      <c r="A74" s="146" t="str">
        <f>'Crisis Indicator Data'!A71</f>
        <v>Food Security Crisis in Namibia</v>
      </c>
      <c r="B74" s="147" t="str">
        <f>'Crisis Indicator Data'!B71</f>
        <v>Food Security</v>
      </c>
      <c r="C74" s="147" t="str">
        <f>'Crisis Indicator Data'!C71</f>
        <v>NAM002</v>
      </c>
      <c r="D74" s="147" t="str">
        <f>'Crisis Indicator Data'!D71</f>
        <v>Namibia</v>
      </c>
      <c r="E74" s="147" t="str">
        <f>'Crisis Indicator Data'!E71</f>
        <v>NAM</v>
      </c>
      <c r="F74" s="153">
        <f>IF('Crisis Indicator Data'!Q71="x","x",('Crisis Indicator Data'!Q71/1000000))</f>
        <v>1.1000000000000001</v>
      </c>
      <c r="G74" s="153">
        <f>IF('Crisis Indicator Data'!R71="x","x",('Crisis Indicator Data'!R71/1000000))</f>
        <v>0.65</v>
      </c>
      <c r="H74" s="153">
        <f>IF('Crisis Indicator Data'!S71="x","x",('Crisis Indicator Data'!S71/1000000))</f>
        <v>0.42</v>
      </c>
      <c r="I74" s="153">
        <f>IF('Crisis Indicator Data'!T71="x","x",('Crisis Indicator Data'!T71/1000000))</f>
        <v>1.4E-2</v>
      </c>
      <c r="J74" s="153">
        <f>IF('Crisis Indicator Data'!U71="x","x",('Crisis Indicator Data'!U71/1000000))</f>
        <v>0</v>
      </c>
      <c r="K74" s="245">
        <f t="shared" si="6"/>
        <v>2.7</v>
      </c>
      <c r="L74" s="141">
        <f>IF(F74="x","x",(F74*1000000/VLOOKUP($C74,'Crisis Indicator Data'!$C$3:$H$198,5,FALSE)))</f>
        <v>0.50366300366300365</v>
      </c>
      <c r="M74" s="141">
        <f>IF(G74="x","x",(G74*1000000/VLOOKUP($C74,'Crisis Indicator Data'!$C$3:$H$198,5,FALSE)))</f>
        <v>0.29761904761904762</v>
      </c>
      <c r="N74" s="141">
        <f>IF(H74="x","x",(H74*1000000/VLOOKUP($C74,'Crisis Indicator Data'!$C$3:$H$198,5,FALSE)))</f>
        <v>0.19230769230769232</v>
      </c>
      <c r="O74" s="141">
        <f>IF(I74="x","x",(I74*1000000/VLOOKUP($C74,'Crisis Indicator Data'!$C$3:$H$198,5,FALSE)))</f>
        <v>6.41025641025641E-3</v>
      </c>
      <c r="P74" s="141">
        <f>IF(J74="x","x",(J74*1000000/VLOOKUP($C74,'Crisis Indicator Data'!$C$3:$H$198,5,FALSE)))</f>
        <v>0</v>
      </c>
      <c r="Q74" s="239">
        <f t="shared" si="7"/>
        <v>3</v>
      </c>
      <c r="R74" s="239">
        <f t="shared" si="8"/>
        <v>2.85</v>
      </c>
    </row>
    <row r="75" spans="1:18" x14ac:dyDescent="0.25">
      <c r="A75" s="146" t="str">
        <f>'Crisis Indicator Data'!A72</f>
        <v>Multiple crises in Niger</v>
      </c>
      <c r="B75" s="147" t="str">
        <f>'Crisis Indicator Data'!B72</f>
        <v>Multiple crises country</v>
      </c>
      <c r="C75" s="147" t="str">
        <f>'Crisis Indicator Data'!C72</f>
        <v>NER001</v>
      </c>
      <c r="D75" s="147" t="str">
        <f>'Crisis Indicator Data'!D72</f>
        <v>Niger</v>
      </c>
      <c r="E75" s="147" t="str">
        <f>'Crisis Indicator Data'!E72</f>
        <v>NER</v>
      </c>
      <c r="F75" s="153">
        <f>IF('Crisis Indicator Data'!Q72="x","x",('Crisis Indicator Data'!Q72/1000000))</f>
        <v>19.917999999999999</v>
      </c>
      <c r="G75" s="153">
        <f>IF('Crisis Indicator Data'!R72="x","x",('Crisis Indicator Data'!R72/1000000))</f>
        <v>0.06</v>
      </c>
      <c r="H75" s="153">
        <f>IF('Crisis Indicator Data'!S72="x","x",('Crisis Indicator Data'!S72/1000000))</f>
        <v>3.6480000000000001</v>
      </c>
      <c r="I75" s="153">
        <f>IF('Crisis Indicator Data'!T72="x","x",('Crisis Indicator Data'!T72/1000000))</f>
        <v>0.17299999999999999</v>
      </c>
      <c r="J75" s="153">
        <f>IF('Crisis Indicator Data'!U72="x","x",('Crisis Indicator Data'!U72/1000000))</f>
        <v>0</v>
      </c>
      <c r="K75" s="245">
        <f t="shared" si="6"/>
        <v>4.3</v>
      </c>
      <c r="L75" s="141">
        <f>IF(F75="x","x",(F75*1000000/VLOOKUP($C75,'Crisis Indicator Data'!$C$3:$H$198,5,FALSE)))</f>
        <v>0.83689075630252097</v>
      </c>
      <c r="M75" s="141">
        <f>IF(G75="x","x",(G75*1000000/VLOOKUP($C75,'Crisis Indicator Data'!$C$3:$H$198,5,FALSE)))</f>
        <v>2.5210084033613447E-3</v>
      </c>
      <c r="N75" s="141">
        <f>IF(H75="x","x",(H75*1000000/VLOOKUP($C75,'Crisis Indicator Data'!$C$3:$H$198,5,FALSE)))</f>
        <v>0.15327731092436975</v>
      </c>
      <c r="O75" s="141">
        <f>IF(I75="x","x",(I75*1000000/VLOOKUP($C75,'Crisis Indicator Data'!$C$3:$H$198,5,FALSE)))</f>
        <v>7.2689075630252105E-3</v>
      </c>
      <c r="P75" s="141">
        <f>IF(J75="x","x",(J75*1000000/VLOOKUP($C75,'Crisis Indicator Data'!$C$3:$H$198,5,FALSE)))</f>
        <v>0</v>
      </c>
      <c r="Q75" s="239">
        <f t="shared" si="7"/>
        <v>3</v>
      </c>
      <c r="R75" s="239">
        <f t="shared" si="8"/>
        <v>3.65</v>
      </c>
    </row>
    <row r="76" spans="1:18" x14ac:dyDescent="0.25">
      <c r="A76" s="146" t="str">
        <f>'Crisis Indicator Data'!A73</f>
        <v>Boko Haram in Niger</v>
      </c>
      <c r="B76" s="147" t="str">
        <f>'Crisis Indicator Data'!B73</f>
        <v>Conflict</v>
      </c>
      <c r="C76" s="147" t="str">
        <f>'Crisis Indicator Data'!C73</f>
        <v>NER002</v>
      </c>
      <c r="D76" s="147" t="str">
        <f>'Crisis Indicator Data'!D73</f>
        <v>Niger</v>
      </c>
      <c r="E76" s="147" t="str">
        <f>'Crisis Indicator Data'!E73</f>
        <v>NER</v>
      </c>
      <c r="F76" s="153">
        <f>IF('Crisis Indicator Data'!Q73="x","x",('Crisis Indicator Data'!Q73/1000000))</f>
        <v>0.65600000000000003</v>
      </c>
      <c r="G76" s="153">
        <f>IF('Crisis Indicator Data'!R73="x","x",('Crisis Indicator Data'!R73/1000000))</f>
        <v>1E-3</v>
      </c>
      <c r="H76" s="153">
        <f>IF('Crisis Indicator Data'!S73="x","x",('Crisis Indicator Data'!S73/1000000))</f>
        <v>0.27200000000000002</v>
      </c>
      <c r="I76" s="153">
        <f>IF('Crisis Indicator Data'!T73="x","x",('Crisis Indicator Data'!T73/1000000))</f>
        <v>0.02</v>
      </c>
      <c r="J76" s="153">
        <f>IF('Crisis Indicator Data'!U73="x","x",('Crisis Indicator Data'!U73/1000000))</f>
        <v>0</v>
      </c>
      <c r="K76" s="245">
        <f t="shared" si="6"/>
        <v>2.4</v>
      </c>
      <c r="L76" s="141">
        <f>IF(F76="x","x",(F76*1000000/VLOOKUP($C76,'Crisis Indicator Data'!$C$3:$H$198,5,FALSE)))</f>
        <v>0.69125395152792413</v>
      </c>
      <c r="M76" s="141">
        <f>IF(G76="x","x",(G76*1000000/VLOOKUP($C76,'Crisis Indicator Data'!$C$3:$H$198,5,FALSE)))</f>
        <v>1.053740779768177E-3</v>
      </c>
      <c r="N76" s="141">
        <f>IF(H76="x","x",(H76*1000000/VLOOKUP($C76,'Crisis Indicator Data'!$C$3:$H$198,5,FALSE)))</f>
        <v>0.28661749209694415</v>
      </c>
      <c r="O76" s="141">
        <f>IF(I76="x","x",(I76*1000000/VLOOKUP($C76,'Crisis Indicator Data'!$C$3:$H$198,5,FALSE)))</f>
        <v>2.107481559536354E-2</v>
      </c>
      <c r="P76" s="141">
        <f>IF(J76="x","x",(J76*1000000/VLOOKUP($C76,'Crisis Indicator Data'!$C$3:$H$198,5,FALSE)))</f>
        <v>0</v>
      </c>
      <c r="Q76" s="239">
        <f t="shared" si="7"/>
        <v>3</v>
      </c>
      <c r="R76" s="239">
        <f t="shared" si="8"/>
        <v>2.7</v>
      </c>
    </row>
    <row r="77" spans="1:18" x14ac:dyDescent="0.25">
      <c r="A77" s="146" t="str">
        <f>'Crisis Indicator Data'!A74</f>
        <v>Mali/Burkina Faso conflict</v>
      </c>
      <c r="B77" s="147" t="str">
        <f>'Crisis Indicator Data'!B74</f>
        <v>Conflict</v>
      </c>
      <c r="C77" s="147" t="str">
        <f>'Crisis Indicator Data'!C74</f>
        <v>NER003</v>
      </c>
      <c r="D77" s="147" t="str">
        <f>'Crisis Indicator Data'!D74</f>
        <v>Niger</v>
      </c>
      <c r="E77" s="147" t="str">
        <f>'Crisis Indicator Data'!E74</f>
        <v>NER</v>
      </c>
      <c r="F77" s="153">
        <f>IF('Crisis Indicator Data'!Q74="x","x",('Crisis Indicator Data'!Q74/1000000))</f>
        <v>7.0439999999999996</v>
      </c>
      <c r="G77" s="153">
        <f>IF('Crisis Indicator Data'!R74="x","x",('Crisis Indicator Data'!R74/1000000))</f>
        <v>8.9999999999999993E-3</v>
      </c>
      <c r="H77" s="153">
        <f>IF('Crisis Indicator Data'!S74="x","x",('Crisis Indicator Data'!S74/1000000))</f>
        <v>1.31</v>
      </c>
      <c r="I77" s="153">
        <f>IF('Crisis Indicator Data'!T74="x","x",('Crisis Indicator Data'!T74/1000000))</f>
        <v>3.5999999999999997E-2</v>
      </c>
      <c r="J77" s="153">
        <f>IF('Crisis Indicator Data'!U74="x","x",('Crisis Indicator Data'!U74/1000000))</f>
        <v>0</v>
      </c>
      <c r="K77" s="245">
        <f t="shared" si="6"/>
        <v>3.5</v>
      </c>
      <c r="L77" s="141">
        <f>IF(F77="x","x",(F77*1000000/VLOOKUP($C77,'Crisis Indicator Data'!$C$3:$H$198,5,FALSE)))</f>
        <v>0.83857142857142852</v>
      </c>
      <c r="M77" s="141">
        <f>IF(G77="x","x",(G77*1000000/VLOOKUP($C77,'Crisis Indicator Data'!$C$3:$H$198,5,FALSE)))</f>
        <v>1.0714285714285715E-3</v>
      </c>
      <c r="N77" s="141">
        <f>IF(H77="x","x",(H77*1000000/VLOOKUP($C77,'Crisis Indicator Data'!$C$3:$H$198,5,FALSE)))</f>
        <v>0.15595238095238095</v>
      </c>
      <c r="O77" s="141">
        <f>IF(I77="x","x",(I77*1000000/VLOOKUP($C77,'Crisis Indicator Data'!$C$3:$H$198,5,FALSE)))</f>
        <v>4.2857142857142859E-3</v>
      </c>
      <c r="P77" s="141">
        <f>IF(J77="x","x",(J77*1000000/VLOOKUP($C77,'Crisis Indicator Data'!$C$3:$H$198,5,FALSE)))</f>
        <v>0</v>
      </c>
      <c r="Q77" s="239">
        <f t="shared" si="7"/>
        <v>3</v>
      </c>
      <c r="R77" s="239">
        <f t="shared" si="8"/>
        <v>3.25</v>
      </c>
    </row>
    <row r="78" spans="1:18" x14ac:dyDescent="0.25">
      <c r="A78" s="146" t="str">
        <f>'Crisis Indicator Data'!A75</f>
        <v>Nigerian Refugees</v>
      </c>
      <c r="B78" s="147" t="str">
        <f>'Crisis Indicator Data'!B75</f>
        <v>International displacement</v>
      </c>
      <c r="C78" s="147" t="str">
        <f>'Crisis Indicator Data'!C75</f>
        <v>NER004</v>
      </c>
      <c r="D78" s="147" t="str">
        <f>'Crisis Indicator Data'!D75</f>
        <v>Niger</v>
      </c>
      <c r="E78" s="147" t="str">
        <f>'Crisis Indicator Data'!E75</f>
        <v>NER</v>
      </c>
      <c r="F78" s="153">
        <f>IF('Crisis Indicator Data'!Q75="x","x",('Crisis Indicator Data'!Q75/1000000))</f>
        <v>0.624</v>
      </c>
      <c r="G78" s="153">
        <f>IF('Crisis Indicator Data'!R75="x","x",('Crisis Indicator Data'!R75/1000000))</f>
        <v>0</v>
      </c>
      <c r="H78" s="153">
        <f>IF('Crisis Indicator Data'!S75="x","x",('Crisis Indicator Data'!S75/1000000))</f>
        <v>0.66200000000000003</v>
      </c>
      <c r="I78" s="153">
        <f>IF('Crisis Indicator Data'!T75="x","x",('Crisis Indicator Data'!T75/1000000))</f>
        <v>4.2000000000000003E-2</v>
      </c>
      <c r="J78" s="153">
        <f>IF('Crisis Indicator Data'!U75="x","x",('Crisis Indicator Data'!U75/1000000))</f>
        <v>0</v>
      </c>
      <c r="K78" s="245">
        <f t="shared" si="6"/>
        <v>3.1</v>
      </c>
      <c r="L78" s="141">
        <f>IF(F78="x","x",(F78*1000000/VLOOKUP($C78,'Crisis Indicator Data'!$C$3:$H$198,5,FALSE)))</f>
        <v>0.46987951807228917</v>
      </c>
      <c r="M78" s="141">
        <f>IF(G78="x","x",(G78*1000000/VLOOKUP($C78,'Crisis Indicator Data'!$C$3:$H$198,5,FALSE)))</f>
        <v>0</v>
      </c>
      <c r="N78" s="141">
        <f>IF(H78="x","x",(H78*1000000/VLOOKUP($C78,'Crisis Indicator Data'!$C$3:$H$198,5,FALSE)))</f>
        <v>0.49849397590361444</v>
      </c>
      <c r="O78" s="141">
        <f>IF(I78="x","x",(I78*1000000/VLOOKUP($C78,'Crisis Indicator Data'!$C$3:$H$198,5,FALSE)))</f>
        <v>3.1626506024096383E-2</v>
      </c>
      <c r="P78" s="141">
        <f>IF(J78="x","x",(J78*1000000/VLOOKUP($C78,'Crisis Indicator Data'!$C$3:$H$198,5,FALSE)))</f>
        <v>0</v>
      </c>
      <c r="Q78" s="239">
        <f t="shared" si="7"/>
        <v>3</v>
      </c>
      <c r="R78" s="239">
        <f t="shared" si="8"/>
        <v>3.05</v>
      </c>
    </row>
    <row r="79" spans="1:18" x14ac:dyDescent="0.25">
      <c r="A79" s="146" t="str">
        <f>'Crisis Indicator Data'!A76</f>
        <v>Complex crisis in Nigeria</v>
      </c>
      <c r="B79" s="147" t="str">
        <f>'Crisis Indicator Data'!B76</f>
        <v>Complex crisis</v>
      </c>
      <c r="C79" s="147" t="str">
        <f>'Crisis Indicator Data'!C76</f>
        <v>NGA001</v>
      </c>
      <c r="D79" s="147" t="str">
        <f>'Crisis Indicator Data'!D76</f>
        <v>Nigeria</v>
      </c>
      <c r="E79" s="147" t="str">
        <f>'Crisis Indicator Data'!E76</f>
        <v>NGA</v>
      </c>
      <c r="F79" s="153">
        <f>IF('Crisis Indicator Data'!Q76="x","x",('Crisis Indicator Data'!Q76/1000000))</f>
        <v>56.134</v>
      </c>
      <c r="G79" s="153">
        <f>IF('Crisis Indicator Data'!R76="x","x",('Crisis Indicator Data'!R76/1000000))</f>
        <v>4.4000000000000004</v>
      </c>
      <c r="H79" s="153">
        <f>IF('Crisis Indicator Data'!S76="x","x",('Crisis Indicator Data'!S76/1000000))</f>
        <v>13.67</v>
      </c>
      <c r="I79" s="153">
        <f>IF('Crisis Indicator Data'!T76="x","x",('Crisis Indicator Data'!T76/1000000))</f>
        <v>2.6970000000000001</v>
      </c>
      <c r="J79" s="153">
        <f>IF('Crisis Indicator Data'!U76="x","x",('Crisis Indicator Data'!U76/1000000))</f>
        <v>0</v>
      </c>
      <c r="K79" s="245">
        <f t="shared" si="6"/>
        <v>5</v>
      </c>
      <c r="L79" s="141">
        <f>IF(F79="x","x",(F79*1000000/VLOOKUP($C79,'Crisis Indicator Data'!$C$3:$H$198,5,FALSE)))</f>
        <v>0.72995149607937482</v>
      </c>
      <c r="M79" s="141">
        <f>IF(G79="x","x",(G79*1000000/VLOOKUP($C79,'Crisis Indicator Data'!$C$3:$H$198,5,FALSE)))</f>
        <v>5.7216421112859392E-2</v>
      </c>
      <c r="N79" s="141">
        <f>IF(H79="x","x",(H79*1000000/VLOOKUP($C79,'Crisis Indicator Data'!$C$3:$H$198,5,FALSE)))</f>
        <v>0.17776101741199724</v>
      </c>
      <c r="O79" s="141">
        <f>IF(I79="x","x",(I79*1000000/VLOOKUP($C79,'Crisis Indicator Data'!$C$3:$H$198,5,FALSE)))</f>
        <v>3.5071065395768583E-2</v>
      </c>
      <c r="P79" s="141">
        <f>IF(J79="x","x",(J79*1000000/VLOOKUP($C79,'Crisis Indicator Data'!$C$3:$H$198,5,FALSE)))</f>
        <v>0</v>
      </c>
      <c r="Q79" s="239">
        <f t="shared" si="7"/>
        <v>3</v>
      </c>
      <c r="R79" s="239">
        <f t="shared" si="8"/>
        <v>4</v>
      </c>
    </row>
    <row r="80" spans="1:18" x14ac:dyDescent="0.25">
      <c r="A80" s="146" t="str">
        <f>'Crisis Indicator Data'!A77</f>
        <v>Middle belt conflict</v>
      </c>
      <c r="B80" s="147" t="str">
        <f>'Crisis Indicator Data'!B77</f>
        <v>Conflict</v>
      </c>
      <c r="C80" s="147" t="str">
        <f>'Crisis Indicator Data'!C77</f>
        <v>NGA003</v>
      </c>
      <c r="D80" s="147" t="str">
        <f>'Crisis Indicator Data'!D77</f>
        <v>Nigeria</v>
      </c>
      <c r="E80" s="147" t="str">
        <f>'Crisis Indicator Data'!E77</f>
        <v>NGA</v>
      </c>
      <c r="F80" s="153">
        <f>IF('Crisis Indicator Data'!Q77="x","x",('Crisis Indicator Data'!Q77/1000000))</f>
        <v>13.532</v>
      </c>
      <c r="G80" s="153">
        <f>IF('Crisis Indicator Data'!R77="x","x",('Crisis Indicator Data'!R77/1000000))</f>
        <v>0</v>
      </c>
      <c r="H80" s="153">
        <f>IF('Crisis Indicator Data'!S77="x","x",('Crisis Indicator Data'!S77/1000000))</f>
        <v>2</v>
      </c>
      <c r="I80" s="153">
        <f>IF('Crisis Indicator Data'!T77="x","x",('Crisis Indicator Data'!T77/1000000))</f>
        <v>0</v>
      </c>
      <c r="J80" s="153">
        <f>IF('Crisis Indicator Data'!U77="x","x",('Crisis Indicator Data'!U77/1000000))</f>
        <v>0</v>
      </c>
      <c r="K80" s="245">
        <f t="shared" si="6"/>
        <v>3.8</v>
      </c>
      <c r="L80" s="141">
        <f>IF(F80="x","x",(F80*1000000/VLOOKUP($C80,'Crisis Indicator Data'!$C$3:$H$198,5,FALSE)))</f>
        <v>0.87123358228174097</v>
      </c>
      <c r="M80" s="141">
        <f>IF(G80="x","x",(G80*1000000/VLOOKUP($C80,'Crisis Indicator Data'!$C$3:$H$198,5,FALSE)))</f>
        <v>0</v>
      </c>
      <c r="N80" s="141">
        <f>IF(H80="x","x",(H80*1000000/VLOOKUP($C80,'Crisis Indicator Data'!$C$3:$H$198,5,FALSE)))</f>
        <v>0.12876641771825909</v>
      </c>
      <c r="O80" s="141">
        <f>IF(I80="x","x",(I80*1000000/VLOOKUP($C80,'Crisis Indicator Data'!$C$3:$H$198,5,FALSE)))</f>
        <v>0</v>
      </c>
      <c r="P80" s="141">
        <f>IF(J80="x","x",(J80*1000000/VLOOKUP($C80,'Crisis Indicator Data'!$C$3:$H$198,5,FALSE)))</f>
        <v>0</v>
      </c>
      <c r="Q80" s="239">
        <f t="shared" si="7"/>
        <v>3</v>
      </c>
      <c r="R80" s="239">
        <f t="shared" si="8"/>
        <v>3.4</v>
      </c>
    </row>
    <row r="81" spans="1:18" x14ac:dyDescent="0.25">
      <c r="A81" s="146" t="str">
        <f>'Crisis Indicator Data'!A78</f>
        <v>Boko Haram crisis in Nigeria</v>
      </c>
      <c r="B81" s="147" t="str">
        <f>'Crisis Indicator Data'!B78</f>
        <v>Conflict</v>
      </c>
      <c r="C81" s="147" t="str">
        <f>'Crisis Indicator Data'!C78</f>
        <v>NGA004</v>
      </c>
      <c r="D81" s="147" t="str">
        <f>'Crisis Indicator Data'!D78</f>
        <v>Nigeria</v>
      </c>
      <c r="E81" s="147" t="str">
        <f>'Crisis Indicator Data'!E78</f>
        <v>NGA</v>
      </c>
      <c r="F81" s="153">
        <f>IF('Crisis Indicator Data'!Q78="x","x",('Crisis Indicator Data'!Q78/1000000))</f>
        <v>0</v>
      </c>
      <c r="G81" s="153">
        <f>IF('Crisis Indicator Data'!R78="x","x",('Crisis Indicator Data'!R78/1000000))</f>
        <v>4.4000000000000004</v>
      </c>
      <c r="H81" s="153">
        <f>IF('Crisis Indicator Data'!S78="x","x",('Crisis Indicator Data'!S78/1000000))</f>
        <v>6.0030000000000001</v>
      </c>
      <c r="I81" s="153">
        <f>IF('Crisis Indicator Data'!T78="x","x",('Crisis Indicator Data'!T78/1000000))</f>
        <v>2.6970000000000001</v>
      </c>
      <c r="J81" s="153">
        <f>IF('Crisis Indicator Data'!U78="x","x",('Crisis Indicator Data'!U78/1000000))</f>
        <v>0</v>
      </c>
      <c r="K81" s="245">
        <f t="shared" si="6"/>
        <v>4.9000000000000004</v>
      </c>
      <c r="L81" s="141">
        <f>IF(F81="x","x",(F81*1000000/VLOOKUP($C81,'Crisis Indicator Data'!$C$3:$H$198,5,FALSE)))</f>
        <v>0</v>
      </c>
      <c r="M81" s="141">
        <f>IF(G81="x","x",(G81*1000000/VLOOKUP($C81,'Crisis Indicator Data'!$C$3:$H$198,5,FALSE)))</f>
        <v>0.33587786259541985</v>
      </c>
      <c r="N81" s="141">
        <f>IF(H81="x","x",(H81*1000000/VLOOKUP($C81,'Crisis Indicator Data'!$C$3:$H$198,5,FALSE)))</f>
        <v>0.4582442748091603</v>
      </c>
      <c r="O81" s="141">
        <f>IF(I81="x","x",(I81*1000000/VLOOKUP($C81,'Crisis Indicator Data'!$C$3:$H$198,5,FALSE)))</f>
        <v>0.20587786259541985</v>
      </c>
      <c r="P81" s="141">
        <f>IF(J81="x","x",(J81*1000000/VLOOKUP($C81,'Crisis Indicator Data'!$C$3:$H$198,5,FALSE)))</f>
        <v>0</v>
      </c>
      <c r="Q81" s="239">
        <f t="shared" si="7"/>
        <v>4</v>
      </c>
      <c r="R81" s="239">
        <f t="shared" si="8"/>
        <v>4.45</v>
      </c>
    </row>
    <row r="82" spans="1:18" x14ac:dyDescent="0.25">
      <c r="A82" s="146" t="str">
        <f>'Crisis Indicator Data'!A79</f>
        <v>Northwest Banditry</v>
      </c>
      <c r="B82" s="147" t="str">
        <f>'Crisis Indicator Data'!B79</f>
        <v>Other type of violence</v>
      </c>
      <c r="C82" s="147" t="str">
        <f>'Crisis Indicator Data'!C79</f>
        <v>NGA007</v>
      </c>
      <c r="D82" s="147" t="str">
        <f>'Crisis Indicator Data'!D79</f>
        <v>Nigeria</v>
      </c>
      <c r="E82" s="147" t="str">
        <f>'Crisis Indicator Data'!E79</f>
        <v>NGA</v>
      </c>
      <c r="F82" s="153">
        <f>IF('Crisis Indicator Data'!Q79="x","x",('Crisis Indicator Data'!Q79/1000000))</f>
        <v>29.992999999999999</v>
      </c>
      <c r="G82" s="153">
        <f>IF('Crisis Indicator Data'!R79="x","x",('Crisis Indicator Data'!R79/1000000))</f>
        <v>0</v>
      </c>
      <c r="H82" s="153">
        <f>IF('Crisis Indicator Data'!S79="x","x",('Crisis Indicator Data'!S79/1000000))</f>
        <v>5.6</v>
      </c>
      <c r="I82" s="153">
        <f>IF('Crisis Indicator Data'!T79="x","x",('Crisis Indicator Data'!T79/1000000))</f>
        <v>0</v>
      </c>
      <c r="J82" s="153">
        <f>IF('Crisis Indicator Data'!U79="x","x",('Crisis Indicator Data'!U79/1000000))</f>
        <v>0</v>
      </c>
      <c r="K82" s="245">
        <f t="shared" si="6"/>
        <v>4.5999999999999996</v>
      </c>
      <c r="L82" s="141">
        <f>IF(F82="x","x",(F82*1000000/VLOOKUP($C82,'Crisis Indicator Data'!$C$3:$H$198,5,FALSE)))</f>
        <v>0.84266569269238334</v>
      </c>
      <c r="M82" s="141">
        <f>IF(G82="x","x",(G82*1000000/VLOOKUP($C82,'Crisis Indicator Data'!$C$3:$H$198,5,FALSE)))</f>
        <v>0</v>
      </c>
      <c r="N82" s="141">
        <f>IF(H82="x","x",(H82*1000000/VLOOKUP($C82,'Crisis Indicator Data'!$C$3:$H$198,5,FALSE)))</f>
        <v>0.15733430730761666</v>
      </c>
      <c r="O82" s="141">
        <f>IF(I82="x","x",(I82*1000000/VLOOKUP($C82,'Crisis Indicator Data'!$C$3:$H$198,5,FALSE)))</f>
        <v>0</v>
      </c>
      <c r="P82" s="141">
        <f>IF(J82="x","x",(J82*1000000/VLOOKUP($C82,'Crisis Indicator Data'!$C$3:$H$198,5,FALSE)))</f>
        <v>0</v>
      </c>
      <c r="Q82" s="239">
        <f t="shared" si="7"/>
        <v>3</v>
      </c>
      <c r="R82" s="239">
        <f t="shared" si="8"/>
        <v>3.8</v>
      </c>
    </row>
    <row r="83" spans="1:18" x14ac:dyDescent="0.25">
      <c r="A83" s="146" t="str">
        <f>'Crisis Indicator Data'!A80</f>
        <v>Cameroonian Refugees in Nigeria</v>
      </c>
      <c r="B83" s="147" t="str">
        <f>'Crisis Indicator Data'!B80</f>
        <v>International displacement</v>
      </c>
      <c r="C83" s="147" t="str">
        <f>'Crisis Indicator Data'!C80</f>
        <v>NGA008</v>
      </c>
      <c r="D83" s="147" t="str">
        <f>'Crisis Indicator Data'!D80</f>
        <v>Nigeria</v>
      </c>
      <c r="E83" s="147" t="str">
        <f>'Crisis Indicator Data'!E80</f>
        <v>NGA</v>
      </c>
      <c r="F83" s="153">
        <f>IF('Crisis Indicator Data'!Q80="x","x",('Crisis Indicator Data'!Q80/1000000))</f>
        <v>12.608000000000001</v>
      </c>
      <c r="G83" s="153">
        <f>IF('Crisis Indicator Data'!R80="x","x",('Crisis Indicator Data'!R80/1000000))</f>
        <v>0</v>
      </c>
      <c r="H83" s="153">
        <f>IF('Crisis Indicator Data'!S80="x","x",('Crisis Indicator Data'!S80/1000000))</f>
        <v>6.7000000000000004E-2</v>
      </c>
      <c r="I83" s="153">
        <f>IF('Crisis Indicator Data'!T80="x","x",('Crisis Indicator Data'!T80/1000000))</f>
        <v>0</v>
      </c>
      <c r="J83" s="153">
        <f>IF('Crisis Indicator Data'!U80="x","x",('Crisis Indicator Data'!U80/1000000))</f>
        <v>0</v>
      </c>
      <c r="K83" s="245">
        <f t="shared" si="6"/>
        <v>1.4</v>
      </c>
      <c r="L83" s="141">
        <f>IF(F83="x","x",(F83*1000000/VLOOKUP($C83,'Crisis Indicator Data'!$C$3:$H$198,5,FALSE)))</f>
        <v>0.99471400394477316</v>
      </c>
      <c r="M83" s="141">
        <f>IF(G83="x","x",(G83*1000000/VLOOKUP($C83,'Crisis Indicator Data'!$C$3:$H$198,5,FALSE)))</f>
        <v>0</v>
      </c>
      <c r="N83" s="141">
        <f>IF(H83="x","x",(H83*1000000/VLOOKUP($C83,'Crisis Indicator Data'!$C$3:$H$198,5,FALSE)))</f>
        <v>5.2859960552268243E-3</v>
      </c>
      <c r="O83" s="141">
        <f>IF(I83="x","x",(I83*1000000/VLOOKUP($C83,'Crisis Indicator Data'!$C$3:$H$198,5,FALSE)))</f>
        <v>0</v>
      </c>
      <c r="P83" s="141">
        <f>IF(J83="x","x",(J83*1000000/VLOOKUP($C83,'Crisis Indicator Data'!$C$3:$H$198,5,FALSE)))</f>
        <v>0</v>
      </c>
      <c r="Q83" s="239">
        <f t="shared" si="7"/>
        <v>1</v>
      </c>
      <c r="R83" s="239">
        <f t="shared" si="8"/>
        <v>1.2</v>
      </c>
    </row>
    <row r="84" spans="1:18" x14ac:dyDescent="0.25">
      <c r="A84" s="146" t="str">
        <f>'Crisis Indicator Data'!A81</f>
        <v>Socioeconomic crisis in Nicaragua</v>
      </c>
      <c r="B84" s="147" t="str">
        <f>'Crisis Indicator Data'!B81</f>
        <v>Political and economic crisis</v>
      </c>
      <c r="C84" s="147" t="str">
        <f>'Crisis Indicator Data'!C81</f>
        <v>NIC001</v>
      </c>
      <c r="D84" s="147" t="str">
        <f>'Crisis Indicator Data'!D81</f>
        <v>Nicaragua</v>
      </c>
      <c r="E84" s="147" t="str">
        <f>'Crisis Indicator Data'!E81</f>
        <v>NIC</v>
      </c>
      <c r="F84" s="153" t="str">
        <f>IF('Crisis Indicator Data'!Q81="x","x",('Crisis Indicator Data'!Q81/1000000))</f>
        <v>x</v>
      </c>
      <c r="G84" s="153" t="str">
        <f>IF('Crisis Indicator Data'!R81="x","x",('Crisis Indicator Data'!R81/1000000))</f>
        <v>x</v>
      </c>
      <c r="H84" s="153" t="str">
        <f>IF('Crisis Indicator Data'!S81="x","x",('Crisis Indicator Data'!S81/1000000))</f>
        <v>x</v>
      </c>
      <c r="I84" s="153">
        <f>IF('Crisis Indicator Data'!T81="x","x",('Crisis Indicator Data'!T81/1000000))</f>
        <v>0</v>
      </c>
      <c r="J84" s="153">
        <f>IF('Crisis Indicator Data'!U81="x","x",('Crisis Indicator Data'!U81/1000000))</f>
        <v>0</v>
      </c>
      <c r="K84" s="245" t="str">
        <f t="shared" si="6"/>
        <v>x</v>
      </c>
      <c r="L84" s="141" t="str">
        <f>IF(F84="x","x",(F84*1000000/VLOOKUP($C84,'Crisis Indicator Data'!$C$3:$H$198,5,FALSE)))</f>
        <v>x</v>
      </c>
      <c r="M84" s="141" t="str">
        <f>IF(G84="x","x",(G84*1000000/VLOOKUP($C84,'Crisis Indicator Data'!$C$3:$H$198,5,FALSE)))</f>
        <v>x</v>
      </c>
      <c r="N84" s="141" t="str">
        <f>IF(H84="x","x",(H84*1000000/VLOOKUP($C84,'Crisis Indicator Data'!$C$3:$H$198,5,FALSE)))</f>
        <v>x</v>
      </c>
      <c r="O84" s="141">
        <f>IF(I84="x","x",(I84*1000000/VLOOKUP($C84,'Crisis Indicator Data'!$C$3:$H$198,5,FALSE)))</f>
        <v>0</v>
      </c>
      <c r="P84" s="141">
        <f>IF(J84="x","x",(J84*1000000/VLOOKUP($C84,'Crisis Indicator Data'!$C$3:$H$198,5,FALSE)))</f>
        <v>0</v>
      </c>
      <c r="Q84" s="239" t="str">
        <f t="shared" si="7"/>
        <v>x</v>
      </c>
      <c r="R84" s="239" t="str">
        <f t="shared" si="8"/>
        <v>x</v>
      </c>
    </row>
    <row r="85" spans="1:18" x14ac:dyDescent="0.25">
      <c r="A85" s="146" t="str">
        <f>'Crisis Indicator Data'!A82</f>
        <v>Hurricane Eta and Iota in Nicaragua</v>
      </c>
      <c r="B85" s="147" t="str">
        <f>'Crisis Indicator Data'!B82</f>
        <v>Tropical cyclone</v>
      </c>
      <c r="C85" s="147" t="str">
        <f>'Crisis Indicator Data'!C82</f>
        <v>NIC002</v>
      </c>
      <c r="D85" s="147" t="str">
        <f>'Crisis Indicator Data'!D82</f>
        <v>Nicaragua</v>
      </c>
      <c r="E85" s="147" t="str">
        <f>'Crisis Indicator Data'!E82</f>
        <v>NIC</v>
      </c>
      <c r="F85" s="153">
        <f>IF('Crisis Indicator Data'!Q82="x","x",('Crisis Indicator Data'!Q82/1000000))</f>
        <v>0.86099999999999999</v>
      </c>
      <c r="G85" s="153">
        <f>IF('Crisis Indicator Data'!R82="x","x",('Crisis Indicator Data'!R82/1000000))</f>
        <v>1.7270000000000001</v>
      </c>
      <c r="H85" s="153">
        <f>IF('Crisis Indicator Data'!S82="x","x",('Crisis Indicator Data'!S82/1000000))</f>
        <v>7.2999999999999995E-2</v>
      </c>
      <c r="I85" s="153">
        <f>IF('Crisis Indicator Data'!T82="x","x",('Crisis Indicator Data'!T82/1000000))</f>
        <v>0</v>
      </c>
      <c r="J85" s="153">
        <f>IF('Crisis Indicator Data'!U82="x","x",('Crisis Indicator Data'!U82/1000000))</f>
        <v>0</v>
      </c>
      <c r="K85" s="245">
        <f t="shared" si="6"/>
        <v>1.4</v>
      </c>
      <c r="L85" s="141">
        <f>IF(F85="x","x",(F85*1000000/VLOOKUP($C85,'Crisis Indicator Data'!$C$3:$H$198,5,FALSE)))</f>
        <v>0.32356257046223225</v>
      </c>
      <c r="M85" s="141">
        <f>IF(G85="x","x",(G85*1000000/VLOOKUP($C85,'Crisis Indicator Data'!$C$3:$H$198,5,FALSE)))</f>
        <v>0.64900413378429167</v>
      </c>
      <c r="N85" s="141">
        <f>IF(H85="x","x",(H85*1000000/VLOOKUP($C85,'Crisis Indicator Data'!$C$3:$H$198,5,FALSE)))</f>
        <v>2.7433295753476136E-2</v>
      </c>
      <c r="O85" s="141">
        <f>IF(I85="x","x",(I85*1000000/VLOOKUP($C85,'Crisis Indicator Data'!$C$3:$H$198,5,FALSE)))</f>
        <v>0</v>
      </c>
      <c r="P85" s="141">
        <f>IF(J85="x","x",(J85*1000000/VLOOKUP($C85,'Crisis Indicator Data'!$C$3:$H$198,5,FALSE)))</f>
        <v>0</v>
      </c>
      <c r="Q85" s="239">
        <f t="shared" si="7"/>
        <v>2</v>
      </c>
      <c r="R85" s="239">
        <f t="shared" si="8"/>
        <v>1.7</v>
      </c>
    </row>
    <row r="86" spans="1:18" x14ac:dyDescent="0.25">
      <c r="A86" s="146" t="str">
        <f>'Crisis Indicator Data'!A83</f>
        <v>Complex crisis in Pakistan</v>
      </c>
      <c r="B86" s="147" t="str">
        <f>'Crisis Indicator Data'!B83</f>
        <v>Complex crisis</v>
      </c>
      <c r="C86" s="147" t="str">
        <f>'Crisis Indicator Data'!C83</f>
        <v>PAK001</v>
      </c>
      <c r="D86" s="147" t="str">
        <f>'Crisis Indicator Data'!D83</f>
        <v>Pakistan</v>
      </c>
      <c r="E86" s="147" t="str">
        <f>'Crisis Indicator Data'!E83</f>
        <v>PAK</v>
      </c>
      <c r="F86" s="153">
        <f>IF('Crisis Indicator Data'!Q83="x","x",('Crisis Indicator Data'!Q83/1000000))</f>
        <v>80.430999999999997</v>
      </c>
      <c r="G86" s="153">
        <f>IF('Crisis Indicator Data'!R83="x","x",('Crisis Indicator Data'!R83/1000000))</f>
        <v>133.76900000000001</v>
      </c>
      <c r="H86" s="153">
        <f>IF('Crisis Indicator Data'!S83="x","x",('Crisis Indicator Data'!S83/1000000))</f>
        <v>10.443</v>
      </c>
      <c r="I86" s="153">
        <f>IF('Crisis Indicator Data'!T83="x","x",('Crisis Indicator Data'!T83/1000000))</f>
        <v>0.55700000000000005</v>
      </c>
      <c r="J86" s="153">
        <f>IF('Crisis Indicator Data'!U83="x","x",('Crisis Indicator Data'!U83/1000000))</f>
        <v>0</v>
      </c>
      <c r="K86" s="245">
        <f t="shared" si="6"/>
        <v>5</v>
      </c>
      <c r="L86" s="141">
        <f>IF(F86="x","x",(F86*1000000/VLOOKUP($C86,'Crisis Indicator Data'!$C$3:$H$198,5,FALSE)))</f>
        <v>0.35715364120781529</v>
      </c>
      <c r="M86" s="141">
        <f>IF(G86="x","x",(G86*1000000/VLOOKUP($C86,'Crisis Indicator Data'!$C$3:$H$198,5,FALSE)))</f>
        <v>0.59400088809946716</v>
      </c>
      <c r="N86" s="141">
        <f>IF(H86="x","x",(H86*1000000/VLOOKUP($C86,'Crisis Indicator Data'!$C$3:$H$198,5,FALSE)))</f>
        <v>4.6372113676731795E-2</v>
      </c>
      <c r="O86" s="141">
        <f>IF(I86="x","x",(I86*1000000/VLOOKUP($C86,'Crisis Indicator Data'!$C$3:$H$198,5,FALSE)))</f>
        <v>2.4733570159857902E-3</v>
      </c>
      <c r="P86" s="141">
        <f>IF(J86="x","x",(J86*1000000/VLOOKUP($C86,'Crisis Indicator Data'!$C$3:$H$198,5,FALSE)))</f>
        <v>0</v>
      </c>
      <c r="Q86" s="239">
        <f t="shared" si="7"/>
        <v>2</v>
      </c>
      <c r="R86" s="239">
        <f t="shared" si="8"/>
        <v>3.5</v>
      </c>
    </row>
    <row r="87" spans="1:18" x14ac:dyDescent="0.25">
      <c r="A87" s="146" t="str">
        <f>'Crisis Indicator Data'!A84</f>
        <v>Kashmir conflict in Pakistan</v>
      </c>
      <c r="B87" s="147" t="str">
        <f>'Crisis Indicator Data'!B84</f>
        <v>Conflict</v>
      </c>
      <c r="C87" s="147" t="str">
        <f>'Crisis Indicator Data'!C84</f>
        <v>PAK004</v>
      </c>
      <c r="D87" s="147" t="str">
        <f>'Crisis Indicator Data'!D84</f>
        <v>Pakistan</v>
      </c>
      <c r="E87" s="147" t="str">
        <f>'Crisis Indicator Data'!E84</f>
        <v>PAK</v>
      </c>
      <c r="F87" s="153" t="str">
        <f>IF('Crisis Indicator Data'!Q84="x","x",('Crisis Indicator Data'!Q84/1000000))</f>
        <v>x</v>
      </c>
      <c r="G87" s="153" t="str">
        <f>IF('Crisis Indicator Data'!R84="x","x",('Crisis Indicator Data'!R84/1000000))</f>
        <v>x</v>
      </c>
      <c r="H87" s="153" t="str">
        <f>IF('Crisis Indicator Data'!S84="x","x",('Crisis Indicator Data'!S84/1000000))</f>
        <v>x</v>
      </c>
      <c r="I87" s="153" t="str">
        <f>IF('Crisis Indicator Data'!T84="x","x",('Crisis Indicator Data'!T84/1000000))</f>
        <v>x</v>
      </c>
      <c r="J87" s="153" t="str">
        <f>IF('Crisis Indicator Data'!U84="x","x",('Crisis Indicator Data'!U84/1000000))</f>
        <v>x</v>
      </c>
      <c r="K87" s="245" t="str">
        <f t="shared" si="6"/>
        <v>x</v>
      </c>
      <c r="L87" s="141" t="str">
        <f>IF(F87="x","x",(F87*1000000/VLOOKUP($C87,'Crisis Indicator Data'!$C$3:$H$198,5,FALSE)))</f>
        <v>x</v>
      </c>
      <c r="M87" s="141" t="str">
        <f>IF(G87="x","x",(G87*1000000/VLOOKUP($C87,'Crisis Indicator Data'!$C$3:$H$198,5,FALSE)))</f>
        <v>x</v>
      </c>
      <c r="N87" s="141" t="str">
        <f>IF(H87="x","x",(H87*1000000/VLOOKUP($C87,'Crisis Indicator Data'!$C$3:$H$198,5,FALSE)))</f>
        <v>x</v>
      </c>
      <c r="O87" s="141" t="str">
        <f>IF(I87="x","x",(I87*1000000/VLOOKUP($C87,'Crisis Indicator Data'!$C$3:$H$198,5,FALSE)))</f>
        <v>x</v>
      </c>
      <c r="P87" s="141" t="str">
        <f>IF(J87="x","x",(J87*1000000/VLOOKUP($C87,'Crisis Indicator Data'!$C$3:$H$198,5,FALSE)))</f>
        <v>x</v>
      </c>
      <c r="Q87" s="239" t="str">
        <f t="shared" si="7"/>
        <v>x</v>
      </c>
      <c r="R87" s="239" t="str">
        <f t="shared" si="8"/>
        <v>x</v>
      </c>
    </row>
    <row r="88" spans="1:18" x14ac:dyDescent="0.25">
      <c r="A88" s="146" t="str">
        <f>'Crisis Indicator Data'!A85</f>
        <v>Venezuela displacement in Peru</v>
      </c>
      <c r="B88" s="147" t="str">
        <f>'Crisis Indicator Data'!B85</f>
        <v>International displacement</v>
      </c>
      <c r="C88" s="147" t="str">
        <f>'Crisis Indicator Data'!C85</f>
        <v>PER002</v>
      </c>
      <c r="D88" s="147" t="str">
        <f>'Crisis Indicator Data'!D85</f>
        <v>Peru</v>
      </c>
      <c r="E88" s="147" t="str">
        <f>'Crisis Indicator Data'!E85</f>
        <v>PER</v>
      </c>
      <c r="F88" s="153">
        <f>IF('Crisis Indicator Data'!Q85="x","x",('Crisis Indicator Data'!Q85/1000000))</f>
        <v>13.65</v>
      </c>
      <c r="G88" s="153">
        <f>IF('Crisis Indicator Data'!R85="x","x",('Crisis Indicator Data'!R85/1000000))</f>
        <v>5.8000000000000003E-2</v>
      </c>
      <c r="H88" s="153">
        <f>IF('Crisis Indicator Data'!S85="x","x",('Crisis Indicator Data'!S85/1000000))</f>
        <v>1.31</v>
      </c>
      <c r="I88" s="153">
        <f>IF('Crisis Indicator Data'!T85="x","x",('Crisis Indicator Data'!T85/1000000))</f>
        <v>0</v>
      </c>
      <c r="J88" s="153">
        <f>IF('Crisis Indicator Data'!U85="x","x",('Crisis Indicator Data'!U85/1000000))</f>
        <v>0</v>
      </c>
      <c r="K88" s="245">
        <f t="shared" si="6"/>
        <v>3.5</v>
      </c>
      <c r="L88" s="141">
        <f>IF(F88="x","x",(F88*1000000/VLOOKUP($C88,'Crisis Indicator Data'!$C$3:$H$198,5,FALSE)))</f>
        <v>0.8359872611464968</v>
      </c>
      <c r="M88" s="141">
        <f>IF(G88="x","x",(G88*1000000/VLOOKUP($C88,'Crisis Indicator Data'!$C$3:$H$198,5,FALSE)))</f>
        <v>3.5521803037726605E-3</v>
      </c>
      <c r="N88" s="141">
        <f>IF(H88="x","x",(H88*1000000/VLOOKUP($C88,'Crisis Indicator Data'!$C$3:$H$198,5,FALSE)))</f>
        <v>8.0230279274865257E-2</v>
      </c>
      <c r="O88" s="141">
        <f>IF(I88="x","x",(I88*1000000/VLOOKUP($C88,'Crisis Indicator Data'!$C$3:$H$198,5,FALSE)))</f>
        <v>0</v>
      </c>
      <c r="P88" s="141">
        <f>IF(J88="x","x",(J88*1000000/VLOOKUP($C88,'Crisis Indicator Data'!$C$3:$H$198,5,FALSE)))</f>
        <v>0</v>
      </c>
      <c r="Q88" s="239">
        <f t="shared" si="7"/>
        <v>3</v>
      </c>
      <c r="R88" s="239">
        <f t="shared" si="8"/>
        <v>3.25</v>
      </c>
    </row>
    <row r="89" spans="1:18" x14ac:dyDescent="0.25">
      <c r="A89" s="146" t="str">
        <f>'Crisis Indicator Data'!A86</f>
        <v>Mindanao conflict</v>
      </c>
      <c r="B89" s="147" t="str">
        <f>'Crisis Indicator Data'!B86</f>
        <v>Conflict</v>
      </c>
      <c r="C89" s="147" t="str">
        <f>'Crisis Indicator Data'!C86</f>
        <v>PHL003</v>
      </c>
      <c r="D89" s="147" t="str">
        <f>'Crisis Indicator Data'!D86</f>
        <v>Philippines</v>
      </c>
      <c r="E89" s="147" t="str">
        <f>'Crisis Indicator Data'!E86</f>
        <v>PHL</v>
      </c>
      <c r="F89" s="153">
        <f>IF('Crisis Indicator Data'!Q86="x","x",('Crisis Indicator Data'!Q86/1000000))</f>
        <v>23.905000000000001</v>
      </c>
      <c r="G89" s="153">
        <f>IF('Crisis Indicator Data'!R86="x","x",('Crisis Indicator Data'!R86/1000000))</f>
        <v>0</v>
      </c>
      <c r="H89" s="153">
        <f>IF('Crisis Indicator Data'!S86="x","x",('Crisis Indicator Data'!S86/1000000))</f>
        <v>0.13600000000000001</v>
      </c>
      <c r="I89" s="153">
        <f>IF('Crisis Indicator Data'!T86="x","x",('Crisis Indicator Data'!T86/1000000))</f>
        <v>0</v>
      </c>
      <c r="J89" s="153">
        <f>IF('Crisis Indicator Data'!U86="x","x",('Crisis Indicator Data'!U86/1000000))</f>
        <v>0</v>
      </c>
      <c r="K89" s="245">
        <f t="shared" si="6"/>
        <v>1.9</v>
      </c>
      <c r="L89" s="141">
        <f>IF(F89="x","x",(F89*1000000/VLOOKUP($C89,'Crisis Indicator Data'!$C$3:$H$198,5,FALSE)))</f>
        <v>0.91059728782568949</v>
      </c>
      <c r="M89" s="141">
        <f>IF(G89="x","x",(G89*1000000/VLOOKUP($C89,'Crisis Indicator Data'!$C$3:$H$198,5,FALSE)))</f>
        <v>0</v>
      </c>
      <c r="N89" s="141">
        <f>IF(H89="x","x",(H89*1000000/VLOOKUP($C89,'Crisis Indicator Data'!$C$3:$H$198,5,FALSE)))</f>
        <v>5.1805576717964342E-3</v>
      </c>
      <c r="O89" s="141">
        <f>IF(I89="x","x",(I89*1000000/VLOOKUP($C89,'Crisis Indicator Data'!$C$3:$H$198,5,FALSE)))</f>
        <v>0</v>
      </c>
      <c r="P89" s="141">
        <f>IF(J89="x","x",(J89*1000000/VLOOKUP($C89,'Crisis Indicator Data'!$C$3:$H$198,5,FALSE)))</f>
        <v>0</v>
      </c>
      <c r="Q89" s="239">
        <f t="shared" si="7"/>
        <v>1</v>
      </c>
      <c r="R89" s="239">
        <f t="shared" si="8"/>
        <v>1.45</v>
      </c>
    </row>
    <row r="90" spans="1:18" x14ac:dyDescent="0.25">
      <c r="A90" s="146" t="str">
        <f>'Crisis Indicator Data'!A87</f>
        <v>Complex crisis in DPRK</v>
      </c>
      <c r="B90" s="147" t="str">
        <f>'Crisis Indicator Data'!B87</f>
        <v>Complex crisis</v>
      </c>
      <c r="C90" s="147" t="str">
        <f>'Crisis Indicator Data'!C87</f>
        <v>PRK001</v>
      </c>
      <c r="D90" s="147" t="str">
        <f>'Crisis Indicator Data'!D87</f>
        <v>DPRK</v>
      </c>
      <c r="E90" s="147" t="str">
        <f>'Crisis Indicator Data'!E87</f>
        <v>PRK</v>
      </c>
      <c r="F90" s="153">
        <f>IF('Crisis Indicator Data'!Q87="x","x",('Crisis Indicator Data'!Q87/1000000))</f>
        <v>0</v>
      </c>
      <c r="G90" s="153">
        <f>IF('Crisis Indicator Data'!R87="x","x",('Crisis Indicator Data'!R87/1000000))</f>
        <v>15.12</v>
      </c>
      <c r="H90" s="153">
        <f>IF('Crisis Indicator Data'!S87="x","x",('Crisis Indicator Data'!S87/1000000))</f>
        <v>4.97</v>
      </c>
      <c r="I90" s="153">
        <f>IF('Crisis Indicator Data'!T87="x","x",('Crisis Indicator Data'!T87/1000000))</f>
        <v>5.4589999999999996</v>
      </c>
      <c r="J90" s="153">
        <f>IF('Crisis Indicator Data'!U87="x","x",('Crisis Indicator Data'!U87/1000000))</f>
        <v>0</v>
      </c>
      <c r="K90" s="245">
        <f t="shared" si="6"/>
        <v>5</v>
      </c>
      <c r="L90" s="141">
        <f>IF(F90="x","x",(F90*1000000/VLOOKUP($C90,'Crisis Indicator Data'!$C$3:$H$198,5,FALSE)))</f>
        <v>0</v>
      </c>
      <c r="M90" s="141">
        <f>IF(G90="x","x",(G90*1000000/VLOOKUP($C90,'Crisis Indicator Data'!$C$3:$H$198,5,FALSE)))</f>
        <v>0.58910621055092338</v>
      </c>
      <c r="N90" s="141">
        <f>IF(H90="x","x",(H90*1000000/VLOOKUP($C90,'Crisis Indicator Data'!$C$3:$H$198,5,FALSE)))</f>
        <v>0.19364139328294241</v>
      </c>
      <c r="O90" s="141">
        <f>IF(I90="x","x",(I90*1000000/VLOOKUP($C90,'Crisis Indicator Data'!$C$3:$H$198,5,FALSE)))</f>
        <v>0.21269383620353777</v>
      </c>
      <c r="P90" s="141">
        <f>IF(J90="x","x",(J90*1000000/VLOOKUP($C90,'Crisis Indicator Data'!$C$3:$H$198,5,FALSE)))</f>
        <v>0</v>
      </c>
      <c r="Q90" s="239">
        <f t="shared" si="7"/>
        <v>4</v>
      </c>
      <c r="R90" s="239">
        <f t="shared" si="8"/>
        <v>4.5</v>
      </c>
    </row>
    <row r="91" spans="1:18" x14ac:dyDescent="0.25">
      <c r="A91" s="146" t="str">
        <f>'Crisis Indicator Data'!A88</f>
        <v>Conflict in Palestine</v>
      </c>
      <c r="B91" s="147" t="str">
        <f>'Crisis Indicator Data'!B88</f>
        <v>Conflict</v>
      </c>
      <c r="C91" s="147" t="str">
        <f>'Crisis Indicator Data'!C88</f>
        <v>PSE002</v>
      </c>
      <c r="D91" s="147" t="str">
        <f>'Crisis Indicator Data'!D88</f>
        <v>Palestine</v>
      </c>
      <c r="E91" s="147" t="str">
        <f>'Crisis Indicator Data'!E88</f>
        <v>PSE</v>
      </c>
      <c r="F91" s="153">
        <f>IF('Crisis Indicator Data'!Q88="x","x",('Crisis Indicator Data'!Q88/1000000))</f>
        <v>0</v>
      </c>
      <c r="G91" s="153">
        <f>IF('Crisis Indicator Data'!R88="x","x",('Crisis Indicator Data'!R88/1000000))</f>
        <v>1.4</v>
      </c>
      <c r="H91" s="153">
        <f>IF('Crisis Indicator Data'!S88="x","x",('Crisis Indicator Data'!S88/1000000))</f>
        <v>0.95699999999999996</v>
      </c>
      <c r="I91" s="153">
        <f>IF('Crisis Indicator Data'!T88="x","x",('Crisis Indicator Data'!T88/1000000))</f>
        <v>1.4350000000000001</v>
      </c>
      <c r="J91" s="153">
        <f>IF('Crisis Indicator Data'!U88="x","x",('Crisis Indicator Data'!U88/1000000))</f>
        <v>1.4079999999999999</v>
      </c>
      <c r="K91" s="245">
        <f t="shared" si="6"/>
        <v>4.3</v>
      </c>
      <c r="L91" s="141">
        <f>IF(F91="x","x",(F91*1000000/VLOOKUP($C91,'Crisis Indicator Data'!$C$3:$H$198,5,FALSE)))</f>
        <v>0</v>
      </c>
      <c r="M91" s="141">
        <f>IF(G91="x","x",(G91*1000000/VLOOKUP($C91,'Crisis Indicator Data'!$C$3:$H$198,5,FALSE)))</f>
        <v>0.26923076923076922</v>
      </c>
      <c r="N91" s="141">
        <f>IF(H91="x","x",(H91*1000000/VLOOKUP($C91,'Crisis Indicator Data'!$C$3:$H$198,5,FALSE)))</f>
        <v>0.18403846153846154</v>
      </c>
      <c r="O91" s="141">
        <f>IF(I91="x","x",(I91*1000000/VLOOKUP($C91,'Crisis Indicator Data'!$C$3:$H$198,5,FALSE)))</f>
        <v>0.27596153846153848</v>
      </c>
      <c r="P91" s="141">
        <f>IF(J91="x","x",(J91*1000000/VLOOKUP($C91,'Crisis Indicator Data'!$C$3:$H$198,5,FALSE)))</f>
        <v>0.27076923076923076</v>
      </c>
      <c r="Q91" s="239">
        <f t="shared" si="7"/>
        <v>5</v>
      </c>
      <c r="R91" s="239">
        <f t="shared" si="8"/>
        <v>4.6500000000000004</v>
      </c>
    </row>
    <row r="92" spans="1:18" x14ac:dyDescent="0.25">
      <c r="A92" s="146" t="str">
        <f>'Crisis Indicator Data'!A89</f>
        <v>Regional Boko Haram Crisis</v>
      </c>
      <c r="B92" s="147" t="str">
        <f>'Crisis Indicator Data'!B89</f>
        <v>Regional crisis</v>
      </c>
      <c r="C92" s="147" t="str">
        <f>'Crisis Indicator Data'!C89</f>
        <v>REG001</v>
      </c>
      <c r="D92" s="147" t="str">
        <f>'Crisis Indicator Data'!D89</f>
        <v>Nigeria,Niger,Chad,Cameroon</v>
      </c>
      <c r="E92" s="147" t="str">
        <f>'Crisis Indicator Data'!E89</f>
        <v>NGA,NER,TCD,CMR</v>
      </c>
      <c r="F92" s="153">
        <f>IF('Crisis Indicator Data'!Q89="x","x",('Crisis Indicator Data'!Q89/1000000))</f>
        <v>6.0350000000000001</v>
      </c>
      <c r="G92" s="153">
        <f>IF('Crisis Indicator Data'!R89="x","x",('Crisis Indicator Data'!R89/1000000))</f>
        <v>4.2229999999999999</v>
      </c>
      <c r="H92" s="153">
        <f>IF('Crisis Indicator Data'!S89="x","x",('Crisis Indicator Data'!S89/1000000))</f>
        <v>4.6360000000000001</v>
      </c>
      <c r="I92" s="153">
        <f>IF('Crisis Indicator Data'!T89="x","x",('Crisis Indicator Data'!T89/1000000))</f>
        <v>4.2009999999999996</v>
      </c>
      <c r="J92" s="153">
        <f>IF('Crisis Indicator Data'!U89="x","x",('Crisis Indicator Data'!U89/1000000))</f>
        <v>0.122</v>
      </c>
      <c r="K92" s="245">
        <f t="shared" si="6"/>
        <v>4.9000000000000004</v>
      </c>
      <c r="L92" s="141">
        <f>IF(F92="x","x",(F92*1000000/VLOOKUP($C92,'Crisis Indicator Data'!$C$3:$H$198,5,FALSE)))</f>
        <v>0.31404485611697974</v>
      </c>
      <c r="M92" s="141">
        <f>IF(G92="x","x",(G92*1000000/VLOOKUP($C92,'Crisis Indicator Data'!$C$3:$H$198,5,FALSE)))</f>
        <v>0.21975334339387001</v>
      </c>
      <c r="N92" s="141">
        <f>IF(H92="x","x",(H92*1000000/VLOOKUP($C92,'Crisis Indicator Data'!$C$3:$H$198,5,FALSE)))</f>
        <v>0.24124473122755893</v>
      </c>
      <c r="O92" s="141">
        <f>IF(I92="x","x",(I92*1000000/VLOOKUP($C92,'Crisis Indicator Data'!$C$3:$H$198,5,FALSE)))</f>
        <v>0.21860852370297132</v>
      </c>
      <c r="P92" s="141">
        <f>IF(J92="x","x",(J92*1000000/VLOOKUP($C92,'Crisis Indicator Data'!$C$3:$H$198,5,FALSE)))</f>
        <v>6.348545558619972E-3</v>
      </c>
      <c r="Q92" s="239">
        <f t="shared" si="7"/>
        <v>4</v>
      </c>
      <c r="R92" s="239">
        <f t="shared" si="8"/>
        <v>4.45</v>
      </c>
    </row>
    <row r="93" spans="1:18" x14ac:dyDescent="0.25">
      <c r="A93" s="146" t="str">
        <f>'Crisis Indicator Data'!A90</f>
        <v>Venezuela Regional Crisis</v>
      </c>
      <c r="B93" s="147" t="str">
        <f>'Crisis Indicator Data'!B90</f>
        <v>Regional crisis</v>
      </c>
      <c r="C93" s="147" t="str">
        <f>'Crisis Indicator Data'!C90</f>
        <v>REG002</v>
      </c>
      <c r="D93" s="147" t="str">
        <f>'Crisis Indicator Data'!D90</f>
        <v>Venezuela,Brazil,Colombia,Ecuador,Peru,Trinidad and Tobago</v>
      </c>
      <c r="E93" s="147" t="str">
        <f>'Crisis Indicator Data'!E90</f>
        <v>VEN,BRA,COL,ECU,PER,TTO</v>
      </c>
      <c r="F93" s="153">
        <f>IF('Crisis Indicator Data'!Q90="x","x",('Crisis Indicator Data'!Q90/1000000))</f>
        <v>39.506</v>
      </c>
      <c r="G93" s="153">
        <f>IF('Crisis Indicator Data'!R90="x","x",('Crisis Indicator Data'!R90/1000000))</f>
        <v>13.009</v>
      </c>
      <c r="H93" s="153">
        <f>IF('Crisis Indicator Data'!S90="x","x",('Crisis Indicator Data'!S90/1000000))</f>
        <v>20.391999999999999</v>
      </c>
      <c r="I93" s="153">
        <f>IF('Crisis Indicator Data'!T90="x","x",('Crisis Indicator Data'!T90/1000000))</f>
        <v>0.16200000000000001</v>
      </c>
      <c r="J93" s="153">
        <f>IF('Crisis Indicator Data'!U90="x","x",('Crisis Indicator Data'!U90/1000000))</f>
        <v>0</v>
      </c>
      <c r="K93" s="245">
        <f t="shared" si="6"/>
        <v>5</v>
      </c>
      <c r="L93" s="141">
        <f>IF(F93="x","x",(F93*1000000/VLOOKUP($C93,'Crisis Indicator Data'!$C$3:$H$198,5,FALSE)))</f>
        <v>0.54066704074231209</v>
      </c>
      <c r="M93" s="141">
        <f>IF(G93="x","x",(G93*1000000/VLOOKUP($C93,'Crisis Indicator Data'!$C$3:$H$198,5,FALSE)))</f>
        <v>0.17803719771722618</v>
      </c>
      <c r="N93" s="141">
        <f>IF(H93="x","x",(H93*1000000/VLOOKUP($C93,'Crisis Indicator Data'!$C$3:$H$198,5,FALSE)))</f>
        <v>0.27907867905678196</v>
      </c>
      <c r="O93" s="141">
        <f>IF(I93="x","x",(I93*1000000/VLOOKUP($C93,'Crisis Indicator Data'!$C$3:$H$198,5,FALSE)))</f>
        <v>2.2170824836798093E-3</v>
      </c>
      <c r="P93" s="141">
        <f>IF(J93="x","x",(J93*1000000/VLOOKUP($C93,'Crisis Indicator Data'!$C$3:$H$198,5,FALSE)))</f>
        <v>0</v>
      </c>
      <c r="Q93" s="239">
        <f t="shared" si="7"/>
        <v>3</v>
      </c>
      <c r="R93" s="239">
        <f t="shared" si="8"/>
        <v>4</v>
      </c>
    </row>
    <row r="94" spans="1:18" x14ac:dyDescent="0.25">
      <c r="A94" s="146" t="str">
        <f>'Crisis Indicator Data'!A91</f>
        <v>Regional Kashmir conflict</v>
      </c>
      <c r="B94" s="147" t="str">
        <f>'Crisis Indicator Data'!B91</f>
        <v>Regional crisis</v>
      </c>
      <c r="C94" s="147" t="str">
        <f>'Crisis Indicator Data'!C91</f>
        <v>REG003</v>
      </c>
      <c r="D94" s="147" t="str">
        <f>'Crisis Indicator Data'!D91</f>
        <v>India,Pakistan</v>
      </c>
      <c r="E94" s="147" t="str">
        <f>'Crisis Indicator Data'!E91</f>
        <v>IND,PAK</v>
      </c>
      <c r="F94" s="153" t="str">
        <f>IF('Crisis Indicator Data'!Q91="x","x",('Crisis Indicator Data'!Q91/1000000))</f>
        <v>x</v>
      </c>
      <c r="G94" s="153" t="str">
        <f>IF('Crisis Indicator Data'!R91="x","x",('Crisis Indicator Data'!R91/1000000))</f>
        <v>x</v>
      </c>
      <c r="H94" s="153" t="str">
        <f>IF('Crisis Indicator Data'!S91="x","x",('Crisis Indicator Data'!S91/1000000))</f>
        <v>x</v>
      </c>
      <c r="I94" s="153" t="str">
        <f>IF('Crisis Indicator Data'!T91="x","x",('Crisis Indicator Data'!T91/1000000))</f>
        <v>x</v>
      </c>
      <c r="J94" s="153" t="str">
        <f>IF('Crisis Indicator Data'!U91="x","x",('Crisis Indicator Data'!U91/1000000))</f>
        <v>x</v>
      </c>
      <c r="K94" s="245" t="str">
        <f t="shared" si="6"/>
        <v>x</v>
      </c>
      <c r="L94" s="141" t="str">
        <f>IF(F94="x","x",(F94*1000000/VLOOKUP($C94,'Crisis Indicator Data'!$C$3:$H$198,5,FALSE)))</f>
        <v>x</v>
      </c>
      <c r="M94" s="141" t="str">
        <f>IF(G94="x","x",(G94*1000000/VLOOKUP($C94,'Crisis Indicator Data'!$C$3:$H$198,5,FALSE)))</f>
        <v>x</v>
      </c>
      <c r="N94" s="141" t="str">
        <f>IF(H94="x","x",(H94*1000000/VLOOKUP($C94,'Crisis Indicator Data'!$C$3:$H$198,5,FALSE)))</f>
        <v>x</v>
      </c>
      <c r="O94" s="141" t="str">
        <f>IF(I94="x","x",(I94*1000000/VLOOKUP($C94,'Crisis Indicator Data'!$C$3:$H$198,5,FALSE)))</f>
        <v>x</v>
      </c>
      <c r="P94" s="141" t="str">
        <f>IF(J94="x","x",(J94*1000000/VLOOKUP($C94,'Crisis Indicator Data'!$C$3:$H$198,5,FALSE)))</f>
        <v>x</v>
      </c>
      <c r="Q94" s="239" t="str">
        <f t="shared" si="7"/>
        <v>x</v>
      </c>
      <c r="R94" s="239" t="str">
        <f t="shared" si="8"/>
        <v>x</v>
      </c>
    </row>
    <row r="95" spans="1:18" x14ac:dyDescent="0.25">
      <c r="A95" s="146" t="str">
        <f>'Crisis Indicator Data'!A92</f>
        <v>Syrian Regional Crisis</v>
      </c>
      <c r="B95" s="147" t="str">
        <f>'Crisis Indicator Data'!B92</f>
        <v>Regional crisis</v>
      </c>
      <c r="C95" s="147" t="str">
        <f>'Crisis Indicator Data'!C92</f>
        <v>REG004</v>
      </c>
      <c r="D95" s="147" t="str">
        <f>'Crisis Indicator Data'!D92</f>
        <v>Syria,Turkey,Iraq,Egypt,Jordan,Lebanon</v>
      </c>
      <c r="E95" s="147" t="str">
        <f>'Crisis Indicator Data'!E92</f>
        <v>SYR,TUR,IRQ,EGY,JOR,LBN</v>
      </c>
      <c r="F95" s="153">
        <f>IF('Crisis Indicator Data'!Q92="x","x",('Crisis Indicator Data'!Q92/1000000))</f>
        <v>67.421999999999997</v>
      </c>
      <c r="G95" s="153">
        <f>IF('Crisis Indicator Data'!R92="x","x",('Crisis Indicator Data'!R92/1000000))</f>
        <v>9.1229999999999993</v>
      </c>
      <c r="H95" s="153">
        <f>IF('Crisis Indicator Data'!S92="x","x",('Crisis Indicator Data'!S92/1000000))</f>
        <v>4.8680000000000003</v>
      </c>
      <c r="I95" s="153">
        <f>IF('Crisis Indicator Data'!T92="x","x",('Crisis Indicator Data'!T92/1000000))</f>
        <v>10.178000000000001</v>
      </c>
      <c r="J95" s="153">
        <f>IF('Crisis Indicator Data'!U92="x","x",('Crisis Indicator Data'!U92/1000000))</f>
        <v>6.07</v>
      </c>
      <c r="K95" s="245">
        <f t="shared" si="6"/>
        <v>5</v>
      </c>
      <c r="L95" s="141">
        <f>IF(F95="x","x",(F95*1000000/VLOOKUP($C95,'Crisis Indicator Data'!$C$3:$H$198,5,FALSE)))</f>
        <v>0.69036770051504692</v>
      </c>
      <c r="M95" s="141">
        <f>IF(G95="x","x",(G95*1000000/VLOOKUP($C95,'Crisis Indicator Data'!$C$3:$H$198,5,FALSE)))</f>
        <v>9.3414976295552982E-2</v>
      </c>
      <c r="N95" s="141">
        <f>IF(H95="x","x",(H95*1000000/VLOOKUP($C95,'Crisis Indicator Data'!$C$3:$H$198,5,FALSE)))</f>
        <v>4.984589549564309E-2</v>
      </c>
      <c r="O95" s="141">
        <f>IF(I95="x","x",(I95*1000000/VLOOKUP($C95,'Crisis Indicator Data'!$C$3:$H$198,5,FALSE)))</f>
        <v>0.10421765085346249</v>
      </c>
      <c r="P95" s="141">
        <f>IF(J95="x","x",(J95*1000000/VLOOKUP($C95,'Crisis Indicator Data'!$C$3:$H$198,5,FALSE)))</f>
        <v>6.2153776840294488E-2</v>
      </c>
      <c r="Q95" s="239">
        <f t="shared" si="7"/>
        <v>5</v>
      </c>
      <c r="R95" s="239">
        <f t="shared" si="8"/>
        <v>5</v>
      </c>
    </row>
    <row r="96" spans="1:18" x14ac:dyDescent="0.25">
      <c r="A96" s="146" t="str">
        <f>'Crisis Indicator Data'!A93</f>
        <v xml:space="preserve">Eastern Mediterranean Route </v>
      </c>
      <c r="B96" s="147" t="str">
        <f>'Crisis Indicator Data'!B93</f>
        <v>Regional crisis</v>
      </c>
      <c r="C96" s="147" t="str">
        <f>'Crisis Indicator Data'!C93</f>
        <v>REG006</v>
      </c>
      <c r="D96" s="147" t="str">
        <f>'Crisis Indicator Data'!D93</f>
        <v>Turkey,Greece</v>
      </c>
      <c r="E96" s="147" t="str">
        <f>'Crisis Indicator Data'!E93</f>
        <v>TUR,GRC</v>
      </c>
      <c r="F96" s="153" t="str">
        <f>IF('Crisis Indicator Data'!Q93="x","x",('Crisis Indicator Data'!Q93/1000000))</f>
        <v>x</v>
      </c>
      <c r="G96" s="153" t="str">
        <f>IF('Crisis Indicator Data'!R93="x","x",('Crisis Indicator Data'!R93/1000000))</f>
        <v>x</v>
      </c>
      <c r="H96" s="153" t="str">
        <f>IF('Crisis Indicator Data'!S93="x","x",('Crisis Indicator Data'!S93/1000000))</f>
        <v>x</v>
      </c>
      <c r="I96" s="153" t="str">
        <f>IF('Crisis Indicator Data'!T93="x","x",('Crisis Indicator Data'!T93/1000000))</f>
        <v>x</v>
      </c>
      <c r="J96" s="153" t="str">
        <f>IF('Crisis Indicator Data'!U93="x","x",('Crisis Indicator Data'!U93/1000000))</f>
        <v>x</v>
      </c>
      <c r="K96" s="245" t="str">
        <f t="shared" si="6"/>
        <v>x</v>
      </c>
      <c r="L96" s="141" t="str">
        <f>IF(F96="x","x",(F96*1000000/VLOOKUP($C96,'Crisis Indicator Data'!$C$3:$H$198,5,FALSE)))</f>
        <v>x</v>
      </c>
      <c r="M96" s="141" t="str">
        <f>IF(G96="x","x",(G96*1000000/VLOOKUP($C96,'Crisis Indicator Data'!$C$3:$H$198,5,FALSE)))</f>
        <v>x</v>
      </c>
      <c r="N96" s="141" t="str">
        <f>IF(H96="x","x",(H96*1000000/VLOOKUP($C96,'Crisis Indicator Data'!$C$3:$H$198,5,FALSE)))</f>
        <v>x</v>
      </c>
      <c r="O96" s="141" t="str">
        <f>IF(I96="x","x",(I96*1000000/VLOOKUP($C96,'Crisis Indicator Data'!$C$3:$H$198,5,FALSE)))</f>
        <v>x</v>
      </c>
      <c r="P96" s="141" t="str">
        <f>IF(J96="x","x",(J96*1000000/VLOOKUP($C96,'Crisis Indicator Data'!$C$3:$H$198,5,FALSE)))</f>
        <v>x</v>
      </c>
      <c r="Q96" s="239" t="str">
        <f t="shared" si="7"/>
        <v>x</v>
      </c>
      <c r="R96" s="239" t="str">
        <f t="shared" si="8"/>
        <v>x</v>
      </c>
    </row>
    <row r="97" spans="1:18" x14ac:dyDescent="0.25">
      <c r="A97" s="146" t="str">
        <f>'Crisis Indicator Data'!A94</f>
        <v>Central Mediterranean Route</v>
      </c>
      <c r="B97" s="147" t="str">
        <f>'Crisis Indicator Data'!B94</f>
        <v>Regional crisis</v>
      </c>
      <c r="C97" s="147" t="str">
        <f>'Crisis Indicator Data'!C94</f>
        <v>REG007</v>
      </c>
      <c r="D97" s="147" t="str">
        <f>'Crisis Indicator Data'!D94</f>
        <v>Algeria,Tunisia,Libya,Italy</v>
      </c>
      <c r="E97" s="147" t="str">
        <f>'Crisis Indicator Data'!E94</f>
        <v>DZA,TUN,LBY,ITA</v>
      </c>
      <c r="F97" s="153" t="str">
        <f>IF('Crisis Indicator Data'!Q94="x","x",('Crisis Indicator Data'!Q94/1000000))</f>
        <v>x</v>
      </c>
      <c r="G97" s="153" t="str">
        <f>IF('Crisis Indicator Data'!R94="x","x",('Crisis Indicator Data'!R94/1000000))</f>
        <v>x</v>
      </c>
      <c r="H97" s="153" t="str">
        <f>IF('Crisis Indicator Data'!S94="x","x",('Crisis Indicator Data'!S94/1000000))</f>
        <v>x</v>
      </c>
      <c r="I97" s="153" t="str">
        <f>IF('Crisis Indicator Data'!T94="x","x",('Crisis Indicator Data'!T94/1000000))</f>
        <v>x</v>
      </c>
      <c r="J97" s="153" t="str">
        <f>IF('Crisis Indicator Data'!U94="x","x",('Crisis Indicator Data'!U94/1000000))</f>
        <v>x</v>
      </c>
      <c r="K97" s="245" t="str">
        <f t="shared" si="6"/>
        <v>x</v>
      </c>
      <c r="L97" s="141" t="str">
        <f>IF(F97="x","x",(F97*1000000/VLOOKUP($C97,'Crisis Indicator Data'!$C$3:$H$198,5,FALSE)))</f>
        <v>x</v>
      </c>
      <c r="M97" s="141" t="str">
        <f>IF(G97="x","x",(G97*1000000/VLOOKUP($C97,'Crisis Indicator Data'!$C$3:$H$198,5,FALSE)))</f>
        <v>x</v>
      </c>
      <c r="N97" s="141" t="str">
        <f>IF(H97="x","x",(H97*1000000/VLOOKUP($C97,'Crisis Indicator Data'!$C$3:$H$198,5,FALSE)))</f>
        <v>x</v>
      </c>
      <c r="O97" s="141" t="str">
        <f>IF(I97="x","x",(I97*1000000/VLOOKUP($C97,'Crisis Indicator Data'!$C$3:$H$198,5,FALSE)))</f>
        <v>x</v>
      </c>
      <c r="P97" s="141" t="str">
        <f>IF(J97="x","x",(J97*1000000/VLOOKUP($C97,'Crisis Indicator Data'!$C$3:$H$198,5,FALSE)))</f>
        <v>x</v>
      </c>
      <c r="Q97" s="239" t="str">
        <f t="shared" si="7"/>
        <v>x</v>
      </c>
      <c r="R97" s="239" t="str">
        <f t="shared" si="8"/>
        <v>x</v>
      </c>
    </row>
    <row r="98" spans="1:18" x14ac:dyDescent="0.25">
      <c r="A98" s="146" t="str">
        <f>'Crisis Indicator Data'!A95</f>
        <v>Western Mediterranean Route</v>
      </c>
      <c r="B98" s="147" t="str">
        <f>'Crisis Indicator Data'!B95</f>
        <v>Regional crisis</v>
      </c>
      <c r="C98" s="147" t="str">
        <f>'Crisis Indicator Data'!C95</f>
        <v>REG008</v>
      </c>
      <c r="D98" s="147" t="str">
        <f>'Crisis Indicator Data'!D95</f>
        <v>Algeria,Morocco,Spain</v>
      </c>
      <c r="E98" s="147" t="str">
        <f>'Crisis Indicator Data'!E95</f>
        <v>DZA,MAR,ESP</v>
      </c>
      <c r="F98" s="153" t="str">
        <f>IF('Crisis Indicator Data'!Q95="x","x",('Crisis Indicator Data'!Q95/1000000))</f>
        <v>x</v>
      </c>
      <c r="G98" s="153" t="str">
        <f>IF('Crisis Indicator Data'!R95="x","x",('Crisis Indicator Data'!R95/1000000))</f>
        <v>x</v>
      </c>
      <c r="H98" s="153" t="str">
        <f>IF('Crisis Indicator Data'!S95="x","x",('Crisis Indicator Data'!S95/1000000))</f>
        <v>x</v>
      </c>
      <c r="I98" s="153" t="str">
        <f>IF('Crisis Indicator Data'!T95="x","x",('Crisis Indicator Data'!T95/1000000))</f>
        <v>x</v>
      </c>
      <c r="J98" s="153" t="str">
        <f>IF('Crisis Indicator Data'!U95="x","x",('Crisis Indicator Data'!U95/1000000))</f>
        <v>x</v>
      </c>
      <c r="K98" s="245" t="str">
        <f t="shared" si="6"/>
        <v>x</v>
      </c>
      <c r="L98" s="141" t="str">
        <f>IF(F98="x","x",(F98*1000000/VLOOKUP($C98,'Crisis Indicator Data'!$C$3:$H$198,5,FALSE)))</f>
        <v>x</v>
      </c>
      <c r="M98" s="141" t="str">
        <f>IF(G98="x","x",(G98*1000000/VLOOKUP($C98,'Crisis Indicator Data'!$C$3:$H$198,5,FALSE)))</f>
        <v>x</v>
      </c>
      <c r="N98" s="141" t="str">
        <f>IF(H98="x","x",(H98*1000000/VLOOKUP($C98,'Crisis Indicator Data'!$C$3:$H$198,5,FALSE)))</f>
        <v>x</v>
      </c>
      <c r="O98" s="141" t="str">
        <f>IF(I98="x","x",(I98*1000000/VLOOKUP($C98,'Crisis Indicator Data'!$C$3:$H$198,5,FALSE)))</f>
        <v>x</v>
      </c>
      <c r="P98" s="141" t="str">
        <f>IF(J98="x","x",(J98*1000000/VLOOKUP($C98,'Crisis Indicator Data'!$C$3:$H$198,5,FALSE)))</f>
        <v>x</v>
      </c>
      <c r="Q98" s="239" t="str">
        <f t="shared" si="7"/>
        <v>x</v>
      </c>
      <c r="R98" s="239" t="str">
        <f t="shared" si="8"/>
        <v>x</v>
      </c>
    </row>
    <row r="99" spans="1:18" x14ac:dyDescent="0.25">
      <c r="A99" s="146" t="str">
        <f>'Crisis Indicator Data'!A96</f>
        <v>Rohingya Regional Crisis</v>
      </c>
      <c r="B99" s="147" t="str">
        <f>'Crisis Indicator Data'!B96</f>
        <v>Regional crisis</v>
      </c>
      <c r="C99" s="147" t="str">
        <f>'Crisis Indicator Data'!C96</f>
        <v>REG011</v>
      </c>
      <c r="D99" s="147" t="str">
        <f>'Crisis Indicator Data'!D96</f>
        <v>Bangladesh,Myanmar</v>
      </c>
      <c r="E99" s="147" t="str">
        <f>'Crisis Indicator Data'!E96</f>
        <v>BGD,MMR</v>
      </c>
      <c r="F99" s="153">
        <f>IF('Crisis Indicator Data'!Q96="x","x",('Crisis Indicator Data'!Q96/1000000))</f>
        <v>2.3180000000000001</v>
      </c>
      <c r="G99" s="153">
        <f>IF('Crisis Indicator Data'!R96="x","x",('Crisis Indicator Data'!R96/1000000))</f>
        <v>1.2010000000000001</v>
      </c>
      <c r="H99" s="153">
        <f>IF('Crisis Indicator Data'!S96="x","x",('Crisis Indicator Data'!S96/1000000))</f>
        <v>0.91700000000000004</v>
      </c>
      <c r="I99" s="153">
        <f>IF('Crisis Indicator Data'!T96="x","x",('Crisis Indicator Data'!T96/1000000))</f>
        <v>0.64400000000000002</v>
      </c>
      <c r="J99" s="153">
        <f>IF('Crisis Indicator Data'!U96="x","x",('Crisis Indicator Data'!U96/1000000))</f>
        <v>0.15</v>
      </c>
      <c r="K99" s="245">
        <f t="shared" si="6"/>
        <v>3.7</v>
      </c>
      <c r="L99" s="141">
        <f>IF(F99="x","x",(F99*1000000/VLOOKUP($C99,'Crisis Indicator Data'!$C$3:$H$198,5,FALSE)))</f>
        <v>0.44312750908048176</v>
      </c>
      <c r="M99" s="141">
        <f>IF(G99="x","x",(G99*1000000/VLOOKUP($C99,'Crisis Indicator Data'!$C$3:$H$198,5,FALSE)))</f>
        <v>0.22959281208181992</v>
      </c>
      <c r="N99" s="141">
        <f>IF(H99="x","x",(H99*1000000/VLOOKUP($C99,'Crisis Indicator Data'!$C$3:$H$198,5,FALSE)))</f>
        <v>0.17530108965780922</v>
      </c>
      <c r="O99" s="141">
        <f>IF(I99="x","x",(I99*1000000/VLOOKUP($C99,'Crisis Indicator Data'!$C$3:$H$198,5,FALSE)))</f>
        <v>0.1231122156375454</v>
      </c>
      <c r="P99" s="141">
        <f>IF(J99="x","x",(J99*1000000/VLOOKUP($C99,'Crisis Indicator Data'!$C$3:$H$198,5,FALSE)))</f>
        <v>2.8675205505639456E-2</v>
      </c>
      <c r="Q99" s="239">
        <f t="shared" si="7"/>
        <v>4</v>
      </c>
      <c r="R99" s="239">
        <f t="shared" si="8"/>
        <v>3.85</v>
      </c>
    </row>
    <row r="100" spans="1:18" x14ac:dyDescent="0.25">
      <c r="A100" s="146" t="str">
        <f>'Crisis Indicator Data'!A97</f>
        <v>Southern Africa Regional Food Security Crisis</v>
      </c>
      <c r="B100" s="147" t="str">
        <f>'Crisis Indicator Data'!B97</f>
        <v>Regional crisis</v>
      </c>
      <c r="C100" s="147" t="str">
        <f>'Crisis Indicator Data'!C97</f>
        <v>REG012</v>
      </c>
      <c r="D100" s="147" t="str">
        <f>'Crisis Indicator Data'!D97</f>
        <v>Lesotho,Madagascar,Malawi,Namibia,Eswatini,Zambia,Zimbabwe</v>
      </c>
      <c r="E100" s="147" t="str">
        <f>'Crisis Indicator Data'!E97</f>
        <v>LSO,MDG,MWI,NAM,SWZ,ZMB,ZWE</v>
      </c>
      <c r="F100" s="153">
        <f>IF('Crisis Indicator Data'!Q97="x","x",('Crisis Indicator Data'!Q97/1000000))</f>
        <v>21.056000000000001</v>
      </c>
      <c r="G100" s="153">
        <f>IF('Crisis Indicator Data'!R97="x","x",('Crisis Indicator Data'!R97/1000000))</f>
        <v>14.964</v>
      </c>
      <c r="H100" s="153">
        <f>IF('Crisis Indicator Data'!S97="x","x",('Crisis Indicator Data'!S97/1000000))</f>
        <v>12.409000000000001</v>
      </c>
      <c r="I100" s="153">
        <f>IF('Crisis Indicator Data'!T97="x","x",('Crisis Indicator Data'!T97/1000000))</f>
        <v>0.95199999999999996</v>
      </c>
      <c r="J100" s="153">
        <f>IF('Crisis Indicator Data'!U97="x","x",('Crisis Indicator Data'!U97/1000000))</f>
        <v>1.4E-2</v>
      </c>
      <c r="K100" s="245">
        <f t="shared" si="6"/>
        <v>5</v>
      </c>
      <c r="L100" s="141">
        <f>IF(F100="x","x",(F100*1000000/VLOOKUP($C100,'Crisis Indicator Data'!$C$3:$H$198,5,FALSE)))</f>
        <v>0.42627796335661505</v>
      </c>
      <c r="M100" s="141">
        <f>IF(G100="x","x",(G100*1000000/VLOOKUP($C100,'Crisis Indicator Data'!$C$3:$H$198,5,FALSE)))</f>
        <v>0.30294564227148496</v>
      </c>
      <c r="N100" s="141">
        <f>IF(H100="x","x",(H100*1000000/VLOOKUP($C100,'Crisis Indicator Data'!$C$3:$H$198,5,FALSE)))</f>
        <v>0.25121975908492761</v>
      </c>
      <c r="O100" s="141">
        <f>IF(I100="x","x",(I100*1000000/VLOOKUP($C100,'Crisis Indicator Data'!$C$3:$H$198,5,FALSE)))</f>
        <v>1.9273205790059724E-2</v>
      </c>
      <c r="P100" s="141">
        <f>IF(J100="x","x",(J100*1000000/VLOOKUP($C100,'Crisis Indicator Data'!$C$3:$H$198,5,FALSE)))</f>
        <v>2.83429496912643E-4</v>
      </c>
      <c r="Q100" s="239">
        <f t="shared" si="7"/>
        <v>3</v>
      </c>
      <c r="R100" s="239">
        <f t="shared" si="8"/>
        <v>4</v>
      </c>
    </row>
    <row r="101" spans="1:18" x14ac:dyDescent="0.25">
      <c r="A101" s="146" t="str">
        <f>'Crisis Indicator Data'!A98</f>
        <v>Nagorno-Karabakh Conflict</v>
      </c>
      <c r="B101" s="147" t="str">
        <f>'Crisis Indicator Data'!B98</f>
        <v>Regional crisis</v>
      </c>
      <c r="C101" s="147" t="str">
        <f>'Crisis Indicator Data'!C98</f>
        <v>REG013</v>
      </c>
      <c r="D101" s="147" t="str">
        <f>'Crisis Indicator Data'!D98</f>
        <v>Armenia,Azerbaijan</v>
      </c>
      <c r="E101" s="147" t="str">
        <f>'Crisis Indicator Data'!E98</f>
        <v>ARM,AZE</v>
      </c>
      <c r="F101" s="153" t="str">
        <f>IF('Crisis Indicator Data'!Q98="x","x",('Crisis Indicator Data'!Q98/1000000))</f>
        <v>x</v>
      </c>
      <c r="G101" s="153" t="str">
        <f>IF('Crisis Indicator Data'!R98="x","x",('Crisis Indicator Data'!R98/1000000))</f>
        <v>x</v>
      </c>
      <c r="H101" s="153" t="str">
        <f>IF('Crisis Indicator Data'!S98="x","x",('Crisis Indicator Data'!S98/1000000))</f>
        <v>x</v>
      </c>
      <c r="I101" s="153" t="str">
        <f>IF('Crisis Indicator Data'!T98="x","x",('Crisis Indicator Data'!T98/1000000))</f>
        <v>x</v>
      </c>
      <c r="J101" s="153" t="str">
        <f>IF('Crisis Indicator Data'!U98="x","x",('Crisis Indicator Data'!U98/1000000))</f>
        <v>x</v>
      </c>
      <c r="K101" s="245" t="str">
        <f t="shared" si="6"/>
        <v>x</v>
      </c>
      <c r="L101" s="141" t="str">
        <f>IF(F101="x","x",(F101*1000000/VLOOKUP($C101,'Crisis Indicator Data'!$C$3:$H$198,5,FALSE)))</f>
        <v>x</v>
      </c>
      <c r="M101" s="141" t="str">
        <f>IF(G101="x","x",(G101*1000000/VLOOKUP($C101,'Crisis Indicator Data'!$C$3:$H$198,5,FALSE)))</f>
        <v>x</v>
      </c>
      <c r="N101" s="141" t="str">
        <f>IF(H101="x","x",(H101*1000000/VLOOKUP($C101,'Crisis Indicator Data'!$C$3:$H$198,5,FALSE)))</f>
        <v>x</v>
      </c>
      <c r="O101" s="141" t="str">
        <f>IF(I101="x","x",(I101*1000000/VLOOKUP($C101,'Crisis Indicator Data'!$C$3:$H$198,5,FALSE)))</f>
        <v>x</v>
      </c>
      <c r="P101" s="141" t="str">
        <f>IF(J101="x","x",(J101*1000000/VLOOKUP($C101,'Crisis Indicator Data'!$C$3:$H$198,5,FALSE)))</f>
        <v>x</v>
      </c>
      <c r="Q101" s="239" t="str">
        <f t="shared" si="7"/>
        <v>x</v>
      </c>
      <c r="R101" s="239" t="str">
        <f t="shared" si="8"/>
        <v>x</v>
      </c>
    </row>
    <row r="102" spans="1:18" x14ac:dyDescent="0.25">
      <c r="A102" s="146" t="str">
        <f>'Crisis Indicator Data'!A99</f>
        <v>Burundi and DRC refugees in Rwanda</v>
      </c>
      <c r="B102" s="147" t="str">
        <f>'Crisis Indicator Data'!B99</f>
        <v>International displacement</v>
      </c>
      <c r="C102" s="147" t="str">
        <f>'Crisis Indicator Data'!C99</f>
        <v>RWA002</v>
      </c>
      <c r="D102" s="147" t="str">
        <f>'Crisis Indicator Data'!D99</f>
        <v>Rwanda</v>
      </c>
      <c r="E102" s="147" t="str">
        <f>'Crisis Indicator Data'!E99</f>
        <v>RWA</v>
      </c>
      <c r="F102" s="153">
        <f>IF('Crisis Indicator Data'!Q99="x","x",('Crisis Indicator Data'!Q99/1000000))</f>
        <v>4.4359999999999999</v>
      </c>
      <c r="G102" s="153">
        <f>IF('Crisis Indicator Data'!R99="x","x",('Crisis Indicator Data'!R99/1000000))</f>
        <v>0</v>
      </c>
      <c r="H102" s="153">
        <f>IF('Crisis Indicator Data'!S99="x","x",('Crisis Indicator Data'!S99/1000000))</f>
        <v>0.14000000000000001</v>
      </c>
      <c r="I102" s="153">
        <f>IF('Crisis Indicator Data'!T99="x","x",('Crisis Indicator Data'!T99/1000000))</f>
        <v>0</v>
      </c>
      <c r="J102" s="153">
        <f>IF('Crisis Indicator Data'!U99="x","x",('Crisis Indicator Data'!U99/1000000))</f>
        <v>0</v>
      </c>
      <c r="K102" s="245">
        <f t="shared" ref="K102:K133" si="9">IF(H102="x","x",IF(SUM(H102:J102)=0,0,IF(LOG(SUM(H102:J102)*1000000)&lt;$K$4,0,IF(LOG(SUM(H102:J102)*1000000)&gt;$K$3,5,ROUND(5-(K$3-LOG(SUM(H102:J102)*1000000))/(K$3-K$4)*5,1)))))</f>
        <v>1.9</v>
      </c>
      <c r="L102" s="141">
        <f>IF(F102="x","x",(F102*1000000/VLOOKUP($C102,'Crisis Indicator Data'!$C$3:$H$198,5,FALSE)))</f>
        <v>0.96940559440559437</v>
      </c>
      <c r="M102" s="141">
        <f>IF(G102="x","x",(G102*1000000/VLOOKUP($C102,'Crisis Indicator Data'!$C$3:$H$198,5,FALSE)))</f>
        <v>0</v>
      </c>
      <c r="N102" s="141">
        <f>IF(H102="x","x",(H102*1000000/VLOOKUP($C102,'Crisis Indicator Data'!$C$3:$H$198,5,FALSE)))</f>
        <v>3.0594405594405596E-2</v>
      </c>
      <c r="O102" s="141">
        <f>IF(I102="x","x",(I102*1000000/VLOOKUP($C102,'Crisis Indicator Data'!$C$3:$H$198,5,FALSE)))</f>
        <v>0</v>
      </c>
      <c r="P102" s="141">
        <f>IF(J102="x","x",(J102*1000000/VLOOKUP($C102,'Crisis Indicator Data'!$C$3:$H$198,5,FALSE)))</f>
        <v>0</v>
      </c>
      <c r="Q102" s="239">
        <f t="shared" ref="Q102:Q133" si="10">IF(N102="x","x",IF(OR(L102&gt;=$L$3,M102&gt;=$M$3,N102&gt;=$N$3,O102&gt;=$O$3,P102&gt;=$P$3),(IF(P102&gt;=$P$3,5,IF((O102+P102)&gt;=$O$3,4,IF((O102+P102+N102)&gt;=$N$3,3,IF((O102+P102+N102+M102)&gt;=$M$3,2,1)))))))</f>
        <v>1</v>
      </c>
      <c r="R102" s="239">
        <f t="shared" ref="R102:R133" si="11">IF(Q102="x","x",(AVERAGE(K102,Q102)))</f>
        <v>1.45</v>
      </c>
    </row>
    <row r="103" spans="1:18" x14ac:dyDescent="0.25">
      <c r="A103" s="146" t="str">
        <f>'Crisis Indicator Data'!A100</f>
        <v>Complex crisis in Sudan</v>
      </c>
      <c r="B103" s="147" t="str">
        <f>'Crisis Indicator Data'!B100</f>
        <v>Multiple crises country</v>
      </c>
      <c r="C103" s="147" t="str">
        <f>'Crisis Indicator Data'!C100</f>
        <v>SDN001</v>
      </c>
      <c r="D103" s="147" t="str">
        <f>'Crisis Indicator Data'!D100</f>
        <v>Sudan</v>
      </c>
      <c r="E103" s="147" t="str">
        <f>'Crisis Indicator Data'!E100</f>
        <v>SDN</v>
      </c>
      <c r="F103" s="153">
        <f>IF('Crisis Indicator Data'!Q100="x","x",('Crisis Indicator Data'!Q100/1000000))</f>
        <v>16</v>
      </c>
      <c r="G103" s="153">
        <f>IF('Crisis Indicator Data'!R100="x","x",('Crisis Indicator Data'!R100/1000000))</f>
        <v>17.399999999999999</v>
      </c>
      <c r="H103" s="153">
        <f>IF('Crisis Indicator Data'!S100="x","x",('Crisis Indicator Data'!S100/1000000))</f>
        <v>6.1</v>
      </c>
      <c r="I103" s="153">
        <f>IF('Crisis Indicator Data'!T100="x","x",('Crisis Indicator Data'!T100/1000000))</f>
        <v>6.7</v>
      </c>
      <c r="J103" s="153">
        <f>IF('Crisis Indicator Data'!U100="x","x",('Crisis Indicator Data'!U100/1000000))</f>
        <v>0.6</v>
      </c>
      <c r="K103" s="245">
        <f t="shared" si="9"/>
        <v>5</v>
      </c>
      <c r="L103" s="141">
        <f>IF(F103="x","x",(F103*1000000/VLOOKUP($C103,'Crisis Indicator Data'!$C$3:$H$198,5,FALSE)))</f>
        <v>0.34188034188034189</v>
      </c>
      <c r="M103" s="141">
        <f>IF(G103="x","x",(G103*1000000/VLOOKUP($C103,'Crisis Indicator Data'!$C$3:$H$198,5,FALSE)))</f>
        <v>0.37179487179487181</v>
      </c>
      <c r="N103" s="141">
        <f>IF(H103="x","x",(H103*1000000/VLOOKUP($C103,'Crisis Indicator Data'!$C$3:$H$198,5,FALSE)))</f>
        <v>0.13034188034188035</v>
      </c>
      <c r="O103" s="141">
        <f>IF(I103="x","x",(I103*1000000/VLOOKUP($C103,'Crisis Indicator Data'!$C$3:$H$198,5,FALSE)))</f>
        <v>0.14316239316239315</v>
      </c>
      <c r="P103" s="141">
        <f>IF(J103="x","x",(J103*1000000/VLOOKUP($C103,'Crisis Indicator Data'!$C$3:$H$198,5,FALSE)))</f>
        <v>1.282051282051282E-2</v>
      </c>
      <c r="Q103" s="239">
        <f t="shared" si="10"/>
        <v>4</v>
      </c>
      <c r="R103" s="239">
        <f t="shared" si="11"/>
        <v>4.5</v>
      </c>
    </row>
    <row r="104" spans="1:18" x14ac:dyDescent="0.25">
      <c r="A104" s="146" t="str">
        <f>'Crisis Indicator Data'!A101</f>
        <v>Refugees in Sudan</v>
      </c>
      <c r="B104" s="147" t="str">
        <f>'Crisis Indicator Data'!B101</f>
        <v>International displacement</v>
      </c>
      <c r="C104" s="147" t="str">
        <f>'Crisis Indicator Data'!C101</f>
        <v>SDN005</v>
      </c>
      <c r="D104" s="147" t="str">
        <f>'Crisis Indicator Data'!D101</f>
        <v>Sudan</v>
      </c>
      <c r="E104" s="147" t="str">
        <f>'Crisis Indicator Data'!E101</f>
        <v>SDN</v>
      </c>
      <c r="F104" s="153">
        <f>IF('Crisis Indicator Data'!Q101="x","x",('Crisis Indicator Data'!Q101/1000000))</f>
        <v>0</v>
      </c>
      <c r="G104" s="153">
        <f>IF('Crisis Indicator Data'!R101="x","x",('Crisis Indicator Data'!R101/1000000))</f>
        <v>11.981999999999999</v>
      </c>
      <c r="H104" s="153">
        <f>IF('Crisis Indicator Data'!S101="x","x",('Crisis Indicator Data'!S101/1000000))</f>
        <v>1.0249999999999999</v>
      </c>
      <c r="I104" s="153">
        <f>IF('Crisis Indicator Data'!T101="x","x",('Crisis Indicator Data'!T101/1000000))</f>
        <v>0</v>
      </c>
      <c r="J104" s="153">
        <f>IF('Crisis Indicator Data'!U101="x","x",('Crisis Indicator Data'!U101/1000000))</f>
        <v>0</v>
      </c>
      <c r="K104" s="245">
        <f t="shared" si="9"/>
        <v>3.4</v>
      </c>
      <c r="L104" s="141">
        <f>IF(F104="x","x",(F104*1000000/VLOOKUP($C104,'Crisis Indicator Data'!$C$3:$H$198,5,FALSE)))</f>
        <v>0</v>
      </c>
      <c r="M104" s="141">
        <f>IF(G104="x","x",(G104*1000000/VLOOKUP($C104,'Crisis Indicator Data'!$C$3:$H$198,5,FALSE)))</f>
        <v>0.92119627892673173</v>
      </c>
      <c r="N104" s="141">
        <f>IF(H104="x","x",(H104*1000000/VLOOKUP($C104,'Crisis Indicator Data'!$C$3:$H$198,5,FALSE)))</f>
        <v>7.8803721073268232E-2</v>
      </c>
      <c r="O104" s="141">
        <f>IF(I104="x","x",(I104*1000000/VLOOKUP($C104,'Crisis Indicator Data'!$C$3:$H$198,5,FALSE)))</f>
        <v>0</v>
      </c>
      <c r="P104" s="141">
        <f>IF(J104="x","x",(J104*1000000/VLOOKUP($C104,'Crisis Indicator Data'!$C$3:$H$198,5,FALSE)))</f>
        <v>0</v>
      </c>
      <c r="Q104" s="239">
        <f t="shared" si="10"/>
        <v>3</v>
      </c>
      <c r="R104" s="239">
        <f t="shared" si="11"/>
        <v>3.2</v>
      </c>
    </row>
    <row r="105" spans="1:18" x14ac:dyDescent="0.25">
      <c r="A105" s="146" t="str">
        <f>'Crisis Indicator Data'!A102</f>
        <v xml:space="preserve">Floods in Sudan </v>
      </c>
      <c r="B105" s="147" t="str">
        <f>'Crisis Indicator Data'!B102</f>
        <v>Flood</v>
      </c>
      <c r="C105" s="147" t="str">
        <f>'Crisis Indicator Data'!C102</f>
        <v>SDN006</v>
      </c>
      <c r="D105" s="147" t="str">
        <f>'Crisis Indicator Data'!D102</f>
        <v>Sudan</v>
      </c>
      <c r="E105" s="147" t="str">
        <f>'Crisis Indicator Data'!E102</f>
        <v>SDN</v>
      </c>
      <c r="F105" s="153">
        <f>IF('Crisis Indicator Data'!Q102="x","x",('Crisis Indicator Data'!Q102/1000000))</f>
        <v>42.14</v>
      </c>
      <c r="G105" s="153">
        <f>IF('Crisis Indicator Data'!R102="x","x",('Crisis Indicator Data'!R102/1000000))</f>
        <v>0.81</v>
      </c>
      <c r="H105" s="153">
        <f>IF('Crisis Indicator Data'!S102="x","x",('Crisis Indicator Data'!S102/1000000))</f>
        <v>0.05</v>
      </c>
      <c r="I105" s="153">
        <f>IF('Crisis Indicator Data'!T102="x","x",('Crisis Indicator Data'!T102/1000000))</f>
        <v>0</v>
      </c>
      <c r="J105" s="153">
        <f>IF('Crisis Indicator Data'!U102="x","x",('Crisis Indicator Data'!U102/1000000))</f>
        <v>0</v>
      </c>
      <c r="K105" s="245">
        <f t="shared" si="9"/>
        <v>1.2</v>
      </c>
      <c r="L105" s="141">
        <f>IF(F105="x","x",(F105*1000000/VLOOKUP($C105,'Crisis Indicator Data'!$C$3:$H$198,5,FALSE)))</f>
        <v>0.98</v>
      </c>
      <c r="M105" s="141">
        <f>IF(G105="x","x",(G105*1000000/VLOOKUP($C105,'Crisis Indicator Data'!$C$3:$H$198,5,FALSE)))</f>
        <v>1.8837209302325582E-2</v>
      </c>
      <c r="N105" s="141">
        <f>IF(H105="x","x",(H105*1000000/VLOOKUP($C105,'Crisis Indicator Data'!$C$3:$H$198,5,FALSE)))</f>
        <v>1.1627906976744186E-3</v>
      </c>
      <c r="O105" s="141">
        <f>IF(I105="x","x",(I105*1000000/VLOOKUP($C105,'Crisis Indicator Data'!$C$3:$H$198,5,FALSE)))</f>
        <v>0</v>
      </c>
      <c r="P105" s="141">
        <f>IF(J105="x","x",(J105*1000000/VLOOKUP($C105,'Crisis Indicator Data'!$C$3:$H$198,5,FALSE)))</f>
        <v>0</v>
      </c>
      <c r="Q105" s="239">
        <f t="shared" si="10"/>
        <v>1</v>
      </c>
      <c r="R105" s="239">
        <f t="shared" si="11"/>
        <v>1.1000000000000001</v>
      </c>
    </row>
    <row r="106" spans="1:18" x14ac:dyDescent="0.25">
      <c r="A106" s="146" t="str">
        <f>'Crisis Indicator Data'!A103</f>
        <v>Refugees from Ethiopia</v>
      </c>
      <c r="B106" s="147" t="str">
        <f>'Crisis Indicator Data'!B103</f>
        <v>International displacement</v>
      </c>
      <c r="C106" s="147" t="str">
        <f>'Crisis Indicator Data'!C103</f>
        <v>SDN007</v>
      </c>
      <c r="D106" s="147" t="str">
        <f>'Crisis Indicator Data'!D103</f>
        <v>Sudan</v>
      </c>
      <c r="E106" s="147" t="str">
        <f>'Crisis Indicator Data'!E103</f>
        <v>SDN</v>
      </c>
      <c r="F106" s="153">
        <f>IF('Crisis Indicator Data'!Q103="x","x",('Crisis Indicator Data'!Q103/1000000))</f>
        <v>0</v>
      </c>
      <c r="G106" s="153">
        <f>IF('Crisis Indicator Data'!R103="x","x",('Crisis Indicator Data'!R103/1000000))</f>
        <v>13.762</v>
      </c>
      <c r="H106" s="153">
        <f>IF('Crisis Indicator Data'!S103="x","x",('Crisis Indicator Data'!S103/1000000))</f>
        <v>6.8000000000000005E-2</v>
      </c>
      <c r="I106" s="153">
        <f>IF('Crisis Indicator Data'!T103="x","x",('Crisis Indicator Data'!T103/1000000))</f>
        <v>0</v>
      </c>
      <c r="J106" s="153">
        <f>IF('Crisis Indicator Data'!U103="x","x",('Crisis Indicator Data'!U103/1000000))</f>
        <v>0</v>
      </c>
      <c r="K106" s="245">
        <f t="shared" si="9"/>
        <v>1.4</v>
      </c>
      <c r="L106" s="141">
        <f>IF(F106="x","x",(F106*1000000/VLOOKUP($C106,'Crisis Indicator Data'!$C$3:$H$198,5,FALSE)))</f>
        <v>0</v>
      </c>
      <c r="M106" s="141">
        <f>IF(G106="x","x",(G106*1000000/VLOOKUP($C106,'Crisis Indicator Data'!$C$3:$H$198,5,FALSE)))</f>
        <v>0.99508315256688362</v>
      </c>
      <c r="N106" s="141">
        <f>IF(H106="x","x",(H106*1000000/VLOOKUP($C106,'Crisis Indicator Data'!$C$3:$H$198,5,FALSE)))</f>
        <v>4.9168474331164136E-3</v>
      </c>
      <c r="O106" s="141">
        <f>IF(I106="x","x",(I106*1000000/VLOOKUP($C106,'Crisis Indicator Data'!$C$3:$H$198,5,FALSE)))</f>
        <v>0</v>
      </c>
      <c r="P106" s="141">
        <f>IF(J106="x","x",(J106*1000000/VLOOKUP($C106,'Crisis Indicator Data'!$C$3:$H$198,5,FALSE)))</f>
        <v>0</v>
      </c>
      <c r="Q106" s="239">
        <f t="shared" si="10"/>
        <v>2</v>
      </c>
      <c r="R106" s="239">
        <f t="shared" si="11"/>
        <v>1.7</v>
      </c>
    </row>
    <row r="107" spans="1:18" x14ac:dyDescent="0.25">
      <c r="A107" s="146" t="str">
        <f>'Crisis Indicator Data'!A104</f>
        <v>Violence West-Darfur</v>
      </c>
      <c r="B107" s="147" t="str">
        <f>'Crisis Indicator Data'!B104</f>
        <v>Other type of violence</v>
      </c>
      <c r="C107" s="147" t="str">
        <f>'Crisis Indicator Data'!C104</f>
        <v>SDN008</v>
      </c>
      <c r="D107" s="147" t="str">
        <f>'Crisis Indicator Data'!D104</f>
        <v>Sudan</v>
      </c>
      <c r="E107" s="147" t="str">
        <f>'Crisis Indicator Data'!E104</f>
        <v>SDN</v>
      </c>
      <c r="F107" s="153">
        <f>IF('Crisis Indicator Data'!Q104="x","x",('Crisis Indicator Data'!Q104/1000000))</f>
        <v>0.27200000000000002</v>
      </c>
      <c r="G107" s="153">
        <f>IF('Crisis Indicator Data'!R104="x","x",('Crisis Indicator Data'!R104/1000000))</f>
        <v>0.97199999999999998</v>
      </c>
      <c r="H107" s="153">
        <f>IF('Crisis Indicator Data'!S104="x","x",('Crisis Indicator Data'!S104/1000000))</f>
        <v>0.59399999999999997</v>
      </c>
      <c r="I107" s="153">
        <f>IF('Crisis Indicator Data'!T104="x","x",('Crisis Indicator Data'!T104/1000000))</f>
        <v>0</v>
      </c>
      <c r="J107" s="153">
        <f>IF('Crisis Indicator Data'!U104="x","x",('Crisis Indicator Data'!U104/1000000))</f>
        <v>0</v>
      </c>
      <c r="K107" s="245">
        <f t="shared" si="9"/>
        <v>3</v>
      </c>
      <c r="L107" s="141">
        <f>IF(F107="x","x",(F107*1000000/VLOOKUP($C107,'Crisis Indicator Data'!$C$3:$H$198,5,FALSE)))</f>
        <v>0.14798694232861806</v>
      </c>
      <c r="M107" s="141">
        <f>IF(G107="x","x",(G107*1000000/VLOOKUP($C107,'Crisis Indicator Data'!$C$3:$H$198,5,FALSE)))</f>
        <v>0.52883569096844396</v>
      </c>
      <c r="N107" s="141">
        <f>IF(H107="x","x",(H107*1000000/VLOOKUP($C107,'Crisis Indicator Data'!$C$3:$H$198,5,FALSE)))</f>
        <v>0.32317736670293795</v>
      </c>
      <c r="O107" s="141">
        <f>IF(I107="x","x",(I107*1000000/VLOOKUP($C107,'Crisis Indicator Data'!$C$3:$H$198,5,FALSE)))</f>
        <v>0</v>
      </c>
      <c r="P107" s="141">
        <f>IF(J107="x","x",(J107*1000000/VLOOKUP($C107,'Crisis Indicator Data'!$C$3:$H$198,5,FALSE)))</f>
        <v>0</v>
      </c>
      <c r="Q107" s="239">
        <f t="shared" si="10"/>
        <v>3</v>
      </c>
      <c r="R107" s="239">
        <f t="shared" si="11"/>
        <v>3</v>
      </c>
    </row>
    <row r="108" spans="1:18" x14ac:dyDescent="0.25">
      <c r="A108" s="146" t="str">
        <f>'Crisis Indicator Data'!A105</f>
        <v>Drought in Senegal</v>
      </c>
      <c r="B108" s="147" t="str">
        <f>'Crisis Indicator Data'!B105</f>
        <v>Drought</v>
      </c>
      <c r="C108" s="147" t="str">
        <f>'Crisis Indicator Data'!C105</f>
        <v>SEN002</v>
      </c>
      <c r="D108" s="147" t="str">
        <f>'Crisis Indicator Data'!D105</f>
        <v>Senegal</v>
      </c>
      <c r="E108" s="147" t="str">
        <f>'Crisis Indicator Data'!E105</f>
        <v>SEN</v>
      </c>
      <c r="F108" s="153">
        <f>IF('Crisis Indicator Data'!Q105="x","x",('Crisis Indicator Data'!Q105/1000000))</f>
        <v>13.521000000000001</v>
      </c>
      <c r="G108" s="153">
        <f>IF('Crisis Indicator Data'!R105="x","x",('Crisis Indicator Data'!R105/1000000))</f>
        <v>2.6760000000000002</v>
      </c>
      <c r="H108" s="153">
        <f>IF('Crisis Indicator Data'!S105="x","x",('Crisis Indicator Data'!S105/1000000))</f>
        <v>0.498</v>
      </c>
      <c r="I108" s="153">
        <f>IF('Crisis Indicator Data'!T105="x","x",('Crisis Indicator Data'!T105/1000000))</f>
        <v>1.2999999999999999E-2</v>
      </c>
      <c r="J108" s="153">
        <f>IF('Crisis Indicator Data'!U105="x","x",('Crisis Indicator Data'!U105/1000000))</f>
        <v>0</v>
      </c>
      <c r="K108" s="245">
        <f t="shared" si="9"/>
        <v>2.8</v>
      </c>
      <c r="L108" s="141">
        <f>IF(F108="x","x",(F108*1000000/VLOOKUP($C108,'Crisis Indicator Data'!$C$3:$H$198,5,FALSE)))</f>
        <v>0.80920462026452811</v>
      </c>
      <c r="M108" s="141">
        <f>IF(G108="x","x",(G108*1000000/VLOOKUP($C108,'Crisis Indicator Data'!$C$3:$H$198,5,FALSE)))</f>
        <v>0.16015321084445508</v>
      </c>
      <c r="N108" s="141">
        <f>IF(H108="x","x",(H108*1000000/VLOOKUP($C108,'Crisis Indicator Data'!$C$3:$H$198,5,FALSE)))</f>
        <v>2.9804297085403077E-2</v>
      </c>
      <c r="O108" s="141">
        <f>IF(I108="x","x",(I108*1000000/VLOOKUP($C108,'Crisis Indicator Data'!$C$3:$H$198,5,FALSE)))</f>
        <v>7.7802381949847383E-4</v>
      </c>
      <c r="P108" s="141">
        <f>IF(J108="x","x",(J108*1000000/VLOOKUP($C108,'Crisis Indicator Data'!$C$3:$H$198,5,FALSE)))</f>
        <v>0</v>
      </c>
      <c r="Q108" s="239">
        <f t="shared" si="10"/>
        <v>2</v>
      </c>
      <c r="R108" s="239">
        <f t="shared" si="11"/>
        <v>2.4</v>
      </c>
    </row>
    <row r="109" spans="1:18" x14ac:dyDescent="0.25">
      <c r="A109" s="146" t="str">
        <f>'Crisis Indicator Data'!A106</f>
        <v>Complex crisis in El Salvador</v>
      </c>
      <c r="B109" s="147" t="str">
        <f>'Crisis Indicator Data'!B106</f>
        <v>Complex crisis</v>
      </c>
      <c r="C109" s="147" t="str">
        <f>'Crisis Indicator Data'!C106</f>
        <v>SLV001</v>
      </c>
      <c r="D109" s="147" t="str">
        <f>'Crisis Indicator Data'!D106</f>
        <v>El Salvador</v>
      </c>
      <c r="E109" s="147" t="str">
        <f>'Crisis Indicator Data'!E106</f>
        <v>SLV</v>
      </c>
      <c r="F109" s="153">
        <f>IF('Crisis Indicator Data'!Q106="x","x",('Crisis Indicator Data'!Q106/1000000))</f>
        <v>5.3</v>
      </c>
      <c r="G109" s="153">
        <f>IF('Crisis Indicator Data'!R106="x","x",('Crisis Indicator Data'!R106/1000000))</f>
        <v>0.75700000000000001</v>
      </c>
      <c r="H109" s="153">
        <f>IF('Crisis Indicator Data'!S106="x","x",('Crisis Indicator Data'!S106/1000000))</f>
        <v>0.54800000000000004</v>
      </c>
      <c r="I109" s="153">
        <f>IF('Crisis Indicator Data'!T106="x","x",('Crisis Indicator Data'!T106/1000000))</f>
        <v>9.5000000000000001E-2</v>
      </c>
      <c r="J109" s="153">
        <f>IF('Crisis Indicator Data'!U106="x","x",('Crisis Indicator Data'!U106/1000000))</f>
        <v>0</v>
      </c>
      <c r="K109" s="245">
        <f t="shared" si="9"/>
        <v>3</v>
      </c>
      <c r="L109" s="141">
        <f>IF(F109="x","x",(F109*1000000/VLOOKUP($C109,'Crisis Indicator Data'!$C$3:$H$198,5,FALSE)))</f>
        <v>0.79104477611940294</v>
      </c>
      <c r="M109" s="141">
        <f>IF(G109="x","x",(G109*1000000/VLOOKUP($C109,'Crisis Indicator Data'!$C$3:$H$198,5,FALSE)))</f>
        <v>0.11298507462686568</v>
      </c>
      <c r="N109" s="141">
        <f>IF(H109="x","x",(H109*1000000/VLOOKUP($C109,'Crisis Indicator Data'!$C$3:$H$198,5,FALSE)))</f>
        <v>8.1791044776119398E-2</v>
      </c>
      <c r="O109" s="141">
        <f>IF(I109="x","x",(I109*1000000/VLOOKUP($C109,'Crisis Indicator Data'!$C$3:$H$198,5,FALSE)))</f>
        <v>1.4179104477611941E-2</v>
      </c>
      <c r="P109" s="141">
        <f>IF(J109="x","x",(J109*1000000/VLOOKUP($C109,'Crisis Indicator Data'!$C$3:$H$198,5,FALSE)))</f>
        <v>0</v>
      </c>
      <c r="Q109" s="239">
        <f t="shared" si="10"/>
        <v>3</v>
      </c>
      <c r="R109" s="239">
        <f t="shared" si="11"/>
        <v>3</v>
      </c>
    </row>
    <row r="110" spans="1:18" x14ac:dyDescent="0.25">
      <c r="A110" s="146" t="str">
        <f>'Crisis Indicator Data'!A107</f>
        <v>Complex crisis in Somalia</v>
      </c>
      <c r="B110" s="147" t="str">
        <f>'Crisis Indicator Data'!B107</f>
        <v>Complex crisis</v>
      </c>
      <c r="C110" s="147" t="str">
        <f>'Crisis Indicator Data'!C107</f>
        <v>SOM001</v>
      </c>
      <c r="D110" s="147" t="str">
        <f>'Crisis Indicator Data'!D107</f>
        <v>Somalia</v>
      </c>
      <c r="E110" s="147" t="str">
        <f>'Crisis Indicator Data'!E107</f>
        <v>SOM</v>
      </c>
      <c r="F110" s="153">
        <f>IF('Crisis Indicator Data'!Q107="x","x",('Crisis Indicator Data'!Q107/1000000))</f>
        <v>0</v>
      </c>
      <c r="G110" s="153">
        <f>IF('Crisis Indicator Data'!R107="x","x",('Crisis Indicator Data'!R107/1000000))</f>
        <v>6.4</v>
      </c>
      <c r="H110" s="153">
        <f>IF('Crisis Indicator Data'!S107="x","x",('Crisis Indicator Data'!S107/1000000))</f>
        <v>0</v>
      </c>
      <c r="I110" s="153">
        <f>IF('Crisis Indicator Data'!T107="x","x",('Crisis Indicator Data'!T107/1000000))</f>
        <v>5.782</v>
      </c>
      <c r="J110" s="153">
        <f>IF('Crisis Indicator Data'!U107="x","x",('Crisis Indicator Data'!U107/1000000))</f>
        <v>0.11799999999999999</v>
      </c>
      <c r="K110" s="245">
        <f t="shared" si="9"/>
        <v>4.5999999999999996</v>
      </c>
      <c r="L110" s="141">
        <f>IF(F110="x","x",(F110*1000000/VLOOKUP($C110,'Crisis Indicator Data'!$C$3:$H$198,5,FALSE)))</f>
        <v>0</v>
      </c>
      <c r="M110" s="141">
        <f>IF(G110="x","x",(G110*1000000/VLOOKUP($C110,'Crisis Indicator Data'!$C$3:$H$198,5,FALSE)))</f>
        <v>0.52032520325203258</v>
      </c>
      <c r="N110" s="141">
        <f>IF(H110="x","x",(H110*1000000/VLOOKUP($C110,'Crisis Indicator Data'!$C$3:$H$198,5,FALSE)))</f>
        <v>0</v>
      </c>
      <c r="O110" s="141">
        <f>IF(I110="x","x",(I110*1000000/VLOOKUP($C110,'Crisis Indicator Data'!$C$3:$H$198,5,FALSE)))</f>
        <v>0.47008130081300814</v>
      </c>
      <c r="P110" s="141">
        <f>IF(J110="x","x",(J110*1000000/VLOOKUP($C110,'Crisis Indicator Data'!$C$3:$H$198,5,FALSE)))</f>
        <v>9.59349593495935E-3</v>
      </c>
      <c r="Q110" s="239">
        <f t="shared" si="10"/>
        <v>4</v>
      </c>
      <c r="R110" s="239">
        <f t="shared" si="11"/>
        <v>4.3</v>
      </c>
    </row>
    <row r="111" spans="1:18" x14ac:dyDescent="0.25">
      <c r="A111" s="146" t="str">
        <f>'Crisis Indicator Data'!A108</f>
        <v>Mixed Migration Flows in Somalia</v>
      </c>
      <c r="B111" s="147" t="str">
        <f>'Crisis Indicator Data'!B108</f>
        <v>International displacement</v>
      </c>
      <c r="C111" s="147" t="str">
        <f>'Crisis Indicator Data'!C108</f>
        <v>SOM002</v>
      </c>
      <c r="D111" s="147" t="str">
        <f>'Crisis Indicator Data'!D108</f>
        <v>Somalia</v>
      </c>
      <c r="E111" s="147" t="str">
        <f>'Crisis Indicator Data'!E108</f>
        <v>SOM</v>
      </c>
      <c r="F111" s="153">
        <f>IF('Crisis Indicator Data'!Q108="x","x",('Crisis Indicator Data'!Q108/1000000))</f>
        <v>1.296</v>
      </c>
      <c r="G111" s="153">
        <f>IF('Crisis Indicator Data'!R108="x","x",('Crisis Indicator Data'!R108/1000000))</f>
        <v>0</v>
      </c>
      <c r="H111" s="153">
        <f>IF('Crisis Indicator Data'!S108="x","x",('Crisis Indicator Data'!S108/1000000))</f>
        <v>0</v>
      </c>
      <c r="I111" s="153">
        <f>IF('Crisis Indicator Data'!T108="x","x",('Crisis Indicator Data'!T108/1000000))</f>
        <v>2.5000000000000001E-2</v>
      </c>
      <c r="J111" s="153">
        <f>IF('Crisis Indicator Data'!U108="x","x",('Crisis Indicator Data'!U108/1000000))</f>
        <v>0</v>
      </c>
      <c r="K111" s="245">
        <f t="shared" si="9"/>
        <v>0.7</v>
      </c>
      <c r="L111" s="141">
        <f>IF(F111="x","x",(F111*1000000/VLOOKUP($C111,'Crisis Indicator Data'!$C$3:$H$198,5,FALSE)))</f>
        <v>0.98033282904689867</v>
      </c>
      <c r="M111" s="141">
        <f>IF(G111="x","x",(G111*1000000/VLOOKUP($C111,'Crisis Indicator Data'!$C$3:$H$198,5,FALSE)))</f>
        <v>0</v>
      </c>
      <c r="N111" s="141">
        <f>IF(H111="x","x",(H111*1000000/VLOOKUP($C111,'Crisis Indicator Data'!$C$3:$H$198,5,FALSE)))</f>
        <v>0</v>
      </c>
      <c r="O111" s="141">
        <f>IF(I111="x","x",(I111*1000000/VLOOKUP($C111,'Crisis Indicator Data'!$C$3:$H$198,5,FALSE)))</f>
        <v>1.8910741301059002E-2</v>
      </c>
      <c r="P111" s="141">
        <f>IF(J111="x","x",(J111*1000000/VLOOKUP($C111,'Crisis Indicator Data'!$C$3:$H$198,5,FALSE)))</f>
        <v>0</v>
      </c>
      <c r="Q111" s="239">
        <f t="shared" si="10"/>
        <v>1</v>
      </c>
      <c r="R111" s="239">
        <f t="shared" si="11"/>
        <v>0.85</v>
      </c>
    </row>
    <row r="112" spans="1:18" x14ac:dyDescent="0.25">
      <c r="A112" s="146" t="str">
        <f>'Crisis Indicator Data'!A109</f>
        <v>Floods in Somalia</v>
      </c>
      <c r="B112" s="147" t="str">
        <f>'Crisis Indicator Data'!B109</f>
        <v>Flood</v>
      </c>
      <c r="C112" s="147" t="str">
        <f>'Crisis Indicator Data'!C109</f>
        <v>SOM004</v>
      </c>
      <c r="D112" s="147" t="str">
        <f>'Crisis Indicator Data'!D109</f>
        <v>Somalia</v>
      </c>
      <c r="E112" s="147" t="str">
        <f>'Crisis Indicator Data'!E109</f>
        <v>SOM</v>
      </c>
      <c r="F112" s="153">
        <f>IF('Crisis Indicator Data'!Q109="x","x",('Crisis Indicator Data'!Q109/1000000))</f>
        <v>2.6480000000000001</v>
      </c>
      <c r="G112" s="153">
        <f>IF('Crisis Indicator Data'!R109="x","x",('Crisis Indicator Data'!R109/1000000))</f>
        <v>0</v>
      </c>
      <c r="H112" s="153">
        <f>IF('Crisis Indicator Data'!S109="x","x",('Crisis Indicator Data'!S109/1000000))</f>
        <v>0.29899999999999999</v>
      </c>
      <c r="I112" s="153">
        <f>IF('Crisis Indicator Data'!T109="x","x",('Crisis Indicator Data'!T109/1000000))</f>
        <v>0.10100000000000001</v>
      </c>
      <c r="J112" s="153">
        <f>IF('Crisis Indicator Data'!U109="x","x",('Crisis Indicator Data'!U109/1000000))</f>
        <v>0</v>
      </c>
      <c r="K112" s="245">
        <f t="shared" si="9"/>
        <v>2.7</v>
      </c>
      <c r="L112" s="141">
        <f>IF(F112="x","x",(F112*1000000/VLOOKUP($C112,'Crisis Indicator Data'!$C$3:$H$198,5,FALSE)))</f>
        <v>0.86848146933420789</v>
      </c>
      <c r="M112" s="141">
        <f>IF(G112="x","x",(G112*1000000/VLOOKUP($C112,'Crisis Indicator Data'!$C$3:$H$198,5,FALSE)))</f>
        <v>0</v>
      </c>
      <c r="N112" s="141">
        <f>IF(H112="x","x",(H112*1000000/VLOOKUP($C112,'Crisis Indicator Data'!$C$3:$H$198,5,FALSE)))</f>
        <v>9.8064939324368647E-2</v>
      </c>
      <c r="O112" s="141">
        <f>IF(I112="x","x",(I112*1000000/VLOOKUP($C112,'Crisis Indicator Data'!$C$3:$H$198,5,FALSE)))</f>
        <v>3.3125614955723186E-2</v>
      </c>
      <c r="P112" s="141">
        <f>IF(J112="x","x",(J112*1000000/VLOOKUP($C112,'Crisis Indicator Data'!$C$3:$H$198,5,FALSE)))</f>
        <v>0</v>
      </c>
      <c r="Q112" s="239">
        <f t="shared" si="10"/>
        <v>3</v>
      </c>
      <c r="R112" s="239">
        <f t="shared" si="11"/>
        <v>2.85</v>
      </c>
    </row>
    <row r="113" spans="1:18" x14ac:dyDescent="0.25">
      <c r="A113" s="146" t="str">
        <f>'Crisis Indicator Data'!A110</f>
        <v>Complex crisis in South Sudan</v>
      </c>
      <c r="B113" s="147" t="str">
        <f>'Crisis Indicator Data'!B110</f>
        <v>Complex crisis</v>
      </c>
      <c r="C113" s="147" t="str">
        <f>'Crisis Indicator Data'!C110</f>
        <v>SSD001</v>
      </c>
      <c r="D113" s="147" t="str">
        <f>'Crisis Indicator Data'!D110</f>
        <v>South Sudan</v>
      </c>
      <c r="E113" s="147" t="str">
        <f>'Crisis Indicator Data'!E110</f>
        <v>SSD</v>
      </c>
      <c r="F113" s="153">
        <f>IF('Crisis Indicator Data'!Q110="x","x",('Crisis Indicator Data'!Q110/1000000))</f>
        <v>0</v>
      </c>
      <c r="G113" s="153">
        <f>IF('Crisis Indicator Data'!R110="x","x",('Crisis Indicator Data'!R110/1000000))</f>
        <v>3.4</v>
      </c>
      <c r="H113" s="153">
        <f>IF('Crisis Indicator Data'!S110="x","x",('Crisis Indicator Data'!S110/1000000))</f>
        <v>4.4710000000000001</v>
      </c>
      <c r="I113" s="153">
        <f>IF('Crisis Indicator Data'!T110="x","x",('Crisis Indicator Data'!T110/1000000))</f>
        <v>3.8290000000000002</v>
      </c>
      <c r="J113" s="153">
        <f>IF('Crisis Indicator Data'!U110="x","x",('Crisis Indicator Data'!U110/1000000))</f>
        <v>0</v>
      </c>
      <c r="K113" s="245">
        <f t="shared" si="9"/>
        <v>4.9000000000000004</v>
      </c>
      <c r="L113" s="141">
        <f>IF(F113="x","x",(F113*1000000/VLOOKUP($C113,'Crisis Indicator Data'!$C$3:$H$198,5,FALSE)))</f>
        <v>0</v>
      </c>
      <c r="M113" s="141">
        <f>IF(G113="x","x",(G113*1000000/VLOOKUP($C113,'Crisis Indicator Data'!$C$3:$H$198,5,FALSE)))</f>
        <v>0.29097133076593923</v>
      </c>
      <c r="N113" s="141">
        <f>IF(H113="x","x",(H113*1000000/VLOOKUP($C113,'Crisis Indicator Data'!$C$3:$H$198,5,FALSE)))</f>
        <v>0.38262729995721012</v>
      </c>
      <c r="O113" s="141">
        <f>IF(I113="x","x",(I113*1000000/VLOOKUP($C113,'Crisis Indicator Data'!$C$3:$H$198,5,FALSE)))</f>
        <v>0.32768506632434746</v>
      </c>
      <c r="P113" s="141">
        <f>IF(J113="x","x",(J113*1000000/VLOOKUP($C113,'Crisis Indicator Data'!$C$3:$H$198,5,FALSE)))</f>
        <v>0</v>
      </c>
      <c r="Q113" s="239">
        <f t="shared" si="10"/>
        <v>4</v>
      </c>
      <c r="R113" s="239">
        <f t="shared" si="11"/>
        <v>4.45</v>
      </c>
    </row>
    <row r="114" spans="1:18" x14ac:dyDescent="0.25">
      <c r="A114" s="146" t="str">
        <f>'Crisis Indicator Data'!A111</f>
        <v>Food Security Crisis in Eswatini</v>
      </c>
      <c r="B114" s="147" t="str">
        <f>'Crisis Indicator Data'!B111</f>
        <v>Food Security</v>
      </c>
      <c r="C114" s="147" t="str">
        <f>'Crisis Indicator Data'!C111</f>
        <v>SWZ001</v>
      </c>
      <c r="D114" s="147" t="str">
        <f>'Crisis Indicator Data'!D111</f>
        <v>Eswatini</v>
      </c>
      <c r="E114" s="147" t="str">
        <f>'Crisis Indicator Data'!E111</f>
        <v>SWZ</v>
      </c>
      <c r="F114" s="153">
        <f>IF('Crisis Indicator Data'!Q111="x","x",('Crisis Indicator Data'!Q111/1000000))</f>
        <v>0.44</v>
      </c>
      <c r="G114" s="153">
        <f>IF('Crisis Indicator Data'!R111="x","x",('Crisis Indicator Data'!R111/1000000))</f>
        <v>0.47</v>
      </c>
      <c r="H114" s="153">
        <f>IF('Crisis Indicator Data'!S111="x","x",('Crisis Indicator Data'!S111/1000000))</f>
        <v>0.15</v>
      </c>
      <c r="I114" s="153">
        <f>IF('Crisis Indicator Data'!T111="x","x",('Crisis Indicator Data'!T111/1000000))</f>
        <v>0.04</v>
      </c>
      <c r="J114" s="153">
        <f>IF('Crisis Indicator Data'!U111="x","x",('Crisis Indicator Data'!U111/1000000))</f>
        <v>0</v>
      </c>
      <c r="K114" s="245">
        <f t="shared" si="9"/>
        <v>2.1</v>
      </c>
      <c r="L114" s="141">
        <f>IF(F114="x","x",(F114*1000000/VLOOKUP($C114,'Crisis Indicator Data'!$C$3:$H$198,5,FALSE)))</f>
        <v>0.4</v>
      </c>
      <c r="M114" s="141">
        <f>IF(G114="x","x",(G114*1000000/VLOOKUP($C114,'Crisis Indicator Data'!$C$3:$H$198,5,FALSE)))</f>
        <v>0.42727272727272725</v>
      </c>
      <c r="N114" s="141">
        <f>IF(H114="x","x",(H114*1000000/VLOOKUP($C114,'Crisis Indicator Data'!$C$3:$H$198,5,FALSE)))</f>
        <v>0.13636363636363635</v>
      </c>
      <c r="O114" s="141">
        <f>IF(I114="x","x",(I114*1000000/VLOOKUP($C114,'Crisis Indicator Data'!$C$3:$H$198,5,FALSE)))</f>
        <v>3.6363636363636362E-2</v>
      </c>
      <c r="P114" s="141">
        <f>IF(J114="x","x",(J114*1000000/VLOOKUP($C114,'Crisis Indicator Data'!$C$3:$H$198,5,FALSE)))</f>
        <v>0</v>
      </c>
      <c r="Q114" s="239">
        <f t="shared" si="10"/>
        <v>3</v>
      </c>
      <c r="R114" s="239">
        <f t="shared" si="11"/>
        <v>2.5499999999999998</v>
      </c>
    </row>
    <row r="115" spans="1:18" x14ac:dyDescent="0.25">
      <c r="A115" s="146" t="str">
        <f>'Crisis Indicator Data'!A112</f>
        <v>Syrian conflict</v>
      </c>
      <c r="B115" s="147" t="str">
        <f>'Crisis Indicator Data'!B112</f>
        <v>Complex crisis</v>
      </c>
      <c r="C115" s="147" t="str">
        <f>'Crisis Indicator Data'!C112</f>
        <v>SYR001</v>
      </c>
      <c r="D115" s="147" t="str">
        <f>'Crisis Indicator Data'!D112</f>
        <v>Syria</v>
      </c>
      <c r="E115" s="147" t="str">
        <f>'Crisis Indicator Data'!E112</f>
        <v>SYR</v>
      </c>
      <c r="F115" s="153">
        <f>IF('Crisis Indicator Data'!Q112="x","x",('Crisis Indicator Data'!Q112/1000000))</f>
        <v>0</v>
      </c>
      <c r="G115" s="153">
        <f>IF('Crisis Indicator Data'!R112="x","x",('Crisis Indicator Data'!R112/1000000))</f>
        <v>4.0999999999999996</v>
      </c>
      <c r="H115" s="153">
        <f>IF('Crisis Indicator Data'!S112="x","x",('Crisis Indicator Data'!S112/1000000))</f>
        <v>0.03</v>
      </c>
      <c r="I115" s="153">
        <f>IF('Crisis Indicator Data'!T112="x","x",('Crisis Indicator Data'!T112/1000000))</f>
        <v>7.38</v>
      </c>
      <c r="J115" s="153">
        <f>IF('Crisis Indicator Data'!U112="x","x",('Crisis Indicator Data'!U112/1000000))</f>
        <v>5.99</v>
      </c>
      <c r="K115" s="245">
        <f t="shared" si="9"/>
        <v>5</v>
      </c>
      <c r="L115" s="141">
        <f>IF(F115="x","x",(F115*1000000/VLOOKUP($C115,'Crisis Indicator Data'!$C$3:$H$198,5,FALSE)))</f>
        <v>0</v>
      </c>
      <c r="M115" s="141">
        <f>IF(G115="x","x",(G115*1000000/VLOOKUP($C115,'Crisis Indicator Data'!$C$3:$H$198,5,FALSE)))</f>
        <v>0.23428571428571426</v>
      </c>
      <c r="N115" s="141">
        <f>IF(H115="x","x",(H115*1000000/VLOOKUP($C115,'Crisis Indicator Data'!$C$3:$H$198,5,FALSE)))</f>
        <v>1.7142857142857142E-3</v>
      </c>
      <c r="O115" s="141">
        <f>IF(I115="x","x",(I115*1000000/VLOOKUP($C115,'Crisis Indicator Data'!$C$3:$H$198,5,FALSE)))</f>
        <v>0.42171428571428571</v>
      </c>
      <c r="P115" s="141">
        <f>IF(J115="x","x",(J115*1000000/VLOOKUP($C115,'Crisis Indicator Data'!$C$3:$H$198,5,FALSE)))</f>
        <v>0.3422857142857143</v>
      </c>
      <c r="Q115" s="239">
        <f t="shared" si="10"/>
        <v>5</v>
      </c>
      <c r="R115" s="239">
        <f t="shared" si="11"/>
        <v>5</v>
      </c>
    </row>
    <row r="116" spans="1:18" x14ac:dyDescent="0.25">
      <c r="A116" s="146" t="str">
        <f>'Crisis Indicator Data'!A113</f>
        <v>Complex crisis in Chad</v>
      </c>
      <c r="B116" s="147" t="str">
        <f>'Crisis Indicator Data'!B113</f>
        <v>Multiple crises country</v>
      </c>
      <c r="C116" s="147" t="str">
        <f>'Crisis Indicator Data'!C113</f>
        <v>TCD001</v>
      </c>
      <c r="D116" s="147" t="str">
        <f>'Crisis Indicator Data'!D113</f>
        <v>Chad</v>
      </c>
      <c r="E116" s="147" t="str">
        <f>'Crisis Indicator Data'!E113</f>
        <v>TCD</v>
      </c>
      <c r="F116" s="153">
        <f>IF('Crisis Indicator Data'!Q113="x","x",('Crisis Indicator Data'!Q113/1000000))</f>
        <v>9.1750000000000007</v>
      </c>
      <c r="G116" s="153">
        <f>IF('Crisis Indicator Data'!R113="x","x",('Crisis Indicator Data'!R113/1000000))</f>
        <v>1.2070000000000001</v>
      </c>
      <c r="H116" s="153">
        <f>IF('Crisis Indicator Data'!S113="x","x",('Crisis Indicator Data'!S113/1000000))</f>
        <v>4.7359999999999998</v>
      </c>
      <c r="I116" s="153">
        <f>IF('Crisis Indicator Data'!T113="x","x",('Crisis Indicator Data'!T113/1000000))</f>
        <v>1.472</v>
      </c>
      <c r="J116" s="153">
        <f>IF('Crisis Indicator Data'!U113="x","x",('Crisis Indicator Data'!U113/1000000))</f>
        <v>0.192</v>
      </c>
      <c r="K116" s="245">
        <f t="shared" si="9"/>
        <v>4.7</v>
      </c>
      <c r="L116" s="141">
        <f>IF(F116="x","x",(F116*1000000/VLOOKUP($C116,'Crisis Indicator Data'!$C$3:$H$198,5,FALSE)))</f>
        <v>0.54622849318330657</v>
      </c>
      <c r="M116" s="141">
        <f>IF(G116="x","x",(G116*1000000/VLOOKUP($C116,'Crisis Indicator Data'!$C$3:$H$198,5,FALSE)))</f>
        <v>7.1858069893433352E-2</v>
      </c>
      <c r="N116" s="141">
        <f>IF(H116="x","x",(H116*1000000/VLOOKUP($C116,'Crisis Indicator Data'!$C$3:$H$198,5,FALSE)))</f>
        <v>0.28195511103173188</v>
      </c>
      <c r="O116" s="141">
        <f>IF(I116="x","x",(I116*1000000/VLOOKUP($C116,'Crisis Indicator Data'!$C$3:$H$198,5,FALSE)))</f>
        <v>8.7634696672024767E-2</v>
      </c>
      <c r="P116" s="141">
        <f>IF(J116="x","x",(J116*1000000/VLOOKUP($C116,'Crisis Indicator Data'!$C$3:$H$198,5,FALSE)))</f>
        <v>1.1430612609394535E-2</v>
      </c>
      <c r="Q116" s="239">
        <f t="shared" si="10"/>
        <v>4</v>
      </c>
      <c r="R116" s="239">
        <f t="shared" si="11"/>
        <v>4.3499999999999996</v>
      </c>
    </row>
    <row r="117" spans="1:18" x14ac:dyDescent="0.25">
      <c r="A117" s="146" t="str">
        <f>'Crisis Indicator Data'!A114</f>
        <v>Boko Haram in Chad</v>
      </c>
      <c r="B117" s="147" t="str">
        <f>'Crisis Indicator Data'!B114</f>
        <v>Conflict</v>
      </c>
      <c r="C117" s="147" t="str">
        <f>'Crisis Indicator Data'!C114</f>
        <v>TCD003</v>
      </c>
      <c r="D117" s="147" t="str">
        <f>'Crisis Indicator Data'!D114</f>
        <v>Chad</v>
      </c>
      <c r="E117" s="147" t="str">
        <f>'Crisis Indicator Data'!E114</f>
        <v>TCD</v>
      </c>
      <c r="F117" s="153">
        <f>IF('Crisis Indicator Data'!Q114="x","x",('Crisis Indicator Data'!Q114/1000000))</f>
        <v>0</v>
      </c>
      <c r="G117" s="153">
        <f>IF('Crisis Indicator Data'!R114="x","x",('Crisis Indicator Data'!R114/1000000))</f>
        <v>0.318</v>
      </c>
      <c r="H117" s="153">
        <f>IF('Crisis Indicator Data'!S114="x","x",('Crisis Indicator Data'!S114/1000000))</f>
        <v>9.8000000000000004E-2</v>
      </c>
      <c r="I117" s="153">
        <f>IF('Crisis Indicator Data'!T114="x","x",('Crisis Indicator Data'!T114/1000000))</f>
        <v>0.14699999999999999</v>
      </c>
      <c r="J117" s="153">
        <f>IF('Crisis Indicator Data'!U114="x","x",('Crisis Indicator Data'!U114/1000000))</f>
        <v>0.122</v>
      </c>
      <c r="K117" s="245">
        <f t="shared" si="9"/>
        <v>2.6</v>
      </c>
      <c r="L117" s="141">
        <f>IF(F117="x","x",(F117*1000000/VLOOKUP($C117,'Crisis Indicator Data'!$C$3:$H$198,5,FALSE)))</f>
        <v>0</v>
      </c>
      <c r="M117" s="141">
        <f>IF(G117="x","x",(G117*1000000/VLOOKUP($C117,'Crisis Indicator Data'!$C$3:$H$198,5,FALSE)))</f>
        <v>0.46355685131195334</v>
      </c>
      <c r="N117" s="141">
        <f>IF(H117="x","x",(H117*1000000/VLOOKUP($C117,'Crisis Indicator Data'!$C$3:$H$198,5,FALSE)))</f>
        <v>0.14285714285714285</v>
      </c>
      <c r="O117" s="141">
        <f>IF(I117="x","x",(I117*1000000/VLOOKUP($C117,'Crisis Indicator Data'!$C$3:$H$198,5,FALSE)))</f>
        <v>0.21428571428571427</v>
      </c>
      <c r="P117" s="141">
        <f>IF(J117="x","x",(J117*1000000/VLOOKUP($C117,'Crisis Indicator Data'!$C$3:$H$198,5,FALSE)))</f>
        <v>0.17784256559766765</v>
      </c>
      <c r="Q117" s="239">
        <f t="shared" si="10"/>
        <v>5</v>
      </c>
      <c r="R117" s="239">
        <f t="shared" si="11"/>
        <v>3.8</v>
      </c>
    </row>
    <row r="118" spans="1:18" x14ac:dyDescent="0.25">
      <c r="A118" s="146" t="str">
        <f>'Crisis Indicator Data'!A115</f>
        <v>CAR refugees in Chad</v>
      </c>
      <c r="B118" s="147" t="str">
        <f>'Crisis Indicator Data'!B115</f>
        <v>International displacement</v>
      </c>
      <c r="C118" s="147" t="str">
        <f>'Crisis Indicator Data'!C115</f>
        <v>TCD004</v>
      </c>
      <c r="D118" s="147" t="str">
        <f>'Crisis Indicator Data'!D115</f>
        <v>Chad</v>
      </c>
      <c r="E118" s="147" t="str">
        <f>'Crisis Indicator Data'!E115</f>
        <v>TCD</v>
      </c>
      <c r="F118" s="153">
        <f>IF('Crisis Indicator Data'!Q115="x","x",('Crisis Indicator Data'!Q115/1000000))</f>
        <v>3.452</v>
      </c>
      <c r="G118" s="153">
        <f>IF('Crisis Indicator Data'!R115="x","x",('Crisis Indicator Data'!R115/1000000))</f>
        <v>0</v>
      </c>
      <c r="H118" s="153">
        <f>IF('Crisis Indicator Data'!S115="x","x",('Crisis Indicator Data'!S115/1000000))</f>
        <v>0.74299999999999999</v>
      </c>
      <c r="I118" s="153">
        <f>IF('Crisis Indicator Data'!T115="x","x",('Crisis Indicator Data'!T115/1000000))</f>
        <v>0.26100000000000001</v>
      </c>
      <c r="J118" s="153">
        <f>IF('Crisis Indicator Data'!U115="x","x",('Crisis Indicator Data'!U115/1000000))</f>
        <v>0</v>
      </c>
      <c r="K118" s="245">
        <f t="shared" si="9"/>
        <v>3.3</v>
      </c>
      <c r="L118" s="141">
        <f>IF(F118="x","x",(F118*1000000/VLOOKUP($C118,'Crisis Indicator Data'!$C$3:$H$198,5,FALSE)))</f>
        <v>0.77468581687612204</v>
      </c>
      <c r="M118" s="141">
        <f>IF(G118="x","x",(G118*1000000/VLOOKUP($C118,'Crisis Indicator Data'!$C$3:$H$198,5,FALSE)))</f>
        <v>0</v>
      </c>
      <c r="N118" s="141">
        <f>IF(H118="x","x",(H118*1000000/VLOOKUP($C118,'Crisis Indicator Data'!$C$3:$H$198,5,FALSE)))</f>
        <v>0.16674147217235188</v>
      </c>
      <c r="O118" s="141">
        <f>IF(I118="x","x",(I118*1000000/VLOOKUP($C118,'Crisis Indicator Data'!$C$3:$H$198,5,FALSE)))</f>
        <v>5.8572710951526032E-2</v>
      </c>
      <c r="P118" s="141">
        <f>IF(J118="x","x",(J118*1000000/VLOOKUP($C118,'Crisis Indicator Data'!$C$3:$H$198,5,FALSE)))</f>
        <v>0</v>
      </c>
      <c r="Q118" s="239">
        <f t="shared" si="10"/>
        <v>4</v>
      </c>
      <c r="R118" s="239">
        <f t="shared" si="11"/>
        <v>3.65</v>
      </c>
    </row>
    <row r="119" spans="1:18" x14ac:dyDescent="0.25">
      <c r="A119" s="146" t="str">
        <f>'Crisis Indicator Data'!A116</f>
        <v>Darfur refugees in Chad</v>
      </c>
      <c r="B119" s="147" t="str">
        <f>'Crisis Indicator Data'!B116</f>
        <v>International displacement</v>
      </c>
      <c r="C119" s="147" t="str">
        <f>'Crisis Indicator Data'!C116</f>
        <v>TCD005</v>
      </c>
      <c r="D119" s="147" t="str">
        <f>'Crisis Indicator Data'!D116</f>
        <v>Chad</v>
      </c>
      <c r="E119" s="147" t="str">
        <f>'Crisis Indicator Data'!E116</f>
        <v>TCD</v>
      </c>
      <c r="F119" s="153">
        <f>IF('Crisis Indicator Data'!Q116="x","x",('Crisis Indicator Data'!Q116/1000000))</f>
        <v>1.454</v>
      </c>
      <c r="G119" s="153">
        <f>IF('Crisis Indicator Data'!R116="x","x",('Crisis Indicator Data'!R116/1000000))</f>
        <v>0</v>
      </c>
      <c r="H119" s="153">
        <f>IF('Crisis Indicator Data'!S116="x","x",('Crisis Indicator Data'!S116/1000000))</f>
        <v>0.69399999999999995</v>
      </c>
      <c r="I119" s="153">
        <f>IF('Crisis Indicator Data'!T116="x","x",('Crisis Indicator Data'!T116/1000000))</f>
        <v>0.42899999999999999</v>
      </c>
      <c r="J119" s="153">
        <f>IF('Crisis Indicator Data'!U116="x","x",('Crisis Indicator Data'!U116/1000000))</f>
        <v>0</v>
      </c>
      <c r="K119" s="245">
        <f t="shared" si="9"/>
        <v>3.4</v>
      </c>
      <c r="L119" s="141">
        <f>IF(F119="x","x",(F119*1000000/VLOOKUP($C119,'Crisis Indicator Data'!$C$3:$H$198,5,FALSE)))</f>
        <v>0.56422196352347687</v>
      </c>
      <c r="M119" s="141">
        <f>IF(G119="x","x",(G119*1000000/VLOOKUP($C119,'Crisis Indicator Data'!$C$3:$H$198,5,FALSE)))</f>
        <v>0</v>
      </c>
      <c r="N119" s="141">
        <f>IF(H119="x","x",(H119*1000000/VLOOKUP($C119,'Crisis Indicator Data'!$C$3:$H$198,5,FALSE)))</f>
        <v>0.26930539386883973</v>
      </c>
      <c r="O119" s="141">
        <f>IF(I119="x","x",(I119*1000000/VLOOKUP($C119,'Crisis Indicator Data'!$C$3:$H$198,5,FALSE)))</f>
        <v>0.16647264260768335</v>
      </c>
      <c r="P119" s="141">
        <f>IF(J119="x","x",(J119*1000000/VLOOKUP($C119,'Crisis Indicator Data'!$C$3:$H$198,5,FALSE)))</f>
        <v>0</v>
      </c>
      <c r="Q119" s="239">
        <f t="shared" si="10"/>
        <v>4</v>
      </c>
      <c r="R119" s="239">
        <f t="shared" si="11"/>
        <v>3.7</v>
      </c>
    </row>
    <row r="120" spans="1:18" x14ac:dyDescent="0.25">
      <c r="A120" s="146" t="str">
        <f>'Crisis Indicator Data'!A117</f>
        <v>Tibesti Conflict in Chad</v>
      </c>
      <c r="B120" s="147" t="str">
        <f>'Crisis Indicator Data'!B117</f>
        <v>Conflict</v>
      </c>
      <c r="C120" s="147" t="str">
        <f>'Crisis Indicator Data'!C117</f>
        <v>TCD006</v>
      </c>
      <c r="D120" s="147" t="str">
        <f>'Crisis Indicator Data'!D117</f>
        <v>Chad</v>
      </c>
      <c r="E120" s="147" t="str">
        <f>'Crisis Indicator Data'!E117</f>
        <v>TCD</v>
      </c>
      <c r="F120" s="153">
        <f>IF('Crisis Indicator Data'!Q117="x","x",('Crisis Indicator Data'!Q117/1000000))</f>
        <v>0</v>
      </c>
      <c r="G120" s="153">
        <f>IF('Crisis Indicator Data'!R117="x","x",('Crisis Indicator Data'!R117/1000000))</f>
        <v>0.02</v>
      </c>
      <c r="H120" s="153">
        <f>IF('Crisis Indicator Data'!S117="x","x",('Crisis Indicator Data'!S117/1000000))</f>
        <v>1.0999999999999999E-2</v>
      </c>
      <c r="I120" s="153">
        <f>IF('Crisis Indicator Data'!T117="x","x",('Crisis Indicator Data'!T117/1000000))</f>
        <v>6.0000000000000001E-3</v>
      </c>
      <c r="J120" s="153">
        <f>IF('Crisis Indicator Data'!U117="x","x",('Crisis Indicator Data'!U117/1000000))</f>
        <v>1E-3</v>
      </c>
      <c r="K120" s="245">
        <f t="shared" si="9"/>
        <v>0.4</v>
      </c>
      <c r="L120" s="141">
        <f>IF(F120="x","x",(F120*1000000/VLOOKUP($C120,'Crisis Indicator Data'!$C$3:$H$198,5,FALSE)))</f>
        <v>0</v>
      </c>
      <c r="M120" s="141">
        <f>IF(G120="x","x",(G120*1000000/VLOOKUP($C120,'Crisis Indicator Data'!$C$3:$H$198,5,FALSE)))</f>
        <v>0.52631578947368418</v>
      </c>
      <c r="N120" s="141">
        <f>IF(H120="x","x",(H120*1000000/VLOOKUP($C120,'Crisis Indicator Data'!$C$3:$H$198,5,FALSE)))</f>
        <v>0.28947368421052633</v>
      </c>
      <c r="O120" s="141">
        <f>IF(I120="x","x",(I120*1000000/VLOOKUP($C120,'Crisis Indicator Data'!$C$3:$H$198,5,FALSE)))</f>
        <v>0.15789473684210525</v>
      </c>
      <c r="P120" s="141">
        <f>IF(J120="x","x",(J120*1000000/VLOOKUP($C120,'Crisis Indicator Data'!$C$3:$H$198,5,FALSE)))</f>
        <v>2.6315789473684209E-2</v>
      </c>
      <c r="Q120" s="239">
        <f t="shared" si="10"/>
        <v>4</v>
      </c>
      <c r="R120" s="239">
        <f t="shared" si="11"/>
        <v>2.2000000000000002</v>
      </c>
    </row>
    <row r="121" spans="1:18" x14ac:dyDescent="0.25">
      <c r="A121" s="146" t="str">
        <f>'Crisis Indicator Data'!A118</f>
        <v>Multiple situations in Thailand</v>
      </c>
      <c r="B121" s="147" t="str">
        <f>'Crisis Indicator Data'!B118</f>
        <v>Multiple crises country</v>
      </c>
      <c r="C121" s="147" t="str">
        <f>'Crisis Indicator Data'!C118</f>
        <v>THA001</v>
      </c>
      <c r="D121" s="147" t="str">
        <f>'Crisis Indicator Data'!D118</f>
        <v>Thailand</v>
      </c>
      <c r="E121" s="147" t="str">
        <f>'Crisis Indicator Data'!E118</f>
        <v>THA</v>
      </c>
      <c r="F121" s="153">
        <f>IF('Crisis Indicator Data'!Q118="x","x",('Crisis Indicator Data'!Q118/1000000))</f>
        <v>3.4580000000000002</v>
      </c>
      <c r="G121" s="153">
        <f>IF('Crisis Indicator Data'!R118="x","x",('Crisis Indicator Data'!R118/1000000))</f>
        <v>0</v>
      </c>
      <c r="H121" s="153">
        <f>IF('Crisis Indicator Data'!S118="x","x",('Crisis Indicator Data'!S118/1000000))</f>
        <v>9.1999999999999998E-2</v>
      </c>
      <c r="I121" s="153">
        <f>IF('Crisis Indicator Data'!T118="x","x",('Crisis Indicator Data'!T118/1000000))</f>
        <v>0</v>
      </c>
      <c r="J121" s="153">
        <f>IF('Crisis Indicator Data'!U118="x","x",('Crisis Indicator Data'!U118/1000000))</f>
        <v>0</v>
      </c>
      <c r="K121" s="245">
        <f t="shared" si="9"/>
        <v>1.6</v>
      </c>
      <c r="L121" s="141">
        <f>IF(F121="x","x",(F121*1000000/VLOOKUP($C121,'Crisis Indicator Data'!$C$3:$H$198,5,FALSE)))</f>
        <v>0.97435897435897434</v>
      </c>
      <c r="M121" s="141">
        <f>IF(G121="x","x",(G121*1000000/VLOOKUP($C121,'Crisis Indicator Data'!$C$3:$H$198,5,FALSE)))</f>
        <v>0</v>
      </c>
      <c r="N121" s="141">
        <f>IF(H121="x","x",(H121*1000000/VLOOKUP($C121,'Crisis Indicator Data'!$C$3:$H$198,5,FALSE)))</f>
        <v>2.5922795153564385E-2</v>
      </c>
      <c r="O121" s="141">
        <f>IF(I121="x","x",(I121*1000000/VLOOKUP($C121,'Crisis Indicator Data'!$C$3:$H$198,5,FALSE)))</f>
        <v>0</v>
      </c>
      <c r="P121" s="141">
        <f>IF(J121="x","x",(J121*1000000/VLOOKUP($C121,'Crisis Indicator Data'!$C$3:$H$198,5,FALSE)))</f>
        <v>0</v>
      </c>
      <c r="Q121" s="239">
        <f t="shared" si="10"/>
        <v>1</v>
      </c>
      <c r="R121" s="239">
        <f t="shared" si="11"/>
        <v>1.3</v>
      </c>
    </row>
    <row r="122" spans="1:18" x14ac:dyDescent="0.25">
      <c r="A122" s="146" t="str">
        <f>'Crisis Indicator Data'!A119</f>
        <v xml:space="preserve">Conflict in southern Thailand </v>
      </c>
      <c r="B122" s="147" t="str">
        <f>'Crisis Indicator Data'!B119</f>
        <v>Conflict</v>
      </c>
      <c r="C122" s="147" t="str">
        <f>'Crisis Indicator Data'!C119</f>
        <v>THA002</v>
      </c>
      <c r="D122" s="147" t="str">
        <f>'Crisis Indicator Data'!D119</f>
        <v>Thailand</v>
      </c>
      <c r="E122" s="147" t="str">
        <f>'Crisis Indicator Data'!E119</f>
        <v>THA</v>
      </c>
      <c r="F122" s="153" t="str">
        <f>IF('Crisis Indicator Data'!Q119="x","x",('Crisis Indicator Data'!Q119/1000000))</f>
        <v>x</v>
      </c>
      <c r="G122" s="153" t="str">
        <f>IF('Crisis Indicator Data'!R119="x","x",('Crisis Indicator Data'!R119/1000000))</f>
        <v>x</v>
      </c>
      <c r="H122" s="153" t="str">
        <f>IF('Crisis Indicator Data'!S119="x","x",('Crisis Indicator Data'!S119/1000000))</f>
        <v>x</v>
      </c>
      <c r="I122" s="153" t="str">
        <f>IF('Crisis Indicator Data'!T119="x","x",('Crisis Indicator Data'!T119/1000000))</f>
        <v>x</v>
      </c>
      <c r="J122" s="153" t="str">
        <f>IF('Crisis Indicator Data'!U119="x","x",('Crisis Indicator Data'!U119/1000000))</f>
        <v>x</v>
      </c>
      <c r="K122" s="245" t="str">
        <f t="shared" si="9"/>
        <v>x</v>
      </c>
      <c r="L122" s="141" t="str">
        <f>IF(F122="x","x",(F122*1000000/VLOOKUP($C122,'Crisis Indicator Data'!$C$3:$H$198,5,FALSE)))</f>
        <v>x</v>
      </c>
      <c r="M122" s="141" t="str">
        <f>IF(G122="x","x",(G122*1000000/VLOOKUP($C122,'Crisis Indicator Data'!$C$3:$H$198,5,FALSE)))</f>
        <v>x</v>
      </c>
      <c r="N122" s="141" t="str">
        <f>IF(H122="x","x",(H122*1000000/VLOOKUP($C122,'Crisis Indicator Data'!$C$3:$H$198,5,FALSE)))</f>
        <v>x</v>
      </c>
      <c r="O122" s="141" t="str">
        <f>IF(I122="x","x",(I122*1000000/VLOOKUP($C122,'Crisis Indicator Data'!$C$3:$H$198,5,FALSE)))</f>
        <v>x</v>
      </c>
      <c r="P122" s="141" t="str">
        <f>IF(J122="x","x",(J122*1000000/VLOOKUP($C122,'Crisis Indicator Data'!$C$3:$H$198,5,FALSE)))</f>
        <v>x</v>
      </c>
      <c r="Q122" s="239" t="str">
        <f t="shared" si="10"/>
        <v>x</v>
      </c>
      <c r="R122" s="239" t="str">
        <f t="shared" si="11"/>
        <v>x</v>
      </c>
    </row>
    <row r="123" spans="1:18" x14ac:dyDescent="0.25">
      <c r="A123" s="146" t="str">
        <f>'Crisis Indicator Data'!A120</f>
        <v>Myanmar refugees in Thailand</v>
      </c>
      <c r="B123" s="147" t="str">
        <f>'Crisis Indicator Data'!B120</f>
        <v>International displacement</v>
      </c>
      <c r="C123" s="147" t="str">
        <f>'Crisis Indicator Data'!C120</f>
        <v>THA003</v>
      </c>
      <c r="D123" s="147" t="str">
        <f>'Crisis Indicator Data'!D120</f>
        <v>Thailand</v>
      </c>
      <c r="E123" s="147" t="str">
        <f>'Crisis Indicator Data'!E120</f>
        <v>THA</v>
      </c>
      <c r="F123" s="153">
        <f>IF('Crisis Indicator Data'!Q120="x","x",('Crisis Indicator Data'!Q120/1000000))</f>
        <v>0</v>
      </c>
      <c r="G123" s="153">
        <f>IF('Crisis Indicator Data'!R120="x","x",('Crisis Indicator Data'!R120/1000000))</f>
        <v>0</v>
      </c>
      <c r="H123" s="153">
        <f>IF('Crisis Indicator Data'!S120="x","x",('Crisis Indicator Data'!S120/1000000))</f>
        <v>9.1999999999999998E-2</v>
      </c>
      <c r="I123" s="153">
        <f>IF('Crisis Indicator Data'!T120="x","x",('Crisis Indicator Data'!T120/1000000))</f>
        <v>0</v>
      </c>
      <c r="J123" s="153">
        <f>IF('Crisis Indicator Data'!U120="x","x",('Crisis Indicator Data'!U120/1000000))</f>
        <v>0</v>
      </c>
      <c r="K123" s="245">
        <f t="shared" si="9"/>
        <v>1.6</v>
      </c>
      <c r="L123" s="141">
        <f>IF(F123="x","x",(F123*1000000/VLOOKUP($C123,'Crisis Indicator Data'!$C$3:$H$198,5,FALSE)))</f>
        <v>0</v>
      </c>
      <c r="M123" s="141">
        <f>IF(G123="x","x",(G123*1000000/VLOOKUP($C123,'Crisis Indicator Data'!$C$3:$H$198,5,FALSE)))</f>
        <v>0</v>
      </c>
      <c r="N123" s="141">
        <f>IF(H123="x","x",(H123*1000000/VLOOKUP($C123,'Crisis Indicator Data'!$C$3:$H$198,5,FALSE)))</f>
        <v>1</v>
      </c>
      <c r="O123" s="141">
        <f>IF(I123="x","x",(I123*1000000/VLOOKUP($C123,'Crisis Indicator Data'!$C$3:$H$198,5,FALSE)))</f>
        <v>0</v>
      </c>
      <c r="P123" s="141">
        <f>IF(J123="x","x",(J123*1000000/VLOOKUP($C123,'Crisis Indicator Data'!$C$3:$H$198,5,FALSE)))</f>
        <v>0</v>
      </c>
      <c r="Q123" s="239">
        <f t="shared" si="10"/>
        <v>3</v>
      </c>
      <c r="R123" s="239">
        <f t="shared" si="11"/>
        <v>2.2999999999999998</v>
      </c>
    </row>
    <row r="124" spans="1:18" x14ac:dyDescent="0.25">
      <c r="A124" s="146" t="str">
        <f>'Crisis Indicator Data'!A121</f>
        <v>Tropical Cyclone Seroja</v>
      </c>
      <c r="B124" s="147" t="str">
        <f>'Crisis Indicator Data'!B121</f>
        <v>Tropical cyclone</v>
      </c>
      <c r="C124" s="147" t="str">
        <f>'Crisis Indicator Data'!C121</f>
        <v>TLS002</v>
      </c>
      <c r="D124" s="147" t="str">
        <f>'Crisis Indicator Data'!D121</f>
        <v>Timor Leste</v>
      </c>
      <c r="E124" s="147" t="str">
        <f>'Crisis Indicator Data'!E121</f>
        <v>TLS</v>
      </c>
      <c r="F124" s="153">
        <f>IF('Crisis Indicator Data'!Q121="x","x",('Crisis Indicator Data'!Q121/1000000))</f>
        <v>1.26</v>
      </c>
      <c r="G124" s="153">
        <f>IF('Crisis Indicator Data'!R121="x","x",('Crisis Indicator Data'!R121/1000000))</f>
        <v>2.4E-2</v>
      </c>
      <c r="H124" s="153">
        <f>IF('Crisis Indicator Data'!S121="x","x",('Crisis Indicator Data'!S121/1000000))</f>
        <v>2E-3</v>
      </c>
      <c r="I124" s="153">
        <f>IF('Crisis Indicator Data'!T121="x","x",('Crisis Indicator Data'!T121/1000000))</f>
        <v>0</v>
      </c>
      <c r="J124" s="153">
        <f>IF('Crisis Indicator Data'!U121="x","x",('Crisis Indicator Data'!U121/1000000))</f>
        <v>0</v>
      </c>
      <c r="K124" s="245">
        <f t="shared" si="9"/>
        <v>0</v>
      </c>
      <c r="L124" s="141">
        <f>IF(F124="x","x",(F124*1000000/VLOOKUP($C124,'Crisis Indicator Data'!$C$3:$H$198,5,FALSE)))</f>
        <v>0.97447795823665895</v>
      </c>
      <c r="M124" s="141">
        <f>IF(G124="x","x",(G124*1000000/VLOOKUP($C124,'Crisis Indicator Data'!$C$3:$H$198,5,FALSE)))</f>
        <v>1.8561484918793503E-2</v>
      </c>
      <c r="N124" s="141">
        <f>IF(H124="x","x",(H124*1000000/VLOOKUP($C124,'Crisis Indicator Data'!$C$3:$H$198,5,FALSE)))</f>
        <v>1.5467904098994587E-3</v>
      </c>
      <c r="O124" s="141">
        <f>IF(I124="x","x",(I124*1000000/VLOOKUP($C124,'Crisis Indicator Data'!$C$3:$H$198,5,FALSE)))</f>
        <v>0</v>
      </c>
      <c r="P124" s="141">
        <f>IF(J124="x","x",(J124*1000000/VLOOKUP($C124,'Crisis Indicator Data'!$C$3:$H$198,5,FALSE)))</f>
        <v>0</v>
      </c>
      <c r="Q124" s="239">
        <f t="shared" si="10"/>
        <v>1</v>
      </c>
      <c r="R124" s="239">
        <f t="shared" si="11"/>
        <v>0.5</v>
      </c>
    </row>
    <row r="125" spans="1:18" x14ac:dyDescent="0.25">
      <c r="A125" s="146" t="str">
        <f>'Crisis Indicator Data'!A122</f>
        <v>Venezuelan refugees in Trinidad and Tobago</v>
      </c>
      <c r="B125" s="147" t="str">
        <f>'Crisis Indicator Data'!B122</f>
        <v>International displacement</v>
      </c>
      <c r="C125" s="147" t="str">
        <f>'Crisis Indicator Data'!C122</f>
        <v>TTO002</v>
      </c>
      <c r="D125" s="147" t="str">
        <f>'Crisis Indicator Data'!D122</f>
        <v>Trinidad and Tobago</v>
      </c>
      <c r="E125" s="147" t="str">
        <f>'Crisis Indicator Data'!E122</f>
        <v>TTO</v>
      </c>
      <c r="F125" s="153">
        <f>IF('Crisis Indicator Data'!Q122="x","x",('Crisis Indicator Data'!Q122/1000000))</f>
        <v>1.395</v>
      </c>
      <c r="G125" s="153">
        <f>IF('Crisis Indicator Data'!R122="x","x",('Crisis Indicator Data'!R122/1000000))</f>
        <v>0</v>
      </c>
      <c r="H125" s="153">
        <f>IF('Crisis Indicator Data'!S122="x","x",('Crisis Indicator Data'!S122/1000000))</f>
        <v>0.06</v>
      </c>
      <c r="I125" s="153">
        <f>IF('Crisis Indicator Data'!T122="x","x",('Crisis Indicator Data'!T122/1000000))</f>
        <v>0</v>
      </c>
      <c r="J125" s="153">
        <f>IF('Crisis Indicator Data'!U122="x","x",('Crisis Indicator Data'!U122/1000000))</f>
        <v>0</v>
      </c>
      <c r="K125" s="245">
        <f t="shared" si="9"/>
        <v>1.3</v>
      </c>
      <c r="L125" s="141">
        <f>IF(F125="x","x",(F125*1000000/VLOOKUP($C125,'Crisis Indicator Data'!$C$3:$H$198,5,FALSE)))</f>
        <v>0.96206896551724141</v>
      </c>
      <c r="M125" s="141">
        <f>IF(G125="x","x",(G125*1000000/VLOOKUP($C125,'Crisis Indicator Data'!$C$3:$H$198,5,FALSE)))</f>
        <v>0</v>
      </c>
      <c r="N125" s="141">
        <f>IF(H125="x","x",(H125*1000000/VLOOKUP($C125,'Crisis Indicator Data'!$C$3:$H$198,5,FALSE)))</f>
        <v>4.1379310344827586E-2</v>
      </c>
      <c r="O125" s="141">
        <f>IF(I125="x","x",(I125*1000000/VLOOKUP($C125,'Crisis Indicator Data'!$C$3:$H$198,5,FALSE)))</f>
        <v>0</v>
      </c>
      <c r="P125" s="141">
        <f>IF(J125="x","x",(J125*1000000/VLOOKUP($C125,'Crisis Indicator Data'!$C$3:$H$198,5,FALSE)))</f>
        <v>0</v>
      </c>
      <c r="Q125" s="239">
        <f t="shared" si="10"/>
        <v>1</v>
      </c>
      <c r="R125" s="239">
        <f t="shared" si="11"/>
        <v>1.1499999999999999</v>
      </c>
    </row>
    <row r="126" spans="1:18" x14ac:dyDescent="0.25">
      <c r="A126" s="146" t="str">
        <f>'Crisis Indicator Data'!A123</f>
        <v>Mixed migration flows in Tunisia</v>
      </c>
      <c r="B126" s="147" t="str">
        <f>'Crisis Indicator Data'!B123</f>
        <v>International displacement</v>
      </c>
      <c r="C126" s="147" t="str">
        <f>'Crisis Indicator Data'!C123</f>
        <v>TUN002</v>
      </c>
      <c r="D126" s="147" t="str">
        <f>'Crisis Indicator Data'!D123</f>
        <v>Tunisia</v>
      </c>
      <c r="E126" s="147" t="str">
        <f>'Crisis Indicator Data'!E123</f>
        <v>TUN</v>
      </c>
      <c r="F126" s="153" t="str">
        <f>IF('Crisis Indicator Data'!Q123="x","x",('Crisis Indicator Data'!Q123/1000000))</f>
        <v>x</v>
      </c>
      <c r="G126" s="153" t="str">
        <f>IF('Crisis Indicator Data'!R123="x","x",('Crisis Indicator Data'!R123/1000000))</f>
        <v>x</v>
      </c>
      <c r="H126" s="153" t="str">
        <f>IF('Crisis Indicator Data'!S123="x","x",('Crisis Indicator Data'!S123/1000000))</f>
        <v>x</v>
      </c>
      <c r="I126" s="153" t="str">
        <f>IF('Crisis Indicator Data'!T123="x","x",('Crisis Indicator Data'!T123/1000000))</f>
        <v>x</v>
      </c>
      <c r="J126" s="153" t="str">
        <f>IF('Crisis Indicator Data'!U123="x","x",('Crisis Indicator Data'!U123/1000000))</f>
        <v>x</v>
      </c>
      <c r="K126" s="245" t="str">
        <f t="shared" si="9"/>
        <v>x</v>
      </c>
      <c r="L126" s="141" t="str">
        <f>IF(F126="x","x",(F126*1000000/VLOOKUP($C126,'Crisis Indicator Data'!$C$3:$H$198,5,FALSE)))</f>
        <v>x</v>
      </c>
      <c r="M126" s="141" t="str">
        <f>IF(G126="x","x",(G126*1000000/VLOOKUP($C126,'Crisis Indicator Data'!$C$3:$H$198,5,FALSE)))</f>
        <v>x</v>
      </c>
      <c r="N126" s="141" t="str">
        <f>IF(H126="x","x",(H126*1000000/VLOOKUP($C126,'Crisis Indicator Data'!$C$3:$H$198,5,FALSE)))</f>
        <v>x</v>
      </c>
      <c r="O126" s="141" t="str">
        <f>IF(I126="x","x",(I126*1000000/VLOOKUP($C126,'Crisis Indicator Data'!$C$3:$H$198,5,FALSE)))</f>
        <v>x</v>
      </c>
      <c r="P126" s="141" t="str">
        <f>IF(J126="x","x",(J126*1000000/VLOOKUP($C126,'Crisis Indicator Data'!$C$3:$H$198,5,FALSE)))</f>
        <v>x</v>
      </c>
      <c r="Q126" s="239" t="str">
        <f t="shared" si="10"/>
        <v>x</v>
      </c>
      <c r="R126" s="239" t="str">
        <f t="shared" si="11"/>
        <v>x</v>
      </c>
    </row>
    <row r="127" spans="1:18" x14ac:dyDescent="0.25">
      <c r="A127" s="146" t="str">
        <f>'Crisis Indicator Data'!A124</f>
        <v>Complex situation in Turkey</v>
      </c>
      <c r="B127" s="147" t="str">
        <f>'Crisis Indicator Data'!B124</f>
        <v>Multiple crises country</v>
      </c>
      <c r="C127" s="147" t="str">
        <f>'Crisis Indicator Data'!C124</f>
        <v>TUR001</v>
      </c>
      <c r="D127" s="147" t="str">
        <f>'Crisis Indicator Data'!D124</f>
        <v>Turkey</v>
      </c>
      <c r="E127" s="147" t="str">
        <f>'Crisis Indicator Data'!E124</f>
        <v>TUR</v>
      </c>
      <c r="F127" s="153">
        <f>IF('Crisis Indicator Data'!Q124="x","x",('Crisis Indicator Data'!Q124/1000000))</f>
        <v>47.808999999999997</v>
      </c>
      <c r="G127" s="153">
        <f>IF('Crisis Indicator Data'!R124="x","x",('Crisis Indicator Data'!R124/1000000))</f>
        <v>3.42</v>
      </c>
      <c r="H127" s="153">
        <f>IF('Crisis Indicator Data'!S124="x","x",('Crisis Indicator Data'!S124/1000000))</f>
        <v>1.657</v>
      </c>
      <c r="I127" s="153">
        <f>IF('Crisis Indicator Data'!T124="x","x",('Crisis Indicator Data'!T124/1000000))</f>
        <v>0.72499999999999998</v>
      </c>
      <c r="J127" s="153">
        <f>IF('Crisis Indicator Data'!U124="x","x",('Crisis Indicator Data'!U124/1000000))</f>
        <v>0</v>
      </c>
      <c r="K127" s="245">
        <f t="shared" si="9"/>
        <v>4</v>
      </c>
      <c r="L127" s="141">
        <f>IF(F127="x","x",(F127*1000000/VLOOKUP($C127,'Crisis Indicator Data'!$C$3:$H$198,5,FALSE)))</f>
        <v>0.89177594150454198</v>
      </c>
      <c r="M127" s="141">
        <f>IF(G127="x","x",(G127*1000000/VLOOKUP($C127,'Crisis Indicator Data'!$C$3:$H$198,5,FALSE)))</f>
        <v>6.3792878327208966E-2</v>
      </c>
      <c r="N127" s="141">
        <f>IF(H127="x","x",(H127*1000000/VLOOKUP($C127,'Crisis Indicator Data'!$C$3:$H$198,5,FALSE)))</f>
        <v>3.0907836078416743E-2</v>
      </c>
      <c r="O127" s="141">
        <f>IF(I127="x","x",(I127*1000000/VLOOKUP($C127,'Crisis Indicator Data'!$C$3:$H$198,5,FALSE)))</f>
        <v>1.3523344089832311E-2</v>
      </c>
      <c r="P127" s="141">
        <f>IF(J127="x","x",(J127*1000000/VLOOKUP($C127,'Crisis Indicator Data'!$C$3:$H$198,5,FALSE)))</f>
        <v>0</v>
      </c>
      <c r="Q127" s="239">
        <f t="shared" si="10"/>
        <v>2</v>
      </c>
      <c r="R127" s="239">
        <f t="shared" si="11"/>
        <v>3</v>
      </c>
    </row>
    <row r="128" spans="1:18" x14ac:dyDescent="0.25">
      <c r="A128" s="146" t="str">
        <f>'Crisis Indicator Data'!A125</f>
        <v>Syrian Refugees in Turkey</v>
      </c>
      <c r="B128" s="147" t="str">
        <f>'Crisis Indicator Data'!B125</f>
        <v>International displacement</v>
      </c>
      <c r="C128" s="147" t="str">
        <f>'Crisis Indicator Data'!C125</f>
        <v>TUR002</v>
      </c>
      <c r="D128" s="147" t="str">
        <f>'Crisis Indicator Data'!D125</f>
        <v>Turkey</v>
      </c>
      <c r="E128" s="147" t="str">
        <f>'Crisis Indicator Data'!E125</f>
        <v>TUR</v>
      </c>
      <c r="F128" s="153">
        <f>IF('Crisis Indicator Data'!Q125="x","x",('Crisis Indicator Data'!Q125/1000000))</f>
        <v>30.675999999999998</v>
      </c>
      <c r="G128" s="153">
        <f>IF('Crisis Indicator Data'!R125="x","x",('Crisis Indicator Data'!R125/1000000))</f>
        <v>3.42</v>
      </c>
      <c r="H128" s="153">
        <f>IF('Crisis Indicator Data'!S125="x","x",('Crisis Indicator Data'!S125/1000000))</f>
        <v>1.657</v>
      </c>
      <c r="I128" s="153">
        <f>IF('Crisis Indicator Data'!T125="x","x",('Crisis Indicator Data'!T125/1000000))</f>
        <v>0.40500000000000003</v>
      </c>
      <c r="J128" s="153">
        <f>IF('Crisis Indicator Data'!U125="x","x",('Crisis Indicator Data'!U125/1000000))</f>
        <v>0</v>
      </c>
      <c r="K128" s="245">
        <f t="shared" si="9"/>
        <v>3.9</v>
      </c>
      <c r="L128" s="141">
        <f>IF(F128="x","x",(F128*1000000/VLOOKUP($C128,'Crisis Indicator Data'!$C$3:$H$198,5,FALSE)))</f>
        <v>0.84838763205929535</v>
      </c>
      <c r="M128" s="141">
        <f>IF(G128="x","x",(G128*1000000/VLOOKUP($C128,'Crisis Indicator Data'!$C$3:$H$198,5,FALSE)))</f>
        <v>9.4584877482161628E-2</v>
      </c>
      <c r="N128" s="141">
        <f>IF(H128="x","x",(H128*1000000/VLOOKUP($C128,'Crisis Indicator Data'!$C$3:$H$198,5,FALSE)))</f>
        <v>4.5826649704076551E-2</v>
      </c>
      <c r="O128" s="141">
        <f>IF(I128="x","x",(I128*1000000/VLOOKUP($C128,'Crisis Indicator Data'!$C$3:$H$198,5,FALSE)))</f>
        <v>1.1200840754466508E-2</v>
      </c>
      <c r="P128" s="141">
        <f>IF(J128="x","x",(J128*1000000/VLOOKUP($C128,'Crisis Indicator Data'!$C$3:$H$198,5,FALSE)))</f>
        <v>0</v>
      </c>
      <c r="Q128" s="239">
        <f t="shared" si="10"/>
        <v>3</v>
      </c>
      <c r="R128" s="239">
        <f t="shared" si="11"/>
        <v>3.45</v>
      </c>
    </row>
    <row r="129" spans="1:19" x14ac:dyDescent="0.25">
      <c r="A129" s="146" t="str">
        <f>'Crisis Indicator Data'!A126</f>
        <v>Mixed Migration Flows in Turkey</v>
      </c>
      <c r="B129" s="147" t="str">
        <f>'Crisis Indicator Data'!B126</f>
        <v>International displacement</v>
      </c>
      <c r="C129" s="147" t="str">
        <f>'Crisis Indicator Data'!C126</f>
        <v>TUR003</v>
      </c>
      <c r="D129" s="147" t="str">
        <f>'Crisis Indicator Data'!D126</f>
        <v>Turkey</v>
      </c>
      <c r="E129" s="147" t="str">
        <f>'Crisis Indicator Data'!E126</f>
        <v>TUR</v>
      </c>
      <c r="F129" s="153">
        <f>IF('Crisis Indicator Data'!Q126="x","x",('Crisis Indicator Data'!Q126/1000000))</f>
        <v>31.824000000000002</v>
      </c>
      <c r="G129" s="153">
        <f>IF('Crisis Indicator Data'!R126="x","x",('Crisis Indicator Data'!R126/1000000))</f>
        <v>3.42</v>
      </c>
      <c r="H129" s="153">
        <f>IF('Crisis Indicator Data'!S126="x","x",('Crisis Indicator Data'!S126/1000000))</f>
        <v>1.657</v>
      </c>
      <c r="I129" s="153">
        <f>IF('Crisis Indicator Data'!T126="x","x",('Crisis Indicator Data'!T126/1000000))</f>
        <v>0.72499999999999998</v>
      </c>
      <c r="J129" s="153">
        <f>IF('Crisis Indicator Data'!U126="x","x",('Crisis Indicator Data'!U126/1000000))</f>
        <v>0</v>
      </c>
      <c r="K129" s="245">
        <f t="shared" si="9"/>
        <v>4</v>
      </c>
      <c r="L129" s="141">
        <f>IF(F129="x","x",(F129*1000000/VLOOKUP($C129,'Crisis Indicator Data'!$C$3:$H$198,5,FALSE)))</f>
        <v>0.84579811832243657</v>
      </c>
      <c r="M129" s="141">
        <f>IF(G129="x","x",(G129*1000000/VLOOKUP($C129,'Crisis Indicator Data'!$C$3:$H$198,5,FALSE)))</f>
        <v>9.0894594163610273E-2</v>
      </c>
      <c r="N129" s="141">
        <f>IF(H129="x","x",(H129*1000000/VLOOKUP($C129,'Crisis Indicator Data'!$C$3:$H$198,5,FALSE)))</f>
        <v>4.403869664593632E-2</v>
      </c>
      <c r="O129" s="141">
        <f>IF(I129="x","x",(I129*1000000/VLOOKUP($C129,'Crisis Indicator Data'!$C$3:$H$198,5,FALSE)))</f>
        <v>1.9268590868016796E-2</v>
      </c>
      <c r="P129" s="141">
        <f>IF(J129="x","x",(J129*1000000/VLOOKUP($C129,'Crisis Indicator Data'!$C$3:$H$198,5,FALSE)))</f>
        <v>0</v>
      </c>
      <c r="Q129" s="239">
        <f t="shared" si="10"/>
        <v>3</v>
      </c>
      <c r="R129" s="239">
        <f t="shared" si="11"/>
        <v>3.5</v>
      </c>
    </row>
    <row r="130" spans="1:19" x14ac:dyDescent="0.25">
      <c r="A130" s="146" t="str">
        <f>'Crisis Indicator Data'!A127</f>
        <v>Kurdish Conflict</v>
      </c>
      <c r="B130" s="147" t="str">
        <f>'Crisis Indicator Data'!B127</f>
        <v>Conflict</v>
      </c>
      <c r="C130" s="147" t="str">
        <f>'Crisis Indicator Data'!C127</f>
        <v>TUR004</v>
      </c>
      <c r="D130" s="147" t="str">
        <f>'Crisis Indicator Data'!D127</f>
        <v>Turkey</v>
      </c>
      <c r="E130" s="147" t="str">
        <f>'Crisis Indicator Data'!E127</f>
        <v>TUR</v>
      </c>
      <c r="F130" s="153" t="str">
        <f>IF('Crisis Indicator Data'!Q127="x","x",('Crisis Indicator Data'!Q127/1000000))</f>
        <v>x</v>
      </c>
      <c r="G130" s="153" t="str">
        <f>IF('Crisis Indicator Data'!R127="x","x",('Crisis Indicator Data'!R127/1000000))</f>
        <v>x</v>
      </c>
      <c r="H130" s="153" t="str">
        <f>IF('Crisis Indicator Data'!S127="x","x",('Crisis Indicator Data'!S127/1000000))</f>
        <v>x</v>
      </c>
      <c r="I130" s="153" t="str">
        <f>IF('Crisis Indicator Data'!T127="x","x",('Crisis Indicator Data'!T127/1000000))</f>
        <v>x</v>
      </c>
      <c r="J130" s="153" t="str">
        <f>IF('Crisis Indicator Data'!U127="x","x",('Crisis Indicator Data'!U127/1000000))</f>
        <v>x</v>
      </c>
      <c r="K130" s="245" t="str">
        <f t="shared" si="9"/>
        <v>x</v>
      </c>
      <c r="L130" s="141" t="str">
        <f>IF(F130="x","x",(F130*1000000/VLOOKUP($C130,'Crisis Indicator Data'!$C$3:$H$198,5,FALSE)))</f>
        <v>x</v>
      </c>
      <c r="M130" s="141" t="str">
        <f>IF(G130="x","x",(G130*1000000/VLOOKUP($C130,'Crisis Indicator Data'!$C$3:$H$198,5,FALSE)))</f>
        <v>x</v>
      </c>
      <c r="N130" s="141" t="str">
        <f>IF(H130="x","x",(H130*1000000/VLOOKUP($C130,'Crisis Indicator Data'!$C$3:$H$198,5,FALSE)))</f>
        <v>x</v>
      </c>
      <c r="O130" s="141" t="str">
        <f>IF(I130="x","x",(I130*1000000/VLOOKUP($C130,'Crisis Indicator Data'!$C$3:$H$198,5,FALSE)))</f>
        <v>x</v>
      </c>
      <c r="P130" s="141" t="str">
        <f>IF(J130="x","x",(J130*1000000/VLOOKUP($C130,'Crisis Indicator Data'!$C$3:$H$198,5,FALSE)))</f>
        <v>x</v>
      </c>
      <c r="Q130" s="239" t="str">
        <f t="shared" si="10"/>
        <v>x</v>
      </c>
      <c r="R130" s="239" t="str">
        <f t="shared" si="11"/>
        <v>x</v>
      </c>
    </row>
    <row r="131" spans="1:19" x14ac:dyDescent="0.25">
      <c r="A131" s="146" t="str">
        <f>'Crisis Indicator Data'!A128</f>
        <v>International Displacement in Tanzania</v>
      </c>
      <c r="B131" s="147" t="str">
        <f>'Crisis Indicator Data'!B128</f>
        <v>International displacement</v>
      </c>
      <c r="C131" s="147" t="str">
        <f>'Crisis Indicator Data'!C128</f>
        <v>TZA002</v>
      </c>
      <c r="D131" s="147" t="str">
        <f>'Crisis Indicator Data'!D128</f>
        <v>Tanzania</v>
      </c>
      <c r="E131" s="147" t="str">
        <f>'Crisis Indicator Data'!E128</f>
        <v>TZA</v>
      </c>
      <c r="F131" s="153">
        <f>IF('Crisis Indicator Data'!Q128="x","x",('Crisis Indicator Data'!Q128/1000000))</f>
        <v>0</v>
      </c>
      <c r="G131" s="153">
        <f>IF('Crisis Indicator Data'!R128="x","x",('Crisis Indicator Data'!R128/1000000))</f>
        <v>11.129</v>
      </c>
      <c r="H131" s="153">
        <f>IF('Crisis Indicator Data'!S128="x","x",('Crisis Indicator Data'!S128/1000000))</f>
        <v>0.26400000000000001</v>
      </c>
      <c r="I131" s="153">
        <f>IF('Crisis Indicator Data'!T128="x","x",('Crisis Indicator Data'!T128/1000000))</f>
        <v>0</v>
      </c>
      <c r="J131" s="153">
        <f>IF('Crisis Indicator Data'!U128="x","x",('Crisis Indicator Data'!U128/1000000))</f>
        <v>0</v>
      </c>
      <c r="K131" s="245">
        <f t="shared" si="9"/>
        <v>2.4</v>
      </c>
      <c r="L131" s="141">
        <f>IF(F131="x","x",(F131*1000000/VLOOKUP($C131,'Crisis Indicator Data'!$C$3:$H$198,5,FALSE)))</f>
        <v>0</v>
      </c>
      <c r="M131" s="141">
        <f>IF(G131="x","x",(G131*1000000/VLOOKUP($C131,'Crisis Indicator Data'!$C$3:$H$198,5,FALSE)))</f>
        <v>0.97682787676643557</v>
      </c>
      <c r="N131" s="141">
        <f>IF(H131="x","x",(H131*1000000/VLOOKUP($C131,'Crisis Indicator Data'!$C$3:$H$198,5,FALSE)))</f>
        <v>2.3172123233564469E-2</v>
      </c>
      <c r="O131" s="141">
        <f>IF(I131="x","x",(I131*1000000/VLOOKUP($C131,'Crisis Indicator Data'!$C$3:$H$198,5,FALSE)))</f>
        <v>0</v>
      </c>
      <c r="P131" s="141">
        <f>IF(J131="x","x",(J131*1000000/VLOOKUP($C131,'Crisis Indicator Data'!$C$3:$H$198,5,FALSE)))</f>
        <v>0</v>
      </c>
      <c r="Q131" s="239">
        <f t="shared" si="10"/>
        <v>2</v>
      </c>
      <c r="R131" s="239">
        <f t="shared" si="11"/>
        <v>2.2000000000000002</v>
      </c>
    </row>
    <row r="132" spans="1:19" x14ac:dyDescent="0.25">
      <c r="A132" s="146" t="str">
        <f>'Crisis Indicator Data'!A129</f>
        <v>International Displacement in Uganda</v>
      </c>
      <c r="B132" s="147" t="str">
        <f>'Crisis Indicator Data'!B129</f>
        <v>International displacement</v>
      </c>
      <c r="C132" s="147" t="str">
        <f>'Crisis Indicator Data'!C129</f>
        <v>UGA005</v>
      </c>
      <c r="D132" s="147" t="str">
        <f>'Crisis Indicator Data'!D129</f>
        <v>Uganda</v>
      </c>
      <c r="E132" s="147" t="str">
        <f>'Crisis Indicator Data'!E129</f>
        <v>UGA</v>
      </c>
      <c r="F132" s="153">
        <f>IF('Crisis Indicator Data'!Q129="x","x",('Crisis Indicator Data'!Q129/1000000))</f>
        <v>6.0110000000000001</v>
      </c>
      <c r="G132" s="153">
        <f>IF('Crisis Indicator Data'!R129="x","x",('Crisis Indicator Data'!R129/1000000))</f>
        <v>0</v>
      </c>
      <c r="H132" s="153">
        <f>IF('Crisis Indicator Data'!S129="x","x",('Crisis Indicator Data'!S129/1000000))</f>
        <v>1.429</v>
      </c>
      <c r="I132" s="153">
        <f>IF('Crisis Indicator Data'!T129="x","x",('Crisis Indicator Data'!T129/1000000))</f>
        <v>0</v>
      </c>
      <c r="J132" s="153">
        <f>IF('Crisis Indicator Data'!U129="x","x",('Crisis Indicator Data'!U129/1000000))</f>
        <v>0</v>
      </c>
      <c r="K132" s="245">
        <f t="shared" si="9"/>
        <v>3.6</v>
      </c>
      <c r="L132" s="141">
        <f>IF(F132="x","x",(F132*1000000/VLOOKUP($C132,'Crisis Indicator Data'!$C$3:$H$198,5,FALSE)))</f>
        <v>0.80793010752688177</v>
      </c>
      <c r="M132" s="141">
        <f>IF(G132="x","x",(G132*1000000/VLOOKUP($C132,'Crisis Indicator Data'!$C$3:$H$198,5,FALSE)))</f>
        <v>0</v>
      </c>
      <c r="N132" s="141">
        <f>IF(H132="x","x",(H132*1000000/VLOOKUP($C132,'Crisis Indicator Data'!$C$3:$H$198,5,FALSE)))</f>
        <v>0.19206989247311829</v>
      </c>
      <c r="O132" s="141">
        <f>IF(I132="x","x",(I132*1000000/VLOOKUP($C132,'Crisis Indicator Data'!$C$3:$H$198,5,FALSE)))</f>
        <v>0</v>
      </c>
      <c r="P132" s="141">
        <f>IF(J132="x","x",(J132*1000000/VLOOKUP($C132,'Crisis Indicator Data'!$C$3:$H$198,5,FALSE)))</f>
        <v>0</v>
      </c>
      <c r="Q132" s="239">
        <f t="shared" si="10"/>
        <v>3</v>
      </c>
      <c r="R132" s="239">
        <f t="shared" si="11"/>
        <v>3.3</v>
      </c>
    </row>
    <row r="133" spans="1:19" x14ac:dyDescent="0.25">
      <c r="A133" s="146" t="str">
        <f>'Crisis Indicator Data'!A130</f>
        <v>Conflict in Ukraine</v>
      </c>
      <c r="B133" s="147" t="str">
        <f>'Crisis Indicator Data'!B130</f>
        <v>Conflict</v>
      </c>
      <c r="C133" s="147" t="str">
        <f>'Crisis Indicator Data'!C130</f>
        <v>UKR002</v>
      </c>
      <c r="D133" s="147" t="str">
        <f>'Crisis Indicator Data'!D130</f>
        <v>Ukraine</v>
      </c>
      <c r="E133" s="147" t="str">
        <f>'Crisis Indicator Data'!E130</f>
        <v>UKR</v>
      </c>
      <c r="F133" s="153">
        <f>IF('Crisis Indicator Data'!Q130="x","x",('Crisis Indicator Data'!Q130/1000000))</f>
        <v>0.90900000000000003</v>
      </c>
      <c r="G133" s="153">
        <f>IF('Crisis Indicator Data'!R130="x","x",('Crisis Indicator Data'!R130/1000000))</f>
        <v>2</v>
      </c>
      <c r="H133" s="153">
        <f>IF('Crisis Indicator Data'!S130="x","x",('Crisis Indicator Data'!S130/1000000))</f>
        <v>1.7</v>
      </c>
      <c r="I133" s="153">
        <f>IF('Crisis Indicator Data'!T130="x","x",('Crisis Indicator Data'!T130/1000000))</f>
        <v>1.7</v>
      </c>
      <c r="J133" s="153">
        <f>IF('Crisis Indicator Data'!U130="x","x",('Crisis Indicator Data'!U130/1000000))</f>
        <v>0</v>
      </c>
      <c r="K133" s="245">
        <f t="shared" si="9"/>
        <v>4.2</v>
      </c>
      <c r="L133" s="141">
        <f>IF(F133="x","x",(F133*1000000/VLOOKUP($C133,'Crisis Indicator Data'!$C$3:$H$198,5,FALSE)))</f>
        <v>0.14407988587731813</v>
      </c>
      <c r="M133" s="141">
        <f>IF(G133="x","x",(G133*1000000/VLOOKUP($C133,'Crisis Indicator Data'!$C$3:$H$198,5,FALSE)))</f>
        <v>0.31700744967506739</v>
      </c>
      <c r="N133" s="141">
        <f>IF(H133="x","x",(H133*1000000/VLOOKUP($C133,'Crisis Indicator Data'!$C$3:$H$198,5,FALSE)))</f>
        <v>0.26945633222380727</v>
      </c>
      <c r="O133" s="141">
        <f>IF(I133="x","x",(I133*1000000/VLOOKUP($C133,'Crisis Indicator Data'!$C$3:$H$198,5,FALSE)))</f>
        <v>0.26945633222380727</v>
      </c>
      <c r="P133" s="141">
        <f>IF(J133="x","x",(J133*1000000/VLOOKUP($C133,'Crisis Indicator Data'!$C$3:$H$198,5,FALSE)))</f>
        <v>0</v>
      </c>
      <c r="Q133" s="239">
        <f t="shared" si="10"/>
        <v>4</v>
      </c>
      <c r="R133" s="239">
        <f t="shared" si="11"/>
        <v>4.0999999999999996</v>
      </c>
    </row>
    <row r="134" spans="1:19" x14ac:dyDescent="0.25">
      <c r="A134" s="146" t="str">
        <f>'Crisis Indicator Data'!A131</f>
        <v>La Soufrière Volcano Eruption</v>
      </c>
      <c r="B134" s="147" t="str">
        <f>'Crisis Indicator Data'!B131</f>
        <v>Volcano</v>
      </c>
      <c r="C134" s="147" t="str">
        <f>'Crisis Indicator Data'!C131</f>
        <v>VCT002</v>
      </c>
      <c r="D134" s="147" t="str">
        <f>'Crisis Indicator Data'!D131</f>
        <v>St. Vincent and the Grenadines</v>
      </c>
      <c r="E134" s="147" t="str">
        <f>'Crisis Indicator Data'!E131</f>
        <v>VCT</v>
      </c>
      <c r="F134" s="153">
        <f>IF('Crisis Indicator Data'!Q131="x","x",('Crisis Indicator Data'!Q131/1000000))</f>
        <v>1.7000000000000001E-2</v>
      </c>
      <c r="G134" s="153">
        <f>IF('Crisis Indicator Data'!R131="x","x",('Crisis Indicator Data'!R131/1000000))</f>
        <v>7.0000000000000001E-3</v>
      </c>
      <c r="H134" s="153">
        <f>IF('Crisis Indicator Data'!S131="x","x",('Crisis Indicator Data'!S131/1000000))</f>
        <v>1.2999999999999999E-2</v>
      </c>
      <c r="I134" s="153">
        <f>IF('Crisis Indicator Data'!T131="x","x",('Crisis Indicator Data'!T131/1000000))</f>
        <v>0</v>
      </c>
      <c r="J134" s="153">
        <f>IF('Crisis Indicator Data'!U131="x","x",('Crisis Indicator Data'!U131/1000000))</f>
        <v>0</v>
      </c>
      <c r="K134" s="245">
        <f t="shared" ref="K134:K139" si="12">IF(H134="x","x",IF(SUM(H134:J134)=0,0,IF(LOG(SUM(H134:J134)*1000000)&lt;$K$4,0,IF(LOG(SUM(H134:J134)*1000000)&gt;$K$3,5,ROUND(5-(K$3-LOG(SUM(H134:J134)*1000000))/(K$3-K$4)*5,1)))))</f>
        <v>0.2</v>
      </c>
      <c r="L134" s="141">
        <f>IF(F134="x","x",(F134*1000000/VLOOKUP($C134,'Crisis Indicator Data'!$C$3:$H$198,5,FALSE)))</f>
        <v>0.45945945945945948</v>
      </c>
      <c r="M134" s="141">
        <f>IF(G134="x","x",(G134*1000000/VLOOKUP($C134,'Crisis Indicator Data'!$C$3:$H$198,5,FALSE)))</f>
        <v>0.1891891891891892</v>
      </c>
      <c r="N134" s="141">
        <f>IF(H134="x","x",(H134*1000000/VLOOKUP($C134,'Crisis Indicator Data'!$C$3:$H$198,5,FALSE)))</f>
        <v>0.35135135135135137</v>
      </c>
      <c r="O134" s="141">
        <f>IF(I134="x","x",(I134*1000000/VLOOKUP($C134,'Crisis Indicator Data'!$C$3:$H$198,5,FALSE)))</f>
        <v>0</v>
      </c>
      <c r="P134" s="141">
        <f>IF(J134="x","x",(J134*1000000/VLOOKUP($C134,'Crisis Indicator Data'!$C$3:$H$198,5,FALSE)))</f>
        <v>0</v>
      </c>
      <c r="Q134" s="239">
        <f t="shared" ref="Q134:Q139" si="13">IF(N134="x","x",IF(OR(L134&gt;=$L$3,M134&gt;=$M$3,N134&gt;=$N$3,O134&gt;=$O$3,P134&gt;=$P$3),(IF(P134&gt;=$P$3,5,IF((O134+P134)&gt;=$O$3,4,IF((O134+P134+N134)&gt;=$N$3,3,IF((O134+P134+N134+M134)&gt;=$M$3,2,1)))))))</f>
        <v>3</v>
      </c>
      <c r="R134" s="239">
        <f t="shared" ref="R134:R139" si="14">IF(Q134="x","x",(AVERAGE(K134,Q134)))</f>
        <v>1.6</v>
      </c>
    </row>
    <row r="135" spans="1:19" x14ac:dyDescent="0.25">
      <c r="A135" s="146" t="str">
        <f>'Crisis Indicator Data'!A132</f>
        <v>Complex crisis in Venezuela</v>
      </c>
      <c r="B135" s="147" t="str">
        <f>'Crisis Indicator Data'!B132</f>
        <v>Complex crisis</v>
      </c>
      <c r="C135" s="147" t="str">
        <f>'Crisis Indicator Data'!C132</f>
        <v>VEN001</v>
      </c>
      <c r="D135" s="147" t="str">
        <f>'Crisis Indicator Data'!D132</f>
        <v>Venezuela</v>
      </c>
      <c r="E135" s="147" t="str">
        <f>'Crisis Indicator Data'!E132</f>
        <v>VEN</v>
      </c>
      <c r="F135" s="153">
        <f>IF('Crisis Indicator Data'!Q132="x","x",('Crisis Indicator Data'!Q132/1000000))</f>
        <v>0</v>
      </c>
      <c r="G135" s="153">
        <f>IF('Crisis Indicator Data'!R132="x","x",('Crisis Indicator Data'!R132/1000000))</f>
        <v>12.61</v>
      </c>
      <c r="H135" s="153">
        <f>IF('Crisis Indicator Data'!S132="x","x",('Crisis Indicator Data'!S132/1000000))</f>
        <v>14.803000000000001</v>
      </c>
      <c r="I135" s="153">
        <f>IF('Crisis Indicator Data'!T132="x","x",('Crisis Indicator Data'!T132/1000000))</f>
        <v>0</v>
      </c>
      <c r="J135" s="153">
        <f>IF('Crisis Indicator Data'!U132="x","x",('Crisis Indicator Data'!U132/1000000))</f>
        <v>0</v>
      </c>
      <c r="K135" s="245">
        <f t="shared" si="12"/>
        <v>5</v>
      </c>
      <c r="L135" s="141">
        <f>IF(F135="x","x",(F135*1000000/VLOOKUP($C135,'Crisis Indicator Data'!$C$3:$H$198,5,FALSE)))</f>
        <v>0</v>
      </c>
      <c r="M135" s="141">
        <f>IF(G135="x","x",(G135*1000000/VLOOKUP($C135,'Crisis Indicator Data'!$C$3:$H$198,5,FALSE)))</f>
        <v>0.46001751057930834</v>
      </c>
      <c r="N135" s="141">
        <f>IF(H135="x","x",(H135*1000000/VLOOKUP($C135,'Crisis Indicator Data'!$C$3:$H$198,5,FALSE)))</f>
        <v>0.54001896979425068</v>
      </c>
      <c r="O135" s="141">
        <f>IF(I135="x","x",(I135*1000000/VLOOKUP($C135,'Crisis Indicator Data'!$C$3:$H$198,5,FALSE)))</f>
        <v>0</v>
      </c>
      <c r="P135" s="141">
        <f>IF(J135="x","x",(J135*1000000/VLOOKUP($C135,'Crisis Indicator Data'!$C$3:$H$198,5,FALSE)))</f>
        <v>0</v>
      </c>
      <c r="Q135" s="239">
        <f t="shared" si="13"/>
        <v>3</v>
      </c>
      <c r="R135" s="239">
        <f t="shared" si="14"/>
        <v>4</v>
      </c>
    </row>
    <row r="136" spans="1:19" x14ac:dyDescent="0.25">
      <c r="A136" s="146" t="str">
        <f>'Crisis Indicator Data'!A133</f>
        <v>Conflict in Yemen</v>
      </c>
      <c r="B136" s="147" t="str">
        <f>'Crisis Indicator Data'!B133</f>
        <v>Complex crisis</v>
      </c>
      <c r="C136" s="147" t="str">
        <f>'Crisis Indicator Data'!C133</f>
        <v>YEM001</v>
      </c>
      <c r="D136" s="147" t="str">
        <f>'Crisis Indicator Data'!D133</f>
        <v>Yemen</v>
      </c>
      <c r="E136" s="147" t="str">
        <f>'Crisis Indicator Data'!E133</f>
        <v>YEM</v>
      </c>
      <c r="F136" s="153">
        <f>IF('Crisis Indicator Data'!Q133="x","x",('Crisis Indicator Data'!Q133/1000000))</f>
        <v>3.6</v>
      </c>
      <c r="G136" s="153">
        <f>IF('Crisis Indicator Data'!R133="x","x",('Crisis Indicator Data'!R133/1000000))</f>
        <v>6.4</v>
      </c>
      <c r="H136" s="153">
        <f>IF('Crisis Indicator Data'!S133="x","x",('Crisis Indicator Data'!S133/1000000))</f>
        <v>8.4</v>
      </c>
      <c r="I136" s="153">
        <f>IF('Crisis Indicator Data'!T133="x","x",('Crisis Indicator Data'!T133/1000000))</f>
        <v>8.9</v>
      </c>
      <c r="J136" s="153">
        <f>IF('Crisis Indicator Data'!U133="x","x",('Crisis Indicator Data'!U133/1000000))</f>
        <v>3.4</v>
      </c>
      <c r="K136" s="245">
        <f t="shared" si="12"/>
        <v>5</v>
      </c>
      <c r="L136" s="141">
        <f>IF(F136="x","x",(F136*1000000/VLOOKUP($C136,'Crisis Indicator Data'!$C$3:$H$198,5,FALSE)))</f>
        <v>0.11635799476389024</v>
      </c>
      <c r="M136" s="141">
        <f>IF(G136="x","x",(G136*1000000/VLOOKUP($C136,'Crisis Indicator Data'!$C$3:$H$198,5,FALSE)))</f>
        <v>0.20685865735802708</v>
      </c>
      <c r="N136" s="141">
        <f>IF(H136="x","x",(H136*1000000/VLOOKUP($C136,'Crisis Indicator Data'!$C$3:$H$198,5,FALSE)))</f>
        <v>0.27150198778241053</v>
      </c>
      <c r="O136" s="141">
        <f>IF(I136="x","x",(I136*1000000/VLOOKUP($C136,'Crisis Indicator Data'!$C$3:$H$198,5,FALSE)))</f>
        <v>0.28766282038850643</v>
      </c>
      <c r="P136" s="141">
        <f>IF(J136="x","x",(J136*1000000/VLOOKUP($C136,'Crisis Indicator Data'!$C$3:$H$198,5,FALSE)))</f>
        <v>0.10989366172145189</v>
      </c>
      <c r="Q136" s="239">
        <f t="shared" si="13"/>
        <v>5</v>
      </c>
      <c r="R136" s="239">
        <f t="shared" si="14"/>
        <v>5</v>
      </c>
    </row>
    <row r="137" spans="1:19" x14ac:dyDescent="0.25">
      <c r="A137" s="146" t="str">
        <f>'Crisis Indicator Data'!A134</f>
        <v>Mixed migration flows in Yemen</v>
      </c>
      <c r="B137" s="147" t="str">
        <f>'Crisis Indicator Data'!B134</f>
        <v>International displacement</v>
      </c>
      <c r="C137" s="147" t="str">
        <f>'Crisis Indicator Data'!C134</f>
        <v>YEM002</v>
      </c>
      <c r="D137" s="147" t="str">
        <f>'Crisis Indicator Data'!D134</f>
        <v>Yemen</v>
      </c>
      <c r="E137" s="147" t="str">
        <f>'Crisis Indicator Data'!E134</f>
        <v>YEM</v>
      </c>
      <c r="F137" s="153">
        <f>IF('Crisis Indicator Data'!Q134="x","x",('Crisis Indicator Data'!Q134/1000000))</f>
        <v>30.939</v>
      </c>
      <c r="G137" s="153">
        <f>IF('Crisis Indicator Data'!R134="x","x",('Crisis Indicator Data'!R134/1000000))</f>
        <v>0</v>
      </c>
      <c r="H137" s="153">
        <f>IF('Crisis Indicator Data'!S134="x","x",('Crisis Indicator Data'!S134/1000000))</f>
        <v>0</v>
      </c>
      <c r="I137" s="153">
        <f>IF('Crisis Indicator Data'!T134="x","x",('Crisis Indicator Data'!T134/1000000))</f>
        <v>0</v>
      </c>
      <c r="J137" s="153">
        <f>IF('Crisis Indicator Data'!U134="x","x",('Crisis Indicator Data'!U134/1000000))</f>
        <v>0.13700000000000001</v>
      </c>
      <c r="K137" s="245">
        <f t="shared" si="12"/>
        <v>1.9</v>
      </c>
      <c r="L137" s="141">
        <f>IF(F137="x","x",(F137*1000000/VLOOKUP($C137,'Crisis Indicator Data'!$C$3:$H$198,5,FALSE)))</f>
        <v>1</v>
      </c>
      <c r="M137" s="141">
        <f>IF(G137="x","x",(G137*1000000/VLOOKUP($C137,'Crisis Indicator Data'!$C$3:$H$198,5,FALSE)))</f>
        <v>0</v>
      </c>
      <c r="N137" s="141">
        <f>IF(H137="x","x",(H137*1000000/VLOOKUP($C137,'Crisis Indicator Data'!$C$3:$H$198,5,FALSE)))</f>
        <v>0</v>
      </c>
      <c r="O137" s="141">
        <f>IF(I137="x","x",(I137*1000000/VLOOKUP($C137,'Crisis Indicator Data'!$C$3:$H$198,5,FALSE)))</f>
        <v>0</v>
      </c>
      <c r="P137" s="141">
        <f>IF(J137="x","x",(J137*1000000/VLOOKUP($C137,'Crisis Indicator Data'!$C$3:$H$198,5,FALSE)))</f>
        <v>4.4280681340702673E-3</v>
      </c>
      <c r="Q137" s="239">
        <f t="shared" si="13"/>
        <v>1</v>
      </c>
      <c r="R137" s="239">
        <f t="shared" si="14"/>
        <v>1.45</v>
      </c>
    </row>
    <row r="138" spans="1:19" x14ac:dyDescent="0.25">
      <c r="A138" s="146" t="str">
        <f>'Crisis Indicator Data'!A135</f>
        <v>Drought in Zambia</v>
      </c>
      <c r="B138" s="147" t="str">
        <f>'Crisis Indicator Data'!B135</f>
        <v>Drought</v>
      </c>
      <c r="C138" s="147" t="str">
        <f>'Crisis Indicator Data'!C135</f>
        <v>ZMB002</v>
      </c>
      <c r="D138" s="147" t="str">
        <f>'Crisis Indicator Data'!D135</f>
        <v>Zambia</v>
      </c>
      <c r="E138" s="147" t="str">
        <f>'Crisis Indicator Data'!E135</f>
        <v>ZMB</v>
      </c>
      <c r="F138" s="153">
        <f>IF('Crisis Indicator Data'!Q135="x","x",('Crisis Indicator Data'!Q135/1000000))</f>
        <v>2.6</v>
      </c>
      <c r="G138" s="153">
        <f>IF('Crisis Indicator Data'!R135="x","x",('Crisis Indicator Data'!R135/1000000))</f>
        <v>2.5</v>
      </c>
      <c r="H138" s="153">
        <f>IF('Crisis Indicator Data'!S135="x","x",('Crisis Indicator Data'!S135/1000000))</f>
        <v>1.4</v>
      </c>
      <c r="I138" s="153">
        <f>IF('Crisis Indicator Data'!T135="x","x",('Crisis Indicator Data'!T135/1000000))</f>
        <v>0.2</v>
      </c>
      <c r="J138" s="153">
        <f>IF('Crisis Indicator Data'!U135="x","x",('Crisis Indicator Data'!U135/1000000))</f>
        <v>0</v>
      </c>
      <c r="K138" s="245">
        <f t="shared" si="12"/>
        <v>3.7</v>
      </c>
      <c r="L138" s="141">
        <f>IF(F138="x","x",(F138*1000000/VLOOKUP($C138,'Crisis Indicator Data'!$C$3:$H$198,5,FALSE)))</f>
        <v>0.38805970149253732</v>
      </c>
      <c r="M138" s="141">
        <f>IF(G138="x","x",(G138*1000000/VLOOKUP($C138,'Crisis Indicator Data'!$C$3:$H$198,5,FALSE)))</f>
        <v>0.37313432835820898</v>
      </c>
      <c r="N138" s="141">
        <f>IF(H138="x","x",(H138*1000000/VLOOKUP($C138,'Crisis Indicator Data'!$C$3:$H$198,5,FALSE)))</f>
        <v>0.20895522388059701</v>
      </c>
      <c r="O138" s="141">
        <f>IF(I138="x","x",(I138*1000000/VLOOKUP($C138,'Crisis Indicator Data'!$C$3:$H$198,5,FALSE)))</f>
        <v>2.9850746268656716E-2</v>
      </c>
      <c r="P138" s="141">
        <f>IF(J138="x","x",(J138*1000000/VLOOKUP($C138,'Crisis Indicator Data'!$C$3:$H$198,5,FALSE)))</f>
        <v>0</v>
      </c>
      <c r="Q138" s="239">
        <f t="shared" si="13"/>
        <v>3</v>
      </c>
      <c r="R138" s="239">
        <f t="shared" si="14"/>
        <v>3.35</v>
      </c>
    </row>
    <row r="139" spans="1:19" x14ac:dyDescent="0.25">
      <c r="A139" s="146" t="str">
        <f>'Crisis Indicator Data'!A136</f>
        <v>Complex crisis in Zimbabwe</v>
      </c>
      <c r="B139" s="147" t="str">
        <f>'Crisis Indicator Data'!B136</f>
        <v>Complex crisis</v>
      </c>
      <c r="C139" s="147" t="str">
        <f>'Crisis Indicator Data'!C136</f>
        <v>ZWE001</v>
      </c>
      <c r="D139" s="147" t="str">
        <f>'Crisis Indicator Data'!D136</f>
        <v>Zimbabwe</v>
      </c>
      <c r="E139" s="147" t="str">
        <f>'Crisis Indicator Data'!E136</f>
        <v>ZWE</v>
      </c>
      <c r="F139" s="153">
        <f>IF('Crisis Indicator Data'!Q136="x","x",('Crisis Indicator Data'!Q136/1000000))</f>
        <v>5.851</v>
      </c>
      <c r="G139" s="153">
        <f>IF('Crisis Indicator Data'!R136="x","x",('Crisis Indicator Data'!R136/1000000))</f>
        <v>2.9060000000000001</v>
      </c>
      <c r="H139" s="153">
        <f>IF('Crisis Indicator Data'!S136="x","x",('Crisis Indicator Data'!S136/1000000))</f>
        <v>6.734</v>
      </c>
      <c r="I139" s="153">
        <f>IF('Crisis Indicator Data'!T136="x","x",('Crisis Indicator Data'!T136/1000000))</f>
        <v>6.6000000000000003E-2</v>
      </c>
      <c r="J139" s="153">
        <f>IF('Crisis Indicator Data'!U136="x","x",('Crisis Indicator Data'!U136/1000000))</f>
        <v>0</v>
      </c>
      <c r="K139" s="245">
        <f t="shared" si="12"/>
        <v>4.7</v>
      </c>
      <c r="L139" s="141">
        <f>IF(F139="x","x",(F139*1000000/VLOOKUP($C139,'Crisis Indicator Data'!$C$3:$H$198,5,FALSE)))</f>
        <v>0.37610079064086904</v>
      </c>
      <c r="M139" s="141">
        <f>IF(G139="x","x",(G139*1000000/VLOOKUP($C139,'Crisis Indicator Data'!$C$3:$H$198,5,FALSE)))</f>
        <v>0.18679694028411647</v>
      </c>
      <c r="N139" s="141">
        <f>IF(H139="x","x",(H139*1000000/VLOOKUP($C139,'Crisis Indicator Data'!$C$3:$H$198,5,FALSE)))</f>
        <v>0.43285980587516876</v>
      </c>
      <c r="O139" s="141">
        <f>IF(I139="x","x",(I139*1000000/VLOOKUP($C139,'Crisis Indicator Data'!$C$3:$H$198,5,FALSE)))</f>
        <v>4.2424631998457286E-3</v>
      </c>
      <c r="P139" s="141">
        <f>IF(J139="x","x",(J139*1000000/VLOOKUP($C139,'Crisis Indicator Data'!$C$3:$H$198,5,FALSE)))</f>
        <v>0</v>
      </c>
      <c r="Q139" s="239">
        <f t="shared" si="13"/>
        <v>3</v>
      </c>
      <c r="R139" s="239">
        <f t="shared" si="14"/>
        <v>3.85</v>
      </c>
    </row>
    <row r="140" spans="1:19" x14ac:dyDescent="0.25">
      <c r="I140"/>
      <c r="J140"/>
      <c r="K140"/>
      <c r="L140"/>
      <c r="M140"/>
      <c r="N140"/>
      <c r="O140"/>
      <c r="P140"/>
      <c r="Q140"/>
      <c r="R140"/>
      <c r="S140"/>
    </row>
    <row r="141" spans="1:19" x14ac:dyDescent="0.25">
      <c r="I141"/>
      <c r="J141"/>
      <c r="K141"/>
      <c r="L141"/>
      <c r="M141"/>
      <c r="N141"/>
      <c r="O141"/>
      <c r="P141"/>
      <c r="Q141"/>
      <c r="R141"/>
      <c r="S141"/>
    </row>
    <row r="142" spans="1:19" x14ac:dyDescent="0.25">
      <c r="I142"/>
      <c r="J142"/>
      <c r="K142"/>
      <c r="L142"/>
      <c r="M142"/>
      <c r="N142"/>
      <c r="O142"/>
      <c r="P142"/>
      <c r="Q142"/>
      <c r="R142"/>
      <c r="S142"/>
    </row>
    <row r="143" spans="1:19" x14ac:dyDescent="0.25">
      <c r="I143"/>
      <c r="J143"/>
      <c r="K143"/>
      <c r="L143"/>
      <c r="M143"/>
      <c r="N143"/>
      <c r="O143"/>
      <c r="P143"/>
      <c r="Q143"/>
      <c r="R143"/>
      <c r="S143"/>
    </row>
    <row r="144" spans="1:19" x14ac:dyDescent="0.25">
      <c r="I144"/>
      <c r="J144"/>
      <c r="K144"/>
      <c r="L144"/>
      <c r="M144"/>
      <c r="N144"/>
      <c r="O144"/>
      <c r="P144"/>
      <c r="Q144"/>
      <c r="R144"/>
      <c r="S144"/>
    </row>
    <row r="145" spans="9:19" x14ac:dyDescent="0.25">
      <c r="I145"/>
      <c r="J145"/>
      <c r="K145"/>
      <c r="L145"/>
      <c r="M145"/>
      <c r="N145"/>
      <c r="O145"/>
      <c r="P145"/>
      <c r="Q145"/>
      <c r="R145"/>
      <c r="S145"/>
    </row>
    <row r="146" spans="9:19" x14ac:dyDescent="0.25">
      <c r="I146"/>
      <c r="J146"/>
      <c r="K146"/>
      <c r="L146"/>
      <c r="M146"/>
      <c r="N146"/>
      <c r="O146"/>
      <c r="P146"/>
      <c r="Q146"/>
      <c r="R146"/>
      <c r="S146"/>
    </row>
  </sheetData>
  <mergeCells count="1">
    <mergeCell ref="A1:R1"/>
  </mergeCells>
  <conditionalFormatting sqref="K6:K139">
    <cfRule type="cellIs" dxfId="321" priority="21" stopIfTrue="1" operator="between">
      <formula>7.1</formula>
      <formula>10</formula>
    </cfRule>
    <cfRule type="cellIs" dxfId="320" priority="22" stopIfTrue="1" operator="between">
      <formula>5.4</formula>
      <formula>7</formula>
    </cfRule>
    <cfRule type="cellIs" dxfId="319" priority="23" stopIfTrue="1" operator="between">
      <formula>3.5</formula>
      <formula>5.3</formula>
    </cfRule>
    <cfRule type="cellIs" dxfId="318" priority="24" stopIfTrue="1" operator="between">
      <formula>1.8</formula>
      <formula>3.4</formula>
    </cfRule>
    <cfRule type="cellIs" dxfId="317" priority="25" stopIfTrue="1" operator="between">
      <formula>0</formula>
      <formula>1.7</formula>
    </cfRule>
  </conditionalFormatting>
  <conditionalFormatting sqref="Q6:Q139">
    <cfRule type="cellIs" dxfId="316" priority="16" stopIfTrue="1" operator="between">
      <formula>7.1</formula>
      <formula>10</formula>
    </cfRule>
    <cfRule type="cellIs" dxfId="315" priority="17" stopIfTrue="1" operator="between">
      <formula>5.4</formula>
      <formula>7</formula>
    </cfRule>
    <cfRule type="cellIs" dxfId="314" priority="18" stopIfTrue="1" operator="between">
      <formula>3.5</formula>
      <formula>5.3</formula>
    </cfRule>
    <cfRule type="cellIs" dxfId="313" priority="19" stopIfTrue="1" operator="between">
      <formula>1.8</formula>
      <formula>3.4</formula>
    </cfRule>
    <cfRule type="cellIs" dxfId="312" priority="20" stopIfTrue="1" operator="between">
      <formula>0</formula>
      <formula>1.7</formula>
    </cfRule>
  </conditionalFormatting>
  <conditionalFormatting sqref="R6:R139">
    <cfRule type="cellIs" dxfId="311" priority="6" stopIfTrue="1" operator="between">
      <formula>5</formula>
      <formula>5.9</formula>
    </cfRule>
    <cfRule type="cellIs" dxfId="310" priority="7" stopIfTrue="1" operator="between">
      <formula>4</formula>
      <formula>4.9</formula>
    </cfRule>
    <cfRule type="cellIs" dxfId="309" priority="8" stopIfTrue="1" operator="between">
      <formula>3</formula>
      <formula>3.9</formula>
    </cfRule>
    <cfRule type="cellIs" dxfId="308" priority="9" stopIfTrue="1" operator="between">
      <formula>2</formula>
      <formula>2.9</formula>
    </cfRule>
    <cfRule type="cellIs" dxfId="307" priority="10" stopIfTrue="1" operator="between">
      <formula>0</formula>
      <formula>1.9</formula>
    </cfRule>
  </conditionalFormatting>
  <conditionalFormatting sqref="L6:P139">
    <cfRule type="cellIs" priority="4" stopIfTrue="1" operator="equal">
      <formula>"x"</formula>
    </cfRule>
    <cfRule type="cellIs" dxfId="306" priority="5" operator="greaterThan">
      <formula>1.05</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Q154"/>
  <sheetViews>
    <sheetView topLeftCell="C120" workbookViewId="0">
      <selection activeCell="E140" sqref="E140:AQ154"/>
    </sheetView>
  </sheetViews>
  <sheetFormatPr defaultColWidth="9.42578125" defaultRowHeight="15" x14ac:dyDescent="0.25"/>
  <cols>
    <col min="1" max="1" width="40.42578125" style="209" bestFit="1" customWidth="1"/>
    <col min="2" max="2" width="25.5703125" style="209" bestFit="1" customWidth="1"/>
    <col min="3" max="3" width="11.42578125" style="209" bestFit="1" customWidth="1"/>
    <col min="4" max="4" width="11.42578125" style="209" customWidth="1"/>
    <col min="5" max="5" width="8.42578125" style="206" customWidth="1"/>
    <col min="6" max="14" width="8.5703125" style="209" customWidth="1"/>
    <col min="15" max="15" width="8.5703125" style="207" customWidth="1"/>
    <col min="16" max="17" width="8.5703125" style="209" customWidth="1"/>
    <col min="18" max="18" width="8.5703125" style="207" customWidth="1"/>
    <col min="19" max="22" width="8.5703125" style="209" customWidth="1"/>
    <col min="23" max="24" width="8.5703125" style="207" customWidth="1"/>
    <col min="25" max="25" width="8.5703125" style="209" customWidth="1"/>
    <col min="26" max="26" width="8.5703125" style="207" customWidth="1"/>
    <col min="27" max="30" width="13" style="209" hidden="1" customWidth="1"/>
    <col min="31" max="31" width="8.5703125" style="209" hidden="1" customWidth="1"/>
    <col min="32" max="38" width="13" style="209" hidden="1" customWidth="1"/>
    <col min="39" max="40" width="8.5703125" style="207" customWidth="1"/>
    <col min="41" max="41" width="9.42578125" style="209" customWidth="1"/>
    <col min="42" max="16384" width="9.42578125" style="209"/>
  </cols>
  <sheetData>
    <row r="1" spans="1:40" x14ac:dyDescent="0.25">
      <c r="A1" s="290"/>
      <c r="B1" s="286"/>
      <c r="C1" s="286"/>
      <c r="D1" s="286"/>
      <c r="E1" s="291"/>
      <c r="F1" s="286"/>
      <c r="G1" s="286"/>
      <c r="H1" s="286"/>
      <c r="I1" s="286"/>
      <c r="J1" s="286"/>
      <c r="K1" s="286"/>
      <c r="L1" s="286"/>
      <c r="M1" s="286"/>
      <c r="N1" s="286"/>
      <c r="O1" s="292"/>
      <c r="P1" s="286"/>
      <c r="Q1" s="286"/>
      <c r="R1" s="292"/>
      <c r="S1" s="286"/>
      <c r="T1" s="286"/>
      <c r="U1" s="286"/>
      <c r="V1" s="286"/>
      <c r="W1" s="292"/>
      <c r="X1" s="292"/>
      <c r="Y1" s="286"/>
      <c r="Z1" s="292"/>
      <c r="AA1" s="286"/>
      <c r="AB1" s="286"/>
      <c r="AC1" s="286"/>
      <c r="AD1" s="286"/>
      <c r="AE1" s="286"/>
      <c r="AF1" s="286"/>
      <c r="AG1" s="286"/>
      <c r="AH1" s="286"/>
      <c r="AI1" s="286"/>
      <c r="AJ1" s="286"/>
      <c r="AK1" s="286"/>
      <c r="AL1" s="286"/>
      <c r="AM1" s="292"/>
      <c r="AN1" s="292"/>
    </row>
    <row r="2" spans="1:40" ht="109.5" customHeight="1" thickBot="1" x14ac:dyDescent="0.3">
      <c r="A2" s="52"/>
      <c r="B2" s="52"/>
      <c r="C2" s="56"/>
      <c r="D2" s="56"/>
      <c r="E2" s="8"/>
      <c r="F2" s="81" t="s">
        <v>7005</v>
      </c>
      <c r="G2" s="81" t="s">
        <v>7006</v>
      </c>
      <c r="H2" s="80" t="s">
        <v>7007</v>
      </c>
      <c r="I2" s="81" t="s">
        <v>7008</v>
      </c>
      <c r="J2" s="81" t="s">
        <v>7009</v>
      </c>
      <c r="K2" s="80" t="s">
        <v>7010</v>
      </c>
      <c r="L2" s="81" t="s">
        <v>7011</v>
      </c>
      <c r="M2" s="81" t="s">
        <v>7012</v>
      </c>
      <c r="N2" s="80" t="s">
        <v>7013</v>
      </c>
      <c r="O2" s="79" t="s">
        <v>7014</v>
      </c>
      <c r="P2" s="81" t="s">
        <v>7015</v>
      </c>
      <c r="Q2" s="81" t="s">
        <v>7016</v>
      </c>
      <c r="R2" s="79" t="s">
        <v>7017</v>
      </c>
      <c r="S2" s="81" t="s">
        <v>7018</v>
      </c>
      <c r="T2" s="81" t="s">
        <v>7019</v>
      </c>
      <c r="U2" s="81" t="s">
        <v>7020</v>
      </c>
      <c r="V2" s="81" t="s">
        <v>7021</v>
      </c>
      <c r="W2" s="79" t="s">
        <v>7022</v>
      </c>
      <c r="X2" s="78" t="s">
        <v>6962</v>
      </c>
      <c r="Y2" s="81" t="s">
        <v>7023</v>
      </c>
      <c r="Z2" s="79" t="s">
        <v>7024</v>
      </c>
      <c r="AA2" s="81" t="s">
        <v>4149</v>
      </c>
      <c r="AB2" s="81" t="s">
        <v>4159</v>
      </c>
      <c r="AC2" s="81" t="s">
        <v>4151</v>
      </c>
      <c r="AD2" s="81" t="s">
        <v>4161</v>
      </c>
      <c r="AE2" s="80" t="s">
        <v>7025</v>
      </c>
      <c r="AF2" s="81" t="s">
        <v>4077</v>
      </c>
      <c r="AG2" s="81" t="s">
        <v>4080</v>
      </c>
      <c r="AH2" s="80" t="s">
        <v>7026</v>
      </c>
      <c r="AI2" s="81" t="s">
        <v>4153</v>
      </c>
      <c r="AJ2" s="81" t="s">
        <v>7027</v>
      </c>
      <c r="AK2" s="81" t="s">
        <v>4155</v>
      </c>
      <c r="AL2" s="80" t="s">
        <v>7028</v>
      </c>
      <c r="AM2" s="79" t="s">
        <v>7029</v>
      </c>
      <c r="AN2" s="78" t="s">
        <v>6963</v>
      </c>
    </row>
    <row r="3" spans="1:40" x14ac:dyDescent="0.25">
      <c r="A3" s="52"/>
      <c r="B3" s="52"/>
      <c r="C3" s="56"/>
      <c r="D3" s="56"/>
      <c r="E3" s="7" t="s">
        <v>6992</v>
      </c>
      <c r="F3" s="248">
        <v>14</v>
      </c>
      <c r="G3" s="248">
        <v>10</v>
      </c>
      <c r="H3" s="248"/>
      <c r="I3" s="248">
        <v>1</v>
      </c>
      <c r="J3" s="248">
        <v>0.5</v>
      </c>
      <c r="K3" s="248"/>
      <c r="L3" s="248">
        <v>0.75</v>
      </c>
      <c r="M3" s="248">
        <v>65</v>
      </c>
      <c r="N3" s="248"/>
      <c r="O3" s="248"/>
      <c r="P3" s="248"/>
      <c r="Q3" s="68">
        <v>3000</v>
      </c>
      <c r="R3" s="248"/>
      <c r="S3" s="248">
        <v>100</v>
      </c>
      <c r="T3" s="248">
        <v>2.5</v>
      </c>
      <c r="U3" s="248">
        <v>10</v>
      </c>
      <c r="V3" s="248">
        <v>100</v>
      </c>
      <c r="W3" s="248"/>
      <c r="X3" s="248"/>
      <c r="Y3" s="248"/>
      <c r="Z3" s="248"/>
      <c r="AA3" s="248"/>
      <c r="AB3" s="248"/>
      <c r="AC3" s="248"/>
      <c r="AD3" s="248"/>
      <c r="AE3" s="248"/>
      <c r="AF3" s="248"/>
      <c r="AG3" s="248"/>
      <c r="AH3" s="248"/>
      <c r="AI3" s="248"/>
      <c r="AJ3" s="248"/>
      <c r="AK3" s="248"/>
      <c r="AL3" s="248"/>
      <c r="AM3" s="248"/>
      <c r="AN3" s="248"/>
    </row>
    <row r="4" spans="1:40" x14ac:dyDescent="0.25">
      <c r="A4" s="52"/>
      <c r="B4" s="52"/>
      <c r="C4" s="56"/>
      <c r="D4" s="56"/>
      <c r="E4" s="7" t="s">
        <v>6993</v>
      </c>
      <c r="F4" s="248">
        <v>0</v>
      </c>
      <c r="G4" s="248">
        <v>0</v>
      </c>
      <c r="H4" s="248"/>
      <c r="I4" s="248">
        <v>0</v>
      </c>
      <c r="J4" s="248">
        <v>0</v>
      </c>
      <c r="K4" s="248"/>
      <c r="L4" s="248">
        <v>0</v>
      </c>
      <c r="M4" s="248">
        <v>25</v>
      </c>
      <c r="N4" s="248"/>
      <c r="O4" s="248"/>
      <c r="P4" s="248"/>
      <c r="Q4" s="248">
        <v>1</v>
      </c>
      <c r="R4" s="248"/>
      <c r="S4" s="248">
        <v>0</v>
      </c>
      <c r="T4" s="248">
        <v>-2.5</v>
      </c>
      <c r="U4" s="248">
        <v>0</v>
      </c>
      <c r="V4" s="248">
        <v>0</v>
      </c>
      <c r="W4" s="248"/>
      <c r="X4" s="248"/>
      <c r="Y4" s="248"/>
      <c r="Z4" s="248"/>
      <c r="AA4" s="248"/>
      <c r="AB4" s="248"/>
      <c r="AC4" s="248"/>
      <c r="AD4" s="248"/>
      <c r="AE4" s="248"/>
      <c r="AF4" s="248"/>
      <c r="AG4" s="248"/>
      <c r="AH4" s="248"/>
      <c r="AI4" s="248"/>
      <c r="AJ4" s="248"/>
      <c r="AK4" s="248"/>
      <c r="AL4" s="248"/>
      <c r="AM4" s="248"/>
      <c r="AN4" s="248"/>
    </row>
    <row r="5" spans="1:40" x14ac:dyDescent="0.25">
      <c r="A5" s="23" t="s">
        <v>6946</v>
      </c>
      <c r="B5" s="23" t="s">
        <v>7030</v>
      </c>
      <c r="C5" s="23" t="s">
        <v>6948</v>
      </c>
      <c r="D5" s="23" t="s">
        <v>6949</v>
      </c>
      <c r="E5" s="24" t="s">
        <v>6994</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25">
      <c r="A6" s="143" t="str">
        <f>'Crisis Indicator Data'!A3</f>
        <v>Complex crisis in Afghanistan</v>
      </c>
      <c r="B6" s="144" t="str">
        <f>'Crisis Indicator Data'!B3</f>
        <v>Complex crisis</v>
      </c>
      <c r="C6" s="144" t="str">
        <f>'Crisis Indicator Data'!C3</f>
        <v>AFG001</v>
      </c>
      <c r="D6" s="144" t="str">
        <f>'Crisis Indicator Data'!D3</f>
        <v>Afghanistan</v>
      </c>
      <c r="E6" s="145" t="str">
        <f>'Crisis Indicator Data'!E3</f>
        <v>AFG</v>
      </c>
      <c r="F6" s="242">
        <f>IF(B6="Regional crisis",(IF(VLOOKUP($C6,'Regional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42">
        <f>IF(B6="Regional crisis",(IF(VLOOKUP($C6,'Regional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42">
        <f t="shared" ref="H6:H37" si="0">IF(AND(F6="x",G6="x"),"x",AVERAGE(F6,G6))</f>
        <v>3.5</v>
      </c>
      <c r="I6" s="242">
        <f>IF(B6="Regional crisis",(IF(VLOOKUP($C6,'Regional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42">
        <f>IF(B6="Regional crisis",(IF(VLOOKUP($C6,'Regional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42">
        <f t="shared" ref="K6:K37" si="1">IF(AND(I6="x",J6="x"),"x",AVERAGE(I6,J6))</f>
        <v>1.85</v>
      </c>
      <c r="L6" s="242">
        <f>IF(B6="Regional crisis",(IF(VLOOKUP($C6,'Regional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42" t="str">
        <f>IF(B6="Regional crisis",(IF(VLOOKUP($C6,'Regional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42">
        <f t="shared" ref="N6:N37" si="2">IF(AND(L6="x",M6="x"),"x",AVERAGE(L6,M6))</f>
        <v>3.8</v>
      </c>
      <c r="O6" s="242">
        <f t="shared" ref="O6:O37" si="3">AVERAGE(H6,K6,N6)</f>
        <v>3.0499999999999994</v>
      </c>
      <c r="P6" s="242">
        <f>IF(B6="Regional crisis",VLOOKUP(C6,'Regional Crises'!$B$1:$R$69,12,FALSE),VLOOKUP(E6,'Country Indicator Data'!$B$4:$I$300,8,FALSE))</f>
        <v>10</v>
      </c>
      <c r="Q6" s="242">
        <f>IF($B6="Regional crisis",((IF(VLOOKUP($C6,'Regional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42">
        <f t="shared" ref="R6:R37" si="4">AVERAGE(P6:Q6)</f>
        <v>7.5</v>
      </c>
      <c r="S6" s="242">
        <f>IF($B6="Regional crisis",((IF(VLOOKUP($C6,'Regional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42">
        <f>IF(B6="Regional crisis",((IF(VLOOKUP($C6,'Regional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42">
        <f>IF(B6="Regional crisis",((IF(VLOOKUP($C6,'Regional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42">
        <f>IF(B6="Regional crisis",((IF(VLOOKUP($C6,'Regional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42">
        <f t="shared" ref="W6:W37" si="5">IF(AND(S6="x",V6="x"),"x",ROUND(AVERAGE(S6,V6,T6,U6),1))</f>
        <v>3.9</v>
      </c>
      <c r="X6" s="242">
        <f t="shared" ref="X6:X37" si="6">ROUND(AVERAGE(O6,W6,R6),1)</f>
        <v>4.8</v>
      </c>
      <c r="Y6" s="249">
        <f>IF('Core Indicators'!FC3="x","x",IF('Core Indicators'!FC3&gt;=5,5,IF('Core Indicators'!FC3&gt;=4,4,IF('Core Indicators'!FC3&gt;=3,3,IF('Core Indicators'!FC3&gt;=2,2,IF('Core Indicators'!FC3&gt;=1,1,0))))))</f>
        <v>5</v>
      </c>
      <c r="Z6" s="242">
        <f t="shared" ref="Z6:Z37" si="7">Y6</f>
        <v>5</v>
      </c>
      <c r="AA6" s="249">
        <f>'Crisis Indicator Data'!Y3</f>
        <v>0</v>
      </c>
      <c r="AB6" s="249">
        <f>'Crisis Indicator Data'!Z3</f>
        <v>3</v>
      </c>
      <c r="AC6" s="249">
        <f>'Crisis Indicator Data'!AA3</f>
        <v>2</v>
      </c>
      <c r="AD6" s="249">
        <f>'Crisis Indicator Data'!AB3</f>
        <v>3</v>
      </c>
      <c r="AE6" s="249">
        <f t="shared" ref="AE6:AE37" si="8">IF(SUM(AA6:AD6)=0,0,IF(SUM(AA6,AB6,AC6,AD6)&lt;2,1,IF(SUM(AA6:AD6)&lt;6,2,IF(SUM(AA6:AD6)&lt;8,3,IF(SUM(AA6:AD6)&lt;10,4,5)))))</f>
        <v>4</v>
      </c>
      <c r="AF6" s="249">
        <f>'Crisis Indicator Data'!AC3</f>
        <v>2</v>
      </c>
      <c r="AG6" s="249">
        <f>'Crisis Indicator Data'!AD3</f>
        <v>3</v>
      </c>
      <c r="AH6" s="249">
        <f t="shared" ref="AH6:AH37" si="9">IF(SUM(AF6:AG6)=0,0,IF(SUM(AF6,AG6)=1,1,IF(SUM(AF6:AG6)&lt;3,2,IF(SUM(AF6:AG6)&lt;4,3,IF(SUM(AF6:AG6)&lt;5,4,5)))))</f>
        <v>5</v>
      </c>
      <c r="AI6" s="249">
        <f>'Crisis Indicator Data'!AE3</f>
        <v>3</v>
      </c>
      <c r="AJ6" s="249">
        <f>'Crisis Indicator Data'!AF3</f>
        <v>3</v>
      </c>
      <c r="AK6" s="249">
        <f>'Crisis Indicator Data'!AG3</f>
        <v>3</v>
      </c>
      <c r="AL6" s="249">
        <f t="shared" ref="AL6:AL37" si="10">IF(SUM(AI6:AK6)=0,0,IF(SUM(AI6:AK6)=1,1,IF(SUM(AI6:AK6)&lt;3,2,IF(SUM(AI6:AK6)&lt;5,3,IF(SUM(AI6:AK6)&lt;7,4,5)))))</f>
        <v>5</v>
      </c>
      <c r="AM6" s="242">
        <f t="shared" ref="AM6:AM37" si="11">IF(AA6=3,5,ROUND(AVERAGE(AE6,AH6,AL6),0))</f>
        <v>5</v>
      </c>
      <c r="AN6" s="242">
        <f t="shared" ref="AN6:AN37" si="12">IF(AND(Z6="x",AM6="x"),"x",ROUND(AVERAGE(Z6,AM6),1))</f>
        <v>5</v>
      </c>
    </row>
    <row r="7" spans="1:40" ht="13.5" customHeight="1" x14ac:dyDescent="0.25">
      <c r="A7" s="143" t="str">
        <f>'Crisis Indicator Data'!A4</f>
        <v>Nagorno-Karabakh Conflict in Armenia</v>
      </c>
      <c r="B7" s="144" t="str">
        <f>'Crisis Indicator Data'!B4</f>
        <v>Conflict</v>
      </c>
      <c r="C7" s="144" t="str">
        <f>'Crisis Indicator Data'!C4</f>
        <v>ARM002</v>
      </c>
      <c r="D7" s="144" t="str">
        <f>'Crisis Indicator Data'!D4</f>
        <v>Armenia</v>
      </c>
      <c r="E7" s="145" t="str">
        <f>'Crisis Indicator Data'!E4</f>
        <v>ARM</v>
      </c>
      <c r="F7" s="242">
        <f>IF(B7="Regional crisis",(IF(VLOOKUP($C7,'Regional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2.9</v>
      </c>
      <c r="G7" s="242">
        <f>IF(B7="Regional crisis",(IF(VLOOKUP($C7,'Regional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1.5</v>
      </c>
      <c r="H7" s="242">
        <f t="shared" si="0"/>
        <v>2.2000000000000002</v>
      </c>
      <c r="I7" s="242">
        <f>IF(B7="Regional crisis",(IF(VLOOKUP($C7,'Regional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0.2</v>
      </c>
      <c r="J7" s="242">
        <f>IF(B7="Regional crisis",(IF(VLOOKUP($C7,'Regional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0.2</v>
      </c>
      <c r="K7" s="242">
        <f t="shared" si="1"/>
        <v>0.2</v>
      </c>
      <c r="L7" s="242">
        <f>IF(B7="Regional crisis",(IF(VLOOKUP($C7,'Regional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1.7</v>
      </c>
      <c r="M7" s="242">
        <f>IF(B7="Regional crisis",(IF(VLOOKUP($C7,'Regional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0.6</v>
      </c>
      <c r="N7" s="242">
        <f t="shared" si="2"/>
        <v>1.1499999999999999</v>
      </c>
      <c r="O7" s="242">
        <f t="shared" si="3"/>
        <v>1.1833333333333333</v>
      </c>
      <c r="P7" s="242">
        <f>IF(B7="Regional crisis",VLOOKUP(C7,'Regional Crises'!$B$1:$R$69,12,FALSE),VLOOKUP(E7,'Country Indicator Data'!$B$4:$I$300,8,FALSE))</f>
        <v>6</v>
      </c>
      <c r="Q7" s="242">
        <f>IF($B7="Regional crisis",((IF(VLOOKUP($C7,'Regional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v>
      </c>
      <c r="R7" s="242">
        <f t="shared" si="4"/>
        <v>3</v>
      </c>
      <c r="S7" s="242">
        <f>IF(B7="Regional crisis",((IF(VLOOKUP($C7,'Regional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2.9</v>
      </c>
      <c r="T7" s="242">
        <f>IF(B7="Regional crisis",((IF(VLOOKUP($C7,'Regional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2.6</v>
      </c>
      <c r="U7" s="242">
        <f>IF(B7="Regional crisis",((IF(VLOOKUP($C7,'Regional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2</v>
      </c>
      <c r="V7" s="242">
        <f>IF(B7="Regional crisis",((IF(VLOOKUP($C7,'Regional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2.4</v>
      </c>
      <c r="W7" s="242">
        <f t="shared" si="5"/>
        <v>2.5</v>
      </c>
      <c r="X7" s="242">
        <f t="shared" si="6"/>
        <v>2.2000000000000002</v>
      </c>
      <c r="Y7" s="249">
        <f>IF('Core Indicators'!FC4="x","x",IF('Core Indicators'!FC4&gt;=5,5,IF('Core Indicators'!FC4&gt;=4,4,IF('Core Indicators'!FC4&gt;=3,3,IF('Core Indicators'!FC4&gt;=2,2,IF('Core Indicators'!FC4&gt;=1,1,0))))))</f>
        <v>2</v>
      </c>
      <c r="Z7" s="242">
        <f t="shared" si="7"/>
        <v>2</v>
      </c>
      <c r="AA7" s="249">
        <f>'Crisis Indicator Data'!Y4</f>
        <v>0</v>
      </c>
      <c r="AB7" s="249">
        <f>'Crisis Indicator Data'!Z4</f>
        <v>0</v>
      </c>
      <c r="AC7" s="249">
        <f>'Crisis Indicator Data'!AA4</f>
        <v>0</v>
      </c>
      <c r="AD7" s="249">
        <f>'Crisis Indicator Data'!AB4</f>
        <v>0</v>
      </c>
      <c r="AE7" s="249">
        <f t="shared" si="8"/>
        <v>0</v>
      </c>
      <c r="AF7" s="249">
        <f>'Crisis Indicator Data'!AC4</f>
        <v>0</v>
      </c>
      <c r="AG7" s="249">
        <f>'Crisis Indicator Data'!AD4</f>
        <v>0</v>
      </c>
      <c r="AH7" s="249">
        <f t="shared" si="9"/>
        <v>0</v>
      </c>
      <c r="AI7" s="249">
        <f>'Crisis Indicator Data'!AE4</f>
        <v>0</v>
      </c>
      <c r="AJ7" s="249">
        <f>'Crisis Indicator Data'!AF4</f>
        <v>2</v>
      </c>
      <c r="AK7" s="249">
        <f>'Crisis Indicator Data'!AG4</f>
        <v>0</v>
      </c>
      <c r="AL7" s="249">
        <f t="shared" si="10"/>
        <v>2</v>
      </c>
      <c r="AM7" s="242">
        <f t="shared" si="11"/>
        <v>1</v>
      </c>
      <c r="AN7" s="242">
        <f t="shared" si="12"/>
        <v>1.5</v>
      </c>
    </row>
    <row r="8" spans="1:40" ht="13.5" customHeight="1" x14ac:dyDescent="0.25">
      <c r="A8" s="143" t="str">
        <f>'Crisis Indicator Data'!A5</f>
        <v>Nagorno-Karabakh conflict in Azerbaijan</v>
      </c>
      <c r="B8" s="144" t="str">
        <f>'Crisis Indicator Data'!B5</f>
        <v>Conflict</v>
      </c>
      <c r="C8" s="144" t="str">
        <f>'Crisis Indicator Data'!C5</f>
        <v>AZE002</v>
      </c>
      <c r="D8" s="144" t="str">
        <f>'Crisis Indicator Data'!D5</f>
        <v>Azerbaijan</v>
      </c>
      <c r="E8" s="145" t="str">
        <f>'Crisis Indicator Data'!E5</f>
        <v>AZE</v>
      </c>
      <c r="F8" s="242">
        <f>IF(B8="Regional crisis",(IF(VLOOKUP($C8,'Regional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242">
        <f>IF(B8="Regional crisis",(IF(VLOOKUP($C8,'Regional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3.3</v>
      </c>
      <c r="H8" s="242">
        <f t="shared" si="0"/>
        <v>3.45</v>
      </c>
      <c r="I8" s="242">
        <f>IF(B8="Regional crisis",(IF(VLOOKUP($C8,'Regional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0.8</v>
      </c>
      <c r="J8" s="242">
        <f>IF(B8="Regional crisis",(IF(VLOOKUP($C8,'Regional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0.6</v>
      </c>
      <c r="K8" s="242">
        <f t="shared" si="1"/>
        <v>0.7</v>
      </c>
      <c r="L8" s="242">
        <f>IF(B8="Regional crisis",(IF(VLOOKUP($C8,'Regional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2.1</v>
      </c>
      <c r="M8" s="242">
        <f>IF(B8="Regional crisis",(IF(VLOOKUP($C8,'Regional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0.2</v>
      </c>
      <c r="N8" s="242">
        <f t="shared" si="2"/>
        <v>1.1500000000000001</v>
      </c>
      <c r="O8" s="242">
        <f t="shared" si="3"/>
        <v>1.7666666666666668</v>
      </c>
      <c r="P8" s="242">
        <f>IF(B8="Regional crisis",VLOOKUP(C8,'Regional Crises'!$B$1:$R$69,12,FALSE),VLOOKUP(E8,'Country Indicator Data'!$B$4:$I$300,8,FALSE))</f>
        <v>10</v>
      </c>
      <c r="Q8" s="242">
        <f>IF($B8="Regional crisis",((IF(VLOOKUP($C8,'Regional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2.8</v>
      </c>
      <c r="R8" s="242">
        <f t="shared" si="4"/>
        <v>6.4</v>
      </c>
      <c r="S8" s="242">
        <f>IF(B8="Regional crisis",((IF(VLOOKUP($C8,'Regional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3.5</v>
      </c>
      <c r="T8" s="242">
        <f>IF(B8="Regional crisis",((IF(VLOOKUP($C8,'Regional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3.1</v>
      </c>
      <c r="U8" s="242">
        <f>IF(B8="Regional crisis",((IF(VLOOKUP($C8,'Regional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3.5</v>
      </c>
      <c r="V8" s="242">
        <f>IF(B8="Regional crisis",((IF(VLOOKUP($C8,'Regional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4.5</v>
      </c>
      <c r="W8" s="242">
        <f t="shared" si="5"/>
        <v>3.7</v>
      </c>
      <c r="X8" s="242">
        <f t="shared" si="6"/>
        <v>4</v>
      </c>
      <c r="Y8" s="249">
        <f>IF('Core Indicators'!FC5="x","x",IF('Core Indicators'!FC5&gt;=5,5,IF('Core Indicators'!FC5&gt;=4,4,IF('Core Indicators'!FC5&gt;=3,3,IF('Core Indicators'!FC5&gt;=2,2,IF('Core Indicators'!FC5&gt;=1,1,0))))))</f>
        <v>3</v>
      </c>
      <c r="Z8" s="242">
        <f t="shared" si="7"/>
        <v>3</v>
      </c>
      <c r="AA8" s="249">
        <f>'Crisis Indicator Data'!Y5</f>
        <v>2</v>
      </c>
      <c r="AB8" s="249">
        <f>'Crisis Indicator Data'!Z5</f>
        <v>0</v>
      </c>
      <c r="AC8" s="249">
        <f>'Crisis Indicator Data'!AA5</f>
        <v>1</v>
      </c>
      <c r="AD8" s="249">
        <f>'Crisis Indicator Data'!AB5</f>
        <v>0</v>
      </c>
      <c r="AE8" s="249">
        <f t="shared" si="8"/>
        <v>2</v>
      </c>
      <c r="AF8" s="249">
        <f>'Crisis Indicator Data'!AC5</f>
        <v>0</v>
      </c>
      <c r="AG8" s="249">
        <f>'Crisis Indicator Data'!AD5</f>
        <v>0</v>
      </c>
      <c r="AH8" s="249">
        <f t="shared" si="9"/>
        <v>0</v>
      </c>
      <c r="AI8" s="249">
        <f>'Crisis Indicator Data'!AE5</f>
        <v>1</v>
      </c>
      <c r="AJ8" s="249">
        <f>'Crisis Indicator Data'!AF5</f>
        <v>3</v>
      </c>
      <c r="AK8" s="249">
        <f>'Crisis Indicator Data'!AG5</f>
        <v>1</v>
      </c>
      <c r="AL8" s="249">
        <f t="shared" si="10"/>
        <v>4</v>
      </c>
      <c r="AM8" s="242">
        <f t="shared" si="11"/>
        <v>2</v>
      </c>
      <c r="AN8" s="242">
        <f t="shared" si="12"/>
        <v>2.5</v>
      </c>
    </row>
    <row r="9" spans="1:40" ht="13.5" customHeight="1" x14ac:dyDescent="0.25">
      <c r="A9" s="143" t="str">
        <f>'Crisis Indicator Data'!A6</f>
        <v>Complex in Burundi</v>
      </c>
      <c r="B9" s="144" t="str">
        <f>'Crisis Indicator Data'!B6</f>
        <v>Complex crisis</v>
      </c>
      <c r="C9" s="144" t="str">
        <f>'Crisis Indicator Data'!C6</f>
        <v>BDI001</v>
      </c>
      <c r="D9" s="144" t="str">
        <f>'Crisis Indicator Data'!D6</f>
        <v>Burundi</v>
      </c>
      <c r="E9" s="145" t="str">
        <f>'Crisis Indicator Data'!E6</f>
        <v>BDI</v>
      </c>
      <c r="F9" s="242">
        <f>IF(B9="Regional crisis",(IF(VLOOKUP($C9,'Regional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2.1</v>
      </c>
      <c r="G9" s="242">
        <f>IF(B9="Regional crisis",(IF(VLOOKUP($C9,'Regional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3.2</v>
      </c>
      <c r="H9" s="242">
        <f t="shared" si="0"/>
        <v>2.6500000000000004</v>
      </c>
      <c r="I9" s="242">
        <f>IF(B9="Regional crisis",(IF(VLOOKUP($C9,'Regional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1.3</v>
      </c>
      <c r="J9" s="242">
        <f>IF(B9="Regional crisis",(IF(VLOOKUP($C9,'Regional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v>
      </c>
      <c r="K9" s="242">
        <f t="shared" si="1"/>
        <v>0.65</v>
      </c>
      <c r="L9" s="242">
        <f>IF(B9="Regional crisis",(IF(VLOOKUP($C9,'Regional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3.5</v>
      </c>
      <c r="M9" s="242">
        <f>IF(B9="Regional crisis",(IF(VLOOKUP($C9,'Regional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1.7</v>
      </c>
      <c r="N9" s="242">
        <f t="shared" si="2"/>
        <v>2.6</v>
      </c>
      <c r="O9" s="242">
        <f t="shared" si="3"/>
        <v>1.9666666666666668</v>
      </c>
      <c r="P9" s="242">
        <f>IF(B9="Regional crisis",VLOOKUP(C9,'Regional Crises'!$B$1:$R$69,12,FALSE),VLOOKUP(E9,'Country Indicator Data'!$B$4:$I$300,8,FALSE))</f>
        <v>6</v>
      </c>
      <c r="Q9" s="242">
        <f>IF($B9="Regional crisis",((IF(VLOOKUP($C9,'Regional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3.4</v>
      </c>
      <c r="R9" s="242">
        <f t="shared" si="4"/>
        <v>4.7</v>
      </c>
      <c r="S9" s="242">
        <f>IF(B9="Regional crisis",((IF(VLOOKUP($C9,'Regional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4.0999999999999996</v>
      </c>
      <c r="T9" s="242">
        <f>IF(B9="Regional crisis",((IF(VLOOKUP($C9,'Regional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3.9</v>
      </c>
      <c r="U9" s="242">
        <f>IF(B9="Regional crisis",((IF(VLOOKUP($C9,'Regional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3.8</v>
      </c>
      <c r="V9" s="242">
        <f>IF(B9="Regional crisis",((IF(VLOOKUP($C9,'Regional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4.4000000000000004</v>
      </c>
      <c r="W9" s="242">
        <f t="shared" si="5"/>
        <v>4.0999999999999996</v>
      </c>
      <c r="X9" s="242">
        <f t="shared" si="6"/>
        <v>3.6</v>
      </c>
      <c r="Y9" s="249">
        <f>IF('Core Indicators'!FC6="x","x",IF('Core Indicators'!FC6&gt;=5,5,IF('Core Indicators'!FC6&gt;=4,4,IF('Core Indicators'!FC6&gt;=3,3,IF('Core Indicators'!FC6&gt;=2,2,IF('Core Indicators'!FC6&gt;=1,1,0))))))</f>
        <v>5</v>
      </c>
      <c r="Z9" s="242">
        <f t="shared" si="7"/>
        <v>5</v>
      </c>
      <c r="AA9" s="249">
        <f>'Crisis Indicator Data'!Y6</f>
        <v>0</v>
      </c>
      <c r="AB9" s="249">
        <f>'Crisis Indicator Data'!Z6</f>
        <v>2</v>
      </c>
      <c r="AC9" s="249">
        <f>'Crisis Indicator Data'!AA6</f>
        <v>0</v>
      </c>
      <c r="AD9" s="249">
        <f>'Crisis Indicator Data'!AB6</f>
        <v>0</v>
      </c>
      <c r="AE9" s="249">
        <f t="shared" si="8"/>
        <v>2</v>
      </c>
      <c r="AF9" s="249">
        <f>'Crisis Indicator Data'!AC6</f>
        <v>0</v>
      </c>
      <c r="AG9" s="249">
        <f>'Crisis Indicator Data'!AD6</f>
        <v>0</v>
      </c>
      <c r="AH9" s="249">
        <f t="shared" si="9"/>
        <v>0</v>
      </c>
      <c r="AI9" s="249">
        <f>'Crisis Indicator Data'!AE6</f>
        <v>0</v>
      </c>
      <c r="AJ9" s="249">
        <f>'Crisis Indicator Data'!AF6</f>
        <v>0</v>
      </c>
      <c r="AK9" s="249">
        <f>'Crisis Indicator Data'!AG6</f>
        <v>3</v>
      </c>
      <c r="AL9" s="249">
        <f t="shared" si="10"/>
        <v>3</v>
      </c>
      <c r="AM9" s="242">
        <f t="shared" si="11"/>
        <v>2</v>
      </c>
      <c r="AN9" s="242">
        <f t="shared" si="12"/>
        <v>3.5</v>
      </c>
    </row>
    <row r="10" spans="1:40" ht="13.5" customHeight="1" x14ac:dyDescent="0.25">
      <c r="A10" s="143" t="str">
        <f>'Crisis Indicator Data'!A7</f>
        <v>Conflict in Burkina Faso</v>
      </c>
      <c r="B10" s="144" t="str">
        <f>'Crisis Indicator Data'!B7</f>
        <v>Conflict</v>
      </c>
      <c r="C10" s="144" t="str">
        <f>'Crisis Indicator Data'!C7</f>
        <v>BFA002</v>
      </c>
      <c r="D10" s="144" t="str">
        <f>'Crisis Indicator Data'!D7</f>
        <v>Burkina Faso</v>
      </c>
      <c r="E10" s="145" t="str">
        <f>'Crisis Indicator Data'!E7</f>
        <v>BFA</v>
      </c>
      <c r="F10" s="242">
        <f>IF(B10="Regional crisis",(IF(VLOOKUP($C10,'Regional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1.1000000000000001</v>
      </c>
      <c r="G10" s="242">
        <f>IF(B10="Regional crisis",(IF(VLOOKUP($C10,'Regional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1.9</v>
      </c>
      <c r="H10" s="242">
        <f t="shared" si="0"/>
        <v>1.5</v>
      </c>
      <c r="I10" s="242">
        <f>IF(B10="Regional crisis",(IF(VLOOKUP($C10,'Regional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2.8</v>
      </c>
      <c r="J10" s="242">
        <f>IF(B10="Regional crisis",(IF(VLOOKUP($C10,'Regional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242">
        <f t="shared" si="1"/>
        <v>1.4</v>
      </c>
      <c r="L10" s="242">
        <f>IF(B10="Regional crisis",(IF(VLOOKUP($C10,'Regional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4.0999999999999996</v>
      </c>
      <c r="M10" s="242">
        <f>IF(B10="Regional crisis",(IF(VLOOKUP($C10,'Regional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1.3</v>
      </c>
      <c r="N10" s="242">
        <f t="shared" si="2"/>
        <v>2.6999999999999997</v>
      </c>
      <c r="O10" s="242">
        <f t="shared" si="3"/>
        <v>1.8666666666666665</v>
      </c>
      <c r="P10" s="242">
        <f>IF(B10="Regional crisis",VLOOKUP(C10,'Regional Crises'!$B$1:$R$69,12,FALSE),VLOOKUP(E10,'Country Indicator Data'!$B$4:$I$300,8,FALSE))</f>
        <v>10</v>
      </c>
      <c r="Q10" s="242">
        <f>IF($B10="Regional crisis",((IF(VLOOKUP($C10,'Regional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4</v>
      </c>
      <c r="R10" s="242">
        <f t="shared" si="4"/>
        <v>7</v>
      </c>
      <c r="S10" s="242">
        <f>IF(B10="Regional crisis",((IF(VLOOKUP($C10,'Regional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v>
      </c>
      <c r="T10" s="242">
        <f>IF(B10="Regional crisis",((IF(VLOOKUP($C10,'Regional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2.9</v>
      </c>
      <c r="U10" s="242">
        <f>IF(B10="Regional crisis",((IF(VLOOKUP($C10,'Regional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2.9</v>
      </c>
      <c r="V10" s="242">
        <f>IF(B10="Regional crisis",((IF(VLOOKUP($C10,'Regional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2.2000000000000002</v>
      </c>
      <c r="W10" s="242">
        <f t="shared" si="5"/>
        <v>2.8</v>
      </c>
      <c r="X10" s="242">
        <f t="shared" si="6"/>
        <v>3.9</v>
      </c>
      <c r="Y10" s="249">
        <f>IF('Core Indicators'!FC7="x","x",IF('Core Indicators'!FC7&gt;=5,5,IF('Core Indicators'!FC7&gt;=4,4,IF('Core Indicators'!FC7&gt;=3,3,IF('Core Indicators'!FC7&gt;=2,2,IF('Core Indicators'!FC7&gt;=1,1,0))))))</f>
        <v>4</v>
      </c>
      <c r="Z10" s="242">
        <f t="shared" si="7"/>
        <v>4</v>
      </c>
      <c r="AA10" s="249">
        <f>'Crisis Indicator Data'!Y7</f>
        <v>0</v>
      </c>
      <c r="AB10" s="249">
        <f>'Crisis Indicator Data'!Z7</f>
        <v>2</v>
      </c>
      <c r="AC10" s="249">
        <f>'Crisis Indicator Data'!AA7</f>
        <v>2</v>
      </c>
      <c r="AD10" s="249">
        <f>'Crisis Indicator Data'!AB7</f>
        <v>0</v>
      </c>
      <c r="AE10" s="249">
        <f t="shared" si="8"/>
        <v>2</v>
      </c>
      <c r="AF10" s="249">
        <f>'Crisis Indicator Data'!AC7</f>
        <v>0</v>
      </c>
      <c r="AG10" s="249">
        <f>'Crisis Indicator Data'!AD7</f>
        <v>3</v>
      </c>
      <c r="AH10" s="249">
        <f t="shared" si="9"/>
        <v>3</v>
      </c>
      <c r="AI10" s="249">
        <f>'Crisis Indicator Data'!AE7</f>
        <v>2</v>
      </c>
      <c r="AJ10" s="249">
        <f>'Crisis Indicator Data'!AF7</f>
        <v>0</v>
      </c>
      <c r="AK10" s="249">
        <f>'Crisis Indicator Data'!AG7</f>
        <v>3</v>
      </c>
      <c r="AL10" s="249">
        <f t="shared" si="10"/>
        <v>4</v>
      </c>
      <c r="AM10" s="242">
        <f t="shared" si="11"/>
        <v>3</v>
      </c>
      <c r="AN10" s="242">
        <f t="shared" si="12"/>
        <v>3.5</v>
      </c>
    </row>
    <row r="11" spans="1:40" ht="13.5" customHeight="1" x14ac:dyDescent="0.25">
      <c r="A11" s="143" t="str">
        <f>'Crisis Indicator Data'!A8</f>
        <v>Rohingya refugee crisis</v>
      </c>
      <c r="B11" s="144" t="str">
        <f>'Crisis Indicator Data'!B8</f>
        <v>International displacement</v>
      </c>
      <c r="C11" s="144" t="str">
        <f>'Crisis Indicator Data'!C8</f>
        <v>BGD002</v>
      </c>
      <c r="D11" s="144" t="str">
        <f>'Crisis Indicator Data'!D8</f>
        <v>Bangladesh</v>
      </c>
      <c r="E11" s="145" t="str">
        <f>'Crisis Indicator Data'!E8</f>
        <v>BGD</v>
      </c>
      <c r="F11" s="242">
        <f>IF(B11="Regional crisis",(IF(VLOOKUP($C11,'Regional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2.5</v>
      </c>
      <c r="G11" s="242">
        <f>IF(B11="Regional crisis",(IF(VLOOKUP($C11,'Regional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2.8</v>
      </c>
      <c r="H11" s="242">
        <f t="shared" si="0"/>
        <v>2.65</v>
      </c>
      <c r="I11" s="242">
        <f>IF(B11="Regional crisis",(IF(VLOOKUP($C11,'Regional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0.9</v>
      </c>
      <c r="J11" s="242">
        <f>IF(B11="Regional crisis",(IF(VLOOKUP($C11,'Regional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1.2</v>
      </c>
      <c r="K11" s="242">
        <f t="shared" si="1"/>
        <v>1.05</v>
      </c>
      <c r="L11" s="242">
        <f>IF(B11="Regional crisis",(IF(VLOOKUP($C11,'Regional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3.6</v>
      </c>
      <c r="M11" s="242">
        <f>IF(B11="Regional crisis",(IF(VLOOKUP($C11,'Regional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0.9</v>
      </c>
      <c r="N11" s="242">
        <f t="shared" si="2"/>
        <v>2.25</v>
      </c>
      <c r="O11" s="242">
        <f t="shared" si="3"/>
        <v>1.9833333333333334</v>
      </c>
      <c r="P11" s="242">
        <f>IF(B11="Regional crisis",VLOOKUP(C11,'Regional Crises'!$B$1:$R$69,12,FALSE),VLOOKUP(E11,'Country Indicator Data'!$B$4:$I$300,8,FALSE))</f>
        <v>6</v>
      </c>
      <c r="Q11" s="242">
        <f>IF($B11="Regional crisis",((IF(VLOOKUP($C11,'Regional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3.2</v>
      </c>
      <c r="R11" s="242">
        <f t="shared" si="4"/>
        <v>4.5999999999999996</v>
      </c>
      <c r="S11" s="242">
        <f>IF(B11="Regional crisis",((IF(VLOOKUP($C11,'Regional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3.7</v>
      </c>
      <c r="T11" s="242">
        <f>IF(B11="Regional crisis",((IF(VLOOKUP($C11,'Regional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3.1</v>
      </c>
      <c r="U11" s="242">
        <f>IF(B11="Regional crisis",((IF(VLOOKUP($C11,'Regional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3.3</v>
      </c>
      <c r="V11" s="242">
        <f>IF(B11="Regional crisis",((IF(VLOOKUP($C11,'Regional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3.1</v>
      </c>
      <c r="W11" s="242">
        <f t="shared" si="5"/>
        <v>3.3</v>
      </c>
      <c r="X11" s="242">
        <f t="shared" si="6"/>
        <v>3.3</v>
      </c>
      <c r="Y11" s="249">
        <f>IF('Core Indicators'!FC8="x","x",IF('Core Indicators'!FC8&gt;=5,5,IF('Core Indicators'!FC8&gt;=4,4,IF('Core Indicators'!FC8&gt;=3,3,IF('Core Indicators'!FC8&gt;=2,2,IF('Core Indicators'!FC8&gt;=1,1,0))))))</f>
        <v>3</v>
      </c>
      <c r="Z11" s="242">
        <f t="shared" si="7"/>
        <v>3</v>
      </c>
      <c r="AA11" s="249">
        <f>'Crisis Indicator Data'!Y8</f>
        <v>2</v>
      </c>
      <c r="AB11" s="249">
        <f>'Crisis Indicator Data'!Z8</f>
        <v>2</v>
      </c>
      <c r="AC11" s="249">
        <f>'Crisis Indicator Data'!AA8</f>
        <v>2</v>
      </c>
      <c r="AD11" s="249">
        <f>'Crisis Indicator Data'!AB8</f>
        <v>0</v>
      </c>
      <c r="AE11" s="249">
        <f t="shared" si="8"/>
        <v>3</v>
      </c>
      <c r="AF11" s="249">
        <f>'Crisis Indicator Data'!AC8</f>
        <v>2</v>
      </c>
      <c r="AG11" s="249">
        <f>'Crisis Indicator Data'!AD8</f>
        <v>3</v>
      </c>
      <c r="AH11" s="249">
        <f t="shared" si="9"/>
        <v>5</v>
      </c>
      <c r="AI11" s="249">
        <f>'Crisis Indicator Data'!AE8</f>
        <v>0</v>
      </c>
      <c r="AJ11" s="249">
        <f>'Crisis Indicator Data'!AF8</f>
        <v>0</v>
      </c>
      <c r="AK11" s="249">
        <f>'Crisis Indicator Data'!AG8</f>
        <v>2</v>
      </c>
      <c r="AL11" s="249">
        <f t="shared" si="10"/>
        <v>2</v>
      </c>
      <c r="AM11" s="242">
        <f t="shared" si="11"/>
        <v>3</v>
      </c>
      <c r="AN11" s="242">
        <f t="shared" si="12"/>
        <v>3</v>
      </c>
    </row>
    <row r="12" spans="1:40" ht="13.5" customHeight="1" x14ac:dyDescent="0.25">
      <c r="A12" s="143" t="str">
        <f>'Crisis Indicator Data'!A9</f>
        <v>Venezuela displacement in Brazil</v>
      </c>
      <c r="B12" s="144" t="str">
        <f>'Crisis Indicator Data'!B9</f>
        <v>International displacement</v>
      </c>
      <c r="C12" s="144" t="str">
        <f>'Crisis Indicator Data'!C9</f>
        <v>BRA002</v>
      </c>
      <c r="D12" s="144" t="str">
        <f>'Crisis Indicator Data'!D9</f>
        <v>Brazil</v>
      </c>
      <c r="E12" s="145" t="str">
        <f>'Crisis Indicator Data'!E9</f>
        <v>BRA</v>
      </c>
      <c r="F12" s="242">
        <f>IF(B12="Regional crisis",(IF(VLOOKUP($C12,'Regional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0.7</v>
      </c>
      <c r="G12" s="242">
        <f>IF(B12="Regional crisis",(IF(VLOOKUP($C12,'Regional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1.3</v>
      </c>
      <c r="H12" s="242">
        <f t="shared" si="0"/>
        <v>1</v>
      </c>
      <c r="I12" s="242">
        <f>IF(B12="Regional crisis",(IF(VLOOKUP($C12,'Regional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2.6</v>
      </c>
      <c r="J12" s="242">
        <f>IF(B12="Regional crisis",(IF(VLOOKUP($C12,'Regional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0.7</v>
      </c>
      <c r="K12" s="242">
        <f t="shared" si="1"/>
        <v>1.65</v>
      </c>
      <c r="L12" s="242">
        <f>IF(B12="Regional crisis",(IF(VLOOKUP($C12,'Regional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2.6</v>
      </c>
      <c r="M12" s="242">
        <f>IF(B12="Regional crisis",(IF(VLOOKUP($C12,'Regional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3.6</v>
      </c>
      <c r="N12" s="242">
        <f t="shared" si="2"/>
        <v>3.1</v>
      </c>
      <c r="O12" s="242">
        <f t="shared" si="3"/>
        <v>1.9166666666666667</v>
      </c>
      <c r="P12" s="242">
        <f>IF(B12="Regional crisis",VLOOKUP(C12,'Regional Crises'!$B$1:$R$69,12,FALSE),VLOOKUP(E12,'Country Indicator Data'!$B$4:$I$300,8,FALSE))</f>
        <v>10</v>
      </c>
      <c r="Q12" s="242">
        <f>IF($B12="Regional crisis",((IF(VLOOKUP($C12,'Regional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0</v>
      </c>
      <c r="R12" s="242">
        <f t="shared" si="4"/>
        <v>5</v>
      </c>
      <c r="S12" s="242">
        <f>IF(B12="Regional crisis",((IF(VLOOKUP($C12,'Regional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3.3</v>
      </c>
      <c r="T12" s="242">
        <f>IF(B12="Regional crisis",((IF(VLOOKUP($C12,'Regional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2.7</v>
      </c>
      <c r="U12" s="242">
        <f>IF(B12="Regional crisis",((IF(VLOOKUP($C12,'Regional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1.3</v>
      </c>
      <c r="V12" s="242">
        <f>IF(B12="Regional crisis",((IF(VLOOKUP($C12,'Regional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1.3</v>
      </c>
      <c r="W12" s="242">
        <f t="shared" si="5"/>
        <v>2.2000000000000002</v>
      </c>
      <c r="X12" s="242">
        <f t="shared" si="6"/>
        <v>3</v>
      </c>
      <c r="Y12" s="249">
        <f>IF('Core Indicators'!FC9="x","x",IF('Core Indicators'!FC9&gt;=5,5,IF('Core Indicators'!FC9&gt;=4,4,IF('Core Indicators'!FC9&gt;=3,3,IF('Core Indicators'!FC9&gt;=2,2,IF('Core Indicators'!FC9&gt;=1,1,0))))))</f>
        <v>2</v>
      </c>
      <c r="Z12" s="242">
        <f t="shared" si="7"/>
        <v>2</v>
      </c>
      <c r="AA12" s="249">
        <f>'Crisis Indicator Data'!Y9</f>
        <v>0</v>
      </c>
      <c r="AB12" s="249">
        <f>'Crisis Indicator Data'!Z9</f>
        <v>0</v>
      </c>
      <c r="AC12" s="249">
        <f>'Crisis Indicator Data'!AA9</f>
        <v>1</v>
      </c>
      <c r="AD12" s="249">
        <f>'Crisis Indicator Data'!AB9</f>
        <v>0</v>
      </c>
      <c r="AE12" s="249">
        <f t="shared" si="8"/>
        <v>1</v>
      </c>
      <c r="AF12" s="249">
        <f>'Crisis Indicator Data'!AC9</f>
        <v>0</v>
      </c>
      <c r="AG12" s="249">
        <f>'Crisis Indicator Data'!AD9</f>
        <v>2</v>
      </c>
      <c r="AH12" s="249">
        <f t="shared" si="9"/>
        <v>2</v>
      </c>
      <c r="AI12" s="249">
        <f>'Crisis Indicator Data'!AE9</f>
        <v>1</v>
      </c>
      <c r="AJ12" s="249">
        <f>'Crisis Indicator Data'!AF9</f>
        <v>0</v>
      </c>
      <c r="AK12" s="249">
        <f>'Crisis Indicator Data'!AG9</f>
        <v>1</v>
      </c>
      <c r="AL12" s="249">
        <f t="shared" si="10"/>
        <v>2</v>
      </c>
      <c r="AM12" s="242">
        <f t="shared" si="11"/>
        <v>2</v>
      </c>
      <c r="AN12" s="242">
        <f t="shared" si="12"/>
        <v>2</v>
      </c>
    </row>
    <row r="13" spans="1:40" ht="13.5" customHeight="1" x14ac:dyDescent="0.25">
      <c r="A13" s="143" t="str">
        <f>'Crisis Indicator Data'!A10</f>
        <v>Complex crisis in CAR</v>
      </c>
      <c r="B13" s="144" t="str">
        <f>'Crisis Indicator Data'!B10</f>
        <v>Complex crisis</v>
      </c>
      <c r="C13" s="144" t="str">
        <f>'Crisis Indicator Data'!C10</f>
        <v>CAF001</v>
      </c>
      <c r="D13" s="144" t="str">
        <f>'Crisis Indicator Data'!D10</f>
        <v>CAR</v>
      </c>
      <c r="E13" s="145" t="str">
        <f>'Crisis Indicator Data'!E10</f>
        <v>CAF</v>
      </c>
      <c r="F13" s="242">
        <f>IF(B13="Regional crisis",(IF(VLOOKUP($C13,'Regional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3.6</v>
      </c>
      <c r="G13" s="242">
        <f>IF(B13="Regional crisis",(IF(VLOOKUP($C13,'Regional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3.2</v>
      </c>
      <c r="H13" s="242">
        <f t="shared" si="0"/>
        <v>3.4000000000000004</v>
      </c>
      <c r="I13" s="242">
        <f>IF(B13="Regional crisis",(IF(VLOOKUP($C13,'Regional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4.4000000000000004</v>
      </c>
      <c r="J13" s="242">
        <f>IF(B13="Regional crisis",(IF(VLOOKUP($C13,'Regional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1.8</v>
      </c>
      <c r="K13" s="242">
        <f t="shared" si="1"/>
        <v>3.1</v>
      </c>
      <c r="L13" s="242">
        <f>IF(B13="Regional crisis",(IF(VLOOKUP($C13,'Regional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4.5</v>
      </c>
      <c r="M13" s="242">
        <f>IF(B13="Regional crisis",(IF(VLOOKUP($C13,'Regional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3.9</v>
      </c>
      <c r="N13" s="242">
        <f t="shared" si="2"/>
        <v>4.2</v>
      </c>
      <c r="O13" s="242">
        <f t="shared" si="3"/>
        <v>3.5666666666666664</v>
      </c>
      <c r="P13" s="242">
        <f>IF(B13="Regional crisis",VLOOKUP(C13,'Regional Crises'!$B$1:$R$69,12,FALSE),VLOOKUP(E13,'Country Indicator Data'!$B$4:$I$300,8,FALSE))</f>
        <v>8</v>
      </c>
      <c r="Q13" s="242">
        <f>IF($B13="Regional crisis",((IF(VLOOKUP($C13,'Regional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3.6</v>
      </c>
      <c r="R13" s="242">
        <f t="shared" si="4"/>
        <v>5.8</v>
      </c>
      <c r="S13" s="242">
        <f>IF(B13="Regional crisis",((IF(VLOOKUP($C13,'Regional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3.8</v>
      </c>
      <c r="T13" s="242">
        <f>IF(B13="Regional crisis",((IF(VLOOKUP($C13,'Regional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4.2</v>
      </c>
      <c r="U13" s="242">
        <f>IF(B13="Regional crisis",((IF(VLOOKUP($C13,'Regional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3.4</v>
      </c>
      <c r="V13" s="242">
        <f>IF(B13="Regional crisis",((IF(VLOOKUP($C13,'Regional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4.5</v>
      </c>
      <c r="W13" s="242">
        <f t="shared" si="5"/>
        <v>4</v>
      </c>
      <c r="X13" s="242">
        <f t="shared" si="6"/>
        <v>4.5</v>
      </c>
      <c r="Y13" s="249">
        <f>IF('Core Indicators'!FC10="x","x",IF('Core Indicators'!FC10&gt;=5,5,IF('Core Indicators'!FC10&gt;=4,4,IF('Core Indicators'!FC10&gt;=3,3,IF('Core Indicators'!FC10&gt;=2,2,IF('Core Indicators'!FC10&gt;=1,1,0))))))</f>
        <v>5</v>
      </c>
      <c r="Z13" s="242">
        <f t="shared" si="7"/>
        <v>5</v>
      </c>
      <c r="AA13" s="249">
        <f>'Crisis Indicator Data'!Y10</f>
        <v>1</v>
      </c>
      <c r="AB13" s="249">
        <f>'Crisis Indicator Data'!Z10</f>
        <v>3</v>
      </c>
      <c r="AC13" s="249">
        <f>'Crisis Indicator Data'!AA10</f>
        <v>2</v>
      </c>
      <c r="AD13" s="249">
        <f>'Crisis Indicator Data'!AB10</f>
        <v>2</v>
      </c>
      <c r="AE13" s="249">
        <f t="shared" si="8"/>
        <v>4</v>
      </c>
      <c r="AF13" s="249">
        <f>'Crisis Indicator Data'!AC10</f>
        <v>0</v>
      </c>
      <c r="AG13" s="249">
        <f>'Crisis Indicator Data'!AD10</f>
        <v>3</v>
      </c>
      <c r="AH13" s="249">
        <f t="shared" si="9"/>
        <v>3</v>
      </c>
      <c r="AI13" s="249">
        <f>'Crisis Indicator Data'!AE10</f>
        <v>3</v>
      </c>
      <c r="AJ13" s="249">
        <f>'Crisis Indicator Data'!AF10</f>
        <v>0</v>
      </c>
      <c r="AK13" s="249">
        <f>'Crisis Indicator Data'!AG10</f>
        <v>3</v>
      </c>
      <c r="AL13" s="249">
        <f t="shared" si="10"/>
        <v>4</v>
      </c>
      <c r="AM13" s="242">
        <f t="shared" si="11"/>
        <v>4</v>
      </c>
      <c r="AN13" s="242">
        <f t="shared" si="12"/>
        <v>4.5</v>
      </c>
    </row>
    <row r="14" spans="1:40" ht="13.5" customHeight="1" x14ac:dyDescent="0.25">
      <c r="A14" s="143" t="str">
        <f>'Crisis Indicator Data'!A11</f>
        <v>Floods in Henan province</v>
      </c>
      <c r="B14" s="144" t="str">
        <f>'Crisis Indicator Data'!B11</f>
        <v>Flood</v>
      </c>
      <c r="C14" s="144" t="str">
        <f>'Crisis Indicator Data'!C11</f>
        <v>CHN003</v>
      </c>
      <c r="D14" s="144" t="str">
        <f>'Crisis Indicator Data'!D11</f>
        <v>China</v>
      </c>
      <c r="E14" s="145" t="str">
        <f>'Crisis Indicator Data'!E11</f>
        <v>CHN</v>
      </c>
      <c r="F14" s="242">
        <f>IF(B14="Regional crisis",(IF(VLOOKUP($C14,'Regional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5</v>
      </c>
      <c r="G14" s="242">
        <f>IF(B14="Regional crisis",(IF(VLOOKUP($C14,'Regional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3.3</v>
      </c>
      <c r="H14" s="242">
        <f t="shared" si="0"/>
        <v>4.1500000000000004</v>
      </c>
      <c r="I14" s="242">
        <f>IF(B14="Regional crisis",(IF(VLOOKUP($C14,'Regional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0.8</v>
      </c>
      <c r="J14" s="242">
        <f>IF(B14="Regional crisis",(IF(VLOOKUP($C14,'Regional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4.3</v>
      </c>
      <c r="K14" s="242">
        <f t="shared" si="1"/>
        <v>2.5499999999999998</v>
      </c>
      <c r="L14" s="242">
        <f>IF(B14="Regional crisis",(IF(VLOOKUP($C14,'Regional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1.1000000000000001</v>
      </c>
      <c r="M14" s="242">
        <f>IF(B14="Regional crisis",(IF(VLOOKUP($C14,'Regional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1.7</v>
      </c>
      <c r="N14" s="242">
        <f t="shared" si="2"/>
        <v>1.4</v>
      </c>
      <c r="O14" s="242">
        <f t="shared" si="3"/>
        <v>2.6999999999999997</v>
      </c>
      <c r="P14" s="242">
        <f>IF(B14="Regional crisis",VLOOKUP(C14,'Regional Crises'!$B$1:$R$69,12,FALSE),VLOOKUP(E14,'Country Indicator Data'!$B$4:$I$300,8,FALSE))</f>
        <v>6</v>
      </c>
      <c r="Q14" s="242">
        <f>IF($B14="Regional crisis",((IF(VLOOKUP($C14,'Regional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1.8</v>
      </c>
      <c r="R14" s="242">
        <f t="shared" si="4"/>
        <v>3.9</v>
      </c>
      <c r="S14" s="242">
        <f>IF(B14="Regional crisis",((IF(VLOOKUP($C14,'Regional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v>
      </c>
      <c r="T14" s="242">
        <f>IF(B14="Regional crisis",((IF(VLOOKUP($C14,'Regional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2.8</v>
      </c>
      <c r="U14" s="242">
        <f>IF(B14="Regional crisis",((IF(VLOOKUP($C14,'Regional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3.8</v>
      </c>
      <c r="V14" s="242">
        <f>IF(B14="Regional crisis",((IF(VLOOKUP($C14,'Regional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4.5</v>
      </c>
      <c r="W14" s="242">
        <f t="shared" si="5"/>
        <v>3.5</v>
      </c>
      <c r="X14" s="242">
        <f t="shared" si="6"/>
        <v>3.4</v>
      </c>
      <c r="Y14" s="249">
        <f>IF('Core Indicators'!FC11="x","x",IF('Core Indicators'!FC11&gt;=5,5,IF('Core Indicators'!FC11&gt;=4,4,IF('Core Indicators'!FC11&gt;=3,3,IF('Core Indicators'!FC11&gt;=2,2,IF('Core Indicators'!FC11&gt;=1,1,0))))))</f>
        <v>1</v>
      </c>
      <c r="Z14" s="242">
        <f t="shared" si="7"/>
        <v>1</v>
      </c>
      <c r="AA14" s="249">
        <f>'Crisis Indicator Data'!Y11</f>
        <v>1</v>
      </c>
      <c r="AB14" s="249">
        <f>'Crisis Indicator Data'!Z11</f>
        <v>0</v>
      </c>
      <c r="AC14" s="249">
        <f>'Crisis Indicator Data'!AA11</f>
        <v>2</v>
      </c>
      <c r="AD14" s="249">
        <f>'Crisis Indicator Data'!AB11</f>
        <v>0</v>
      </c>
      <c r="AE14" s="249">
        <f t="shared" si="8"/>
        <v>2</v>
      </c>
      <c r="AF14" s="249">
        <f>'Crisis Indicator Data'!AC11</f>
        <v>3</v>
      </c>
      <c r="AG14" s="249">
        <f>'Crisis Indicator Data'!AD11</f>
        <v>1</v>
      </c>
      <c r="AH14" s="249">
        <f t="shared" si="9"/>
        <v>4</v>
      </c>
      <c r="AI14" s="249">
        <f>'Crisis Indicator Data'!AE11</f>
        <v>0</v>
      </c>
      <c r="AJ14" s="249">
        <f>'Crisis Indicator Data'!AF11</f>
        <v>0</v>
      </c>
      <c r="AK14" s="249">
        <f>'Crisis Indicator Data'!AG11</f>
        <v>2</v>
      </c>
      <c r="AL14" s="249">
        <f t="shared" si="10"/>
        <v>2</v>
      </c>
      <c r="AM14" s="242">
        <f t="shared" si="11"/>
        <v>3</v>
      </c>
      <c r="AN14" s="242">
        <f t="shared" si="12"/>
        <v>2</v>
      </c>
    </row>
    <row r="15" spans="1:40" ht="13.5" customHeight="1" x14ac:dyDescent="0.25">
      <c r="A15" s="143" t="str">
        <f>'Crisis Indicator Data'!A12</f>
        <v>Multiple crises in Cameroon</v>
      </c>
      <c r="B15" s="144" t="str">
        <f>'Crisis Indicator Data'!B12</f>
        <v>Multiple crises country</v>
      </c>
      <c r="C15" s="144" t="str">
        <f>'Crisis Indicator Data'!C12</f>
        <v>CMR001</v>
      </c>
      <c r="D15" s="144" t="str">
        <f>'Crisis Indicator Data'!D12</f>
        <v>Cameroon</v>
      </c>
      <c r="E15" s="145" t="str">
        <f>'Crisis Indicator Data'!E12</f>
        <v>CMR</v>
      </c>
      <c r="F15" s="242">
        <f>IF(B15="Regional crisis",(IF(VLOOKUP($C15,'Regional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3.2</v>
      </c>
      <c r="G15" s="242">
        <f>IF(B15="Regional crisis",(IF(VLOOKUP($C15,'Regional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3.2</v>
      </c>
      <c r="H15" s="242">
        <f t="shared" si="0"/>
        <v>3.2</v>
      </c>
      <c r="I15" s="242">
        <f>IF(B15="Regional crisis",(IF(VLOOKUP($C15,'Regional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4.3</v>
      </c>
      <c r="J15" s="242">
        <f>IF(B15="Regional crisis",(IF(VLOOKUP($C15,'Regional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v>
      </c>
      <c r="K15" s="242">
        <f t="shared" si="1"/>
        <v>2.15</v>
      </c>
      <c r="L15" s="242">
        <f>IF(B15="Regional crisis",(IF(VLOOKUP($C15,'Regional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3.8</v>
      </c>
      <c r="M15" s="242">
        <f>IF(B15="Regional crisis",(IF(VLOOKUP($C15,'Regional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2.7</v>
      </c>
      <c r="N15" s="242">
        <f t="shared" si="2"/>
        <v>3.25</v>
      </c>
      <c r="O15" s="242">
        <f t="shared" si="3"/>
        <v>2.8666666666666667</v>
      </c>
      <c r="P15" s="242">
        <f>IF(B15="Regional crisis",VLOOKUP(C15,'Regional Crises'!$B$1:$R$69,12,FALSE),VLOOKUP(E15,'Country Indicator Data'!$B$4:$I$300,8,FALSE))</f>
        <v>8</v>
      </c>
      <c r="Q15" s="242">
        <f>IF($B15="Regional crisis",((IF(VLOOKUP($C15,'Regional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3.9</v>
      </c>
      <c r="R15" s="242">
        <f t="shared" si="4"/>
        <v>5.95</v>
      </c>
      <c r="S15" s="242">
        <f>IF(B15="Regional crisis",((IF(VLOOKUP($C15,'Regional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3.8</v>
      </c>
      <c r="T15" s="242">
        <f>IF(B15="Regional crisis",((IF(VLOOKUP($C15,'Regional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3.6</v>
      </c>
      <c r="U15" s="242">
        <f>IF(B15="Regional crisis",((IF(VLOOKUP($C15,'Regional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3.4</v>
      </c>
      <c r="V15" s="242">
        <f>IF(B15="Regional crisis",((IF(VLOOKUP($C15,'Regional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4.0999999999999996</v>
      </c>
      <c r="W15" s="242">
        <f t="shared" si="5"/>
        <v>3.7</v>
      </c>
      <c r="X15" s="242">
        <f t="shared" si="6"/>
        <v>4.2</v>
      </c>
      <c r="Y15" s="249">
        <f>IF('Core Indicators'!FC12="x","x",IF('Core Indicators'!FC12&gt;=5,5,IF('Core Indicators'!FC12&gt;=4,4,IF('Core Indicators'!FC12&gt;=3,3,IF('Core Indicators'!FC12&gt;=2,2,IF('Core Indicators'!FC12&gt;=1,1,0))))))</f>
        <v>5</v>
      </c>
      <c r="Z15" s="242">
        <f t="shared" si="7"/>
        <v>5</v>
      </c>
      <c r="AA15" s="249">
        <f>'Crisis Indicator Data'!Y12</f>
        <v>1</v>
      </c>
      <c r="AB15" s="249">
        <f>'Crisis Indicator Data'!Z12</f>
        <v>3</v>
      </c>
      <c r="AC15" s="249">
        <f>'Crisis Indicator Data'!AA12</f>
        <v>3</v>
      </c>
      <c r="AD15" s="249">
        <f>'Crisis Indicator Data'!AB12</f>
        <v>0</v>
      </c>
      <c r="AE15" s="249">
        <f t="shared" si="8"/>
        <v>3</v>
      </c>
      <c r="AF15" s="249">
        <f>'Crisis Indicator Data'!AC12</f>
        <v>2</v>
      </c>
      <c r="AG15" s="249">
        <f>'Crisis Indicator Data'!AD12</f>
        <v>3</v>
      </c>
      <c r="AH15" s="249">
        <f t="shared" si="9"/>
        <v>5</v>
      </c>
      <c r="AI15" s="249">
        <f>'Crisis Indicator Data'!AE12</f>
        <v>3</v>
      </c>
      <c r="AJ15" s="249">
        <f>'Crisis Indicator Data'!AF12</f>
        <v>1</v>
      </c>
      <c r="AK15" s="249">
        <f>'Crisis Indicator Data'!AG12</f>
        <v>3</v>
      </c>
      <c r="AL15" s="249">
        <f t="shared" si="10"/>
        <v>5</v>
      </c>
      <c r="AM15" s="242">
        <f t="shared" si="11"/>
        <v>4</v>
      </c>
      <c r="AN15" s="242">
        <f t="shared" si="12"/>
        <v>4.5</v>
      </c>
    </row>
    <row r="16" spans="1:40" ht="13.5" customHeight="1" x14ac:dyDescent="0.25">
      <c r="A16" s="143" t="str">
        <f>'Crisis Indicator Data'!A13</f>
        <v>Boko Haram in Cameroon</v>
      </c>
      <c r="B16" s="144" t="str">
        <f>'Crisis Indicator Data'!B13</f>
        <v>Conflict</v>
      </c>
      <c r="C16" s="144" t="str">
        <f>'Crisis Indicator Data'!C13</f>
        <v>CMR002</v>
      </c>
      <c r="D16" s="144" t="str">
        <f>'Crisis Indicator Data'!D13</f>
        <v>Cameroon</v>
      </c>
      <c r="E16" s="145" t="str">
        <f>'Crisis Indicator Data'!E13</f>
        <v>CMR</v>
      </c>
      <c r="F16" s="242">
        <f>IF(B16="Regional crisis",(IF(VLOOKUP($C16,'Regional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3.2</v>
      </c>
      <c r="G16" s="242">
        <f>IF(B16="Regional crisis",(IF(VLOOKUP($C16,'Regional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242">
        <f t="shared" si="0"/>
        <v>3.2</v>
      </c>
      <c r="I16" s="242">
        <f>IF(B16="Regional crisis",(IF(VLOOKUP($C16,'Regional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4.3</v>
      </c>
      <c r="J16" s="242">
        <f>IF(B16="Regional crisis",(IF(VLOOKUP($C16,'Regional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v>
      </c>
      <c r="K16" s="242">
        <f t="shared" si="1"/>
        <v>2.15</v>
      </c>
      <c r="L16" s="242">
        <f>IF(B16="Regional crisis",(IF(VLOOKUP($C16,'Regional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3.8</v>
      </c>
      <c r="M16" s="242">
        <f>IF(B16="Regional crisis",(IF(VLOOKUP($C16,'Regional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2.7</v>
      </c>
      <c r="N16" s="242">
        <f t="shared" si="2"/>
        <v>3.25</v>
      </c>
      <c r="O16" s="242">
        <f t="shared" si="3"/>
        <v>2.8666666666666667</v>
      </c>
      <c r="P16" s="242">
        <f>IF(B16="Regional crisis",VLOOKUP(C16,'Regional Crises'!$B$1:$R$69,12,FALSE),VLOOKUP(E16,'Country Indicator Data'!$B$4:$I$300,8,FALSE))</f>
        <v>8</v>
      </c>
      <c r="Q16" s="242">
        <f>IF($B16="Regional crisis",((IF(VLOOKUP($C16,'Regional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3.9</v>
      </c>
      <c r="R16" s="242">
        <f t="shared" si="4"/>
        <v>5.95</v>
      </c>
      <c r="S16" s="242">
        <f>IF(B16="Regional crisis",((IF(VLOOKUP($C16,'Regional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242">
        <f>IF(B16="Regional crisis",((IF(VLOOKUP($C16,'Regional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3.6</v>
      </c>
      <c r="U16" s="242">
        <f>IF(B16="Regional crisis",((IF(VLOOKUP($C16,'Regional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242">
        <f>IF(B16="Regional crisis",((IF(VLOOKUP($C16,'Regional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4.0999999999999996</v>
      </c>
      <c r="W16" s="242">
        <f t="shared" si="5"/>
        <v>3.7</v>
      </c>
      <c r="X16" s="242">
        <f t="shared" si="6"/>
        <v>4.2</v>
      </c>
      <c r="Y16" s="249">
        <f>IF('Core Indicators'!FC13="x","x",IF('Core Indicators'!FC13&gt;=5,5,IF('Core Indicators'!FC13&gt;=4,4,IF('Core Indicators'!FC13&gt;=3,3,IF('Core Indicators'!FC13&gt;=2,2,IF('Core Indicators'!FC13&gt;=1,1,0))))))</f>
        <v>5</v>
      </c>
      <c r="Z16" s="242">
        <f t="shared" si="7"/>
        <v>5</v>
      </c>
      <c r="AA16" s="249">
        <f>'Crisis Indicator Data'!Y13</f>
        <v>1</v>
      </c>
      <c r="AB16" s="249">
        <f>'Crisis Indicator Data'!Z13</f>
        <v>2</v>
      </c>
      <c r="AC16" s="249">
        <f>'Crisis Indicator Data'!AA13</f>
        <v>1</v>
      </c>
      <c r="AD16" s="249">
        <f>'Crisis Indicator Data'!AB13</f>
        <v>0</v>
      </c>
      <c r="AE16" s="249">
        <f t="shared" si="8"/>
        <v>2</v>
      </c>
      <c r="AF16" s="249">
        <f>'Crisis Indicator Data'!AC13</f>
        <v>0</v>
      </c>
      <c r="AG16" s="249">
        <f>'Crisis Indicator Data'!AD13</f>
        <v>3</v>
      </c>
      <c r="AH16" s="249">
        <f t="shared" si="9"/>
        <v>3</v>
      </c>
      <c r="AI16" s="249">
        <f>'Crisis Indicator Data'!AE13</f>
        <v>2</v>
      </c>
      <c r="AJ16" s="249">
        <f>'Crisis Indicator Data'!AF13</f>
        <v>0</v>
      </c>
      <c r="AK16" s="249">
        <f>'Crisis Indicator Data'!AG13</f>
        <v>3</v>
      </c>
      <c r="AL16" s="249">
        <f t="shared" si="10"/>
        <v>4</v>
      </c>
      <c r="AM16" s="242">
        <f t="shared" si="11"/>
        <v>3</v>
      </c>
      <c r="AN16" s="242">
        <f t="shared" si="12"/>
        <v>4</v>
      </c>
    </row>
    <row r="17" spans="1:40" ht="13.5" customHeight="1" x14ac:dyDescent="0.25">
      <c r="A17" s="143" t="str">
        <f>'Crisis Indicator Data'!A14</f>
        <v>Anglophone Crisis in Cameroon</v>
      </c>
      <c r="B17" s="144" t="str">
        <f>'Crisis Indicator Data'!B14</f>
        <v>Conflict</v>
      </c>
      <c r="C17" s="144" t="str">
        <f>'Crisis Indicator Data'!C14</f>
        <v>CMR003</v>
      </c>
      <c r="D17" s="144" t="str">
        <f>'Crisis Indicator Data'!D14</f>
        <v>Cameroon</v>
      </c>
      <c r="E17" s="145" t="str">
        <f>'Crisis Indicator Data'!E14</f>
        <v>CMR</v>
      </c>
      <c r="F17" s="242">
        <f>IF(B17="Regional crisis",(IF(VLOOKUP($C17,'Regional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3.2</v>
      </c>
      <c r="G17" s="242">
        <f>IF(B17="Regional crisis",(IF(VLOOKUP($C17,'Regional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3.2</v>
      </c>
      <c r="H17" s="242">
        <f t="shared" si="0"/>
        <v>3.2</v>
      </c>
      <c r="I17" s="242">
        <f>IF(B17="Regional crisis",(IF(VLOOKUP($C17,'Regional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4.3</v>
      </c>
      <c r="J17" s="242">
        <f>IF(B17="Regional crisis",(IF(VLOOKUP($C17,'Regional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v>
      </c>
      <c r="K17" s="242">
        <f t="shared" si="1"/>
        <v>2.15</v>
      </c>
      <c r="L17" s="242">
        <f>IF(B17="Regional crisis",(IF(VLOOKUP($C17,'Regional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3.8</v>
      </c>
      <c r="M17" s="242">
        <f>IF(B17="Regional crisis",(IF(VLOOKUP($C17,'Regional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2.7</v>
      </c>
      <c r="N17" s="242">
        <f t="shared" si="2"/>
        <v>3.25</v>
      </c>
      <c r="O17" s="242">
        <f t="shared" si="3"/>
        <v>2.8666666666666667</v>
      </c>
      <c r="P17" s="242">
        <f>IF(B17="Regional crisis",VLOOKUP(C17,'Regional Crises'!$B$1:$R$69,12,FALSE),VLOOKUP(E17,'Country Indicator Data'!$B$4:$I$300,8,FALSE))</f>
        <v>8</v>
      </c>
      <c r="Q17" s="242">
        <f>IF($B17="Regional crisis",((IF(VLOOKUP($C17,'Regional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3.9</v>
      </c>
      <c r="R17" s="242">
        <f t="shared" si="4"/>
        <v>5.95</v>
      </c>
      <c r="S17" s="242">
        <f>IF(B17="Regional crisis",((IF(VLOOKUP($C17,'Regional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3.8</v>
      </c>
      <c r="T17" s="242">
        <f>IF(B17="Regional crisis",((IF(VLOOKUP($C17,'Regional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3.6</v>
      </c>
      <c r="U17" s="242">
        <f>IF(B17="Regional crisis",((IF(VLOOKUP($C17,'Regional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3.4</v>
      </c>
      <c r="V17" s="242">
        <f>IF(B17="Regional crisis",((IF(VLOOKUP($C17,'Regional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4.0999999999999996</v>
      </c>
      <c r="W17" s="242">
        <f t="shared" si="5"/>
        <v>3.7</v>
      </c>
      <c r="X17" s="242">
        <f t="shared" si="6"/>
        <v>4.2</v>
      </c>
      <c r="Y17" s="249">
        <f>IF('Core Indicators'!FC14="x","x",IF('Core Indicators'!FC14&gt;=5,5,IF('Core Indicators'!FC14&gt;=4,4,IF('Core Indicators'!FC14&gt;=3,3,IF('Core Indicators'!FC14&gt;=2,2,IF('Core Indicators'!FC14&gt;=1,1,0))))))</f>
        <v>4</v>
      </c>
      <c r="Z17" s="242">
        <f t="shared" si="7"/>
        <v>4</v>
      </c>
      <c r="AA17" s="249">
        <f>'Crisis Indicator Data'!Y14</f>
        <v>1</v>
      </c>
      <c r="AB17" s="249">
        <f>'Crisis Indicator Data'!Z14</f>
        <v>3</v>
      </c>
      <c r="AC17" s="249">
        <f>'Crisis Indicator Data'!AA14</f>
        <v>3</v>
      </c>
      <c r="AD17" s="249">
        <f>'Crisis Indicator Data'!AB14</f>
        <v>0</v>
      </c>
      <c r="AE17" s="249">
        <f t="shared" si="8"/>
        <v>3</v>
      </c>
      <c r="AF17" s="249">
        <f>'Crisis Indicator Data'!AC14</f>
        <v>2</v>
      </c>
      <c r="AG17" s="249">
        <f>'Crisis Indicator Data'!AD14</f>
        <v>3</v>
      </c>
      <c r="AH17" s="249">
        <f t="shared" si="9"/>
        <v>5</v>
      </c>
      <c r="AI17" s="249">
        <f>'Crisis Indicator Data'!AE14</f>
        <v>3</v>
      </c>
      <c r="AJ17" s="249">
        <f>'Crisis Indicator Data'!AF14</f>
        <v>0</v>
      </c>
      <c r="AK17" s="249">
        <f>'Crisis Indicator Data'!AG14</f>
        <v>3</v>
      </c>
      <c r="AL17" s="249">
        <f t="shared" si="10"/>
        <v>4</v>
      </c>
      <c r="AM17" s="242">
        <f t="shared" si="11"/>
        <v>4</v>
      </c>
      <c r="AN17" s="242">
        <f t="shared" si="12"/>
        <v>4</v>
      </c>
    </row>
    <row r="18" spans="1:40" ht="13.5" customHeight="1" x14ac:dyDescent="0.25">
      <c r="A18" s="143" t="str">
        <f>'Crisis Indicator Data'!A15</f>
        <v>CAR refugees in Cameroon</v>
      </c>
      <c r="B18" s="144" t="str">
        <f>'Crisis Indicator Data'!B15</f>
        <v>International displacement</v>
      </c>
      <c r="C18" s="144" t="str">
        <f>'Crisis Indicator Data'!C15</f>
        <v>CMR004</v>
      </c>
      <c r="D18" s="144" t="str">
        <f>'Crisis Indicator Data'!D15</f>
        <v>Cameroon</v>
      </c>
      <c r="E18" s="145" t="str">
        <f>'Crisis Indicator Data'!E15</f>
        <v>CMR</v>
      </c>
      <c r="F18" s="242">
        <f>IF(B18="Regional crisis",(IF(VLOOKUP($C18,'Regional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3.2</v>
      </c>
      <c r="G18" s="242">
        <f>IF(B18="Regional crisis",(IF(VLOOKUP($C18,'Regional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242">
        <f t="shared" si="0"/>
        <v>3.2</v>
      </c>
      <c r="I18" s="242">
        <f>IF(B18="Regional crisis",(IF(VLOOKUP($C18,'Regional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4.3</v>
      </c>
      <c r="J18" s="242">
        <f>IF(B18="Regional crisis",(IF(VLOOKUP($C18,'Regional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v>
      </c>
      <c r="K18" s="242">
        <f t="shared" si="1"/>
        <v>2.15</v>
      </c>
      <c r="L18" s="242">
        <f>IF(B18="Regional crisis",(IF(VLOOKUP($C18,'Regional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3.8</v>
      </c>
      <c r="M18" s="242">
        <f>IF(B18="Regional crisis",(IF(VLOOKUP($C18,'Regional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2.7</v>
      </c>
      <c r="N18" s="242">
        <f t="shared" si="2"/>
        <v>3.25</v>
      </c>
      <c r="O18" s="242">
        <f t="shared" si="3"/>
        <v>2.8666666666666667</v>
      </c>
      <c r="P18" s="242">
        <f>IF(B18="Regional crisis",VLOOKUP(C18,'Regional Crises'!$B$1:$R$69,12,FALSE),VLOOKUP(E18,'Country Indicator Data'!$B$4:$I$300,8,FALSE))</f>
        <v>8</v>
      </c>
      <c r="Q18" s="242">
        <f>IF($B18="Regional crisis",((IF(VLOOKUP($C18,'Regional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3.9</v>
      </c>
      <c r="R18" s="242">
        <f t="shared" si="4"/>
        <v>5.95</v>
      </c>
      <c r="S18" s="242">
        <f>IF(B18="Regional crisis",((IF(VLOOKUP($C18,'Regional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242">
        <f>IF(B18="Regional crisis",((IF(VLOOKUP($C18,'Regional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3.6</v>
      </c>
      <c r="U18" s="242">
        <f>IF(B18="Regional crisis",((IF(VLOOKUP($C18,'Regional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242">
        <f>IF(B18="Regional crisis",((IF(VLOOKUP($C18,'Regional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242">
        <f t="shared" si="5"/>
        <v>3.7</v>
      </c>
      <c r="X18" s="242">
        <f t="shared" si="6"/>
        <v>4.2</v>
      </c>
      <c r="Y18" s="249">
        <f>IF('Core Indicators'!FC15="x","x",IF('Core Indicators'!FC15&gt;=5,5,IF('Core Indicators'!FC15&gt;=4,4,IF('Core Indicators'!FC15&gt;=3,3,IF('Core Indicators'!FC15&gt;=2,2,IF('Core Indicators'!FC15&gt;=1,1,0))))))</f>
        <v>3</v>
      </c>
      <c r="Z18" s="242">
        <f t="shared" si="7"/>
        <v>3</v>
      </c>
      <c r="AA18" s="249">
        <f>'Crisis Indicator Data'!Y15</f>
        <v>1</v>
      </c>
      <c r="AB18" s="249">
        <f>'Crisis Indicator Data'!Z15</f>
        <v>2</v>
      </c>
      <c r="AC18" s="249">
        <f>'Crisis Indicator Data'!AA15</f>
        <v>0</v>
      </c>
      <c r="AD18" s="249">
        <f>'Crisis Indicator Data'!AB15</f>
        <v>0</v>
      </c>
      <c r="AE18" s="249">
        <f t="shared" si="8"/>
        <v>2</v>
      </c>
      <c r="AF18" s="249">
        <f>'Crisis Indicator Data'!AC15</f>
        <v>0</v>
      </c>
      <c r="AG18" s="249">
        <f>'Crisis Indicator Data'!AD15</f>
        <v>2</v>
      </c>
      <c r="AH18" s="249">
        <f t="shared" si="9"/>
        <v>2</v>
      </c>
      <c r="AI18" s="249">
        <f>'Crisis Indicator Data'!AE15</f>
        <v>0</v>
      </c>
      <c r="AJ18" s="249">
        <f>'Crisis Indicator Data'!AF15</f>
        <v>1</v>
      </c>
      <c r="AK18" s="249">
        <f>'Crisis Indicator Data'!AG15</f>
        <v>1</v>
      </c>
      <c r="AL18" s="249">
        <f t="shared" si="10"/>
        <v>2</v>
      </c>
      <c r="AM18" s="242">
        <f t="shared" si="11"/>
        <v>2</v>
      </c>
      <c r="AN18" s="242">
        <f t="shared" si="12"/>
        <v>2.5</v>
      </c>
    </row>
    <row r="19" spans="1:40" ht="13.5" customHeight="1" x14ac:dyDescent="0.25">
      <c r="A19" s="143" t="str">
        <f>'Crisis Indicator Data'!A16</f>
        <v>Complex crisis in DRC</v>
      </c>
      <c r="B19" s="144" t="str">
        <f>'Crisis Indicator Data'!B16</f>
        <v>Complex crisis</v>
      </c>
      <c r="C19" s="144" t="str">
        <f>'Crisis Indicator Data'!C16</f>
        <v>COD001</v>
      </c>
      <c r="D19" s="144" t="str">
        <f>'Crisis Indicator Data'!D16</f>
        <v>DRC</v>
      </c>
      <c r="E19" s="145" t="str">
        <f>'Crisis Indicator Data'!E16</f>
        <v>COD</v>
      </c>
      <c r="F19" s="242">
        <f>IF(B19="Regional crisis",(IF(VLOOKUP($C19,'Regional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3.9</v>
      </c>
      <c r="G19" s="242">
        <f>IF(B19="Regional crisis",(IF(VLOOKUP($C19,'Regional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242">
        <f t="shared" si="0"/>
        <v>3.55</v>
      </c>
      <c r="I19" s="242">
        <f>IF(B19="Regional crisis",(IF(VLOOKUP($C19,'Regional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4.7</v>
      </c>
      <c r="J19" s="242">
        <f>IF(B19="Regional crisis",(IF(VLOOKUP($C19,'Regional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5</v>
      </c>
      <c r="K19" s="242">
        <f t="shared" si="1"/>
        <v>4.8499999999999996</v>
      </c>
      <c r="L19" s="242">
        <f>IF(B19="Regional crisis",(IF(VLOOKUP($C19,'Regional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4.4000000000000004</v>
      </c>
      <c r="M19" s="242">
        <f>IF(B19="Regional crisis",(IF(VLOOKUP($C19,'Regional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2.1</v>
      </c>
      <c r="N19" s="242">
        <f t="shared" si="2"/>
        <v>3.25</v>
      </c>
      <c r="O19" s="242">
        <f t="shared" si="3"/>
        <v>3.8833333333333329</v>
      </c>
      <c r="P19" s="242">
        <f>IF(B19="Regional crisis",VLOOKUP(C19,'Regional Crises'!$B$1:$R$69,12,FALSE),VLOOKUP(E19,'Country Indicator Data'!$B$4:$I$300,8,FALSE))</f>
        <v>10</v>
      </c>
      <c r="Q19" s="242">
        <f>IF($B19="Regional crisis",((IF(VLOOKUP($C19,'Regional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4.9000000000000004</v>
      </c>
      <c r="R19" s="242">
        <f t="shared" si="4"/>
        <v>7.45</v>
      </c>
      <c r="S19" s="242">
        <f>IF(B19="Regional crisis",((IF(VLOOKUP($C19,'Regional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4.0999999999999996</v>
      </c>
      <c r="T19" s="242">
        <f>IF(B19="Regional crisis",((IF(VLOOKUP($C19,'Regional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4.3</v>
      </c>
      <c r="U19" s="242">
        <f>IF(B19="Regional crisis",((IF(VLOOKUP($C19,'Regional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3.6</v>
      </c>
      <c r="V19" s="242">
        <f>IF(B19="Regional crisis",((IF(VLOOKUP($C19,'Regional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242">
        <f t="shared" si="5"/>
        <v>4</v>
      </c>
      <c r="X19" s="242">
        <f t="shared" si="6"/>
        <v>5.0999999999999996</v>
      </c>
      <c r="Y19" s="249">
        <f>IF('Core Indicators'!FC16="x","x",IF('Core Indicators'!FC16&gt;=5,5,IF('Core Indicators'!FC16&gt;=4,4,IF('Core Indicators'!FC16&gt;=3,3,IF('Core Indicators'!FC16&gt;=2,2,IF('Core Indicators'!FC16&gt;=1,1,0))))))</f>
        <v>5</v>
      </c>
      <c r="Z19" s="242">
        <f t="shared" si="7"/>
        <v>5</v>
      </c>
      <c r="AA19" s="249">
        <f>'Crisis Indicator Data'!Y16</f>
        <v>1</v>
      </c>
      <c r="AB19" s="249">
        <f>'Crisis Indicator Data'!Z16</f>
        <v>3</v>
      </c>
      <c r="AC19" s="249">
        <f>'Crisis Indicator Data'!AA16</f>
        <v>2</v>
      </c>
      <c r="AD19" s="249">
        <f>'Crisis Indicator Data'!AB16</f>
        <v>2</v>
      </c>
      <c r="AE19" s="249">
        <f t="shared" si="8"/>
        <v>4</v>
      </c>
      <c r="AF19" s="249">
        <f>'Crisis Indicator Data'!AC16</f>
        <v>2</v>
      </c>
      <c r="AG19" s="249">
        <f>'Crisis Indicator Data'!AD16</f>
        <v>2</v>
      </c>
      <c r="AH19" s="249">
        <f t="shared" si="9"/>
        <v>4</v>
      </c>
      <c r="AI19" s="249">
        <f>'Crisis Indicator Data'!AE16</f>
        <v>3</v>
      </c>
      <c r="AJ19" s="249">
        <f>'Crisis Indicator Data'!AF16</f>
        <v>1</v>
      </c>
      <c r="AK19" s="249">
        <f>'Crisis Indicator Data'!AG16</f>
        <v>3</v>
      </c>
      <c r="AL19" s="249">
        <f t="shared" si="10"/>
        <v>5</v>
      </c>
      <c r="AM19" s="242">
        <f t="shared" si="11"/>
        <v>4</v>
      </c>
      <c r="AN19" s="242">
        <f t="shared" si="12"/>
        <v>4.5</v>
      </c>
    </row>
    <row r="20" spans="1:40" ht="13.5" customHeight="1" x14ac:dyDescent="0.25">
      <c r="A20" s="143" t="str">
        <f>'Crisis Indicator Data'!A17</f>
        <v>Complex crisis in Congo</v>
      </c>
      <c r="B20" s="144" t="str">
        <f>'Crisis Indicator Data'!B17</f>
        <v>Complex crisis</v>
      </c>
      <c r="C20" s="144" t="str">
        <f>'Crisis Indicator Data'!C17</f>
        <v>COG001</v>
      </c>
      <c r="D20" s="144" t="str">
        <f>'Crisis Indicator Data'!D17</f>
        <v>Congo</v>
      </c>
      <c r="E20" s="145" t="str">
        <f>'Crisis Indicator Data'!E17</f>
        <v>COG</v>
      </c>
      <c r="F20" s="242">
        <f>IF(B20="Regional crisis",(IF(VLOOKUP($C20,'Regional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1.4</v>
      </c>
      <c r="G20" s="242">
        <f>IF(B20="Regional crisis",(IF(VLOOKUP($C20,'Regional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3.4</v>
      </c>
      <c r="H20" s="242">
        <f t="shared" si="0"/>
        <v>2.4</v>
      </c>
      <c r="I20" s="242">
        <f>IF(B20="Regional crisis",(IF(VLOOKUP($C20,'Regional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4.4000000000000004</v>
      </c>
      <c r="J20" s="242">
        <f>IF(B20="Regional crisis",(IF(VLOOKUP($C20,'Regional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5</v>
      </c>
      <c r="K20" s="242">
        <f t="shared" si="1"/>
        <v>4.7</v>
      </c>
      <c r="L20" s="242">
        <f>IF(B20="Regional crisis",(IF(VLOOKUP($C20,'Regional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3.9</v>
      </c>
      <c r="M20" s="242">
        <f>IF(B20="Regional crisis",(IF(VLOOKUP($C20,'Regional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v>
      </c>
      <c r="N20" s="242">
        <f t="shared" si="2"/>
        <v>3.45</v>
      </c>
      <c r="O20" s="242">
        <f t="shared" si="3"/>
        <v>3.5166666666666671</v>
      </c>
      <c r="P20" s="242">
        <f>IF(B20="Regional crisis",VLOOKUP(C20,'Regional Crises'!$B$1:$R$69,12,FALSE),VLOOKUP(E20,'Country Indicator Data'!$B$4:$I$300,8,FALSE))</f>
        <v>2</v>
      </c>
      <c r="Q20" s="242" t="str">
        <f>IF($B20="Regional crisis",((IF(VLOOKUP($C20,'Regional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x</v>
      </c>
      <c r="R20" s="242">
        <f t="shared" si="4"/>
        <v>2</v>
      </c>
      <c r="S20" s="242">
        <f>IF(B20="Regional crisis",((IF(VLOOKUP($C20,'Regional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4.0999999999999996</v>
      </c>
      <c r="T20" s="242">
        <f>IF(B20="Regional crisis",((IF(VLOOKUP($C20,'Regional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242">
        <f>IF(B20="Regional crisis",((IF(VLOOKUP($C20,'Regional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3.8</v>
      </c>
      <c r="V20" s="242">
        <f>IF(B20="Regional crisis",((IF(VLOOKUP($C20,'Regional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v>
      </c>
      <c r="W20" s="242">
        <f t="shared" si="5"/>
        <v>3.9</v>
      </c>
      <c r="X20" s="242">
        <f t="shared" si="6"/>
        <v>3.1</v>
      </c>
      <c r="Y20" s="249">
        <f>IF('Core Indicators'!FC17="x","x",IF('Core Indicators'!FC17&gt;=5,5,IF('Core Indicators'!FC17&gt;=4,4,IF('Core Indicators'!FC17&gt;=3,3,IF('Core Indicators'!FC17&gt;=2,2,IF('Core Indicators'!FC17&gt;=1,1,0))))))</f>
        <v>5</v>
      </c>
      <c r="Z20" s="242">
        <f t="shared" si="7"/>
        <v>5</v>
      </c>
      <c r="AA20" s="249">
        <f>'Crisis Indicator Data'!Y17</f>
        <v>1</v>
      </c>
      <c r="AB20" s="249">
        <f>'Crisis Indicator Data'!Z17</f>
        <v>0</v>
      </c>
      <c r="AC20" s="249">
        <f>'Crisis Indicator Data'!AA17</f>
        <v>0</v>
      </c>
      <c r="AD20" s="249">
        <f>'Crisis Indicator Data'!AB17</f>
        <v>0</v>
      </c>
      <c r="AE20" s="249">
        <f t="shared" si="8"/>
        <v>1</v>
      </c>
      <c r="AF20" s="249">
        <f>'Crisis Indicator Data'!AC17</f>
        <v>0</v>
      </c>
      <c r="AG20" s="249">
        <f>'Crisis Indicator Data'!AD17</f>
        <v>2</v>
      </c>
      <c r="AH20" s="249">
        <f t="shared" si="9"/>
        <v>2</v>
      </c>
      <c r="AI20" s="249">
        <f>'Crisis Indicator Data'!AE17</f>
        <v>0</v>
      </c>
      <c r="AJ20" s="249">
        <f>'Crisis Indicator Data'!AF17</f>
        <v>0</v>
      </c>
      <c r="AK20" s="249">
        <f>'Crisis Indicator Data'!AG17</f>
        <v>3</v>
      </c>
      <c r="AL20" s="249">
        <f t="shared" si="10"/>
        <v>3</v>
      </c>
      <c r="AM20" s="242">
        <f t="shared" si="11"/>
        <v>2</v>
      </c>
      <c r="AN20" s="242">
        <f t="shared" si="12"/>
        <v>3.5</v>
      </c>
    </row>
    <row r="21" spans="1:40" ht="13.5" customHeight="1" x14ac:dyDescent="0.25">
      <c r="A21" s="143" t="str">
        <f>'Crisis Indicator Data'!A18</f>
        <v>Complex crisis in Colombia</v>
      </c>
      <c r="B21" s="144" t="str">
        <f>'Crisis Indicator Data'!B18</f>
        <v>Complex crisis</v>
      </c>
      <c r="C21" s="144" t="str">
        <f>'Crisis Indicator Data'!C18</f>
        <v>COL001</v>
      </c>
      <c r="D21" s="144" t="str">
        <f>'Crisis Indicator Data'!D18</f>
        <v>Colombia</v>
      </c>
      <c r="E21" s="145" t="str">
        <f>'Crisis Indicator Data'!E18</f>
        <v>COL</v>
      </c>
      <c r="F21" s="242">
        <f>IF(B21="Regional crisis",(IF(VLOOKUP($C21,'Regional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1.4</v>
      </c>
      <c r="G21" s="242">
        <f>IF(B21="Regional crisis",(IF(VLOOKUP($C21,'Regional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1.7</v>
      </c>
      <c r="H21" s="242">
        <f t="shared" si="0"/>
        <v>1.5499999999999998</v>
      </c>
      <c r="I21" s="242">
        <f>IF(B21="Regional crisis",(IF(VLOOKUP($C21,'Regional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2.1</v>
      </c>
      <c r="J21" s="242">
        <f>IF(B21="Regional crisis",(IF(VLOOKUP($C21,'Regional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2.5</v>
      </c>
      <c r="K21" s="242">
        <f t="shared" si="1"/>
        <v>2.2999999999999998</v>
      </c>
      <c r="L21" s="242">
        <f>IF(B21="Regional crisis",(IF(VLOOKUP($C21,'Regional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2.7</v>
      </c>
      <c r="M21" s="242">
        <f>IF(B21="Regional crisis",(IF(VLOOKUP($C21,'Regional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3.3</v>
      </c>
      <c r="N21" s="242">
        <f t="shared" si="2"/>
        <v>3</v>
      </c>
      <c r="O21" s="242">
        <f t="shared" si="3"/>
        <v>2.2833333333333332</v>
      </c>
      <c r="P21" s="242">
        <f>IF(B21="Regional crisis",VLOOKUP(C21,'Regional Crises'!$B$1:$R$69,12,FALSE),VLOOKUP(E21,'Country Indicator Data'!$B$4:$I$300,8,FALSE))</f>
        <v>8</v>
      </c>
      <c r="Q21" s="242">
        <f>IF($B21="Regional crisis",((IF(VLOOKUP($C21,'Regional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3.8</v>
      </c>
      <c r="R21" s="242">
        <f t="shared" si="4"/>
        <v>5.9</v>
      </c>
      <c r="S21" s="242">
        <f>IF(B21="Regional crisis",((IF(VLOOKUP($C21,'Regional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3.2</v>
      </c>
      <c r="T21" s="242">
        <f>IF(B21="Regional crisis",((IF(VLOOKUP($C21,'Regional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2.9</v>
      </c>
      <c r="U21" s="242">
        <f>IF(B21="Regional crisis",((IF(VLOOKUP($C21,'Regional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1.9</v>
      </c>
      <c r="V21" s="242">
        <f>IF(B21="Regional crisis",((IF(VLOOKUP($C21,'Regional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1.7</v>
      </c>
      <c r="W21" s="242">
        <f t="shared" si="5"/>
        <v>2.4</v>
      </c>
      <c r="X21" s="242">
        <f t="shared" si="6"/>
        <v>3.5</v>
      </c>
      <c r="Y21" s="249">
        <f>IF('Core Indicators'!FC18="x","x",IF('Core Indicators'!FC18&gt;=5,5,IF('Core Indicators'!FC18&gt;=4,4,IF('Core Indicators'!FC18&gt;=3,3,IF('Core Indicators'!FC18&gt;=2,2,IF('Core Indicators'!FC18&gt;=1,1,0))))))</f>
        <v>5</v>
      </c>
      <c r="Z21" s="242">
        <f t="shared" si="7"/>
        <v>5</v>
      </c>
      <c r="AA21" s="249">
        <f>'Crisis Indicator Data'!Y18</f>
        <v>0</v>
      </c>
      <c r="AB21" s="249">
        <f>'Crisis Indicator Data'!Z18</f>
        <v>2</v>
      </c>
      <c r="AC21" s="249">
        <f>'Crisis Indicator Data'!AA18</f>
        <v>1</v>
      </c>
      <c r="AD21" s="249">
        <f>'Crisis Indicator Data'!AB18</f>
        <v>0</v>
      </c>
      <c r="AE21" s="249">
        <f t="shared" si="8"/>
        <v>2</v>
      </c>
      <c r="AF21" s="249">
        <f>'Crisis Indicator Data'!AC18</f>
        <v>1</v>
      </c>
      <c r="AG21" s="249">
        <f>'Crisis Indicator Data'!AD18</f>
        <v>2</v>
      </c>
      <c r="AH21" s="249">
        <f t="shared" si="9"/>
        <v>3</v>
      </c>
      <c r="AI21" s="249">
        <f>'Crisis Indicator Data'!AE18</f>
        <v>3</v>
      </c>
      <c r="AJ21" s="249">
        <f>'Crisis Indicator Data'!AF18</f>
        <v>2</v>
      </c>
      <c r="AK21" s="249">
        <f>'Crisis Indicator Data'!AG18</f>
        <v>3</v>
      </c>
      <c r="AL21" s="249">
        <f t="shared" si="10"/>
        <v>5</v>
      </c>
      <c r="AM21" s="242">
        <f t="shared" si="11"/>
        <v>3</v>
      </c>
      <c r="AN21" s="242">
        <f t="shared" si="12"/>
        <v>4</v>
      </c>
    </row>
    <row r="22" spans="1:40" ht="13.5" customHeight="1" x14ac:dyDescent="0.25">
      <c r="A22" s="143" t="str">
        <f>'Crisis Indicator Data'!A19</f>
        <v>Venezuela displacement in Colombia</v>
      </c>
      <c r="B22" s="144" t="str">
        <f>'Crisis Indicator Data'!B19</f>
        <v>International displacement</v>
      </c>
      <c r="C22" s="144" t="str">
        <f>'Crisis Indicator Data'!C19</f>
        <v>COL002</v>
      </c>
      <c r="D22" s="144" t="str">
        <f>'Crisis Indicator Data'!D19</f>
        <v>Colombia</v>
      </c>
      <c r="E22" s="145" t="str">
        <f>'Crisis Indicator Data'!E19</f>
        <v>COL</v>
      </c>
      <c r="F22" s="242">
        <f>IF(B22="Regional crisis",(IF(VLOOKUP($C22,'Regional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1.4</v>
      </c>
      <c r="G22" s="242">
        <f>IF(B22="Regional crisis",(IF(VLOOKUP($C22,'Regional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1.7</v>
      </c>
      <c r="H22" s="242">
        <f t="shared" si="0"/>
        <v>1.5499999999999998</v>
      </c>
      <c r="I22" s="242">
        <f>IF(B22="Regional crisis",(IF(VLOOKUP($C22,'Regional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2.1</v>
      </c>
      <c r="J22" s="242">
        <f>IF(B22="Regional crisis",(IF(VLOOKUP($C22,'Regional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2.5</v>
      </c>
      <c r="K22" s="242">
        <f t="shared" si="1"/>
        <v>2.2999999999999998</v>
      </c>
      <c r="L22" s="242">
        <f>IF(B22="Regional crisis",(IF(VLOOKUP($C22,'Regional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2.7</v>
      </c>
      <c r="M22" s="242">
        <f>IF(B22="Regional crisis",(IF(VLOOKUP($C22,'Regional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3.3</v>
      </c>
      <c r="N22" s="242">
        <f t="shared" si="2"/>
        <v>3</v>
      </c>
      <c r="O22" s="242">
        <f t="shared" si="3"/>
        <v>2.2833333333333332</v>
      </c>
      <c r="P22" s="242">
        <f>IF(B22="Regional crisis",VLOOKUP(C22,'Regional Crises'!$B$1:$R$69,12,FALSE),VLOOKUP(E22,'Country Indicator Data'!$B$4:$I$300,8,FALSE))</f>
        <v>8</v>
      </c>
      <c r="Q22" s="242">
        <f>IF($B22="Regional crisis",((IF(VLOOKUP($C22,'Regional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3.8</v>
      </c>
      <c r="R22" s="242">
        <f t="shared" si="4"/>
        <v>5.9</v>
      </c>
      <c r="S22" s="242">
        <f>IF(B22="Regional crisis",((IF(VLOOKUP($C22,'Regional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3.2</v>
      </c>
      <c r="T22" s="242">
        <f>IF(B22="Regional crisis",((IF(VLOOKUP($C22,'Regional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2.9</v>
      </c>
      <c r="U22" s="242">
        <f>IF(B22="Regional crisis",((IF(VLOOKUP($C22,'Regional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1.9</v>
      </c>
      <c r="V22" s="242">
        <f>IF(B22="Regional crisis",((IF(VLOOKUP($C22,'Regional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1.7</v>
      </c>
      <c r="W22" s="242">
        <f t="shared" si="5"/>
        <v>2.4</v>
      </c>
      <c r="X22" s="242">
        <f t="shared" si="6"/>
        <v>3.5</v>
      </c>
      <c r="Y22" s="249">
        <f>IF('Core Indicators'!FC19="x","x",IF('Core Indicators'!FC19&gt;=5,5,IF('Core Indicators'!FC19&gt;=4,4,IF('Core Indicators'!FC19&gt;=3,3,IF('Core Indicators'!FC19&gt;=2,2,IF('Core Indicators'!FC19&gt;=1,1,0))))))</f>
        <v>3</v>
      </c>
      <c r="Z22" s="242">
        <f t="shared" si="7"/>
        <v>3</v>
      </c>
      <c r="AA22" s="249">
        <f>'Crisis Indicator Data'!Y19</f>
        <v>0</v>
      </c>
      <c r="AB22" s="249">
        <f>'Crisis Indicator Data'!Z19</f>
        <v>2</v>
      </c>
      <c r="AC22" s="249">
        <f>'Crisis Indicator Data'!AA19</f>
        <v>1</v>
      </c>
      <c r="AD22" s="249">
        <f>'Crisis Indicator Data'!AB19</f>
        <v>0</v>
      </c>
      <c r="AE22" s="249">
        <f t="shared" si="8"/>
        <v>2</v>
      </c>
      <c r="AF22" s="249">
        <f>'Crisis Indicator Data'!AC19</f>
        <v>0</v>
      </c>
      <c r="AG22" s="249">
        <f>'Crisis Indicator Data'!AD19</f>
        <v>2</v>
      </c>
      <c r="AH22" s="249">
        <f t="shared" si="9"/>
        <v>2</v>
      </c>
      <c r="AI22" s="249">
        <f>'Crisis Indicator Data'!AE19</f>
        <v>3</v>
      </c>
      <c r="AJ22" s="249">
        <f>'Crisis Indicator Data'!AF19</f>
        <v>2</v>
      </c>
      <c r="AK22" s="249">
        <f>'Crisis Indicator Data'!AG19</f>
        <v>3</v>
      </c>
      <c r="AL22" s="249">
        <f t="shared" si="10"/>
        <v>5</v>
      </c>
      <c r="AM22" s="242">
        <f t="shared" si="11"/>
        <v>3</v>
      </c>
      <c r="AN22" s="242">
        <f t="shared" si="12"/>
        <v>3</v>
      </c>
    </row>
    <row r="23" spans="1:40" ht="13.5" customHeight="1" x14ac:dyDescent="0.25">
      <c r="A23" s="143" t="str">
        <f>'Crisis Indicator Data'!A20</f>
        <v>Nicaraguan refugees in Costa Rica</v>
      </c>
      <c r="B23" s="144" t="str">
        <f>'Crisis Indicator Data'!B20</f>
        <v>International displacement</v>
      </c>
      <c r="C23" s="144" t="str">
        <f>'Crisis Indicator Data'!C20</f>
        <v>CRI002</v>
      </c>
      <c r="D23" s="144" t="str">
        <f>'Crisis Indicator Data'!D20</f>
        <v>Costa Rica</v>
      </c>
      <c r="E23" s="145" t="str">
        <f>'Crisis Indicator Data'!E20</f>
        <v>CRI</v>
      </c>
      <c r="F23" s="242">
        <f>IF(B23="Regional crisis",(IF(VLOOKUP($C23,'Regional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1.1000000000000001</v>
      </c>
      <c r="G23" s="242">
        <f>IF(B23="Regional crisis",(IF(VLOOKUP($C23,'Regional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0.5</v>
      </c>
      <c r="H23" s="242">
        <f t="shared" si="0"/>
        <v>0.8</v>
      </c>
      <c r="I23" s="242">
        <f>IF(B23="Regional crisis",(IF(VLOOKUP($C23,'Regional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1.5</v>
      </c>
      <c r="J23" s="242">
        <f>IF(B23="Regional crisis",(IF(VLOOKUP($C23,'Regional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0.2</v>
      </c>
      <c r="K23" s="242">
        <f t="shared" si="1"/>
        <v>0.85</v>
      </c>
      <c r="L23" s="242">
        <f>IF(B23="Regional crisis",(IF(VLOOKUP($C23,'Regional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1.9</v>
      </c>
      <c r="M23" s="242">
        <f>IF(B23="Regional crisis",(IF(VLOOKUP($C23,'Regional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2.9</v>
      </c>
      <c r="N23" s="242">
        <f t="shared" si="2"/>
        <v>2.4</v>
      </c>
      <c r="O23" s="242">
        <f t="shared" si="3"/>
        <v>1.3499999999999999</v>
      </c>
      <c r="P23" s="242">
        <f>IF(B23="Regional crisis",VLOOKUP(C23,'Regional Crises'!$B$1:$R$69,12,FALSE),VLOOKUP(E23,'Country Indicator Data'!$B$4:$I$300,8,FALSE))</f>
        <v>0</v>
      </c>
      <c r="Q23" s="242">
        <f>IF($B23="Regional crisis",((IF(VLOOKUP($C23,'Regional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0</v>
      </c>
      <c r="R23" s="242">
        <f t="shared" si="4"/>
        <v>0</v>
      </c>
      <c r="S23" s="242">
        <f>IF(B23="Regional crisis",((IF(VLOOKUP($C23,'Regional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2.2000000000000002</v>
      </c>
      <c r="T23" s="242">
        <f>IF(B23="Regional crisis",((IF(VLOOKUP($C23,'Regional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2</v>
      </c>
      <c r="U23" s="242">
        <f>IF(B23="Regional crisis",((IF(VLOOKUP($C23,'Regional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0.3</v>
      </c>
      <c r="V23" s="242">
        <f>IF(B23="Regional crisis",((IF(VLOOKUP($C23,'Regional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0.5</v>
      </c>
      <c r="W23" s="242">
        <f t="shared" si="5"/>
        <v>1.3</v>
      </c>
      <c r="X23" s="242">
        <f t="shared" si="6"/>
        <v>0.9</v>
      </c>
      <c r="Y23" s="249">
        <f>IF('Core Indicators'!FC20="x","x",IF('Core Indicators'!FC20&gt;=5,5,IF('Core Indicators'!FC20&gt;=4,4,IF('Core Indicators'!FC20&gt;=3,3,IF('Core Indicators'!FC20&gt;=2,2,IF('Core Indicators'!FC20&gt;=1,1,0))))))</f>
        <v>2</v>
      </c>
      <c r="Z23" s="242">
        <f t="shared" si="7"/>
        <v>2</v>
      </c>
      <c r="AA23" s="249">
        <f>'Crisis Indicator Data'!Y20</f>
        <v>0</v>
      </c>
      <c r="AB23" s="249">
        <f>'Crisis Indicator Data'!Z20</f>
        <v>0</v>
      </c>
      <c r="AC23" s="249">
        <f>'Crisis Indicator Data'!AA20</f>
        <v>0</v>
      </c>
      <c r="AD23" s="249">
        <f>'Crisis Indicator Data'!AB20</f>
        <v>0</v>
      </c>
      <c r="AE23" s="249">
        <f t="shared" si="8"/>
        <v>0</v>
      </c>
      <c r="AF23" s="249">
        <f>'Crisis Indicator Data'!AC20</f>
        <v>0</v>
      </c>
      <c r="AG23" s="249">
        <f>'Crisis Indicator Data'!AD20</f>
        <v>1</v>
      </c>
      <c r="AH23" s="249">
        <f t="shared" si="9"/>
        <v>1</v>
      </c>
      <c r="AI23" s="249">
        <f>'Crisis Indicator Data'!AE20</f>
        <v>0</v>
      </c>
      <c r="AJ23" s="249">
        <f>'Crisis Indicator Data'!AF20</f>
        <v>0</v>
      </c>
      <c r="AK23" s="249">
        <f>'Crisis Indicator Data'!AG20</f>
        <v>1</v>
      </c>
      <c r="AL23" s="249">
        <f t="shared" si="10"/>
        <v>1</v>
      </c>
      <c r="AM23" s="242">
        <f t="shared" si="11"/>
        <v>1</v>
      </c>
      <c r="AN23" s="242">
        <f t="shared" si="12"/>
        <v>1.5</v>
      </c>
    </row>
    <row r="24" spans="1:40" ht="13.5" customHeight="1" x14ac:dyDescent="0.25">
      <c r="A24" s="143" t="str">
        <f>'Crisis Indicator Data'!A21</f>
        <v>Multiple crises in Djibouti</v>
      </c>
      <c r="B24" s="144" t="str">
        <f>'Crisis Indicator Data'!B21</f>
        <v>Multiple crises country</v>
      </c>
      <c r="C24" s="144" t="str">
        <f>'Crisis Indicator Data'!C21</f>
        <v>DJI001</v>
      </c>
      <c r="D24" s="144" t="str">
        <f>'Crisis Indicator Data'!D21</f>
        <v>Djibouti</v>
      </c>
      <c r="E24" s="145" t="str">
        <f>'Crisis Indicator Data'!E21</f>
        <v>DJI</v>
      </c>
      <c r="F24" s="242">
        <f>IF(B24="Regional crisis",(IF(VLOOKUP($C24,'Regional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2.9</v>
      </c>
      <c r="G24" s="242">
        <f>IF(B24="Regional crisis",(IF(VLOOKUP($C24,'Regional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3.1</v>
      </c>
      <c r="H24" s="242">
        <f t="shared" si="0"/>
        <v>3</v>
      </c>
      <c r="I24" s="242">
        <f>IF(B24="Regional crisis",(IF(VLOOKUP($C24,'Regional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2.8</v>
      </c>
      <c r="J24" s="242">
        <f>IF(B24="Regional crisis",(IF(VLOOKUP($C24,'Regional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242">
        <f t="shared" si="1"/>
        <v>1.4</v>
      </c>
      <c r="L24" s="242" t="str">
        <f>IF(B24="Regional crisis",(IF(VLOOKUP($C24,'Regional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x</v>
      </c>
      <c r="M24" s="242">
        <f>IF(B24="Regional crisis",(IF(VLOOKUP($C24,'Regional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2.1</v>
      </c>
      <c r="N24" s="242">
        <f t="shared" si="2"/>
        <v>2.1</v>
      </c>
      <c r="O24" s="242">
        <f t="shared" si="3"/>
        <v>2.1666666666666665</v>
      </c>
      <c r="P24" s="242">
        <f>IF(B24="Regional crisis",VLOOKUP(C24,'Regional Crises'!$B$1:$R$69,12,FALSE),VLOOKUP(E24,'Country Indicator Data'!$B$4:$I$300,8,FALSE))</f>
        <v>6</v>
      </c>
      <c r="Q24" s="242">
        <f>IF($B24="Regional crisis",((IF(VLOOKUP($C24,'Regional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0.9</v>
      </c>
      <c r="R24" s="242">
        <f t="shared" si="4"/>
        <v>3.45</v>
      </c>
      <c r="S24" s="242">
        <f>IF(B24="Regional crisis",((IF(VLOOKUP($C24,'Regional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3.5</v>
      </c>
      <c r="T24" s="242">
        <f>IF(B24="Regional crisis",((IF(VLOOKUP($C24,'Regional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3.4</v>
      </c>
      <c r="U24" s="242">
        <f>IF(B24="Regional crisis",((IF(VLOOKUP($C24,'Regional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3.5</v>
      </c>
      <c r="V24" s="242">
        <f>IF(B24="Regional crisis",((IF(VLOOKUP($C24,'Regional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3.8</v>
      </c>
      <c r="W24" s="242">
        <f t="shared" si="5"/>
        <v>3.6</v>
      </c>
      <c r="X24" s="242">
        <f t="shared" si="6"/>
        <v>3.1</v>
      </c>
      <c r="Y24" s="249">
        <f>IF('Core Indicators'!FC21="x","x",IF('Core Indicators'!FC21&gt;=5,5,IF('Core Indicators'!FC21&gt;=4,4,IF('Core Indicators'!FC21&gt;=3,3,IF('Core Indicators'!FC21&gt;=2,2,IF('Core Indicators'!FC21&gt;=1,1,0))))))</f>
        <v>3</v>
      </c>
      <c r="Z24" s="242">
        <f t="shared" si="7"/>
        <v>3</v>
      </c>
      <c r="AA24" s="249">
        <f>'Crisis Indicator Data'!Y21</f>
        <v>1</v>
      </c>
      <c r="AB24" s="249">
        <f>'Crisis Indicator Data'!Z21</f>
        <v>1</v>
      </c>
      <c r="AC24" s="249">
        <f>'Crisis Indicator Data'!AA21</f>
        <v>0</v>
      </c>
      <c r="AD24" s="249">
        <f>'Crisis Indicator Data'!AB21</f>
        <v>0</v>
      </c>
      <c r="AE24" s="249">
        <f t="shared" si="8"/>
        <v>2</v>
      </c>
      <c r="AF24" s="249">
        <f>'Crisis Indicator Data'!AC21</f>
        <v>0</v>
      </c>
      <c r="AG24" s="249">
        <f>'Crisis Indicator Data'!AD21</f>
        <v>2</v>
      </c>
      <c r="AH24" s="249">
        <f t="shared" si="9"/>
        <v>2</v>
      </c>
      <c r="AI24" s="249">
        <f>'Crisis Indicator Data'!AE21</f>
        <v>0</v>
      </c>
      <c r="AJ24" s="249">
        <f>'Crisis Indicator Data'!AF21</f>
        <v>0</v>
      </c>
      <c r="AK24" s="249">
        <f>'Crisis Indicator Data'!AG21</f>
        <v>1</v>
      </c>
      <c r="AL24" s="249">
        <f t="shared" si="10"/>
        <v>1</v>
      </c>
      <c r="AM24" s="242">
        <f t="shared" si="11"/>
        <v>2</v>
      </c>
      <c r="AN24" s="242">
        <f t="shared" si="12"/>
        <v>2.5</v>
      </c>
    </row>
    <row r="25" spans="1:40" ht="13.5" customHeight="1" x14ac:dyDescent="0.25">
      <c r="A25" s="143" t="str">
        <f>'Crisis Indicator Data'!A22</f>
        <v>Mixed migration in Djibouti</v>
      </c>
      <c r="B25" s="144" t="str">
        <f>'Crisis Indicator Data'!B22</f>
        <v>International displacement</v>
      </c>
      <c r="C25" s="144" t="str">
        <f>'Crisis Indicator Data'!C22</f>
        <v>DJI002</v>
      </c>
      <c r="D25" s="144" t="str">
        <f>'Crisis Indicator Data'!D22</f>
        <v>Djibouti</v>
      </c>
      <c r="E25" s="145" t="str">
        <f>'Crisis Indicator Data'!E22</f>
        <v>DJI</v>
      </c>
      <c r="F25" s="242">
        <f>IF(B25="Regional crisis",(IF(VLOOKUP($C25,'Regional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2.9</v>
      </c>
      <c r="G25" s="242">
        <f>IF(B25="Regional crisis",(IF(VLOOKUP($C25,'Regional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3.1</v>
      </c>
      <c r="H25" s="242">
        <f t="shared" si="0"/>
        <v>3</v>
      </c>
      <c r="I25" s="242">
        <f>IF(B25="Regional crisis",(IF(VLOOKUP($C25,'Regional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2.8</v>
      </c>
      <c r="J25" s="242">
        <f>IF(B25="Regional crisis",(IF(VLOOKUP($C25,'Regional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242">
        <f t="shared" si="1"/>
        <v>1.4</v>
      </c>
      <c r="L25" s="242" t="str">
        <f>IF(B25="Regional crisis",(IF(VLOOKUP($C25,'Regional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x</v>
      </c>
      <c r="M25" s="242">
        <f>IF(B25="Regional crisis",(IF(VLOOKUP($C25,'Regional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2.1</v>
      </c>
      <c r="N25" s="242">
        <f t="shared" si="2"/>
        <v>2.1</v>
      </c>
      <c r="O25" s="242">
        <f t="shared" si="3"/>
        <v>2.1666666666666665</v>
      </c>
      <c r="P25" s="242">
        <f>IF(B25="Regional crisis",VLOOKUP(C25,'Regional Crises'!$B$1:$R$69,12,FALSE),VLOOKUP(E25,'Country Indicator Data'!$B$4:$I$300,8,FALSE))</f>
        <v>6</v>
      </c>
      <c r="Q25" s="242">
        <f>IF($B25="Regional crisis",((IF(VLOOKUP($C25,'Regional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0.9</v>
      </c>
      <c r="R25" s="242">
        <f t="shared" si="4"/>
        <v>3.45</v>
      </c>
      <c r="S25" s="242">
        <f>IF(B25="Regional crisis",((IF(VLOOKUP($C25,'Regional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3.5</v>
      </c>
      <c r="T25" s="242">
        <f>IF(B25="Regional crisis",((IF(VLOOKUP($C25,'Regional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3.4</v>
      </c>
      <c r="U25" s="242">
        <f>IF(B25="Regional crisis",((IF(VLOOKUP($C25,'Regional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3.5</v>
      </c>
      <c r="V25" s="242">
        <f>IF(B25="Regional crisis",((IF(VLOOKUP($C25,'Regional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3.8</v>
      </c>
      <c r="W25" s="242">
        <f t="shared" si="5"/>
        <v>3.6</v>
      </c>
      <c r="X25" s="242">
        <f t="shared" si="6"/>
        <v>3.1</v>
      </c>
      <c r="Y25" s="249">
        <f>IF('Core Indicators'!FC22="x","x",IF('Core Indicators'!FC22&gt;=5,5,IF('Core Indicators'!FC22&gt;=4,4,IF('Core Indicators'!FC22&gt;=3,3,IF('Core Indicators'!FC22&gt;=2,2,IF('Core Indicators'!FC22&gt;=1,1,0))))))</f>
        <v>3</v>
      </c>
      <c r="Z25" s="242">
        <f t="shared" si="7"/>
        <v>3</v>
      </c>
      <c r="AA25" s="249">
        <f>'Crisis Indicator Data'!Y22</f>
        <v>1</v>
      </c>
      <c r="AB25" s="249">
        <f>'Crisis Indicator Data'!Z22</f>
        <v>1</v>
      </c>
      <c r="AC25" s="249">
        <f>'Crisis Indicator Data'!AA22</f>
        <v>0</v>
      </c>
      <c r="AD25" s="249">
        <f>'Crisis Indicator Data'!AB22</f>
        <v>0</v>
      </c>
      <c r="AE25" s="249">
        <f t="shared" si="8"/>
        <v>2</v>
      </c>
      <c r="AF25" s="249">
        <f>'Crisis Indicator Data'!AC22</f>
        <v>0</v>
      </c>
      <c r="AG25" s="249">
        <f>'Crisis Indicator Data'!AD22</f>
        <v>2</v>
      </c>
      <c r="AH25" s="249">
        <f t="shared" si="9"/>
        <v>2</v>
      </c>
      <c r="AI25" s="249">
        <f>'Crisis Indicator Data'!AE22</f>
        <v>0</v>
      </c>
      <c r="AJ25" s="249">
        <f>'Crisis Indicator Data'!AF22</f>
        <v>0</v>
      </c>
      <c r="AK25" s="249">
        <f>'Crisis Indicator Data'!AG22</f>
        <v>1</v>
      </c>
      <c r="AL25" s="249">
        <f t="shared" si="10"/>
        <v>1</v>
      </c>
      <c r="AM25" s="242">
        <f t="shared" si="11"/>
        <v>2</v>
      </c>
      <c r="AN25" s="242">
        <f t="shared" si="12"/>
        <v>2.5</v>
      </c>
    </row>
    <row r="26" spans="1:40" ht="13.5" customHeight="1" x14ac:dyDescent="0.25">
      <c r="A26" s="143" t="str">
        <f>'Crisis Indicator Data'!A23</f>
        <v>Drought in Djibouti</v>
      </c>
      <c r="B26" s="144" t="str">
        <f>'Crisis Indicator Data'!B23</f>
        <v>Drought</v>
      </c>
      <c r="C26" s="144" t="str">
        <f>'Crisis Indicator Data'!C23</f>
        <v>DJI003</v>
      </c>
      <c r="D26" s="144" t="str">
        <f>'Crisis Indicator Data'!D23</f>
        <v>Djibouti</v>
      </c>
      <c r="E26" s="145" t="str">
        <f>'Crisis Indicator Data'!E23</f>
        <v>DJI</v>
      </c>
      <c r="F26" s="242">
        <f>IF(B26="Regional crisis",(IF(VLOOKUP($C26,'Regional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2.9</v>
      </c>
      <c r="G26" s="242">
        <f>IF(B26="Regional crisis",(IF(VLOOKUP($C26,'Regional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3.1</v>
      </c>
      <c r="H26" s="242">
        <f t="shared" si="0"/>
        <v>3</v>
      </c>
      <c r="I26" s="242">
        <f>IF(B26="Regional crisis",(IF(VLOOKUP($C26,'Regional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2.8</v>
      </c>
      <c r="J26" s="242">
        <f>IF(B26="Regional crisis",(IF(VLOOKUP($C26,'Regional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242">
        <f t="shared" si="1"/>
        <v>1.4</v>
      </c>
      <c r="L26" s="242" t="str">
        <f>IF(B26="Regional crisis",(IF(VLOOKUP($C26,'Regional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x</v>
      </c>
      <c r="M26" s="242">
        <f>IF(B26="Regional crisis",(IF(VLOOKUP($C26,'Regional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2.1</v>
      </c>
      <c r="N26" s="242">
        <f t="shared" si="2"/>
        <v>2.1</v>
      </c>
      <c r="O26" s="242">
        <f t="shared" si="3"/>
        <v>2.1666666666666665</v>
      </c>
      <c r="P26" s="242">
        <f>IF(B26="Regional crisis",VLOOKUP(C26,'Regional Crises'!$B$1:$R$69,12,FALSE),VLOOKUP(E26,'Country Indicator Data'!$B$4:$I$300,8,FALSE))</f>
        <v>6</v>
      </c>
      <c r="Q26" s="242">
        <f>IF($B26="Regional crisis",((IF(VLOOKUP($C26,'Regional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0.9</v>
      </c>
      <c r="R26" s="242">
        <f t="shared" si="4"/>
        <v>3.45</v>
      </c>
      <c r="S26" s="242">
        <f>IF(B26="Regional crisis",((IF(VLOOKUP($C26,'Regional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3.5</v>
      </c>
      <c r="T26" s="242">
        <f>IF(B26="Regional crisis",((IF(VLOOKUP($C26,'Regional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3.4</v>
      </c>
      <c r="U26" s="242">
        <f>IF(B26="Regional crisis",((IF(VLOOKUP($C26,'Regional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3.5</v>
      </c>
      <c r="V26" s="242">
        <f>IF(B26="Regional crisis",((IF(VLOOKUP($C26,'Regional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3.8</v>
      </c>
      <c r="W26" s="242">
        <f t="shared" si="5"/>
        <v>3.6</v>
      </c>
      <c r="X26" s="242">
        <f t="shared" si="6"/>
        <v>3.1</v>
      </c>
      <c r="Y26" s="249">
        <f>IF('Core Indicators'!FC23="x","x",IF('Core Indicators'!FC23&gt;=5,5,IF('Core Indicators'!FC23&gt;=4,4,IF('Core Indicators'!FC23&gt;=3,3,IF('Core Indicators'!FC23&gt;=2,2,IF('Core Indicators'!FC23&gt;=1,1,0))))))</f>
        <v>3</v>
      </c>
      <c r="Z26" s="242">
        <f t="shared" si="7"/>
        <v>3</v>
      </c>
      <c r="AA26" s="249">
        <f>'Crisis Indicator Data'!Y23</f>
        <v>1</v>
      </c>
      <c r="AB26" s="249">
        <f>'Crisis Indicator Data'!Z23</f>
        <v>1</v>
      </c>
      <c r="AC26" s="249">
        <f>'Crisis Indicator Data'!AA23</f>
        <v>0</v>
      </c>
      <c r="AD26" s="249">
        <f>'Crisis Indicator Data'!AB23</f>
        <v>0</v>
      </c>
      <c r="AE26" s="249">
        <f t="shared" si="8"/>
        <v>2</v>
      </c>
      <c r="AF26" s="249">
        <f>'Crisis Indicator Data'!AC23</f>
        <v>0</v>
      </c>
      <c r="AG26" s="249">
        <f>'Crisis Indicator Data'!AD23</f>
        <v>2</v>
      </c>
      <c r="AH26" s="249">
        <f t="shared" si="9"/>
        <v>2</v>
      </c>
      <c r="AI26" s="249">
        <f>'Crisis Indicator Data'!AE23</f>
        <v>0</v>
      </c>
      <c r="AJ26" s="249">
        <f>'Crisis Indicator Data'!AF23</f>
        <v>0</v>
      </c>
      <c r="AK26" s="249">
        <f>'Crisis Indicator Data'!AG23</f>
        <v>1</v>
      </c>
      <c r="AL26" s="249">
        <f t="shared" si="10"/>
        <v>1</v>
      </c>
      <c r="AM26" s="242">
        <f t="shared" si="11"/>
        <v>2</v>
      </c>
      <c r="AN26" s="242">
        <f t="shared" si="12"/>
        <v>2.5</v>
      </c>
    </row>
    <row r="27" spans="1:40" ht="13.5" customHeight="1" x14ac:dyDescent="0.25">
      <c r="A27" s="143" t="str">
        <f>'Crisis Indicator Data'!A24</f>
        <v>Mixed migration flows in Algeria</v>
      </c>
      <c r="B27" s="144" t="str">
        <f>'Crisis Indicator Data'!B24</f>
        <v>International displacement</v>
      </c>
      <c r="C27" s="144" t="str">
        <f>'Crisis Indicator Data'!C24</f>
        <v>DZA002</v>
      </c>
      <c r="D27" s="144" t="str">
        <f>'Crisis Indicator Data'!D24</f>
        <v>Algeria</v>
      </c>
      <c r="E27" s="145" t="str">
        <f>'Crisis Indicator Data'!E24</f>
        <v>DZA</v>
      </c>
      <c r="F27" s="242">
        <f>IF(B27="Regional crisis",(IF(VLOOKUP($C27,'Regional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3.9</v>
      </c>
      <c r="G27" s="242">
        <f>IF(B27="Regional crisis",(IF(VLOOKUP($C27,'Regional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2.7</v>
      </c>
      <c r="H27" s="242">
        <f t="shared" si="0"/>
        <v>3.3</v>
      </c>
      <c r="I27" s="242">
        <f>IF(B27="Regional crisis",(IF(VLOOKUP($C27,'Regional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v>
      </c>
      <c r="J27" s="242">
        <f>IF(B27="Regional crisis",(IF(VLOOKUP($C27,'Regional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2.7</v>
      </c>
      <c r="K27" s="242">
        <f t="shared" si="1"/>
        <v>2.35</v>
      </c>
      <c r="L27" s="242">
        <f>IF(B27="Regional crisis",(IF(VLOOKUP($C27,'Regional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v>
      </c>
      <c r="M27" s="242">
        <f>IF(B27="Regional crisis",(IF(VLOOKUP($C27,'Regional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0.3</v>
      </c>
      <c r="N27" s="242">
        <f t="shared" si="2"/>
        <v>1.65</v>
      </c>
      <c r="O27" s="242">
        <f t="shared" si="3"/>
        <v>2.4333333333333336</v>
      </c>
      <c r="P27" s="242">
        <f>IF(B27="Regional crisis",VLOOKUP(C27,'Regional Crises'!$B$1:$R$69,12,FALSE),VLOOKUP(E27,'Country Indicator Data'!$B$4:$I$300,8,FALSE))</f>
        <v>6</v>
      </c>
      <c r="Q27" s="242">
        <f>IF($B27="Regional crisis",((IF(VLOOKUP($C27,'Regional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4.2</v>
      </c>
      <c r="R27" s="242">
        <f t="shared" si="4"/>
        <v>5.0999999999999996</v>
      </c>
      <c r="S27" s="242">
        <f>IF(B27="Regional crisis",((IF(VLOOKUP($C27,'Regional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3.3</v>
      </c>
      <c r="T27" s="242">
        <f>IF(B27="Regional crisis",((IF(VLOOKUP($C27,'Regional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3.3</v>
      </c>
      <c r="U27" s="242">
        <f>IF(B27="Regional crisis",((IF(VLOOKUP($C27,'Regional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2.9</v>
      </c>
      <c r="V27" s="242">
        <f>IF(B27="Regional crisis",((IF(VLOOKUP($C27,'Regional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3.3</v>
      </c>
      <c r="W27" s="242">
        <f t="shared" si="5"/>
        <v>3.2</v>
      </c>
      <c r="X27" s="242">
        <f t="shared" si="6"/>
        <v>3.6</v>
      </c>
      <c r="Y27" s="249">
        <f>IF('Core Indicators'!FC24="x","x",IF('Core Indicators'!FC24&gt;=5,5,IF('Core Indicators'!FC24&gt;=4,4,IF('Core Indicators'!FC24&gt;=3,3,IF('Core Indicators'!FC24&gt;=2,2,IF('Core Indicators'!FC24&gt;=1,1,0))))))</f>
        <v>2</v>
      </c>
      <c r="Z27" s="242">
        <f t="shared" si="7"/>
        <v>2</v>
      </c>
      <c r="AA27" s="249">
        <f>'Crisis Indicator Data'!Y24</f>
        <v>0</v>
      </c>
      <c r="AB27" s="249">
        <f>'Crisis Indicator Data'!Z24</f>
        <v>1</v>
      </c>
      <c r="AC27" s="249">
        <f>'Crisis Indicator Data'!AA24</f>
        <v>1</v>
      </c>
      <c r="AD27" s="249">
        <f>'Crisis Indicator Data'!AB24</f>
        <v>0</v>
      </c>
      <c r="AE27" s="249">
        <f t="shared" si="8"/>
        <v>2</v>
      </c>
      <c r="AF27" s="249">
        <f>'Crisis Indicator Data'!AC24</f>
        <v>0</v>
      </c>
      <c r="AG27" s="249">
        <f>'Crisis Indicator Data'!AD24</f>
        <v>0</v>
      </c>
      <c r="AH27" s="249">
        <f t="shared" si="9"/>
        <v>0</v>
      </c>
      <c r="AI27" s="249">
        <f>'Crisis Indicator Data'!AE24</f>
        <v>0</v>
      </c>
      <c r="AJ27" s="249">
        <f>'Crisis Indicator Data'!AF24</f>
        <v>1</v>
      </c>
      <c r="AK27" s="249">
        <f>'Crisis Indicator Data'!AG24</f>
        <v>0</v>
      </c>
      <c r="AL27" s="249">
        <f t="shared" si="10"/>
        <v>1</v>
      </c>
      <c r="AM27" s="242">
        <f t="shared" si="11"/>
        <v>1</v>
      </c>
      <c r="AN27" s="242">
        <f t="shared" si="12"/>
        <v>1.5</v>
      </c>
    </row>
    <row r="28" spans="1:40" ht="13.5" customHeight="1" x14ac:dyDescent="0.25">
      <c r="A28" s="143" t="str">
        <f>'Crisis Indicator Data'!A25</f>
        <v>Sahrawi refugees in Algeria</v>
      </c>
      <c r="B28" s="144" t="str">
        <f>'Crisis Indicator Data'!B25</f>
        <v>International displacement</v>
      </c>
      <c r="C28" s="144" t="str">
        <f>'Crisis Indicator Data'!C25</f>
        <v>DZA003</v>
      </c>
      <c r="D28" s="144" t="str">
        <f>'Crisis Indicator Data'!D25</f>
        <v>Algeria</v>
      </c>
      <c r="E28" s="145" t="str">
        <f>'Crisis Indicator Data'!E25</f>
        <v>DZA</v>
      </c>
      <c r="F28" s="242">
        <f>IF(B28="Regional crisis",(IF(VLOOKUP($C28,'Regional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3.9</v>
      </c>
      <c r="G28" s="242">
        <f>IF(B28="Regional crisis",(IF(VLOOKUP($C28,'Regional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2.7</v>
      </c>
      <c r="H28" s="242">
        <f t="shared" si="0"/>
        <v>3.3</v>
      </c>
      <c r="I28" s="242">
        <f>IF(B28="Regional crisis",(IF(VLOOKUP($C28,'Regional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v>
      </c>
      <c r="J28" s="242">
        <f>IF(B28="Regional crisis",(IF(VLOOKUP($C28,'Regional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2.7</v>
      </c>
      <c r="K28" s="242">
        <f t="shared" si="1"/>
        <v>2.35</v>
      </c>
      <c r="L28" s="242">
        <f>IF(B28="Regional crisis",(IF(VLOOKUP($C28,'Regional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v>
      </c>
      <c r="M28" s="242">
        <f>IF(B28="Regional crisis",(IF(VLOOKUP($C28,'Regional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0.3</v>
      </c>
      <c r="N28" s="242">
        <f t="shared" si="2"/>
        <v>1.65</v>
      </c>
      <c r="O28" s="242">
        <f t="shared" si="3"/>
        <v>2.4333333333333336</v>
      </c>
      <c r="P28" s="242">
        <f>IF(B28="Regional crisis",VLOOKUP(C28,'Regional Crises'!$B$1:$R$69,12,FALSE),VLOOKUP(E28,'Country Indicator Data'!$B$4:$I$300,8,FALSE))</f>
        <v>6</v>
      </c>
      <c r="Q28" s="242">
        <f>IF($B28="Regional crisis",((IF(VLOOKUP($C28,'Regional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4.2</v>
      </c>
      <c r="R28" s="242">
        <f t="shared" si="4"/>
        <v>5.0999999999999996</v>
      </c>
      <c r="S28" s="242">
        <f>IF(B28="Regional crisis",((IF(VLOOKUP($C28,'Regional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3.3</v>
      </c>
      <c r="T28" s="242">
        <f>IF(B28="Regional crisis",((IF(VLOOKUP($C28,'Regional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3.3</v>
      </c>
      <c r="U28" s="242">
        <f>IF(B28="Regional crisis",((IF(VLOOKUP($C28,'Regional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2.9</v>
      </c>
      <c r="V28" s="242">
        <f>IF(B28="Regional crisis",((IF(VLOOKUP($C28,'Regional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3.3</v>
      </c>
      <c r="W28" s="242">
        <f t="shared" si="5"/>
        <v>3.2</v>
      </c>
      <c r="X28" s="242">
        <f t="shared" si="6"/>
        <v>3.6</v>
      </c>
      <c r="Y28" s="249">
        <f>IF('Core Indicators'!FC25="x","x",IF('Core Indicators'!FC25&gt;=5,5,IF('Core Indicators'!FC25&gt;=4,4,IF('Core Indicators'!FC25&gt;=3,3,IF('Core Indicators'!FC25&gt;=2,2,IF('Core Indicators'!FC25&gt;=1,1,0))))))</f>
        <v>1</v>
      </c>
      <c r="Z28" s="242">
        <f t="shared" si="7"/>
        <v>1</v>
      </c>
      <c r="AA28" s="249">
        <f>'Crisis Indicator Data'!Y25</f>
        <v>0</v>
      </c>
      <c r="AB28" s="249">
        <f>'Crisis Indicator Data'!Z25</f>
        <v>2</v>
      </c>
      <c r="AC28" s="249">
        <f>'Crisis Indicator Data'!AA25</f>
        <v>1</v>
      </c>
      <c r="AD28" s="249">
        <f>'Crisis Indicator Data'!AB25</f>
        <v>0</v>
      </c>
      <c r="AE28" s="249">
        <f t="shared" si="8"/>
        <v>2</v>
      </c>
      <c r="AF28" s="249">
        <f>'Crisis Indicator Data'!AC25</f>
        <v>0</v>
      </c>
      <c r="AG28" s="249">
        <f>'Crisis Indicator Data'!AD25</f>
        <v>1</v>
      </c>
      <c r="AH28" s="249">
        <f t="shared" si="9"/>
        <v>1</v>
      </c>
      <c r="AI28" s="249">
        <f>'Crisis Indicator Data'!AE25</f>
        <v>0</v>
      </c>
      <c r="AJ28" s="249">
        <f>'Crisis Indicator Data'!AF25</f>
        <v>1</v>
      </c>
      <c r="AK28" s="249">
        <f>'Crisis Indicator Data'!AG25</f>
        <v>0</v>
      </c>
      <c r="AL28" s="249">
        <f t="shared" si="10"/>
        <v>1</v>
      </c>
      <c r="AM28" s="242">
        <f t="shared" si="11"/>
        <v>1</v>
      </c>
      <c r="AN28" s="242">
        <f t="shared" si="12"/>
        <v>1</v>
      </c>
    </row>
    <row r="29" spans="1:40" ht="13.5" customHeight="1" x14ac:dyDescent="0.25">
      <c r="A29" s="143" t="str">
        <f>'Crisis Indicator Data'!A26</f>
        <v>Multiple crises in Algeria</v>
      </c>
      <c r="B29" s="144" t="str">
        <f>'Crisis Indicator Data'!B26</f>
        <v>Multiple crises country</v>
      </c>
      <c r="C29" s="144" t="str">
        <f>'Crisis Indicator Data'!C26</f>
        <v>DZA004</v>
      </c>
      <c r="D29" s="144" t="str">
        <f>'Crisis Indicator Data'!D26</f>
        <v>Algeria</v>
      </c>
      <c r="E29" s="145" t="str">
        <f>'Crisis Indicator Data'!E26</f>
        <v>DZA</v>
      </c>
      <c r="F29" s="242">
        <f>IF(B29="Regional crisis",(IF(VLOOKUP($C29,'Regional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3.9</v>
      </c>
      <c r="G29" s="242">
        <f>IF(B29="Regional crisis",(IF(VLOOKUP($C29,'Regional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2.7</v>
      </c>
      <c r="H29" s="242">
        <f t="shared" si="0"/>
        <v>3.3</v>
      </c>
      <c r="I29" s="242">
        <f>IF(B29="Regional crisis",(IF(VLOOKUP($C29,'Regional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v>
      </c>
      <c r="J29" s="242">
        <f>IF(B29="Regional crisis",(IF(VLOOKUP($C29,'Regional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2.7</v>
      </c>
      <c r="K29" s="242">
        <f t="shared" si="1"/>
        <v>2.35</v>
      </c>
      <c r="L29" s="242">
        <f>IF(B29="Regional crisis",(IF(VLOOKUP($C29,'Regional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3</v>
      </c>
      <c r="M29" s="242">
        <f>IF(B29="Regional crisis",(IF(VLOOKUP($C29,'Regional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0.3</v>
      </c>
      <c r="N29" s="242">
        <f t="shared" si="2"/>
        <v>1.65</v>
      </c>
      <c r="O29" s="242">
        <f t="shared" si="3"/>
        <v>2.4333333333333336</v>
      </c>
      <c r="P29" s="242">
        <f>IF(B29="Regional crisis",VLOOKUP(C29,'Regional Crises'!$B$1:$R$69,12,FALSE),VLOOKUP(E29,'Country Indicator Data'!$B$4:$I$300,8,FALSE))</f>
        <v>6</v>
      </c>
      <c r="Q29" s="242">
        <f>IF($B29="Regional crisis",((IF(VLOOKUP($C29,'Regional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4.2</v>
      </c>
      <c r="R29" s="242">
        <f t="shared" si="4"/>
        <v>5.0999999999999996</v>
      </c>
      <c r="S29" s="242">
        <f>IF(B29="Regional crisis",((IF(VLOOKUP($C29,'Regional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3.3</v>
      </c>
      <c r="T29" s="242">
        <f>IF(B29="Regional crisis",((IF(VLOOKUP($C29,'Regional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3.3</v>
      </c>
      <c r="U29" s="242">
        <f>IF(B29="Regional crisis",((IF(VLOOKUP($C29,'Regional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2.9</v>
      </c>
      <c r="V29" s="242">
        <f>IF(B29="Regional crisis",((IF(VLOOKUP($C29,'Regional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3.3</v>
      </c>
      <c r="W29" s="242">
        <f t="shared" si="5"/>
        <v>3.2</v>
      </c>
      <c r="X29" s="242">
        <f t="shared" si="6"/>
        <v>3.6</v>
      </c>
      <c r="Y29" s="249">
        <f>IF('Core Indicators'!FC26="x","x",IF('Core Indicators'!FC26&gt;=5,5,IF('Core Indicators'!FC26&gt;=4,4,IF('Core Indicators'!FC26&gt;=3,3,IF('Core Indicators'!FC26&gt;=2,2,IF('Core Indicators'!FC26&gt;=1,1,0))))))</f>
        <v>2</v>
      </c>
      <c r="Z29" s="242">
        <f t="shared" si="7"/>
        <v>2</v>
      </c>
      <c r="AA29" s="249">
        <f>'Crisis Indicator Data'!Y26</f>
        <v>0</v>
      </c>
      <c r="AB29" s="249">
        <f>'Crisis Indicator Data'!Z26</f>
        <v>2</v>
      </c>
      <c r="AC29" s="249">
        <f>'Crisis Indicator Data'!AA26</f>
        <v>1</v>
      </c>
      <c r="AD29" s="249">
        <f>'Crisis Indicator Data'!AB26</f>
        <v>0</v>
      </c>
      <c r="AE29" s="249">
        <f t="shared" si="8"/>
        <v>2</v>
      </c>
      <c r="AF29" s="249">
        <f>'Crisis Indicator Data'!AC26</f>
        <v>0</v>
      </c>
      <c r="AG29" s="249">
        <f>'Crisis Indicator Data'!AD26</f>
        <v>1</v>
      </c>
      <c r="AH29" s="249">
        <f t="shared" si="9"/>
        <v>1</v>
      </c>
      <c r="AI29" s="249">
        <f>'Crisis Indicator Data'!AE26</f>
        <v>0</v>
      </c>
      <c r="AJ29" s="249">
        <f>'Crisis Indicator Data'!AF26</f>
        <v>1</v>
      </c>
      <c r="AK29" s="249">
        <f>'Crisis Indicator Data'!AG26</f>
        <v>0</v>
      </c>
      <c r="AL29" s="249">
        <f t="shared" si="10"/>
        <v>1</v>
      </c>
      <c r="AM29" s="242">
        <f t="shared" si="11"/>
        <v>1</v>
      </c>
      <c r="AN29" s="242">
        <f t="shared" si="12"/>
        <v>1.5</v>
      </c>
    </row>
    <row r="30" spans="1:40" ht="13.5" customHeight="1" x14ac:dyDescent="0.25">
      <c r="A30" s="143" t="str">
        <f>'Crisis Indicator Data'!A27</f>
        <v>Venezuela displacement in Ecuador</v>
      </c>
      <c r="B30" s="144" t="str">
        <f>'Crisis Indicator Data'!B27</f>
        <v>International displacement</v>
      </c>
      <c r="C30" s="144" t="str">
        <f>'Crisis Indicator Data'!C27</f>
        <v>ECU002</v>
      </c>
      <c r="D30" s="144" t="str">
        <f>'Crisis Indicator Data'!D27</f>
        <v>Ecuador</v>
      </c>
      <c r="E30" s="145" t="str">
        <f>'Crisis Indicator Data'!E27</f>
        <v>ECU</v>
      </c>
      <c r="F30" s="242">
        <f>IF(B30="Regional crisis",(IF(VLOOKUP($C30,'Regional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1.8</v>
      </c>
      <c r="G30" s="242">
        <f>IF(B30="Regional crisis",(IF(VLOOKUP($C30,'Regional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1.4</v>
      </c>
      <c r="H30" s="242">
        <f t="shared" si="0"/>
        <v>1.6</v>
      </c>
      <c r="I30" s="242">
        <f>IF(B30="Regional crisis",(IF(VLOOKUP($C30,'Regional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1.6</v>
      </c>
      <c r="J30" s="242">
        <f>IF(B30="Regional crisis",(IF(VLOOKUP($C30,'Regional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3.1</v>
      </c>
      <c r="K30" s="242">
        <f t="shared" si="1"/>
        <v>2.35</v>
      </c>
      <c r="L30" s="242">
        <f>IF(B30="Regional crisis",(IF(VLOOKUP($C30,'Regional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2.6</v>
      </c>
      <c r="M30" s="242">
        <f>IF(B30="Regional crisis",(IF(VLOOKUP($C30,'Regional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2.6</v>
      </c>
      <c r="N30" s="242">
        <f t="shared" si="2"/>
        <v>2.6</v>
      </c>
      <c r="O30" s="242">
        <f t="shared" si="3"/>
        <v>2.1833333333333336</v>
      </c>
      <c r="P30" s="242">
        <f>IF(B30="Regional crisis",VLOOKUP(C30,'Regional Crises'!$B$1:$R$69,12,FALSE),VLOOKUP(E30,'Country Indicator Data'!$B$4:$I$300,8,FALSE))</f>
        <v>6</v>
      </c>
      <c r="Q30" s="242">
        <f>IF($B30="Regional crisis",((IF(VLOOKUP($C30,'Regional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v>
      </c>
      <c r="R30" s="242">
        <f t="shared" si="4"/>
        <v>3</v>
      </c>
      <c r="S30" s="242">
        <f>IF(B30="Regional crisis",((IF(VLOOKUP($C30,'Regional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3.1</v>
      </c>
      <c r="T30" s="242">
        <f>IF(B30="Regional crisis",((IF(VLOOKUP($C30,'Regional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3.1</v>
      </c>
      <c r="U30" s="242">
        <f>IF(B30="Regional crisis",((IF(VLOOKUP($C30,'Regional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1.8</v>
      </c>
      <c r="V30" s="242">
        <f>IF(B30="Regional crisis",((IF(VLOOKUP($C30,'Regional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1.8</v>
      </c>
      <c r="W30" s="242">
        <f t="shared" si="5"/>
        <v>2.5</v>
      </c>
      <c r="X30" s="242">
        <f t="shared" si="6"/>
        <v>2.6</v>
      </c>
      <c r="Y30" s="249">
        <f>IF('Core Indicators'!FC27="x","x",IF('Core Indicators'!FC27&gt;=5,5,IF('Core Indicators'!FC27&gt;=4,4,IF('Core Indicators'!FC27&gt;=3,3,IF('Core Indicators'!FC27&gt;=2,2,IF('Core Indicators'!FC27&gt;=1,1,0))))))</f>
        <v>2</v>
      </c>
      <c r="Z30" s="242">
        <f t="shared" si="7"/>
        <v>2</v>
      </c>
      <c r="AA30" s="249">
        <f>'Crisis Indicator Data'!Y27</f>
        <v>0</v>
      </c>
      <c r="AB30" s="249">
        <f>'Crisis Indicator Data'!Z27</f>
        <v>0</v>
      </c>
      <c r="AC30" s="249">
        <f>'Crisis Indicator Data'!AA27</f>
        <v>0</v>
      </c>
      <c r="AD30" s="249">
        <f>'Crisis Indicator Data'!AB27</f>
        <v>0</v>
      </c>
      <c r="AE30" s="249">
        <f t="shared" si="8"/>
        <v>0</v>
      </c>
      <c r="AF30" s="249">
        <f>'Crisis Indicator Data'!AC27</f>
        <v>0</v>
      </c>
      <c r="AG30" s="249">
        <f>'Crisis Indicator Data'!AD27</f>
        <v>2</v>
      </c>
      <c r="AH30" s="249">
        <f t="shared" si="9"/>
        <v>2</v>
      </c>
      <c r="AI30" s="249">
        <f>'Crisis Indicator Data'!AE27</f>
        <v>0</v>
      </c>
      <c r="AJ30" s="249">
        <f>'Crisis Indicator Data'!AF27</f>
        <v>1</v>
      </c>
      <c r="AK30" s="249">
        <f>'Crisis Indicator Data'!AG27</f>
        <v>1</v>
      </c>
      <c r="AL30" s="249">
        <f t="shared" si="10"/>
        <v>2</v>
      </c>
      <c r="AM30" s="242">
        <f t="shared" si="11"/>
        <v>1</v>
      </c>
      <c r="AN30" s="242">
        <f t="shared" si="12"/>
        <v>1.5</v>
      </c>
    </row>
    <row r="31" spans="1:40" ht="13.5" customHeight="1" x14ac:dyDescent="0.25">
      <c r="A31" s="143" t="str">
        <f>'Crisis Indicator Data'!A28</f>
        <v>Syrian Refugee Crisis in Egypt</v>
      </c>
      <c r="B31" s="144" t="str">
        <f>'Crisis Indicator Data'!B28</f>
        <v>International displacement</v>
      </c>
      <c r="C31" s="144" t="str">
        <f>'Crisis Indicator Data'!C28</f>
        <v>EGY002</v>
      </c>
      <c r="D31" s="144" t="str">
        <f>'Crisis Indicator Data'!D28</f>
        <v>Egypt</v>
      </c>
      <c r="E31" s="145" t="str">
        <f>'Crisis Indicator Data'!E28</f>
        <v>EGY</v>
      </c>
      <c r="F31" s="242">
        <f>IF(B31="Regional crisis",(IF(VLOOKUP($C31,'Regional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3.9</v>
      </c>
      <c r="G31" s="242">
        <f>IF(B31="Regional crisis",(IF(VLOOKUP($C31,'Regional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3.3</v>
      </c>
      <c r="H31" s="242">
        <f t="shared" si="0"/>
        <v>3.5999999999999996</v>
      </c>
      <c r="I31" s="242">
        <f>IF(B31="Regional crisis",(IF(VLOOKUP($C31,'Regional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0.8</v>
      </c>
      <c r="J31" s="242">
        <f>IF(B31="Regional crisis",(IF(VLOOKUP($C31,'Regional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0.9</v>
      </c>
      <c r="K31" s="242">
        <f t="shared" si="1"/>
        <v>0.85000000000000009</v>
      </c>
      <c r="L31" s="242">
        <f>IF(B31="Regional crisis",(IF(VLOOKUP($C31,'Regional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v>
      </c>
      <c r="M31" s="242">
        <f>IF(B31="Regional crisis",(IF(VLOOKUP($C31,'Regional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0.8</v>
      </c>
      <c r="N31" s="242">
        <f t="shared" si="2"/>
        <v>1.9</v>
      </c>
      <c r="O31" s="242">
        <f t="shared" si="3"/>
        <v>2.1166666666666667</v>
      </c>
      <c r="P31" s="242">
        <f>IF(B31="Regional crisis",VLOOKUP(C31,'Regional Crises'!$B$1:$R$69,12,FALSE),VLOOKUP(E31,'Country Indicator Data'!$B$4:$I$300,8,FALSE))</f>
        <v>8</v>
      </c>
      <c r="Q31" s="242">
        <f>IF($B31="Regional crisis",((IF(VLOOKUP($C31,'Regional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3</v>
      </c>
      <c r="R31" s="242">
        <f t="shared" si="4"/>
        <v>5.5</v>
      </c>
      <c r="S31" s="242">
        <f>IF(B31="Regional crisis",((IF(VLOOKUP($C31,'Regional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3.3</v>
      </c>
      <c r="T31" s="242">
        <f>IF(B31="Regional crisis",((IF(VLOOKUP($C31,'Regional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2.9</v>
      </c>
      <c r="U31" s="242">
        <f>IF(B31="Regional crisis",((IF(VLOOKUP($C31,'Regional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3.5</v>
      </c>
      <c r="V31" s="242">
        <f>IF(B31="Regional crisis",((IF(VLOOKUP($C31,'Regional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4</v>
      </c>
      <c r="W31" s="242">
        <f t="shared" si="5"/>
        <v>3.4</v>
      </c>
      <c r="X31" s="242">
        <f t="shared" si="6"/>
        <v>3.7</v>
      </c>
      <c r="Y31" s="249">
        <f>IF('Core Indicators'!FC28="x","x",IF('Core Indicators'!FC28&gt;=5,5,IF('Core Indicators'!FC28&gt;=4,4,IF('Core Indicators'!FC28&gt;=3,3,IF('Core Indicators'!FC28&gt;=2,2,IF('Core Indicators'!FC28&gt;=1,1,0))))))</f>
        <v>2</v>
      </c>
      <c r="Z31" s="242">
        <f t="shared" si="7"/>
        <v>2</v>
      </c>
      <c r="AA31" s="249">
        <f>'Crisis Indicator Data'!Y28</f>
        <v>0</v>
      </c>
      <c r="AB31" s="249">
        <f>'Crisis Indicator Data'!Z28</f>
        <v>0</v>
      </c>
      <c r="AC31" s="249">
        <f>'Crisis Indicator Data'!AA28</f>
        <v>0</v>
      </c>
      <c r="AD31" s="249">
        <f>'Crisis Indicator Data'!AB28</f>
        <v>0</v>
      </c>
      <c r="AE31" s="249">
        <f t="shared" si="8"/>
        <v>0</v>
      </c>
      <c r="AF31" s="249">
        <f>'Crisis Indicator Data'!AC28</f>
        <v>0</v>
      </c>
      <c r="AG31" s="249">
        <f>'Crisis Indicator Data'!AD28</f>
        <v>1</v>
      </c>
      <c r="AH31" s="249">
        <f t="shared" si="9"/>
        <v>1</v>
      </c>
      <c r="AI31" s="249">
        <f>'Crisis Indicator Data'!AE28</f>
        <v>0</v>
      </c>
      <c r="AJ31" s="249">
        <f>'Crisis Indicator Data'!AF28</f>
        <v>1</v>
      </c>
      <c r="AK31" s="249">
        <f>'Crisis Indicator Data'!AG28</f>
        <v>0</v>
      </c>
      <c r="AL31" s="249">
        <f t="shared" si="10"/>
        <v>1</v>
      </c>
      <c r="AM31" s="242">
        <f t="shared" si="11"/>
        <v>1</v>
      </c>
      <c r="AN31" s="242">
        <f t="shared" si="12"/>
        <v>1.5</v>
      </c>
    </row>
    <row r="32" spans="1:40" ht="13.5" customHeight="1" x14ac:dyDescent="0.25">
      <c r="A32" s="143" t="str">
        <f>'Crisis Indicator Data'!A29</f>
        <v>Complex crisis in Eritrea</v>
      </c>
      <c r="B32" s="144" t="str">
        <f>'Crisis Indicator Data'!B29</f>
        <v>Complex crisis</v>
      </c>
      <c r="C32" s="144" t="str">
        <f>'Crisis Indicator Data'!C29</f>
        <v>ERI001</v>
      </c>
      <c r="D32" s="144" t="str">
        <f>'Crisis Indicator Data'!D29</f>
        <v>Eritrea</v>
      </c>
      <c r="E32" s="145" t="str">
        <f>'Crisis Indicator Data'!E29</f>
        <v>ERI</v>
      </c>
      <c r="F32" s="242">
        <f>IF(B32="Regional crisis",(IF(VLOOKUP($C32,'Regional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5</v>
      </c>
      <c r="G32" s="242">
        <f>IF(B32="Regional crisis",(IF(VLOOKUP($C32,'Regional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3.9</v>
      </c>
      <c r="H32" s="242">
        <f t="shared" si="0"/>
        <v>4.45</v>
      </c>
      <c r="I32" s="242">
        <f>IF(B32="Regional crisis",(IF(VLOOKUP($C32,'Regional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3.1</v>
      </c>
      <c r="J32" s="242">
        <f>IF(B32="Regional crisis",(IF(VLOOKUP($C32,'Regional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v>
      </c>
      <c r="K32" s="242">
        <f t="shared" si="1"/>
        <v>1.55</v>
      </c>
      <c r="L32" s="242" t="str">
        <f>IF(B32="Regional crisis",(IF(VLOOKUP($C32,'Regional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x</v>
      </c>
      <c r="M32" s="242" t="str">
        <f>IF(B32="Regional crisis",(IF(VLOOKUP($C32,'Regional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x</v>
      </c>
      <c r="N32" s="242" t="str">
        <f t="shared" si="2"/>
        <v>x</v>
      </c>
      <c r="O32" s="242">
        <f t="shared" si="3"/>
        <v>3</v>
      </c>
      <c r="P32" s="242">
        <f>IF(B32="Regional crisis",VLOOKUP(C32,'Regional Crises'!$B$1:$R$69,12,FALSE),VLOOKUP(E32,'Country Indicator Data'!$B$4:$I$300,8,FALSE))</f>
        <v>10</v>
      </c>
      <c r="Q32" s="242">
        <f>IF($B32="Regional crisis",((IF(VLOOKUP($C32,'Regional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v>
      </c>
      <c r="R32" s="242">
        <f t="shared" si="4"/>
        <v>5</v>
      </c>
      <c r="S32" s="242">
        <f>IF(B32="Regional crisis",((IF(VLOOKUP($C32,'Regional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3.9</v>
      </c>
      <c r="T32" s="242">
        <f>IF(B32="Regional crisis",((IF(VLOOKUP($C32,'Regional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4.0999999999999996</v>
      </c>
      <c r="U32" s="242">
        <f>IF(B32="Regional crisis",((IF(VLOOKUP($C32,'Regional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4.4000000000000004</v>
      </c>
      <c r="V32" s="242">
        <f>IF(B32="Regional crisis",((IF(VLOOKUP($C32,'Regional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4.9000000000000004</v>
      </c>
      <c r="W32" s="242">
        <f t="shared" si="5"/>
        <v>4.3</v>
      </c>
      <c r="X32" s="242">
        <f t="shared" si="6"/>
        <v>4.0999999999999996</v>
      </c>
      <c r="Y32" s="249">
        <f>IF('Core Indicators'!FC29="x","x",IF('Core Indicators'!FC29&gt;=5,5,IF('Core Indicators'!FC29&gt;=4,4,IF('Core Indicators'!FC29&gt;=3,3,IF('Core Indicators'!FC29&gt;=2,2,IF('Core Indicators'!FC29&gt;=1,1,0))))))</f>
        <v>5</v>
      </c>
      <c r="Z32" s="242">
        <f t="shared" si="7"/>
        <v>5</v>
      </c>
      <c r="AA32" s="249">
        <f>'Crisis Indicator Data'!Y29</f>
        <v>3</v>
      </c>
      <c r="AB32" s="249">
        <f>'Crisis Indicator Data'!Z29</f>
        <v>1</v>
      </c>
      <c r="AC32" s="249">
        <f>'Crisis Indicator Data'!AA29</f>
        <v>2</v>
      </c>
      <c r="AD32" s="249">
        <f>'Crisis Indicator Data'!AB29</f>
        <v>0</v>
      </c>
      <c r="AE32" s="249">
        <f t="shared" si="8"/>
        <v>3</v>
      </c>
      <c r="AF32" s="249">
        <f>'Crisis Indicator Data'!AC29</f>
        <v>3</v>
      </c>
      <c r="AG32" s="249">
        <f>'Crisis Indicator Data'!AD29</f>
        <v>0</v>
      </c>
      <c r="AH32" s="249">
        <f t="shared" si="9"/>
        <v>3</v>
      </c>
      <c r="AI32" s="249">
        <f>'Crisis Indicator Data'!AE29</f>
        <v>0</v>
      </c>
      <c r="AJ32" s="249">
        <f>'Crisis Indicator Data'!AF29</f>
        <v>2</v>
      </c>
      <c r="AK32" s="249">
        <f>'Crisis Indicator Data'!AG29</f>
        <v>1</v>
      </c>
      <c r="AL32" s="249">
        <f t="shared" si="10"/>
        <v>3</v>
      </c>
      <c r="AM32" s="242">
        <f t="shared" si="11"/>
        <v>5</v>
      </c>
      <c r="AN32" s="242">
        <f t="shared" si="12"/>
        <v>5</v>
      </c>
    </row>
    <row r="33" spans="1:40" ht="13.5" customHeight="1" x14ac:dyDescent="0.25">
      <c r="A33" s="143" t="str">
        <f>'Crisis Indicator Data'!A30</f>
        <v>Mixed migration flows in spain</v>
      </c>
      <c r="B33" s="144" t="str">
        <f>'Crisis Indicator Data'!B30</f>
        <v>International displacement</v>
      </c>
      <c r="C33" s="144" t="str">
        <f>'Crisis Indicator Data'!C30</f>
        <v>ESP002</v>
      </c>
      <c r="D33" s="144" t="str">
        <f>'Crisis Indicator Data'!D30</f>
        <v>Spain</v>
      </c>
      <c r="E33" s="145" t="str">
        <f>'Crisis Indicator Data'!E30</f>
        <v>ESP</v>
      </c>
      <c r="F33" s="242">
        <f>IF(B33="Regional crisis",(IF(VLOOKUP($C33,'Regional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1.1000000000000001</v>
      </c>
      <c r="G33" s="242" t="str">
        <f>IF(B33="Regional crisis",(IF(VLOOKUP($C33,'Regional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x</v>
      </c>
      <c r="H33" s="242">
        <f t="shared" si="0"/>
        <v>1.1000000000000001</v>
      </c>
      <c r="I33" s="242">
        <f>IF(B33="Regional crisis",(IF(VLOOKUP($C33,'Regional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2.5</v>
      </c>
      <c r="J33" s="242">
        <f>IF(B33="Regional crisis",(IF(VLOOKUP($C33,'Regional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3</v>
      </c>
      <c r="K33" s="242">
        <f t="shared" si="1"/>
        <v>2.75</v>
      </c>
      <c r="L33" s="242">
        <f>IF(B33="Regional crisis",(IF(VLOOKUP($C33,'Regional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0.5</v>
      </c>
      <c r="M33" s="242">
        <f>IF(B33="Regional crisis",(IF(VLOOKUP($C33,'Regional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1.2</v>
      </c>
      <c r="N33" s="242">
        <f t="shared" si="2"/>
        <v>0.85</v>
      </c>
      <c r="O33" s="242">
        <f t="shared" si="3"/>
        <v>1.5666666666666667</v>
      </c>
      <c r="P33" s="242">
        <f>IF(B33="Regional crisis",VLOOKUP(C33,'Regional Crises'!$B$1:$R$69,12,FALSE),VLOOKUP(E33,'Country Indicator Data'!$B$4:$I$300,8,FALSE))</f>
        <v>4</v>
      </c>
      <c r="Q33" s="242">
        <f>IF($B33="Regional crisis",((IF(VLOOKUP($C33,'Regional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3</v>
      </c>
      <c r="R33" s="242">
        <f t="shared" si="4"/>
        <v>3.5</v>
      </c>
      <c r="S33" s="242">
        <f>IF(B33="Regional crisis",((IF(VLOOKUP($C33,'Regional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1.9</v>
      </c>
      <c r="T33" s="242">
        <f>IF(B33="Regional crisis",((IF(VLOOKUP($C33,'Regional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1.5</v>
      </c>
      <c r="U33" s="242" t="str">
        <f>IF(B33="Regional crisis",((IF(VLOOKUP($C33,'Regional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x</v>
      </c>
      <c r="V33" s="242">
        <f>IF(B33="Regional crisis",((IF(VLOOKUP($C33,'Regional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0.4</v>
      </c>
      <c r="W33" s="242">
        <f t="shared" si="5"/>
        <v>1.3</v>
      </c>
      <c r="X33" s="242">
        <f t="shared" si="6"/>
        <v>2.1</v>
      </c>
      <c r="Y33" s="249">
        <f>IF('Core Indicators'!FC30="x","x",IF('Core Indicators'!FC30&gt;=5,5,IF('Core Indicators'!FC30&gt;=4,4,IF('Core Indicators'!FC30&gt;=3,3,IF('Core Indicators'!FC30&gt;=2,2,IF('Core Indicators'!FC30&gt;=1,1,0))))))</f>
        <v>2</v>
      </c>
      <c r="Z33" s="242">
        <f t="shared" si="7"/>
        <v>2</v>
      </c>
      <c r="AA33" s="249">
        <f>'Crisis Indicator Data'!Y30</f>
        <v>0</v>
      </c>
      <c r="AB33" s="249">
        <f>'Crisis Indicator Data'!Z30</f>
        <v>0</v>
      </c>
      <c r="AC33" s="249">
        <f>'Crisis Indicator Data'!AA30</f>
        <v>0</v>
      </c>
      <c r="AD33" s="249">
        <f>'Crisis Indicator Data'!AB30</f>
        <v>0</v>
      </c>
      <c r="AE33" s="249">
        <f t="shared" si="8"/>
        <v>0</v>
      </c>
      <c r="AF33" s="249">
        <f>'Crisis Indicator Data'!AC30</f>
        <v>0</v>
      </c>
      <c r="AG33" s="249">
        <f>'Crisis Indicator Data'!AD30</f>
        <v>2</v>
      </c>
      <c r="AH33" s="249">
        <f t="shared" si="9"/>
        <v>2</v>
      </c>
      <c r="AI33" s="249">
        <f>'Crisis Indicator Data'!AE30</f>
        <v>0</v>
      </c>
      <c r="AJ33" s="249">
        <f>'Crisis Indicator Data'!AF30</f>
        <v>0</v>
      </c>
      <c r="AK33" s="249">
        <f>'Crisis Indicator Data'!AG30</f>
        <v>0</v>
      </c>
      <c r="AL33" s="249">
        <f t="shared" si="10"/>
        <v>0</v>
      </c>
      <c r="AM33" s="242">
        <f t="shared" si="11"/>
        <v>1</v>
      </c>
      <c r="AN33" s="242">
        <f t="shared" si="12"/>
        <v>1.5</v>
      </c>
    </row>
    <row r="34" spans="1:40" ht="13.5" customHeight="1" x14ac:dyDescent="0.25">
      <c r="A34" s="143" t="str">
        <f>'Crisis Indicator Data'!A31</f>
        <v>Complex crisis in Ethiopia</v>
      </c>
      <c r="B34" s="144" t="str">
        <f>'Crisis Indicator Data'!B31</f>
        <v>Complex crisis</v>
      </c>
      <c r="C34" s="144" t="str">
        <f>'Crisis Indicator Data'!C31</f>
        <v>ETH001</v>
      </c>
      <c r="D34" s="144" t="str">
        <f>'Crisis Indicator Data'!D31</f>
        <v>Ethiopia</v>
      </c>
      <c r="E34" s="145" t="str">
        <f>'Crisis Indicator Data'!E31</f>
        <v>ETH</v>
      </c>
      <c r="F34" s="242">
        <f>IF(B34="Regional crisis",(IF(VLOOKUP($C34,'Regional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242">
        <f>IF(B34="Regional crisis",(IF(VLOOKUP($C34,'Regional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3</v>
      </c>
      <c r="H34" s="242">
        <f t="shared" si="0"/>
        <v>3.45</v>
      </c>
      <c r="I34" s="242">
        <f>IF(B34="Regional crisis",(IF(VLOOKUP($C34,'Regional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3.8</v>
      </c>
      <c r="J34" s="242">
        <f>IF(B34="Regional crisis",(IF(VLOOKUP($C34,'Regional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242">
        <f t="shared" si="1"/>
        <v>3.25</v>
      </c>
      <c r="L34" s="242">
        <f>IF(B34="Regional crisis",(IF(VLOOKUP($C34,'Regional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3.4</v>
      </c>
      <c r="M34" s="242">
        <f>IF(B34="Regional crisis",(IF(VLOOKUP($C34,'Regional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1.3</v>
      </c>
      <c r="N34" s="242">
        <f t="shared" si="2"/>
        <v>2.35</v>
      </c>
      <c r="O34" s="242">
        <f t="shared" si="3"/>
        <v>3.0166666666666671</v>
      </c>
      <c r="P34" s="242">
        <f>IF(B34="Regional crisis",VLOOKUP(C34,'Regional Crises'!$B$1:$R$69,12,FALSE),VLOOKUP(E34,'Country Indicator Data'!$B$4:$I$300,8,FALSE))</f>
        <v>10</v>
      </c>
      <c r="Q34" s="242">
        <f>IF($B34="Regional crisis",((IF(VLOOKUP($C34,'Regional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5</v>
      </c>
      <c r="R34" s="242">
        <f t="shared" si="4"/>
        <v>7.5</v>
      </c>
      <c r="S34" s="242">
        <f>IF(B34="Regional crisis",((IF(VLOOKUP($C34,'Regional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3.2</v>
      </c>
      <c r="T34" s="242">
        <f>IF(B34="Regional crisis",((IF(VLOOKUP($C34,'Regional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v>
      </c>
      <c r="U34" s="242">
        <f>IF(B34="Regional crisis",((IF(VLOOKUP($C34,'Regional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3.4</v>
      </c>
      <c r="V34" s="242">
        <f>IF(B34="Regional crisis",((IF(VLOOKUP($C34,'Regional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3.8</v>
      </c>
      <c r="W34" s="242">
        <f t="shared" si="5"/>
        <v>3.4</v>
      </c>
      <c r="X34" s="242">
        <f t="shared" si="6"/>
        <v>4.5999999999999996</v>
      </c>
      <c r="Y34" s="249">
        <f>IF('Core Indicators'!FC31="x","x",IF('Core Indicators'!FC31&gt;=5,5,IF('Core Indicators'!FC31&gt;=4,4,IF('Core Indicators'!FC31&gt;=3,3,IF('Core Indicators'!FC31&gt;=2,2,IF('Core Indicators'!FC31&gt;=1,1,0))))))</f>
        <v>4</v>
      </c>
      <c r="Z34" s="242">
        <f t="shared" si="7"/>
        <v>4</v>
      </c>
      <c r="AA34" s="249">
        <f>'Crisis Indicator Data'!Y31</f>
        <v>2</v>
      </c>
      <c r="AB34" s="249">
        <f>'Crisis Indicator Data'!Z31</f>
        <v>2</v>
      </c>
      <c r="AC34" s="249">
        <f>'Crisis Indicator Data'!AA31</f>
        <v>3</v>
      </c>
      <c r="AD34" s="249">
        <f>'Crisis Indicator Data'!AB31</f>
        <v>2</v>
      </c>
      <c r="AE34" s="249">
        <f t="shared" si="8"/>
        <v>4</v>
      </c>
      <c r="AF34" s="249">
        <f>'Crisis Indicator Data'!AC31</f>
        <v>2</v>
      </c>
      <c r="AG34" s="249">
        <f>'Crisis Indicator Data'!AD31</f>
        <v>3</v>
      </c>
      <c r="AH34" s="249">
        <f t="shared" si="9"/>
        <v>5</v>
      </c>
      <c r="AI34" s="249">
        <f>'Crisis Indicator Data'!AE31</f>
        <v>3</v>
      </c>
      <c r="AJ34" s="249">
        <f>'Crisis Indicator Data'!AF31</f>
        <v>3</v>
      </c>
      <c r="AK34" s="249">
        <f>'Crisis Indicator Data'!AG31</f>
        <v>3</v>
      </c>
      <c r="AL34" s="249">
        <f t="shared" si="10"/>
        <v>5</v>
      </c>
      <c r="AM34" s="242">
        <f t="shared" si="11"/>
        <v>5</v>
      </c>
      <c r="AN34" s="242">
        <f t="shared" si="12"/>
        <v>4.5</v>
      </c>
    </row>
    <row r="35" spans="1:40" ht="13.5" customHeight="1" x14ac:dyDescent="0.25">
      <c r="A35" s="143" t="str">
        <f>'Crisis Indicator Data'!A32</f>
        <v>Flood Crisis in Ethiopia</v>
      </c>
      <c r="B35" s="144" t="str">
        <f>'Crisis Indicator Data'!B32</f>
        <v>Flood</v>
      </c>
      <c r="C35" s="144" t="str">
        <f>'Crisis Indicator Data'!C32</f>
        <v>ETH002</v>
      </c>
      <c r="D35" s="144" t="str">
        <f>'Crisis Indicator Data'!D32</f>
        <v>Ethiopia</v>
      </c>
      <c r="E35" s="145" t="str">
        <f>'Crisis Indicator Data'!E32</f>
        <v>ETH</v>
      </c>
      <c r="F35" s="242">
        <f>IF(B35="Regional crisis",(IF(VLOOKUP($C35,'Regional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42">
        <f>IF(B35="Regional crisis",(IF(VLOOKUP($C35,'Regional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v>
      </c>
      <c r="H35" s="242">
        <f t="shared" si="0"/>
        <v>3.45</v>
      </c>
      <c r="I35" s="242">
        <f>IF(B35="Regional crisis",(IF(VLOOKUP($C35,'Regional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3.8</v>
      </c>
      <c r="J35" s="242">
        <f>IF(B35="Regional crisis",(IF(VLOOKUP($C35,'Regional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242">
        <f t="shared" si="1"/>
        <v>3.25</v>
      </c>
      <c r="L35" s="242">
        <f>IF(B35="Regional crisis",(IF(VLOOKUP($C35,'Regional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3.4</v>
      </c>
      <c r="M35" s="242">
        <f>IF(B35="Regional crisis",(IF(VLOOKUP($C35,'Regional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1.3</v>
      </c>
      <c r="N35" s="242">
        <f t="shared" si="2"/>
        <v>2.35</v>
      </c>
      <c r="O35" s="242">
        <f t="shared" si="3"/>
        <v>3.0166666666666671</v>
      </c>
      <c r="P35" s="242">
        <f>IF(B35="Regional crisis",VLOOKUP(C35,'Regional Crises'!$B$1:$R$69,12,FALSE),VLOOKUP(E35,'Country Indicator Data'!$B$4:$I$300,8,FALSE))</f>
        <v>10</v>
      </c>
      <c r="Q35" s="242">
        <f>IF($B35="Regional crisis",((IF(VLOOKUP($C35,'Regional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5</v>
      </c>
      <c r="R35" s="242">
        <f t="shared" si="4"/>
        <v>7.5</v>
      </c>
      <c r="S35" s="242">
        <f>IF(B35="Regional crisis",((IF(VLOOKUP($C35,'Regional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3.2</v>
      </c>
      <c r="T35" s="242">
        <f>IF(B35="Regional crisis",((IF(VLOOKUP($C35,'Regional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v>
      </c>
      <c r="U35" s="242">
        <f>IF(B35="Regional crisis",((IF(VLOOKUP($C35,'Regional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3.4</v>
      </c>
      <c r="V35" s="242">
        <f>IF(B35="Regional crisis",((IF(VLOOKUP($C35,'Regional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242">
        <f t="shared" si="5"/>
        <v>3.4</v>
      </c>
      <c r="X35" s="242">
        <f t="shared" si="6"/>
        <v>4.5999999999999996</v>
      </c>
      <c r="Y35" s="249">
        <f>IF('Core Indicators'!FC32="x","x",IF('Core Indicators'!FC32&gt;=5,5,IF('Core Indicators'!FC32&gt;=4,4,IF('Core Indicators'!FC32&gt;=3,3,IF('Core Indicators'!FC32&gt;=2,2,IF('Core Indicators'!FC32&gt;=1,1,0))))))</f>
        <v>4</v>
      </c>
      <c r="Z35" s="242">
        <f t="shared" si="7"/>
        <v>4</v>
      </c>
      <c r="AA35" s="249">
        <f>'Crisis Indicator Data'!Y32</f>
        <v>2</v>
      </c>
      <c r="AB35" s="249">
        <f>'Crisis Indicator Data'!Z32</f>
        <v>1</v>
      </c>
      <c r="AC35" s="249">
        <f>'Crisis Indicator Data'!AA32</f>
        <v>1</v>
      </c>
      <c r="AD35" s="249">
        <f>'Crisis Indicator Data'!AB32</f>
        <v>0</v>
      </c>
      <c r="AE35" s="249">
        <f t="shared" si="8"/>
        <v>2</v>
      </c>
      <c r="AF35" s="249">
        <f>'Crisis Indicator Data'!AC32</f>
        <v>0</v>
      </c>
      <c r="AG35" s="249">
        <f>'Crisis Indicator Data'!AD32</f>
        <v>2</v>
      </c>
      <c r="AH35" s="249">
        <f t="shared" si="9"/>
        <v>2</v>
      </c>
      <c r="AI35" s="249">
        <f>'Crisis Indicator Data'!AE32</f>
        <v>0</v>
      </c>
      <c r="AJ35" s="249">
        <f>'Crisis Indicator Data'!AF32</f>
        <v>3</v>
      </c>
      <c r="AK35" s="249">
        <f>'Crisis Indicator Data'!AG32</f>
        <v>3</v>
      </c>
      <c r="AL35" s="249">
        <f t="shared" si="10"/>
        <v>4</v>
      </c>
      <c r="AM35" s="242">
        <f t="shared" si="11"/>
        <v>3</v>
      </c>
      <c r="AN35" s="242">
        <f t="shared" si="12"/>
        <v>3.5</v>
      </c>
    </row>
    <row r="36" spans="1:40" ht="13.5" customHeight="1" x14ac:dyDescent="0.25">
      <c r="A36" s="143" t="str">
        <f>'Crisis Indicator Data'!A33</f>
        <v>International Displacement</v>
      </c>
      <c r="B36" s="144" t="str">
        <f>'Crisis Indicator Data'!B33</f>
        <v>International displacement</v>
      </c>
      <c r="C36" s="144" t="str">
        <f>'Crisis Indicator Data'!C33</f>
        <v>ETH003</v>
      </c>
      <c r="D36" s="144" t="str">
        <f>'Crisis Indicator Data'!D33</f>
        <v>Ethiopia</v>
      </c>
      <c r="E36" s="145" t="str">
        <f>'Crisis Indicator Data'!E33</f>
        <v>ETH</v>
      </c>
      <c r="F36" s="242">
        <f>IF(B36="Regional crisis",(IF(VLOOKUP($C36,'Regional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242">
        <f>IF(B36="Regional crisis",(IF(VLOOKUP($C36,'Regional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v>
      </c>
      <c r="H36" s="242">
        <f t="shared" si="0"/>
        <v>3.45</v>
      </c>
      <c r="I36" s="242">
        <f>IF(B36="Regional crisis",(IF(VLOOKUP($C36,'Regional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3.8</v>
      </c>
      <c r="J36" s="242">
        <f>IF(B36="Regional crisis",(IF(VLOOKUP($C36,'Regional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242">
        <f t="shared" si="1"/>
        <v>3.25</v>
      </c>
      <c r="L36" s="242">
        <f>IF(B36="Regional crisis",(IF(VLOOKUP($C36,'Regional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3.4</v>
      </c>
      <c r="M36" s="242">
        <f>IF(B36="Regional crisis",(IF(VLOOKUP($C36,'Regional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1.3</v>
      </c>
      <c r="N36" s="242">
        <f t="shared" si="2"/>
        <v>2.35</v>
      </c>
      <c r="O36" s="242">
        <f t="shared" si="3"/>
        <v>3.0166666666666671</v>
      </c>
      <c r="P36" s="242">
        <f>IF(B36="Regional crisis",VLOOKUP(C36,'Regional Crises'!$B$1:$R$69,12,FALSE),VLOOKUP(E36,'Country Indicator Data'!$B$4:$I$300,8,FALSE))</f>
        <v>10</v>
      </c>
      <c r="Q36" s="242">
        <f>IF($B36="Regional crisis",((IF(VLOOKUP($C36,'Regional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5</v>
      </c>
      <c r="R36" s="242">
        <f t="shared" si="4"/>
        <v>7.5</v>
      </c>
      <c r="S36" s="242">
        <f>IF(B36="Regional crisis",((IF(VLOOKUP($C36,'Regional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3.2</v>
      </c>
      <c r="T36" s="242">
        <f>IF(B36="Regional crisis",((IF(VLOOKUP($C36,'Regional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v>
      </c>
      <c r="U36" s="242">
        <f>IF(B36="Regional crisis",((IF(VLOOKUP($C36,'Regional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3.4</v>
      </c>
      <c r="V36" s="242">
        <f>IF(B36="Regional crisis",((IF(VLOOKUP($C36,'Regional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242">
        <f t="shared" si="5"/>
        <v>3.4</v>
      </c>
      <c r="X36" s="242">
        <f t="shared" si="6"/>
        <v>4.5999999999999996</v>
      </c>
      <c r="Y36" s="249">
        <f>IF('Core Indicators'!FC33="x","x",IF('Core Indicators'!FC33&gt;=5,5,IF('Core Indicators'!FC33&gt;=4,4,IF('Core Indicators'!FC33&gt;=3,3,IF('Core Indicators'!FC33&gt;=2,2,IF('Core Indicators'!FC33&gt;=1,1,0))))))</f>
        <v>3</v>
      </c>
      <c r="Z36" s="242">
        <f t="shared" si="7"/>
        <v>3</v>
      </c>
      <c r="AA36" s="249">
        <f>'Crisis Indicator Data'!Y33</f>
        <v>2</v>
      </c>
      <c r="AB36" s="249">
        <f>'Crisis Indicator Data'!Z33</f>
        <v>1</v>
      </c>
      <c r="AC36" s="249">
        <f>'Crisis Indicator Data'!AA33</f>
        <v>1</v>
      </c>
      <c r="AD36" s="249">
        <f>'Crisis Indicator Data'!AB33</f>
        <v>0</v>
      </c>
      <c r="AE36" s="249">
        <f t="shared" si="8"/>
        <v>2</v>
      </c>
      <c r="AF36" s="249">
        <f>'Crisis Indicator Data'!AC33</f>
        <v>0</v>
      </c>
      <c r="AG36" s="249">
        <f>'Crisis Indicator Data'!AD33</f>
        <v>2</v>
      </c>
      <c r="AH36" s="249">
        <f t="shared" si="9"/>
        <v>2</v>
      </c>
      <c r="AI36" s="249">
        <f>'Crisis Indicator Data'!AE33</f>
        <v>3</v>
      </c>
      <c r="AJ36" s="249">
        <f>'Crisis Indicator Data'!AF33</f>
        <v>3</v>
      </c>
      <c r="AK36" s="249">
        <f>'Crisis Indicator Data'!AG33</f>
        <v>3</v>
      </c>
      <c r="AL36" s="249">
        <f t="shared" si="10"/>
        <v>5</v>
      </c>
      <c r="AM36" s="242">
        <f t="shared" si="11"/>
        <v>3</v>
      </c>
      <c r="AN36" s="242">
        <f t="shared" si="12"/>
        <v>3</v>
      </c>
    </row>
    <row r="37" spans="1:40" ht="13.5" customHeight="1" x14ac:dyDescent="0.25">
      <c r="A37" s="143" t="str">
        <f>'Crisis Indicator Data'!A34</f>
        <v>Crisis in Tigray</v>
      </c>
      <c r="B37" s="144" t="str">
        <f>'Crisis Indicator Data'!B34</f>
        <v>Conflict</v>
      </c>
      <c r="C37" s="144" t="str">
        <f>'Crisis Indicator Data'!C34</f>
        <v>ETH004</v>
      </c>
      <c r="D37" s="144" t="str">
        <f>'Crisis Indicator Data'!D34</f>
        <v>Ethiopia</v>
      </c>
      <c r="E37" s="145" t="str">
        <f>'Crisis Indicator Data'!E34</f>
        <v>ETH</v>
      </c>
      <c r="F37" s="242">
        <f>IF(B37="Regional crisis",(IF(VLOOKUP($C37,'Regional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3.9</v>
      </c>
      <c r="G37" s="242">
        <f>IF(B37="Regional crisis",(IF(VLOOKUP($C37,'Regional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v>
      </c>
      <c r="H37" s="242">
        <f t="shared" si="0"/>
        <v>3.45</v>
      </c>
      <c r="I37" s="242">
        <f>IF(B37="Regional crisis",(IF(VLOOKUP($C37,'Regional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3.8</v>
      </c>
      <c r="J37" s="242">
        <f>IF(B37="Regional crisis",(IF(VLOOKUP($C37,'Regional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2.7</v>
      </c>
      <c r="K37" s="242">
        <f t="shared" si="1"/>
        <v>3.25</v>
      </c>
      <c r="L37" s="242">
        <f>IF(B37="Regional crisis",(IF(VLOOKUP($C37,'Regional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3.4</v>
      </c>
      <c r="M37" s="242">
        <f>IF(B37="Regional crisis",(IF(VLOOKUP($C37,'Regional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1.3</v>
      </c>
      <c r="N37" s="242">
        <f t="shared" si="2"/>
        <v>2.35</v>
      </c>
      <c r="O37" s="242">
        <f t="shared" si="3"/>
        <v>3.0166666666666671</v>
      </c>
      <c r="P37" s="242">
        <f>IF(B37="Regional crisis",VLOOKUP(C37,'Regional Crises'!$B$1:$R$69,12,FALSE),VLOOKUP(E37,'Country Indicator Data'!$B$4:$I$300,8,FALSE))</f>
        <v>10</v>
      </c>
      <c r="Q37" s="242">
        <f>IF($B37="Regional crisis",((IF(VLOOKUP($C37,'Regional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5</v>
      </c>
      <c r="R37" s="242">
        <f t="shared" si="4"/>
        <v>7.5</v>
      </c>
      <c r="S37" s="242">
        <f>IF(B37="Regional crisis",((IF(VLOOKUP($C37,'Regional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3.2</v>
      </c>
      <c r="T37" s="242">
        <f>IF(B37="Regional crisis",((IF(VLOOKUP($C37,'Regional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v>
      </c>
      <c r="U37" s="242">
        <f>IF(B37="Regional crisis",((IF(VLOOKUP($C37,'Regional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3.4</v>
      </c>
      <c r="V37" s="242">
        <f>IF(B37="Regional crisis",((IF(VLOOKUP($C37,'Regional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3.8</v>
      </c>
      <c r="W37" s="242">
        <f t="shared" si="5"/>
        <v>3.4</v>
      </c>
      <c r="X37" s="242">
        <f t="shared" si="6"/>
        <v>4.5999999999999996</v>
      </c>
      <c r="Y37" s="249">
        <f>IF('Core Indicators'!FC34="x","x",IF('Core Indicators'!FC34&gt;=5,5,IF('Core Indicators'!FC34&gt;=4,4,IF('Core Indicators'!FC34&gt;=3,3,IF('Core Indicators'!FC34&gt;=2,2,IF('Core Indicators'!FC34&gt;=1,1,0))))))</f>
        <v>4</v>
      </c>
      <c r="Z37" s="242">
        <f t="shared" si="7"/>
        <v>4</v>
      </c>
      <c r="AA37" s="249">
        <f>'Crisis Indicator Data'!Y34</f>
        <v>1</v>
      </c>
      <c r="AB37" s="249">
        <f>'Crisis Indicator Data'!Z34</f>
        <v>2</v>
      </c>
      <c r="AC37" s="249">
        <f>'Crisis Indicator Data'!AA34</f>
        <v>3</v>
      </c>
      <c r="AD37" s="249">
        <f>'Crisis Indicator Data'!AB34</f>
        <v>2</v>
      </c>
      <c r="AE37" s="249">
        <f t="shared" si="8"/>
        <v>4</v>
      </c>
      <c r="AF37" s="249">
        <f>'Crisis Indicator Data'!AC34</f>
        <v>2</v>
      </c>
      <c r="AG37" s="249">
        <f>'Crisis Indicator Data'!AD34</f>
        <v>3</v>
      </c>
      <c r="AH37" s="249">
        <f t="shared" si="9"/>
        <v>5</v>
      </c>
      <c r="AI37" s="249">
        <f>'Crisis Indicator Data'!AE34</f>
        <v>3</v>
      </c>
      <c r="AJ37" s="249">
        <f>'Crisis Indicator Data'!AF34</f>
        <v>3</v>
      </c>
      <c r="AK37" s="249">
        <f>'Crisis Indicator Data'!AG34</f>
        <v>3</v>
      </c>
      <c r="AL37" s="249">
        <f t="shared" si="10"/>
        <v>5</v>
      </c>
      <c r="AM37" s="242">
        <f t="shared" si="11"/>
        <v>5</v>
      </c>
      <c r="AN37" s="242">
        <f t="shared" si="12"/>
        <v>4.5</v>
      </c>
    </row>
    <row r="38" spans="1:40" ht="13.5" customHeight="1" x14ac:dyDescent="0.25">
      <c r="A38" s="143" t="str">
        <f>'Crisis Indicator Data'!A35</f>
        <v>Mixed migration flows in Greece</v>
      </c>
      <c r="B38" s="144" t="str">
        <f>'Crisis Indicator Data'!B35</f>
        <v>International displacement</v>
      </c>
      <c r="C38" s="144" t="str">
        <f>'Crisis Indicator Data'!C35</f>
        <v>GRC002</v>
      </c>
      <c r="D38" s="144" t="str">
        <f>'Crisis Indicator Data'!D35</f>
        <v>Greece</v>
      </c>
      <c r="E38" s="145" t="str">
        <f>'Crisis Indicator Data'!E35</f>
        <v>GRC</v>
      </c>
      <c r="F38" s="242">
        <f>IF(B38="Regional crisis",(IF(VLOOKUP($C38,'Regional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1.8</v>
      </c>
      <c r="G38" s="242" t="str">
        <f>IF(B38="Regional crisis",(IF(VLOOKUP($C38,'Regional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x</v>
      </c>
      <c r="H38" s="242">
        <f t="shared" ref="H38:H69" si="13">IF(AND(F38="x",G38="x"),"x",AVERAGE(F38,G38))</f>
        <v>1.8</v>
      </c>
      <c r="I38" s="242">
        <f>IF(B38="Regional crisis",(IF(VLOOKUP($C38,'Regional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0.4</v>
      </c>
      <c r="J38" s="242">
        <f>IF(B38="Regional crisis",(IF(VLOOKUP($C38,'Regional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0.3</v>
      </c>
      <c r="K38" s="242">
        <f t="shared" ref="K38:K69" si="14">IF(AND(I38="x",J38="x"),"x",AVERAGE(I38,J38))</f>
        <v>0.35</v>
      </c>
      <c r="L38" s="242">
        <f>IF(B38="Regional crisis",(IF(VLOOKUP($C38,'Regional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0.8</v>
      </c>
      <c r="M38" s="242">
        <f>IF(B38="Regional crisis",(IF(VLOOKUP($C38,'Regional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v>
      </c>
      <c r="N38" s="242">
        <f t="shared" ref="N38:N69" si="15">IF(AND(L38="x",M38="x"),"x",AVERAGE(L38,M38))</f>
        <v>0.9</v>
      </c>
      <c r="O38" s="242">
        <f t="shared" ref="O38:O69" si="16">AVERAGE(H38,K38,N38)</f>
        <v>1.0166666666666666</v>
      </c>
      <c r="P38" s="242">
        <f>IF(B38="Regional crisis",VLOOKUP(C38,'Regional Crises'!$B$1:$R$69,12,FALSE),VLOOKUP(E38,'Country Indicator Data'!$B$4:$I$300,8,FALSE))</f>
        <v>6</v>
      </c>
      <c r="Q38" s="242">
        <f>IF($B38="Regional crisis",((IF(VLOOKUP($C38,'Regional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2</v>
      </c>
      <c r="R38" s="242">
        <f t="shared" ref="R38:R69" si="17">AVERAGE(P38:Q38)</f>
        <v>4</v>
      </c>
      <c r="S38" s="242">
        <f>IF(B38="Regional crisis",((IF(VLOOKUP($C38,'Regional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2.6</v>
      </c>
      <c r="T38" s="242">
        <f>IF(B38="Regional crisis",((IF(VLOOKUP($C38,'Regional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2.2999999999999998</v>
      </c>
      <c r="U38" s="242" t="str">
        <f>IF(B38="Regional crisis",((IF(VLOOKUP($C38,'Regional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x</v>
      </c>
      <c r="V38" s="242">
        <f>IF(B38="Regional crisis",((IF(VLOOKUP($C38,'Regional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0.6</v>
      </c>
      <c r="W38" s="242">
        <f t="shared" ref="W38:W69" si="18">IF(AND(S38="x",V38="x"),"x",ROUND(AVERAGE(S38,V38,T38,U38),1))</f>
        <v>1.8</v>
      </c>
      <c r="X38" s="242">
        <f t="shared" ref="X38:X69" si="19">ROUND(AVERAGE(O38,W38,R38),1)</f>
        <v>2.2999999999999998</v>
      </c>
      <c r="Y38" s="249">
        <f>IF('Core Indicators'!FC35="x","x",IF('Core Indicators'!FC35&gt;=5,5,IF('Core Indicators'!FC35&gt;=4,4,IF('Core Indicators'!FC35&gt;=3,3,IF('Core Indicators'!FC35&gt;=2,2,IF('Core Indicators'!FC35&gt;=1,1,0))))))</f>
        <v>2</v>
      </c>
      <c r="Z38" s="242">
        <f t="shared" ref="Z38:Z69" si="20">Y38</f>
        <v>2</v>
      </c>
      <c r="AA38" s="249">
        <f>'Crisis Indicator Data'!Y35</f>
        <v>0</v>
      </c>
      <c r="AB38" s="249">
        <f>'Crisis Indicator Data'!Z35</f>
        <v>0</v>
      </c>
      <c r="AC38" s="249">
        <f>'Crisis Indicator Data'!AA35</f>
        <v>2</v>
      </c>
      <c r="AD38" s="249">
        <f>'Crisis Indicator Data'!AB35</f>
        <v>0</v>
      </c>
      <c r="AE38" s="249">
        <f t="shared" ref="AE38:AE69" si="21">IF(SUM(AA38:AD38)=0,0,IF(SUM(AA38,AB38,AC38,AD38)&lt;2,1,IF(SUM(AA38:AD38)&lt;6,2,IF(SUM(AA38:AD38)&lt;8,3,IF(SUM(AA38:AD38)&lt;10,4,5)))))</f>
        <v>2</v>
      </c>
      <c r="AF38" s="249">
        <f>'Crisis Indicator Data'!AC35</f>
        <v>2</v>
      </c>
      <c r="AG38" s="249">
        <f>'Crisis Indicator Data'!AD35</f>
        <v>2</v>
      </c>
      <c r="AH38" s="249">
        <f t="shared" ref="AH38:AH69" si="22">IF(SUM(AF38:AG38)=0,0,IF(SUM(AF38,AG38)=1,1,IF(SUM(AF38:AG38)&lt;3,2,IF(SUM(AF38:AG38)&lt;4,3,IF(SUM(AF38:AG38)&lt;5,4,5)))))</f>
        <v>4</v>
      </c>
      <c r="AI38" s="249">
        <f>'Crisis Indicator Data'!AE35</f>
        <v>1</v>
      </c>
      <c r="AJ38" s="249">
        <f>'Crisis Indicator Data'!AF35</f>
        <v>0</v>
      </c>
      <c r="AK38" s="249">
        <f>'Crisis Indicator Data'!AG35</f>
        <v>0</v>
      </c>
      <c r="AL38" s="249">
        <f t="shared" ref="AL38:AL69" si="23">IF(SUM(AI38:AK38)=0,0,IF(SUM(AI38:AK38)=1,1,IF(SUM(AI38:AK38)&lt;3,2,IF(SUM(AI38:AK38)&lt;5,3,IF(SUM(AI38:AK38)&lt;7,4,5)))))</f>
        <v>1</v>
      </c>
      <c r="AM38" s="242">
        <f t="shared" ref="AM38:AM69" si="24">IF(AA38=3,5,ROUND(AVERAGE(AE38,AH38,AL38),0))</f>
        <v>2</v>
      </c>
      <c r="AN38" s="242">
        <f t="shared" ref="AN38:AN69" si="25">IF(AND(Z38="x",AM38="x"),"x",ROUND(AVERAGE(Z38,AM38),1))</f>
        <v>2</v>
      </c>
    </row>
    <row r="39" spans="1:40" ht="13.5" customHeight="1" x14ac:dyDescent="0.25">
      <c r="A39" s="143" t="str">
        <f>'Crisis Indicator Data'!A36</f>
        <v>Complex crisis in Guatemala</v>
      </c>
      <c r="B39" s="144" t="str">
        <f>'Crisis Indicator Data'!B36</f>
        <v>Complex crisis</v>
      </c>
      <c r="C39" s="144" t="str">
        <f>'Crisis Indicator Data'!C36</f>
        <v>GTM001</v>
      </c>
      <c r="D39" s="144" t="str">
        <f>'Crisis Indicator Data'!D36</f>
        <v>Guatemala</v>
      </c>
      <c r="E39" s="145" t="str">
        <f>'Crisis Indicator Data'!E36</f>
        <v>GTM</v>
      </c>
      <c r="F39" s="242">
        <f>IF(B39="Regional crisis",(IF(VLOOKUP($C39,'Regional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1.1000000000000001</v>
      </c>
      <c r="G39" s="242">
        <f>IF(B39="Regional crisis",(IF(VLOOKUP($C39,'Regional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v>
      </c>
      <c r="H39" s="242">
        <f t="shared" si="13"/>
        <v>2.0499999999999998</v>
      </c>
      <c r="I39" s="242">
        <f>IF(B39="Regional crisis",(IF(VLOOKUP($C39,'Regional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2.5</v>
      </c>
      <c r="J39" s="242">
        <f>IF(B39="Regional crisis",(IF(VLOOKUP($C39,'Regional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3.9</v>
      </c>
      <c r="K39" s="242">
        <f t="shared" si="14"/>
        <v>3.2</v>
      </c>
      <c r="L39" s="242">
        <f>IF(B39="Regional crisis",(IF(VLOOKUP($C39,'Regional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3.3</v>
      </c>
      <c r="M39" s="242">
        <f>IF(B39="Regional crisis",(IF(VLOOKUP($C39,'Regional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2.9</v>
      </c>
      <c r="N39" s="242">
        <f t="shared" si="15"/>
        <v>3.0999999999999996</v>
      </c>
      <c r="O39" s="242">
        <f t="shared" si="16"/>
        <v>2.7833333333333332</v>
      </c>
      <c r="P39" s="242">
        <f>IF(B39="Regional crisis",VLOOKUP(C39,'Regional Crises'!$B$1:$R$69,12,FALSE),VLOOKUP(E39,'Country Indicator Data'!$B$4:$I$300,8,FALSE))</f>
        <v>6</v>
      </c>
      <c r="Q39" s="242">
        <f>IF($B39="Regional crisis",((IF(VLOOKUP($C39,'Regional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4.7</v>
      </c>
      <c r="R39" s="242">
        <f t="shared" si="17"/>
        <v>5.35</v>
      </c>
      <c r="S39" s="242">
        <f>IF(B39="Regional crisis",((IF(VLOOKUP($C39,'Regional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3.7</v>
      </c>
      <c r="T39" s="242">
        <f>IF(B39="Regional crisis",((IF(VLOOKUP($C39,'Regional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3.6</v>
      </c>
      <c r="U39" s="242">
        <f>IF(B39="Regional crisis",((IF(VLOOKUP($C39,'Regional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242">
        <f>IF(B39="Regional crisis",((IF(VLOOKUP($C39,'Regional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2.4</v>
      </c>
      <c r="W39" s="242">
        <f t="shared" si="18"/>
        <v>3.3</v>
      </c>
      <c r="X39" s="242">
        <f t="shared" si="19"/>
        <v>3.8</v>
      </c>
      <c r="Y39" s="249">
        <f>IF('Core Indicators'!FC36="x","x",IF('Core Indicators'!FC36&gt;=5,5,IF('Core Indicators'!FC36&gt;=4,4,IF('Core Indicators'!FC36&gt;=3,3,IF('Core Indicators'!FC36&gt;=2,2,IF('Core Indicators'!FC36&gt;=1,1,0))))))</f>
        <v>3</v>
      </c>
      <c r="Z39" s="242">
        <f t="shared" si="20"/>
        <v>3</v>
      </c>
      <c r="AA39" s="249">
        <f>'Crisis Indicator Data'!Y36</f>
        <v>0</v>
      </c>
      <c r="AB39" s="249">
        <f>'Crisis Indicator Data'!Z36</f>
        <v>1</v>
      </c>
      <c r="AC39" s="249">
        <f>'Crisis Indicator Data'!AA36</f>
        <v>1</v>
      </c>
      <c r="AD39" s="249">
        <f>'Crisis Indicator Data'!AB36</f>
        <v>0</v>
      </c>
      <c r="AE39" s="249">
        <f t="shared" si="21"/>
        <v>2</v>
      </c>
      <c r="AF39" s="249">
        <f>'Crisis Indicator Data'!AC36</f>
        <v>0</v>
      </c>
      <c r="AG39" s="249">
        <f>'Crisis Indicator Data'!AD36</f>
        <v>2</v>
      </c>
      <c r="AH39" s="249">
        <f t="shared" si="22"/>
        <v>2</v>
      </c>
      <c r="AI39" s="249">
        <f>'Crisis Indicator Data'!AE36</f>
        <v>1</v>
      </c>
      <c r="AJ39" s="249">
        <f>'Crisis Indicator Data'!AF36</f>
        <v>0</v>
      </c>
      <c r="AK39" s="249">
        <f>'Crisis Indicator Data'!AG36</f>
        <v>2</v>
      </c>
      <c r="AL39" s="249">
        <f t="shared" si="23"/>
        <v>3</v>
      </c>
      <c r="AM39" s="242">
        <f t="shared" si="24"/>
        <v>2</v>
      </c>
      <c r="AN39" s="242">
        <f t="shared" si="25"/>
        <v>2.5</v>
      </c>
    </row>
    <row r="40" spans="1:40" ht="13.5" customHeight="1" x14ac:dyDescent="0.25">
      <c r="A40" s="143" t="str">
        <f>'Crisis Indicator Data'!A37</f>
        <v>Hurricane Eta and Iota in Guatemala</v>
      </c>
      <c r="B40" s="144" t="str">
        <f>'Crisis Indicator Data'!B37</f>
        <v>Tropical cyclone</v>
      </c>
      <c r="C40" s="144" t="str">
        <f>'Crisis Indicator Data'!C37</f>
        <v>GTM003</v>
      </c>
      <c r="D40" s="144" t="str">
        <f>'Crisis Indicator Data'!D37</f>
        <v>Guatemala</v>
      </c>
      <c r="E40" s="145" t="str">
        <f>'Crisis Indicator Data'!E37</f>
        <v>GTM</v>
      </c>
      <c r="F40" s="242">
        <f>IF(B40="Regional crisis",(IF(VLOOKUP($C40,'Regional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1.1000000000000001</v>
      </c>
      <c r="G40" s="242">
        <f>IF(B40="Regional crisis",(IF(VLOOKUP($C40,'Regional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242">
        <f t="shared" si="13"/>
        <v>2.0499999999999998</v>
      </c>
      <c r="I40" s="242">
        <f>IF(B40="Regional crisis",(IF(VLOOKUP($C40,'Regional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2.5</v>
      </c>
      <c r="J40" s="242">
        <f>IF(B40="Regional crisis",(IF(VLOOKUP($C40,'Regional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3.9</v>
      </c>
      <c r="K40" s="242">
        <f t="shared" si="14"/>
        <v>3.2</v>
      </c>
      <c r="L40" s="242">
        <f>IF(B40="Regional crisis",(IF(VLOOKUP($C40,'Regional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3.3</v>
      </c>
      <c r="M40" s="242">
        <f>IF(B40="Regional crisis",(IF(VLOOKUP($C40,'Regional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2.9</v>
      </c>
      <c r="N40" s="242">
        <f t="shared" si="15"/>
        <v>3.0999999999999996</v>
      </c>
      <c r="O40" s="242">
        <f t="shared" si="16"/>
        <v>2.7833333333333332</v>
      </c>
      <c r="P40" s="242">
        <f>IF(B40="Regional crisis",VLOOKUP(C40,'Regional Crises'!$B$1:$R$69,12,FALSE),VLOOKUP(E40,'Country Indicator Data'!$B$4:$I$300,8,FALSE))</f>
        <v>6</v>
      </c>
      <c r="Q40" s="242">
        <f>IF($B40="Regional crisis",((IF(VLOOKUP($C40,'Regional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4.7</v>
      </c>
      <c r="R40" s="242">
        <f t="shared" si="17"/>
        <v>5.35</v>
      </c>
      <c r="S40" s="242">
        <f>IF(B40="Regional crisis",((IF(VLOOKUP($C40,'Regional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3.7</v>
      </c>
      <c r="T40" s="242">
        <f>IF(B40="Regional crisis",((IF(VLOOKUP($C40,'Regional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3.6</v>
      </c>
      <c r="U40" s="242">
        <f>IF(B40="Regional crisis",((IF(VLOOKUP($C40,'Regional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242">
        <f>IF(B40="Regional crisis",((IF(VLOOKUP($C40,'Regional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2.4</v>
      </c>
      <c r="W40" s="242">
        <f t="shared" si="18"/>
        <v>3.3</v>
      </c>
      <c r="X40" s="242">
        <f t="shared" si="19"/>
        <v>3.8</v>
      </c>
      <c r="Y40" s="249">
        <f>IF('Core Indicators'!FC37="x","x",IF('Core Indicators'!FC37&gt;=5,5,IF('Core Indicators'!FC37&gt;=4,4,IF('Core Indicators'!FC37&gt;=3,3,IF('Core Indicators'!FC37&gt;=2,2,IF('Core Indicators'!FC37&gt;=1,1,0))))))</f>
        <v>3</v>
      </c>
      <c r="Z40" s="242">
        <f t="shared" si="20"/>
        <v>3</v>
      </c>
      <c r="AA40" s="249">
        <f>'Crisis Indicator Data'!Y37</f>
        <v>0</v>
      </c>
      <c r="AB40" s="249">
        <f>'Crisis Indicator Data'!Z37</f>
        <v>1</v>
      </c>
      <c r="AC40" s="249">
        <f>'Crisis Indicator Data'!AA37</f>
        <v>1</v>
      </c>
      <c r="AD40" s="249">
        <f>'Crisis Indicator Data'!AB37</f>
        <v>0</v>
      </c>
      <c r="AE40" s="249">
        <f t="shared" si="21"/>
        <v>2</v>
      </c>
      <c r="AF40" s="249">
        <f>'Crisis Indicator Data'!AC37</f>
        <v>0</v>
      </c>
      <c r="AG40" s="249">
        <f>'Crisis Indicator Data'!AD37</f>
        <v>2</v>
      </c>
      <c r="AH40" s="249">
        <f t="shared" si="22"/>
        <v>2</v>
      </c>
      <c r="AI40" s="249">
        <f>'Crisis Indicator Data'!AE37</f>
        <v>1</v>
      </c>
      <c r="AJ40" s="249">
        <f>'Crisis Indicator Data'!AF37</f>
        <v>0</v>
      </c>
      <c r="AK40" s="249">
        <f>'Crisis Indicator Data'!AG37</f>
        <v>2</v>
      </c>
      <c r="AL40" s="249">
        <f t="shared" si="23"/>
        <v>3</v>
      </c>
      <c r="AM40" s="242">
        <f t="shared" si="24"/>
        <v>2</v>
      </c>
      <c r="AN40" s="242">
        <f t="shared" si="25"/>
        <v>2.5</v>
      </c>
    </row>
    <row r="41" spans="1:40" ht="13.5" customHeight="1" x14ac:dyDescent="0.25">
      <c r="A41" s="143" t="str">
        <f>'Crisis Indicator Data'!A38</f>
        <v>Complex crisis in Honduras</v>
      </c>
      <c r="B41" s="144" t="str">
        <f>'Crisis Indicator Data'!B38</f>
        <v>Complex crisis</v>
      </c>
      <c r="C41" s="144" t="str">
        <f>'Crisis Indicator Data'!C38</f>
        <v>HND001</v>
      </c>
      <c r="D41" s="144" t="str">
        <f>'Crisis Indicator Data'!D38</f>
        <v>Honduras</v>
      </c>
      <c r="E41" s="145" t="str">
        <f>'Crisis Indicator Data'!E38</f>
        <v>HND</v>
      </c>
      <c r="F41" s="242">
        <f>IF(B41="Regional crisis",(IF(VLOOKUP($C41,'Regional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1.8</v>
      </c>
      <c r="G41" s="242">
        <f>IF(B41="Regional crisis",(IF(VLOOKUP($C41,'Regional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2.7</v>
      </c>
      <c r="H41" s="242">
        <f t="shared" si="13"/>
        <v>2.25</v>
      </c>
      <c r="I41" s="242">
        <f>IF(B41="Regional crisis",(IF(VLOOKUP($C41,'Regional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0.8</v>
      </c>
      <c r="J41" s="242">
        <f>IF(B41="Regional crisis",(IF(VLOOKUP($C41,'Regional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0.7</v>
      </c>
      <c r="K41" s="242">
        <f t="shared" si="14"/>
        <v>0.75</v>
      </c>
      <c r="L41" s="242">
        <f>IF(B41="Regional crisis",(IF(VLOOKUP($C41,'Regional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3.2</v>
      </c>
      <c r="M41" s="242">
        <f>IF(B41="Regional crisis",(IF(VLOOKUP($C41,'Regional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2.9</v>
      </c>
      <c r="N41" s="242">
        <f t="shared" si="15"/>
        <v>3.05</v>
      </c>
      <c r="O41" s="242">
        <f t="shared" si="16"/>
        <v>2.0166666666666666</v>
      </c>
      <c r="P41" s="242">
        <f>IF(B41="Regional crisis",VLOOKUP(C41,'Regional Crises'!$B$1:$R$69,12,FALSE),VLOOKUP(E41,'Country Indicator Data'!$B$4:$I$300,8,FALSE))</f>
        <v>6</v>
      </c>
      <c r="Q41" s="242">
        <f>IF($B41="Regional crisis",((IF(VLOOKUP($C41,'Regional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4.7</v>
      </c>
      <c r="R41" s="242">
        <f t="shared" si="17"/>
        <v>5.35</v>
      </c>
      <c r="S41" s="242">
        <f>IF(B41="Regional crisis",((IF(VLOOKUP($C41,'Regional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3.7</v>
      </c>
      <c r="T41" s="242">
        <f>IF(B41="Regional crisis",((IF(VLOOKUP($C41,'Regional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3.5</v>
      </c>
      <c r="U41" s="242">
        <f>IF(B41="Regional crisis",((IF(VLOOKUP($C41,'Regional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242">
        <f>IF(B41="Regional crisis",((IF(VLOOKUP($C41,'Regional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2.8</v>
      </c>
      <c r="W41" s="242">
        <f t="shared" si="18"/>
        <v>3.4</v>
      </c>
      <c r="X41" s="242">
        <f t="shared" si="19"/>
        <v>3.6</v>
      </c>
      <c r="Y41" s="249">
        <f>IF('Core Indicators'!FC38="x","x",IF('Core Indicators'!FC38&gt;=5,5,IF('Core Indicators'!FC38&gt;=4,4,IF('Core Indicators'!FC38&gt;=3,3,IF('Core Indicators'!FC38&gt;=2,2,IF('Core Indicators'!FC38&gt;=1,1,0))))))</f>
        <v>3</v>
      </c>
      <c r="Z41" s="242">
        <f t="shared" si="20"/>
        <v>3</v>
      </c>
      <c r="AA41" s="249">
        <f>'Crisis Indicator Data'!Y38</f>
        <v>0</v>
      </c>
      <c r="AB41" s="249">
        <f>'Crisis Indicator Data'!Z38</f>
        <v>1</v>
      </c>
      <c r="AC41" s="249">
        <f>'Crisis Indicator Data'!AA38</f>
        <v>1</v>
      </c>
      <c r="AD41" s="249">
        <f>'Crisis Indicator Data'!AB38</f>
        <v>0</v>
      </c>
      <c r="AE41" s="249">
        <f t="shared" si="21"/>
        <v>2</v>
      </c>
      <c r="AF41" s="249">
        <f>'Crisis Indicator Data'!AC38</f>
        <v>0</v>
      </c>
      <c r="AG41" s="249">
        <f>'Crisis Indicator Data'!AD38</f>
        <v>2</v>
      </c>
      <c r="AH41" s="249">
        <f t="shared" si="22"/>
        <v>2</v>
      </c>
      <c r="AI41" s="249">
        <f>'Crisis Indicator Data'!AE38</f>
        <v>3</v>
      </c>
      <c r="AJ41" s="249">
        <f>'Crisis Indicator Data'!AF38</f>
        <v>0</v>
      </c>
      <c r="AK41" s="249">
        <f>'Crisis Indicator Data'!AG38</f>
        <v>2</v>
      </c>
      <c r="AL41" s="249">
        <f t="shared" si="23"/>
        <v>4</v>
      </c>
      <c r="AM41" s="242">
        <f t="shared" si="24"/>
        <v>3</v>
      </c>
      <c r="AN41" s="242">
        <f t="shared" si="25"/>
        <v>3</v>
      </c>
    </row>
    <row r="42" spans="1:40" ht="13.5" customHeight="1" x14ac:dyDescent="0.25">
      <c r="A42" s="143" t="str">
        <f>'Crisis Indicator Data'!A39</f>
        <v>Hurricane Eta and Iota in Honduras</v>
      </c>
      <c r="B42" s="144" t="str">
        <f>'Crisis Indicator Data'!B39</f>
        <v>Tropical cyclone</v>
      </c>
      <c r="C42" s="144" t="str">
        <f>'Crisis Indicator Data'!C39</f>
        <v>HND002</v>
      </c>
      <c r="D42" s="144" t="str">
        <f>'Crisis Indicator Data'!D39</f>
        <v>Honduras</v>
      </c>
      <c r="E42" s="145" t="str">
        <f>'Crisis Indicator Data'!E39</f>
        <v>HND</v>
      </c>
      <c r="F42" s="242">
        <f>IF(B42="Regional crisis",(IF(VLOOKUP($C42,'Regional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242">
        <f>IF(B42="Regional crisis",(IF(VLOOKUP($C42,'Regional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2.7</v>
      </c>
      <c r="H42" s="242">
        <f t="shared" si="13"/>
        <v>2.25</v>
      </c>
      <c r="I42" s="242">
        <f>IF(B42="Regional crisis",(IF(VLOOKUP($C42,'Regional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0.8</v>
      </c>
      <c r="J42" s="242">
        <f>IF(B42="Regional crisis",(IF(VLOOKUP($C42,'Regional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0.7</v>
      </c>
      <c r="K42" s="242">
        <f t="shared" si="14"/>
        <v>0.75</v>
      </c>
      <c r="L42" s="242">
        <f>IF(B42="Regional crisis",(IF(VLOOKUP($C42,'Regional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3.2</v>
      </c>
      <c r="M42" s="242">
        <f>IF(B42="Regional crisis",(IF(VLOOKUP($C42,'Regional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2.9</v>
      </c>
      <c r="N42" s="242">
        <f t="shared" si="15"/>
        <v>3.05</v>
      </c>
      <c r="O42" s="242">
        <f t="shared" si="16"/>
        <v>2.0166666666666666</v>
      </c>
      <c r="P42" s="242">
        <f>IF(B42="Regional crisis",VLOOKUP(C42,'Regional Crises'!$B$1:$R$69,12,FALSE),VLOOKUP(E42,'Country Indicator Data'!$B$4:$I$300,8,FALSE))</f>
        <v>6</v>
      </c>
      <c r="Q42" s="242">
        <f>IF($B42="Regional crisis",((IF(VLOOKUP($C42,'Regional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4.7</v>
      </c>
      <c r="R42" s="242">
        <f t="shared" si="17"/>
        <v>5.35</v>
      </c>
      <c r="S42" s="242">
        <f>IF(B42="Regional crisis",((IF(VLOOKUP($C42,'Regional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3.7</v>
      </c>
      <c r="T42" s="242">
        <f>IF(B42="Regional crisis",((IF(VLOOKUP($C42,'Regional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3.5</v>
      </c>
      <c r="U42" s="242">
        <f>IF(B42="Regional crisis",((IF(VLOOKUP($C42,'Regional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242">
        <f>IF(B42="Regional crisis",((IF(VLOOKUP($C42,'Regional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2.8</v>
      </c>
      <c r="W42" s="242">
        <f t="shared" si="18"/>
        <v>3.4</v>
      </c>
      <c r="X42" s="242">
        <f t="shared" si="19"/>
        <v>3.6</v>
      </c>
      <c r="Y42" s="249">
        <f>IF('Core Indicators'!FC39="x","x",IF('Core Indicators'!FC39&gt;=5,5,IF('Core Indicators'!FC39&gt;=4,4,IF('Core Indicators'!FC39&gt;=3,3,IF('Core Indicators'!FC39&gt;=2,2,IF('Core Indicators'!FC39&gt;=1,1,0))))))</f>
        <v>3</v>
      </c>
      <c r="Z42" s="242">
        <f t="shared" si="20"/>
        <v>3</v>
      </c>
      <c r="AA42" s="249">
        <f>'Crisis Indicator Data'!Y39</f>
        <v>0</v>
      </c>
      <c r="AB42" s="249">
        <f>'Crisis Indicator Data'!Z39</f>
        <v>1</v>
      </c>
      <c r="AC42" s="249">
        <f>'Crisis Indicator Data'!AA39</f>
        <v>1</v>
      </c>
      <c r="AD42" s="249">
        <f>'Crisis Indicator Data'!AB39</f>
        <v>0</v>
      </c>
      <c r="AE42" s="249">
        <f t="shared" si="21"/>
        <v>2</v>
      </c>
      <c r="AF42" s="249">
        <f>'Crisis Indicator Data'!AC39</f>
        <v>0</v>
      </c>
      <c r="AG42" s="249">
        <f>'Crisis Indicator Data'!AD39</f>
        <v>2</v>
      </c>
      <c r="AH42" s="249">
        <f t="shared" si="22"/>
        <v>2</v>
      </c>
      <c r="AI42" s="249">
        <f>'Crisis Indicator Data'!AE39</f>
        <v>3</v>
      </c>
      <c r="AJ42" s="249">
        <f>'Crisis Indicator Data'!AF39</f>
        <v>0</v>
      </c>
      <c r="AK42" s="249">
        <f>'Crisis Indicator Data'!AG39</f>
        <v>2</v>
      </c>
      <c r="AL42" s="249">
        <f t="shared" si="23"/>
        <v>4</v>
      </c>
      <c r="AM42" s="242">
        <f t="shared" si="24"/>
        <v>3</v>
      </c>
      <c r="AN42" s="242">
        <f t="shared" si="25"/>
        <v>3</v>
      </c>
    </row>
    <row r="43" spans="1:40" ht="13.5" customHeight="1" x14ac:dyDescent="0.25">
      <c r="A43" s="143" t="str">
        <f>'Crisis Indicator Data'!A40</f>
        <v>Complex crisis in Haiti</v>
      </c>
      <c r="B43" s="144" t="str">
        <f>'Crisis Indicator Data'!B40</f>
        <v>Complex crisis</v>
      </c>
      <c r="C43" s="144" t="str">
        <f>'Crisis Indicator Data'!C40</f>
        <v>HTI001</v>
      </c>
      <c r="D43" s="144" t="str">
        <f>'Crisis Indicator Data'!D40</f>
        <v>Haiti</v>
      </c>
      <c r="E43" s="145" t="str">
        <f>'Crisis Indicator Data'!E40</f>
        <v>HTI</v>
      </c>
      <c r="F43" s="242">
        <f>IF(B43="Regional crisis",(IF(VLOOKUP($C43,'Regional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2.1</v>
      </c>
      <c r="G43" s="242">
        <f>IF(B43="Regional crisis",(IF(VLOOKUP($C43,'Regional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2.9</v>
      </c>
      <c r="H43" s="242">
        <f t="shared" si="13"/>
        <v>2.5</v>
      </c>
      <c r="I43" s="242">
        <f>IF(B43="Regional crisis",(IF(VLOOKUP($C43,'Regional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0</v>
      </c>
      <c r="J43" s="242">
        <f>IF(B43="Regional crisis",(IF(VLOOKUP($C43,'Regional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v>
      </c>
      <c r="K43" s="242">
        <f t="shared" si="14"/>
        <v>0</v>
      </c>
      <c r="L43" s="242">
        <f>IF(B43="Regional crisis",(IF(VLOOKUP($C43,'Regional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4.0999999999999996</v>
      </c>
      <c r="M43" s="242">
        <f>IF(B43="Regional crisis",(IF(VLOOKUP($C43,'Regional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2</v>
      </c>
      <c r="N43" s="242">
        <f t="shared" si="15"/>
        <v>3.05</v>
      </c>
      <c r="O43" s="242">
        <f t="shared" si="16"/>
        <v>1.8499999999999999</v>
      </c>
      <c r="P43" s="242">
        <f>IF(B43="Regional crisis",VLOOKUP(C43,'Regional Crises'!$B$1:$R$69,12,FALSE),VLOOKUP(E43,'Country Indicator Data'!$B$4:$I$300,8,FALSE))</f>
        <v>6</v>
      </c>
      <c r="Q43" s="242">
        <f>IF($B43="Regional crisis",((IF(VLOOKUP($C43,'Regional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4.8</v>
      </c>
      <c r="R43" s="242">
        <f t="shared" si="17"/>
        <v>5.4</v>
      </c>
      <c r="S43" s="242">
        <f>IF(B43="Regional crisis",((IF(VLOOKUP($C43,'Regional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4.0999999999999996</v>
      </c>
      <c r="T43" s="242">
        <f>IF(B43="Regional crisis",((IF(VLOOKUP($C43,'Regional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3.5</v>
      </c>
      <c r="U43" s="242">
        <f>IF(B43="Regional crisis",((IF(VLOOKUP($C43,'Regional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3.5</v>
      </c>
      <c r="V43" s="242">
        <f>IF(B43="Regional crisis",((IF(VLOOKUP($C43,'Regional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3.1</v>
      </c>
      <c r="W43" s="242">
        <f t="shared" si="18"/>
        <v>3.6</v>
      </c>
      <c r="X43" s="242">
        <f t="shared" si="19"/>
        <v>3.6</v>
      </c>
      <c r="Y43" s="249">
        <f>IF('Core Indicators'!FC40="x","x",IF('Core Indicators'!FC40&gt;=5,5,IF('Core Indicators'!FC40&gt;=4,4,IF('Core Indicators'!FC40&gt;=3,3,IF('Core Indicators'!FC40&gt;=2,2,IF('Core Indicators'!FC40&gt;=1,1,0))))))</f>
        <v>3</v>
      </c>
      <c r="Z43" s="242">
        <f t="shared" si="20"/>
        <v>3</v>
      </c>
      <c r="AA43" s="249">
        <f>'Crisis Indicator Data'!Y40</f>
        <v>0</v>
      </c>
      <c r="AB43" s="249">
        <f>'Crisis Indicator Data'!Z40</f>
        <v>3</v>
      </c>
      <c r="AC43" s="249">
        <f>'Crisis Indicator Data'!AA40</f>
        <v>2</v>
      </c>
      <c r="AD43" s="249">
        <f>'Crisis Indicator Data'!AB40</f>
        <v>0</v>
      </c>
      <c r="AE43" s="249">
        <f t="shared" si="21"/>
        <v>2</v>
      </c>
      <c r="AF43" s="249">
        <f>'Crisis Indicator Data'!AC40</f>
        <v>0</v>
      </c>
      <c r="AG43" s="249">
        <f>'Crisis Indicator Data'!AD40</f>
        <v>2</v>
      </c>
      <c r="AH43" s="249">
        <f t="shared" si="22"/>
        <v>2</v>
      </c>
      <c r="AI43" s="249">
        <f>'Crisis Indicator Data'!AE40</f>
        <v>2</v>
      </c>
      <c r="AJ43" s="249">
        <f>'Crisis Indicator Data'!AF40</f>
        <v>0</v>
      </c>
      <c r="AK43" s="249">
        <f>'Crisis Indicator Data'!AG40</f>
        <v>3</v>
      </c>
      <c r="AL43" s="249">
        <f t="shared" si="23"/>
        <v>4</v>
      </c>
      <c r="AM43" s="242">
        <f t="shared" si="24"/>
        <v>3</v>
      </c>
      <c r="AN43" s="242">
        <f t="shared" si="25"/>
        <v>3</v>
      </c>
    </row>
    <row r="44" spans="1:40" ht="13.5" customHeight="1" x14ac:dyDescent="0.25">
      <c r="A44" s="143" t="str">
        <f>'Crisis Indicator Data'!A41</f>
        <v xml:space="preserve">Nippes Earthquake </v>
      </c>
      <c r="B44" s="144" t="str">
        <f>'Crisis Indicator Data'!B41</f>
        <v>Earthquake</v>
      </c>
      <c r="C44" s="144" t="str">
        <f>'Crisis Indicator Data'!C41</f>
        <v>HTI002</v>
      </c>
      <c r="D44" s="144" t="str">
        <f>'Crisis Indicator Data'!D41</f>
        <v>Haiti</v>
      </c>
      <c r="E44" s="145" t="str">
        <f>'Crisis Indicator Data'!E41</f>
        <v>HTI</v>
      </c>
      <c r="F44" s="242">
        <f>IF(B44="Regional crisis",(IF(VLOOKUP($C44,'Regional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2.1</v>
      </c>
      <c r="G44" s="242">
        <f>IF(B44="Regional crisis",(IF(VLOOKUP($C44,'Regional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2.9</v>
      </c>
      <c r="H44" s="242">
        <f t="shared" si="13"/>
        <v>2.5</v>
      </c>
      <c r="I44" s="242">
        <f>IF(B44="Regional crisis",(IF(VLOOKUP($C44,'Regional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v>
      </c>
      <c r="J44" s="242">
        <f>IF(B44="Regional crisis",(IF(VLOOKUP($C44,'Regional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v>
      </c>
      <c r="K44" s="242">
        <f t="shared" si="14"/>
        <v>0</v>
      </c>
      <c r="L44" s="242">
        <f>IF(B44="Regional crisis",(IF(VLOOKUP($C44,'Regional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4.0999999999999996</v>
      </c>
      <c r="M44" s="242">
        <f>IF(B44="Regional crisis",(IF(VLOOKUP($C44,'Regional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2</v>
      </c>
      <c r="N44" s="242">
        <f t="shared" si="15"/>
        <v>3.05</v>
      </c>
      <c r="O44" s="242">
        <f t="shared" si="16"/>
        <v>1.8499999999999999</v>
      </c>
      <c r="P44" s="242">
        <f>IF(B44="Regional crisis",VLOOKUP(C44,'Regional Crises'!$B$1:$R$69,12,FALSE),VLOOKUP(E44,'Country Indicator Data'!$B$4:$I$300,8,FALSE))</f>
        <v>6</v>
      </c>
      <c r="Q44" s="242">
        <f>IF($B44="Regional crisis",((IF(VLOOKUP($C44,'Regional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4.8</v>
      </c>
      <c r="R44" s="242">
        <f t="shared" si="17"/>
        <v>5.4</v>
      </c>
      <c r="S44" s="242">
        <f>IF(B44="Regional crisis",((IF(VLOOKUP($C44,'Regional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4.0999999999999996</v>
      </c>
      <c r="T44" s="242">
        <f>IF(B44="Regional crisis",((IF(VLOOKUP($C44,'Regional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3.5</v>
      </c>
      <c r="U44" s="242">
        <f>IF(B44="Regional crisis",((IF(VLOOKUP($C44,'Regional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3.5</v>
      </c>
      <c r="V44" s="242">
        <f>IF(B44="Regional crisis",((IF(VLOOKUP($C44,'Regional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3.1</v>
      </c>
      <c r="W44" s="242">
        <f t="shared" si="18"/>
        <v>3.6</v>
      </c>
      <c r="X44" s="242">
        <f t="shared" si="19"/>
        <v>3.6</v>
      </c>
      <c r="Y44" s="249">
        <f>IF('Core Indicators'!FC41="x","x",IF('Core Indicators'!FC41&gt;=5,5,IF('Core Indicators'!FC41&gt;=4,4,IF('Core Indicators'!FC41&gt;=3,3,IF('Core Indicators'!FC41&gt;=2,2,IF('Core Indicators'!FC41&gt;=1,1,0))))))</f>
        <v>3</v>
      </c>
      <c r="Z44" s="242">
        <f t="shared" si="20"/>
        <v>3</v>
      </c>
      <c r="AA44" s="249">
        <f>'Crisis Indicator Data'!Y41</f>
        <v>0</v>
      </c>
      <c r="AB44" s="249">
        <f>'Crisis Indicator Data'!Z41</f>
        <v>1</v>
      </c>
      <c r="AC44" s="249">
        <f>'Crisis Indicator Data'!AA41</f>
        <v>2</v>
      </c>
      <c r="AD44" s="249">
        <f>'Crisis Indicator Data'!AB41</f>
        <v>0</v>
      </c>
      <c r="AE44" s="249">
        <f t="shared" si="21"/>
        <v>2</v>
      </c>
      <c r="AF44" s="249">
        <f>'Crisis Indicator Data'!AC41</f>
        <v>0</v>
      </c>
      <c r="AG44" s="249">
        <f>'Crisis Indicator Data'!AD41</f>
        <v>2</v>
      </c>
      <c r="AH44" s="249">
        <f t="shared" si="22"/>
        <v>2</v>
      </c>
      <c r="AI44" s="249">
        <f>'Crisis Indicator Data'!AE41</f>
        <v>1</v>
      </c>
      <c r="AJ44" s="249">
        <f>'Crisis Indicator Data'!AF41</f>
        <v>0</v>
      </c>
      <c r="AK44" s="249">
        <f>'Crisis Indicator Data'!AG41</f>
        <v>3</v>
      </c>
      <c r="AL44" s="249">
        <f t="shared" si="23"/>
        <v>3</v>
      </c>
      <c r="AM44" s="242">
        <f t="shared" si="24"/>
        <v>2</v>
      </c>
      <c r="AN44" s="242">
        <f t="shared" si="25"/>
        <v>2.5</v>
      </c>
    </row>
    <row r="45" spans="1:40" ht="13.5" customHeight="1" x14ac:dyDescent="0.25">
      <c r="A45" s="143" t="str">
        <f>'Crisis Indicator Data'!A42</f>
        <v>Papua Conflict</v>
      </c>
      <c r="B45" s="144" t="str">
        <f>'Crisis Indicator Data'!B42</f>
        <v>Conflict</v>
      </c>
      <c r="C45" s="144" t="str">
        <f>'Crisis Indicator Data'!C42</f>
        <v>IDN002</v>
      </c>
      <c r="D45" s="144" t="str">
        <f>'Crisis Indicator Data'!D42</f>
        <v>Indonesia</v>
      </c>
      <c r="E45" s="145" t="str">
        <f>'Crisis Indicator Data'!E42</f>
        <v>IDN</v>
      </c>
      <c r="F45" s="242">
        <f>IF(B45="Regional crisis",(IF(VLOOKUP($C45,'Regional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3.2</v>
      </c>
      <c r="G45" s="242">
        <f>IF(B45="Regional crisis",(IF(VLOOKUP($C45,'Regional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1.8</v>
      </c>
      <c r="H45" s="242">
        <f t="shared" si="13"/>
        <v>2.5</v>
      </c>
      <c r="I45" s="242">
        <f>IF(B45="Regional crisis",(IF(VLOOKUP($C45,'Regional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3.9</v>
      </c>
      <c r="J45" s="242">
        <f>IF(B45="Regional crisis",(IF(VLOOKUP($C45,'Regional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1.1000000000000001</v>
      </c>
      <c r="K45" s="242">
        <f t="shared" si="14"/>
        <v>2.5</v>
      </c>
      <c r="L45" s="242">
        <f>IF(B45="Regional crisis",(IF(VLOOKUP($C45,'Regional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v>
      </c>
      <c r="M45" s="242">
        <f>IF(B45="Regional crisis",(IF(VLOOKUP($C45,'Regional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1.7</v>
      </c>
      <c r="N45" s="242">
        <f t="shared" si="15"/>
        <v>2.35</v>
      </c>
      <c r="O45" s="242">
        <f t="shared" si="16"/>
        <v>2.4499999999999997</v>
      </c>
      <c r="P45" s="242">
        <f>IF(B45="Regional crisis",VLOOKUP(C45,'Regional Crises'!$B$1:$R$69,12,FALSE),VLOOKUP(E45,'Country Indicator Data'!$B$4:$I$300,8,FALSE))</f>
        <v>6</v>
      </c>
      <c r="Q45" s="242">
        <f>IF($B45="Regional crisis",((IF(VLOOKUP($C45,'Regional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2.6</v>
      </c>
      <c r="R45" s="242">
        <f t="shared" si="17"/>
        <v>4.3</v>
      </c>
      <c r="S45" s="242">
        <f>IF(B45="Regional crisis",((IF(VLOOKUP($C45,'Regional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v>
      </c>
      <c r="T45" s="242">
        <f>IF(B45="Regional crisis",((IF(VLOOKUP($C45,'Regional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2.8</v>
      </c>
      <c r="U45" s="242">
        <f>IF(B45="Regional crisis",((IF(VLOOKUP($C45,'Regional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2</v>
      </c>
      <c r="V45" s="242">
        <f>IF(B45="Regional crisis",((IF(VLOOKUP($C45,'Regional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2</v>
      </c>
      <c r="W45" s="242">
        <f t="shared" si="18"/>
        <v>2.5</v>
      </c>
      <c r="X45" s="242">
        <f t="shared" si="19"/>
        <v>3.1</v>
      </c>
      <c r="Y45" s="249">
        <f>IF('Core Indicators'!FC42="x","x",IF('Core Indicators'!FC42&gt;=5,5,IF('Core Indicators'!FC42&gt;=4,4,IF('Core Indicators'!FC42&gt;=3,3,IF('Core Indicators'!FC42&gt;=2,2,IF('Core Indicators'!FC42&gt;=1,1,0))))))</f>
        <v>4</v>
      </c>
      <c r="Z45" s="242">
        <f t="shared" si="20"/>
        <v>4</v>
      </c>
      <c r="AA45" s="249">
        <f>'Crisis Indicator Data'!Y42</f>
        <v>1</v>
      </c>
      <c r="AB45" s="249">
        <f>'Crisis Indicator Data'!Z42</f>
        <v>2</v>
      </c>
      <c r="AC45" s="249">
        <f>'Crisis Indicator Data'!AA42</f>
        <v>2</v>
      </c>
      <c r="AD45" s="249">
        <f>'Crisis Indicator Data'!AB42</f>
        <v>0</v>
      </c>
      <c r="AE45" s="249">
        <f t="shared" si="21"/>
        <v>2</v>
      </c>
      <c r="AF45" s="249">
        <f>'Crisis Indicator Data'!AC42</f>
        <v>2</v>
      </c>
      <c r="AG45" s="249">
        <f>'Crisis Indicator Data'!AD42</f>
        <v>0</v>
      </c>
      <c r="AH45" s="249">
        <f t="shared" si="22"/>
        <v>2</v>
      </c>
      <c r="AI45" s="249">
        <f>'Crisis Indicator Data'!AE42</f>
        <v>3</v>
      </c>
      <c r="AJ45" s="249">
        <f>'Crisis Indicator Data'!AF42</f>
        <v>0</v>
      </c>
      <c r="AK45" s="249">
        <f>'Crisis Indicator Data'!AG42</f>
        <v>1</v>
      </c>
      <c r="AL45" s="249">
        <f t="shared" si="23"/>
        <v>3</v>
      </c>
      <c r="AM45" s="242">
        <f t="shared" si="24"/>
        <v>2</v>
      </c>
      <c r="AN45" s="242">
        <f t="shared" si="25"/>
        <v>3</v>
      </c>
    </row>
    <row r="46" spans="1:40" ht="13.5" customHeight="1" x14ac:dyDescent="0.25">
      <c r="A46" s="143" t="str">
        <f>'Crisis Indicator Data'!A43</f>
        <v>Conflict in Jammu and Kashmir</v>
      </c>
      <c r="B46" s="144" t="str">
        <f>'Crisis Indicator Data'!B43</f>
        <v>Conflict</v>
      </c>
      <c r="C46" s="144" t="str">
        <f>'Crisis Indicator Data'!C43</f>
        <v>IND002</v>
      </c>
      <c r="D46" s="144" t="str">
        <f>'Crisis Indicator Data'!D43</f>
        <v>India</v>
      </c>
      <c r="E46" s="145" t="str">
        <f>'Crisis Indicator Data'!E43</f>
        <v>IND</v>
      </c>
      <c r="F46" s="242">
        <f>IF(B46="Regional crisis",(IF(VLOOKUP($C46,'Regional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2.5</v>
      </c>
      <c r="G46" s="242">
        <f>IF(B46="Regional crisis",(IF(VLOOKUP($C46,'Regional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1.4</v>
      </c>
      <c r="H46" s="242">
        <f t="shared" si="13"/>
        <v>1.95</v>
      </c>
      <c r="I46" s="242">
        <f>IF(B46="Regional crisis",(IF(VLOOKUP($C46,'Regional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4.4000000000000004</v>
      </c>
      <c r="J46" s="242">
        <f>IF(B46="Regional crisis",(IF(VLOOKUP($C46,'Regional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0.1</v>
      </c>
      <c r="K46" s="242">
        <f t="shared" si="14"/>
        <v>2.25</v>
      </c>
      <c r="L46" s="242">
        <f>IF(B46="Regional crisis",(IF(VLOOKUP($C46,'Regional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3.3</v>
      </c>
      <c r="M46" s="242">
        <f>IF(B46="Regional crisis",(IF(VLOOKUP($C46,'Regional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1.3</v>
      </c>
      <c r="N46" s="242">
        <f t="shared" si="15"/>
        <v>2.2999999999999998</v>
      </c>
      <c r="O46" s="242">
        <f t="shared" si="16"/>
        <v>2.1666666666666665</v>
      </c>
      <c r="P46" s="242">
        <f>IF(B46="Regional crisis",VLOOKUP(C46,'Regional Crises'!$B$1:$R$69,12,FALSE),VLOOKUP(E46,'Country Indicator Data'!$B$4:$I$300,8,FALSE))</f>
        <v>6</v>
      </c>
      <c r="Q46" s="242">
        <f>IF($B46="Regional crisis",((IF(VLOOKUP($C46,'Regional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4.7</v>
      </c>
      <c r="R46" s="242">
        <f t="shared" si="17"/>
        <v>5.35</v>
      </c>
      <c r="S46" s="242">
        <f>IF(B46="Regional crisis",((IF(VLOOKUP($C46,'Regional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v>
      </c>
      <c r="T46" s="242">
        <f>IF(B46="Regional crisis",((IF(VLOOKUP($C46,'Regional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2.5</v>
      </c>
      <c r="U46" s="242">
        <f>IF(B46="Regional crisis",((IF(VLOOKUP($C46,'Regional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1.5</v>
      </c>
      <c r="V46" s="242">
        <f>IF(B46="Regional crisis",((IF(VLOOKUP($C46,'Regional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1.5</v>
      </c>
      <c r="W46" s="242">
        <f t="shared" si="18"/>
        <v>2.1</v>
      </c>
      <c r="X46" s="242">
        <f t="shared" si="19"/>
        <v>3.2</v>
      </c>
      <c r="Y46" s="249" t="str">
        <f>IF('Core Indicators'!FC43="x","x",IF('Core Indicators'!FC43&gt;=5,5,IF('Core Indicators'!FC43&gt;=4,4,IF('Core Indicators'!FC43&gt;=3,3,IF('Core Indicators'!FC43&gt;=2,2,IF('Core Indicators'!FC43&gt;=1,1,0))))))</f>
        <v>x</v>
      </c>
      <c r="Z46" s="242" t="str">
        <f t="shared" si="20"/>
        <v>x</v>
      </c>
      <c r="AA46" s="249">
        <f>'Crisis Indicator Data'!Y43</f>
        <v>2</v>
      </c>
      <c r="AB46" s="249">
        <f>'Crisis Indicator Data'!Z43</f>
        <v>1</v>
      </c>
      <c r="AC46" s="249">
        <f>'Crisis Indicator Data'!AA43</f>
        <v>1</v>
      </c>
      <c r="AD46" s="249">
        <f>'Crisis Indicator Data'!AB43</f>
        <v>0</v>
      </c>
      <c r="AE46" s="249">
        <f t="shared" si="21"/>
        <v>2</v>
      </c>
      <c r="AF46" s="249">
        <f>'Crisis Indicator Data'!AC43</f>
        <v>0</v>
      </c>
      <c r="AG46" s="249">
        <f>'Crisis Indicator Data'!AD43</f>
        <v>2</v>
      </c>
      <c r="AH46" s="249">
        <f t="shared" si="22"/>
        <v>2</v>
      </c>
      <c r="AI46" s="249">
        <f>'Crisis Indicator Data'!AE43</f>
        <v>1</v>
      </c>
      <c r="AJ46" s="249">
        <f>'Crisis Indicator Data'!AF43</f>
        <v>1</v>
      </c>
      <c r="AK46" s="249">
        <f>'Crisis Indicator Data'!AG43</f>
        <v>2</v>
      </c>
      <c r="AL46" s="249">
        <f t="shared" si="23"/>
        <v>3</v>
      </c>
      <c r="AM46" s="242">
        <f t="shared" si="24"/>
        <v>2</v>
      </c>
      <c r="AN46" s="242">
        <f t="shared" si="25"/>
        <v>2</v>
      </c>
    </row>
    <row r="47" spans="1:40" ht="13.5" customHeight="1" x14ac:dyDescent="0.25">
      <c r="A47" s="143" t="str">
        <f>'Crisis Indicator Data'!A44</f>
        <v>Afghan Refugees in Iran</v>
      </c>
      <c r="B47" s="144" t="str">
        <f>'Crisis Indicator Data'!B44</f>
        <v>International displacement</v>
      </c>
      <c r="C47" s="144" t="str">
        <f>'Crisis Indicator Data'!C44</f>
        <v>IRN004</v>
      </c>
      <c r="D47" s="144" t="str">
        <f>'Crisis Indicator Data'!D44</f>
        <v>Iran</v>
      </c>
      <c r="E47" s="145" t="str">
        <f>'Crisis Indicator Data'!E44</f>
        <v>IRN</v>
      </c>
      <c r="F47" s="242">
        <f>IF(B47="Regional crisis",(IF(VLOOKUP($C47,'Regional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5</v>
      </c>
      <c r="G47" s="242">
        <f>IF(B47="Regional crisis",(IF(VLOOKUP($C47,'Regional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3.6</v>
      </c>
      <c r="H47" s="242">
        <f t="shared" si="13"/>
        <v>4.3</v>
      </c>
      <c r="I47" s="242">
        <f>IF(B47="Regional crisis",(IF(VLOOKUP($C47,'Regional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3.4</v>
      </c>
      <c r="J47" s="242">
        <f>IF(B47="Regional crisis",(IF(VLOOKUP($C47,'Regional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1.6</v>
      </c>
      <c r="K47" s="242">
        <f t="shared" si="14"/>
        <v>2.5</v>
      </c>
      <c r="L47" s="242">
        <f>IF(B47="Regional crisis",(IF(VLOOKUP($C47,'Regional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3.3</v>
      </c>
      <c r="M47" s="242">
        <f>IF(B47="Regional crisis",(IF(VLOOKUP($C47,'Regional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2.1</v>
      </c>
      <c r="N47" s="242">
        <f t="shared" si="15"/>
        <v>2.7</v>
      </c>
      <c r="O47" s="242">
        <f t="shared" si="16"/>
        <v>3.1666666666666665</v>
      </c>
      <c r="P47" s="242">
        <f>IF(B47="Regional crisis",VLOOKUP(C47,'Regional Crises'!$B$1:$R$69,12,FALSE),VLOOKUP(E47,'Country Indicator Data'!$B$4:$I$300,8,FALSE))</f>
        <v>6</v>
      </c>
      <c r="Q47" s="242">
        <f>IF($B47="Regional crisis",((IF(VLOOKUP($C47,'Regional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0</v>
      </c>
      <c r="R47" s="242">
        <f t="shared" si="17"/>
        <v>3</v>
      </c>
      <c r="S47" s="242">
        <f>IF(B47="Regional crisis",((IF(VLOOKUP($C47,'Regional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3.7</v>
      </c>
      <c r="T47" s="242">
        <f>IF(B47="Regional crisis",((IF(VLOOKUP($C47,'Regional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3.2</v>
      </c>
      <c r="U47" s="242">
        <f>IF(B47="Regional crisis",((IF(VLOOKUP($C47,'Regional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3.9</v>
      </c>
      <c r="V47" s="242">
        <f>IF(B47="Regional crisis",((IF(VLOOKUP($C47,'Regional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4.2</v>
      </c>
      <c r="W47" s="242">
        <f t="shared" si="18"/>
        <v>3.8</v>
      </c>
      <c r="X47" s="242">
        <f t="shared" si="19"/>
        <v>3.3</v>
      </c>
      <c r="Y47" s="249">
        <f>IF('Core Indicators'!FC44="x","x",IF('Core Indicators'!FC44&gt;=5,5,IF('Core Indicators'!FC44&gt;=4,4,IF('Core Indicators'!FC44&gt;=3,3,IF('Core Indicators'!FC44&gt;=2,2,IF('Core Indicators'!FC44&gt;=1,1,0))))))</f>
        <v>2</v>
      </c>
      <c r="Z47" s="242">
        <f t="shared" si="20"/>
        <v>2</v>
      </c>
      <c r="AA47" s="249">
        <f>'Crisis Indicator Data'!Y44</f>
        <v>1</v>
      </c>
      <c r="AB47" s="249">
        <f>'Crisis Indicator Data'!Z44</f>
        <v>1</v>
      </c>
      <c r="AC47" s="249">
        <f>'Crisis Indicator Data'!AA44</f>
        <v>2</v>
      </c>
      <c r="AD47" s="249">
        <f>'Crisis Indicator Data'!AB44</f>
        <v>0</v>
      </c>
      <c r="AE47" s="249">
        <f t="shared" si="21"/>
        <v>2</v>
      </c>
      <c r="AF47" s="249">
        <f>'Crisis Indicator Data'!AC44</f>
        <v>0</v>
      </c>
      <c r="AG47" s="249">
        <f>'Crisis Indicator Data'!AD44</f>
        <v>1</v>
      </c>
      <c r="AH47" s="249">
        <f t="shared" si="22"/>
        <v>1</v>
      </c>
      <c r="AI47" s="249">
        <f>'Crisis Indicator Data'!AE44</f>
        <v>1</v>
      </c>
      <c r="AJ47" s="249">
        <f>'Crisis Indicator Data'!AF44</f>
        <v>1</v>
      </c>
      <c r="AK47" s="249">
        <f>'Crisis Indicator Data'!AG44</f>
        <v>2</v>
      </c>
      <c r="AL47" s="249">
        <f t="shared" si="23"/>
        <v>3</v>
      </c>
      <c r="AM47" s="242">
        <f t="shared" si="24"/>
        <v>2</v>
      </c>
      <c r="AN47" s="242">
        <f t="shared" si="25"/>
        <v>2</v>
      </c>
    </row>
    <row r="48" spans="1:40" ht="13.5" customHeight="1" x14ac:dyDescent="0.25">
      <c r="A48" s="143" t="str">
        <f>'Crisis Indicator Data'!A45</f>
        <v>Multiple crises in Iraq</v>
      </c>
      <c r="B48" s="144" t="str">
        <f>'Crisis Indicator Data'!B45</f>
        <v>Multiple crises country</v>
      </c>
      <c r="C48" s="144" t="str">
        <f>'Crisis Indicator Data'!C45</f>
        <v>IRQ001</v>
      </c>
      <c r="D48" s="144" t="str">
        <f>'Crisis Indicator Data'!D45</f>
        <v>Iraq</v>
      </c>
      <c r="E48" s="145" t="str">
        <f>'Crisis Indicator Data'!E45</f>
        <v>IRQ</v>
      </c>
      <c r="F48" s="242">
        <f>IF(B48="Regional crisis",(IF(VLOOKUP($C48,'Regional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4.3</v>
      </c>
      <c r="G48" s="242">
        <f>IF(B48="Regional crisis",(IF(VLOOKUP($C48,'Regional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v>
      </c>
      <c r="H48" s="242">
        <f t="shared" si="13"/>
        <v>3.65</v>
      </c>
      <c r="I48" s="242">
        <f>IF(B48="Regional crisis",(IF(VLOOKUP($C48,'Regional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2.7</v>
      </c>
      <c r="J48" s="242">
        <f>IF(B48="Regional crisis",(IF(VLOOKUP($C48,'Regional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v>
      </c>
      <c r="K48" s="242">
        <f t="shared" si="14"/>
        <v>1.35</v>
      </c>
      <c r="L48" s="242">
        <f>IF(B48="Regional crisis",(IF(VLOOKUP($C48,'Regional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3.6</v>
      </c>
      <c r="M48" s="242">
        <f>IF(B48="Regional crisis",(IF(VLOOKUP($C48,'Regional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0.6</v>
      </c>
      <c r="N48" s="242">
        <f t="shared" si="15"/>
        <v>2.1</v>
      </c>
      <c r="O48" s="242">
        <f t="shared" si="16"/>
        <v>2.3666666666666667</v>
      </c>
      <c r="P48" s="242">
        <f>IF(B48="Regional crisis",VLOOKUP(C48,'Regional Crises'!$B$1:$R$69,12,FALSE),VLOOKUP(E48,'Country Indicator Data'!$B$4:$I$300,8,FALSE))</f>
        <v>10</v>
      </c>
      <c r="Q48" s="242">
        <f>IF($B48="Regional crisis",((IF(VLOOKUP($C48,'Regional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4.5</v>
      </c>
      <c r="R48" s="242">
        <f t="shared" si="17"/>
        <v>7.25</v>
      </c>
      <c r="S48" s="242">
        <f>IF(B48="Regional crisis",((IF(VLOOKUP($C48,'Regional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4</v>
      </c>
      <c r="T48" s="242">
        <f>IF(B48="Regional crisis",((IF(VLOOKUP($C48,'Regional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4.2</v>
      </c>
      <c r="U48" s="242">
        <f>IF(B48="Regional crisis",((IF(VLOOKUP($C48,'Regional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3.1</v>
      </c>
      <c r="V48" s="242">
        <f>IF(B48="Regional crisis",((IF(VLOOKUP($C48,'Regional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3.5</v>
      </c>
      <c r="W48" s="242">
        <f t="shared" si="18"/>
        <v>3.7</v>
      </c>
      <c r="X48" s="242">
        <f t="shared" si="19"/>
        <v>4.4000000000000004</v>
      </c>
      <c r="Y48" s="249">
        <f>IF('Core Indicators'!FC45="x","x",IF('Core Indicators'!FC45&gt;=5,5,IF('Core Indicators'!FC45&gt;=4,4,IF('Core Indicators'!FC45&gt;=3,3,IF('Core Indicators'!FC45&gt;=2,2,IF('Core Indicators'!FC45&gt;=1,1,0))))))</f>
        <v>5</v>
      </c>
      <c r="Z48" s="242">
        <f t="shared" si="20"/>
        <v>5</v>
      </c>
      <c r="AA48" s="249">
        <f>'Crisis Indicator Data'!Y45</f>
        <v>1</v>
      </c>
      <c r="AB48" s="249">
        <f>'Crisis Indicator Data'!Z45</f>
        <v>3</v>
      </c>
      <c r="AC48" s="249">
        <f>'Crisis Indicator Data'!AA45</f>
        <v>3</v>
      </c>
      <c r="AD48" s="249">
        <f>'Crisis Indicator Data'!AB45</f>
        <v>0</v>
      </c>
      <c r="AE48" s="249">
        <f t="shared" si="21"/>
        <v>3</v>
      </c>
      <c r="AF48" s="249">
        <f>'Crisis Indicator Data'!AC45</f>
        <v>3</v>
      </c>
      <c r="AG48" s="249">
        <f>'Crisis Indicator Data'!AD45</f>
        <v>3</v>
      </c>
      <c r="AH48" s="249">
        <f t="shared" si="22"/>
        <v>5</v>
      </c>
      <c r="AI48" s="249">
        <f>'Crisis Indicator Data'!AE45</f>
        <v>3</v>
      </c>
      <c r="AJ48" s="249">
        <f>'Crisis Indicator Data'!AF45</f>
        <v>3</v>
      </c>
      <c r="AK48" s="249">
        <f>'Crisis Indicator Data'!AG45</f>
        <v>1</v>
      </c>
      <c r="AL48" s="249">
        <f t="shared" si="23"/>
        <v>5</v>
      </c>
      <c r="AM48" s="242">
        <f t="shared" si="24"/>
        <v>4</v>
      </c>
      <c r="AN48" s="242">
        <f t="shared" si="25"/>
        <v>4.5</v>
      </c>
    </row>
    <row r="49" spans="1:40" ht="13.5" customHeight="1" x14ac:dyDescent="0.25">
      <c r="A49" s="143" t="str">
        <f>'Crisis Indicator Data'!A46</f>
        <v>Conflict  in Iraq</v>
      </c>
      <c r="B49" s="144" t="str">
        <f>'Crisis Indicator Data'!B46</f>
        <v>Conflict</v>
      </c>
      <c r="C49" s="144" t="str">
        <f>'Crisis Indicator Data'!C46</f>
        <v>IRQ002</v>
      </c>
      <c r="D49" s="144" t="str">
        <f>'Crisis Indicator Data'!D46</f>
        <v>Iraq</v>
      </c>
      <c r="E49" s="145" t="str">
        <f>'Crisis Indicator Data'!E46</f>
        <v>IRQ</v>
      </c>
      <c r="F49" s="242">
        <f>IF(B49="Regional crisis",(IF(VLOOKUP($C49,'Regional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4.3</v>
      </c>
      <c r="G49" s="242">
        <f>IF(B49="Regional crisis",(IF(VLOOKUP($C49,'Regional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v>
      </c>
      <c r="H49" s="242">
        <f t="shared" si="13"/>
        <v>3.65</v>
      </c>
      <c r="I49" s="242">
        <f>IF(B49="Regional crisis",(IF(VLOOKUP($C49,'Regional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2.7</v>
      </c>
      <c r="J49" s="242">
        <f>IF(B49="Regional crisis",(IF(VLOOKUP($C49,'Regional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v>
      </c>
      <c r="K49" s="242">
        <f t="shared" si="14"/>
        <v>1.35</v>
      </c>
      <c r="L49" s="242">
        <f>IF(B49="Regional crisis",(IF(VLOOKUP($C49,'Regional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3.6</v>
      </c>
      <c r="M49" s="242">
        <f>IF(B49="Regional crisis",(IF(VLOOKUP($C49,'Regional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0.6</v>
      </c>
      <c r="N49" s="242">
        <f t="shared" si="15"/>
        <v>2.1</v>
      </c>
      <c r="O49" s="242">
        <f t="shared" si="16"/>
        <v>2.3666666666666667</v>
      </c>
      <c r="P49" s="242">
        <f>IF(B49="Regional crisis",VLOOKUP(C49,'Regional Crises'!$B$1:$R$69,12,FALSE),VLOOKUP(E49,'Country Indicator Data'!$B$4:$I$300,8,FALSE))</f>
        <v>10</v>
      </c>
      <c r="Q49" s="242">
        <f>IF($B49="Regional crisis",((IF(VLOOKUP($C49,'Regional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4.5</v>
      </c>
      <c r="R49" s="242">
        <f t="shared" si="17"/>
        <v>7.25</v>
      </c>
      <c r="S49" s="242">
        <f>IF(B49="Regional crisis",((IF(VLOOKUP($C49,'Regional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4</v>
      </c>
      <c r="T49" s="242">
        <f>IF(B49="Regional crisis",((IF(VLOOKUP($C49,'Regional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4.2</v>
      </c>
      <c r="U49" s="242">
        <f>IF(B49="Regional crisis",((IF(VLOOKUP($C49,'Regional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3.1</v>
      </c>
      <c r="V49" s="242">
        <f>IF(B49="Regional crisis",((IF(VLOOKUP($C49,'Regional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3.5</v>
      </c>
      <c r="W49" s="242">
        <f t="shared" si="18"/>
        <v>3.7</v>
      </c>
      <c r="X49" s="242">
        <f t="shared" si="19"/>
        <v>4.4000000000000004</v>
      </c>
      <c r="Y49" s="249">
        <f>IF('Core Indicators'!FC46="x","x",IF('Core Indicators'!FC46&gt;=5,5,IF('Core Indicators'!FC46&gt;=4,4,IF('Core Indicators'!FC46&gt;=3,3,IF('Core Indicators'!FC46&gt;=2,2,IF('Core Indicators'!FC46&gt;=1,1,0))))))</f>
        <v>5</v>
      </c>
      <c r="Z49" s="242">
        <f t="shared" si="20"/>
        <v>5</v>
      </c>
      <c r="AA49" s="249">
        <f>'Crisis Indicator Data'!Y46</f>
        <v>1</v>
      </c>
      <c r="AB49" s="249">
        <f>'Crisis Indicator Data'!Z46</f>
        <v>3</v>
      </c>
      <c r="AC49" s="249">
        <f>'Crisis Indicator Data'!AA46</f>
        <v>3</v>
      </c>
      <c r="AD49" s="249">
        <f>'Crisis Indicator Data'!AB46</f>
        <v>0</v>
      </c>
      <c r="AE49" s="249">
        <f t="shared" si="21"/>
        <v>3</v>
      </c>
      <c r="AF49" s="249">
        <f>'Crisis Indicator Data'!AC46</f>
        <v>3</v>
      </c>
      <c r="AG49" s="249">
        <f>'Crisis Indicator Data'!AD46</f>
        <v>3</v>
      </c>
      <c r="AH49" s="249">
        <f t="shared" si="22"/>
        <v>5</v>
      </c>
      <c r="AI49" s="249">
        <f>'Crisis Indicator Data'!AE46</f>
        <v>3</v>
      </c>
      <c r="AJ49" s="249">
        <f>'Crisis Indicator Data'!AF46</f>
        <v>3</v>
      </c>
      <c r="AK49" s="249">
        <f>'Crisis Indicator Data'!AG46</f>
        <v>1</v>
      </c>
      <c r="AL49" s="249">
        <f t="shared" si="23"/>
        <v>5</v>
      </c>
      <c r="AM49" s="242">
        <f t="shared" si="24"/>
        <v>4</v>
      </c>
      <c r="AN49" s="242">
        <f t="shared" si="25"/>
        <v>4.5</v>
      </c>
    </row>
    <row r="50" spans="1:40" ht="13.5" customHeight="1" x14ac:dyDescent="0.25">
      <c r="A50" s="143" t="str">
        <f>'Crisis Indicator Data'!A47</f>
        <v>Syrian and Palestinian refugees in iraq</v>
      </c>
      <c r="B50" s="144" t="str">
        <f>'Crisis Indicator Data'!B47</f>
        <v>International displacement</v>
      </c>
      <c r="C50" s="144" t="str">
        <f>'Crisis Indicator Data'!C47</f>
        <v>IRQ003</v>
      </c>
      <c r="D50" s="144" t="str">
        <f>'Crisis Indicator Data'!D47</f>
        <v>Iraq</v>
      </c>
      <c r="E50" s="145" t="str">
        <f>'Crisis Indicator Data'!E47</f>
        <v>IRQ</v>
      </c>
      <c r="F50" s="242">
        <f>IF(B50="Regional crisis",(IF(VLOOKUP($C50,'Regional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4.3</v>
      </c>
      <c r="G50" s="242">
        <f>IF(B50="Regional crisis",(IF(VLOOKUP($C50,'Regional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v>
      </c>
      <c r="H50" s="242">
        <f t="shared" si="13"/>
        <v>3.65</v>
      </c>
      <c r="I50" s="242">
        <f>IF(B50="Regional crisis",(IF(VLOOKUP($C50,'Regional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2.7</v>
      </c>
      <c r="J50" s="242">
        <f>IF(B50="Regional crisis",(IF(VLOOKUP($C50,'Regional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v>
      </c>
      <c r="K50" s="242">
        <f t="shared" si="14"/>
        <v>1.35</v>
      </c>
      <c r="L50" s="242">
        <f>IF(B50="Regional crisis",(IF(VLOOKUP($C50,'Regional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3.6</v>
      </c>
      <c r="M50" s="242">
        <f>IF(B50="Regional crisis",(IF(VLOOKUP($C50,'Regional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0.6</v>
      </c>
      <c r="N50" s="242">
        <f t="shared" si="15"/>
        <v>2.1</v>
      </c>
      <c r="O50" s="242">
        <f t="shared" si="16"/>
        <v>2.3666666666666667</v>
      </c>
      <c r="P50" s="242">
        <f>IF(B50="Regional crisis",VLOOKUP(C50,'Regional Crises'!$B$1:$R$69,12,FALSE),VLOOKUP(E50,'Country Indicator Data'!$B$4:$I$300,8,FALSE))</f>
        <v>10</v>
      </c>
      <c r="Q50" s="242">
        <f>IF($B50="Regional crisis",((IF(VLOOKUP($C50,'Regional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4.5</v>
      </c>
      <c r="R50" s="242">
        <f t="shared" si="17"/>
        <v>7.25</v>
      </c>
      <c r="S50" s="242">
        <f>IF(B50="Regional crisis",((IF(VLOOKUP($C50,'Regional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4</v>
      </c>
      <c r="T50" s="242">
        <f>IF(B50="Regional crisis",((IF(VLOOKUP($C50,'Regional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4.2</v>
      </c>
      <c r="U50" s="242">
        <f>IF(B50="Regional crisis",((IF(VLOOKUP($C50,'Regional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3.1</v>
      </c>
      <c r="V50" s="242">
        <f>IF(B50="Regional crisis",((IF(VLOOKUP($C50,'Regional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3.5</v>
      </c>
      <c r="W50" s="242">
        <f t="shared" si="18"/>
        <v>3.7</v>
      </c>
      <c r="X50" s="242">
        <f t="shared" si="19"/>
        <v>4.4000000000000004</v>
      </c>
      <c r="Y50" s="249">
        <f>IF('Core Indicators'!FC47="x","x",IF('Core Indicators'!FC47&gt;=5,5,IF('Core Indicators'!FC47&gt;=4,4,IF('Core Indicators'!FC47&gt;=3,3,IF('Core Indicators'!FC47&gt;=2,2,IF('Core Indicators'!FC47&gt;=1,1,0))))))</f>
        <v>5</v>
      </c>
      <c r="Z50" s="242">
        <f t="shared" si="20"/>
        <v>5</v>
      </c>
      <c r="AA50" s="249">
        <f>'Crisis Indicator Data'!Y47</f>
        <v>0</v>
      </c>
      <c r="AB50" s="249">
        <f>'Crisis Indicator Data'!Z47</f>
        <v>1</v>
      </c>
      <c r="AC50" s="249">
        <f>'Crisis Indicator Data'!AA47</f>
        <v>0</v>
      </c>
      <c r="AD50" s="249">
        <f>'Crisis Indicator Data'!AB47</f>
        <v>0</v>
      </c>
      <c r="AE50" s="249">
        <f t="shared" si="21"/>
        <v>1</v>
      </c>
      <c r="AF50" s="249">
        <f>'Crisis Indicator Data'!AC47</f>
        <v>2</v>
      </c>
      <c r="AG50" s="249">
        <f>'Crisis Indicator Data'!AD47</f>
        <v>2</v>
      </c>
      <c r="AH50" s="249">
        <f t="shared" si="22"/>
        <v>4</v>
      </c>
      <c r="AI50" s="249">
        <f>'Crisis Indicator Data'!AE47</f>
        <v>0</v>
      </c>
      <c r="AJ50" s="249">
        <f>'Crisis Indicator Data'!AF47</f>
        <v>0</v>
      </c>
      <c r="AK50" s="249">
        <f>'Crisis Indicator Data'!AG47</f>
        <v>0</v>
      </c>
      <c r="AL50" s="249">
        <f t="shared" si="23"/>
        <v>0</v>
      </c>
      <c r="AM50" s="242">
        <f t="shared" si="24"/>
        <v>2</v>
      </c>
      <c r="AN50" s="242">
        <f t="shared" si="25"/>
        <v>3.5</v>
      </c>
    </row>
    <row r="51" spans="1:40" ht="13.5" customHeight="1" x14ac:dyDescent="0.25">
      <c r="A51" s="143" t="str">
        <f>'Crisis Indicator Data'!A48</f>
        <v>Mixed migration flows in Italy</v>
      </c>
      <c r="B51" s="144" t="str">
        <f>'Crisis Indicator Data'!B48</f>
        <v>International displacement</v>
      </c>
      <c r="C51" s="144" t="str">
        <f>'Crisis Indicator Data'!C48</f>
        <v>ITA002</v>
      </c>
      <c r="D51" s="144" t="str">
        <f>'Crisis Indicator Data'!D48</f>
        <v>Italy</v>
      </c>
      <c r="E51" s="145" t="str">
        <f>'Crisis Indicator Data'!E48</f>
        <v>ITA</v>
      </c>
      <c r="F51" s="242">
        <f>IF(B51="Regional crisis",(IF(VLOOKUP($C51,'Regional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0.7</v>
      </c>
      <c r="G51" s="242" t="str">
        <f>IF(B51="Regional crisis",(IF(VLOOKUP($C51,'Regional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x</v>
      </c>
      <c r="H51" s="242">
        <f t="shared" si="13"/>
        <v>0.7</v>
      </c>
      <c r="I51" s="242">
        <f>IF(B51="Regional crisis",(IF(VLOOKUP($C51,'Regional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0.6</v>
      </c>
      <c r="J51" s="242">
        <f>IF(B51="Regional crisis",(IF(VLOOKUP($C51,'Regional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0.1</v>
      </c>
      <c r="K51" s="242">
        <f t="shared" si="14"/>
        <v>0.35</v>
      </c>
      <c r="L51" s="242">
        <f>IF(B51="Regional crisis",(IF(VLOOKUP($C51,'Regional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0.5</v>
      </c>
      <c r="M51" s="242">
        <f>IF(B51="Regional crisis",(IF(VLOOKUP($C51,'Regional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1.4</v>
      </c>
      <c r="N51" s="242">
        <f t="shared" si="15"/>
        <v>0.95</v>
      </c>
      <c r="O51" s="242">
        <f t="shared" si="16"/>
        <v>0.66666666666666663</v>
      </c>
      <c r="P51" s="242">
        <f>IF(B51="Regional crisis",VLOOKUP(C51,'Regional Crises'!$B$1:$R$69,12,FALSE),VLOOKUP(E51,'Country Indicator Data'!$B$4:$I$300,8,FALSE))</f>
        <v>0</v>
      </c>
      <c r="Q51" s="242">
        <f>IF($B51="Regional crisis",((IF(VLOOKUP($C51,'Regional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4.0999999999999996</v>
      </c>
      <c r="R51" s="242">
        <f t="shared" si="17"/>
        <v>2.0499999999999998</v>
      </c>
      <c r="S51" s="242">
        <f>IF(B51="Regional crisis",((IF(VLOOKUP($C51,'Regional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2.4</v>
      </c>
      <c r="T51" s="242">
        <f>IF(B51="Regional crisis",((IF(VLOOKUP($C51,'Regional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2.2000000000000002</v>
      </c>
      <c r="U51" s="242" t="str">
        <f>IF(B51="Regional crisis",((IF(VLOOKUP($C51,'Regional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x</v>
      </c>
      <c r="V51" s="242">
        <f>IF(B51="Regional crisis",((IF(VLOOKUP($C51,'Regional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0.6</v>
      </c>
      <c r="W51" s="242">
        <f t="shared" si="18"/>
        <v>1.7</v>
      </c>
      <c r="X51" s="242">
        <f t="shared" si="19"/>
        <v>1.5</v>
      </c>
      <c r="Y51" s="249">
        <f>IF('Core Indicators'!FC48="x","x",IF('Core Indicators'!FC48&gt;=5,5,IF('Core Indicators'!FC48&gt;=4,4,IF('Core Indicators'!FC48&gt;=3,3,IF('Core Indicators'!FC48&gt;=2,2,IF('Core Indicators'!FC48&gt;=1,1,0))))))</f>
        <v>2</v>
      </c>
      <c r="Z51" s="242">
        <f t="shared" si="20"/>
        <v>2</v>
      </c>
      <c r="AA51" s="249">
        <f>'Crisis Indicator Data'!Y48</f>
        <v>0</v>
      </c>
      <c r="AB51" s="249">
        <f>'Crisis Indicator Data'!Z48</f>
        <v>0</v>
      </c>
      <c r="AC51" s="249">
        <f>'Crisis Indicator Data'!AA48</f>
        <v>0</v>
      </c>
      <c r="AD51" s="249">
        <f>'Crisis Indicator Data'!AB48</f>
        <v>0</v>
      </c>
      <c r="AE51" s="249">
        <f t="shared" si="21"/>
        <v>0</v>
      </c>
      <c r="AF51" s="249">
        <f>'Crisis Indicator Data'!AC48</f>
        <v>0</v>
      </c>
      <c r="AG51" s="249">
        <f>'Crisis Indicator Data'!AD48</f>
        <v>2</v>
      </c>
      <c r="AH51" s="249">
        <f t="shared" si="22"/>
        <v>2</v>
      </c>
      <c r="AI51" s="249">
        <f>'Crisis Indicator Data'!AE48</f>
        <v>0</v>
      </c>
      <c r="AJ51" s="249">
        <f>'Crisis Indicator Data'!AF48</f>
        <v>0</v>
      </c>
      <c r="AK51" s="249">
        <f>'Crisis Indicator Data'!AG48</f>
        <v>1</v>
      </c>
      <c r="AL51" s="249">
        <f t="shared" si="23"/>
        <v>1</v>
      </c>
      <c r="AM51" s="242">
        <f t="shared" si="24"/>
        <v>1</v>
      </c>
      <c r="AN51" s="242">
        <f t="shared" si="25"/>
        <v>1.5</v>
      </c>
    </row>
    <row r="52" spans="1:40" ht="13.5" customHeight="1" x14ac:dyDescent="0.25">
      <c r="A52" s="143" t="str">
        <f>'Crisis Indicator Data'!A49</f>
        <v>Syrian refugees in Jordan</v>
      </c>
      <c r="B52" s="144" t="str">
        <f>'Crisis Indicator Data'!B49</f>
        <v>International displacement</v>
      </c>
      <c r="C52" s="144" t="str">
        <f>'Crisis Indicator Data'!C49</f>
        <v>JOR002</v>
      </c>
      <c r="D52" s="144" t="str">
        <f>'Crisis Indicator Data'!D49</f>
        <v>Jordan</v>
      </c>
      <c r="E52" s="145" t="str">
        <f>'Crisis Indicator Data'!E49</f>
        <v>JOR</v>
      </c>
      <c r="F52" s="242">
        <f>IF(B52="Regional crisis",(IF(VLOOKUP($C52,'Regional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4.3</v>
      </c>
      <c r="G52" s="242">
        <f>IF(B52="Regional crisis",(IF(VLOOKUP($C52,'Regional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2.8</v>
      </c>
      <c r="H52" s="242">
        <f t="shared" si="13"/>
        <v>3.55</v>
      </c>
      <c r="I52" s="242">
        <f>IF(B52="Regional crisis",(IF(VLOOKUP($C52,'Regional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2.9</v>
      </c>
      <c r="J52" s="242">
        <f>IF(B52="Regional crisis",(IF(VLOOKUP($C52,'Regional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5</v>
      </c>
      <c r="K52" s="242">
        <f t="shared" si="14"/>
        <v>3.95</v>
      </c>
      <c r="L52" s="242">
        <f>IF(B52="Regional crisis",(IF(VLOOKUP($C52,'Regional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3.1</v>
      </c>
      <c r="M52" s="242">
        <f>IF(B52="Regional crisis",(IF(VLOOKUP($C52,'Regional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1.1000000000000001</v>
      </c>
      <c r="N52" s="242">
        <f t="shared" si="15"/>
        <v>2.1</v>
      </c>
      <c r="O52" s="242">
        <f t="shared" si="16"/>
        <v>3.1999999999999997</v>
      </c>
      <c r="P52" s="242">
        <f>IF(B52="Regional crisis",VLOOKUP(C52,'Regional Crises'!$B$1:$R$69,12,FALSE),VLOOKUP(E52,'Country Indicator Data'!$B$4:$I$300,8,FALSE))</f>
        <v>6</v>
      </c>
      <c r="Q52" s="242">
        <f>IF($B52="Regional crisis",((IF(VLOOKUP($C52,'Regional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0</v>
      </c>
      <c r="R52" s="242">
        <f t="shared" si="17"/>
        <v>3</v>
      </c>
      <c r="S52" s="242">
        <f>IF(B52="Regional crisis",((IF(VLOOKUP($C52,'Regional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2.6</v>
      </c>
      <c r="T52" s="242">
        <f>IF(B52="Regional crisis",((IF(VLOOKUP($C52,'Regional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2.4</v>
      </c>
      <c r="U52" s="242">
        <f>IF(B52="Regional crisis",((IF(VLOOKUP($C52,'Regional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2.9</v>
      </c>
      <c r="V52" s="242">
        <f>IF(B52="Regional crisis",((IF(VLOOKUP($C52,'Regional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3.2</v>
      </c>
      <c r="W52" s="242">
        <f t="shared" si="18"/>
        <v>2.8</v>
      </c>
      <c r="X52" s="242">
        <f t="shared" si="19"/>
        <v>3</v>
      </c>
      <c r="Y52" s="249">
        <f>IF('Core Indicators'!FC49="x","x",IF('Core Indicators'!FC49&gt;=5,5,IF('Core Indicators'!FC49&gt;=4,4,IF('Core Indicators'!FC49&gt;=3,3,IF('Core Indicators'!FC49&gt;=2,2,IF('Core Indicators'!FC49&gt;=1,1,0))))))</f>
        <v>2</v>
      </c>
      <c r="Z52" s="242">
        <f t="shared" si="20"/>
        <v>2</v>
      </c>
      <c r="AA52" s="249">
        <f>'Crisis Indicator Data'!Y49</f>
        <v>0</v>
      </c>
      <c r="AB52" s="249">
        <f>'Crisis Indicator Data'!Z49</f>
        <v>0</v>
      </c>
      <c r="AC52" s="249">
        <f>'Crisis Indicator Data'!AA49</f>
        <v>0</v>
      </c>
      <c r="AD52" s="249">
        <f>'Crisis Indicator Data'!AB49</f>
        <v>0</v>
      </c>
      <c r="AE52" s="249">
        <f t="shared" si="21"/>
        <v>0</v>
      </c>
      <c r="AF52" s="249">
        <f>'Crisis Indicator Data'!AC49</f>
        <v>0</v>
      </c>
      <c r="AG52" s="249">
        <f>'Crisis Indicator Data'!AD49</f>
        <v>2</v>
      </c>
      <c r="AH52" s="249">
        <f t="shared" si="22"/>
        <v>2</v>
      </c>
      <c r="AI52" s="249">
        <f>'Crisis Indicator Data'!AE49</f>
        <v>0</v>
      </c>
      <c r="AJ52" s="249">
        <f>'Crisis Indicator Data'!AF49</f>
        <v>2</v>
      </c>
      <c r="AK52" s="249">
        <f>'Crisis Indicator Data'!AG49</f>
        <v>1</v>
      </c>
      <c r="AL52" s="249">
        <f t="shared" si="23"/>
        <v>3</v>
      </c>
      <c r="AM52" s="242">
        <f t="shared" si="24"/>
        <v>2</v>
      </c>
      <c r="AN52" s="242">
        <f t="shared" si="25"/>
        <v>2</v>
      </c>
    </row>
    <row r="53" spans="1:40" ht="13.5" customHeight="1" x14ac:dyDescent="0.25">
      <c r="A53" s="143" t="str">
        <f>'Crisis Indicator Data'!A50</f>
        <v>Refugee situation in Kenya</v>
      </c>
      <c r="B53" s="144" t="str">
        <f>'Crisis Indicator Data'!B50</f>
        <v>International displacement</v>
      </c>
      <c r="C53" s="144" t="str">
        <f>'Crisis Indicator Data'!C50</f>
        <v>KEN002</v>
      </c>
      <c r="D53" s="144" t="str">
        <f>'Crisis Indicator Data'!D50</f>
        <v>Kenya</v>
      </c>
      <c r="E53" s="145" t="str">
        <f>'Crisis Indicator Data'!E50</f>
        <v>KEN</v>
      </c>
      <c r="F53" s="242">
        <f>IF(B53="Regional crisis",(IF(VLOOKUP($C53,'Regional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3.6</v>
      </c>
      <c r="G53" s="242">
        <f>IF(B53="Regional crisis",(IF(VLOOKUP($C53,'Regional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2.6</v>
      </c>
      <c r="H53" s="242">
        <f t="shared" si="13"/>
        <v>3.1</v>
      </c>
      <c r="I53" s="242">
        <f>IF(B53="Regional crisis",(IF(VLOOKUP($C53,'Regional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4.3</v>
      </c>
      <c r="J53" s="242">
        <f>IF(B53="Regional crisis",(IF(VLOOKUP($C53,'Regional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0.8</v>
      </c>
      <c r="K53" s="242">
        <f t="shared" si="14"/>
        <v>2.5499999999999998</v>
      </c>
      <c r="L53" s="242">
        <f>IF(B53="Regional crisis",(IF(VLOOKUP($C53,'Regional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3.6</v>
      </c>
      <c r="M53" s="242">
        <f>IF(B53="Regional crisis",(IF(VLOOKUP($C53,'Regional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v>
      </c>
      <c r="N53" s="242">
        <f t="shared" si="15"/>
        <v>2.8</v>
      </c>
      <c r="O53" s="242">
        <f t="shared" si="16"/>
        <v>2.8166666666666664</v>
      </c>
      <c r="P53" s="242">
        <f>IF(B53="Regional crisis",VLOOKUP(C53,'Regional Crises'!$B$1:$R$69,12,FALSE),VLOOKUP(E53,'Country Indicator Data'!$B$4:$I$300,8,FALSE))</f>
        <v>10</v>
      </c>
      <c r="Q53" s="242">
        <f>IF($B53="Regional crisis",((IF(VLOOKUP($C53,'Regional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2.9</v>
      </c>
      <c r="R53" s="242">
        <f t="shared" si="17"/>
        <v>6.45</v>
      </c>
      <c r="S53" s="242">
        <f>IF(B53="Regional crisis",((IF(VLOOKUP($C53,'Regional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3.6</v>
      </c>
      <c r="T53" s="242">
        <f>IF(B53="Regional crisis",((IF(VLOOKUP($C53,'Regional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v>
      </c>
      <c r="U53" s="242">
        <f>IF(B53="Regional crisis",((IF(VLOOKUP($C53,'Regional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2.2999999999999998</v>
      </c>
      <c r="V53" s="242">
        <f>IF(B53="Regional crisis",((IF(VLOOKUP($C53,'Regional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2.6</v>
      </c>
      <c r="W53" s="242">
        <f t="shared" si="18"/>
        <v>2.9</v>
      </c>
      <c r="X53" s="242">
        <f t="shared" si="19"/>
        <v>4.0999999999999996</v>
      </c>
      <c r="Y53" s="249">
        <f>IF('Core Indicators'!FC50="x","x",IF('Core Indicators'!FC50&gt;=5,5,IF('Core Indicators'!FC50&gt;=4,4,IF('Core Indicators'!FC50&gt;=3,3,IF('Core Indicators'!FC50&gt;=2,2,IF('Core Indicators'!FC50&gt;=1,1,0))))))</f>
        <v>2</v>
      </c>
      <c r="Z53" s="242">
        <f t="shared" si="20"/>
        <v>2</v>
      </c>
      <c r="AA53" s="249">
        <f>'Crisis Indicator Data'!Y50</f>
        <v>1</v>
      </c>
      <c r="AB53" s="249">
        <f>'Crisis Indicator Data'!Z50</f>
        <v>0</v>
      </c>
      <c r="AC53" s="249">
        <f>'Crisis Indicator Data'!AA50</f>
        <v>1</v>
      </c>
      <c r="AD53" s="249">
        <f>'Crisis Indicator Data'!AB50</f>
        <v>1</v>
      </c>
      <c r="AE53" s="249">
        <f t="shared" si="21"/>
        <v>2</v>
      </c>
      <c r="AF53" s="249">
        <f>'Crisis Indicator Data'!AC50</f>
        <v>0</v>
      </c>
      <c r="AG53" s="249">
        <f>'Crisis Indicator Data'!AD50</f>
        <v>1</v>
      </c>
      <c r="AH53" s="249">
        <f t="shared" si="22"/>
        <v>1</v>
      </c>
      <c r="AI53" s="249">
        <f>'Crisis Indicator Data'!AE50</f>
        <v>0</v>
      </c>
      <c r="AJ53" s="249">
        <f>'Crisis Indicator Data'!AF50</f>
        <v>1</v>
      </c>
      <c r="AK53" s="249">
        <f>'Crisis Indicator Data'!AG50</f>
        <v>1</v>
      </c>
      <c r="AL53" s="249">
        <f t="shared" si="23"/>
        <v>2</v>
      </c>
      <c r="AM53" s="242">
        <f t="shared" si="24"/>
        <v>2</v>
      </c>
      <c r="AN53" s="242">
        <f t="shared" si="25"/>
        <v>2</v>
      </c>
    </row>
    <row r="54" spans="1:40" ht="13.5" customHeight="1" x14ac:dyDescent="0.25">
      <c r="A54" s="146" t="str">
        <f>'Crisis Indicator Data'!A51</f>
        <v>Syrian refugees in Lebanon</v>
      </c>
      <c r="B54" s="147" t="str">
        <f>'Crisis Indicator Data'!B51</f>
        <v>International displacement</v>
      </c>
      <c r="C54" s="147" t="str">
        <f>'Crisis Indicator Data'!C51</f>
        <v>LBN002</v>
      </c>
      <c r="D54" s="147" t="str">
        <f>'Crisis Indicator Data'!D51</f>
        <v>Lebanon</v>
      </c>
      <c r="E54" s="148" t="str">
        <f>'Crisis Indicator Data'!E51</f>
        <v>LBN</v>
      </c>
      <c r="F54" s="242">
        <f>IF(B54="Regional crisis",(IF(VLOOKUP($C54,'Regional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2.9</v>
      </c>
      <c r="G54" s="242">
        <f>IF(B54="Regional crisis",(IF(VLOOKUP($C54,'Regional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2.4</v>
      </c>
      <c r="H54" s="242">
        <f t="shared" si="13"/>
        <v>2.65</v>
      </c>
      <c r="I54" s="242">
        <f>IF(B54="Regional crisis",(IF(VLOOKUP($C54,'Regional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4.0999999999999996</v>
      </c>
      <c r="J54" s="242">
        <f>IF(B54="Regional crisis",(IF(VLOOKUP($C54,'Regional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v>
      </c>
      <c r="K54" s="242">
        <f t="shared" si="14"/>
        <v>2.5499999999999998</v>
      </c>
      <c r="L54" s="242">
        <f>IF(B54="Regional crisis",(IF(VLOOKUP($C54,'Regional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2.4</v>
      </c>
      <c r="M54" s="242">
        <f>IF(B54="Regional crisis",(IF(VLOOKUP($C54,'Regional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0.9</v>
      </c>
      <c r="N54" s="242">
        <f t="shared" si="15"/>
        <v>1.65</v>
      </c>
      <c r="O54" s="242">
        <f t="shared" si="16"/>
        <v>2.2833333333333332</v>
      </c>
      <c r="P54" s="242">
        <f>IF(B54="Regional crisis",VLOOKUP(C54,'Regional Crises'!$B$1:$R$69,12,FALSE),VLOOKUP(E54,'Country Indicator Data'!$B$4:$I$300,8,FALSE))</f>
        <v>6</v>
      </c>
      <c r="Q54" s="242">
        <f>IF($B54="Regional crisis",((IF(VLOOKUP($C54,'Regional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3.3</v>
      </c>
      <c r="R54" s="242">
        <f t="shared" si="17"/>
        <v>4.6500000000000004</v>
      </c>
      <c r="S54" s="242">
        <f>IF(B54="Regional crisis",((IF(VLOOKUP($C54,'Regional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3.6</v>
      </c>
      <c r="T54" s="242">
        <f>IF(B54="Regional crisis",((IF(VLOOKUP($C54,'Regional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3.4</v>
      </c>
      <c r="U54" s="242">
        <f>IF(B54="Regional crisis",((IF(VLOOKUP($C54,'Regional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2.6</v>
      </c>
      <c r="V54" s="242">
        <f>IF(B54="Regional crisis",((IF(VLOOKUP($C54,'Regional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2.8</v>
      </c>
      <c r="W54" s="242">
        <f t="shared" si="18"/>
        <v>3.1</v>
      </c>
      <c r="X54" s="242">
        <f t="shared" si="19"/>
        <v>3.3</v>
      </c>
      <c r="Y54" s="249">
        <f>IF('Core Indicators'!FC51="x","x",IF('Core Indicators'!FC51&gt;=5,5,IF('Core Indicators'!FC51&gt;=4,4,IF('Core Indicators'!FC51&gt;=3,3,IF('Core Indicators'!FC51&gt;=2,2,IF('Core Indicators'!FC51&gt;=1,1,0))))))</f>
        <v>2</v>
      </c>
      <c r="Z54" s="242">
        <f t="shared" si="20"/>
        <v>2</v>
      </c>
      <c r="AA54" s="249">
        <f>'Crisis Indicator Data'!Y51</f>
        <v>1</v>
      </c>
      <c r="AB54" s="249">
        <f>'Crisis Indicator Data'!Z51</f>
        <v>1</v>
      </c>
      <c r="AC54" s="249">
        <f>'Crisis Indicator Data'!AA51</f>
        <v>0</v>
      </c>
      <c r="AD54" s="249">
        <f>'Crisis Indicator Data'!AB51</f>
        <v>0</v>
      </c>
      <c r="AE54" s="249">
        <f t="shared" si="21"/>
        <v>2</v>
      </c>
      <c r="AF54" s="249">
        <f>'Crisis Indicator Data'!AC51</f>
        <v>2</v>
      </c>
      <c r="AG54" s="249">
        <f>'Crisis Indicator Data'!AD51</f>
        <v>2</v>
      </c>
      <c r="AH54" s="249">
        <f t="shared" si="22"/>
        <v>4</v>
      </c>
      <c r="AI54" s="249">
        <f>'Crisis Indicator Data'!AE51</f>
        <v>0</v>
      </c>
      <c r="AJ54" s="249">
        <f>'Crisis Indicator Data'!AF51</f>
        <v>3</v>
      </c>
      <c r="AK54" s="249">
        <f>'Crisis Indicator Data'!AG51</f>
        <v>3</v>
      </c>
      <c r="AL54" s="249">
        <f t="shared" si="23"/>
        <v>4</v>
      </c>
      <c r="AM54" s="242">
        <f t="shared" si="24"/>
        <v>3</v>
      </c>
      <c r="AN54" s="242">
        <f t="shared" si="25"/>
        <v>2.5</v>
      </c>
    </row>
    <row r="55" spans="1:40" ht="13.5" customHeight="1" x14ac:dyDescent="0.25">
      <c r="A55" s="146" t="str">
        <f>'Crisis Indicator Data'!A52</f>
        <v>Socioeconomic crisis in Lebanon</v>
      </c>
      <c r="B55" s="147" t="str">
        <f>'Crisis Indicator Data'!B52</f>
        <v>Political and economic crisis</v>
      </c>
      <c r="C55" s="147" t="str">
        <f>'Crisis Indicator Data'!C52</f>
        <v>LBN004</v>
      </c>
      <c r="D55" s="147" t="str">
        <f>'Crisis Indicator Data'!D52</f>
        <v>Lebanon</v>
      </c>
      <c r="E55" s="148" t="str">
        <f>'Crisis Indicator Data'!E52</f>
        <v>LBN</v>
      </c>
      <c r="F55" s="242">
        <f>IF(B55="Regional crisis",(IF(VLOOKUP($C55,'Regional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2.9</v>
      </c>
      <c r="G55" s="242">
        <f>IF(B55="Regional crisis",(IF(VLOOKUP($C55,'Regional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2.4</v>
      </c>
      <c r="H55" s="242">
        <f t="shared" si="13"/>
        <v>2.65</v>
      </c>
      <c r="I55" s="242">
        <f>IF(B55="Regional crisis",(IF(VLOOKUP($C55,'Regional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4.0999999999999996</v>
      </c>
      <c r="J55" s="242">
        <f>IF(B55="Regional crisis",(IF(VLOOKUP($C55,'Regional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1</v>
      </c>
      <c r="K55" s="242">
        <f t="shared" si="14"/>
        <v>2.5499999999999998</v>
      </c>
      <c r="L55" s="242">
        <f>IF(B55="Regional crisis",(IF(VLOOKUP($C55,'Regional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2.4</v>
      </c>
      <c r="M55" s="242">
        <f>IF(B55="Regional crisis",(IF(VLOOKUP($C55,'Regional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0.9</v>
      </c>
      <c r="N55" s="242">
        <f t="shared" si="15"/>
        <v>1.65</v>
      </c>
      <c r="O55" s="242">
        <f t="shared" si="16"/>
        <v>2.2833333333333332</v>
      </c>
      <c r="P55" s="242">
        <f>IF(B55="Regional crisis",VLOOKUP(C55,'Regional Crises'!$B$1:$R$69,12,FALSE),VLOOKUP(E55,'Country Indicator Data'!$B$4:$I$300,8,FALSE))</f>
        <v>6</v>
      </c>
      <c r="Q55" s="242">
        <f>IF($B55="Regional crisis",((IF(VLOOKUP($C55,'Regional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3.3</v>
      </c>
      <c r="R55" s="242">
        <f t="shared" si="17"/>
        <v>4.6500000000000004</v>
      </c>
      <c r="S55" s="242">
        <f>IF(B55="Regional crisis",((IF(VLOOKUP($C55,'Regional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3.6</v>
      </c>
      <c r="T55" s="242">
        <f>IF(B55="Regional crisis",((IF(VLOOKUP($C55,'Regional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3.4</v>
      </c>
      <c r="U55" s="242">
        <f>IF(B55="Regional crisis",((IF(VLOOKUP($C55,'Regional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2.6</v>
      </c>
      <c r="V55" s="242">
        <f>IF(B55="Regional crisis",((IF(VLOOKUP($C55,'Regional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2.8</v>
      </c>
      <c r="W55" s="242">
        <f t="shared" si="18"/>
        <v>3.1</v>
      </c>
      <c r="X55" s="242">
        <f t="shared" si="19"/>
        <v>3.3</v>
      </c>
      <c r="Y55" s="249">
        <f>IF('Core Indicators'!FC52="x","x",IF('Core Indicators'!FC52&gt;=5,5,IF('Core Indicators'!FC52&gt;=4,4,IF('Core Indicators'!FC52&gt;=3,3,IF('Core Indicators'!FC52&gt;=2,2,IF('Core Indicators'!FC52&gt;=1,1,0))))))</f>
        <v>3</v>
      </c>
      <c r="Z55" s="242">
        <f t="shared" si="20"/>
        <v>3</v>
      </c>
      <c r="AA55" s="249">
        <f>'Crisis Indicator Data'!Y52</f>
        <v>1</v>
      </c>
      <c r="AB55" s="249">
        <f>'Crisis Indicator Data'!Z52</f>
        <v>1</v>
      </c>
      <c r="AC55" s="249">
        <f>'Crisis Indicator Data'!AA52</f>
        <v>0</v>
      </c>
      <c r="AD55" s="249">
        <f>'Crisis Indicator Data'!AB52</f>
        <v>0</v>
      </c>
      <c r="AE55" s="249">
        <f t="shared" si="21"/>
        <v>2</v>
      </c>
      <c r="AF55" s="249">
        <f>'Crisis Indicator Data'!AC52</f>
        <v>2</v>
      </c>
      <c r="AG55" s="249">
        <f>'Crisis Indicator Data'!AD52</f>
        <v>2</v>
      </c>
      <c r="AH55" s="249">
        <f t="shared" si="22"/>
        <v>4</v>
      </c>
      <c r="AI55" s="249">
        <f>'Crisis Indicator Data'!AE52</f>
        <v>0</v>
      </c>
      <c r="AJ55" s="249">
        <f>'Crisis Indicator Data'!AF52</f>
        <v>3</v>
      </c>
      <c r="AK55" s="249">
        <f>'Crisis Indicator Data'!AG52</f>
        <v>3</v>
      </c>
      <c r="AL55" s="249">
        <f t="shared" si="23"/>
        <v>4</v>
      </c>
      <c r="AM55" s="242">
        <f t="shared" si="24"/>
        <v>3</v>
      </c>
      <c r="AN55" s="242">
        <f t="shared" si="25"/>
        <v>3</v>
      </c>
    </row>
    <row r="56" spans="1:40" ht="13.5" customHeight="1" x14ac:dyDescent="0.25">
      <c r="A56" s="146" t="str">
        <f>'Crisis Indicator Data'!A53</f>
        <v>Complex crisis in Libya</v>
      </c>
      <c r="B56" s="147" t="str">
        <f>'Crisis Indicator Data'!B53</f>
        <v>Multiple crises country</v>
      </c>
      <c r="C56" s="147" t="str">
        <f>'Crisis Indicator Data'!C53</f>
        <v>LBY001</v>
      </c>
      <c r="D56" s="147" t="str">
        <f>'Crisis Indicator Data'!D53</f>
        <v>Libya</v>
      </c>
      <c r="E56" s="148" t="str">
        <f>'Crisis Indicator Data'!E53</f>
        <v>LBY</v>
      </c>
      <c r="F56" s="242">
        <f>IF(B56="Regional crisis",(IF(VLOOKUP($C56,'Regional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4.5999999999999996</v>
      </c>
      <c r="G56" s="242">
        <f>IF(B56="Regional crisis",(IF(VLOOKUP($C56,'Regional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3.8</v>
      </c>
      <c r="H56" s="242">
        <f t="shared" si="13"/>
        <v>4.1999999999999993</v>
      </c>
      <c r="I56" s="242">
        <f>IF(B56="Regional crisis",(IF(VLOOKUP($C56,'Regional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1.4</v>
      </c>
      <c r="J56" s="242">
        <f>IF(B56="Regional crisis",(IF(VLOOKUP($C56,'Regional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242">
        <f t="shared" si="14"/>
        <v>0.7</v>
      </c>
      <c r="L56" s="242">
        <f>IF(B56="Regional crisis",(IF(VLOOKUP($C56,'Regional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1.1000000000000001</v>
      </c>
      <c r="M56" s="242" t="str">
        <f>IF(B56="Regional crisis",(IF(VLOOKUP($C56,'Regional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x</v>
      </c>
      <c r="N56" s="242">
        <f t="shared" si="15"/>
        <v>1.1000000000000001</v>
      </c>
      <c r="O56" s="242">
        <f t="shared" si="16"/>
        <v>2</v>
      </c>
      <c r="P56" s="242">
        <f>IF(B56="Regional crisis",VLOOKUP(C56,'Regional Crises'!$B$1:$R$69,12,FALSE),VLOOKUP(E56,'Country Indicator Data'!$B$4:$I$300,8,FALSE))</f>
        <v>10</v>
      </c>
      <c r="Q56" s="242">
        <f>IF($B56="Regional crisis",((IF(VLOOKUP($C56,'Regional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4.2</v>
      </c>
      <c r="R56" s="242">
        <f t="shared" si="17"/>
        <v>7.1</v>
      </c>
      <c r="S56" s="242">
        <f>IF(B56="Regional crisis",((IF(VLOOKUP($C56,'Regional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4.0999999999999996</v>
      </c>
      <c r="T56" s="242">
        <f>IF(B56="Regional crisis",((IF(VLOOKUP($C56,'Regional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4.3</v>
      </c>
      <c r="U56" s="242">
        <f>IF(B56="Regional crisis",((IF(VLOOKUP($C56,'Regional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3.6</v>
      </c>
      <c r="V56" s="242">
        <f>IF(B56="Regional crisis",((IF(VLOOKUP($C56,'Regional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4.5999999999999996</v>
      </c>
      <c r="W56" s="242">
        <f t="shared" si="18"/>
        <v>4.2</v>
      </c>
      <c r="X56" s="242">
        <f t="shared" si="19"/>
        <v>4.4000000000000004</v>
      </c>
      <c r="Y56" s="249">
        <f>IF('Core Indicators'!FC53="x","x",IF('Core Indicators'!FC53&gt;=5,5,IF('Core Indicators'!FC53&gt;=4,4,IF('Core Indicators'!FC53&gt;=3,3,IF('Core Indicators'!FC53&gt;=2,2,IF('Core Indicators'!FC53&gt;=1,1,0))))))</f>
        <v>5</v>
      </c>
      <c r="Z56" s="242">
        <f t="shared" si="20"/>
        <v>5</v>
      </c>
      <c r="AA56" s="249">
        <f>'Crisis Indicator Data'!Y53</f>
        <v>1</v>
      </c>
      <c r="AB56" s="249">
        <f>'Crisis Indicator Data'!Z53</f>
        <v>3</v>
      </c>
      <c r="AC56" s="249">
        <f>'Crisis Indicator Data'!AA53</f>
        <v>0</v>
      </c>
      <c r="AD56" s="249">
        <f>'Crisis Indicator Data'!AB53</f>
        <v>0</v>
      </c>
      <c r="AE56" s="249">
        <f t="shared" si="21"/>
        <v>2</v>
      </c>
      <c r="AF56" s="249">
        <f>'Crisis Indicator Data'!AC53</f>
        <v>2</v>
      </c>
      <c r="AG56" s="249">
        <f>'Crisis Indicator Data'!AD53</f>
        <v>2</v>
      </c>
      <c r="AH56" s="249">
        <f t="shared" si="22"/>
        <v>4</v>
      </c>
      <c r="AI56" s="249">
        <f>'Crisis Indicator Data'!AE53</f>
        <v>1</v>
      </c>
      <c r="AJ56" s="249">
        <f>'Crisis Indicator Data'!AF53</f>
        <v>1</v>
      </c>
      <c r="AK56" s="249">
        <f>'Crisis Indicator Data'!AG53</f>
        <v>3</v>
      </c>
      <c r="AL56" s="249">
        <f t="shared" si="23"/>
        <v>4</v>
      </c>
      <c r="AM56" s="242">
        <f t="shared" si="24"/>
        <v>3</v>
      </c>
      <c r="AN56" s="242">
        <f t="shared" si="25"/>
        <v>4</v>
      </c>
    </row>
    <row r="57" spans="1:40" ht="13.5" customHeight="1" x14ac:dyDescent="0.25">
      <c r="A57" s="146" t="str">
        <f>'Crisis Indicator Data'!A54</f>
        <v>Mixed migration flows in Libya</v>
      </c>
      <c r="B57" s="147" t="str">
        <f>'Crisis Indicator Data'!B54</f>
        <v>International displacement</v>
      </c>
      <c r="C57" s="147" t="str">
        <f>'Crisis Indicator Data'!C54</f>
        <v>LBY002</v>
      </c>
      <c r="D57" s="147" t="str">
        <f>'Crisis Indicator Data'!D54</f>
        <v>Libya</v>
      </c>
      <c r="E57" s="148" t="str">
        <f>'Crisis Indicator Data'!E54</f>
        <v>LBY</v>
      </c>
      <c r="F57" s="242">
        <f>IF(B57="Regional crisis",(IF(VLOOKUP($C57,'Regional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4.5999999999999996</v>
      </c>
      <c r="G57" s="242">
        <f>IF(B57="Regional crisis",(IF(VLOOKUP($C57,'Regional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3.8</v>
      </c>
      <c r="H57" s="242">
        <f t="shared" si="13"/>
        <v>4.1999999999999993</v>
      </c>
      <c r="I57" s="242">
        <f>IF(B57="Regional crisis",(IF(VLOOKUP($C57,'Regional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1.4</v>
      </c>
      <c r="J57" s="242">
        <f>IF(B57="Regional crisis",(IF(VLOOKUP($C57,'Regional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242">
        <f t="shared" si="14"/>
        <v>0.7</v>
      </c>
      <c r="L57" s="242">
        <f>IF(B57="Regional crisis",(IF(VLOOKUP($C57,'Regional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1.1000000000000001</v>
      </c>
      <c r="M57" s="242" t="str">
        <f>IF(B57="Regional crisis",(IF(VLOOKUP($C57,'Regional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x</v>
      </c>
      <c r="N57" s="242">
        <f t="shared" si="15"/>
        <v>1.1000000000000001</v>
      </c>
      <c r="O57" s="242">
        <f t="shared" si="16"/>
        <v>2</v>
      </c>
      <c r="P57" s="242">
        <f>IF(B57="Regional crisis",VLOOKUP(C57,'Regional Crises'!$B$1:$R$69,12,FALSE),VLOOKUP(E57,'Country Indicator Data'!$B$4:$I$300,8,FALSE))</f>
        <v>10</v>
      </c>
      <c r="Q57" s="242">
        <f>IF($B57="Regional crisis",((IF(VLOOKUP($C57,'Regional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4.2</v>
      </c>
      <c r="R57" s="242">
        <f t="shared" si="17"/>
        <v>7.1</v>
      </c>
      <c r="S57" s="242">
        <f>IF(B57="Regional crisis",((IF(VLOOKUP($C57,'Regional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4.0999999999999996</v>
      </c>
      <c r="T57" s="242">
        <f>IF(B57="Regional crisis",((IF(VLOOKUP($C57,'Regional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4.3</v>
      </c>
      <c r="U57" s="242">
        <f>IF(B57="Regional crisis",((IF(VLOOKUP($C57,'Regional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3.6</v>
      </c>
      <c r="V57" s="242">
        <f>IF(B57="Regional crisis",((IF(VLOOKUP($C57,'Regional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4.5999999999999996</v>
      </c>
      <c r="W57" s="242">
        <f t="shared" si="18"/>
        <v>4.2</v>
      </c>
      <c r="X57" s="242">
        <f t="shared" si="19"/>
        <v>4.4000000000000004</v>
      </c>
      <c r="Y57" s="249">
        <f>IF('Core Indicators'!FC54="x","x",IF('Core Indicators'!FC54&gt;=5,5,IF('Core Indicators'!FC54&gt;=4,4,IF('Core Indicators'!FC54&gt;=3,3,IF('Core Indicators'!FC54&gt;=2,2,IF('Core Indicators'!FC54&gt;=1,1,0))))))</f>
        <v>2</v>
      </c>
      <c r="Z57" s="242">
        <f t="shared" si="20"/>
        <v>2</v>
      </c>
      <c r="AA57" s="249">
        <f>'Crisis Indicator Data'!Y54</f>
        <v>1</v>
      </c>
      <c r="AB57" s="249">
        <f>'Crisis Indicator Data'!Z54</f>
        <v>3</v>
      </c>
      <c r="AC57" s="249">
        <f>'Crisis Indicator Data'!AA54</f>
        <v>0</v>
      </c>
      <c r="AD57" s="249">
        <f>'Crisis Indicator Data'!AB54</f>
        <v>0</v>
      </c>
      <c r="AE57" s="249">
        <f t="shared" si="21"/>
        <v>2</v>
      </c>
      <c r="AF57" s="249">
        <f>'Crisis Indicator Data'!AC54</f>
        <v>2</v>
      </c>
      <c r="AG57" s="249">
        <f>'Crisis Indicator Data'!AD54</f>
        <v>2</v>
      </c>
      <c r="AH57" s="249">
        <f t="shared" si="22"/>
        <v>4</v>
      </c>
      <c r="AI57" s="249">
        <f>'Crisis Indicator Data'!AE54</f>
        <v>1</v>
      </c>
      <c r="AJ57" s="249">
        <f>'Crisis Indicator Data'!AF54</f>
        <v>1</v>
      </c>
      <c r="AK57" s="249">
        <f>'Crisis Indicator Data'!AG54</f>
        <v>3</v>
      </c>
      <c r="AL57" s="249">
        <f t="shared" si="23"/>
        <v>4</v>
      </c>
      <c r="AM57" s="242">
        <f t="shared" si="24"/>
        <v>3</v>
      </c>
      <c r="AN57" s="242">
        <f t="shared" si="25"/>
        <v>2.5</v>
      </c>
    </row>
    <row r="58" spans="1:40" ht="13.5" customHeight="1" x14ac:dyDescent="0.25">
      <c r="A58" s="146" t="str">
        <f>'Crisis Indicator Data'!A55</f>
        <v>Drought in Lesotho</v>
      </c>
      <c r="B58" s="147" t="str">
        <f>'Crisis Indicator Data'!B55</f>
        <v>Drought</v>
      </c>
      <c r="C58" s="147" t="str">
        <f>'Crisis Indicator Data'!C55</f>
        <v>LSO002</v>
      </c>
      <c r="D58" s="147" t="str">
        <f>'Crisis Indicator Data'!D55</f>
        <v>Lesotho</v>
      </c>
      <c r="E58" s="148" t="str">
        <f>'Crisis Indicator Data'!E55</f>
        <v>LSO</v>
      </c>
      <c r="F58" s="242">
        <f>IF(B58="Regional crisis",(IF(VLOOKUP($C58,'Regional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1.1000000000000001</v>
      </c>
      <c r="G58" s="242">
        <f>IF(B58="Regional crisis",(IF(VLOOKUP($C58,'Regional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2.2999999999999998</v>
      </c>
      <c r="H58" s="242">
        <f t="shared" si="13"/>
        <v>1.7</v>
      </c>
      <c r="I58" s="242">
        <f>IF(B58="Regional crisis",(IF(VLOOKUP($C58,'Regional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0</v>
      </c>
      <c r="J58" s="242">
        <f>IF(B58="Regional crisis",(IF(VLOOKUP($C58,'Regional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v>
      </c>
      <c r="K58" s="242">
        <f t="shared" si="14"/>
        <v>0</v>
      </c>
      <c r="L58" s="242">
        <f>IF(B58="Regional crisis",(IF(VLOOKUP($C58,'Regional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242">
        <f>IF(B58="Regional crisis",(IF(VLOOKUP($C58,'Regional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2.5</v>
      </c>
      <c r="N58" s="242">
        <f t="shared" si="15"/>
        <v>3.05</v>
      </c>
      <c r="O58" s="242">
        <f t="shared" si="16"/>
        <v>1.5833333333333333</v>
      </c>
      <c r="P58" s="242">
        <f>IF(B58="Regional crisis",VLOOKUP(C58,'Regional Crises'!$B$1:$R$69,12,FALSE),VLOOKUP(E58,'Country Indicator Data'!$B$4:$I$300,8,FALSE))</f>
        <v>0</v>
      </c>
      <c r="Q58" s="242">
        <f>IF($B58="Regional crisis",((IF(VLOOKUP($C58,'Regional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1.3</v>
      </c>
      <c r="R58" s="242">
        <f t="shared" si="17"/>
        <v>0.65</v>
      </c>
      <c r="S58" s="242">
        <f>IF(B58="Regional crisis",((IF(VLOOKUP($C58,'Regional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v>
      </c>
      <c r="T58" s="242">
        <f>IF(B58="Regional crisis",((IF(VLOOKUP($C58,'Regional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2.9</v>
      </c>
      <c r="U58" s="242">
        <f>IF(B58="Regional crisis",((IF(VLOOKUP($C58,'Regional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2.5</v>
      </c>
      <c r="V58" s="242">
        <f>IF(B58="Regional crisis",((IF(VLOOKUP($C58,'Regional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1.9</v>
      </c>
      <c r="W58" s="242">
        <f t="shared" si="18"/>
        <v>2.6</v>
      </c>
      <c r="X58" s="242">
        <f t="shared" si="19"/>
        <v>1.6</v>
      </c>
      <c r="Y58" s="249">
        <f>IF('Core Indicators'!FC55="x","x",IF('Core Indicators'!FC55&gt;=5,5,IF('Core Indicators'!FC55&gt;=4,4,IF('Core Indicators'!FC55&gt;=3,3,IF('Core Indicators'!FC55&gt;=2,2,IF('Core Indicators'!FC55&gt;=1,1,0))))))</f>
        <v>1</v>
      </c>
      <c r="Z58" s="242">
        <f t="shared" si="20"/>
        <v>1</v>
      </c>
      <c r="AA58" s="249">
        <f>'Crisis Indicator Data'!Y55</f>
        <v>1</v>
      </c>
      <c r="AB58" s="249">
        <f>'Crisis Indicator Data'!Z55</f>
        <v>0</v>
      </c>
      <c r="AC58" s="249">
        <f>'Crisis Indicator Data'!AA55</f>
        <v>0</v>
      </c>
      <c r="AD58" s="249">
        <f>'Crisis Indicator Data'!AB55</f>
        <v>0</v>
      </c>
      <c r="AE58" s="249">
        <f t="shared" si="21"/>
        <v>1</v>
      </c>
      <c r="AF58" s="249">
        <f>'Crisis Indicator Data'!AC55</f>
        <v>0</v>
      </c>
      <c r="AG58" s="249">
        <f>'Crisis Indicator Data'!AD55</f>
        <v>2</v>
      </c>
      <c r="AH58" s="249">
        <f t="shared" si="22"/>
        <v>2</v>
      </c>
      <c r="AI58" s="249">
        <f>'Crisis Indicator Data'!AE55</f>
        <v>0</v>
      </c>
      <c r="AJ58" s="249">
        <f>'Crisis Indicator Data'!AF55</f>
        <v>0</v>
      </c>
      <c r="AK58" s="249">
        <f>'Crisis Indicator Data'!AG55</f>
        <v>0</v>
      </c>
      <c r="AL58" s="249">
        <f t="shared" si="23"/>
        <v>0</v>
      </c>
      <c r="AM58" s="242">
        <f t="shared" si="24"/>
        <v>1</v>
      </c>
      <c r="AN58" s="242">
        <f t="shared" si="25"/>
        <v>1</v>
      </c>
    </row>
    <row r="59" spans="1:40" ht="13.5" customHeight="1" x14ac:dyDescent="0.25">
      <c r="A59" s="146" t="str">
        <f>'Crisis Indicator Data'!A56</f>
        <v>Mixed migration flows in Morocco</v>
      </c>
      <c r="B59" s="147" t="str">
        <f>'Crisis Indicator Data'!B56</f>
        <v>International displacement</v>
      </c>
      <c r="C59" s="147" t="str">
        <f>'Crisis Indicator Data'!C56</f>
        <v>MAR002</v>
      </c>
      <c r="D59" s="147" t="str">
        <f>'Crisis Indicator Data'!D56</f>
        <v>Morocco</v>
      </c>
      <c r="E59" s="148" t="str">
        <f>'Crisis Indicator Data'!E56</f>
        <v>MAR</v>
      </c>
      <c r="F59" s="242">
        <f>IF(B59="Regional crisis",(IF(VLOOKUP($C59,'Regional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3.2</v>
      </c>
      <c r="G59" s="242">
        <f>IF(B59="Regional crisis",(IF(VLOOKUP($C59,'Regional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3.2</v>
      </c>
      <c r="H59" s="242">
        <f t="shared" si="13"/>
        <v>3.2</v>
      </c>
      <c r="I59" s="242">
        <f>IF(B59="Regional crisis",(IF(VLOOKUP($C59,'Regional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2.5</v>
      </c>
      <c r="J59" s="242">
        <f>IF(B59="Regional crisis",(IF(VLOOKUP($C59,'Regional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4</v>
      </c>
      <c r="K59" s="242">
        <f t="shared" si="14"/>
        <v>3.25</v>
      </c>
      <c r="L59" s="242">
        <f>IF(B59="Regional crisis",(IF(VLOOKUP($C59,'Regional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3.3</v>
      </c>
      <c r="M59" s="242">
        <f>IF(B59="Regional crisis",(IF(VLOOKUP($C59,'Regional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1.8</v>
      </c>
      <c r="N59" s="242">
        <f t="shared" si="15"/>
        <v>2.5499999999999998</v>
      </c>
      <c r="O59" s="242">
        <f t="shared" si="16"/>
        <v>3</v>
      </c>
      <c r="P59" s="242">
        <f>IF(B59="Regional crisis",VLOOKUP(C59,'Regional Crises'!$B$1:$R$69,12,FALSE),VLOOKUP(E59,'Country Indicator Data'!$B$4:$I$300,8,FALSE))</f>
        <v>6</v>
      </c>
      <c r="Q59" s="242">
        <f>IF($B59="Regional crisis",((IF(VLOOKUP($C59,'Regional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3.2</v>
      </c>
      <c r="R59" s="242">
        <f t="shared" si="17"/>
        <v>4.5999999999999996</v>
      </c>
      <c r="S59" s="242">
        <f>IF(B59="Regional crisis",((IF(VLOOKUP($C59,'Regional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v>
      </c>
      <c r="T59" s="242">
        <f>IF(B59="Regional crisis",((IF(VLOOKUP($C59,'Regional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2.6</v>
      </c>
      <c r="U59" s="242">
        <f>IF(B59="Regional crisis",((IF(VLOOKUP($C59,'Regional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3.4</v>
      </c>
      <c r="V59" s="242">
        <f>IF(B59="Regional crisis",((IF(VLOOKUP($C59,'Regional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3.2</v>
      </c>
      <c r="W59" s="242">
        <f t="shared" si="18"/>
        <v>3.1</v>
      </c>
      <c r="X59" s="242">
        <f t="shared" si="19"/>
        <v>3.6</v>
      </c>
      <c r="Y59" s="249">
        <f>IF('Core Indicators'!FC56="x","x",IF('Core Indicators'!FC56&gt;=5,5,IF('Core Indicators'!FC56&gt;=4,4,IF('Core Indicators'!FC56&gt;=3,3,IF('Core Indicators'!FC56&gt;=2,2,IF('Core Indicators'!FC56&gt;=1,1,0))))))</f>
        <v>1</v>
      </c>
      <c r="Z59" s="242">
        <f t="shared" si="20"/>
        <v>1</v>
      </c>
      <c r="AA59" s="249">
        <f>'Crisis Indicator Data'!Y56</f>
        <v>2</v>
      </c>
      <c r="AB59" s="249">
        <f>'Crisis Indicator Data'!Z56</f>
        <v>1</v>
      </c>
      <c r="AC59" s="249">
        <f>'Crisis Indicator Data'!AA56</f>
        <v>1</v>
      </c>
      <c r="AD59" s="249">
        <f>'Crisis Indicator Data'!AB56</f>
        <v>0</v>
      </c>
      <c r="AE59" s="249">
        <f t="shared" si="21"/>
        <v>2</v>
      </c>
      <c r="AF59" s="249">
        <f>'Crisis Indicator Data'!AC56</f>
        <v>2</v>
      </c>
      <c r="AG59" s="249">
        <f>'Crisis Indicator Data'!AD56</f>
        <v>2</v>
      </c>
      <c r="AH59" s="249">
        <f t="shared" si="22"/>
        <v>4</v>
      </c>
      <c r="AI59" s="249">
        <f>'Crisis Indicator Data'!AE56</f>
        <v>0</v>
      </c>
      <c r="AJ59" s="249">
        <f>'Crisis Indicator Data'!AF56</f>
        <v>1</v>
      </c>
      <c r="AK59" s="249">
        <f>'Crisis Indicator Data'!AG56</f>
        <v>0</v>
      </c>
      <c r="AL59" s="249">
        <f t="shared" si="23"/>
        <v>1</v>
      </c>
      <c r="AM59" s="242">
        <f t="shared" si="24"/>
        <v>2</v>
      </c>
      <c r="AN59" s="242">
        <f t="shared" si="25"/>
        <v>1.5</v>
      </c>
    </row>
    <row r="60" spans="1:40" ht="13.5" customHeight="1" x14ac:dyDescent="0.25">
      <c r="A60" s="146" t="str">
        <f>'Crisis Indicator Data'!A57</f>
        <v>Drought in Madagascar</v>
      </c>
      <c r="B60" s="147" t="str">
        <f>'Crisis Indicator Data'!B57</f>
        <v>Drought</v>
      </c>
      <c r="C60" s="147" t="str">
        <f>'Crisis Indicator Data'!C57</f>
        <v>MDG002</v>
      </c>
      <c r="D60" s="147" t="str">
        <f>'Crisis Indicator Data'!D57</f>
        <v>Madagascar</v>
      </c>
      <c r="E60" s="148" t="str">
        <f>'Crisis Indicator Data'!E57</f>
        <v>MDG</v>
      </c>
      <c r="F60" s="242">
        <f>IF(B60="Regional crisis",(IF(VLOOKUP($C60,'Regional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2.9</v>
      </c>
      <c r="G60" s="242">
        <f>IF(B60="Regional crisis",(IF(VLOOKUP($C60,'Regional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2.2999999999999998</v>
      </c>
      <c r="H60" s="242">
        <f t="shared" si="13"/>
        <v>2.5999999999999996</v>
      </c>
      <c r="I60" s="242">
        <f>IF(B60="Regional crisis",(IF(VLOOKUP($C60,'Regional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3.1</v>
      </c>
      <c r="J60" s="242">
        <f>IF(B60="Regional crisis",(IF(VLOOKUP($C60,'Regional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242">
        <f t="shared" si="14"/>
        <v>1.55</v>
      </c>
      <c r="L60" s="242" t="str">
        <f>IF(B60="Regional crisis",(IF(VLOOKUP($C60,'Regional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x</v>
      </c>
      <c r="M60" s="242">
        <f>IF(B60="Regional crisis",(IF(VLOOKUP($C60,'Regional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2.2000000000000002</v>
      </c>
      <c r="N60" s="242">
        <f t="shared" si="15"/>
        <v>2.2000000000000002</v>
      </c>
      <c r="O60" s="242">
        <f t="shared" si="16"/>
        <v>2.1166666666666667</v>
      </c>
      <c r="P60" s="242">
        <f>IF(B60="Regional crisis",VLOOKUP(C60,'Regional Crises'!$B$1:$R$69,12,FALSE),VLOOKUP(E60,'Country Indicator Data'!$B$4:$I$300,8,FALSE))</f>
        <v>0</v>
      </c>
      <c r="Q60" s="242">
        <f>IF($B60="Regional crisis",((IF(VLOOKUP($C60,'Regional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3.1</v>
      </c>
      <c r="R60" s="242">
        <f t="shared" si="17"/>
        <v>1.55</v>
      </c>
      <c r="S60" s="242">
        <f>IF(B60="Regional crisis",((IF(VLOOKUP($C60,'Regional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3.8</v>
      </c>
      <c r="T60" s="242">
        <f>IF(B60="Regional crisis",((IF(VLOOKUP($C60,'Regional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3.5</v>
      </c>
      <c r="U60" s="242">
        <f>IF(B60="Regional crisis",((IF(VLOOKUP($C60,'Regional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2.9</v>
      </c>
      <c r="V60" s="242">
        <f>IF(B60="Regional crisis",((IF(VLOOKUP($C60,'Regional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v>
      </c>
      <c r="W60" s="242">
        <f t="shared" si="18"/>
        <v>3.1</v>
      </c>
      <c r="X60" s="242">
        <f t="shared" si="19"/>
        <v>2.2999999999999998</v>
      </c>
      <c r="Y60" s="249">
        <f>IF('Core Indicators'!FC57="x","x",IF('Core Indicators'!FC57&gt;=5,5,IF('Core Indicators'!FC57&gt;=4,4,IF('Core Indicators'!FC57&gt;=3,3,IF('Core Indicators'!FC57&gt;=2,2,IF('Core Indicators'!FC57&gt;=1,1,0))))))</f>
        <v>1</v>
      </c>
      <c r="Z60" s="242">
        <f t="shared" si="20"/>
        <v>1</v>
      </c>
      <c r="AA60" s="249">
        <f>'Crisis Indicator Data'!Y57</f>
        <v>1</v>
      </c>
      <c r="AB60" s="249">
        <f>'Crisis Indicator Data'!Z57</f>
        <v>0</v>
      </c>
      <c r="AC60" s="249">
        <f>'Crisis Indicator Data'!AA57</f>
        <v>0</v>
      </c>
      <c r="AD60" s="249">
        <f>'Crisis Indicator Data'!AB57</f>
        <v>0</v>
      </c>
      <c r="AE60" s="249">
        <f t="shared" si="21"/>
        <v>1</v>
      </c>
      <c r="AF60" s="249">
        <f>'Crisis Indicator Data'!AC57</f>
        <v>0</v>
      </c>
      <c r="AG60" s="249">
        <f>'Crisis Indicator Data'!AD57</f>
        <v>2</v>
      </c>
      <c r="AH60" s="249">
        <f t="shared" si="22"/>
        <v>2</v>
      </c>
      <c r="AI60" s="249">
        <f>'Crisis Indicator Data'!AE57</f>
        <v>1</v>
      </c>
      <c r="AJ60" s="249">
        <f>'Crisis Indicator Data'!AF57</f>
        <v>0</v>
      </c>
      <c r="AK60" s="249">
        <f>'Crisis Indicator Data'!AG57</f>
        <v>2</v>
      </c>
      <c r="AL60" s="249">
        <f t="shared" si="23"/>
        <v>3</v>
      </c>
      <c r="AM60" s="242">
        <f t="shared" si="24"/>
        <v>2</v>
      </c>
      <c r="AN60" s="242">
        <f t="shared" si="25"/>
        <v>1.5</v>
      </c>
    </row>
    <row r="61" spans="1:40" ht="13.5" customHeight="1" x14ac:dyDescent="0.25">
      <c r="A61" s="146" t="str">
        <f>'Crisis Indicator Data'!A58</f>
        <v>Multiple crisis in Mexico</v>
      </c>
      <c r="B61" s="147" t="str">
        <f>'Crisis Indicator Data'!B58</f>
        <v>Multiple crises country</v>
      </c>
      <c r="C61" s="147" t="str">
        <f>'Crisis Indicator Data'!C58</f>
        <v>MEX001</v>
      </c>
      <c r="D61" s="147" t="str">
        <f>'Crisis Indicator Data'!D58</f>
        <v>Mexico</v>
      </c>
      <c r="E61" s="148" t="str">
        <f>'Crisis Indicator Data'!E58</f>
        <v>MEX</v>
      </c>
      <c r="F61" s="242">
        <f>IF(B61="Regional crisis",(IF(VLOOKUP($C61,'Regional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1.4</v>
      </c>
      <c r="G61" s="242">
        <f>IF(B61="Regional crisis",(IF(VLOOKUP($C61,'Regional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v>
      </c>
      <c r="H61" s="242">
        <f t="shared" si="13"/>
        <v>1.7</v>
      </c>
      <c r="I61" s="242">
        <f>IF(B61="Regional crisis",(IF(VLOOKUP($C61,'Regional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1.7</v>
      </c>
      <c r="J61" s="242">
        <f>IF(B61="Regional crisis",(IF(VLOOKUP($C61,'Regional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1.1000000000000001</v>
      </c>
      <c r="K61" s="242">
        <f t="shared" si="14"/>
        <v>1.4</v>
      </c>
      <c r="L61" s="242">
        <f>IF(B61="Regional crisis",(IF(VLOOKUP($C61,'Regional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2.2000000000000002</v>
      </c>
      <c r="M61" s="242">
        <f>IF(B61="Regional crisis",(IF(VLOOKUP($C61,'Regional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2.6</v>
      </c>
      <c r="N61" s="242">
        <f t="shared" si="15"/>
        <v>2.4000000000000004</v>
      </c>
      <c r="O61" s="242">
        <f t="shared" si="16"/>
        <v>1.8333333333333333</v>
      </c>
      <c r="P61" s="242">
        <f>IF(B61="Regional crisis",VLOOKUP(C61,'Regional Crises'!$B$1:$R$69,12,FALSE),VLOOKUP(E61,'Country Indicator Data'!$B$4:$I$300,8,FALSE))</f>
        <v>8</v>
      </c>
      <c r="Q61" s="242">
        <f>IF($B61="Regional crisis",((IF(VLOOKUP($C61,'Regional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5</v>
      </c>
      <c r="R61" s="242">
        <f t="shared" si="17"/>
        <v>6.5</v>
      </c>
      <c r="S61" s="242">
        <f>IF(B61="Regional crisis",((IF(VLOOKUP($C61,'Regional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242">
        <f>IF(B61="Regional crisis",((IF(VLOOKUP($C61,'Regional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3.2</v>
      </c>
      <c r="U61" s="242">
        <f>IF(B61="Regional crisis",((IF(VLOOKUP($C61,'Regional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2.5</v>
      </c>
      <c r="V61" s="242">
        <f>IF(B61="Regional crisis",((IF(VLOOKUP($C61,'Regional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1.9</v>
      </c>
      <c r="W61" s="242">
        <f t="shared" si="18"/>
        <v>2.8</v>
      </c>
      <c r="X61" s="242">
        <f t="shared" si="19"/>
        <v>3.7</v>
      </c>
      <c r="Y61" s="249">
        <f>IF('Core Indicators'!FC58="x","x",IF('Core Indicators'!FC58&gt;=5,5,IF('Core Indicators'!FC58&gt;=4,4,IF('Core Indicators'!FC58&gt;=3,3,IF('Core Indicators'!FC58&gt;=2,2,IF('Core Indicators'!FC58&gt;=1,1,0))))))</f>
        <v>5</v>
      </c>
      <c r="Z61" s="242">
        <f t="shared" si="20"/>
        <v>5</v>
      </c>
      <c r="AA61" s="249">
        <f>'Crisis Indicator Data'!Y58</f>
        <v>0</v>
      </c>
      <c r="AB61" s="249">
        <f>'Crisis Indicator Data'!Z58</f>
        <v>2</v>
      </c>
      <c r="AC61" s="249">
        <f>'Crisis Indicator Data'!AA58</f>
        <v>2</v>
      </c>
      <c r="AD61" s="249">
        <f>'Crisis Indicator Data'!AB58</f>
        <v>0</v>
      </c>
      <c r="AE61" s="249">
        <f t="shared" si="21"/>
        <v>2</v>
      </c>
      <c r="AF61" s="249">
        <f>'Crisis Indicator Data'!AC58</f>
        <v>2</v>
      </c>
      <c r="AG61" s="249">
        <f>'Crisis Indicator Data'!AD58</f>
        <v>2</v>
      </c>
      <c r="AH61" s="249">
        <f t="shared" si="22"/>
        <v>4</v>
      </c>
      <c r="AI61" s="249">
        <f>'Crisis Indicator Data'!AE58</f>
        <v>1</v>
      </c>
      <c r="AJ61" s="249">
        <f>'Crisis Indicator Data'!AF58</f>
        <v>0</v>
      </c>
      <c r="AK61" s="249">
        <f>'Crisis Indicator Data'!AG58</f>
        <v>2</v>
      </c>
      <c r="AL61" s="249">
        <f t="shared" si="23"/>
        <v>3</v>
      </c>
      <c r="AM61" s="242">
        <f t="shared" si="24"/>
        <v>3</v>
      </c>
      <c r="AN61" s="242">
        <f t="shared" si="25"/>
        <v>4</v>
      </c>
    </row>
    <row r="62" spans="1:40" ht="13.5" customHeight="1" x14ac:dyDescent="0.25">
      <c r="A62" s="146" t="str">
        <f>'Crisis Indicator Data'!A59</f>
        <v>Criminal Violence in Mexico</v>
      </c>
      <c r="B62" s="147" t="str">
        <f>'Crisis Indicator Data'!B59</f>
        <v>Other type of violence</v>
      </c>
      <c r="C62" s="147" t="str">
        <f>'Crisis Indicator Data'!C59</f>
        <v>MEX002</v>
      </c>
      <c r="D62" s="147" t="str">
        <f>'Crisis Indicator Data'!D59</f>
        <v>Mexico</v>
      </c>
      <c r="E62" s="148" t="str">
        <f>'Crisis Indicator Data'!E59</f>
        <v>MEX</v>
      </c>
      <c r="F62" s="242">
        <f>IF(B62="Regional crisis",(IF(VLOOKUP($C62,'Regional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1.4</v>
      </c>
      <c r="G62" s="242">
        <f>IF(B62="Regional crisis",(IF(VLOOKUP($C62,'Regional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v>
      </c>
      <c r="H62" s="242">
        <f t="shared" si="13"/>
        <v>1.7</v>
      </c>
      <c r="I62" s="242">
        <f>IF(B62="Regional crisis",(IF(VLOOKUP($C62,'Regional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1.7</v>
      </c>
      <c r="J62" s="242">
        <f>IF(B62="Regional crisis",(IF(VLOOKUP($C62,'Regional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1.1000000000000001</v>
      </c>
      <c r="K62" s="242">
        <f t="shared" si="14"/>
        <v>1.4</v>
      </c>
      <c r="L62" s="242">
        <f>IF(B62="Regional crisis",(IF(VLOOKUP($C62,'Regional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2.2000000000000002</v>
      </c>
      <c r="M62" s="242">
        <f>IF(B62="Regional crisis",(IF(VLOOKUP($C62,'Regional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2.6</v>
      </c>
      <c r="N62" s="242">
        <f t="shared" si="15"/>
        <v>2.4000000000000004</v>
      </c>
      <c r="O62" s="242">
        <f t="shared" si="16"/>
        <v>1.8333333333333333</v>
      </c>
      <c r="P62" s="242">
        <f>IF(B62="Regional crisis",VLOOKUP(C62,'Regional Crises'!$B$1:$R$69,12,FALSE),VLOOKUP(E62,'Country Indicator Data'!$B$4:$I$300,8,FALSE))</f>
        <v>8</v>
      </c>
      <c r="Q62" s="242">
        <f>IF($B62="Regional crisis",((IF(VLOOKUP($C62,'Regional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5</v>
      </c>
      <c r="R62" s="242">
        <f t="shared" si="17"/>
        <v>6.5</v>
      </c>
      <c r="S62" s="242">
        <f>IF(B62="Regional crisis",((IF(VLOOKUP($C62,'Regional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242">
        <f>IF(B62="Regional crisis",((IF(VLOOKUP($C62,'Regional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3.2</v>
      </c>
      <c r="U62" s="242">
        <f>IF(B62="Regional crisis",((IF(VLOOKUP($C62,'Regional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2.5</v>
      </c>
      <c r="V62" s="242">
        <f>IF(B62="Regional crisis",((IF(VLOOKUP($C62,'Regional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1.9</v>
      </c>
      <c r="W62" s="242">
        <f t="shared" si="18"/>
        <v>2.8</v>
      </c>
      <c r="X62" s="242">
        <f t="shared" si="19"/>
        <v>3.7</v>
      </c>
      <c r="Y62" s="249">
        <f>IF('Core Indicators'!FC59="x","x",IF('Core Indicators'!FC59&gt;=5,5,IF('Core Indicators'!FC59&gt;=4,4,IF('Core Indicators'!FC59&gt;=3,3,IF('Core Indicators'!FC59&gt;=2,2,IF('Core Indicators'!FC59&gt;=1,1,0))))))</f>
        <v>4</v>
      </c>
      <c r="Z62" s="242">
        <f t="shared" si="20"/>
        <v>4</v>
      </c>
      <c r="AA62" s="249">
        <f>'Crisis Indicator Data'!Y59</f>
        <v>0</v>
      </c>
      <c r="AB62" s="249">
        <f>'Crisis Indicator Data'!Z59</f>
        <v>2</v>
      </c>
      <c r="AC62" s="249">
        <f>'Crisis Indicator Data'!AA59</f>
        <v>1</v>
      </c>
      <c r="AD62" s="249">
        <f>'Crisis Indicator Data'!AB59</f>
        <v>0</v>
      </c>
      <c r="AE62" s="249">
        <f t="shared" si="21"/>
        <v>2</v>
      </c>
      <c r="AF62" s="249">
        <f>'Crisis Indicator Data'!AC59</f>
        <v>0</v>
      </c>
      <c r="AG62" s="249">
        <f>'Crisis Indicator Data'!AD59</f>
        <v>2</v>
      </c>
      <c r="AH62" s="249">
        <f t="shared" si="22"/>
        <v>2</v>
      </c>
      <c r="AI62" s="249">
        <f>'Crisis Indicator Data'!AE59</f>
        <v>1</v>
      </c>
      <c r="AJ62" s="249">
        <f>'Crisis Indicator Data'!AF59</f>
        <v>0</v>
      </c>
      <c r="AK62" s="249">
        <f>'Crisis Indicator Data'!AG59</f>
        <v>1</v>
      </c>
      <c r="AL62" s="249">
        <f t="shared" si="23"/>
        <v>2</v>
      </c>
      <c r="AM62" s="242">
        <f t="shared" si="24"/>
        <v>2</v>
      </c>
      <c r="AN62" s="242">
        <f t="shared" si="25"/>
        <v>3</v>
      </c>
    </row>
    <row r="63" spans="1:40" ht="13.5" customHeight="1" x14ac:dyDescent="0.25">
      <c r="A63" s="146" t="str">
        <f>'Crisis Indicator Data'!A60</f>
        <v>Mixed Migration in Mexico</v>
      </c>
      <c r="B63" s="147" t="str">
        <f>'Crisis Indicator Data'!B60</f>
        <v>International displacement</v>
      </c>
      <c r="C63" s="147" t="str">
        <f>'Crisis Indicator Data'!C60</f>
        <v>MEX003</v>
      </c>
      <c r="D63" s="147" t="str">
        <f>'Crisis Indicator Data'!D60</f>
        <v>Mexico</v>
      </c>
      <c r="E63" s="148" t="str">
        <f>'Crisis Indicator Data'!E60</f>
        <v>MEX</v>
      </c>
      <c r="F63" s="242">
        <f>IF(B63="Regional crisis",(IF(VLOOKUP($C63,'Regional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1.4</v>
      </c>
      <c r="G63" s="242">
        <f>IF(B63="Regional crisis",(IF(VLOOKUP($C63,'Regional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v>
      </c>
      <c r="H63" s="242">
        <f t="shared" si="13"/>
        <v>1.7</v>
      </c>
      <c r="I63" s="242">
        <f>IF(B63="Regional crisis",(IF(VLOOKUP($C63,'Regional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1.7</v>
      </c>
      <c r="J63" s="242">
        <f>IF(B63="Regional crisis",(IF(VLOOKUP($C63,'Regional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1.1000000000000001</v>
      </c>
      <c r="K63" s="242">
        <f t="shared" si="14"/>
        <v>1.4</v>
      </c>
      <c r="L63" s="242">
        <f>IF(B63="Regional crisis",(IF(VLOOKUP($C63,'Regional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2.2000000000000002</v>
      </c>
      <c r="M63" s="242">
        <f>IF(B63="Regional crisis",(IF(VLOOKUP($C63,'Regional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2.6</v>
      </c>
      <c r="N63" s="242">
        <f t="shared" si="15"/>
        <v>2.4000000000000004</v>
      </c>
      <c r="O63" s="242">
        <f t="shared" si="16"/>
        <v>1.8333333333333333</v>
      </c>
      <c r="P63" s="242">
        <f>IF(B63="Regional crisis",VLOOKUP(C63,'Regional Crises'!$B$1:$R$69,12,FALSE),VLOOKUP(E63,'Country Indicator Data'!$B$4:$I$300,8,FALSE))</f>
        <v>8</v>
      </c>
      <c r="Q63" s="242">
        <f>IF($B63="Regional crisis",((IF(VLOOKUP($C63,'Regional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5</v>
      </c>
      <c r="R63" s="242">
        <f t="shared" si="17"/>
        <v>6.5</v>
      </c>
      <c r="S63" s="242">
        <f>IF(B63="Regional crisis",((IF(VLOOKUP($C63,'Regional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242">
        <f>IF(B63="Regional crisis",((IF(VLOOKUP($C63,'Regional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3.2</v>
      </c>
      <c r="U63" s="242">
        <f>IF(B63="Regional crisis",((IF(VLOOKUP($C63,'Regional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2.5</v>
      </c>
      <c r="V63" s="242">
        <f>IF(B63="Regional crisis",((IF(VLOOKUP($C63,'Regional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1.9</v>
      </c>
      <c r="W63" s="242">
        <f t="shared" si="18"/>
        <v>2.8</v>
      </c>
      <c r="X63" s="242">
        <f t="shared" si="19"/>
        <v>3.7</v>
      </c>
      <c r="Y63" s="249">
        <f>IF('Core Indicators'!FC60="x","x",IF('Core Indicators'!FC60&gt;=5,5,IF('Core Indicators'!FC60&gt;=4,4,IF('Core Indicators'!FC60&gt;=3,3,IF('Core Indicators'!FC60&gt;=2,2,IF('Core Indicators'!FC60&gt;=1,1,0))))))</f>
        <v>3</v>
      </c>
      <c r="Z63" s="242">
        <f t="shared" si="20"/>
        <v>3</v>
      </c>
      <c r="AA63" s="249">
        <f>'Crisis Indicator Data'!Y60</f>
        <v>0</v>
      </c>
      <c r="AB63" s="249">
        <f>'Crisis Indicator Data'!Z60</f>
        <v>2</v>
      </c>
      <c r="AC63" s="249">
        <f>'Crisis Indicator Data'!AA60</f>
        <v>1</v>
      </c>
      <c r="AD63" s="249">
        <f>'Crisis Indicator Data'!AB60</f>
        <v>0</v>
      </c>
      <c r="AE63" s="249">
        <f t="shared" si="21"/>
        <v>2</v>
      </c>
      <c r="AF63" s="249">
        <f>'Crisis Indicator Data'!AC60</f>
        <v>0</v>
      </c>
      <c r="AG63" s="249">
        <f>'Crisis Indicator Data'!AD60</f>
        <v>3</v>
      </c>
      <c r="AH63" s="249">
        <f t="shared" si="22"/>
        <v>3</v>
      </c>
      <c r="AI63" s="249">
        <f>'Crisis Indicator Data'!AE60</f>
        <v>1</v>
      </c>
      <c r="AJ63" s="249">
        <f>'Crisis Indicator Data'!AF60</f>
        <v>0</v>
      </c>
      <c r="AK63" s="249">
        <f>'Crisis Indicator Data'!AG60</f>
        <v>1</v>
      </c>
      <c r="AL63" s="249">
        <f t="shared" si="23"/>
        <v>2</v>
      </c>
      <c r="AM63" s="242">
        <f t="shared" si="24"/>
        <v>2</v>
      </c>
      <c r="AN63" s="242">
        <f t="shared" si="25"/>
        <v>2.5</v>
      </c>
    </row>
    <row r="64" spans="1:40" ht="13.5" customHeight="1" x14ac:dyDescent="0.25">
      <c r="A64" s="146" t="str">
        <f>'Crisis Indicator Data'!A61</f>
        <v>Complex crisis in Mali</v>
      </c>
      <c r="B64" s="147" t="str">
        <f>'Crisis Indicator Data'!B61</f>
        <v>Complex crisis</v>
      </c>
      <c r="C64" s="147" t="str">
        <f>'Crisis Indicator Data'!C61</f>
        <v>MLI001</v>
      </c>
      <c r="D64" s="147" t="str">
        <f>'Crisis Indicator Data'!D61</f>
        <v>Mali</v>
      </c>
      <c r="E64" s="148" t="str">
        <f>'Crisis Indicator Data'!E61</f>
        <v>MLI</v>
      </c>
      <c r="F64" s="242">
        <f>IF(B64="Regional crisis",(IF(VLOOKUP($C64,'Regional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0.7</v>
      </c>
      <c r="G64" s="242">
        <f>IF(B64="Regional crisis",(IF(VLOOKUP($C64,'Regional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2.1</v>
      </c>
      <c r="H64" s="242">
        <f t="shared" si="13"/>
        <v>1.4</v>
      </c>
      <c r="I64" s="242">
        <f>IF(B64="Regional crisis",(IF(VLOOKUP($C64,'Regional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0.9</v>
      </c>
      <c r="J64" s="242">
        <f>IF(B64="Regional crisis",(IF(VLOOKUP($C64,'Regional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v>
      </c>
      <c r="K64" s="242">
        <f t="shared" si="14"/>
        <v>0.45</v>
      </c>
      <c r="L64" s="242">
        <f>IF(B64="Regional crisis",(IF(VLOOKUP($C64,'Regional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4.5</v>
      </c>
      <c r="M64" s="242">
        <f>IF(B64="Regional crisis",(IF(VLOOKUP($C64,'Regional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1</v>
      </c>
      <c r="N64" s="242">
        <f t="shared" si="15"/>
        <v>2.75</v>
      </c>
      <c r="O64" s="242">
        <f t="shared" si="16"/>
        <v>1.5333333333333332</v>
      </c>
      <c r="P64" s="242">
        <f>IF(B64="Regional crisis",VLOOKUP(C64,'Regional Crises'!$B$1:$R$69,12,FALSE),VLOOKUP(E64,'Country Indicator Data'!$B$4:$I$300,8,FALSE))</f>
        <v>10</v>
      </c>
      <c r="Q64" s="242">
        <f>IF($B64="Regional crisis",((IF(VLOOKUP($C64,'Regional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4.3</v>
      </c>
      <c r="R64" s="242">
        <f t="shared" si="17"/>
        <v>7.15</v>
      </c>
      <c r="S64" s="242">
        <f>IF(B64="Regional crisis",((IF(VLOOKUP($C64,'Regional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242">
        <f>IF(B64="Regional crisis",((IF(VLOOKUP($C64,'Regional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3.3</v>
      </c>
      <c r="U64" s="242">
        <f>IF(B64="Regional crisis",((IF(VLOOKUP($C64,'Regional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2.8</v>
      </c>
      <c r="V64" s="242">
        <f>IF(B64="Regional crisis",((IF(VLOOKUP($C64,'Regional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3</v>
      </c>
      <c r="W64" s="242">
        <f t="shared" si="18"/>
        <v>3.2</v>
      </c>
      <c r="X64" s="242">
        <f t="shared" si="19"/>
        <v>4</v>
      </c>
      <c r="Y64" s="249">
        <f>IF('Core Indicators'!FC61="x","x",IF('Core Indicators'!FC61&gt;=5,5,IF('Core Indicators'!FC61&gt;=4,4,IF('Core Indicators'!FC61&gt;=3,3,IF('Core Indicators'!FC61&gt;=2,2,IF('Core Indicators'!FC61&gt;=1,1,0))))))</f>
        <v>5</v>
      </c>
      <c r="Z64" s="242">
        <f t="shared" si="20"/>
        <v>5</v>
      </c>
      <c r="AA64" s="249">
        <f>'Crisis Indicator Data'!Y61</f>
        <v>0</v>
      </c>
      <c r="AB64" s="249">
        <f>'Crisis Indicator Data'!Z61</f>
        <v>3</v>
      </c>
      <c r="AC64" s="249">
        <f>'Crisis Indicator Data'!AA61</f>
        <v>2</v>
      </c>
      <c r="AD64" s="249">
        <f>'Crisis Indicator Data'!AB61</f>
        <v>3</v>
      </c>
      <c r="AE64" s="249">
        <f t="shared" si="21"/>
        <v>4</v>
      </c>
      <c r="AF64" s="249">
        <f>'Crisis Indicator Data'!AC61</f>
        <v>2</v>
      </c>
      <c r="AG64" s="249">
        <f>'Crisis Indicator Data'!AD61</f>
        <v>3</v>
      </c>
      <c r="AH64" s="249">
        <f t="shared" si="22"/>
        <v>5</v>
      </c>
      <c r="AI64" s="249">
        <f>'Crisis Indicator Data'!AE61</f>
        <v>3</v>
      </c>
      <c r="AJ64" s="249">
        <f>'Crisis Indicator Data'!AF61</f>
        <v>1</v>
      </c>
      <c r="AK64" s="249">
        <f>'Crisis Indicator Data'!AG61</f>
        <v>3</v>
      </c>
      <c r="AL64" s="249">
        <f t="shared" si="23"/>
        <v>5</v>
      </c>
      <c r="AM64" s="242">
        <f t="shared" si="24"/>
        <v>5</v>
      </c>
      <c r="AN64" s="242">
        <f t="shared" si="25"/>
        <v>5</v>
      </c>
    </row>
    <row r="65" spans="1:40" ht="13.5" customHeight="1" x14ac:dyDescent="0.25">
      <c r="A65" s="146" t="str">
        <f>'Crisis Indicator Data'!A62</f>
        <v>Multiple crises in Myanmar</v>
      </c>
      <c r="B65" s="147" t="str">
        <f>'Crisis Indicator Data'!B62</f>
        <v>Multiple crises country</v>
      </c>
      <c r="C65" s="147" t="str">
        <f>'Crisis Indicator Data'!C62</f>
        <v>MMR001</v>
      </c>
      <c r="D65" s="147" t="str">
        <f>'Crisis Indicator Data'!D62</f>
        <v>Myanmar</v>
      </c>
      <c r="E65" s="148" t="str">
        <f>'Crisis Indicator Data'!E62</f>
        <v>MMR</v>
      </c>
      <c r="F65" s="242">
        <f>IF(B65="Regional crisis",(IF(VLOOKUP($C65,'Regional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5</v>
      </c>
      <c r="G65" s="242">
        <f>IF(B65="Regional crisis",(IF(VLOOKUP($C65,'Regional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3.4</v>
      </c>
      <c r="H65" s="242">
        <f t="shared" si="13"/>
        <v>4.2</v>
      </c>
      <c r="I65" s="242">
        <f>IF(B65="Regional crisis",(IF(VLOOKUP($C65,'Regional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2.6</v>
      </c>
      <c r="J65" s="242">
        <f>IF(B65="Regional crisis",(IF(VLOOKUP($C65,'Regional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3</v>
      </c>
      <c r="K65" s="242">
        <f t="shared" si="14"/>
        <v>2.8</v>
      </c>
      <c r="L65" s="242">
        <f>IF(B65="Regional crisis",(IF(VLOOKUP($C65,'Regional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3.1</v>
      </c>
      <c r="M65" s="242">
        <f>IF(B65="Regional crisis",(IF(VLOOKUP($C65,'Regional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0.7</v>
      </c>
      <c r="N65" s="242">
        <f t="shared" si="15"/>
        <v>1.9</v>
      </c>
      <c r="O65" s="242">
        <f t="shared" si="16"/>
        <v>2.9666666666666668</v>
      </c>
      <c r="P65" s="242">
        <f>IF(B65="Regional crisis",VLOOKUP(C65,'Regional Crises'!$B$1:$R$69,12,FALSE),VLOOKUP(E65,'Country Indicator Data'!$B$4:$I$300,8,FALSE))</f>
        <v>8</v>
      </c>
      <c r="Q65" s="242">
        <f>IF($B65="Regional crisis",((IF(VLOOKUP($C65,'Regional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5</v>
      </c>
      <c r="R65" s="242">
        <f t="shared" si="17"/>
        <v>6.5</v>
      </c>
      <c r="S65" s="242">
        <f>IF(B65="Regional crisis",((IF(VLOOKUP($C65,'Regional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242">
        <f>IF(B65="Regional crisis",((IF(VLOOKUP($C65,'Regional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3.6</v>
      </c>
      <c r="U65" s="242">
        <f>IF(B65="Regional crisis",((IF(VLOOKUP($C65,'Regional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242">
        <f>IF(B65="Regional crisis",((IF(VLOOKUP($C65,'Regional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3.5</v>
      </c>
      <c r="W65" s="242">
        <f t="shared" si="18"/>
        <v>3.6</v>
      </c>
      <c r="X65" s="242">
        <f t="shared" si="19"/>
        <v>4.4000000000000004</v>
      </c>
      <c r="Y65" s="249">
        <f>IF('Core Indicators'!FC62="x","x",IF('Core Indicators'!FC62&gt;=5,5,IF('Core Indicators'!FC62&gt;=4,4,IF('Core Indicators'!FC62&gt;=3,3,IF('Core Indicators'!FC62&gt;=2,2,IF('Core Indicators'!FC62&gt;=1,1,0))))))</f>
        <v>4</v>
      </c>
      <c r="Z65" s="242">
        <f t="shared" si="20"/>
        <v>4</v>
      </c>
      <c r="AA65" s="249">
        <f>'Crisis Indicator Data'!Y62</f>
        <v>2</v>
      </c>
      <c r="AB65" s="249">
        <f>'Crisis Indicator Data'!Z62</f>
        <v>3</v>
      </c>
      <c r="AC65" s="249">
        <f>'Crisis Indicator Data'!AA62</f>
        <v>3</v>
      </c>
      <c r="AD65" s="249">
        <f>'Crisis Indicator Data'!AB62</f>
        <v>3</v>
      </c>
      <c r="AE65" s="249">
        <f t="shared" si="21"/>
        <v>5</v>
      </c>
      <c r="AF65" s="249">
        <f>'Crisis Indicator Data'!AC62</f>
        <v>3</v>
      </c>
      <c r="AG65" s="249">
        <f>'Crisis Indicator Data'!AD62</f>
        <v>3</v>
      </c>
      <c r="AH65" s="249">
        <f t="shared" si="22"/>
        <v>5</v>
      </c>
      <c r="AI65" s="249">
        <f>'Crisis Indicator Data'!AE62</f>
        <v>3</v>
      </c>
      <c r="AJ65" s="249">
        <f>'Crisis Indicator Data'!AF62</f>
        <v>1</v>
      </c>
      <c r="AK65" s="249">
        <f>'Crisis Indicator Data'!AG62</f>
        <v>3</v>
      </c>
      <c r="AL65" s="249">
        <f t="shared" si="23"/>
        <v>5</v>
      </c>
      <c r="AM65" s="242">
        <f t="shared" si="24"/>
        <v>5</v>
      </c>
      <c r="AN65" s="242">
        <f t="shared" si="25"/>
        <v>4.5</v>
      </c>
    </row>
    <row r="66" spans="1:40" ht="13.5" customHeight="1" x14ac:dyDescent="0.25">
      <c r="A66" s="146" t="str">
        <f>'Crisis Indicator Data'!A63</f>
        <v>Rakhine Conflict</v>
      </c>
      <c r="B66" s="147" t="str">
        <f>'Crisis Indicator Data'!B63</f>
        <v>Conflict</v>
      </c>
      <c r="C66" s="147" t="str">
        <f>'Crisis Indicator Data'!C63</f>
        <v>MMR002</v>
      </c>
      <c r="D66" s="147" t="str">
        <f>'Crisis Indicator Data'!D63</f>
        <v>Myanmar</v>
      </c>
      <c r="E66" s="148" t="str">
        <f>'Crisis Indicator Data'!E63</f>
        <v>MMR</v>
      </c>
      <c r="F66" s="242">
        <f>IF(B66="Regional crisis",(IF(VLOOKUP($C66,'Regional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5</v>
      </c>
      <c r="G66" s="242">
        <f>IF(B66="Regional crisis",(IF(VLOOKUP($C66,'Regional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3.4</v>
      </c>
      <c r="H66" s="242">
        <f t="shared" si="13"/>
        <v>4.2</v>
      </c>
      <c r="I66" s="242">
        <f>IF(B66="Regional crisis",(IF(VLOOKUP($C66,'Regional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2.6</v>
      </c>
      <c r="J66" s="242">
        <f>IF(B66="Regional crisis",(IF(VLOOKUP($C66,'Regional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3</v>
      </c>
      <c r="K66" s="242">
        <f t="shared" si="14"/>
        <v>2.8</v>
      </c>
      <c r="L66" s="242">
        <f>IF(B66="Regional crisis",(IF(VLOOKUP($C66,'Regional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3.1</v>
      </c>
      <c r="M66" s="242">
        <f>IF(B66="Regional crisis",(IF(VLOOKUP($C66,'Regional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0.7</v>
      </c>
      <c r="N66" s="242">
        <f t="shared" si="15"/>
        <v>1.9</v>
      </c>
      <c r="O66" s="242">
        <f t="shared" si="16"/>
        <v>2.9666666666666668</v>
      </c>
      <c r="P66" s="242">
        <f>IF(B66="Regional crisis",VLOOKUP(C66,'Regional Crises'!$B$1:$R$69,12,FALSE),VLOOKUP(E66,'Country Indicator Data'!$B$4:$I$300,8,FALSE))</f>
        <v>8</v>
      </c>
      <c r="Q66" s="242">
        <f>IF($B66="Regional crisis",((IF(VLOOKUP($C66,'Regional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5</v>
      </c>
      <c r="R66" s="242">
        <f t="shared" si="17"/>
        <v>6.5</v>
      </c>
      <c r="S66" s="242">
        <f>IF(B66="Regional crisis",((IF(VLOOKUP($C66,'Regional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242">
        <f>IF(B66="Regional crisis",((IF(VLOOKUP($C66,'Regional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3.6</v>
      </c>
      <c r="U66" s="242">
        <f>IF(B66="Regional crisis",((IF(VLOOKUP($C66,'Regional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242">
        <f>IF(B66="Regional crisis",((IF(VLOOKUP($C66,'Regional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3.5</v>
      </c>
      <c r="W66" s="242">
        <f t="shared" si="18"/>
        <v>3.6</v>
      </c>
      <c r="X66" s="242">
        <f t="shared" si="19"/>
        <v>4.4000000000000004</v>
      </c>
      <c r="Y66" s="249">
        <f>IF('Core Indicators'!FC63="x","x",IF('Core Indicators'!FC63&gt;=5,5,IF('Core Indicators'!FC63&gt;=4,4,IF('Core Indicators'!FC63&gt;=3,3,IF('Core Indicators'!FC63&gt;=2,2,IF('Core Indicators'!FC63&gt;=1,1,0))))))</f>
        <v>4</v>
      </c>
      <c r="Z66" s="242">
        <f t="shared" si="20"/>
        <v>4</v>
      </c>
      <c r="AA66" s="249">
        <f>'Crisis Indicator Data'!Y63</f>
        <v>2</v>
      </c>
      <c r="AB66" s="249">
        <f>'Crisis Indicator Data'!Z63</f>
        <v>3</v>
      </c>
      <c r="AC66" s="249">
        <f>'Crisis Indicator Data'!AA63</f>
        <v>2</v>
      </c>
      <c r="AD66" s="249">
        <f>'Crisis Indicator Data'!AB63</f>
        <v>3</v>
      </c>
      <c r="AE66" s="249">
        <f t="shared" si="21"/>
        <v>5</v>
      </c>
      <c r="AF66" s="249">
        <f>'Crisis Indicator Data'!AC63</f>
        <v>3</v>
      </c>
      <c r="AG66" s="249">
        <f>'Crisis Indicator Data'!AD63</f>
        <v>3</v>
      </c>
      <c r="AH66" s="249">
        <f t="shared" si="22"/>
        <v>5</v>
      </c>
      <c r="AI66" s="249">
        <f>'Crisis Indicator Data'!AE63</f>
        <v>3</v>
      </c>
      <c r="AJ66" s="249">
        <f>'Crisis Indicator Data'!AF63</f>
        <v>1</v>
      </c>
      <c r="AK66" s="249">
        <f>'Crisis Indicator Data'!AG63</f>
        <v>2</v>
      </c>
      <c r="AL66" s="249">
        <f t="shared" si="23"/>
        <v>4</v>
      </c>
      <c r="AM66" s="242">
        <f t="shared" si="24"/>
        <v>5</v>
      </c>
      <c r="AN66" s="242">
        <f t="shared" si="25"/>
        <v>4.5</v>
      </c>
    </row>
    <row r="67" spans="1:40" ht="13.5" customHeight="1" x14ac:dyDescent="0.25">
      <c r="A67" s="146" t="str">
        <f>'Crisis Indicator Data'!A64</f>
        <v>Kachin and Shan Conflict</v>
      </c>
      <c r="B67" s="147" t="str">
        <f>'Crisis Indicator Data'!B64</f>
        <v>Conflict</v>
      </c>
      <c r="C67" s="147" t="str">
        <f>'Crisis Indicator Data'!C64</f>
        <v>MMR003</v>
      </c>
      <c r="D67" s="147" t="str">
        <f>'Crisis Indicator Data'!D64</f>
        <v>Myanmar</v>
      </c>
      <c r="E67" s="148" t="str">
        <f>'Crisis Indicator Data'!E64</f>
        <v>MMR</v>
      </c>
      <c r="F67" s="242">
        <f>IF(B67="Regional crisis",(IF(VLOOKUP($C67,'Regional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5</v>
      </c>
      <c r="G67" s="242">
        <f>IF(B67="Regional crisis",(IF(VLOOKUP($C67,'Regional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3.4</v>
      </c>
      <c r="H67" s="242">
        <f t="shared" si="13"/>
        <v>4.2</v>
      </c>
      <c r="I67" s="242">
        <f>IF(B67="Regional crisis",(IF(VLOOKUP($C67,'Regional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2.6</v>
      </c>
      <c r="J67" s="242">
        <f>IF(B67="Regional crisis",(IF(VLOOKUP($C67,'Regional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3</v>
      </c>
      <c r="K67" s="242">
        <f t="shared" si="14"/>
        <v>2.8</v>
      </c>
      <c r="L67" s="242">
        <f>IF(B67="Regional crisis",(IF(VLOOKUP($C67,'Regional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3.1</v>
      </c>
      <c r="M67" s="242">
        <f>IF(B67="Regional crisis",(IF(VLOOKUP($C67,'Regional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0.7</v>
      </c>
      <c r="N67" s="242">
        <f t="shared" si="15"/>
        <v>1.9</v>
      </c>
      <c r="O67" s="242">
        <f t="shared" si="16"/>
        <v>2.9666666666666668</v>
      </c>
      <c r="P67" s="242">
        <f>IF(B67="Regional crisis",VLOOKUP(C67,'Regional Crises'!$B$1:$R$69,12,FALSE),VLOOKUP(E67,'Country Indicator Data'!$B$4:$I$300,8,FALSE))</f>
        <v>8</v>
      </c>
      <c r="Q67" s="242">
        <f>IF($B67="Regional crisis",((IF(VLOOKUP($C67,'Regional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5</v>
      </c>
      <c r="R67" s="242">
        <f t="shared" si="17"/>
        <v>6.5</v>
      </c>
      <c r="S67" s="242">
        <f>IF(B67="Regional crisis",((IF(VLOOKUP($C67,'Regional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242">
        <f>IF(B67="Regional crisis",((IF(VLOOKUP($C67,'Regional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3.6</v>
      </c>
      <c r="U67" s="242">
        <f>IF(B67="Regional crisis",((IF(VLOOKUP($C67,'Regional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3.6</v>
      </c>
      <c r="V67" s="242">
        <f>IF(B67="Regional crisis",((IF(VLOOKUP($C67,'Regional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3.5</v>
      </c>
      <c r="W67" s="242">
        <f t="shared" si="18"/>
        <v>3.6</v>
      </c>
      <c r="X67" s="242">
        <f t="shared" si="19"/>
        <v>4.4000000000000004</v>
      </c>
      <c r="Y67" s="249">
        <f>IF('Core Indicators'!FC64="x","x",IF('Core Indicators'!FC64&gt;=5,5,IF('Core Indicators'!FC64&gt;=4,4,IF('Core Indicators'!FC64&gt;=3,3,IF('Core Indicators'!FC64&gt;=2,2,IF('Core Indicators'!FC64&gt;=1,1,0))))))</f>
        <v>3</v>
      </c>
      <c r="Z67" s="242">
        <f t="shared" si="20"/>
        <v>3</v>
      </c>
      <c r="AA67" s="249">
        <f>'Crisis Indicator Data'!Y64</f>
        <v>2</v>
      </c>
      <c r="AB67" s="249">
        <f>'Crisis Indicator Data'!Z64</f>
        <v>3</v>
      </c>
      <c r="AC67" s="249">
        <f>'Crisis Indicator Data'!AA64</f>
        <v>3</v>
      </c>
      <c r="AD67" s="249">
        <f>'Crisis Indicator Data'!AB64</f>
        <v>3</v>
      </c>
      <c r="AE67" s="249">
        <f t="shared" si="21"/>
        <v>5</v>
      </c>
      <c r="AF67" s="249">
        <f>'Crisis Indicator Data'!AC64</f>
        <v>2</v>
      </c>
      <c r="AG67" s="249">
        <f>'Crisis Indicator Data'!AD64</f>
        <v>3</v>
      </c>
      <c r="AH67" s="249">
        <f t="shared" si="22"/>
        <v>5</v>
      </c>
      <c r="AI67" s="249">
        <f>'Crisis Indicator Data'!AE64</f>
        <v>3</v>
      </c>
      <c r="AJ67" s="249">
        <f>'Crisis Indicator Data'!AF64</f>
        <v>1</v>
      </c>
      <c r="AK67" s="249">
        <f>'Crisis Indicator Data'!AG64</f>
        <v>3</v>
      </c>
      <c r="AL67" s="249">
        <f t="shared" si="23"/>
        <v>5</v>
      </c>
      <c r="AM67" s="242">
        <f t="shared" si="24"/>
        <v>5</v>
      </c>
      <c r="AN67" s="242">
        <f t="shared" si="25"/>
        <v>4</v>
      </c>
    </row>
    <row r="68" spans="1:40" ht="13.5" customHeight="1" x14ac:dyDescent="0.25">
      <c r="A68" s="146" t="str">
        <f>'Crisis Indicator Data'!A65</f>
        <v>Post-coup Violence in Myanmar</v>
      </c>
      <c r="B68" s="147" t="str">
        <f>'Crisis Indicator Data'!B65</f>
        <v>Conflict</v>
      </c>
      <c r="C68" s="147" t="str">
        <f>'Crisis Indicator Data'!C65</f>
        <v>MMR004</v>
      </c>
      <c r="D68" s="147" t="str">
        <f>'Crisis Indicator Data'!D65</f>
        <v>Myanmar</v>
      </c>
      <c r="E68" s="148" t="str">
        <f>'Crisis Indicator Data'!E65</f>
        <v>MMR</v>
      </c>
      <c r="F68" s="242">
        <f>IF(B68="Regional crisis",(IF(VLOOKUP($C68,'Regional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5</v>
      </c>
      <c r="G68" s="242">
        <f>IF(B68="Regional crisis",(IF(VLOOKUP($C68,'Regional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3.4</v>
      </c>
      <c r="H68" s="242">
        <f t="shared" si="13"/>
        <v>4.2</v>
      </c>
      <c r="I68" s="242">
        <f>IF(B68="Regional crisis",(IF(VLOOKUP($C68,'Regional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2.6</v>
      </c>
      <c r="J68" s="242">
        <f>IF(B68="Regional crisis",(IF(VLOOKUP($C68,'Regional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3</v>
      </c>
      <c r="K68" s="242">
        <f t="shared" si="14"/>
        <v>2.8</v>
      </c>
      <c r="L68" s="242">
        <f>IF(B68="Regional crisis",(IF(VLOOKUP($C68,'Regional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3.1</v>
      </c>
      <c r="M68" s="242">
        <f>IF(B68="Regional crisis",(IF(VLOOKUP($C68,'Regional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0.7</v>
      </c>
      <c r="N68" s="242">
        <f t="shared" si="15"/>
        <v>1.9</v>
      </c>
      <c r="O68" s="242">
        <f t="shared" si="16"/>
        <v>2.9666666666666668</v>
      </c>
      <c r="P68" s="242">
        <f>IF(B68="Regional crisis",VLOOKUP(C68,'Regional Crises'!$B$1:$R$69,12,FALSE),VLOOKUP(E68,'Country Indicator Data'!$B$4:$I$300,8,FALSE))</f>
        <v>8</v>
      </c>
      <c r="Q68" s="242">
        <f>IF($B68="Regional crisis",((IF(VLOOKUP($C68,'Regional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5</v>
      </c>
      <c r="R68" s="242">
        <f t="shared" si="17"/>
        <v>6.5</v>
      </c>
      <c r="S68" s="242">
        <f>IF(B68="Regional crisis",((IF(VLOOKUP($C68,'Regional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3.6</v>
      </c>
      <c r="T68" s="242">
        <f>IF(B68="Regional crisis",((IF(VLOOKUP($C68,'Regional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3.6</v>
      </c>
      <c r="U68" s="242">
        <f>IF(B68="Regional crisis",((IF(VLOOKUP($C68,'Regional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3.6</v>
      </c>
      <c r="V68" s="242">
        <f>IF(B68="Regional crisis",((IF(VLOOKUP($C68,'Regional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3.5</v>
      </c>
      <c r="W68" s="242">
        <f t="shared" si="18"/>
        <v>3.6</v>
      </c>
      <c r="X68" s="242">
        <f t="shared" si="19"/>
        <v>4.4000000000000004</v>
      </c>
      <c r="Y68" s="249">
        <f>IF('Core Indicators'!FC65="x","x",IF('Core Indicators'!FC65&gt;=5,5,IF('Core Indicators'!FC65&gt;=4,4,IF('Core Indicators'!FC65&gt;=3,3,IF('Core Indicators'!FC65&gt;=2,2,IF('Core Indicators'!FC65&gt;=1,1,0))))))</f>
        <v>3</v>
      </c>
      <c r="Z68" s="242">
        <f t="shared" si="20"/>
        <v>3</v>
      </c>
      <c r="AA68" s="249">
        <f>'Crisis Indicator Data'!Y65</f>
        <v>0</v>
      </c>
      <c r="AB68" s="249">
        <f>'Crisis Indicator Data'!Z65</f>
        <v>0</v>
      </c>
      <c r="AC68" s="249">
        <f>'Crisis Indicator Data'!AA65</f>
        <v>2</v>
      </c>
      <c r="AD68" s="249">
        <f>'Crisis Indicator Data'!AB65</f>
        <v>1</v>
      </c>
      <c r="AE68" s="249">
        <f t="shared" si="21"/>
        <v>2</v>
      </c>
      <c r="AF68" s="249">
        <f>'Crisis Indicator Data'!AC65</f>
        <v>0</v>
      </c>
      <c r="AG68" s="249">
        <f>'Crisis Indicator Data'!AD65</f>
        <v>3</v>
      </c>
      <c r="AH68" s="249">
        <f t="shared" si="22"/>
        <v>3</v>
      </c>
      <c r="AI68" s="249">
        <f>'Crisis Indicator Data'!AE65</f>
        <v>2</v>
      </c>
      <c r="AJ68" s="249">
        <f>'Crisis Indicator Data'!AF65</f>
        <v>1</v>
      </c>
      <c r="AK68" s="249">
        <f>'Crisis Indicator Data'!AG65</f>
        <v>0</v>
      </c>
      <c r="AL68" s="249">
        <f t="shared" si="23"/>
        <v>3</v>
      </c>
      <c r="AM68" s="242">
        <f t="shared" si="24"/>
        <v>3</v>
      </c>
      <c r="AN68" s="242">
        <f t="shared" si="25"/>
        <v>3</v>
      </c>
    </row>
    <row r="69" spans="1:40" ht="13.5" customHeight="1" x14ac:dyDescent="0.25">
      <c r="A69" s="146" t="str">
        <f>'Crisis Indicator Data'!A66</f>
        <v>Cabo Delgado Islamist Insurgency</v>
      </c>
      <c r="B69" s="147" t="str">
        <f>'Crisis Indicator Data'!B66</f>
        <v>Other type of violence</v>
      </c>
      <c r="C69" s="147" t="str">
        <f>'Crisis Indicator Data'!C66</f>
        <v>MOZ004</v>
      </c>
      <c r="D69" s="147" t="str">
        <f>'Crisis Indicator Data'!D66</f>
        <v>Mozambique</v>
      </c>
      <c r="E69" s="148" t="str">
        <f>'Crisis Indicator Data'!E66</f>
        <v>MOZ</v>
      </c>
      <c r="F69" s="242">
        <f>IF(B69="Regional crisis",(IF(VLOOKUP($C69,'Regional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2.5</v>
      </c>
      <c r="G69" s="242">
        <f>IF(B69="Regional crisis",(IF(VLOOKUP($C69,'Regional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2.8</v>
      </c>
      <c r="H69" s="242">
        <f t="shared" si="13"/>
        <v>2.65</v>
      </c>
      <c r="I69" s="242">
        <f>IF(B69="Regional crisis",(IF(VLOOKUP($C69,'Regional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4.5</v>
      </c>
      <c r="J69" s="242">
        <f>IF(B69="Regional crisis",(IF(VLOOKUP($C69,'Regional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1.7</v>
      </c>
      <c r="K69" s="242">
        <f t="shared" si="14"/>
        <v>3.1</v>
      </c>
      <c r="L69" s="242">
        <f>IF(B69="Regional crisis",(IF(VLOOKUP($C69,'Regional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3.8</v>
      </c>
      <c r="M69" s="242">
        <f>IF(B69="Regional crisis",(IF(VLOOKUP($C69,'Regional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3.6</v>
      </c>
      <c r="N69" s="242">
        <f t="shared" si="15"/>
        <v>3.7</v>
      </c>
      <c r="O69" s="242">
        <f t="shared" si="16"/>
        <v>3.15</v>
      </c>
      <c r="P69" s="242">
        <f>IF(B69="Regional crisis",VLOOKUP(C69,'Regional Crises'!$B$1:$R$69,12,FALSE),VLOOKUP(E69,'Country Indicator Data'!$B$4:$I$300,8,FALSE))</f>
        <v>10</v>
      </c>
      <c r="Q69" s="242">
        <f>IF($B69="Regional crisis",((IF(VLOOKUP($C69,'Regional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3.9</v>
      </c>
      <c r="R69" s="242">
        <f t="shared" si="17"/>
        <v>6.95</v>
      </c>
      <c r="S69" s="242">
        <f>IF(B69="Regional crisis",((IF(VLOOKUP($C69,'Regional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3.7</v>
      </c>
      <c r="T69" s="242">
        <f>IF(B69="Regional crisis",((IF(VLOOKUP($C69,'Regional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3.5</v>
      </c>
      <c r="U69" s="242">
        <f>IF(B69="Regional crisis",((IF(VLOOKUP($C69,'Regional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3.5</v>
      </c>
      <c r="V69" s="242">
        <f>IF(B69="Regional crisis",((IF(VLOOKUP($C69,'Regional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2.8</v>
      </c>
      <c r="W69" s="242">
        <f t="shared" si="18"/>
        <v>3.4</v>
      </c>
      <c r="X69" s="242">
        <f t="shared" si="19"/>
        <v>4.5</v>
      </c>
      <c r="Y69" s="249">
        <f>IF('Core Indicators'!FC66="x","x",IF('Core Indicators'!FC66&gt;=5,5,IF('Core Indicators'!FC66&gt;=4,4,IF('Core Indicators'!FC66&gt;=3,3,IF('Core Indicators'!FC66&gt;=2,2,IF('Core Indicators'!FC66&gt;=1,1,0))))))</f>
        <v>3</v>
      </c>
      <c r="Z69" s="242">
        <f t="shared" si="20"/>
        <v>3</v>
      </c>
      <c r="AA69" s="249">
        <f>'Crisis Indicator Data'!Y66</f>
        <v>1</v>
      </c>
      <c r="AB69" s="249">
        <f>'Crisis Indicator Data'!Z66</f>
        <v>3</v>
      </c>
      <c r="AC69" s="249">
        <f>'Crisis Indicator Data'!AA66</f>
        <v>2</v>
      </c>
      <c r="AD69" s="249">
        <f>'Crisis Indicator Data'!AB66</f>
        <v>0</v>
      </c>
      <c r="AE69" s="249">
        <f t="shared" si="21"/>
        <v>3</v>
      </c>
      <c r="AF69" s="249">
        <f>'Crisis Indicator Data'!AC66</f>
        <v>2</v>
      </c>
      <c r="AG69" s="249">
        <f>'Crisis Indicator Data'!AD66</f>
        <v>2</v>
      </c>
      <c r="AH69" s="249">
        <f t="shared" si="22"/>
        <v>4</v>
      </c>
      <c r="AI69" s="249">
        <f>'Crisis Indicator Data'!AE66</f>
        <v>3</v>
      </c>
      <c r="AJ69" s="249">
        <f>'Crisis Indicator Data'!AF66</f>
        <v>1</v>
      </c>
      <c r="AK69" s="249">
        <f>'Crisis Indicator Data'!AG66</f>
        <v>2</v>
      </c>
      <c r="AL69" s="249">
        <f t="shared" si="23"/>
        <v>4</v>
      </c>
      <c r="AM69" s="242">
        <f t="shared" si="24"/>
        <v>4</v>
      </c>
      <c r="AN69" s="242">
        <f t="shared" si="25"/>
        <v>3.5</v>
      </c>
    </row>
    <row r="70" spans="1:40" ht="13.5" customHeight="1" x14ac:dyDescent="0.25">
      <c r="A70" s="146" t="str">
        <f>'Crisis Indicator Data'!A67</f>
        <v>Refugees from Mali in Mauritania</v>
      </c>
      <c r="B70" s="147" t="str">
        <f>'Crisis Indicator Data'!B67</f>
        <v>International displacement</v>
      </c>
      <c r="C70" s="147" t="str">
        <f>'Crisis Indicator Data'!C67</f>
        <v>MRT002</v>
      </c>
      <c r="D70" s="147" t="str">
        <f>'Crisis Indicator Data'!D67</f>
        <v>Mauritania</v>
      </c>
      <c r="E70" s="148" t="str">
        <f>'Crisis Indicator Data'!E67</f>
        <v>MRT</v>
      </c>
      <c r="F70" s="242">
        <f>IF(B70="Regional crisis",(IF(VLOOKUP($C70,'Regional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3.2</v>
      </c>
      <c r="G70" s="242">
        <f>IF(B70="Regional crisis",(IF(VLOOKUP($C70,'Regional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2.9</v>
      </c>
      <c r="H70" s="242">
        <f t="shared" ref="H70:H101" si="26">IF(AND(F70="x",G70="x"),"x",AVERAGE(F70,G70))</f>
        <v>3.05</v>
      </c>
      <c r="I70" s="242">
        <f>IF(B70="Regional crisis",(IF(VLOOKUP($C70,'Regional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3.3</v>
      </c>
      <c r="J70" s="242">
        <f>IF(B70="Regional crisis",(IF(VLOOKUP($C70,'Regional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242">
        <f t="shared" ref="K70:K101" si="27">IF(AND(I70="x",J70="x"),"x",AVERAGE(I70,J70))</f>
        <v>1.65</v>
      </c>
      <c r="L70" s="242">
        <f>IF(B70="Regional crisis",(IF(VLOOKUP($C70,'Regional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4.0999999999999996</v>
      </c>
      <c r="M70" s="242">
        <f>IF(B70="Regional crisis",(IF(VLOOKUP($C70,'Regional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1</v>
      </c>
      <c r="N70" s="242">
        <f t="shared" ref="N70:N101" si="28">IF(AND(L70="x",M70="x"),"x",AVERAGE(L70,M70))</f>
        <v>2.5499999999999998</v>
      </c>
      <c r="O70" s="242">
        <f t="shared" ref="O70:O101" si="29">AVERAGE(H70,K70,N70)</f>
        <v>2.4166666666666665</v>
      </c>
      <c r="P70" s="242">
        <f>IF(B70="Regional crisis",VLOOKUP(C70,'Regional Crises'!$B$1:$R$69,12,FALSE),VLOOKUP(E70,'Country Indicator Data'!$B$4:$I$300,8,FALSE))</f>
        <v>4</v>
      </c>
      <c r="Q70" s="242">
        <f>IF($B70="Regional crisis",((IF(VLOOKUP($C70,'Regional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0.7</v>
      </c>
      <c r="R70" s="242">
        <f t="shared" ref="R70:R101" si="30">AVERAGE(P70:Q70)</f>
        <v>2.35</v>
      </c>
      <c r="S70" s="242">
        <f>IF(B70="Regional crisis",((IF(VLOOKUP($C70,'Regional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3.6</v>
      </c>
      <c r="T70" s="242">
        <f>IF(B70="Regional crisis",((IF(VLOOKUP($C70,'Regional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3.1</v>
      </c>
      <c r="U70" s="242">
        <f>IF(B70="Regional crisis",((IF(VLOOKUP($C70,'Regional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v>
      </c>
      <c r="V70" s="242">
        <f>IF(B70="Regional crisis",((IF(VLOOKUP($C70,'Regional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3.3</v>
      </c>
      <c r="W70" s="242">
        <f t="shared" ref="W70:W101" si="31">IF(AND(S70="x",V70="x"),"x",ROUND(AVERAGE(S70,V70,T70,U70),1))</f>
        <v>3.3</v>
      </c>
      <c r="X70" s="242">
        <f t="shared" ref="X70:X101" si="32">ROUND(AVERAGE(O70,W70,R70),1)</f>
        <v>2.7</v>
      </c>
      <c r="Y70" s="249">
        <f>IF('Core Indicators'!FC67="x","x",IF('Core Indicators'!FC67&gt;=5,5,IF('Core Indicators'!FC67&gt;=4,4,IF('Core Indicators'!FC67&gt;=3,3,IF('Core Indicators'!FC67&gt;=2,2,IF('Core Indicators'!FC67&gt;=1,1,0))))))</f>
        <v>2</v>
      </c>
      <c r="Z70" s="242">
        <f t="shared" ref="Z70:Z101" si="33">Y70</f>
        <v>2</v>
      </c>
      <c r="AA70" s="249">
        <f>'Crisis Indicator Data'!Y67</f>
        <v>2</v>
      </c>
      <c r="AB70" s="249">
        <f>'Crisis Indicator Data'!Z67</f>
        <v>0</v>
      </c>
      <c r="AC70" s="249">
        <f>'Crisis Indicator Data'!AA67</f>
        <v>0</v>
      </c>
      <c r="AD70" s="249">
        <f>'Crisis Indicator Data'!AB67</f>
        <v>0</v>
      </c>
      <c r="AE70" s="249">
        <f t="shared" ref="AE70:AE101" si="34">IF(SUM(AA70:AD70)=0,0,IF(SUM(AA70,AB70,AC70,AD70)&lt;2,1,IF(SUM(AA70:AD70)&lt;6,2,IF(SUM(AA70:AD70)&lt;8,3,IF(SUM(AA70:AD70)&lt;10,4,5)))))</f>
        <v>2</v>
      </c>
      <c r="AF70" s="249">
        <f>'Crisis Indicator Data'!AC67</f>
        <v>0</v>
      </c>
      <c r="AG70" s="249">
        <f>'Crisis Indicator Data'!AD67</f>
        <v>0</v>
      </c>
      <c r="AH70" s="249">
        <f t="shared" ref="AH70:AH101" si="35">IF(SUM(AF70:AG70)=0,0,IF(SUM(AF70,AG70)=1,1,IF(SUM(AF70:AG70)&lt;3,2,IF(SUM(AF70:AG70)&lt;4,3,IF(SUM(AF70:AG70)&lt;5,4,5)))))</f>
        <v>0</v>
      </c>
      <c r="AI70" s="249">
        <f>'Crisis Indicator Data'!AE67</f>
        <v>0</v>
      </c>
      <c r="AJ70" s="249">
        <f>'Crisis Indicator Data'!AF67</f>
        <v>1</v>
      </c>
      <c r="AK70" s="249">
        <f>'Crisis Indicator Data'!AG67</f>
        <v>0</v>
      </c>
      <c r="AL70" s="249">
        <f t="shared" ref="AL70:AL101" si="36">IF(SUM(AI70:AK70)=0,0,IF(SUM(AI70:AK70)=1,1,IF(SUM(AI70:AK70)&lt;3,2,IF(SUM(AI70:AK70)&lt;5,3,IF(SUM(AI70:AK70)&lt;7,4,5)))))</f>
        <v>1</v>
      </c>
      <c r="AM70" s="242">
        <f t="shared" ref="AM70:AM101" si="37">IF(AA70=3,5,ROUND(AVERAGE(AE70,AH70,AL70),0))</f>
        <v>1</v>
      </c>
      <c r="AN70" s="242">
        <f t="shared" ref="AN70:AN101" si="38">IF(AND(Z70="x",AM70="x"),"x",ROUND(AVERAGE(Z70,AM70),1))</f>
        <v>1.5</v>
      </c>
    </row>
    <row r="71" spans="1:40" ht="13.5" customHeight="1" x14ac:dyDescent="0.25">
      <c r="A71" s="146" t="str">
        <f>'Crisis Indicator Data'!A68</f>
        <v>Food Security in Mauritania</v>
      </c>
      <c r="B71" s="147" t="str">
        <f>'Crisis Indicator Data'!B68</f>
        <v>Drought</v>
      </c>
      <c r="C71" s="147" t="str">
        <f>'Crisis Indicator Data'!C68</f>
        <v>MRT003</v>
      </c>
      <c r="D71" s="147" t="str">
        <f>'Crisis Indicator Data'!D68</f>
        <v>Mauritania</v>
      </c>
      <c r="E71" s="148" t="str">
        <f>'Crisis Indicator Data'!E68</f>
        <v>MRT</v>
      </c>
      <c r="F71" s="242">
        <f>IF(B71="Regional crisis",(IF(VLOOKUP($C71,'Regional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3.2</v>
      </c>
      <c r="G71" s="242">
        <f>IF(B71="Regional crisis",(IF(VLOOKUP($C71,'Regional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2.9</v>
      </c>
      <c r="H71" s="242">
        <f t="shared" si="26"/>
        <v>3.05</v>
      </c>
      <c r="I71" s="242">
        <f>IF(B71="Regional crisis",(IF(VLOOKUP($C71,'Regional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3.3</v>
      </c>
      <c r="J71" s="242">
        <f>IF(B71="Regional crisis",(IF(VLOOKUP($C71,'Regional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242">
        <f t="shared" si="27"/>
        <v>1.65</v>
      </c>
      <c r="L71" s="242">
        <f>IF(B71="Regional crisis",(IF(VLOOKUP($C71,'Regional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4.0999999999999996</v>
      </c>
      <c r="M71" s="242">
        <f>IF(B71="Regional crisis",(IF(VLOOKUP($C71,'Regional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v>
      </c>
      <c r="N71" s="242">
        <f t="shared" si="28"/>
        <v>2.5499999999999998</v>
      </c>
      <c r="O71" s="242">
        <f t="shared" si="29"/>
        <v>2.4166666666666665</v>
      </c>
      <c r="P71" s="242">
        <f>IF(B71="Regional crisis",VLOOKUP(C71,'Regional Crises'!$B$1:$R$69,12,FALSE),VLOOKUP(E71,'Country Indicator Data'!$B$4:$I$300,8,FALSE))</f>
        <v>4</v>
      </c>
      <c r="Q71" s="242">
        <f>IF($B71="Regional crisis",((IF(VLOOKUP($C71,'Regional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0.7</v>
      </c>
      <c r="R71" s="242">
        <f t="shared" si="30"/>
        <v>2.35</v>
      </c>
      <c r="S71" s="242">
        <f>IF(B71="Regional crisis",((IF(VLOOKUP($C71,'Regional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3.6</v>
      </c>
      <c r="T71" s="242">
        <f>IF(B71="Regional crisis",((IF(VLOOKUP($C71,'Regional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3.1</v>
      </c>
      <c r="U71" s="242">
        <f>IF(B71="Regional crisis",((IF(VLOOKUP($C71,'Regional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v>
      </c>
      <c r="V71" s="242">
        <f>IF(B71="Regional crisis",((IF(VLOOKUP($C71,'Regional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3.3</v>
      </c>
      <c r="W71" s="242">
        <f t="shared" si="31"/>
        <v>3.3</v>
      </c>
      <c r="X71" s="242">
        <f t="shared" si="32"/>
        <v>2.7</v>
      </c>
      <c r="Y71" s="249">
        <f>IF('Core Indicators'!FC68="x","x",IF('Core Indicators'!FC68&gt;=5,5,IF('Core Indicators'!FC68&gt;=4,4,IF('Core Indicators'!FC68&gt;=3,3,IF('Core Indicators'!FC68&gt;=2,2,IF('Core Indicators'!FC68&gt;=1,1,0))))))</f>
        <v>3</v>
      </c>
      <c r="Z71" s="242">
        <f t="shared" si="33"/>
        <v>3</v>
      </c>
      <c r="AA71" s="249">
        <f>'Crisis Indicator Data'!Y68</f>
        <v>2</v>
      </c>
      <c r="AB71" s="249">
        <f>'Crisis Indicator Data'!Z68</f>
        <v>0</v>
      </c>
      <c r="AC71" s="249">
        <f>'Crisis Indicator Data'!AA68</f>
        <v>0</v>
      </c>
      <c r="AD71" s="249">
        <f>'Crisis Indicator Data'!AB68</f>
        <v>0</v>
      </c>
      <c r="AE71" s="249">
        <f t="shared" si="34"/>
        <v>2</v>
      </c>
      <c r="AF71" s="249">
        <f>'Crisis Indicator Data'!AC68</f>
        <v>0</v>
      </c>
      <c r="AG71" s="249">
        <f>'Crisis Indicator Data'!AD68</f>
        <v>0</v>
      </c>
      <c r="AH71" s="249">
        <f t="shared" si="35"/>
        <v>0</v>
      </c>
      <c r="AI71" s="249">
        <f>'Crisis Indicator Data'!AE68</f>
        <v>0</v>
      </c>
      <c r="AJ71" s="249">
        <f>'Crisis Indicator Data'!AF68</f>
        <v>1</v>
      </c>
      <c r="AK71" s="249">
        <f>'Crisis Indicator Data'!AG68</f>
        <v>0</v>
      </c>
      <c r="AL71" s="249">
        <f t="shared" si="36"/>
        <v>1</v>
      </c>
      <c r="AM71" s="242">
        <f t="shared" si="37"/>
        <v>1</v>
      </c>
      <c r="AN71" s="242">
        <f t="shared" si="38"/>
        <v>2</v>
      </c>
    </row>
    <row r="72" spans="1:40" ht="13.5" customHeight="1" x14ac:dyDescent="0.25">
      <c r="A72" s="146" t="str">
        <f>'Crisis Indicator Data'!A69</f>
        <v>Complex crisis in Malawi</v>
      </c>
      <c r="B72" s="147" t="str">
        <f>'Crisis Indicator Data'!B69</f>
        <v>Complex crisis</v>
      </c>
      <c r="C72" s="147" t="str">
        <f>'Crisis Indicator Data'!C69</f>
        <v>MWI002</v>
      </c>
      <c r="D72" s="147" t="str">
        <f>'Crisis Indicator Data'!D69</f>
        <v>Malawi</v>
      </c>
      <c r="E72" s="148" t="str">
        <f>'Crisis Indicator Data'!E69</f>
        <v>MWI</v>
      </c>
      <c r="F72" s="242">
        <f>IF(B72="Regional crisis",(IF(VLOOKUP($C72,'Regional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1.4</v>
      </c>
      <c r="G72" s="242">
        <f>IF(B72="Regional crisis",(IF(VLOOKUP($C72,'Regional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1.8</v>
      </c>
      <c r="H72" s="242">
        <f t="shared" si="26"/>
        <v>1.6</v>
      </c>
      <c r="I72" s="242">
        <f>IF(B72="Regional crisis",(IF(VLOOKUP($C72,'Regional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3</v>
      </c>
      <c r="J72" s="242">
        <f>IF(B72="Regional crisis",(IF(VLOOKUP($C72,'Regional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242">
        <f t="shared" si="27"/>
        <v>1.5</v>
      </c>
      <c r="L72" s="242">
        <f>IF(B72="Regional crisis",(IF(VLOOKUP($C72,'Regional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4.0999999999999996</v>
      </c>
      <c r="M72" s="242">
        <f>IF(B72="Regional crisis",(IF(VLOOKUP($C72,'Regional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2.5</v>
      </c>
      <c r="N72" s="242">
        <f t="shared" si="28"/>
        <v>3.3</v>
      </c>
      <c r="O72" s="242">
        <f t="shared" si="29"/>
        <v>2.1333333333333333</v>
      </c>
      <c r="P72" s="242">
        <f>IF(B72="Regional crisis",VLOOKUP(C72,'Regional Crises'!$B$1:$R$69,12,FALSE),VLOOKUP(E72,'Country Indicator Data'!$B$4:$I$300,8,FALSE))</f>
        <v>0</v>
      </c>
      <c r="Q72" s="242">
        <f>IF($B72="Regional crisis",((IF(VLOOKUP($C72,'Regional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2.2000000000000002</v>
      </c>
      <c r="R72" s="242">
        <f t="shared" si="30"/>
        <v>1.1000000000000001</v>
      </c>
      <c r="S72" s="242">
        <f>IF(B72="Regional crisis",((IF(VLOOKUP($C72,'Regional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3.5</v>
      </c>
      <c r="T72" s="242">
        <f>IF(B72="Regional crisis",((IF(VLOOKUP($C72,'Regional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2.8</v>
      </c>
      <c r="U72" s="242">
        <f>IF(B72="Regional crisis",((IF(VLOOKUP($C72,'Regional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2.2999999999999998</v>
      </c>
      <c r="V72" s="242">
        <f>IF(B72="Regional crisis",((IF(VLOOKUP($C72,'Regional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1.9</v>
      </c>
      <c r="W72" s="242">
        <f t="shared" si="31"/>
        <v>2.6</v>
      </c>
      <c r="X72" s="242">
        <f t="shared" si="32"/>
        <v>1.9</v>
      </c>
      <c r="Y72" s="249">
        <f>IF('Core Indicators'!FC69="x","x",IF('Core Indicators'!FC69&gt;=5,5,IF('Core Indicators'!FC69&gt;=4,4,IF('Core Indicators'!FC69&gt;=3,3,IF('Core Indicators'!FC69&gt;=2,2,IF('Core Indicators'!FC69&gt;=1,1,0))))))</f>
        <v>2</v>
      </c>
      <c r="Z72" s="242">
        <f t="shared" si="33"/>
        <v>2</v>
      </c>
      <c r="AA72" s="249">
        <f>'Crisis Indicator Data'!Y69</f>
        <v>2</v>
      </c>
      <c r="AB72" s="249">
        <f>'Crisis Indicator Data'!Z69</f>
        <v>0</v>
      </c>
      <c r="AC72" s="249">
        <f>'Crisis Indicator Data'!AA69</f>
        <v>0</v>
      </c>
      <c r="AD72" s="249">
        <f>'Crisis Indicator Data'!AB69</f>
        <v>0</v>
      </c>
      <c r="AE72" s="249">
        <f t="shared" si="34"/>
        <v>2</v>
      </c>
      <c r="AF72" s="249">
        <f>'Crisis Indicator Data'!AC69</f>
        <v>2</v>
      </c>
      <c r="AG72" s="249">
        <f>'Crisis Indicator Data'!AD69</f>
        <v>2</v>
      </c>
      <c r="AH72" s="249">
        <f t="shared" si="35"/>
        <v>4</v>
      </c>
      <c r="AI72" s="249">
        <f>'Crisis Indicator Data'!AE69</f>
        <v>0</v>
      </c>
      <c r="AJ72" s="249">
        <f>'Crisis Indicator Data'!AF69</f>
        <v>0</v>
      </c>
      <c r="AK72" s="249">
        <f>'Crisis Indicator Data'!AG69</f>
        <v>1</v>
      </c>
      <c r="AL72" s="249">
        <f t="shared" si="36"/>
        <v>1</v>
      </c>
      <c r="AM72" s="242">
        <f t="shared" si="37"/>
        <v>2</v>
      </c>
      <c r="AN72" s="242">
        <f t="shared" si="38"/>
        <v>2</v>
      </c>
    </row>
    <row r="73" spans="1:40" ht="13.5" customHeight="1" x14ac:dyDescent="0.25">
      <c r="A73" s="146" t="str">
        <f>'Crisis Indicator Data'!A70</f>
        <v>International Refugees in Malaysia</v>
      </c>
      <c r="B73" s="147" t="str">
        <f>'Crisis Indicator Data'!B70</f>
        <v>International displacement</v>
      </c>
      <c r="C73" s="147" t="str">
        <f>'Crisis Indicator Data'!C70</f>
        <v>MYS001</v>
      </c>
      <c r="D73" s="147" t="str">
        <f>'Crisis Indicator Data'!D70</f>
        <v>Malaysia</v>
      </c>
      <c r="E73" s="148" t="str">
        <f>'Crisis Indicator Data'!E70</f>
        <v>MYS</v>
      </c>
      <c r="F73" s="242">
        <f>IF(B73="Regional crisis",(IF(VLOOKUP($C73,'Regional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3.9</v>
      </c>
      <c r="G73" s="242">
        <f>IF(B73="Regional crisis",(IF(VLOOKUP($C73,'Regional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2.1</v>
      </c>
      <c r="H73" s="242">
        <f t="shared" si="26"/>
        <v>3</v>
      </c>
      <c r="I73" s="242">
        <f>IF(B73="Regional crisis",(IF(VLOOKUP($C73,'Regional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3</v>
      </c>
      <c r="J73" s="242">
        <f>IF(B73="Regional crisis",(IF(VLOOKUP($C73,'Regional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0.6</v>
      </c>
      <c r="K73" s="242">
        <f t="shared" si="27"/>
        <v>1.8</v>
      </c>
      <c r="L73" s="242">
        <f>IF(B73="Regional crisis",(IF(VLOOKUP($C73,'Regional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1.8</v>
      </c>
      <c r="M73" s="242">
        <f>IF(B73="Regional crisis",(IF(VLOOKUP($C73,'Regional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v>
      </c>
      <c r="N73" s="242">
        <f t="shared" si="28"/>
        <v>1.9</v>
      </c>
      <c r="O73" s="242">
        <f t="shared" si="29"/>
        <v>2.2333333333333329</v>
      </c>
      <c r="P73" s="242">
        <f>IF(B73="Regional crisis",VLOOKUP(C73,'Regional Crises'!$B$1:$R$69,12,FALSE),VLOOKUP(E73,'Country Indicator Data'!$B$4:$I$300,8,FALSE))</f>
        <v>2</v>
      </c>
      <c r="Q73" s="242">
        <f>IF($B73="Regional crisis",((IF(VLOOKUP($C73,'Regional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1.1000000000000001</v>
      </c>
      <c r="R73" s="242">
        <f t="shared" si="30"/>
        <v>1.55</v>
      </c>
      <c r="S73" s="242">
        <f>IF(B73="Regional crisis",((IF(VLOOKUP($C73,'Regional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2.4</v>
      </c>
      <c r="T73" s="242">
        <f>IF(B73="Regional crisis",((IF(VLOOKUP($C73,'Regional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1.9</v>
      </c>
      <c r="U73" s="242">
        <f>IF(B73="Regional crisis",((IF(VLOOKUP($C73,'Regional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2.2999999999999998</v>
      </c>
      <c r="V73" s="242">
        <f>IF(B73="Regional crisis",((IF(VLOOKUP($C73,'Regional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2.4</v>
      </c>
      <c r="W73" s="242">
        <f t="shared" si="31"/>
        <v>2.2999999999999998</v>
      </c>
      <c r="X73" s="242">
        <f t="shared" si="32"/>
        <v>2</v>
      </c>
      <c r="Y73" s="249">
        <f>IF('Core Indicators'!FC70="x","x",IF('Core Indicators'!FC70&gt;=5,5,IF('Core Indicators'!FC70&gt;=4,4,IF('Core Indicators'!FC70&gt;=3,3,IF('Core Indicators'!FC70&gt;=2,2,IF('Core Indicators'!FC70&gt;=1,1,0))))))</f>
        <v>3</v>
      </c>
      <c r="Z73" s="242">
        <f t="shared" si="33"/>
        <v>3</v>
      </c>
      <c r="AA73" s="249">
        <f>'Crisis Indicator Data'!Y70</f>
        <v>1</v>
      </c>
      <c r="AB73" s="249">
        <f>'Crisis Indicator Data'!Z70</f>
        <v>0</v>
      </c>
      <c r="AC73" s="249">
        <f>'Crisis Indicator Data'!AA70</f>
        <v>1</v>
      </c>
      <c r="AD73" s="249">
        <f>'Crisis Indicator Data'!AB70</f>
        <v>0</v>
      </c>
      <c r="AE73" s="249">
        <f t="shared" si="34"/>
        <v>2</v>
      </c>
      <c r="AF73" s="249">
        <f>'Crisis Indicator Data'!AC70</f>
        <v>2</v>
      </c>
      <c r="AG73" s="249">
        <f>'Crisis Indicator Data'!AD70</f>
        <v>1</v>
      </c>
      <c r="AH73" s="249">
        <f t="shared" si="35"/>
        <v>3</v>
      </c>
      <c r="AI73" s="249">
        <f>'Crisis Indicator Data'!AE70</f>
        <v>0</v>
      </c>
      <c r="AJ73" s="249">
        <f>'Crisis Indicator Data'!AF70</f>
        <v>0</v>
      </c>
      <c r="AK73" s="249">
        <f>'Crisis Indicator Data'!AG70</f>
        <v>0</v>
      </c>
      <c r="AL73" s="249">
        <f t="shared" si="36"/>
        <v>0</v>
      </c>
      <c r="AM73" s="242">
        <f t="shared" si="37"/>
        <v>2</v>
      </c>
      <c r="AN73" s="242">
        <f t="shared" si="38"/>
        <v>2.5</v>
      </c>
    </row>
    <row r="74" spans="1:40" ht="13.5" customHeight="1" x14ac:dyDescent="0.25">
      <c r="A74" s="146" t="str">
        <f>'Crisis Indicator Data'!A71</f>
        <v>Food Security Crisis in Namibia</v>
      </c>
      <c r="B74" s="147" t="str">
        <f>'Crisis Indicator Data'!B71</f>
        <v>Food Security</v>
      </c>
      <c r="C74" s="147" t="str">
        <f>'Crisis Indicator Data'!C71</f>
        <v>NAM002</v>
      </c>
      <c r="D74" s="147" t="str">
        <f>'Crisis Indicator Data'!D71</f>
        <v>Namibia</v>
      </c>
      <c r="E74" s="148" t="str">
        <f>'Crisis Indicator Data'!E71</f>
        <v>NAM</v>
      </c>
      <c r="F74" s="242">
        <f>IF(B74="Regional crisis",(IF(VLOOKUP($C74,'Regional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1.1000000000000001</v>
      </c>
      <c r="G74" s="242">
        <f>IF(B74="Regional crisis",(IF(VLOOKUP($C74,'Regional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1.3</v>
      </c>
      <c r="H74" s="242">
        <f t="shared" si="26"/>
        <v>1.2000000000000002</v>
      </c>
      <c r="I74" s="242">
        <f>IF(B74="Regional crisis",(IF(VLOOKUP($C74,'Regional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3.6</v>
      </c>
      <c r="J74" s="242">
        <f>IF(B74="Regional crisis",(IF(VLOOKUP($C74,'Regional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1.6</v>
      </c>
      <c r="K74" s="242">
        <f t="shared" si="27"/>
        <v>2.6</v>
      </c>
      <c r="L74" s="242">
        <f>IF(B74="Regional crisis",(IF(VLOOKUP($C74,'Regional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3.1</v>
      </c>
      <c r="M74" s="242">
        <f>IF(B74="Regional crisis",(IF(VLOOKUP($C74,'Regional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4.3</v>
      </c>
      <c r="N74" s="242">
        <f t="shared" si="28"/>
        <v>3.7</v>
      </c>
      <c r="O74" s="242">
        <f t="shared" si="29"/>
        <v>2.5</v>
      </c>
      <c r="P74" s="242">
        <f>IF(B74="Regional crisis",VLOOKUP(C74,'Regional Crises'!$B$1:$R$69,12,FALSE),VLOOKUP(E74,'Country Indicator Data'!$B$4:$I$300,8,FALSE))</f>
        <v>0</v>
      </c>
      <c r="Q74" s="242">
        <f>IF($B74="Regional crisis",((IF(VLOOKUP($C74,'Regional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0.4</v>
      </c>
      <c r="R74" s="242">
        <f t="shared" si="30"/>
        <v>0.2</v>
      </c>
      <c r="S74" s="242">
        <f>IF(B74="Regional crisis",((IF(VLOOKUP($C74,'Regional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2.4</v>
      </c>
      <c r="T74" s="242">
        <f>IF(B74="Regional crisis",((IF(VLOOKUP($C74,'Regional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2.2000000000000002</v>
      </c>
      <c r="U74" s="242">
        <f>IF(B74="Regional crisis",((IF(VLOOKUP($C74,'Regional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1.6</v>
      </c>
      <c r="V74" s="242">
        <f>IF(B74="Regional crisis",((IF(VLOOKUP($C74,'Regional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1.2</v>
      </c>
      <c r="W74" s="242">
        <f t="shared" si="31"/>
        <v>1.9</v>
      </c>
      <c r="X74" s="242">
        <f t="shared" si="32"/>
        <v>1.5</v>
      </c>
      <c r="Y74" s="249">
        <f>IF('Core Indicators'!FC71="x","x",IF('Core Indicators'!FC71&gt;=5,5,IF('Core Indicators'!FC71&gt;=4,4,IF('Core Indicators'!FC71&gt;=3,3,IF('Core Indicators'!FC71&gt;=2,2,IF('Core Indicators'!FC71&gt;=1,1,0))))))</f>
        <v>1</v>
      </c>
      <c r="Z74" s="242">
        <f t="shared" si="33"/>
        <v>1</v>
      </c>
      <c r="AA74" s="249">
        <f>'Crisis Indicator Data'!Y71</f>
        <v>0</v>
      </c>
      <c r="AB74" s="249">
        <f>'Crisis Indicator Data'!Z71</f>
        <v>0</v>
      </c>
      <c r="AC74" s="249">
        <f>'Crisis Indicator Data'!AA71</f>
        <v>0</v>
      </c>
      <c r="AD74" s="249">
        <f>'Crisis Indicator Data'!AB71</f>
        <v>0</v>
      </c>
      <c r="AE74" s="249">
        <f t="shared" si="34"/>
        <v>0</v>
      </c>
      <c r="AF74" s="249">
        <f>'Crisis Indicator Data'!AC71</f>
        <v>0</v>
      </c>
      <c r="AG74" s="249">
        <f>'Crisis Indicator Data'!AD71</f>
        <v>0</v>
      </c>
      <c r="AH74" s="249">
        <f t="shared" si="35"/>
        <v>0</v>
      </c>
      <c r="AI74" s="249">
        <f>'Crisis Indicator Data'!AE71</f>
        <v>0</v>
      </c>
      <c r="AJ74" s="249">
        <f>'Crisis Indicator Data'!AF71</f>
        <v>0</v>
      </c>
      <c r="AK74" s="249">
        <f>'Crisis Indicator Data'!AG71</f>
        <v>2</v>
      </c>
      <c r="AL74" s="249">
        <f t="shared" si="36"/>
        <v>2</v>
      </c>
      <c r="AM74" s="242">
        <f t="shared" si="37"/>
        <v>1</v>
      </c>
      <c r="AN74" s="242">
        <f t="shared" si="38"/>
        <v>1</v>
      </c>
    </row>
    <row r="75" spans="1:40" ht="13.5" customHeight="1" x14ac:dyDescent="0.25">
      <c r="A75" s="146" t="str">
        <f>'Crisis Indicator Data'!A72</f>
        <v>Multiple crises in Niger</v>
      </c>
      <c r="B75" s="147" t="str">
        <f>'Crisis Indicator Data'!B72</f>
        <v>Multiple crises country</v>
      </c>
      <c r="C75" s="147" t="str">
        <f>'Crisis Indicator Data'!C72</f>
        <v>NER001</v>
      </c>
      <c r="D75" s="147" t="str">
        <f>'Crisis Indicator Data'!D72</f>
        <v>Niger</v>
      </c>
      <c r="E75" s="148" t="str">
        <f>'Crisis Indicator Data'!E72</f>
        <v>NER</v>
      </c>
      <c r="F75" s="242">
        <f>IF(B75="Regional crisis",(IF(VLOOKUP($C75,'Regional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2.1</v>
      </c>
      <c r="G75" s="242">
        <f>IF(B75="Regional crisis",(IF(VLOOKUP($C75,'Regional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v>
      </c>
      <c r="H75" s="242">
        <f t="shared" si="26"/>
        <v>2.0499999999999998</v>
      </c>
      <c r="I75" s="242">
        <f>IF(B75="Regional crisis",(IF(VLOOKUP($C75,'Regional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3.1</v>
      </c>
      <c r="J75" s="242">
        <f>IF(B75="Regional crisis",(IF(VLOOKUP($C75,'Regional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0.9</v>
      </c>
      <c r="K75" s="242">
        <f t="shared" si="27"/>
        <v>2</v>
      </c>
      <c r="L75" s="242">
        <f>IF(B75="Regional crisis",(IF(VLOOKUP($C75,'Regional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4.3</v>
      </c>
      <c r="M75" s="242">
        <f>IF(B75="Regional crisis",(IF(VLOOKUP($C75,'Regional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1.2</v>
      </c>
      <c r="N75" s="242">
        <f t="shared" si="28"/>
        <v>2.75</v>
      </c>
      <c r="O75" s="242">
        <f t="shared" si="29"/>
        <v>2.2666666666666666</v>
      </c>
      <c r="P75" s="242">
        <f>IF(B75="Regional crisis",VLOOKUP(C75,'Regional Crises'!$B$1:$R$69,12,FALSE),VLOOKUP(E75,'Country Indicator Data'!$B$4:$I$300,8,FALSE))</f>
        <v>6</v>
      </c>
      <c r="Q75" s="242">
        <f>IF($B75="Regional crisis",((IF(VLOOKUP($C75,'Regional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3.7</v>
      </c>
      <c r="R75" s="242">
        <f t="shared" si="30"/>
        <v>4.8499999999999996</v>
      </c>
      <c r="S75" s="242">
        <f>IF(B75="Regional crisis",((IF(VLOOKUP($C75,'Regional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3.4</v>
      </c>
      <c r="T75" s="242">
        <f>IF(B75="Regional crisis",((IF(VLOOKUP($C75,'Regional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v>
      </c>
      <c r="U75" s="242">
        <f>IF(B75="Regional crisis",((IF(VLOOKUP($C75,'Regional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2.2999999999999998</v>
      </c>
      <c r="V75" s="242">
        <f>IF(B75="Regional crisis",((IF(VLOOKUP($C75,'Regional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2.6</v>
      </c>
      <c r="W75" s="242">
        <f t="shared" si="31"/>
        <v>2.8</v>
      </c>
      <c r="X75" s="242">
        <f t="shared" si="32"/>
        <v>3.3</v>
      </c>
      <c r="Y75" s="249">
        <f>IF('Core Indicators'!FC72="x","x",IF('Core Indicators'!FC72&gt;=5,5,IF('Core Indicators'!FC72&gt;=4,4,IF('Core Indicators'!FC72&gt;=3,3,IF('Core Indicators'!FC72&gt;=2,2,IF('Core Indicators'!FC72&gt;=1,1,0))))))</f>
        <v>5</v>
      </c>
      <c r="Z75" s="242">
        <f t="shared" si="33"/>
        <v>5</v>
      </c>
      <c r="AA75" s="249">
        <f>'Crisis Indicator Data'!Y72</f>
        <v>1</v>
      </c>
      <c r="AB75" s="249">
        <f>'Crisis Indicator Data'!Z72</f>
        <v>3</v>
      </c>
      <c r="AC75" s="249">
        <f>'Crisis Indicator Data'!AA72</f>
        <v>2</v>
      </c>
      <c r="AD75" s="249">
        <f>'Crisis Indicator Data'!AB72</f>
        <v>0</v>
      </c>
      <c r="AE75" s="249">
        <f t="shared" si="34"/>
        <v>3</v>
      </c>
      <c r="AF75" s="249">
        <f>'Crisis Indicator Data'!AC72</f>
        <v>0</v>
      </c>
      <c r="AG75" s="249">
        <f>'Crisis Indicator Data'!AD72</f>
        <v>3</v>
      </c>
      <c r="AH75" s="249">
        <f t="shared" si="35"/>
        <v>3</v>
      </c>
      <c r="AI75" s="249">
        <f>'Crisis Indicator Data'!AE72</f>
        <v>3</v>
      </c>
      <c r="AJ75" s="249">
        <f>'Crisis Indicator Data'!AF72</f>
        <v>1</v>
      </c>
      <c r="AK75" s="249">
        <f>'Crisis Indicator Data'!AG72</f>
        <v>3</v>
      </c>
      <c r="AL75" s="249">
        <f t="shared" si="36"/>
        <v>5</v>
      </c>
      <c r="AM75" s="242">
        <f t="shared" si="37"/>
        <v>4</v>
      </c>
      <c r="AN75" s="242">
        <f t="shared" si="38"/>
        <v>4.5</v>
      </c>
    </row>
    <row r="76" spans="1:40" ht="13.5" customHeight="1" x14ac:dyDescent="0.25">
      <c r="A76" s="146" t="str">
        <f>'Crisis Indicator Data'!A73</f>
        <v>Boko Haram in Niger</v>
      </c>
      <c r="B76" s="147" t="str">
        <f>'Crisis Indicator Data'!B73</f>
        <v>Conflict</v>
      </c>
      <c r="C76" s="147" t="str">
        <f>'Crisis Indicator Data'!C73</f>
        <v>NER002</v>
      </c>
      <c r="D76" s="147" t="str">
        <f>'Crisis Indicator Data'!D73</f>
        <v>Niger</v>
      </c>
      <c r="E76" s="148" t="str">
        <f>'Crisis Indicator Data'!E73</f>
        <v>NER</v>
      </c>
      <c r="F76" s="242">
        <f>IF(B76="Regional crisis",(IF(VLOOKUP($C76,'Regional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2.1</v>
      </c>
      <c r="G76" s="242">
        <f>IF(B76="Regional crisis",(IF(VLOOKUP($C76,'Regional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v>
      </c>
      <c r="H76" s="242">
        <f t="shared" si="26"/>
        <v>2.0499999999999998</v>
      </c>
      <c r="I76" s="242">
        <f>IF(B76="Regional crisis",(IF(VLOOKUP($C76,'Regional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3.1</v>
      </c>
      <c r="J76" s="242">
        <f>IF(B76="Regional crisis",(IF(VLOOKUP($C76,'Regional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0.9</v>
      </c>
      <c r="K76" s="242">
        <f t="shared" si="27"/>
        <v>2</v>
      </c>
      <c r="L76" s="242">
        <f>IF(B76="Regional crisis",(IF(VLOOKUP($C76,'Regional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4.3</v>
      </c>
      <c r="M76" s="242">
        <f>IF(B76="Regional crisis",(IF(VLOOKUP($C76,'Regional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1.2</v>
      </c>
      <c r="N76" s="242">
        <f t="shared" si="28"/>
        <v>2.75</v>
      </c>
      <c r="O76" s="242">
        <f t="shared" si="29"/>
        <v>2.2666666666666666</v>
      </c>
      <c r="P76" s="242">
        <f>IF(B76="Regional crisis",VLOOKUP(C76,'Regional Crises'!$B$1:$R$69,12,FALSE),VLOOKUP(E76,'Country Indicator Data'!$B$4:$I$300,8,FALSE))</f>
        <v>6</v>
      </c>
      <c r="Q76" s="242">
        <f>IF($B76="Regional crisis",((IF(VLOOKUP($C76,'Regional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3.7</v>
      </c>
      <c r="R76" s="242">
        <f t="shared" si="30"/>
        <v>4.8499999999999996</v>
      </c>
      <c r="S76" s="242">
        <f>IF(B76="Regional crisis",((IF(VLOOKUP($C76,'Regional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3.4</v>
      </c>
      <c r="T76" s="242">
        <f>IF(B76="Regional crisis",((IF(VLOOKUP($C76,'Regional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v>
      </c>
      <c r="U76" s="242">
        <f>IF(B76="Regional crisis",((IF(VLOOKUP($C76,'Regional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2.2999999999999998</v>
      </c>
      <c r="V76" s="242">
        <f>IF(B76="Regional crisis",((IF(VLOOKUP($C76,'Regional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2.6</v>
      </c>
      <c r="W76" s="242">
        <f t="shared" si="31"/>
        <v>2.8</v>
      </c>
      <c r="X76" s="242">
        <f t="shared" si="32"/>
        <v>3.3</v>
      </c>
      <c r="Y76" s="249">
        <f>IF('Core Indicators'!FC73="x","x",IF('Core Indicators'!FC73&gt;=5,5,IF('Core Indicators'!FC73&gt;=4,4,IF('Core Indicators'!FC73&gt;=3,3,IF('Core Indicators'!FC73&gt;=2,2,IF('Core Indicators'!FC73&gt;=1,1,0))))))</f>
        <v>5</v>
      </c>
      <c r="Z76" s="242">
        <f t="shared" si="33"/>
        <v>5</v>
      </c>
      <c r="AA76" s="249">
        <f>'Crisis Indicator Data'!Y73</f>
        <v>1</v>
      </c>
      <c r="AB76" s="249">
        <f>'Crisis Indicator Data'!Z73</f>
        <v>3</v>
      </c>
      <c r="AC76" s="249">
        <f>'Crisis Indicator Data'!AA73</f>
        <v>2</v>
      </c>
      <c r="AD76" s="249">
        <f>'Crisis Indicator Data'!AB73</f>
        <v>0</v>
      </c>
      <c r="AE76" s="249">
        <f t="shared" si="34"/>
        <v>3</v>
      </c>
      <c r="AF76" s="249">
        <f>'Crisis Indicator Data'!AC73</f>
        <v>0</v>
      </c>
      <c r="AG76" s="249">
        <f>'Crisis Indicator Data'!AD73</f>
        <v>3</v>
      </c>
      <c r="AH76" s="249">
        <f t="shared" si="35"/>
        <v>3</v>
      </c>
      <c r="AI76" s="249">
        <f>'Crisis Indicator Data'!AE73</f>
        <v>3</v>
      </c>
      <c r="AJ76" s="249">
        <f>'Crisis Indicator Data'!AF73</f>
        <v>1</v>
      </c>
      <c r="AK76" s="249">
        <f>'Crisis Indicator Data'!AG73</f>
        <v>3</v>
      </c>
      <c r="AL76" s="249">
        <f t="shared" si="36"/>
        <v>5</v>
      </c>
      <c r="AM76" s="242">
        <f t="shared" si="37"/>
        <v>4</v>
      </c>
      <c r="AN76" s="242">
        <f t="shared" si="38"/>
        <v>4.5</v>
      </c>
    </row>
    <row r="77" spans="1:40" ht="13.5" customHeight="1" x14ac:dyDescent="0.25">
      <c r="A77" s="146" t="str">
        <f>'Crisis Indicator Data'!A74</f>
        <v>Mali/Burkina Faso conflict</v>
      </c>
      <c r="B77" s="147" t="str">
        <f>'Crisis Indicator Data'!B74</f>
        <v>Conflict</v>
      </c>
      <c r="C77" s="147" t="str">
        <f>'Crisis Indicator Data'!C74</f>
        <v>NER003</v>
      </c>
      <c r="D77" s="147" t="str">
        <f>'Crisis Indicator Data'!D74</f>
        <v>Niger</v>
      </c>
      <c r="E77" s="148" t="str">
        <f>'Crisis Indicator Data'!E74</f>
        <v>NER</v>
      </c>
      <c r="F77" s="242">
        <f>IF(B77="Regional crisis",(IF(VLOOKUP($C77,'Regional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2.1</v>
      </c>
      <c r="G77" s="242">
        <f>IF(B77="Regional crisis",(IF(VLOOKUP($C77,'Regional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v>
      </c>
      <c r="H77" s="242">
        <f t="shared" si="26"/>
        <v>2.0499999999999998</v>
      </c>
      <c r="I77" s="242">
        <f>IF(B77="Regional crisis",(IF(VLOOKUP($C77,'Regional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3.1</v>
      </c>
      <c r="J77" s="242">
        <f>IF(B77="Regional crisis",(IF(VLOOKUP($C77,'Regional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0.9</v>
      </c>
      <c r="K77" s="242">
        <f t="shared" si="27"/>
        <v>2</v>
      </c>
      <c r="L77" s="242">
        <f>IF(B77="Regional crisis",(IF(VLOOKUP($C77,'Regional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4.3</v>
      </c>
      <c r="M77" s="242">
        <f>IF(B77="Regional crisis",(IF(VLOOKUP($C77,'Regional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1.2</v>
      </c>
      <c r="N77" s="242">
        <f t="shared" si="28"/>
        <v>2.75</v>
      </c>
      <c r="O77" s="242">
        <f t="shared" si="29"/>
        <v>2.2666666666666666</v>
      </c>
      <c r="P77" s="242">
        <f>IF(B77="Regional crisis",VLOOKUP(C77,'Regional Crises'!$B$1:$R$69,12,FALSE),VLOOKUP(E77,'Country Indicator Data'!$B$4:$I$300,8,FALSE))</f>
        <v>6</v>
      </c>
      <c r="Q77" s="242">
        <f>IF($B77="Regional crisis",((IF(VLOOKUP($C77,'Regional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3.7</v>
      </c>
      <c r="R77" s="242">
        <f t="shared" si="30"/>
        <v>4.8499999999999996</v>
      </c>
      <c r="S77" s="242">
        <f>IF(B77="Regional crisis",((IF(VLOOKUP($C77,'Regional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3.4</v>
      </c>
      <c r="T77" s="242">
        <f>IF(B77="Regional crisis",((IF(VLOOKUP($C77,'Regional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v>
      </c>
      <c r="U77" s="242">
        <f>IF(B77="Regional crisis",((IF(VLOOKUP($C77,'Regional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2.2999999999999998</v>
      </c>
      <c r="V77" s="242">
        <f>IF(B77="Regional crisis",((IF(VLOOKUP($C77,'Regional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2.6</v>
      </c>
      <c r="W77" s="242">
        <f t="shared" si="31"/>
        <v>2.8</v>
      </c>
      <c r="X77" s="242">
        <f t="shared" si="32"/>
        <v>3.3</v>
      </c>
      <c r="Y77" s="249">
        <f>IF('Core Indicators'!FC74="x","x",IF('Core Indicators'!FC74&gt;=5,5,IF('Core Indicators'!FC74&gt;=4,4,IF('Core Indicators'!FC74&gt;=3,3,IF('Core Indicators'!FC74&gt;=2,2,IF('Core Indicators'!FC74&gt;=1,1,0))))))</f>
        <v>5</v>
      </c>
      <c r="Z77" s="242">
        <f t="shared" si="33"/>
        <v>5</v>
      </c>
      <c r="AA77" s="249">
        <f>'Crisis Indicator Data'!Y74</f>
        <v>1</v>
      </c>
      <c r="AB77" s="249">
        <f>'Crisis Indicator Data'!Z74</f>
        <v>3</v>
      </c>
      <c r="AC77" s="249">
        <f>'Crisis Indicator Data'!AA74</f>
        <v>2</v>
      </c>
      <c r="AD77" s="249">
        <f>'Crisis Indicator Data'!AB74</f>
        <v>1</v>
      </c>
      <c r="AE77" s="249">
        <f t="shared" si="34"/>
        <v>3</v>
      </c>
      <c r="AF77" s="249">
        <f>'Crisis Indicator Data'!AC74</f>
        <v>0</v>
      </c>
      <c r="AG77" s="249">
        <f>'Crisis Indicator Data'!AD74</f>
        <v>3</v>
      </c>
      <c r="AH77" s="249">
        <f t="shared" si="35"/>
        <v>3</v>
      </c>
      <c r="AI77" s="249">
        <f>'Crisis Indicator Data'!AE74</f>
        <v>3</v>
      </c>
      <c r="AJ77" s="249">
        <f>'Crisis Indicator Data'!AF74</f>
        <v>1</v>
      </c>
      <c r="AK77" s="249">
        <f>'Crisis Indicator Data'!AG74</f>
        <v>3</v>
      </c>
      <c r="AL77" s="249">
        <f t="shared" si="36"/>
        <v>5</v>
      </c>
      <c r="AM77" s="242">
        <f t="shared" si="37"/>
        <v>4</v>
      </c>
      <c r="AN77" s="242">
        <f t="shared" si="38"/>
        <v>4.5</v>
      </c>
    </row>
    <row r="78" spans="1:40" ht="13.5" customHeight="1" x14ac:dyDescent="0.25">
      <c r="A78" s="146" t="str">
        <f>'Crisis Indicator Data'!A75</f>
        <v>Nigerian Refugees</v>
      </c>
      <c r="B78" s="147" t="str">
        <f>'Crisis Indicator Data'!B75</f>
        <v>International displacement</v>
      </c>
      <c r="C78" s="147" t="str">
        <f>'Crisis Indicator Data'!C75</f>
        <v>NER004</v>
      </c>
      <c r="D78" s="147" t="str">
        <f>'Crisis Indicator Data'!D75</f>
        <v>Niger</v>
      </c>
      <c r="E78" s="148" t="str">
        <f>'Crisis Indicator Data'!E75</f>
        <v>NER</v>
      </c>
      <c r="F78" s="242">
        <f>IF(B78="Regional crisis",(IF(VLOOKUP($C78,'Regional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2.1</v>
      </c>
      <c r="G78" s="242">
        <f>IF(B78="Regional crisis",(IF(VLOOKUP($C78,'Regional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v>
      </c>
      <c r="H78" s="242">
        <f t="shared" si="26"/>
        <v>2.0499999999999998</v>
      </c>
      <c r="I78" s="242">
        <f>IF(B78="Regional crisis",(IF(VLOOKUP($C78,'Regional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3.1</v>
      </c>
      <c r="J78" s="242">
        <f>IF(B78="Regional crisis",(IF(VLOOKUP($C78,'Regional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0.9</v>
      </c>
      <c r="K78" s="242">
        <f t="shared" si="27"/>
        <v>2</v>
      </c>
      <c r="L78" s="242">
        <f>IF(B78="Regional crisis",(IF(VLOOKUP($C78,'Regional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4.3</v>
      </c>
      <c r="M78" s="242">
        <f>IF(B78="Regional crisis",(IF(VLOOKUP($C78,'Regional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1.2</v>
      </c>
      <c r="N78" s="242">
        <f t="shared" si="28"/>
        <v>2.75</v>
      </c>
      <c r="O78" s="242">
        <f t="shared" si="29"/>
        <v>2.2666666666666666</v>
      </c>
      <c r="P78" s="242">
        <f>IF(B78="Regional crisis",VLOOKUP(C78,'Regional Crises'!$B$1:$R$69,12,FALSE),VLOOKUP(E78,'Country Indicator Data'!$B$4:$I$300,8,FALSE))</f>
        <v>6</v>
      </c>
      <c r="Q78" s="242">
        <f>IF($B78="Regional crisis",((IF(VLOOKUP($C78,'Regional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3.7</v>
      </c>
      <c r="R78" s="242">
        <f t="shared" si="30"/>
        <v>4.8499999999999996</v>
      </c>
      <c r="S78" s="242">
        <f>IF(B78="Regional crisis",((IF(VLOOKUP($C78,'Regional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3.4</v>
      </c>
      <c r="T78" s="242">
        <f>IF(B78="Regional crisis",((IF(VLOOKUP($C78,'Regional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v>
      </c>
      <c r="U78" s="242">
        <f>IF(B78="Regional crisis",((IF(VLOOKUP($C78,'Regional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2.2999999999999998</v>
      </c>
      <c r="V78" s="242">
        <f>IF(B78="Regional crisis",((IF(VLOOKUP($C78,'Regional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2.6</v>
      </c>
      <c r="W78" s="242">
        <f t="shared" si="31"/>
        <v>2.8</v>
      </c>
      <c r="X78" s="242">
        <f t="shared" si="32"/>
        <v>3.3</v>
      </c>
      <c r="Y78" s="249">
        <f>IF('Core Indicators'!FC75="x","x",IF('Core Indicators'!FC75&gt;=5,5,IF('Core Indicators'!FC75&gt;=4,4,IF('Core Indicators'!FC75&gt;=3,3,IF('Core Indicators'!FC75&gt;=2,2,IF('Core Indicators'!FC75&gt;=1,1,0))))))</f>
        <v>2</v>
      </c>
      <c r="Z78" s="242">
        <f t="shared" si="33"/>
        <v>2</v>
      </c>
      <c r="AA78" s="249">
        <f>'Crisis Indicator Data'!Y75</f>
        <v>1</v>
      </c>
      <c r="AB78" s="249">
        <f>'Crisis Indicator Data'!Z75</f>
        <v>3</v>
      </c>
      <c r="AC78" s="249">
        <f>'Crisis Indicator Data'!AA75</f>
        <v>2</v>
      </c>
      <c r="AD78" s="249">
        <f>'Crisis Indicator Data'!AB75</f>
        <v>0</v>
      </c>
      <c r="AE78" s="249">
        <f t="shared" si="34"/>
        <v>3</v>
      </c>
      <c r="AF78" s="249">
        <f>'Crisis Indicator Data'!AC75</f>
        <v>0</v>
      </c>
      <c r="AG78" s="249">
        <f>'Crisis Indicator Data'!AD75</f>
        <v>3</v>
      </c>
      <c r="AH78" s="249">
        <f t="shared" si="35"/>
        <v>3</v>
      </c>
      <c r="AI78" s="249">
        <f>'Crisis Indicator Data'!AE75</f>
        <v>3</v>
      </c>
      <c r="AJ78" s="249">
        <f>'Crisis Indicator Data'!AF75</f>
        <v>0</v>
      </c>
      <c r="AK78" s="249">
        <f>'Crisis Indicator Data'!AG75</f>
        <v>3</v>
      </c>
      <c r="AL78" s="249">
        <f t="shared" si="36"/>
        <v>4</v>
      </c>
      <c r="AM78" s="242">
        <f t="shared" si="37"/>
        <v>3</v>
      </c>
      <c r="AN78" s="242">
        <f t="shared" si="38"/>
        <v>2.5</v>
      </c>
    </row>
    <row r="79" spans="1:40" ht="13.5" customHeight="1" x14ac:dyDescent="0.25">
      <c r="A79" s="146" t="str">
        <f>'Crisis Indicator Data'!A76</f>
        <v>Complex crisis in Nigeria</v>
      </c>
      <c r="B79" s="147" t="str">
        <f>'Crisis Indicator Data'!B76</f>
        <v>Complex crisis</v>
      </c>
      <c r="C79" s="147" t="str">
        <f>'Crisis Indicator Data'!C76</f>
        <v>NGA001</v>
      </c>
      <c r="D79" s="147" t="str">
        <f>'Crisis Indicator Data'!D76</f>
        <v>Nigeria</v>
      </c>
      <c r="E79" s="148" t="str">
        <f>'Crisis Indicator Data'!E76</f>
        <v>NGA</v>
      </c>
      <c r="F79" s="242">
        <f>IF(B79="Regional crisis",(IF(VLOOKUP($C79,'Regional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3.9</v>
      </c>
      <c r="G79" s="242">
        <f>IF(B79="Regional crisis",(IF(VLOOKUP($C79,'Regional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2.2999999999999998</v>
      </c>
      <c r="H79" s="242">
        <f t="shared" si="26"/>
        <v>3.0999999999999996</v>
      </c>
      <c r="I79" s="242">
        <f>IF(B79="Regional crisis",(IF(VLOOKUP($C79,'Regional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4.0999999999999996</v>
      </c>
      <c r="J79" s="242">
        <f>IF(B79="Regional crisis",(IF(VLOOKUP($C79,'Regional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0.3</v>
      </c>
      <c r="K79" s="242">
        <f t="shared" si="27"/>
        <v>2.1999999999999997</v>
      </c>
      <c r="L79" s="242" t="str">
        <f>IF(B79="Regional crisis",(IF(VLOOKUP($C79,'Regional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242">
        <f>IF(B79="Regional crisis",(IF(VLOOKUP($C79,'Regional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1.3</v>
      </c>
      <c r="N79" s="242">
        <f t="shared" si="28"/>
        <v>1.3</v>
      </c>
      <c r="O79" s="242">
        <f t="shared" si="29"/>
        <v>2.1999999999999997</v>
      </c>
      <c r="P79" s="242">
        <f>IF(B79="Regional crisis",VLOOKUP(C79,'Regional Crises'!$B$1:$R$69,12,FALSE),VLOOKUP(E79,'Country Indicator Data'!$B$4:$I$300,8,FALSE))</f>
        <v>10</v>
      </c>
      <c r="Q79" s="242">
        <f>IF($B79="Regional crisis",((IF(VLOOKUP($C79,'Regional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242">
        <f t="shared" si="30"/>
        <v>7.5</v>
      </c>
      <c r="S79" s="242">
        <f>IF(B79="Regional crisis",((IF(VLOOKUP($C79,'Regional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3.7</v>
      </c>
      <c r="T79" s="242">
        <f>IF(B79="Regional crisis",((IF(VLOOKUP($C79,'Regional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3.4</v>
      </c>
      <c r="U79" s="242">
        <f>IF(B79="Regional crisis",((IF(VLOOKUP($C79,'Regional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2.4</v>
      </c>
      <c r="V79" s="242">
        <f>IF(B79="Regional crisis",((IF(VLOOKUP($C79,'Regional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2.7</v>
      </c>
      <c r="W79" s="242">
        <f t="shared" si="31"/>
        <v>3.1</v>
      </c>
      <c r="X79" s="242">
        <f t="shared" si="32"/>
        <v>4.3</v>
      </c>
      <c r="Y79" s="249">
        <f>IF('Core Indicators'!FC76="x","x",IF('Core Indicators'!FC76&gt;=5,5,IF('Core Indicators'!FC76&gt;=4,4,IF('Core Indicators'!FC76&gt;=3,3,IF('Core Indicators'!FC76&gt;=2,2,IF('Core Indicators'!FC76&gt;=1,1,0))))))</f>
        <v>5</v>
      </c>
      <c r="Z79" s="242">
        <f t="shared" si="33"/>
        <v>5</v>
      </c>
      <c r="AA79" s="249">
        <f>'Crisis Indicator Data'!Y76</f>
        <v>1</v>
      </c>
      <c r="AB79" s="249">
        <f>'Crisis Indicator Data'!Z76</f>
        <v>3</v>
      </c>
      <c r="AC79" s="249">
        <f>'Crisis Indicator Data'!AA76</f>
        <v>2</v>
      </c>
      <c r="AD79" s="249">
        <f>'Crisis Indicator Data'!AB76</f>
        <v>3</v>
      </c>
      <c r="AE79" s="249">
        <f t="shared" si="34"/>
        <v>4</v>
      </c>
      <c r="AF79" s="249">
        <f>'Crisis Indicator Data'!AC76</f>
        <v>2</v>
      </c>
      <c r="AG79" s="249">
        <f>'Crisis Indicator Data'!AD76</f>
        <v>3</v>
      </c>
      <c r="AH79" s="249">
        <f t="shared" si="35"/>
        <v>5</v>
      </c>
      <c r="AI79" s="249">
        <f>'Crisis Indicator Data'!AE76</f>
        <v>3</v>
      </c>
      <c r="AJ79" s="249">
        <f>'Crisis Indicator Data'!AF76</f>
        <v>1</v>
      </c>
      <c r="AK79" s="249">
        <f>'Crisis Indicator Data'!AG76</f>
        <v>3</v>
      </c>
      <c r="AL79" s="249">
        <f t="shared" si="36"/>
        <v>5</v>
      </c>
      <c r="AM79" s="242">
        <f t="shared" si="37"/>
        <v>5</v>
      </c>
      <c r="AN79" s="242">
        <f t="shared" si="38"/>
        <v>5</v>
      </c>
    </row>
    <row r="80" spans="1:40" ht="13.5" customHeight="1" x14ac:dyDescent="0.25">
      <c r="A80" s="146" t="str">
        <f>'Crisis Indicator Data'!A77</f>
        <v>Middle belt conflict</v>
      </c>
      <c r="B80" s="147" t="str">
        <f>'Crisis Indicator Data'!B77</f>
        <v>Conflict</v>
      </c>
      <c r="C80" s="147" t="str">
        <f>'Crisis Indicator Data'!C77</f>
        <v>NGA003</v>
      </c>
      <c r="D80" s="147" t="str">
        <f>'Crisis Indicator Data'!D77</f>
        <v>Nigeria</v>
      </c>
      <c r="E80" s="148" t="str">
        <f>'Crisis Indicator Data'!E77</f>
        <v>NGA</v>
      </c>
      <c r="F80" s="242">
        <f>IF(B80="Regional crisis",(IF(VLOOKUP($C80,'Regional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3.9</v>
      </c>
      <c r="G80" s="242">
        <f>IF(B80="Regional crisis",(IF(VLOOKUP($C80,'Regional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2.2999999999999998</v>
      </c>
      <c r="H80" s="242">
        <f t="shared" si="26"/>
        <v>3.0999999999999996</v>
      </c>
      <c r="I80" s="242">
        <f>IF(B80="Regional crisis",(IF(VLOOKUP($C80,'Regional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4.0999999999999996</v>
      </c>
      <c r="J80" s="242">
        <f>IF(B80="Regional crisis",(IF(VLOOKUP($C80,'Regional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0.3</v>
      </c>
      <c r="K80" s="242">
        <f t="shared" si="27"/>
        <v>2.1999999999999997</v>
      </c>
      <c r="L80" s="242" t="str">
        <f>IF(B80="Regional crisis",(IF(VLOOKUP($C80,'Regional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x</v>
      </c>
      <c r="M80" s="242">
        <f>IF(B80="Regional crisis",(IF(VLOOKUP($C80,'Regional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1.3</v>
      </c>
      <c r="N80" s="242">
        <f t="shared" si="28"/>
        <v>1.3</v>
      </c>
      <c r="O80" s="242">
        <f t="shared" si="29"/>
        <v>2.1999999999999997</v>
      </c>
      <c r="P80" s="242">
        <f>IF(B80="Regional crisis",VLOOKUP(C80,'Regional Crises'!$B$1:$R$69,12,FALSE),VLOOKUP(E80,'Country Indicator Data'!$B$4:$I$300,8,FALSE))</f>
        <v>10</v>
      </c>
      <c r="Q80" s="242">
        <f>IF($B80="Regional crisis",((IF(VLOOKUP($C80,'Regional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242">
        <f t="shared" si="30"/>
        <v>7.5</v>
      </c>
      <c r="S80" s="242">
        <f>IF(B80="Regional crisis",((IF(VLOOKUP($C80,'Regional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3.7</v>
      </c>
      <c r="T80" s="242">
        <f>IF(B80="Regional crisis",((IF(VLOOKUP($C80,'Regional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3.4</v>
      </c>
      <c r="U80" s="242">
        <f>IF(B80="Regional crisis",((IF(VLOOKUP($C80,'Regional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2.4</v>
      </c>
      <c r="V80" s="242">
        <f>IF(B80="Regional crisis",((IF(VLOOKUP($C80,'Regional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2.7</v>
      </c>
      <c r="W80" s="242">
        <f t="shared" si="31"/>
        <v>3.1</v>
      </c>
      <c r="X80" s="242">
        <f t="shared" si="32"/>
        <v>4.3</v>
      </c>
      <c r="Y80" s="249">
        <f>IF('Core Indicators'!FC77="x","x",IF('Core Indicators'!FC77&gt;=5,5,IF('Core Indicators'!FC77&gt;=4,4,IF('Core Indicators'!FC77&gt;=3,3,IF('Core Indicators'!FC77&gt;=2,2,IF('Core Indicators'!FC77&gt;=1,1,0))))))</f>
        <v>5</v>
      </c>
      <c r="Z80" s="242">
        <f t="shared" si="33"/>
        <v>5</v>
      </c>
      <c r="AA80" s="249">
        <f>'Crisis Indicator Data'!Y77</f>
        <v>1</v>
      </c>
      <c r="AB80" s="249">
        <f>'Crisis Indicator Data'!Z77</f>
        <v>2</v>
      </c>
      <c r="AC80" s="249">
        <f>'Crisis Indicator Data'!AA77</f>
        <v>0</v>
      </c>
      <c r="AD80" s="249">
        <f>'Crisis Indicator Data'!AB77</f>
        <v>3</v>
      </c>
      <c r="AE80" s="249">
        <f t="shared" si="34"/>
        <v>3</v>
      </c>
      <c r="AF80" s="249">
        <f>'Crisis Indicator Data'!AC77</f>
        <v>0</v>
      </c>
      <c r="AG80" s="249">
        <f>'Crisis Indicator Data'!AD77</f>
        <v>1</v>
      </c>
      <c r="AH80" s="249">
        <f t="shared" si="35"/>
        <v>1</v>
      </c>
      <c r="AI80" s="249">
        <f>'Crisis Indicator Data'!AE77</f>
        <v>1</v>
      </c>
      <c r="AJ80" s="249">
        <f>'Crisis Indicator Data'!AF77</f>
        <v>1</v>
      </c>
      <c r="AK80" s="249">
        <f>'Crisis Indicator Data'!AG77</f>
        <v>2</v>
      </c>
      <c r="AL80" s="249">
        <f t="shared" si="36"/>
        <v>3</v>
      </c>
      <c r="AM80" s="242">
        <f t="shared" si="37"/>
        <v>2</v>
      </c>
      <c r="AN80" s="242">
        <f t="shared" si="38"/>
        <v>3.5</v>
      </c>
    </row>
    <row r="81" spans="1:40" ht="13.5" customHeight="1" x14ac:dyDescent="0.25">
      <c r="A81" s="146" t="str">
        <f>'Crisis Indicator Data'!A78</f>
        <v>Boko Haram crisis in Nigeria</v>
      </c>
      <c r="B81" s="147" t="str">
        <f>'Crisis Indicator Data'!B78</f>
        <v>Conflict</v>
      </c>
      <c r="C81" s="147" t="str">
        <f>'Crisis Indicator Data'!C78</f>
        <v>NGA004</v>
      </c>
      <c r="D81" s="147" t="str">
        <f>'Crisis Indicator Data'!D78</f>
        <v>Nigeria</v>
      </c>
      <c r="E81" s="148" t="str">
        <f>'Crisis Indicator Data'!E78</f>
        <v>NGA</v>
      </c>
      <c r="F81" s="242">
        <f>IF(B81="Regional crisis",(IF(VLOOKUP($C81,'Regional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3.9</v>
      </c>
      <c r="G81" s="242">
        <f>IF(B81="Regional crisis",(IF(VLOOKUP($C81,'Regional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2.2999999999999998</v>
      </c>
      <c r="H81" s="242">
        <f t="shared" si="26"/>
        <v>3.0999999999999996</v>
      </c>
      <c r="I81" s="242">
        <f>IF(B81="Regional crisis",(IF(VLOOKUP($C81,'Regional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4.0999999999999996</v>
      </c>
      <c r="J81" s="242">
        <f>IF(B81="Regional crisis",(IF(VLOOKUP($C81,'Regional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0.3</v>
      </c>
      <c r="K81" s="242">
        <f t="shared" si="27"/>
        <v>2.1999999999999997</v>
      </c>
      <c r="L81" s="242" t="str">
        <f>IF(B81="Regional crisis",(IF(VLOOKUP($C81,'Regional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x</v>
      </c>
      <c r="M81" s="242">
        <f>IF(B81="Regional crisis",(IF(VLOOKUP($C81,'Regional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1.3</v>
      </c>
      <c r="N81" s="242">
        <f t="shared" si="28"/>
        <v>1.3</v>
      </c>
      <c r="O81" s="242">
        <f t="shared" si="29"/>
        <v>2.1999999999999997</v>
      </c>
      <c r="P81" s="242">
        <f>IF(B81="Regional crisis",VLOOKUP(C81,'Regional Crises'!$B$1:$R$69,12,FALSE),VLOOKUP(E81,'Country Indicator Data'!$B$4:$I$300,8,FALSE))</f>
        <v>10</v>
      </c>
      <c r="Q81" s="242">
        <f>IF($B81="Regional crisis",((IF(VLOOKUP($C81,'Regional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242">
        <f t="shared" si="30"/>
        <v>7.5</v>
      </c>
      <c r="S81" s="242">
        <f>IF(B81="Regional crisis",((IF(VLOOKUP($C81,'Regional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3.7</v>
      </c>
      <c r="T81" s="242">
        <f>IF(B81="Regional crisis",((IF(VLOOKUP($C81,'Regional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3.4</v>
      </c>
      <c r="U81" s="242">
        <f>IF(B81="Regional crisis",((IF(VLOOKUP($C81,'Regional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2.4</v>
      </c>
      <c r="V81" s="242">
        <f>IF(B81="Regional crisis",((IF(VLOOKUP($C81,'Regional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2.7</v>
      </c>
      <c r="W81" s="242">
        <f t="shared" si="31"/>
        <v>3.1</v>
      </c>
      <c r="X81" s="242">
        <f t="shared" si="32"/>
        <v>4.3</v>
      </c>
      <c r="Y81" s="249">
        <f>IF('Core Indicators'!FC78="x","x",IF('Core Indicators'!FC78&gt;=5,5,IF('Core Indicators'!FC78&gt;=4,4,IF('Core Indicators'!FC78&gt;=3,3,IF('Core Indicators'!FC78&gt;=2,2,IF('Core Indicators'!FC78&gt;=1,1,0))))))</f>
        <v>4</v>
      </c>
      <c r="Z81" s="242">
        <f t="shared" si="33"/>
        <v>4</v>
      </c>
      <c r="AA81" s="249">
        <f>'Crisis Indicator Data'!Y78</f>
        <v>1</v>
      </c>
      <c r="AB81" s="249">
        <f>'Crisis Indicator Data'!Z78</f>
        <v>3</v>
      </c>
      <c r="AC81" s="249">
        <f>'Crisis Indicator Data'!AA78</f>
        <v>2</v>
      </c>
      <c r="AD81" s="249">
        <f>'Crisis Indicator Data'!AB78</f>
        <v>3</v>
      </c>
      <c r="AE81" s="249">
        <f t="shared" si="34"/>
        <v>4</v>
      </c>
      <c r="AF81" s="249">
        <f>'Crisis Indicator Data'!AC78</f>
        <v>2</v>
      </c>
      <c r="AG81" s="249">
        <f>'Crisis Indicator Data'!AD78</f>
        <v>2</v>
      </c>
      <c r="AH81" s="249">
        <f t="shared" si="35"/>
        <v>4</v>
      </c>
      <c r="AI81" s="249">
        <f>'Crisis Indicator Data'!AE78</f>
        <v>3</v>
      </c>
      <c r="AJ81" s="249">
        <f>'Crisis Indicator Data'!AF78</f>
        <v>1</v>
      </c>
      <c r="AK81" s="249">
        <f>'Crisis Indicator Data'!AG78</f>
        <v>3</v>
      </c>
      <c r="AL81" s="249">
        <f t="shared" si="36"/>
        <v>5</v>
      </c>
      <c r="AM81" s="242">
        <f t="shared" si="37"/>
        <v>4</v>
      </c>
      <c r="AN81" s="242">
        <f t="shared" si="38"/>
        <v>4</v>
      </c>
    </row>
    <row r="82" spans="1:40" ht="13.5" customHeight="1" x14ac:dyDescent="0.25">
      <c r="A82" s="146" t="str">
        <f>'Crisis Indicator Data'!A79</f>
        <v>Northwest Banditry</v>
      </c>
      <c r="B82" s="147" t="str">
        <f>'Crisis Indicator Data'!B79</f>
        <v>Other type of violence</v>
      </c>
      <c r="C82" s="147" t="str">
        <f>'Crisis Indicator Data'!C79</f>
        <v>NGA007</v>
      </c>
      <c r="D82" s="147" t="str">
        <f>'Crisis Indicator Data'!D79</f>
        <v>Nigeria</v>
      </c>
      <c r="E82" s="148" t="str">
        <f>'Crisis Indicator Data'!E79</f>
        <v>NGA</v>
      </c>
      <c r="F82" s="242">
        <f>IF(B82="Regional crisis",(IF(VLOOKUP($C82,'Regional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3.9</v>
      </c>
      <c r="G82" s="242">
        <f>IF(B82="Regional crisis",(IF(VLOOKUP($C82,'Regional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2.2999999999999998</v>
      </c>
      <c r="H82" s="242">
        <f t="shared" si="26"/>
        <v>3.0999999999999996</v>
      </c>
      <c r="I82" s="242">
        <f>IF(B82="Regional crisis",(IF(VLOOKUP($C82,'Regional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4.0999999999999996</v>
      </c>
      <c r="J82" s="242">
        <f>IF(B82="Regional crisis",(IF(VLOOKUP($C82,'Regional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0.3</v>
      </c>
      <c r="K82" s="242">
        <f t="shared" si="27"/>
        <v>2.1999999999999997</v>
      </c>
      <c r="L82" s="242" t="str">
        <f>IF(B82="Regional crisis",(IF(VLOOKUP($C82,'Regional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x</v>
      </c>
      <c r="M82" s="242">
        <f>IF(B82="Regional crisis",(IF(VLOOKUP($C82,'Regional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1.3</v>
      </c>
      <c r="N82" s="242">
        <f t="shared" si="28"/>
        <v>1.3</v>
      </c>
      <c r="O82" s="242">
        <f t="shared" si="29"/>
        <v>2.1999999999999997</v>
      </c>
      <c r="P82" s="242">
        <f>IF(B82="Regional crisis",VLOOKUP(C82,'Regional Crises'!$B$1:$R$69,12,FALSE),VLOOKUP(E82,'Country Indicator Data'!$B$4:$I$300,8,FALSE))</f>
        <v>10</v>
      </c>
      <c r="Q82" s="242">
        <f>IF($B82="Regional crisis",((IF(VLOOKUP($C82,'Regional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242">
        <f t="shared" si="30"/>
        <v>7.5</v>
      </c>
      <c r="S82" s="242">
        <f>IF(B82="Regional crisis",((IF(VLOOKUP($C82,'Regional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3.7</v>
      </c>
      <c r="T82" s="242">
        <f>IF(B82="Regional crisis",((IF(VLOOKUP($C82,'Regional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3.4</v>
      </c>
      <c r="U82" s="242">
        <f>IF(B82="Regional crisis",((IF(VLOOKUP($C82,'Regional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2.4</v>
      </c>
      <c r="V82" s="242">
        <f>IF(B82="Regional crisis",((IF(VLOOKUP($C82,'Regional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2.7</v>
      </c>
      <c r="W82" s="242">
        <f t="shared" si="31"/>
        <v>3.1</v>
      </c>
      <c r="X82" s="242">
        <f t="shared" si="32"/>
        <v>4.3</v>
      </c>
      <c r="Y82" s="249">
        <f>IF('Core Indicators'!FC79="x","x",IF('Core Indicators'!FC79&gt;=5,5,IF('Core Indicators'!FC79&gt;=4,4,IF('Core Indicators'!FC79&gt;=3,3,IF('Core Indicators'!FC79&gt;=2,2,IF('Core Indicators'!FC79&gt;=1,1,0))))))</f>
        <v>5</v>
      </c>
      <c r="Z82" s="242">
        <f t="shared" si="33"/>
        <v>5</v>
      </c>
      <c r="AA82" s="249">
        <f>'Crisis Indicator Data'!Y79</f>
        <v>1</v>
      </c>
      <c r="AB82" s="249">
        <f>'Crisis Indicator Data'!Z79</f>
        <v>3</v>
      </c>
      <c r="AC82" s="249">
        <f>'Crisis Indicator Data'!AA79</f>
        <v>0</v>
      </c>
      <c r="AD82" s="249">
        <f>'Crisis Indicator Data'!AB79</f>
        <v>3</v>
      </c>
      <c r="AE82" s="249">
        <f t="shared" si="34"/>
        <v>3</v>
      </c>
      <c r="AF82" s="249">
        <f>'Crisis Indicator Data'!AC79</f>
        <v>2</v>
      </c>
      <c r="AG82" s="249">
        <f>'Crisis Indicator Data'!AD79</f>
        <v>2</v>
      </c>
      <c r="AH82" s="249">
        <f t="shared" si="35"/>
        <v>4</v>
      </c>
      <c r="AI82" s="249">
        <f>'Crisis Indicator Data'!AE79</f>
        <v>2</v>
      </c>
      <c r="AJ82" s="249">
        <f>'Crisis Indicator Data'!AF79</f>
        <v>1</v>
      </c>
      <c r="AK82" s="249">
        <f>'Crisis Indicator Data'!AG79</f>
        <v>3</v>
      </c>
      <c r="AL82" s="249">
        <f t="shared" si="36"/>
        <v>4</v>
      </c>
      <c r="AM82" s="242">
        <f t="shared" si="37"/>
        <v>4</v>
      </c>
      <c r="AN82" s="242">
        <f t="shared" si="38"/>
        <v>4.5</v>
      </c>
    </row>
    <row r="83" spans="1:40" ht="13.5" customHeight="1" x14ac:dyDescent="0.25">
      <c r="A83" s="146" t="str">
        <f>'Crisis Indicator Data'!A80</f>
        <v>Cameroonian Refugees in Nigeria</v>
      </c>
      <c r="B83" s="147" t="str">
        <f>'Crisis Indicator Data'!B80</f>
        <v>International displacement</v>
      </c>
      <c r="C83" s="147" t="str">
        <f>'Crisis Indicator Data'!C80</f>
        <v>NGA008</v>
      </c>
      <c r="D83" s="147" t="str">
        <f>'Crisis Indicator Data'!D80</f>
        <v>Nigeria</v>
      </c>
      <c r="E83" s="148" t="str">
        <f>'Crisis Indicator Data'!E80</f>
        <v>NGA</v>
      </c>
      <c r="F83" s="242">
        <f>IF(B83="Regional crisis",(IF(VLOOKUP($C83,'Regional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3.9</v>
      </c>
      <c r="G83" s="242">
        <f>IF(B83="Regional crisis",(IF(VLOOKUP($C83,'Regional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2.2999999999999998</v>
      </c>
      <c r="H83" s="242">
        <f t="shared" si="26"/>
        <v>3.0999999999999996</v>
      </c>
      <c r="I83" s="242">
        <f>IF(B83="Regional crisis",(IF(VLOOKUP($C83,'Regional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4.0999999999999996</v>
      </c>
      <c r="J83" s="242">
        <f>IF(B83="Regional crisis",(IF(VLOOKUP($C83,'Regional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0.3</v>
      </c>
      <c r="K83" s="242">
        <f t="shared" si="27"/>
        <v>2.1999999999999997</v>
      </c>
      <c r="L83" s="242" t="str">
        <f>IF(B83="Regional crisis",(IF(VLOOKUP($C83,'Regional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x</v>
      </c>
      <c r="M83" s="242">
        <f>IF(B83="Regional crisis",(IF(VLOOKUP($C83,'Regional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1.3</v>
      </c>
      <c r="N83" s="242">
        <f t="shared" si="28"/>
        <v>1.3</v>
      </c>
      <c r="O83" s="242">
        <f t="shared" si="29"/>
        <v>2.1999999999999997</v>
      </c>
      <c r="P83" s="242">
        <f>IF(B83="Regional crisis",VLOOKUP(C83,'Regional Crises'!$B$1:$R$69,12,FALSE),VLOOKUP(E83,'Country Indicator Data'!$B$4:$I$300,8,FALSE))</f>
        <v>10</v>
      </c>
      <c r="Q83" s="242">
        <f>IF($B83="Regional crisis",((IF(VLOOKUP($C83,'Regional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5</v>
      </c>
      <c r="R83" s="242">
        <f t="shared" si="30"/>
        <v>7.5</v>
      </c>
      <c r="S83" s="242">
        <f>IF(B83="Regional crisis",((IF(VLOOKUP($C83,'Regional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3.7</v>
      </c>
      <c r="T83" s="242">
        <f>IF(B83="Regional crisis",((IF(VLOOKUP($C83,'Regional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3.4</v>
      </c>
      <c r="U83" s="242">
        <f>IF(B83="Regional crisis",((IF(VLOOKUP($C83,'Regional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2.4</v>
      </c>
      <c r="V83" s="242">
        <f>IF(B83="Regional crisis",((IF(VLOOKUP($C83,'Regional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2.7</v>
      </c>
      <c r="W83" s="242">
        <f t="shared" si="31"/>
        <v>3.1</v>
      </c>
      <c r="X83" s="242">
        <f t="shared" si="32"/>
        <v>4.3</v>
      </c>
      <c r="Y83" s="249">
        <f>IF('Core Indicators'!FC80="x","x",IF('Core Indicators'!FC80&gt;=5,5,IF('Core Indicators'!FC80&gt;=4,4,IF('Core Indicators'!FC80&gt;=3,3,IF('Core Indicators'!FC80&gt;=2,2,IF('Core Indicators'!FC80&gt;=1,1,0))))))</f>
        <v>5</v>
      </c>
      <c r="Z83" s="242">
        <f t="shared" si="33"/>
        <v>5</v>
      </c>
      <c r="AA83" s="249">
        <f>'Crisis Indicator Data'!Y80</f>
        <v>1</v>
      </c>
      <c r="AB83" s="249">
        <f>'Crisis Indicator Data'!Z80</f>
        <v>2</v>
      </c>
      <c r="AC83" s="249">
        <f>'Crisis Indicator Data'!AA80</f>
        <v>0</v>
      </c>
      <c r="AD83" s="249">
        <f>'Crisis Indicator Data'!AB80</f>
        <v>3</v>
      </c>
      <c r="AE83" s="249">
        <f t="shared" si="34"/>
        <v>3</v>
      </c>
      <c r="AF83" s="249">
        <f>'Crisis Indicator Data'!AC80</f>
        <v>0</v>
      </c>
      <c r="AG83" s="249">
        <f>'Crisis Indicator Data'!AD80</f>
        <v>1</v>
      </c>
      <c r="AH83" s="249">
        <f t="shared" si="35"/>
        <v>1</v>
      </c>
      <c r="AI83" s="249">
        <f>'Crisis Indicator Data'!AE80</f>
        <v>0</v>
      </c>
      <c r="AJ83" s="249">
        <f>'Crisis Indicator Data'!AF80</f>
        <v>1</v>
      </c>
      <c r="AK83" s="249">
        <f>'Crisis Indicator Data'!AG80</f>
        <v>3</v>
      </c>
      <c r="AL83" s="249">
        <f t="shared" si="36"/>
        <v>3</v>
      </c>
      <c r="AM83" s="242">
        <f t="shared" si="37"/>
        <v>2</v>
      </c>
      <c r="AN83" s="242">
        <f t="shared" si="38"/>
        <v>3.5</v>
      </c>
    </row>
    <row r="84" spans="1:40" ht="13.5" customHeight="1" x14ac:dyDescent="0.25">
      <c r="A84" s="146" t="str">
        <f>'Crisis Indicator Data'!A81</f>
        <v>Socioeconomic crisis in Nicaragua</v>
      </c>
      <c r="B84" s="147" t="str">
        <f>'Crisis Indicator Data'!B81</f>
        <v>Political and economic crisis</v>
      </c>
      <c r="C84" s="147" t="str">
        <f>'Crisis Indicator Data'!C81</f>
        <v>NIC001</v>
      </c>
      <c r="D84" s="147" t="str">
        <f>'Crisis Indicator Data'!D81</f>
        <v>Nicaragua</v>
      </c>
      <c r="E84" s="148" t="str">
        <f>'Crisis Indicator Data'!E81</f>
        <v>NIC</v>
      </c>
      <c r="F84" s="242">
        <f>IF(B84="Regional crisis",(IF(VLOOKUP($C84,'Regional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2.9</v>
      </c>
      <c r="G84" s="242">
        <f>IF(B84="Regional crisis",(IF(VLOOKUP($C84,'Regional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3</v>
      </c>
      <c r="H84" s="242">
        <f t="shared" si="26"/>
        <v>2.95</v>
      </c>
      <c r="I84" s="242">
        <f>IF(B84="Regional crisis",(IF(VLOOKUP($C84,'Regional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1.3</v>
      </c>
      <c r="J84" s="242">
        <f>IF(B84="Regional crisis",(IF(VLOOKUP($C84,'Regional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1.4</v>
      </c>
      <c r="K84" s="242">
        <f t="shared" si="27"/>
        <v>1.35</v>
      </c>
      <c r="L84" s="242">
        <f>IF(B84="Regional crisis",(IF(VLOOKUP($C84,'Regional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v>
      </c>
      <c r="M84" s="242">
        <f>IF(B84="Regional crisis",(IF(VLOOKUP($C84,'Regional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2.7</v>
      </c>
      <c r="N84" s="242">
        <f t="shared" si="28"/>
        <v>2.85</v>
      </c>
      <c r="O84" s="242">
        <f t="shared" si="29"/>
        <v>2.3833333333333333</v>
      </c>
      <c r="P84" s="242">
        <f>IF(B84="Regional crisis",VLOOKUP(C84,'Regional Crises'!$B$1:$R$69,12,FALSE),VLOOKUP(E84,'Country Indicator Data'!$B$4:$I$300,8,FALSE))</f>
        <v>6</v>
      </c>
      <c r="Q84" s="242">
        <f>IF($B84="Regional crisis",((IF(VLOOKUP($C84,'Regional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2</v>
      </c>
      <c r="R84" s="242">
        <f t="shared" si="30"/>
        <v>4</v>
      </c>
      <c r="S84" s="242">
        <f>IF(B84="Regional crisis",((IF(VLOOKUP($C84,'Regional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3.9</v>
      </c>
      <c r="T84" s="242">
        <f>IF(B84="Regional crisis",((IF(VLOOKUP($C84,'Regional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3.7</v>
      </c>
      <c r="U84" s="242">
        <f>IF(B84="Regional crisis",((IF(VLOOKUP($C84,'Regional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3.8</v>
      </c>
      <c r="V84" s="242">
        <f>IF(B84="Regional crisis",((IF(VLOOKUP($C84,'Regional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3.5</v>
      </c>
      <c r="W84" s="242">
        <f t="shared" si="31"/>
        <v>3.7</v>
      </c>
      <c r="X84" s="242">
        <f t="shared" si="32"/>
        <v>3.4</v>
      </c>
      <c r="Y84" s="249">
        <f>IF('Core Indicators'!FC81="x","x",IF('Core Indicators'!FC81&gt;=5,5,IF('Core Indicators'!FC81&gt;=4,4,IF('Core Indicators'!FC81&gt;=3,3,IF('Core Indicators'!FC81&gt;=2,2,IF('Core Indicators'!FC81&gt;=1,1,0))))))</f>
        <v>1</v>
      </c>
      <c r="Z84" s="242">
        <f t="shared" si="33"/>
        <v>1</v>
      </c>
      <c r="AA84" s="249">
        <f>'Crisis Indicator Data'!Y81</f>
        <v>2</v>
      </c>
      <c r="AB84" s="249">
        <f>'Crisis Indicator Data'!Z81</f>
        <v>1</v>
      </c>
      <c r="AC84" s="249">
        <f>'Crisis Indicator Data'!AA81</f>
        <v>2</v>
      </c>
      <c r="AD84" s="249">
        <f>'Crisis Indicator Data'!AB81</f>
        <v>0</v>
      </c>
      <c r="AE84" s="249">
        <f t="shared" si="34"/>
        <v>2</v>
      </c>
      <c r="AF84" s="249">
        <f>'Crisis Indicator Data'!AC81</f>
        <v>2</v>
      </c>
      <c r="AG84" s="249">
        <f>'Crisis Indicator Data'!AD81</f>
        <v>2</v>
      </c>
      <c r="AH84" s="249">
        <f t="shared" si="35"/>
        <v>4</v>
      </c>
      <c r="AI84" s="249">
        <f>'Crisis Indicator Data'!AE81</f>
        <v>0</v>
      </c>
      <c r="AJ84" s="249">
        <f>'Crisis Indicator Data'!AF81</f>
        <v>0</v>
      </c>
      <c r="AK84" s="249">
        <f>'Crisis Indicator Data'!AG81</f>
        <v>3</v>
      </c>
      <c r="AL84" s="249">
        <f t="shared" si="36"/>
        <v>3</v>
      </c>
      <c r="AM84" s="242">
        <f t="shared" si="37"/>
        <v>3</v>
      </c>
      <c r="AN84" s="242">
        <f t="shared" si="38"/>
        <v>2</v>
      </c>
    </row>
    <row r="85" spans="1:40" ht="13.5" customHeight="1" x14ac:dyDescent="0.25">
      <c r="A85" s="146" t="str">
        <f>'Crisis Indicator Data'!A82</f>
        <v>Hurricane Eta and Iota in Nicaragua</v>
      </c>
      <c r="B85" s="147" t="str">
        <f>'Crisis Indicator Data'!B82</f>
        <v>Tropical cyclone</v>
      </c>
      <c r="C85" s="147" t="str">
        <f>'Crisis Indicator Data'!C82</f>
        <v>NIC002</v>
      </c>
      <c r="D85" s="147" t="str">
        <f>'Crisis Indicator Data'!D82</f>
        <v>Nicaragua</v>
      </c>
      <c r="E85" s="148" t="str">
        <f>'Crisis Indicator Data'!E82</f>
        <v>NIC</v>
      </c>
      <c r="F85" s="242">
        <f>IF(B85="Regional crisis",(IF(VLOOKUP($C85,'Regional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2.9</v>
      </c>
      <c r="G85" s="242">
        <f>IF(B85="Regional crisis",(IF(VLOOKUP($C85,'Regional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v>
      </c>
      <c r="H85" s="242">
        <f t="shared" si="26"/>
        <v>2.95</v>
      </c>
      <c r="I85" s="242">
        <f>IF(B85="Regional crisis",(IF(VLOOKUP($C85,'Regional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1.3</v>
      </c>
      <c r="J85" s="242">
        <f>IF(B85="Regional crisis",(IF(VLOOKUP($C85,'Regional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1.4</v>
      </c>
      <c r="K85" s="242">
        <f t="shared" si="27"/>
        <v>1.35</v>
      </c>
      <c r="L85" s="242">
        <f>IF(B85="Regional crisis",(IF(VLOOKUP($C85,'Regional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v>
      </c>
      <c r="M85" s="242">
        <f>IF(B85="Regional crisis",(IF(VLOOKUP($C85,'Regional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2.7</v>
      </c>
      <c r="N85" s="242">
        <f t="shared" si="28"/>
        <v>2.85</v>
      </c>
      <c r="O85" s="242">
        <f t="shared" si="29"/>
        <v>2.3833333333333333</v>
      </c>
      <c r="P85" s="242">
        <f>IF(B85="Regional crisis",VLOOKUP(C85,'Regional Crises'!$B$1:$R$69,12,FALSE),VLOOKUP(E85,'Country Indicator Data'!$B$4:$I$300,8,FALSE))</f>
        <v>6</v>
      </c>
      <c r="Q85" s="242">
        <f>IF($B85="Regional crisis",((IF(VLOOKUP($C85,'Regional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2</v>
      </c>
      <c r="R85" s="242">
        <f t="shared" si="30"/>
        <v>4</v>
      </c>
      <c r="S85" s="242">
        <f>IF(B85="Regional crisis",((IF(VLOOKUP($C85,'Regional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3.9</v>
      </c>
      <c r="T85" s="242">
        <f>IF(B85="Regional crisis",((IF(VLOOKUP($C85,'Regional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3.7</v>
      </c>
      <c r="U85" s="242">
        <f>IF(B85="Regional crisis",((IF(VLOOKUP($C85,'Regional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3.8</v>
      </c>
      <c r="V85" s="242">
        <f>IF(B85="Regional crisis",((IF(VLOOKUP($C85,'Regional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3.5</v>
      </c>
      <c r="W85" s="242">
        <f t="shared" si="31"/>
        <v>3.7</v>
      </c>
      <c r="X85" s="242">
        <f t="shared" si="32"/>
        <v>3.4</v>
      </c>
      <c r="Y85" s="249">
        <f>IF('Core Indicators'!FC82="x","x",IF('Core Indicators'!FC82&gt;=5,5,IF('Core Indicators'!FC82&gt;=4,4,IF('Core Indicators'!FC82&gt;=3,3,IF('Core Indicators'!FC82&gt;=2,2,IF('Core Indicators'!FC82&gt;=1,1,0))))))</f>
        <v>3</v>
      </c>
      <c r="Z85" s="242">
        <f t="shared" si="33"/>
        <v>3</v>
      </c>
      <c r="AA85" s="249">
        <f>'Crisis Indicator Data'!Y82</f>
        <v>2</v>
      </c>
      <c r="AB85" s="249">
        <f>'Crisis Indicator Data'!Z82</f>
        <v>1</v>
      </c>
      <c r="AC85" s="249">
        <f>'Crisis Indicator Data'!AA82</f>
        <v>2</v>
      </c>
      <c r="AD85" s="249">
        <f>'Crisis Indicator Data'!AB82</f>
        <v>0</v>
      </c>
      <c r="AE85" s="249">
        <f t="shared" si="34"/>
        <v>2</v>
      </c>
      <c r="AF85" s="249">
        <f>'Crisis Indicator Data'!AC82</f>
        <v>2</v>
      </c>
      <c r="AG85" s="249">
        <f>'Crisis Indicator Data'!AD82</f>
        <v>2</v>
      </c>
      <c r="AH85" s="249">
        <f t="shared" si="35"/>
        <v>4</v>
      </c>
      <c r="AI85" s="249">
        <f>'Crisis Indicator Data'!AE82</f>
        <v>0</v>
      </c>
      <c r="AJ85" s="249">
        <f>'Crisis Indicator Data'!AF82</f>
        <v>0</v>
      </c>
      <c r="AK85" s="249">
        <f>'Crisis Indicator Data'!AG82</f>
        <v>3</v>
      </c>
      <c r="AL85" s="249">
        <f t="shared" si="36"/>
        <v>3</v>
      </c>
      <c r="AM85" s="242">
        <f t="shared" si="37"/>
        <v>3</v>
      </c>
      <c r="AN85" s="242">
        <f t="shared" si="38"/>
        <v>3</v>
      </c>
    </row>
    <row r="86" spans="1:40" ht="13.5" customHeight="1" x14ac:dyDescent="0.25">
      <c r="A86" s="146" t="str">
        <f>'Crisis Indicator Data'!A83</f>
        <v>Complex crisis in Pakistan</v>
      </c>
      <c r="B86" s="147" t="str">
        <f>'Crisis Indicator Data'!B83</f>
        <v>Complex crisis</v>
      </c>
      <c r="C86" s="147" t="str">
        <f>'Crisis Indicator Data'!C83</f>
        <v>PAK001</v>
      </c>
      <c r="D86" s="147" t="str">
        <f>'Crisis Indicator Data'!D83</f>
        <v>Pakistan</v>
      </c>
      <c r="E86" s="148" t="str">
        <f>'Crisis Indicator Data'!E83</f>
        <v>PAK</v>
      </c>
      <c r="F86" s="242">
        <f>IF(B86="Regional crisis",(IF(VLOOKUP($C86,'Regional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3.9</v>
      </c>
      <c r="G86" s="242">
        <f>IF(B86="Regional crisis",(IF(VLOOKUP($C86,'Regional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3.1</v>
      </c>
      <c r="H86" s="242">
        <f t="shared" si="26"/>
        <v>3.5</v>
      </c>
      <c r="I86" s="242">
        <f>IF(B86="Regional crisis",(IF(VLOOKUP($C86,'Regional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3.2</v>
      </c>
      <c r="J86" s="242">
        <f>IF(B86="Regional crisis",(IF(VLOOKUP($C86,'Regional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1.6</v>
      </c>
      <c r="K86" s="242">
        <f t="shared" si="27"/>
        <v>2.4000000000000004</v>
      </c>
      <c r="L86" s="242">
        <f>IF(B86="Regional crisis",(IF(VLOOKUP($C86,'Regional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3.6</v>
      </c>
      <c r="M86" s="242">
        <f>IF(B86="Regional crisis",(IF(VLOOKUP($C86,'Regional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0.8</v>
      </c>
      <c r="N86" s="242">
        <f t="shared" si="28"/>
        <v>2.2000000000000002</v>
      </c>
      <c r="O86" s="242">
        <f t="shared" si="29"/>
        <v>2.7000000000000006</v>
      </c>
      <c r="P86" s="242">
        <f>IF(B86="Regional crisis",VLOOKUP(C86,'Regional Crises'!$B$1:$R$69,12,FALSE),VLOOKUP(E86,'Country Indicator Data'!$B$4:$I$300,8,FALSE))</f>
        <v>6</v>
      </c>
      <c r="Q86" s="242">
        <f>IF($B86="Regional crisis",((IF(VLOOKUP($C86,'Regional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3.9</v>
      </c>
      <c r="R86" s="242">
        <f t="shared" si="30"/>
        <v>4.95</v>
      </c>
      <c r="S86" s="242">
        <f>IF(B86="Regional crisis",((IF(VLOOKUP($C86,'Regional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3.4</v>
      </c>
      <c r="T86" s="242">
        <f>IF(B86="Regional crisis",((IF(VLOOKUP($C86,'Regional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3.2</v>
      </c>
      <c r="U86" s="242">
        <f>IF(B86="Regional crisis",((IF(VLOOKUP($C86,'Regional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3.4</v>
      </c>
      <c r="V86" s="242">
        <f>IF(B86="Regional crisis",((IF(VLOOKUP($C86,'Regional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3.1</v>
      </c>
      <c r="W86" s="242">
        <f t="shared" si="31"/>
        <v>3.3</v>
      </c>
      <c r="X86" s="242">
        <f t="shared" si="32"/>
        <v>3.7</v>
      </c>
      <c r="Y86" s="249">
        <f>IF('Core Indicators'!FC83="x","x",IF('Core Indicators'!FC83&gt;=5,5,IF('Core Indicators'!FC83&gt;=4,4,IF('Core Indicators'!FC83&gt;=3,3,IF('Core Indicators'!FC83&gt;=2,2,IF('Core Indicators'!FC83&gt;=1,1,0))))))</f>
        <v>5</v>
      </c>
      <c r="Z86" s="242">
        <f t="shared" si="33"/>
        <v>5</v>
      </c>
      <c r="AA86" s="249">
        <f>'Crisis Indicator Data'!Y83</f>
        <v>2</v>
      </c>
      <c r="AB86" s="249">
        <f>'Crisis Indicator Data'!Z83</f>
        <v>2</v>
      </c>
      <c r="AC86" s="249">
        <f>'Crisis Indicator Data'!AA83</f>
        <v>2</v>
      </c>
      <c r="AD86" s="249">
        <f>'Crisis Indicator Data'!AB83</f>
        <v>2</v>
      </c>
      <c r="AE86" s="249">
        <f t="shared" si="34"/>
        <v>4</v>
      </c>
      <c r="AF86" s="249">
        <f>'Crisis Indicator Data'!AC83</f>
        <v>0</v>
      </c>
      <c r="AG86" s="249">
        <f>'Crisis Indicator Data'!AD83</f>
        <v>2</v>
      </c>
      <c r="AH86" s="249">
        <f t="shared" si="35"/>
        <v>2</v>
      </c>
      <c r="AI86" s="249">
        <f>'Crisis Indicator Data'!AE83</f>
        <v>2</v>
      </c>
      <c r="AJ86" s="249">
        <f>'Crisis Indicator Data'!AF83</f>
        <v>1</v>
      </c>
      <c r="AK86" s="249">
        <f>'Crisis Indicator Data'!AG83</f>
        <v>1</v>
      </c>
      <c r="AL86" s="249">
        <f t="shared" si="36"/>
        <v>3</v>
      </c>
      <c r="AM86" s="242">
        <f t="shared" si="37"/>
        <v>3</v>
      </c>
      <c r="AN86" s="242">
        <f t="shared" si="38"/>
        <v>4</v>
      </c>
    </row>
    <row r="87" spans="1:40" ht="13.5" customHeight="1" x14ac:dyDescent="0.25">
      <c r="A87" s="146" t="str">
        <f>'Crisis Indicator Data'!A84</f>
        <v>Kashmir conflict in Pakistan</v>
      </c>
      <c r="B87" s="147" t="str">
        <f>'Crisis Indicator Data'!B84</f>
        <v>Conflict</v>
      </c>
      <c r="C87" s="147" t="str">
        <f>'Crisis Indicator Data'!C84</f>
        <v>PAK004</v>
      </c>
      <c r="D87" s="147" t="str">
        <f>'Crisis Indicator Data'!D84</f>
        <v>Pakistan</v>
      </c>
      <c r="E87" s="148" t="str">
        <f>'Crisis Indicator Data'!E84</f>
        <v>PAK</v>
      </c>
      <c r="F87" s="242">
        <f>IF(B87="Regional crisis",(IF(VLOOKUP($C87,'Regional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3.9</v>
      </c>
      <c r="G87" s="242">
        <f>IF(B87="Regional crisis",(IF(VLOOKUP($C87,'Regional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3.1</v>
      </c>
      <c r="H87" s="242">
        <f t="shared" si="26"/>
        <v>3.5</v>
      </c>
      <c r="I87" s="242">
        <f>IF(B87="Regional crisis",(IF(VLOOKUP($C87,'Regional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3.2</v>
      </c>
      <c r="J87" s="242">
        <f>IF(B87="Regional crisis",(IF(VLOOKUP($C87,'Regional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1.6</v>
      </c>
      <c r="K87" s="242">
        <f t="shared" si="27"/>
        <v>2.4000000000000004</v>
      </c>
      <c r="L87" s="242">
        <f>IF(B87="Regional crisis",(IF(VLOOKUP($C87,'Regional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3.6</v>
      </c>
      <c r="M87" s="242">
        <f>IF(B87="Regional crisis",(IF(VLOOKUP($C87,'Regional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0.8</v>
      </c>
      <c r="N87" s="242">
        <f t="shared" si="28"/>
        <v>2.2000000000000002</v>
      </c>
      <c r="O87" s="242">
        <f t="shared" si="29"/>
        <v>2.7000000000000006</v>
      </c>
      <c r="P87" s="242">
        <f>IF(B87="Regional crisis",VLOOKUP(C87,'Regional Crises'!$B$1:$R$69,12,FALSE),VLOOKUP(E87,'Country Indicator Data'!$B$4:$I$300,8,FALSE))</f>
        <v>6</v>
      </c>
      <c r="Q87" s="242">
        <f>IF($B87="Regional crisis",((IF(VLOOKUP($C87,'Regional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3.9</v>
      </c>
      <c r="R87" s="242">
        <f t="shared" si="30"/>
        <v>4.95</v>
      </c>
      <c r="S87" s="242">
        <f>IF(B87="Regional crisis",((IF(VLOOKUP($C87,'Regional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3.4</v>
      </c>
      <c r="T87" s="242">
        <f>IF(B87="Regional crisis",((IF(VLOOKUP($C87,'Regional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3.2</v>
      </c>
      <c r="U87" s="242">
        <f>IF(B87="Regional crisis",((IF(VLOOKUP($C87,'Regional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3.4</v>
      </c>
      <c r="V87" s="242">
        <f>IF(B87="Regional crisis",((IF(VLOOKUP($C87,'Regional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3.1</v>
      </c>
      <c r="W87" s="242">
        <f t="shared" si="31"/>
        <v>3.3</v>
      </c>
      <c r="X87" s="242">
        <f t="shared" si="32"/>
        <v>3.7</v>
      </c>
      <c r="Y87" s="249">
        <f>IF('Core Indicators'!FC84="x","x",IF('Core Indicators'!FC84&gt;=5,5,IF('Core Indicators'!FC84&gt;=4,4,IF('Core Indicators'!FC84&gt;=3,3,IF('Core Indicators'!FC84&gt;=2,2,IF('Core Indicators'!FC84&gt;=1,1,0))))))</f>
        <v>3</v>
      </c>
      <c r="Z87" s="242">
        <f t="shared" si="33"/>
        <v>3</v>
      </c>
      <c r="AA87" s="249">
        <f>'Crisis Indicator Data'!Y84</f>
        <v>2</v>
      </c>
      <c r="AB87" s="249">
        <f>'Crisis Indicator Data'!Z84</f>
        <v>1</v>
      </c>
      <c r="AC87" s="249">
        <f>'Crisis Indicator Data'!AA84</f>
        <v>1</v>
      </c>
      <c r="AD87" s="249">
        <f>'Crisis Indicator Data'!AB84</f>
        <v>2</v>
      </c>
      <c r="AE87" s="249">
        <f t="shared" si="34"/>
        <v>3</v>
      </c>
      <c r="AF87" s="249">
        <f>'Crisis Indicator Data'!AC84</f>
        <v>0</v>
      </c>
      <c r="AG87" s="249">
        <f>'Crisis Indicator Data'!AD84</f>
        <v>2</v>
      </c>
      <c r="AH87" s="249">
        <f t="shared" si="35"/>
        <v>2</v>
      </c>
      <c r="AI87" s="249">
        <f>'Crisis Indicator Data'!AE84</f>
        <v>0</v>
      </c>
      <c r="AJ87" s="249">
        <f>'Crisis Indicator Data'!AF84</f>
        <v>1</v>
      </c>
      <c r="AK87" s="249">
        <f>'Crisis Indicator Data'!AG84</f>
        <v>1</v>
      </c>
      <c r="AL87" s="249">
        <f t="shared" si="36"/>
        <v>2</v>
      </c>
      <c r="AM87" s="242">
        <f t="shared" si="37"/>
        <v>2</v>
      </c>
      <c r="AN87" s="242">
        <f t="shared" si="38"/>
        <v>2.5</v>
      </c>
    </row>
    <row r="88" spans="1:40" ht="13.5" customHeight="1" x14ac:dyDescent="0.25">
      <c r="A88" s="146" t="str">
        <f>'Crisis Indicator Data'!A85</f>
        <v>Venezuela displacement in Peru</v>
      </c>
      <c r="B88" s="147" t="str">
        <f>'Crisis Indicator Data'!B85</f>
        <v>International displacement</v>
      </c>
      <c r="C88" s="147" t="str">
        <f>'Crisis Indicator Data'!C85</f>
        <v>PER002</v>
      </c>
      <c r="D88" s="147" t="str">
        <f>'Crisis Indicator Data'!D85</f>
        <v>Peru</v>
      </c>
      <c r="E88" s="148" t="str">
        <f>'Crisis Indicator Data'!E85</f>
        <v>PER</v>
      </c>
      <c r="F88" s="242">
        <f>IF(B88="Regional crisis",(IF(VLOOKUP($C88,'Regional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1.8</v>
      </c>
      <c r="G88" s="242">
        <f>IF(B88="Regional crisis",(IF(VLOOKUP($C88,'Regional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1.7</v>
      </c>
      <c r="H88" s="242">
        <f t="shared" si="26"/>
        <v>1.75</v>
      </c>
      <c r="I88" s="242">
        <f>IF(B88="Regional crisis",(IF(VLOOKUP($C88,'Regional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v>
      </c>
      <c r="J88" s="242">
        <f>IF(B88="Regional crisis",(IF(VLOOKUP($C88,'Regional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4.5</v>
      </c>
      <c r="K88" s="242">
        <f t="shared" si="27"/>
        <v>3.75</v>
      </c>
      <c r="L88" s="242">
        <f>IF(B88="Regional crisis",(IF(VLOOKUP($C88,'Regional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2.5</v>
      </c>
      <c r="M88" s="242">
        <f>IF(B88="Regional crisis",(IF(VLOOKUP($C88,'Regional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2.1</v>
      </c>
      <c r="N88" s="242">
        <f t="shared" si="28"/>
        <v>2.2999999999999998</v>
      </c>
      <c r="O88" s="242">
        <f t="shared" si="29"/>
        <v>2.6</v>
      </c>
      <c r="P88" s="242">
        <f>IF(B88="Regional crisis",VLOOKUP(C88,'Regional Crises'!$B$1:$R$69,12,FALSE),VLOOKUP(E88,'Country Indicator Data'!$B$4:$I$300,8,FALSE))</f>
        <v>6</v>
      </c>
      <c r="Q88" s="242">
        <f>IF($B88="Regional crisis",((IF(VLOOKUP($C88,'Regional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0.7</v>
      </c>
      <c r="R88" s="242">
        <f t="shared" si="30"/>
        <v>3.35</v>
      </c>
      <c r="S88" s="242">
        <f>IF(B88="Regional crisis",((IF(VLOOKUP($C88,'Regional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3.2</v>
      </c>
      <c r="T88" s="242">
        <f>IF(B88="Regional crisis",((IF(VLOOKUP($C88,'Regional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v>
      </c>
      <c r="U88" s="242">
        <f>IF(B88="Regional crisis",((IF(VLOOKUP($C88,'Regional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1.9</v>
      </c>
      <c r="V88" s="242">
        <f>IF(B88="Regional crisis",((IF(VLOOKUP($C88,'Regional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1.4</v>
      </c>
      <c r="W88" s="242">
        <f t="shared" si="31"/>
        <v>2.4</v>
      </c>
      <c r="X88" s="242">
        <f t="shared" si="32"/>
        <v>2.8</v>
      </c>
      <c r="Y88" s="249">
        <f>IF('Core Indicators'!FC85="x","x",IF('Core Indicators'!FC85&gt;=5,5,IF('Core Indicators'!FC85&gt;=4,4,IF('Core Indicators'!FC85&gt;=3,3,IF('Core Indicators'!FC85&gt;=2,2,IF('Core Indicators'!FC85&gt;=1,1,0))))))</f>
        <v>2</v>
      </c>
      <c r="Z88" s="242">
        <f t="shared" si="33"/>
        <v>2</v>
      </c>
      <c r="AA88" s="249">
        <f>'Crisis Indicator Data'!Y85</f>
        <v>0</v>
      </c>
      <c r="AB88" s="249">
        <f>'Crisis Indicator Data'!Z85</f>
        <v>0</v>
      </c>
      <c r="AC88" s="249">
        <f>'Crisis Indicator Data'!AA85</f>
        <v>0</v>
      </c>
      <c r="AD88" s="249">
        <f>'Crisis Indicator Data'!AB85</f>
        <v>0</v>
      </c>
      <c r="AE88" s="249">
        <f t="shared" si="34"/>
        <v>0</v>
      </c>
      <c r="AF88" s="249">
        <f>'Crisis Indicator Data'!AC85</f>
        <v>0</v>
      </c>
      <c r="AG88" s="249">
        <f>'Crisis Indicator Data'!AD85</f>
        <v>2</v>
      </c>
      <c r="AH88" s="249">
        <f t="shared" si="35"/>
        <v>2</v>
      </c>
      <c r="AI88" s="249">
        <f>'Crisis Indicator Data'!AE85</f>
        <v>0</v>
      </c>
      <c r="AJ88" s="249">
        <f>'Crisis Indicator Data'!AF85</f>
        <v>1</v>
      </c>
      <c r="AK88" s="249">
        <f>'Crisis Indicator Data'!AG85</f>
        <v>2</v>
      </c>
      <c r="AL88" s="249">
        <f t="shared" si="36"/>
        <v>3</v>
      </c>
      <c r="AM88" s="242">
        <f t="shared" si="37"/>
        <v>2</v>
      </c>
      <c r="AN88" s="242">
        <f t="shared" si="38"/>
        <v>2</v>
      </c>
    </row>
    <row r="89" spans="1:40" ht="13.5" customHeight="1" x14ac:dyDescent="0.25">
      <c r="A89" s="146" t="str">
        <f>'Crisis Indicator Data'!A86</f>
        <v>Mindanao conflict</v>
      </c>
      <c r="B89" s="147" t="str">
        <f>'Crisis Indicator Data'!B86</f>
        <v>Conflict</v>
      </c>
      <c r="C89" s="147" t="str">
        <f>'Crisis Indicator Data'!C86</f>
        <v>PHL003</v>
      </c>
      <c r="D89" s="147" t="str">
        <f>'Crisis Indicator Data'!D86</f>
        <v>Philippines</v>
      </c>
      <c r="E89" s="148" t="str">
        <f>'Crisis Indicator Data'!E86</f>
        <v>PHL</v>
      </c>
      <c r="F89" s="242">
        <f>IF(B89="Regional crisis",(IF(VLOOKUP($C89,'Regional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1.8</v>
      </c>
      <c r="G89" s="242">
        <f>IF(B89="Regional crisis",(IF(VLOOKUP($C89,'Regional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2.1</v>
      </c>
      <c r="H89" s="242">
        <f t="shared" si="26"/>
        <v>1.9500000000000002</v>
      </c>
      <c r="I89" s="242">
        <f>IF(B89="Regional crisis",(IF(VLOOKUP($C89,'Regional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1.3</v>
      </c>
      <c r="J89" s="242">
        <f>IF(B89="Regional crisis",(IF(VLOOKUP($C89,'Regional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1.4</v>
      </c>
      <c r="K89" s="242">
        <f t="shared" si="27"/>
        <v>1.35</v>
      </c>
      <c r="L89" s="242">
        <f>IF(B89="Regional crisis",(IF(VLOOKUP($C89,'Regional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2.8</v>
      </c>
      <c r="M89" s="242">
        <f>IF(B89="Regional crisis",(IF(VLOOKUP($C89,'Regional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2.2000000000000002</v>
      </c>
      <c r="N89" s="242">
        <f t="shared" si="28"/>
        <v>2.5</v>
      </c>
      <c r="O89" s="242">
        <f t="shared" si="29"/>
        <v>1.9333333333333336</v>
      </c>
      <c r="P89" s="242">
        <f>IF(B89="Regional crisis",VLOOKUP(C89,'Regional Crises'!$B$1:$R$69,12,FALSE),VLOOKUP(E89,'Country Indicator Data'!$B$4:$I$300,8,FALSE))</f>
        <v>8</v>
      </c>
      <c r="Q89" s="242">
        <f>IF($B89="Regional crisis",((IF(VLOOKUP($C89,'Regional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4.8</v>
      </c>
      <c r="R89" s="242">
        <f t="shared" si="30"/>
        <v>6.4</v>
      </c>
      <c r="S89" s="242">
        <f>IF(B89="Regional crisis",((IF(VLOOKUP($C89,'Regional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3.3</v>
      </c>
      <c r="T89" s="242">
        <f>IF(B89="Regional crisis",((IF(VLOOKUP($C89,'Regional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v>
      </c>
      <c r="U89" s="242">
        <f>IF(B89="Regional crisis",((IF(VLOOKUP($C89,'Regional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2.6</v>
      </c>
      <c r="V89" s="242">
        <f>IF(B89="Regional crisis",((IF(VLOOKUP($C89,'Regional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2.1</v>
      </c>
      <c r="W89" s="242">
        <f t="shared" si="31"/>
        <v>2.8</v>
      </c>
      <c r="X89" s="242">
        <f t="shared" si="32"/>
        <v>3.7</v>
      </c>
      <c r="Y89" s="249">
        <f>IF('Core Indicators'!FC86="x","x",IF('Core Indicators'!FC86&gt;=5,5,IF('Core Indicators'!FC86&gt;=4,4,IF('Core Indicators'!FC86&gt;=3,3,IF('Core Indicators'!FC86&gt;=2,2,IF('Core Indicators'!FC86&gt;=1,1,0))))))</f>
        <v>4</v>
      </c>
      <c r="Z89" s="242">
        <f t="shared" si="33"/>
        <v>4</v>
      </c>
      <c r="AA89" s="249">
        <f>'Crisis Indicator Data'!Y86</f>
        <v>0</v>
      </c>
      <c r="AB89" s="249">
        <f>'Crisis Indicator Data'!Z86</f>
        <v>1</v>
      </c>
      <c r="AC89" s="249">
        <f>'Crisis Indicator Data'!AA86</f>
        <v>0</v>
      </c>
      <c r="AD89" s="249">
        <f>'Crisis Indicator Data'!AB86</f>
        <v>0</v>
      </c>
      <c r="AE89" s="249">
        <f t="shared" si="34"/>
        <v>1</v>
      </c>
      <c r="AF89" s="249">
        <f>'Crisis Indicator Data'!AC86</f>
        <v>0</v>
      </c>
      <c r="AG89" s="249">
        <f>'Crisis Indicator Data'!AD86</f>
        <v>1</v>
      </c>
      <c r="AH89" s="249">
        <f t="shared" si="35"/>
        <v>1</v>
      </c>
      <c r="AI89" s="249">
        <f>'Crisis Indicator Data'!AE86</f>
        <v>2</v>
      </c>
      <c r="AJ89" s="249">
        <f>'Crisis Indicator Data'!AF86</f>
        <v>1</v>
      </c>
      <c r="AK89" s="249">
        <f>'Crisis Indicator Data'!AG86</f>
        <v>2</v>
      </c>
      <c r="AL89" s="249">
        <f t="shared" si="36"/>
        <v>4</v>
      </c>
      <c r="AM89" s="242">
        <f t="shared" si="37"/>
        <v>2</v>
      </c>
      <c r="AN89" s="242">
        <f t="shared" si="38"/>
        <v>3</v>
      </c>
    </row>
    <row r="90" spans="1:40" ht="13.5" customHeight="1" x14ac:dyDescent="0.25">
      <c r="A90" s="146" t="str">
        <f>'Crisis Indicator Data'!A87</f>
        <v>Complex crisis in DPRK</v>
      </c>
      <c r="B90" s="147" t="str">
        <f>'Crisis Indicator Data'!B87</f>
        <v>Complex crisis</v>
      </c>
      <c r="C90" s="147" t="str">
        <f>'Crisis Indicator Data'!C87</f>
        <v>PRK001</v>
      </c>
      <c r="D90" s="147" t="str">
        <f>'Crisis Indicator Data'!D87</f>
        <v>DPRK</v>
      </c>
      <c r="E90" s="148" t="str">
        <f>'Crisis Indicator Data'!E87</f>
        <v>PRK</v>
      </c>
      <c r="F90" s="242">
        <f>IF(B90="Regional crisis",(IF(VLOOKUP($C90,'Regional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5</v>
      </c>
      <c r="G90" s="242">
        <f>IF(B90="Regional crisis",(IF(VLOOKUP($C90,'Regional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3.7</v>
      </c>
      <c r="H90" s="242">
        <f t="shared" si="26"/>
        <v>4.3499999999999996</v>
      </c>
      <c r="I90" s="242">
        <f>IF(B90="Regional crisis",(IF(VLOOKUP($C90,'Regional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0</v>
      </c>
      <c r="J90" s="242">
        <f>IF(B90="Regional crisis",(IF(VLOOKUP($C90,'Regional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v>
      </c>
      <c r="K90" s="242">
        <f t="shared" si="27"/>
        <v>0</v>
      </c>
      <c r="L90" s="242" t="str">
        <f>IF(B90="Regional crisis",(IF(VLOOKUP($C90,'Regional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x</v>
      </c>
      <c r="M90" s="242" t="str">
        <f>IF(B90="Regional crisis",(IF(VLOOKUP($C90,'Regional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x</v>
      </c>
      <c r="N90" s="242" t="str">
        <f t="shared" si="28"/>
        <v>x</v>
      </c>
      <c r="O90" s="242">
        <f t="shared" si="29"/>
        <v>2.1749999999999998</v>
      </c>
      <c r="P90" s="242">
        <f>IF(B90="Regional crisis",VLOOKUP(C90,'Regional Crises'!$B$1:$R$69,12,FALSE),VLOOKUP(E90,'Country Indicator Data'!$B$4:$I$300,8,FALSE))</f>
        <v>4</v>
      </c>
      <c r="Q90" s="242">
        <f>IF($B90="Regional crisis",((IF(VLOOKUP($C90,'Regional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1.6</v>
      </c>
      <c r="R90" s="242">
        <f t="shared" si="30"/>
        <v>2.8</v>
      </c>
      <c r="S90" s="242">
        <f>IF(B90="Regional crisis",((IF(VLOOKUP($C90,'Regional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4.2</v>
      </c>
      <c r="T90" s="242">
        <f>IF(B90="Regional crisis",((IF(VLOOKUP($C90,'Regional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4.2</v>
      </c>
      <c r="U90" s="242">
        <f>IF(B90="Regional crisis",((IF(VLOOKUP($C90,'Regional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4.4000000000000004</v>
      </c>
      <c r="V90" s="242">
        <f>IF(B90="Regional crisis",((IF(VLOOKUP($C90,'Regional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4.9000000000000004</v>
      </c>
      <c r="W90" s="242">
        <f t="shared" si="31"/>
        <v>4.4000000000000004</v>
      </c>
      <c r="X90" s="242">
        <f t="shared" si="32"/>
        <v>3.1</v>
      </c>
      <c r="Y90" s="249">
        <f>IF('Core Indicators'!FC87="x","x",IF('Core Indicators'!FC87&gt;=5,5,IF('Core Indicators'!FC87&gt;=4,4,IF('Core Indicators'!FC87&gt;=3,3,IF('Core Indicators'!FC87&gt;=2,2,IF('Core Indicators'!FC87&gt;=1,1,0))))))</f>
        <v>1</v>
      </c>
      <c r="Z90" s="242">
        <f t="shared" si="33"/>
        <v>1</v>
      </c>
      <c r="AA90" s="249">
        <f>'Crisis Indicator Data'!Y87</f>
        <v>2</v>
      </c>
      <c r="AB90" s="249">
        <f>'Crisis Indicator Data'!Z87</f>
        <v>2</v>
      </c>
      <c r="AC90" s="249">
        <f>'Crisis Indicator Data'!AA87</f>
        <v>2</v>
      </c>
      <c r="AD90" s="249">
        <f>'Crisis Indicator Data'!AB87</f>
        <v>0</v>
      </c>
      <c r="AE90" s="249">
        <f t="shared" si="34"/>
        <v>3</v>
      </c>
      <c r="AF90" s="249">
        <f>'Crisis Indicator Data'!AC87</f>
        <v>3</v>
      </c>
      <c r="AG90" s="249">
        <f>'Crisis Indicator Data'!AD87</f>
        <v>3</v>
      </c>
      <c r="AH90" s="249">
        <f t="shared" si="35"/>
        <v>5</v>
      </c>
      <c r="AI90" s="249">
        <f>'Crisis Indicator Data'!AE87</f>
        <v>0</v>
      </c>
      <c r="AJ90" s="249">
        <f>'Crisis Indicator Data'!AF87</f>
        <v>0</v>
      </c>
      <c r="AK90" s="249">
        <f>'Crisis Indicator Data'!AG87</f>
        <v>2</v>
      </c>
      <c r="AL90" s="249">
        <f t="shared" si="36"/>
        <v>2</v>
      </c>
      <c r="AM90" s="242">
        <f t="shared" si="37"/>
        <v>3</v>
      </c>
      <c r="AN90" s="242">
        <f t="shared" si="38"/>
        <v>2</v>
      </c>
    </row>
    <row r="91" spans="1:40" ht="13.5" customHeight="1" x14ac:dyDescent="0.25">
      <c r="A91" s="146" t="str">
        <f>'Crisis Indicator Data'!A88</f>
        <v>Conflict in Palestine</v>
      </c>
      <c r="B91" s="147" t="str">
        <f>'Crisis Indicator Data'!B88</f>
        <v>Conflict</v>
      </c>
      <c r="C91" s="147" t="str">
        <f>'Crisis Indicator Data'!C88</f>
        <v>PSE002</v>
      </c>
      <c r="D91" s="147" t="str">
        <f>'Crisis Indicator Data'!D88</f>
        <v>Palestine</v>
      </c>
      <c r="E91" s="148" t="str">
        <f>'Crisis Indicator Data'!E88</f>
        <v>PSE</v>
      </c>
      <c r="F91" s="242" t="str">
        <f>IF(B91="Regional crisis",(IF(VLOOKUP($C91,'Regional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x</v>
      </c>
      <c r="G91" s="242" t="str">
        <f>IF(B91="Regional crisis",(IF(VLOOKUP($C91,'Regional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x</v>
      </c>
      <c r="H91" s="242" t="str">
        <f t="shared" si="26"/>
        <v>x</v>
      </c>
      <c r="I91" s="242">
        <f>IF(B91="Regional crisis",(IF(VLOOKUP($C91,'Regional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0</v>
      </c>
      <c r="J91" s="242">
        <f>IF(B91="Regional crisis",(IF(VLOOKUP($C91,'Regional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v>
      </c>
      <c r="K91" s="242">
        <f t="shared" si="27"/>
        <v>0</v>
      </c>
      <c r="L91" s="242" t="str">
        <f>IF(B91="Regional crisis",(IF(VLOOKUP($C91,'Regional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x</v>
      </c>
      <c r="M91" s="242">
        <f>IF(B91="Regional crisis",(IF(VLOOKUP($C91,'Regional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1.1000000000000001</v>
      </c>
      <c r="N91" s="242">
        <f t="shared" si="28"/>
        <v>1.1000000000000001</v>
      </c>
      <c r="O91" s="242">
        <f t="shared" si="29"/>
        <v>0.55000000000000004</v>
      </c>
      <c r="P91" s="242">
        <f>IF(B91="Regional crisis",VLOOKUP(C91,'Regional Crises'!$B$1:$R$69,12,FALSE),VLOOKUP(E91,'Country Indicator Data'!$B$4:$I$300,8,FALSE))</f>
        <v>6</v>
      </c>
      <c r="Q91" s="242">
        <f>IF($B91="Regional crisis",((IF(VLOOKUP($C91,'Regional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3.6</v>
      </c>
      <c r="R91" s="242">
        <f t="shared" si="30"/>
        <v>4.8</v>
      </c>
      <c r="S91" s="242" t="str">
        <f>IF(B91="Regional crisis",((IF(VLOOKUP($C91,'Regional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x</v>
      </c>
      <c r="T91" s="242">
        <f>IF(B91="Regional crisis",((IF(VLOOKUP($C91,'Regional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v>
      </c>
      <c r="U91" s="242" t="str">
        <f>IF(B91="Regional crisis",((IF(VLOOKUP($C91,'Regional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x</v>
      </c>
      <c r="V91" s="242">
        <f>IF(B91="Regional crisis",((IF(VLOOKUP($C91,'Regional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4.5</v>
      </c>
      <c r="W91" s="242">
        <f t="shared" si="31"/>
        <v>3.8</v>
      </c>
      <c r="X91" s="242">
        <f t="shared" si="32"/>
        <v>3.1</v>
      </c>
      <c r="Y91" s="249">
        <f>IF('Core Indicators'!FC88="x","x",IF('Core Indicators'!FC88&gt;=5,5,IF('Core Indicators'!FC88&gt;=4,4,IF('Core Indicators'!FC88&gt;=3,3,IF('Core Indicators'!FC88&gt;=2,2,IF('Core Indicators'!FC88&gt;=1,1,0))))))</f>
        <v>4</v>
      </c>
      <c r="Z91" s="242">
        <f t="shared" si="33"/>
        <v>4</v>
      </c>
      <c r="AA91" s="249">
        <f>'Crisis Indicator Data'!Y88</f>
        <v>2</v>
      </c>
      <c r="AB91" s="249">
        <f>'Crisis Indicator Data'!Z88</f>
        <v>3</v>
      </c>
      <c r="AC91" s="249">
        <f>'Crisis Indicator Data'!AA88</f>
        <v>3</v>
      </c>
      <c r="AD91" s="249">
        <f>'Crisis Indicator Data'!AB88</f>
        <v>0</v>
      </c>
      <c r="AE91" s="249">
        <f t="shared" si="34"/>
        <v>4</v>
      </c>
      <c r="AF91" s="249">
        <f>'Crisis Indicator Data'!AC88</f>
        <v>3</v>
      </c>
      <c r="AG91" s="249">
        <f>'Crisis Indicator Data'!AD88</f>
        <v>3</v>
      </c>
      <c r="AH91" s="249">
        <f t="shared" si="35"/>
        <v>5</v>
      </c>
      <c r="AI91" s="249">
        <f>'Crisis Indicator Data'!AE88</f>
        <v>2</v>
      </c>
      <c r="AJ91" s="249">
        <f>'Crisis Indicator Data'!AF88</f>
        <v>2</v>
      </c>
      <c r="AK91" s="249">
        <f>'Crisis Indicator Data'!AG88</f>
        <v>3</v>
      </c>
      <c r="AL91" s="249">
        <f t="shared" si="36"/>
        <v>5</v>
      </c>
      <c r="AM91" s="242">
        <f t="shared" si="37"/>
        <v>5</v>
      </c>
      <c r="AN91" s="242">
        <f t="shared" si="38"/>
        <v>4.5</v>
      </c>
    </row>
    <row r="92" spans="1:40" ht="13.5" customHeight="1" x14ac:dyDescent="0.25">
      <c r="A92" s="146" t="str">
        <f>'Crisis Indicator Data'!A89</f>
        <v>Regional Boko Haram Crisis</v>
      </c>
      <c r="B92" s="147" t="str">
        <f>'Crisis Indicator Data'!B89</f>
        <v>Regional crisis</v>
      </c>
      <c r="C92" s="147" t="str">
        <f>'Crisis Indicator Data'!C89</f>
        <v>REG001</v>
      </c>
      <c r="D92" s="147" t="str">
        <f>'Crisis Indicator Data'!D89</f>
        <v>Nigeria,Niger,Chad,Cameroon</v>
      </c>
      <c r="E92" s="148" t="str">
        <f>'Crisis Indicator Data'!E89</f>
        <v>NGA,NER,TCD,CMR</v>
      </c>
      <c r="F92" s="242">
        <f>IF(B92="Regional crisis",(IF(VLOOKUP($C92,'Regional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2.8</v>
      </c>
      <c r="G92" s="242">
        <f>IF(B92="Regional crisis",(IF(VLOOKUP($C92,'Regional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2.7</v>
      </c>
      <c r="H92" s="242">
        <f t="shared" si="26"/>
        <v>2.75</v>
      </c>
      <c r="I92" s="242">
        <f>IF(B92="Regional crisis",(IF(VLOOKUP($C92,'Regional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v>
      </c>
      <c r="J92" s="242">
        <f>IF(B92="Regional crisis",(IF(VLOOKUP($C92,'Regional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0.8</v>
      </c>
      <c r="K92" s="242">
        <f t="shared" si="27"/>
        <v>2.4</v>
      </c>
      <c r="L92" s="242">
        <f>IF(B92="Regional crisis",(IF(VLOOKUP($C92,'Regional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4.3</v>
      </c>
      <c r="M92" s="242">
        <f>IF(B92="Regional crisis",(IF(VLOOKUP($C92,'Regional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1.9</v>
      </c>
      <c r="N92" s="242">
        <f t="shared" si="28"/>
        <v>3.0999999999999996</v>
      </c>
      <c r="O92" s="242">
        <f t="shared" si="29"/>
        <v>2.75</v>
      </c>
      <c r="P92" s="242">
        <f>IF(B92="Regional crisis",VLOOKUP(C92,'Regional Crises'!$B$1:$R$69,12,FALSE),VLOOKUP(E92,'Country Indicator Data'!$B$4:$I$300,8,FALSE))</f>
        <v>8.5</v>
      </c>
      <c r="Q92" s="242">
        <f>IF($B92="Regional crisis",((IF(VLOOKUP($C92,'Regional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5</v>
      </c>
      <c r="R92" s="242">
        <f t="shared" si="30"/>
        <v>6.75</v>
      </c>
      <c r="S92" s="242">
        <f>IF(B92="Regional crisis",((IF(VLOOKUP($C92,'Regional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3.7</v>
      </c>
      <c r="T92" s="242">
        <f>IF(B92="Regional crisis",((IF(VLOOKUP($C92,'Regional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3.5</v>
      </c>
      <c r="U92" s="242">
        <f>IF(B92="Regional crisis",((IF(VLOOKUP($C92,'Regional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v>
      </c>
      <c r="V92" s="242">
        <f>IF(B92="Regional crisis",((IF(VLOOKUP($C92,'Regional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3.4</v>
      </c>
      <c r="W92" s="242">
        <f t="shared" si="31"/>
        <v>3.4</v>
      </c>
      <c r="X92" s="242">
        <f t="shared" si="32"/>
        <v>4.3</v>
      </c>
      <c r="Y92" s="249">
        <f>IF('Core Indicators'!FC89="x","x",IF('Core Indicators'!FC89&gt;=5,5,IF('Core Indicators'!FC89&gt;=4,4,IF('Core Indicators'!FC89&gt;=3,3,IF('Core Indicators'!FC89&gt;=2,2,IF('Core Indicators'!FC89&gt;=1,1,0))))))</f>
        <v>5</v>
      </c>
      <c r="Z92" s="242">
        <f t="shared" si="33"/>
        <v>5</v>
      </c>
      <c r="AA92" s="249">
        <f>'Crisis Indicator Data'!Y89</f>
        <v>1</v>
      </c>
      <c r="AB92" s="249">
        <f>'Crisis Indicator Data'!Z89</f>
        <v>3</v>
      </c>
      <c r="AC92" s="249">
        <f>'Crisis Indicator Data'!AA89</f>
        <v>3</v>
      </c>
      <c r="AD92" s="249">
        <f>'Crisis Indicator Data'!AB89</f>
        <v>1</v>
      </c>
      <c r="AE92" s="249">
        <f t="shared" si="34"/>
        <v>4</v>
      </c>
      <c r="AF92" s="249">
        <f>'Crisis Indicator Data'!AC89</f>
        <v>2</v>
      </c>
      <c r="AG92" s="249">
        <f>'Crisis Indicator Data'!AD89</f>
        <v>3</v>
      </c>
      <c r="AH92" s="249">
        <f t="shared" si="35"/>
        <v>5</v>
      </c>
      <c r="AI92" s="249">
        <f>'Crisis Indicator Data'!AE89</f>
        <v>3</v>
      </c>
      <c r="AJ92" s="249">
        <f>'Crisis Indicator Data'!AF89</f>
        <v>2</v>
      </c>
      <c r="AK92" s="249">
        <f>'Crisis Indicator Data'!AG89</f>
        <v>3</v>
      </c>
      <c r="AL92" s="249">
        <f t="shared" si="36"/>
        <v>5</v>
      </c>
      <c r="AM92" s="242">
        <f t="shared" si="37"/>
        <v>5</v>
      </c>
      <c r="AN92" s="242">
        <f t="shared" si="38"/>
        <v>5</v>
      </c>
    </row>
    <row r="93" spans="1:40" ht="13.5" customHeight="1" x14ac:dyDescent="0.25">
      <c r="A93" s="146" t="str">
        <f>'Crisis Indicator Data'!A90</f>
        <v>Venezuela Regional Crisis</v>
      </c>
      <c r="B93" s="147" t="str">
        <f>'Crisis Indicator Data'!B90</f>
        <v>Regional crisis</v>
      </c>
      <c r="C93" s="147" t="str">
        <f>'Crisis Indicator Data'!C90</f>
        <v>REG002</v>
      </c>
      <c r="D93" s="147" t="str">
        <f>'Crisis Indicator Data'!D90</f>
        <v>Venezuela,Brazil,Colombia,Ecuador,Peru,Trinidad and Tobago</v>
      </c>
      <c r="E93" s="148" t="str">
        <f>'Crisis Indicator Data'!E90</f>
        <v>VEN,BRA,COL,ECU,PER,TTO</v>
      </c>
      <c r="F93" s="242">
        <f>IF(B93="Regional crisis",(IF(VLOOKUP($C93,'Regional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1.5</v>
      </c>
      <c r="G93" s="242">
        <f>IF(B93="Regional crisis",(IF(VLOOKUP($C93,'Regional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1.7</v>
      </c>
      <c r="H93" s="242">
        <f t="shared" si="26"/>
        <v>1.6</v>
      </c>
      <c r="I93" s="242">
        <f>IF(B93="Regional crisis",(IF(VLOOKUP($C93,'Regional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2.4</v>
      </c>
      <c r="J93" s="242">
        <f>IF(B93="Regional crisis",(IF(VLOOKUP($C93,'Regional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2.7</v>
      </c>
      <c r="K93" s="242">
        <f t="shared" si="27"/>
        <v>2.5499999999999998</v>
      </c>
      <c r="L93" s="242">
        <f>IF(B93="Regional crisis",(IF(VLOOKUP($C93,'Regional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2.6</v>
      </c>
      <c r="M93" s="242">
        <f>IF(B93="Regional crisis",(IF(VLOOKUP($C93,'Regional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2.6</v>
      </c>
      <c r="N93" s="242">
        <f t="shared" si="28"/>
        <v>2.6</v>
      </c>
      <c r="O93" s="242">
        <f t="shared" si="29"/>
        <v>2.25</v>
      </c>
      <c r="P93" s="242">
        <f>IF(B93="Regional crisis",VLOOKUP(C93,'Regional Crises'!$B$1:$R$69,12,FALSE),VLOOKUP(E93,'Country Indicator Data'!$B$4:$I$300,8,FALSE))</f>
        <v>6</v>
      </c>
      <c r="Q93" s="242" t="str">
        <f>IF($B93="Regional crisis",((IF(VLOOKUP($C93,'Regional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x</v>
      </c>
      <c r="R93" s="242">
        <f t="shared" si="30"/>
        <v>6</v>
      </c>
      <c r="S93" s="242">
        <f>IF(B93="Regional crisis",((IF(VLOOKUP($C93,'Regional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3.3</v>
      </c>
      <c r="T93" s="242">
        <f>IF(B93="Regional crisis",((IF(VLOOKUP($C93,'Regional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3.2</v>
      </c>
      <c r="U93" s="242">
        <f>IF(B93="Regional crisis",((IF(VLOOKUP($C93,'Regional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v>
      </c>
      <c r="V93" s="242">
        <f>IF(B93="Regional crisis",((IF(VLOOKUP($C93,'Regional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1.9</v>
      </c>
      <c r="W93" s="242">
        <f t="shared" si="31"/>
        <v>2.6</v>
      </c>
      <c r="X93" s="242">
        <f t="shared" si="32"/>
        <v>3.6</v>
      </c>
      <c r="Y93" s="249">
        <f>IF('Core Indicators'!FC90="x","x",IF('Core Indicators'!FC90&gt;=5,5,IF('Core Indicators'!FC90&gt;=4,4,IF('Core Indicators'!FC90&gt;=3,3,IF('Core Indicators'!FC90&gt;=2,2,IF('Core Indicators'!FC90&gt;=1,1,0))))))</f>
        <v>4</v>
      </c>
      <c r="Z93" s="242">
        <f t="shared" si="33"/>
        <v>4</v>
      </c>
      <c r="AA93" s="249">
        <f>'Crisis Indicator Data'!Y90</f>
        <v>0</v>
      </c>
      <c r="AB93" s="249">
        <f>'Crisis Indicator Data'!Z90</f>
        <v>2</v>
      </c>
      <c r="AC93" s="249">
        <f>'Crisis Indicator Data'!AA90</f>
        <v>0</v>
      </c>
      <c r="AD93" s="249">
        <f>'Crisis Indicator Data'!AB90</f>
        <v>2</v>
      </c>
      <c r="AE93" s="249">
        <f t="shared" si="34"/>
        <v>2</v>
      </c>
      <c r="AF93" s="249">
        <f>'Crisis Indicator Data'!AC90</f>
        <v>0</v>
      </c>
      <c r="AG93" s="249">
        <f>'Crisis Indicator Data'!AD90</f>
        <v>3</v>
      </c>
      <c r="AH93" s="249">
        <f t="shared" si="35"/>
        <v>3</v>
      </c>
      <c r="AI93" s="249">
        <f>'Crisis Indicator Data'!AE90</f>
        <v>1</v>
      </c>
      <c r="AJ93" s="249">
        <f>'Crisis Indicator Data'!AF90</f>
        <v>2</v>
      </c>
      <c r="AK93" s="249">
        <f>'Crisis Indicator Data'!AG90</f>
        <v>3</v>
      </c>
      <c r="AL93" s="249">
        <f t="shared" si="36"/>
        <v>4</v>
      </c>
      <c r="AM93" s="242">
        <f t="shared" si="37"/>
        <v>3</v>
      </c>
      <c r="AN93" s="242">
        <f t="shared" si="38"/>
        <v>3.5</v>
      </c>
    </row>
    <row r="94" spans="1:40" ht="13.5" customHeight="1" x14ac:dyDescent="0.25">
      <c r="A94" s="146" t="str">
        <f>'Crisis Indicator Data'!A91</f>
        <v>Regional Kashmir conflict</v>
      </c>
      <c r="B94" s="147" t="str">
        <f>'Crisis Indicator Data'!B91</f>
        <v>Regional crisis</v>
      </c>
      <c r="C94" s="147" t="str">
        <f>'Crisis Indicator Data'!C91</f>
        <v>REG003</v>
      </c>
      <c r="D94" s="147" t="str">
        <f>'Crisis Indicator Data'!D91</f>
        <v>India,Pakistan</v>
      </c>
      <c r="E94" s="148" t="str">
        <f>'Crisis Indicator Data'!E91</f>
        <v>IND,PAK</v>
      </c>
      <c r="F94" s="242">
        <f>IF(B94="Regional crisis",(IF(VLOOKUP($C94,'Regional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3.2</v>
      </c>
      <c r="G94" s="242">
        <f>IF(B94="Regional crisis",(IF(VLOOKUP($C94,'Regional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2.2999999999999998</v>
      </c>
      <c r="H94" s="242">
        <f t="shared" si="26"/>
        <v>2.75</v>
      </c>
      <c r="I94" s="242">
        <f>IF(B94="Regional crisis",(IF(VLOOKUP($C94,'Regional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3.8</v>
      </c>
      <c r="J94" s="242">
        <f>IF(B94="Regional crisis",(IF(VLOOKUP($C94,'Regional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0.8</v>
      </c>
      <c r="K94" s="242">
        <f t="shared" si="27"/>
        <v>2.2999999999999998</v>
      </c>
      <c r="L94" s="242">
        <f>IF(B94="Regional crisis",(IF(VLOOKUP($C94,'Regional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3.5</v>
      </c>
      <c r="M94" s="242">
        <f>IF(B94="Regional crisis",(IF(VLOOKUP($C94,'Regional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1.1000000000000001</v>
      </c>
      <c r="N94" s="242">
        <f t="shared" si="28"/>
        <v>2.2999999999999998</v>
      </c>
      <c r="O94" s="242">
        <f t="shared" si="29"/>
        <v>2.4499999999999997</v>
      </c>
      <c r="P94" s="242">
        <f>IF(B94="Regional crisis",VLOOKUP(C94,'Regional Crises'!$B$1:$R$69,12,FALSE),VLOOKUP(E94,'Country Indicator Data'!$B$4:$I$300,8,FALSE))</f>
        <v>6</v>
      </c>
      <c r="Q94" s="242">
        <f>IF($B94="Regional crisis",((IF(VLOOKUP($C94,'Regional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3.1</v>
      </c>
      <c r="R94" s="242">
        <f t="shared" si="30"/>
        <v>4.55</v>
      </c>
      <c r="S94" s="242">
        <f>IF(B94="Regional crisis",((IF(VLOOKUP($C94,'Regional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3.2</v>
      </c>
      <c r="T94" s="242">
        <f>IF(B94="Regional crisis",((IF(VLOOKUP($C94,'Regional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2.8</v>
      </c>
      <c r="U94" s="242">
        <f>IF(B94="Regional crisis",((IF(VLOOKUP($C94,'Regional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2.4</v>
      </c>
      <c r="V94" s="242">
        <f>IF(B94="Regional crisis",((IF(VLOOKUP($C94,'Regional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2.2999999999999998</v>
      </c>
      <c r="W94" s="242">
        <f t="shared" si="31"/>
        <v>2.7</v>
      </c>
      <c r="X94" s="242">
        <f t="shared" si="32"/>
        <v>3.2</v>
      </c>
      <c r="Y94" s="249">
        <f>IF('Core Indicators'!FC91="x","x",IF('Core Indicators'!FC91&gt;=5,5,IF('Core Indicators'!FC91&gt;=4,4,IF('Core Indicators'!FC91&gt;=3,3,IF('Core Indicators'!FC91&gt;=2,2,IF('Core Indicators'!FC91&gt;=1,1,0))))))</f>
        <v>3</v>
      </c>
      <c r="Z94" s="242">
        <f t="shared" si="33"/>
        <v>3</v>
      </c>
      <c r="AA94" s="249">
        <f>'Crisis Indicator Data'!Y91</f>
        <v>2</v>
      </c>
      <c r="AB94" s="249">
        <f>'Crisis Indicator Data'!Z91</f>
        <v>1</v>
      </c>
      <c r="AC94" s="249">
        <f>'Crisis Indicator Data'!AA91</f>
        <v>2</v>
      </c>
      <c r="AD94" s="249">
        <f>'Crisis Indicator Data'!AB91</f>
        <v>2</v>
      </c>
      <c r="AE94" s="249">
        <f t="shared" si="34"/>
        <v>3</v>
      </c>
      <c r="AF94" s="249">
        <f>'Crisis Indicator Data'!AC91</f>
        <v>0</v>
      </c>
      <c r="AG94" s="249">
        <f>'Crisis Indicator Data'!AD91</f>
        <v>2</v>
      </c>
      <c r="AH94" s="249">
        <f t="shared" si="35"/>
        <v>2</v>
      </c>
      <c r="AI94" s="249">
        <f>'Crisis Indicator Data'!AE91</f>
        <v>0</v>
      </c>
      <c r="AJ94" s="249">
        <f>'Crisis Indicator Data'!AF91</f>
        <v>1</v>
      </c>
      <c r="AK94" s="249">
        <f>'Crisis Indicator Data'!AG91</f>
        <v>3</v>
      </c>
      <c r="AL94" s="249">
        <f t="shared" si="36"/>
        <v>3</v>
      </c>
      <c r="AM94" s="242">
        <f t="shared" si="37"/>
        <v>3</v>
      </c>
      <c r="AN94" s="242">
        <f t="shared" si="38"/>
        <v>3</v>
      </c>
    </row>
    <row r="95" spans="1:40" ht="13.5" customHeight="1" x14ac:dyDescent="0.25">
      <c r="A95" s="146" t="str">
        <f>'Crisis Indicator Data'!A92</f>
        <v>Syrian Regional Crisis</v>
      </c>
      <c r="B95" s="147" t="str">
        <f>'Crisis Indicator Data'!B92</f>
        <v>Regional crisis</v>
      </c>
      <c r="C95" s="147" t="str">
        <f>'Crisis Indicator Data'!C92</f>
        <v>REG004</v>
      </c>
      <c r="D95" s="147" t="str">
        <f>'Crisis Indicator Data'!D92</f>
        <v>Syria,Turkey,Iraq,Egypt,Jordan,Lebanon</v>
      </c>
      <c r="E95" s="148" t="str">
        <f>'Crisis Indicator Data'!E92</f>
        <v>SYR,TUR,IRQ,EGY,JOR,LBN</v>
      </c>
      <c r="F95" s="242">
        <f>IF(B95="Regional crisis",(IF(VLOOKUP($C95,'Regional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3.8</v>
      </c>
      <c r="G95" s="242">
        <f>IF(B95="Regional crisis",(IF(VLOOKUP($C95,'Regional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3</v>
      </c>
      <c r="H95" s="242">
        <f t="shared" si="26"/>
        <v>3.4</v>
      </c>
      <c r="I95" s="242">
        <f>IF(B95="Regional crisis",(IF(VLOOKUP($C95,'Regional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2.5</v>
      </c>
      <c r="J95" s="242">
        <f>IF(B95="Regional crisis",(IF(VLOOKUP($C95,'Regional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3.3</v>
      </c>
      <c r="K95" s="242">
        <f t="shared" si="27"/>
        <v>2.9</v>
      </c>
      <c r="L95" s="242">
        <f>IF(B95="Regional crisis",(IF(VLOOKUP($C95,'Regional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3</v>
      </c>
      <c r="M95" s="242">
        <f>IF(B95="Regional crisis",(IF(VLOOKUP($C95,'Regional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1.2</v>
      </c>
      <c r="N95" s="242">
        <f t="shared" si="28"/>
        <v>2.1</v>
      </c>
      <c r="O95" s="242">
        <f t="shared" si="29"/>
        <v>2.8000000000000003</v>
      </c>
      <c r="P95" s="242">
        <f>IF(B95="Regional crisis",VLOOKUP(C95,'Regional Crises'!$B$1:$R$69,12,FALSE),VLOOKUP(E95,'Country Indicator Data'!$B$4:$I$300,8,FALSE))</f>
        <v>8.3333333333333339</v>
      </c>
      <c r="Q95" s="242">
        <f>IF($B95="Regional crisis",((IF(VLOOKUP($C95,'Regional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5</v>
      </c>
      <c r="R95" s="242">
        <f t="shared" si="30"/>
        <v>6.666666666666667</v>
      </c>
      <c r="S95" s="242">
        <f>IF(B95="Regional crisis",((IF(VLOOKUP($C95,'Regional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3.5</v>
      </c>
      <c r="T95" s="242">
        <f>IF(B95="Regional crisis",((IF(VLOOKUP($C95,'Regional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3.4</v>
      </c>
      <c r="U95" s="242">
        <f>IF(B95="Regional crisis",((IF(VLOOKUP($C95,'Regional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3.3</v>
      </c>
      <c r="V95" s="242">
        <f>IF(B95="Regional crisis",((IF(VLOOKUP($C95,'Regional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3.6</v>
      </c>
      <c r="W95" s="242">
        <f t="shared" si="31"/>
        <v>3.5</v>
      </c>
      <c r="X95" s="242">
        <f t="shared" si="32"/>
        <v>4.3</v>
      </c>
      <c r="Y95" s="249">
        <f>IF('Core Indicators'!FC92="x","x",IF('Core Indicators'!FC92&gt;=5,5,IF('Core Indicators'!FC92&gt;=4,4,IF('Core Indicators'!FC92&gt;=3,3,IF('Core Indicators'!FC92&gt;=2,2,IF('Core Indicators'!FC92&gt;=1,1,0))))))</f>
        <v>5</v>
      </c>
      <c r="Z95" s="242">
        <f t="shared" si="33"/>
        <v>5</v>
      </c>
      <c r="AA95" s="249">
        <f>'Crisis Indicator Data'!Y92</f>
        <v>1</v>
      </c>
      <c r="AB95" s="249">
        <f>'Crisis Indicator Data'!Z92</f>
        <v>3</v>
      </c>
      <c r="AC95" s="249">
        <f>'Crisis Indicator Data'!AA92</f>
        <v>2</v>
      </c>
      <c r="AD95" s="249">
        <f>'Crisis Indicator Data'!AB92</f>
        <v>3</v>
      </c>
      <c r="AE95" s="249">
        <f t="shared" si="34"/>
        <v>4</v>
      </c>
      <c r="AF95" s="249">
        <f>'Crisis Indicator Data'!AC92</f>
        <v>3</v>
      </c>
      <c r="AG95" s="249">
        <f>'Crisis Indicator Data'!AD92</f>
        <v>3</v>
      </c>
      <c r="AH95" s="249">
        <f t="shared" si="35"/>
        <v>5</v>
      </c>
      <c r="AI95" s="249">
        <f>'Crisis Indicator Data'!AE92</f>
        <v>3</v>
      </c>
      <c r="AJ95" s="249">
        <f>'Crisis Indicator Data'!AF92</f>
        <v>3</v>
      </c>
      <c r="AK95" s="249">
        <f>'Crisis Indicator Data'!AG92</f>
        <v>3</v>
      </c>
      <c r="AL95" s="249">
        <f t="shared" si="36"/>
        <v>5</v>
      </c>
      <c r="AM95" s="242">
        <f t="shared" si="37"/>
        <v>5</v>
      </c>
      <c r="AN95" s="242">
        <f t="shared" si="38"/>
        <v>5</v>
      </c>
    </row>
    <row r="96" spans="1:40" ht="13.5" customHeight="1" x14ac:dyDescent="0.25">
      <c r="A96" s="146" t="str">
        <f>'Crisis Indicator Data'!A93</f>
        <v xml:space="preserve">Eastern Mediterranean Route </v>
      </c>
      <c r="B96" s="147" t="str">
        <f>'Crisis Indicator Data'!B93</f>
        <v>Regional crisis</v>
      </c>
      <c r="C96" s="147" t="str">
        <f>'Crisis Indicator Data'!C93</f>
        <v>REG006</v>
      </c>
      <c r="D96" s="147" t="str">
        <f>'Crisis Indicator Data'!D93</f>
        <v>Turkey,Greece</v>
      </c>
      <c r="E96" s="148" t="str">
        <f>'Crisis Indicator Data'!E93</f>
        <v>TUR,GRC</v>
      </c>
      <c r="F96" s="242">
        <f>IF(B96="Regional crisis",(IF(VLOOKUP($C96,'Regional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2.1</v>
      </c>
      <c r="G96" s="242">
        <f>IF(B96="Regional crisis",(IF(VLOOKUP($C96,'Regional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2.5</v>
      </c>
      <c r="H96" s="242">
        <f t="shared" si="26"/>
        <v>2.2999999999999998</v>
      </c>
      <c r="I96" s="242">
        <f>IF(B96="Regional crisis",(IF(VLOOKUP($C96,'Regional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1.2</v>
      </c>
      <c r="J96" s="242">
        <f>IF(B96="Regional crisis",(IF(VLOOKUP($C96,'Regional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1.8</v>
      </c>
      <c r="K96" s="242">
        <f t="shared" si="27"/>
        <v>1.5</v>
      </c>
      <c r="L96" s="242">
        <f>IF(B96="Regional crisis",(IF(VLOOKUP($C96,'Regional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1.4</v>
      </c>
      <c r="M96" s="242">
        <f>IF(B96="Regional crisis",(IF(VLOOKUP($C96,'Regional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1.6</v>
      </c>
      <c r="N96" s="242">
        <f t="shared" si="28"/>
        <v>1.5</v>
      </c>
      <c r="O96" s="242">
        <f t="shared" si="29"/>
        <v>1.7666666666666666</v>
      </c>
      <c r="P96" s="242">
        <f>IF(B96="Regional crisis",VLOOKUP(C96,'Regional Crises'!$B$1:$R$69,12,FALSE),VLOOKUP(E96,'Country Indicator Data'!$B$4:$I$300,8,FALSE))</f>
        <v>8</v>
      </c>
      <c r="Q96" s="242">
        <f>IF($B96="Regional crisis",((IF(VLOOKUP($C96,'Regional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2</v>
      </c>
      <c r="R96" s="242">
        <f t="shared" si="30"/>
        <v>5</v>
      </c>
      <c r="S96" s="242">
        <f>IF(B96="Regional crisis",((IF(VLOOKUP($C96,'Regional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2.8</v>
      </c>
      <c r="T96" s="242">
        <f>IF(B96="Regional crisis",((IF(VLOOKUP($C96,'Regional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2.5</v>
      </c>
      <c r="U96" s="242">
        <f>IF(B96="Regional crisis",((IF(VLOOKUP($C96,'Regional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3.3</v>
      </c>
      <c r="V96" s="242">
        <f>IF(B96="Regional crisis",((IF(VLOOKUP($C96,'Regional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v>
      </c>
      <c r="W96" s="242">
        <f t="shared" si="31"/>
        <v>2.7</v>
      </c>
      <c r="X96" s="242">
        <f t="shared" si="32"/>
        <v>3.2</v>
      </c>
      <c r="Y96" s="249">
        <f>IF('Core Indicators'!FC93="x","x",IF('Core Indicators'!FC93&gt;=5,5,IF('Core Indicators'!FC93&gt;=4,4,IF('Core Indicators'!FC93&gt;=3,3,IF('Core Indicators'!FC93&gt;=2,2,IF('Core Indicators'!FC93&gt;=1,1,0))))))</f>
        <v>2</v>
      </c>
      <c r="Z96" s="242">
        <f t="shared" si="33"/>
        <v>2</v>
      </c>
      <c r="AA96" s="249">
        <f>'Crisis Indicator Data'!Y93</f>
        <v>1</v>
      </c>
      <c r="AB96" s="249">
        <f>'Crisis Indicator Data'!Z93</f>
        <v>0</v>
      </c>
      <c r="AC96" s="249">
        <f>'Crisis Indicator Data'!AA93</f>
        <v>2</v>
      </c>
      <c r="AD96" s="249">
        <f>'Crisis Indicator Data'!AB93</f>
        <v>0</v>
      </c>
      <c r="AE96" s="249">
        <f t="shared" si="34"/>
        <v>2</v>
      </c>
      <c r="AF96" s="249">
        <f>'Crisis Indicator Data'!AC93</f>
        <v>2</v>
      </c>
      <c r="AG96" s="249">
        <f>'Crisis Indicator Data'!AD93</f>
        <v>3</v>
      </c>
      <c r="AH96" s="249">
        <f t="shared" si="35"/>
        <v>5</v>
      </c>
      <c r="AI96" s="249">
        <f>'Crisis Indicator Data'!AE93</f>
        <v>1</v>
      </c>
      <c r="AJ96" s="249">
        <f>'Crisis Indicator Data'!AF93</f>
        <v>3</v>
      </c>
      <c r="AK96" s="249">
        <f>'Crisis Indicator Data'!AG93</f>
        <v>0</v>
      </c>
      <c r="AL96" s="249">
        <f t="shared" si="36"/>
        <v>3</v>
      </c>
      <c r="AM96" s="242">
        <f t="shared" si="37"/>
        <v>3</v>
      </c>
      <c r="AN96" s="242">
        <f t="shared" si="38"/>
        <v>2.5</v>
      </c>
    </row>
    <row r="97" spans="1:40" ht="13.5" customHeight="1" x14ac:dyDescent="0.25">
      <c r="A97" s="146" t="str">
        <f>'Crisis Indicator Data'!A94</f>
        <v>Central Mediterranean Route</v>
      </c>
      <c r="B97" s="147" t="str">
        <f>'Crisis Indicator Data'!B94</f>
        <v>Regional crisis</v>
      </c>
      <c r="C97" s="147" t="str">
        <f>'Crisis Indicator Data'!C94</f>
        <v>REG007</v>
      </c>
      <c r="D97" s="147" t="str">
        <f>'Crisis Indicator Data'!D94</f>
        <v>Algeria,Tunisia,Libya,Italy</v>
      </c>
      <c r="E97" s="148" t="str">
        <f>'Crisis Indicator Data'!E94</f>
        <v>DZA,TUN,LBY,ITA</v>
      </c>
      <c r="F97" s="242">
        <f>IF(B97="Regional crisis",(IF(VLOOKUP($C97,'Regional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2.9</v>
      </c>
      <c r="G97" s="242">
        <f>IF(B97="Regional crisis",(IF(VLOOKUP($C97,'Regional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2.7</v>
      </c>
      <c r="H97" s="242">
        <f t="shared" si="26"/>
        <v>2.8</v>
      </c>
      <c r="I97" s="242">
        <f>IF(B97="Regional crisis",(IF(VLOOKUP($C97,'Regional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1.1000000000000001</v>
      </c>
      <c r="J97" s="242">
        <f>IF(B97="Regional crisis",(IF(VLOOKUP($C97,'Regional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0.7</v>
      </c>
      <c r="K97" s="242">
        <f t="shared" si="27"/>
        <v>0.9</v>
      </c>
      <c r="L97" s="242">
        <f>IF(B97="Regional crisis",(IF(VLOOKUP($C97,'Regional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1.6</v>
      </c>
      <c r="M97" s="242">
        <f>IF(B97="Regional crisis",(IF(VLOOKUP($C97,'Regional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0.9</v>
      </c>
      <c r="N97" s="242">
        <f t="shared" si="28"/>
        <v>1.25</v>
      </c>
      <c r="O97" s="242">
        <f t="shared" si="29"/>
        <v>1.6499999999999997</v>
      </c>
      <c r="P97" s="242">
        <f>IF(B97="Regional crisis",VLOOKUP(C97,'Regional Crises'!$B$1:$R$69,12,FALSE),VLOOKUP(E97,'Country Indicator Data'!$B$4:$I$300,8,FALSE))</f>
        <v>5.5</v>
      </c>
      <c r="Q97" s="242">
        <f>IF($B97="Regional crisis",((IF(VLOOKUP($C97,'Regional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4</v>
      </c>
      <c r="R97" s="242">
        <f t="shared" si="30"/>
        <v>4.75</v>
      </c>
      <c r="S97" s="242">
        <f>IF(B97="Regional crisis",((IF(VLOOKUP($C97,'Regional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3.1</v>
      </c>
      <c r="T97" s="242">
        <f>IF(B97="Regional crisis",((IF(VLOOKUP($C97,'Regional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3.1</v>
      </c>
      <c r="U97" s="242">
        <f>IF(B97="Regional crisis",((IF(VLOOKUP($C97,'Regional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2.9</v>
      </c>
      <c r="V97" s="242">
        <f>IF(B97="Regional crisis",((IF(VLOOKUP($C97,'Regional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2.5</v>
      </c>
      <c r="W97" s="242">
        <f t="shared" si="31"/>
        <v>2.9</v>
      </c>
      <c r="X97" s="242">
        <f t="shared" si="32"/>
        <v>3.1</v>
      </c>
      <c r="Y97" s="249">
        <f>IF('Core Indicators'!FC94="x","x",IF('Core Indicators'!FC94&gt;=5,5,IF('Core Indicators'!FC94&gt;=4,4,IF('Core Indicators'!FC94&gt;=3,3,IF('Core Indicators'!FC94&gt;=2,2,IF('Core Indicators'!FC94&gt;=1,1,0))))))</f>
        <v>2</v>
      </c>
      <c r="Z97" s="242">
        <f t="shared" si="33"/>
        <v>2</v>
      </c>
      <c r="AA97" s="249">
        <f>'Crisis Indicator Data'!Y94</f>
        <v>1</v>
      </c>
      <c r="AB97" s="249">
        <f>'Crisis Indicator Data'!Z94</f>
        <v>3</v>
      </c>
      <c r="AC97" s="249">
        <f>'Crisis Indicator Data'!AA94</f>
        <v>1</v>
      </c>
      <c r="AD97" s="249">
        <f>'Crisis Indicator Data'!AB94</f>
        <v>0</v>
      </c>
      <c r="AE97" s="249">
        <f t="shared" si="34"/>
        <v>2</v>
      </c>
      <c r="AF97" s="249">
        <f>'Crisis Indicator Data'!AC94</f>
        <v>2</v>
      </c>
      <c r="AG97" s="249">
        <f>'Crisis Indicator Data'!AD94</f>
        <v>3</v>
      </c>
      <c r="AH97" s="249">
        <f t="shared" si="35"/>
        <v>5</v>
      </c>
      <c r="AI97" s="249">
        <f>'Crisis Indicator Data'!AE94</f>
        <v>1</v>
      </c>
      <c r="AJ97" s="249">
        <f>'Crisis Indicator Data'!AF94</f>
        <v>1</v>
      </c>
      <c r="AK97" s="249">
        <f>'Crisis Indicator Data'!AG94</f>
        <v>3</v>
      </c>
      <c r="AL97" s="249">
        <f t="shared" si="36"/>
        <v>4</v>
      </c>
      <c r="AM97" s="242">
        <f t="shared" si="37"/>
        <v>4</v>
      </c>
      <c r="AN97" s="242">
        <f t="shared" si="38"/>
        <v>3</v>
      </c>
    </row>
    <row r="98" spans="1:40" ht="13.5" customHeight="1" x14ac:dyDescent="0.25">
      <c r="A98" s="146" t="str">
        <f>'Crisis Indicator Data'!A95</f>
        <v>Western Mediterranean Route</v>
      </c>
      <c r="B98" s="147" t="str">
        <f>'Crisis Indicator Data'!B95</f>
        <v>Regional crisis</v>
      </c>
      <c r="C98" s="147" t="str">
        <f>'Crisis Indicator Data'!C95</f>
        <v>REG008</v>
      </c>
      <c r="D98" s="147" t="str">
        <f>'Crisis Indicator Data'!D95</f>
        <v>Algeria,Morocco,Spain</v>
      </c>
      <c r="E98" s="148" t="str">
        <f>'Crisis Indicator Data'!E95</f>
        <v>DZA,MAR,ESP</v>
      </c>
      <c r="F98" s="242">
        <f>IF(B98="Regional crisis",(IF(VLOOKUP($C98,'Regional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2.7</v>
      </c>
      <c r="G98" s="242">
        <f>IF(B98="Regional crisis",(IF(VLOOKUP($C98,'Regional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2.9</v>
      </c>
      <c r="H98" s="242">
        <f t="shared" si="26"/>
        <v>2.8</v>
      </c>
      <c r="I98" s="242">
        <f>IF(B98="Regional crisis",(IF(VLOOKUP($C98,'Regional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2.2999999999999998</v>
      </c>
      <c r="J98" s="242">
        <f>IF(B98="Regional crisis",(IF(VLOOKUP($C98,'Regional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3.2</v>
      </c>
      <c r="K98" s="242">
        <f t="shared" si="27"/>
        <v>2.75</v>
      </c>
      <c r="L98" s="242">
        <f>IF(B98="Regional crisis",(IF(VLOOKUP($C98,'Regional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2.2000000000000002</v>
      </c>
      <c r="M98" s="242">
        <f>IF(B98="Regional crisis",(IF(VLOOKUP($C98,'Regional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1.1000000000000001</v>
      </c>
      <c r="N98" s="242">
        <f t="shared" si="28"/>
        <v>1.6500000000000001</v>
      </c>
      <c r="O98" s="242">
        <f t="shared" si="29"/>
        <v>2.4</v>
      </c>
      <c r="P98" s="242">
        <f>IF(B98="Regional crisis",VLOOKUP(C98,'Regional Crises'!$B$1:$R$69,12,FALSE),VLOOKUP(E98,'Country Indicator Data'!$B$4:$I$300,8,FALSE))</f>
        <v>5.333333333333333</v>
      </c>
      <c r="Q98" s="242">
        <f>IF($B98="Regional crisis",((IF(VLOOKUP($C98,'Regional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3.2</v>
      </c>
      <c r="R98" s="242">
        <f t="shared" si="30"/>
        <v>4.2666666666666666</v>
      </c>
      <c r="S98" s="242">
        <f>IF(B98="Regional crisis",((IF(VLOOKUP($C98,'Regional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2.7</v>
      </c>
      <c r="T98" s="242">
        <f>IF(B98="Regional crisis",((IF(VLOOKUP($C98,'Regional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2.5</v>
      </c>
      <c r="U98" s="242">
        <f>IF(B98="Regional crisis",((IF(VLOOKUP($C98,'Regional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3.1</v>
      </c>
      <c r="V98" s="242">
        <f>IF(B98="Regional crisis",((IF(VLOOKUP($C98,'Regional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2.2999999999999998</v>
      </c>
      <c r="W98" s="242">
        <f t="shared" si="31"/>
        <v>2.7</v>
      </c>
      <c r="X98" s="242">
        <f t="shared" si="32"/>
        <v>3.1</v>
      </c>
      <c r="Y98" s="249">
        <f>IF('Core Indicators'!FC95="x","x",IF('Core Indicators'!FC95&gt;=5,5,IF('Core Indicators'!FC95&gt;=4,4,IF('Core Indicators'!FC95&gt;=3,3,IF('Core Indicators'!FC95&gt;=2,2,IF('Core Indicators'!FC95&gt;=1,1,0))))))</f>
        <v>2</v>
      </c>
      <c r="Z98" s="242">
        <f t="shared" si="33"/>
        <v>2</v>
      </c>
      <c r="AA98" s="249">
        <f>'Crisis Indicator Data'!Y95</f>
        <v>2</v>
      </c>
      <c r="AB98" s="249">
        <f>'Crisis Indicator Data'!Z95</f>
        <v>2</v>
      </c>
      <c r="AC98" s="249">
        <f>'Crisis Indicator Data'!AA95</f>
        <v>1</v>
      </c>
      <c r="AD98" s="249">
        <f>'Crisis Indicator Data'!AB95</f>
        <v>0</v>
      </c>
      <c r="AE98" s="249">
        <f t="shared" si="34"/>
        <v>2</v>
      </c>
      <c r="AF98" s="249">
        <f>'Crisis Indicator Data'!AC95</f>
        <v>2</v>
      </c>
      <c r="AG98" s="249">
        <f>'Crisis Indicator Data'!AD95</f>
        <v>2</v>
      </c>
      <c r="AH98" s="249">
        <f t="shared" si="35"/>
        <v>4</v>
      </c>
      <c r="AI98" s="249">
        <f>'Crisis Indicator Data'!AE95</f>
        <v>0</v>
      </c>
      <c r="AJ98" s="249">
        <f>'Crisis Indicator Data'!AF95</f>
        <v>1</v>
      </c>
      <c r="AK98" s="249">
        <f>'Crisis Indicator Data'!AG95</f>
        <v>0</v>
      </c>
      <c r="AL98" s="249">
        <f t="shared" si="36"/>
        <v>1</v>
      </c>
      <c r="AM98" s="242">
        <f t="shared" si="37"/>
        <v>2</v>
      </c>
      <c r="AN98" s="242">
        <f t="shared" si="38"/>
        <v>2</v>
      </c>
    </row>
    <row r="99" spans="1:40" ht="13.5" customHeight="1" x14ac:dyDescent="0.25">
      <c r="A99" s="146" t="str">
        <f>'Crisis Indicator Data'!A96</f>
        <v>Rohingya Regional Crisis</v>
      </c>
      <c r="B99" s="147" t="str">
        <f>'Crisis Indicator Data'!B96</f>
        <v>Regional crisis</v>
      </c>
      <c r="C99" s="147" t="str">
        <f>'Crisis Indicator Data'!C96</f>
        <v>REG011</v>
      </c>
      <c r="D99" s="147" t="str">
        <f>'Crisis Indicator Data'!D96</f>
        <v>Bangladesh,Myanmar</v>
      </c>
      <c r="E99" s="148" t="str">
        <f>'Crisis Indicator Data'!E96</f>
        <v>BGD,MMR</v>
      </c>
      <c r="F99" s="242">
        <f>IF(B99="Regional crisis",(IF(VLOOKUP($C99,'Regional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3.8</v>
      </c>
      <c r="G99" s="242">
        <f>IF(B99="Regional crisis",(IF(VLOOKUP($C99,'Regional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3.1</v>
      </c>
      <c r="H99" s="242">
        <f t="shared" si="26"/>
        <v>3.45</v>
      </c>
      <c r="I99" s="242">
        <f>IF(B99="Regional crisis",(IF(VLOOKUP($C99,'Regional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1.8</v>
      </c>
      <c r="J99" s="242">
        <f>IF(B99="Regional crisis",(IF(VLOOKUP($C99,'Regional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2.1</v>
      </c>
      <c r="K99" s="242">
        <f t="shared" si="27"/>
        <v>1.9500000000000002</v>
      </c>
      <c r="L99" s="242">
        <f>IF(B99="Regional crisis",(IF(VLOOKUP($C99,'Regional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3.3</v>
      </c>
      <c r="M99" s="242">
        <f>IF(B99="Regional crisis",(IF(VLOOKUP($C99,'Regional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0.8</v>
      </c>
      <c r="N99" s="242">
        <f t="shared" si="28"/>
        <v>2.0499999999999998</v>
      </c>
      <c r="O99" s="242">
        <f t="shared" si="29"/>
        <v>2.4833333333333334</v>
      </c>
      <c r="P99" s="242">
        <f>IF(B99="Regional crisis",VLOOKUP(C99,'Regional Crises'!$B$1:$R$69,12,FALSE),VLOOKUP(E99,'Country Indicator Data'!$B$4:$I$300,8,FALSE))</f>
        <v>7</v>
      </c>
      <c r="Q99" s="242">
        <f>IF($B99="Regional crisis",((IF(VLOOKUP($C99,'Regional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3</v>
      </c>
      <c r="R99" s="242">
        <f t="shared" si="30"/>
        <v>5</v>
      </c>
      <c r="S99" s="242">
        <f>IF(B99="Regional crisis",((IF(VLOOKUP($C99,'Regional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3.6</v>
      </c>
      <c r="T99" s="242">
        <f>IF(B99="Regional crisis",((IF(VLOOKUP($C99,'Regional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3.3</v>
      </c>
      <c r="U99" s="242">
        <f>IF(B99="Regional crisis",((IF(VLOOKUP($C99,'Regional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3.4</v>
      </c>
      <c r="V99" s="242">
        <f>IF(B99="Regional crisis",((IF(VLOOKUP($C99,'Regional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3.3</v>
      </c>
      <c r="W99" s="242">
        <f t="shared" si="31"/>
        <v>3.4</v>
      </c>
      <c r="X99" s="242">
        <f t="shared" si="32"/>
        <v>3.6</v>
      </c>
      <c r="Y99" s="249">
        <f>IF('Core Indicators'!FC96="x","x",IF('Core Indicators'!FC96&gt;=5,5,IF('Core Indicators'!FC96&gt;=4,4,IF('Core Indicators'!FC96&gt;=3,3,IF('Core Indicators'!FC96&gt;=2,2,IF('Core Indicators'!FC96&gt;=1,1,0))))))</f>
        <v>4</v>
      </c>
      <c r="Z99" s="242">
        <f t="shared" si="33"/>
        <v>4</v>
      </c>
      <c r="AA99" s="249">
        <f>'Crisis Indicator Data'!Y96</f>
        <v>2</v>
      </c>
      <c r="AB99" s="249">
        <f>'Crisis Indicator Data'!Z96</f>
        <v>3</v>
      </c>
      <c r="AC99" s="249">
        <f>'Crisis Indicator Data'!AA96</f>
        <v>2</v>
      </c>
      <c r="AD99" s="249">
        <f>'Crisis Indicator Data'!AB96</f>
        <v>3</v>
      </c>
      <c r="AE99" s="249">
        <f t="shared" si="34"/>
        <v>5</v>
      </c>
      <c r="AF99" s="249">
        <f>'Crisis Indicator Data'!AC96</f>
        <v>3</v>
      </c>
      <c r="AG99" s="249">
        <f>'Crisis Indicator Data'!AD96</f>
        <v>3</v>
      </c>
      <c r="AH99" s="249">
        <f t="shared" si="35"/>
        <v>5</v>
      </c>
      <c r="AI99" s="249">
        <f>'Crisis Indicator Data'!AE96</f>
        <v>3</v>
      </c>
      <c r="AJ99" s="249">
        <f>'Crisis Indicator Data'!AF96</f>
        <v>1</v>
      </c>
      <c r="AK99" s="249">
        <f>'Crisis Indicator Data'!AG96</f>
        <v>2</v>
      </c>
      <c r="AL99" s="249">
        <f t="shared" si="36"/>
        <v>4</v>
      </c>
      <c r="AM99" s="242">
        <f t="shared" si="37"/>
        <v>5</v>
      </c>
      <c r="AN99" s="242">
        <f t="shared" si="38"/>
        <v>4.5</v>
      </c>
    </row>
    <row r="100" spans="1:40" ht="13.5" customHeight="1" x14ac:dyDescent="0.25">
      <c r="A100" s="146" t="str">
        <f>'Crisis Indicator Data'!A97</f>
        <v>Southern Africa Regional Food Security Crisis</v>
      </c>
      <c r="B100" s="147" t="str">
        <f>'Crisis Indicator Data'!B97</f>
        <v>Regional crisis</v>
      </c>
      <c r="C100" s="147" t="str">
        <f>'Crisis Indicator Data'!C97</f>
        <v>REG012</v>
      </c>
      <c r="D100" s="147" t="str">
        <f>'Crisis Indicator Data'!D97</f>
        <v>Lesotho,Madagascar,Malawi,Namibia,Eswatini,Zambia,Zimbabwe</v>
      </c>
      <c r="E100" s="148" t="str">
        <f>'Crisis Indicator Data'!E97</f>
        <v>LSO,MDG,MWI,NAM,SWZ,ZMB,ZWE</v>
      </c>
      <c r="F100" s="242">
        <f>IF(B100="Regional crisis",(IF(VLOOKUP($C100,'Regional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2.4</v>
      </c>
      <c r="G100" s="242">
        <f>IF(B100="Regional crisis",(IF(VLOOKUP($C100,'Regional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2.2999999999999998</v>
      </c>
      <c r="H100" s="242">
        <f t="shared" si="26"/>
        <v>2.3499999999999996</v>
      </c>
      <c r="I100" s="242">
        <f>IF(B100="Regional crisis",(IF(VLOOKUP($C100,'Regional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2.1</v>
      </c>
      <c r="J100" s="242">
        <f>IF(B100="Regional crisis",(IF(VLOOKUP($C100,'Regional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0.3</v>
      </c>
      <c r="K100" s="242">
        <f t="shared" si="27"/>
        <v>1.2</v>
      </c>
      <c r="L100" s="242">
        <f>IF(B100="Regional crisis",(IF(VLOOKUP($C100,'Regional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3.6</v>
      </c>
      <c r="M100" s="242">
        <f>IF(B100="Regional crisis",(IF(VLOOKUP($C100,'Regional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3.2</v>
      </c>
      <c r="N100" s="242">
        <f t="shared" si="28"/>
        <v>3.4000000000000004</v>
      </c>
      <c r="O100" s="242">
        <f t="shared" si="29"/>
        <v>2.3166666666666669</v>
      </c>
      <c r="P100" s="242">
        <f>IF(B100="Regional crisis",VLOOKUP(C100,'Regional Crises'!$B$1:$R$69,12,FALSE),VLOOKUP(E100,'Country Indicator Data'!$B$4:$I$300,8,FALSE))</f>
        <v>1.7142857142857142</v>
      </c>
      <c r="Q100" s="242">
        <f>IF($B100="Regional crisis",((IF(VLOOKUP($C100,'Regional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3.4</v>
      </c>
      <c r="R100" s="242">
        <f t="shared" si="30"/>
        <v>2.5571428571428569</v>
      </c>
      <c r="S100" s="242">
        <f>IF(B100="Regional crisis",((IF(VLOOKUP($C100,'Regional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3.3</v>
      </c>
      <c r="T100" s="242">
        <f>IF(B100="Regional crisis",((IF(VLOOKUP($C100,'Regional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242">
        <f>IF(B100="Regional crisis",((IF(VLOOKUP($C100,'Regional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2.8</v>
      </c>
      <c r="V100" s="242">
        <f>IF(B100="Regional crisis",((IF(VLOOKUP($C100,'Regional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2.4</v>
      </c>
      <c r="W100" s="242">
        <f t="shared" si="31"/>
        <v>2.9</v>
      </c>
      <c r="X100" s="242">
        <f t="shared" si="32"/>
        <v>2.6</v>
      </c>
      <c r="Y100" s="249">
        <f>IF('Core Indicators'!FC97="x","x",IF('Core Indicators'!FC97&gt;=5,5,IF('Core Indicators'!FC97&gt;=4,4,IF('Core Indicators'!FC97&gt;=3,3,IF('Core Indicators'!FC97&gt;=2,2,IF('Core Indicators'!FC97&gt;=1,1,0))))))</f>
        <v>3</v>
      </c>
      <c r="Z100" s="242">
        <f t="shared" si="33"/>
        <v>3</v>
      </c>
      <c r="AA100" s="249">
        <f>'Crisis Indicator Data'!Y97</f>
        <v>2</v>
      </c>
      <c r="AB100" s="249">
        <f>'Crisis Indicator Data'!Z97</f>
        <v>3</v>
      </c>
      <c r="AC100" s="249">
        <f>'Crisis Indicator Data'!AA97</f>
        <v>2</v>
      </c>
      <c r="AD100" s="249">
        <f>'Crisis Indicator Data'!AB97</f>
        <v>3</v>
      </c>
      <c r="AE100" s="249">
        <f t="shared" si="34"/>
        <v>5</v>
      </c>
      <c r="AF100" s="249">
        <f>'Crisis Indicator Data'!AC97</f>
        <v>2</v>
      </c>
      <c r="AG100" s="249">
        <f>'Crisis Indicator Data'!AD97</f>
        <v>2</v>
      </c>
      <c r="AH100" s="249">
        <f t="shared" si="35"/>
        <v>4</v>
      </c>
      <c r="AI100" s="249">
        <f>'Crisis Indicator Data'!AE97</f>
        <v>3</v>
      </c>
      <c r="AJ100" s="249">
        <f>'Crisis Indicator Data'!AF97</f>
        <v>2</v>
      </c>
      <c r="AK100" s="249">
        <f>'Crisis Indicator Data'!AG97</f>
        <v>3</v>
      </c>
      <c r="AL100" s="249">
        <f t="shared" si="36"/>
        <v>5</v>
      </c>
      <c r="AM100" s="242">
        <f t="shared" si="37"/>
        <v>5</v>
      </c>
      <c r="AN100" s="242">
        <f t="shared" si="38"/>
        <v>4</v>
      </c>
    </row>
    <row r="101" spans="1:40" ht="13.5" customHeight="1" x14ac:dyDescent="0.25">
      <c r="A101" s="146" t="str">
        <f>'Crisis Indicator Data'!A98</f>
        <v>Nagorno-Karabakh Conflict</v>
      </c>
      <c r="B101" s="147" t="str">
        <f>'Crisis Indicator Data'!B98</f>
        <v>Regional crisis</v>
      </c>
      <c r="C101" s="147" t="str">
        <f>'Crisis Indicator Data'!C98</f>
        <v>REG013</v>
      </c>
      <c r="D101" s="147" t="str">
        <f>'Crisis Indicator Data'!D98</f>
        <v>Armenia,Azerbaijan</v>
      </c>
      <c r="E101" s="148" t="str">
        <f>'Crisis Indicator Data'!E98</f>
        <v>ARM,AZE</v>
      </c>
      <c r="F101" s="242">
        <f>IF(B101="Regional crisis",(IF(VLOOKUP($C101,'Regional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3.2</v>
      </c>
      <c r="G101" s="242">
        <f>IF(B101="Regional crisis",(IF(VLOOKUP($C101,'Regional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2.4</v>
      </c>
      <c r="H101" s="242">
        <f t="shared" si="26"/>
        <v>2.8</v>
      </c>
      <c r="I101" s="242">
        <f>IF(B101="Regional crisis",(IF(VLOOKUP($C101,'Regional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0.5</v>
      </c>
      <c r="J101" s="242">
        <f>IF(B101="Regional crisis",(IF(VLOOKUP($C101,'Regional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0.4</v>
      </c>
      <c r="K101" s="242">
        <f t="shared" si="27"/>
        <v>0.45</v>
      </c>
      <c r="L101" s="242">
        <f>IF(B101="Regional crisis",(IF(VLOOKUP($C101,'Regional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1.9</v>
      </c>
      <c r="M101" s="242">
        <f>IF(B101="Regional crisis",(IF(VLOOKUP($C101,'Regional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0.4</v>
      </c>
      <c r="N101" s="242">
        <f t="shared" si="28"/>
        <v>1.1499999999999999</v>
      </c>
      <c r="O101" s="242">
        <f t="shared" si="29"/>
        <v>1.4666666666666668</v>
      </c>
      <c r="P101" s="242">
        <f>IF(B101="Regional crisis",VLOOKUP(C101,'Regional Crises'!$B$1:$R$69,12,FALSE),VLOOKUP(E101,'Country Indicator Data'!$B$4:$I$300,8,FALSE))</f>
        <v>8</v>
      </c>
      <c r="Q101" s="242">
        <f>IF($B101="Regional crisis",((IF(VLOOKUP($C101,'Regional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3.1</v>
      </c>
      <c r="R101" s="242">
        <f t="shared" si="30"/>
        <v>5.55</v>
      </c>
      <c r="S101" s="242">
        <f>IF(B101="Regional crisis",((IF(VLOOKUP($C101,'Regional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3.2</v>
      </c>
      <c r="T101" s="242">
        <f>IF(B101="Regional crisis",((IF(VLOOKUP($C101,'Regional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2.9</v>
      </c>
      <c r="U101" s="242">
        <f>IF(B101="Regional crisis",((IF(VLOOKUP($C101,'Regional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2.8</v>
      </c>
      <c r="V101" s="242">
        <f>IF(B101="Regional crisis",((IF(VLOOKUP($C101,'Regional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3.4</v>
      </c>
      <c r="W101" s="242">
        <f t="shared" si="31"/>
        <v>3.1</v>
      </c>
      <c r="X101" s="242">
        <f t="shared" si="32"/>
        <v>3.4</v>
      </c>
      <c r="Y101" s="249">
        <f>IF('Core Indicators'!FC98="x","x",IF('Core Indicators'!FC98&gt;=5,5,IF('Core Indicators'!FC98&gt;=4,4,IF('Core Indicators'!FC98&gt;=3,3,IF('Core Indicators'!FC98&gt;=2,2,IF('Core Indicators'!FC98&gt;=1,1,0))))))</f>
        <v>3</v>
      </c>
      <c r="Z101" s="242">
        <f t="shared" si="33"/>
        <v>3</v>
      </c>
      <c r="AA101" s="249">
        <f>'Crisis Indicator Data'!Y98</f>
        <v>2</v>
      </c>
      <c r="AB101" s="249">
        <f>'Crisis Indicator Data'!Z98</f>
        <v>0</v>
      </c>
      <c r="AC101" s="249">
        <f>'Crisis Indicator Data'!AA98</f>
        <v>1</v>
      </c>
      <c r="AD101" s="249">
        <f>'Crisis Indicator Data'!AB98</f>
        <v>0</v>
      </c>
      <c r="AE101" s="249">
        <f t="shared" si="34"/>
        <v>2</v>
      </c>
      <c r="AF101" s="249">
        <f>'Crisis Indicator Data'!AC98</f>
        <v>0</v>
      </c>
      <c r="AG101" s="249">
        <f>'Crisis Indicator Data'!AD98</f>
        <v>0</v>
      </c>
      <c r="AH101" s="249">
        <f t="shared" si="35"/>
        <v>0</v>
      </c>
      <c r="AI101" s="249">
        <f>'Crisis Indicator Data'!AE98</f>
        <v>1</v>
      </c>
      <c r="AJ101" s="249">
        <f>'Crisis Indicator Data'!AF98</f>
        <v>3</v>
      </c>
      <c r="AK101" s="249">
        <f>'Crisis Indicator Data'!AG98</f>
        <v>1</v>
      </c>
      <c r="AL101" s="249">
        <f t="shared" si="36"/>
        <v>4</v>
      </c>
      <c r="AM101" s="242">
        <f t="shared" si="37"/>
        <v>2</v>
      </c>
      <c r="AN101" s="242">
        <f t="shared" si="38"/>
        <v>2.5</v>
      </c>
    </row>
    <row r="102" spans="1:40" ht="13.5" customHeight="1" x14ac:dyDescent="0.25">
      <c r="A102" s="146" t="str">
        <f>'Crisis Indicator Data'!A99</f>
        <v>Burundi and DRC refugees in Rwanda</v>
      </c>
      <c r="B102" s="147" t="str">
        <f>'Crisis Indicator Data'!B99</f>
        <v>International displacement</v>
      </c>
      <c r="C102" s="147" t="str">
        <f>'Crisis Indicator Data'!C99</f>
        <v>RWA002</v>
      </c>
      <c r="D102" s="147" t="str">
        <f>'Crisis Indicator Data'!D99</f>
        <v>Rwanda</v>
      </c>
      <c r="E102" s="148" t="str">
        <f>'Crisis Indicator Data'!E99</f>
        <v>RWA</v>
      </c>
      <c r="F102" s="242">
        <f>IF(B102="Regional crisis",(IF(VLOOKUP($C102,'Regional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3.2</v>
      </c>
      <c r="G102" s="242">
        <f>IF(B102="Regional crisis",(IF(VLOOKUP($C102,'Regional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v>
      </c>
      <c r="H102" s="242">
        <f t="shared" ref="H102:H133" si="39">IF(AND(F102="x",G102="x"),"x",AVERAGE(F102,G102))</f>
        <v>3.1</v>
      </c>
      <c r="I102" s="242">
        <f>IF(B102="Regional crisis",(IF(VLOOKUP($C102,'Regional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1.4</v>
      </c>
      <c r="J102" s="242">
        <f>IF(B102="Regional crisis",(IF(VLOOKUP($C102,'Regional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5</v>
      </c>
      <c r="K102" s="242">
        <f t="shared" ref="K102:K133" si="40">IF(AND(I102="x",J102="x"),"x",AVERAGE(I102,J102))</f>
        <v>3.2</v>
      </c>
      <c r="L102" s="242">
        <f>IF(B102="Regional crisis",(IF(VLOOKUP($C102,'Regional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2.7</v>
      </c>
      <c r="M102" s="242">
        <f>IF(B102="Regional crisis",(IF(VLOOKUP($C102,'Regional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2.2999999999999998</v>
      </c>
      <c r="N102" s="242">
        <f t="shared" ref="N102:N133" si="41">IF(AND(L102="x",M102="x"),"x",AVERAGE(L102,M102))</f>
        <v>2.5</v>
      </c>
      <c r="O102" s="242">
        <f t="shared" ref="O102:O133" si="42">AVERAGE(H102,K102,N102)</f>
        <v>2.9333333333333336</v>
      </c>
      <c r="P102" s="242">
        <f>IF(B102="Regional crisis",VLOOKUP(C102,'Regional Crises'!$B$1:$R$69,12,FALSE),VLOOKUP(E102,'Country Indicator Data'!$B$4:$I$300,8,FALSE))</f>
        <v>6</v>
      </c>
      <c r="Q102" s="242" t="str">
        <f>IF($B102="Regional crisis",((IF(VLOOKUP($C102,'Regional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x</v>
      </c>
      <c r="R102" s="242">
        <f t="shared" ref="R102:R133" si="43">AVERAGE(P102:Q102)</f>
        <v>6</v>
      </c>
      <c r="S102" s="242">
        <f>IF(B102="Regional crisis",((IF(VLOOKUP($C102,'Regional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2.4</v>
      </c>
      <c r="T102" s="242">
        <f>IF(B102="Regional crisis",((IF(VLOOKUP($C102,'Regional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2.4</v>
      </c>
      <c r="U102" s="242">
        <f>IF(B102="Regional crisis",((IF(VLOOKUP($C102,'Regional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3.1</v>
      </c>
      <c r="V102" s="242">
        <f>IF(B102="Regional crisis",((IF(VLOOKUP($C102,'Regional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3.9</v>
      </c>
      <c r="W102" s="242">
        <f t="shared" ref="W102:W133" si="44">IF(AND(S102="x",V102="x"),"x",ROUND(AVERAGE(S102,V102,T102,U102),1))</f>
        <v>3</v>
      </c>
      <c r="X102" s="242">
        <f t="shared" ref="X102:X133" si="45">ROUND(AVERAGE(O102,W102,R102),1)</f>
        <v>4</v>
      </c>
      <c r="Y102" s="249">
        <f>IF('Core Indicators'!FC99="x","x",IF('Core Indicators'!FC99&gt;=5,5,IF('Core Indicators'!FC99&gt;=4,4,IF('Core Indicators'!FC99&gt;=3,3,IF('Core Indicators'!FC99&gt;=2,2,IF('Core Indicators'!FC99&gt;=1,1,0))))))</f>
        <v>2</v>
      </c>
      <c r="Z102" s="242">
        <f t="shared" ref="Z102:Z133" si="46">Y102</f>
        <v>2</v>
      </c>
      <c r="AA102" s="249">
        <f>'Crisis Indicator Data'!Y99</f>
        <v>1</v>
      </c>
      <c r="AB102" s="249">
        <f>'Crisis Indicator Data'!Z99</f>
        <v>0</v>
      </c>
      <c r="AC102" s="249">
        <f>'Crisis Indicator Data'!AA99</f>
        <v>0</v>
      </c>
      <c r="AD102" s="249">
        <f>'Crisis Indicator Data'!AB99</f>
        <v>0</v>
      </c>
      <c r="AE102" s="249">
        <f t="shared" ref="AE102:AE133" si="47">IF(SUM(AA102:AD102)=0,0,IF(SUM(AA102,AB102,AC102,AD102)&lt;2,1,IF(SUM(AA102:AD102)&lt;6,2,IF(SUM(AA102:AD102)&lt;8,3,IF(SUM(AA102:AD102)&lt;10,4,5)))))</f>
        <v>1</v>
      </c>
      <c r="AF102" s="249">
        <f>'Crisis Indicator Data'!AC99</f>
        <v>0</v>
      </c>
      <c r="AG102" s="249">
        <f>'Crisis Indicator Data'!AD99</f>
        <v>0</v>
      </c>
      <c r="AH102" s="249">
        <f t="shared" ref="AH102:AH133" si="48">IF(SUM(AF102:AG102)=0,0,IF(SUM(AF102,AG102)=1,1,IF(SUM(AF102:AG102)&lt;3,2,IF(SUM(AF102:AG102)&lt;4,3,IF(SUM(AF102:AG102)&lt;5,4,5)))))</f>
        <v>0</v>
      </c>
      <c r="AI102" s="249">
        <f>'Crisis Indicator Data'!AE99</f>
        <v>0</v>
      </c>
      <c r="AJ102" s="249">
        <f>'Crisis Indicator Data'!AF99</f>
        <v>0</v>
      </c>
      <c r="AK102" s="249">
        <f>'Crisis Indicator Data'!AG99</f>
        <v>3</v>
      </c>
      <c r="AL102" s="249">
        <f t="shared" ref="AL102:AL133" si="49">IF(SUM(AI102:AK102)=0,0,IF(SUM(AI102:AK102)=1,1,IF(SUM(AI102:AK102)&lt;3,2,IF(SUM(AI102:AK102)&lt;5,3,IF(SUM(AI102:AK102)&lt;7,4,5)))))</f>
        <v>3</v>
      </c>
      <c r="AM102" s="242">
        <f t="shared" ref="AM102:AM133" si="50">IF(AA102=3,5,ROUND(AVERAGE(AE102,AH102,AL102),0))</f>
        <v>1</v>
      </c>
      <c r="AN102" s="242">
        <f t="shared" ref="AN102:AN133" si="51">IF(AND(Z102="x",AM102="x"),"x",ROUND(AVERAGE(Z102,AM102),1))</f>
        <v>1.5</v>
      </c>
    </row>
    <row r="103" spans="1:40" ht="13.5" customHeight="1" x14ac:dyDescent="0.25">
      <c r="A103" s="146" t="str">
        <f>'Crisis Indicator Data'!A100</f>
        <v>Complex crisis in Sudan</v>
      </c>
      <c r="B103" s="147" t="str">
        <f>'Crisis Indicator Data'!B100</f>
        <v>Multiple crises country</v>
      </c>
      <c r="C103" s="147" t="str">
        <f>'Crisis Indicator Data'!C100</f>
        <v>SDN001</v>
      </c>
      <c r="D103" s="147" t="str">
        <f>'Crisis Indicator Data'!D100</f>
        <v>Sudan</v>
      </c>
      <c r="E103" s="148" t="str">
        <f>'Crisis Indicator Data'!E100</f>
        <v>SDN</v>
      </c>
      <c r="F103" s="242">
        <f>IF(B103="Regional crisis",(IF(VLOOKUP($C103,'Regional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3.6</v>
      </c>
      <c r="G103" s="242">
        <f>IF(B103="Regional crisis",(IF(VLOOKUP($C103,'Regional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4</v>
      </c>
      <c r="H103" s="242">
        <f t="shared" si="39"/>
        <v>3.8</v>
      </c>
      <c r="I103" s="242">
        <f>IF(B103="Regional crisis",(IF(VLOOKUP($C103,'Regional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v>
      </c>
      <c r="J103" s="242">
        <f>IF(B103="Regional crisis",(IF(VLOOKUP($C103,'Regional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5</v>
      </c>
      <c r="K103" s="242">
        <f t="shared" si="40"/>
        <v>4.5</v>
      </c>
      <c r="L103" s="242">
        <f>IF(B103="Regional crisis",(IF(VLOOKUP($C103,'Regional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3.7</v>
      </c>
      <c r="M103" s="242">
        <f>IF(B103="Regional crisis",(IF(VLOOKUP($C103,'Regional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1.2</v>
      </c>
      <c r="N103" s="242">
        <f t="shared" si="41"/>
        <v>2.4500000000000002</v>
      </c>
      <c r="O103" s="242">
        <f t="shared" si="42"/>
        <v>3.5833333333333335</v>
      </c>
      <c r="P103" s="242">
        <f>IF(B103="Regional crisis",VLOOKUP(C103,'Regional Crises'!$B$1:$R$69,12,FALSE),VLOOKUP(E103,'Country Indicator Data'!$B$4:$I$300,8,FALSE))</f>
        <v>8</v>
      </c>
      <c r="Q103" s="242">
        <f>IF($B103="Regional crisis",((IF(VLOOKUP($C103,'Regional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4.4000000000000004</v>
      </c>
      <c r="R103" s="242">
        <f t="shared" si="43"/>
        <v>6.2</v>
      </c>
      <c r="S103" s="242">
        <f>IF(B103="Regional crisis",((IF(VLOOKUP($C103,'Regional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4.2</v>
      </c>
      <c r="T103" s="242">
        <f>IF(B103="Regional crisis",((IF(VLOOKUP($C103,'Regional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3.6</v>
      </c>
      <c r="U103" s="242">
        <f>IF(B103="Regional crisis",((IF(VLOOKUP($C103,'Regional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4.5</v>
      </c>
      <c r="V103" s="242">
        <f>IF(B103="Regional crisis",((IF(VLOOKUP($C103,'Regional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4.4000000000000004</v>
      </c>
      <c r="W103" s="242">
        <f t="shared" si="44"/>
        <v>4.2</v>
      </c>
      <c r="X103" s="242">
        <f t="shared" si="45"/>
        <v>4.7</v>
      </c>
      <c r="Y103" s="249">
        <f>IF('Core Indicators'!FC100="x","x",IF('Core Indicators'!FC100&gt;=5,5,IF('Core Indicators'!FC100&gt;=4,4,IF('Core Indicators'!FC100&gt;=3,3,IF('Core Indicators'!FC100&gt;=2,2,IF('Core Indicators'!FC100&gt;=1,1,0))))))</f>
        <v>5</v>
      </c>
      <c r="Z103" s="242">
        <f t="shared" si="46"/>
        <v>5</v>
      </c>
      <c r="AA103" s="249">
        <f>'Crisis Indicator Data'!Y100</f>
        <v>2</v>
      </c>
      <c r="AB103" s="249">
        <f>'Crisis Indicator Data'!Z100</f>
        <v>2</v>
      </c>
      <c r="AC103" s="249">
        <f>'Crisis Indicator Data'!AA100</f>
        <v>1</v>
      </c>
      <c r="AD103" s="249">
        <f>'Crisis Indicator Data'!AB100</f>
        <v>1</v>
      </c>
      <c r="AE103" s="249">
        <f t="shared" si="47"/>
        <v>3</v>
      </c>
      <c r="AF103" s="249">
        <f>'Crisis Indicator Data'!AC100</f>
        <v>1</v>
      </c>
      <c r="AG103" s="249">
        <f>'Crisis Indicator Data'!AD100</f>
        <v>2</v>
      </c>
      <c r="AH103" s="249">
        <f t="shared" si="48"/>
        <v>3</v>
      </c>
      <c r="AI103" s="249">
        <f>'Crisis Indicator Data'!AE100</f>
        <v>3</v>
      </c>
      <c r="AJ103" s="249">
        <f>'Crisis Indicator Data'!AF100</f>
        <v>1</v>
      </c>
      <c r="AK103" s="249">
        <f>'Crisis Indicator Data'!AG100</f>
        <v>3</v>
      </c>
      <c r="AL103" s="249">
        <f t="shared" si="49"/>
        <v>5</v>
      </c>
      <c r="AM103" s="242">
        <f t="shared" si="50"/>
        <v>4</v>
      </c>
      <c r="AN103" s="242">
        <f t="shared" si="51"/>
        <v>4.5</v>
      </c>
    </row>
    <row r="104" spans="1:40" ht="13.5" customHeight="1" x14ac:dyDescent="0.25">
      <c r="A104" s="146" t="str">
        <f>'Crisis Indicator Data'!A101</f>
        <v>Refugees in Sudan</v>
      </c>
      <c r="B104" s="147" t="str">
        <f>'Crisis Indicator Data'!B101</f>
        <v>International displacement</v>
      </c>
      <c r="C104" s="147" t="str">
        <f>'Crisis Indicator Data'!C101</f>
        <v>SDN005</v>
      </c>
      <c r="D104" s="147" t="str">
        <f>'Crisis Indicator Data'!D101</f>
        <v>Sudan</v>
      </c>
      <c r="E104" s="148" t="str">
        <f>'Crisis Indicator Data'!E101</f>
        <v>SDN</v>
      </c>
      <c r="F104" s="242">
        <f>IF(B104="Regional crisis",(IF(VLOOKUP($C104,'Regional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3.6</v>
      </c>
      <c r="G104" s="242">
        <f>IF(B104="Regional crisis",(IF(VLOOKUP($C104,'Regional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4</v>
      </c>
      <c r="H104" s="242">
        <f t="shared" si="39"/>
        <v>3.8</v>
      </c>
      <c r="I104" s="242">
        <f>IF(B104="Regional crisis",(IF(VLOOKUP($C104,'Regional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v>
      </c>
      <c r="J104" s="242">
        <f>IF(B104="Regional crisis",(IF(VLOOKUP($C104,'Regional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5</v>
      </c>
      <c r="K104" s="242">
        <f t="shared" si="40"/>
        <v>4.5</v>
      </c>
      <c r="L104" s="242">
        <f>IF(B104="Regional crisis",(IF(VLOOKUP($C104,'Regional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3.7</v>
      </c>
      <c r="M104" s="242">
        <f>IF(B104="Regional crisis",(IF(VLOOKUP($C104,'Regional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1.2</v>
      </c>
      <c r="N104" s="242">
        <f t="shared" si="41"/>
        <v>2.4500000000000002</v>
      </c>
      <c r="O104" s="242">
        <f t="shared" si="42"/>
        <v>3.5833333333333335</v>
      </c>
      <c r="P104" s="242">
        <f>IF(B104="Regional crisis",VLOOKUP(C104,'Regional Crises'!$B$1:$R$69,12,FALSE),VLOOKUP(E104,'Country Indicator Data'!$B$4:$I$300,8,FALSE))</f>
        <v>8</v>
      </c>
      <c r="Q104" s="242">
        <f>IF($B104="Regional crisis",((IF(VLOOKUP($C104,'Regional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4.4000000000000004</v>
      </c>
      <c r="R104" s="242">
        <f t="shared" si="43"/>
        <v>6.2</v>
      </c>
      <c r="S104" s="242">
        <f>IF(B104="Regional crisis",((IF(VLOOKUP($C104,'Regional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4.2</v>
      </c>
      <c r="T104" s="242">
        <f>IF(B104="Regional crisis",((IF(VLOOKUP($C104,'Regional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3.6</v>
      </c>
      <c r="U104" s="242">
        <f>IF(B104="Regional crisis",((IF(VLOOKUP($C104,'Regional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4.5</v>
      </c>
      <c r="V104" s="242">
        <f>IF(B104="Regional crisis",((IF(VLOOKUP($C104,'Regional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4.4000000000000004</v>
      </c>
      <c r="W104" s="242">
        <f t="shared" si="44"/>
        <v>4.2</v>
      </c>
      <c r="X104" s="242">
        <f t="shared" si="45"/>
        <v>4.7</v>
      </c>
      <c r="Y104" s="249">
        <f>IF('Core Indicators'!FC101="x","x",IF('Core Indicators'!FC101&gt;=5,5,IF('Core Indicators'!FC101&gt;=4,4,IF('Core Indicators'!FC101&gt;=3,3,IF('Core Indicators'!FC101&gt;=2,2,IF('Core Indicators'!FC101&gt;=1,1,0))))))</f>
        <v>2</v>
      </c>
      <c r="Z104" s="242">
        <f t="shared" si="46"/>
        <v>2</v>
      </c>
      <c r="AA104" s="249">
        <f>'Crisis Indicator Data'!Y101</f>
        <v>2</v>
      </c>
      <c r="AB104" s="249">
        <f>'Crisis Indicator Data'!Z101</f>
        <v>1</v>
      </c>
      <c r="AC104" s="249">
        <f>'Crisis Indicator Data'!AA101</f>
        <v>0</v>
      </c>
      <c r="AD104" s="249">
        <f>'Crisis Indicator Data'!AB101</f>
        <v>0</v>
      </c>
      <c r="AE104" s="249">
        <f t="shared" si="47"/>
        <v>2</v>
      </c>
      <c r="AF104" s="249">
        <f>'Crisis Indicator Data'!AC101</f>
        <v>0</v>
      </c>
      <c r="AG104" s="249">
        <f>'Crisis Indicator Data'!AD101</f>
        <v>1</v>
      </c>
      <c r="AH104" s="249">
        <f t="shared" si="48"/>
        <v>1</v>
      </c>
      <c r="AI104" s="249">
        <f>'Crisis Indicator Data'!AE101</f>
        <v>0</v>
      </c>
      <c r="AJ104" s="249">
        <f>'Crisis Indicator Data'!AF101</f>
        <v>1</v>
      </c>
      <c r="AK104" s="249">
        <f>'Crisis Indicator Data'!AG101</f>
        <v>2</v>
      </c>
      <c r="AL104" s="249">
        <f t="shared" si="49"/>
        <v>3</v>
      </c>
      <c r="AM104" s="242">
        <f t="shared" si="50"/>
        <v>2</v>
      </c>
      <c r="AN104" s="242">
        <f t="shared" si="51"/>
        <v>2</v>
      </c>
    </row>
    <row r="105" spans="1:40" ht="13.5" customHeight="1" x14ac:dyDescent="0.25">
      <c r="A105" s="146" t="str">
        <f>'Crisis Indicator Data'!A102</f>
        <v xml:space="preserve">Floods in Sudan </v>
      </c>
      <c r="B105" s="147" t="str">
        <f>'Crisis Indicator Data'!B102</f>
        <v>Flood</v>
      </c>
      <c r="C105" s="147" t="str">
        <f>'Crisis Indicator Data'!C102</f>
        <v>SDN006</v>
      </c>
      <c r="D105" s="147" t="str">
        <f>'Crisis Indicator Data'!D102</f>
        <v>Sudan</v>
      </c>
      <c r="E105" s="148" t="str">
        <f>'Crisis Indicator Data'!E102</f>
        <v>SDN</v>
      </c>
      <c r="F105" s="242">
        <f>IF(B105="Regional crisis",(IF(VLOOKUP($C105,'Regional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3.6</v>
      </c>
      <c r="G105" s="242">
        <f>IF(B105="Regional crisis",(IF(VLOOKUP($C105,'Regional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4</v>
      </c>
      <c r="H105" s="242">
        <f t="shared" si="39"/>
        <v>3.8</v>
      </c>
      <c r="I105" s="242">
        <f>IF(B105="Regional crisis",(IF(VLOOKUP($C105,'Regional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v>
      </c>
      <c r="J105" s="242">
        <f>IF(B105="Regional crisis",(IF(VLOOKUP($C105,'Regional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5</v>
      </c>
      <c r="K105" s="242">
        <f t="shared" si="40"/>
        <v>4.5</v>
      </c>
      <c r="L105" s="242">
        <f>IF(B105="Regional crisis",(IF(VLOOKUP($C105,'Regional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3.7</v>
      </c>
      <c r="M105" s="242">
        <f>IF(B105="Regional crisis",(IF(VLOOKUP($C105,'Regional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1.2</v>
      </c>
      <c r="N105" s="242">
        <f t="shared" si="41"/>
        <v>2.4500000000000002</v>
      </c>
      <c r="O105" s="242">
        <f t="shared" si="42"/>
        <v>3.5833333333333335</v>
      </c>
      <c r="P105" s="242">
        <f>IF(B105="Regional crisis",VLOOKUP(C105,'Regional Crises'!$B$1:$R$69,12,FALSE),VLOOKUP(E105,'Country Indicator Data'!$B$4:$I$300,8,FALSE))</f>
        <v>8</v>
      </c>
      <c r="Q105" s="242">
        <f>IF($B105="Regional crisis",((IF(VLOOKUP($C105,'Regional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4.4000000000000004</v>
      </c>
      <c r="R105" s="242">
        <f t="shared" si="43"/>
        <v>6.2</v>
      </c>
      <c r="S105" s="242">
        <f>IF(B105="Regional crisis",((IF(VLOOKUP($C105,'Regional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4.2</v>
      </c>
      <c r="T105" s="242">
        <f>IF(B105="Regional crisis",((IF(VLOOKUP($C105,'Regional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3.6</v>
      </c>
      <c r="U105" s="242">
        <f>IF(B105="Regional crisis",((IF(VLOOKUP($C105,'Regional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4.5</v>
      </c>
      <c r="V105" s="242">
        <f>IF(B105="Regional crisis",((IF(VLOOKUP($C105,'Regional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4.4000000000000004</v>
      </c>
      <c r="W105" s="242">
        <f t="shared" si="44"/>
        <v>4.2</v>
      </c>
      <c r="X105" s="242">
        <f t="shared" si="45"/>
        <v>4.7</v>
      </c>
      <c r="Y105" s="249">
        <f>IF('Core Indicators'!FC102="x","x",IF('Core Indicators'!FC102&gt;=5,5,IF('Core Indicators'!FC102&gt;=4,4,IF('Core Indicators'!FC102&gt;=3,3,IF('Core Indicators'!FC102&gt;=2,2,IF('Core Indicators'!FC102&gt;=1,1,0))))))</f>
        <v>3</v>
      </c>
      <c r="Z105" s="242">
        <f t="shared" si="46"/>
        <v>3</v>
      </c>
      <c r="AA105" s="249">
        <f>'Crisis Indicator Data'!Y102</f>
        <v>1</v>
      </c>
      <c r="AB105" s="249">
        <f>'Crisis Indicator Data'!Z102</f>
        <v>1</v>
      </c>
      <c r="AC105" s="249">
        <f>'Crisis Indicator Data'!AA102</f>
        <v>0</v>
      </c>
      <c r="AD105" s="249">
        <f>'Crisis Indicator Data'!AB102</f>
        <v>0</v>
      </c>
      <c r="AE105" s="249">
        <f t="shared" si="47"/>
        <v>2</v>
      </c>
      <c r="AF105" s="249">
        <f>'Crisis Indicator Data'!AC102</f>
        <v>0</v>
      </c>
      <c r="AG105" s="249">
        <f>'Crisis Indicator Data'!AD102</f>
        <v>0</v>
      </c>
      <c r="AH105" s="249">
        <f t="shared" si="48"/>
        <v>0</v>
      </c>
      <c r="AI105" s="249">
        <f>'Crisis Indicator Data'!AE102</f>
        <v>0</v>
      </c>
      <c r="AJ105" s="249">
        <f>'Crisis Indicator Data'!AF102</f>
        <v>1</v>
      </c>
      <c r="AK105" s="249">
        <f>'Crisis Indicator Data'!AG102</f>
        <v>0</v>
      </c>
      <c r="AL105" s="249">
        <f t="shared" si="49"/>
        <v>1</v>
      </c>
      <c r="AM105" s="242">
        <f t="shared" si="50"/>
        <v>1</v>
      </c>
      <c r="AN105" s="242">
        <f t="shared" si="51"/>
        <v>2</v>
      </c>
    </row>
    <row r="106" spans="1:40" ht="13.5" customHeight="1" x14ac:dyDescent="0.25">
      <c r="A106" s="146" t="str">
        <f>'Crisis Indicator Data'!A103</f>
        <v>Refugees from Ethiopia</v>
      </c>
      <c r="B106" s="147" t="str">
        <f>'Crisis Indicator Data'!B103</f>
        <v>International displacement</v>
      </c>
      <c r="C106" s="147" t="str">
        <f>'Crisis Indicator Data'!C103</f>
        <v>SDN007</v>
      </c>
      <c r="D106" s="147" t="str">
        <f>'Crisis Indicator Data'!D103</f>
        <v>Sudan</v>
      </c>
      <c r="E106" s="148" t="str">
        <f>'Crisis Indicator Data'!E103</f>
        <v>SDN</v>
      </c>
      <c r="F106" s="242">
        <f>IF(B106="Regional crisis",(IF(VLOOKUP($C106,'Regional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3.6</v>
      </c>
      <c r="G106" s="242">
        <f>IF(B106="Regional crisis",(IF(VLOOKUP($C106,'Regional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4</v>
      </c>
      <c r="H106" s="242">
        <f t="shared" si="39"/>
        <v>3.8</v>
      </c>
      <c r="I106" s="242">
        <f>IF(B106="Regional crisis",(IF(VLOOKUP($C106,'Regional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v>
      </c>
      <c r="J106" s="242">
        <f>IF(B106="Regional crisis",(IF(VLOOKUP($C106,'Regional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5</v>
      </c>
      <c r="K106" s="242">
        <f t="shared" si="40"/>
        <v>4.5</v>
      </c>
      <c r="L106" s="242">
        <f>IF(B106="Regional crisis",(IF(VLOOKUP($C106,'Regional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3.7</v>
      </c>
      <c r="M106" s="242">
        <f>IF(B106="Regional crisis",(IF(VLOOKUP($C106,'Regional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1.2</v>
      </c>
      <c r="N106" s="242">
        <f t="shared" si="41"/>
        <v>2.4500000000000002</v>
      </c>
      <c r="O106" s="242">
        <f t="shared" si="42"/>
        <v>3.5833333333333335</v>
      </c>
      <c r="P106" s="242">
        <f>IF(B106="Regional crisis",VLOOKUP(C106,'Regional Crises'!$B$1:$R$69,12,FALSE),VLOOKUP(E106,'Country Indicator Data'!$B$4:$I$300,8,FALSE))</f>
        <v>8</v>
      </c>
      <c r="Q106" s="242">
        <f>IF($B106="Regional crisis",((IF(VLOOKUP($C106,'Regional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4.4000000000000004</v>
      </c>
      <c r="R106" s="242">
        <f t="shared" si="43"/>
        <v>6.2</v>
      </c>
      <c r="S106" s="242">
        <f>IF(B106="Regional crisis",((IF(VLOOKUP($C106,'Regional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4.2</v>
      </c>
      <c r="T106" s="242">
        <f>IF(B106="Regional crisis",((IF(VLOOKUP($C106,'Regional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3.6</v>
      </c>
      <c r="U106" s="242">
        <f>IF(B106="Regional crisis",((IF(VLOOKUP($C106,'Regional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4.5</v>
      </c>
      <c r="V106" s="242">
        <f>IF(B106="Regional crisis",((IF(VLOOKUP($C106,'Regional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4.4000000000000004</v>
      </c>
      <c r="W106" s="242">
        <f t="shared" si="44"/>
        <v>4.2</v>
      </c>
      <c r="X106" s="242">
        <f t="shared" si="45"/>
        <v>4.7</v>
      </c>
      <c r="Y106" s="249">
        <f>IF('Core Indicators'!FC103="x","x",IF('Core Indicators'!FC103&gt;=5,5,IF('Core Indicators'!FC103&gt;=4,4,IF('Core Indicators'!FC103&gt;=3,3,IF('Core Indicators'!FC103&gt;=2,2,IF('Core Indicators'!FC103&gt;=1,1,0))))))</f>
        <v>2</v>
      </c>
      <c r="Z106" s="242">
        <f t="shared" si="46"/>
        <v>2</v>
      </c>
      <c r="AA106" s="249">
        <f>'Crisis Indicator Data'!Y103</f>
        <v>2</v>
      </c>
      <c r="AB106" s="249">
        <f>'Crisis Indicator Data'!Z103</f>
        <v>1</v>
      </c>
      <c r="AC106" s="249">
        <f>'Crisis Indicator Data'!AA103</f>
        <v>0</v>
      </c>
      <c r="AD106" s="249">
        <f>'Crisis Indicator Data'!AB103</f>
        <v>0</v>
      </c>
      <c r="AE106" s="249">
        <f t="shared" si="47"/>
        <v>2</v>
      </c>
      <c r="AF106" s="249">
        <f>'Crisis Indicator Data'!AC103</f>
        <v>0</v>
      </c>
      <c r="AG106" s="249">
        <f>'Crisis Indicator Data'!AD103</f>
        <v>2</v>
      </c>
      <c r="AH106" s="249">
        <f t="shared" si="48"/>
        <v>2</v>
      </c>
      <c r="AI106" s="249">
        <f>'Crisis Indicator Data'!AE103</f>
        <v>0</v>
      </c>
      <c r="AJ106" s="249">
        <f>'Crisis Indicator Data'!AF103</f>
        <v>1</v>
      </c>
      <c r="AK106" s="249">
        <f>'Crisis Indicator Data'!AG103</f>
        <v>1</v>
      </c>
      <c r="AL106" s="249">
        <f t="shared" si="49"/>
        <v>2</v>
      </c>
      <c r="AM106" s="242">
        <f t="shared" si="50"/>
        <v>2</v>
      </c>
      <c r="AN106" s="242">
        <f t="shared" si="51"/>
        <v>2</v>
      </c>
    </row>
    <row r="107" spans="1:40" ht="13.5" customHeight="1" x14ac:dyDescent="0.25">
      <c r="A107" s="146" t="str">
        <f>'Crisis Indicator Data'!A104</f>
        <v>Violence West-Darfur</v>
      </c>
      <c r="B107" s="147" t="str">
        <f>'Crisis Indicator Data'!B104</f>
        <v>Other type of violence</v>
      </c>
      <c r="C107" s="147" t="str">
        <f>'Crisis Indicator Data'!C104</f>
        <v>SDN008</v>
      </c>
      <c r="D107" s="147" t="str">
        <f>'Crisis Indicator Data'!D104</f>
        <v>Sudan</v>
      </c>
      <c r="E107" s="148" t="str">
        <f>'Crisis Indicator Data'!E104</f>
        <v>SDN</v>
      </c>
      <c r="F107" s="242">
        <f>IF(B107="Regional crisis",(IF(VLOOKUP($C107,'Regional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3.6</v>
      </c>
      <c r="G107" s="242">
        <f>IF(B107="Regional crisis",(IF(VLOOKUP($C107,'Regional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4</v>
      </c>
      <c r="H107" s="242">
        <f t="shared" si="39"/>
        <v>3.8</v>
      </c>
      <c r="I107" s="242">
        <f>IF(B107="Regional crisis",(IF(VLOOKUP($C107,'Regional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4</v>
      </c>
      <c r="J107" s="242">
        <f>IF(B107="Regional crisis",(IF(VLOOKUP($C107,'Regional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5</v>
      </c>
      <c r="K107" s="242">
        <f t="shared" si="40"/>
        <v>4.5</v>
      </c>
      <c r="L107" s="242">
        <f>IF(B107="Regional crisis",(IF(VLOOKUP($C107,'Regional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3.7</v>
      </c>
      <c r="M107" s="242">
        <f>IF(B107="Regional crisis",(IF(VLOOKUP($C107,'Regional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1.2</v>
      </c>
      <c r="N107" s="242">
        <f t="shared" si="41"/>
        <v>2.4500000000000002</v>
      </c>
      <c r="O107" s="242">
        <f t="shared" si="42"/>
        <v>3.5833333333333335</v>
      </c>
      <c r="P107" s="242">
        <f>IF(B107="Regional crisis",VLOOKUP(C107,'Regional Crises'!$B$1:$R$69,12,FALSE),VLOOKUP(E107,'Country Indicator Data'!$B$4:$I$300,8,FALSE))</f>
        <v>8</v>
      </c>
      <c r="Q107" s="242">
        <f>IF($B107="Regional crisis",((IF(VLOOKUP($C107,'Regional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4.4000000000000004</v>
      </c>
      <c r="R107" s="242">
        <f t="shared" si="43"/>
        <v>6.2</v>
      </c>
      <c r="S107" s="242">
        <f>IF(B107="Regional crisis",((IF(VLOOKUP($C107,'Regional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4.2</v>
      </c>
      <c r="T107" s="242">
        <f>IF(B107="Regional crisis",((IF(VLOOKUP($C107,'Regional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3.6</v>
      </c>
      <c r="U107" s="242">
        <f>IF(B107="Regional crisis",((IF(VLOOKUP($C107,'Regional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4.5</v>
      </c>
      <c r="V107" s="242">
        <f>IF(B107="Regional crisis",((IF(VLOOKUP($C107,'Regional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4.4000000000000004</v>
      </c>
      <c r="W107" s="242">
        <f t="shared" si="44"/>
        <v>4.2</v>
      </c>
      <c r="X107" s="242">
        <f t="shared" si="45"/>
        <v>4.7</v>
      </c>
      <c r="Y107" s="249">
        <f>IF('Core Indicators'!FC104="x","x",IF('Core Indicators'!FC104&gt;=5,5,IF('Core Indicators'!FC104&gt;=4,4,IF('Core Indicators'!FC104&gt;=3,3,IF('Core Indicators'!FC104&gt;=2,2,IF('Core Indicators'!FC104&gt;=1,1,0))))))</f>
        <v>2</v>
      </c>
      <c r="Z107" s="242">
        <f t="shared" si="46"/>
        <v>2</v>
      </c>
      <c r="AA107" s="249">
        <f>'Crisis Indicator Data'!Y104</f>
        <v>2</v>
      </c>
      <c r="AB107" s="249">
        <f>'Crisis Indicator Data'!Z104</f>
        <v>2</v>
      </c>
      <c r="AC107" s="249">
        <f>'Crisis Indicator Data'!AA104</f>
        <v>1</v>
      </c>
      <c r="AD107" s="249">
        <f>'Crisis Indicator Data'!AB104</f>
        <v>1</v>
      </c>
      <c r="AE107" s="249">
        <f t="shared" si="47"/>
        <v>3</v>
      </c>
      <c r="AF107" s="249">
        <f>'Crisis Indicator Data'!AC104</f>
        <v>1</v>
      </c>
      <c r="AG107" s="249">
        <f>'Crisis Indicator Data'!AD104</f>
        <v>2</v>
      </c>
      <c r="AH107" s="249">
        <f t="shared" si="48"/>
        <v>3</v>
      </c>
      <c r="AI107" s="249">
        <f>'Crisis Indicator Data'!AE104</f>
        <v>3</v>
      </c>
      <c r="AJ107" s="249">
        <f>'Crisis Indicator Data'!AF104</f>
        <v>1</v>
      </c>
      <c r="AK107" s="249">
        <f>'Crisis Indicator Data'!AG104</f>
        <v>1</v>
      </c>
      <c r="AL107" s="249">
        <f t="shared" si="49"/>
        <v>4</v>
      </c>
      <c r="AM107" s="242">
        <f t="shared" si="50"/>
        <v>3</v>
      </c>
      <c r="AN107" s="242">
        <f t="shared" si="51"/>
        <v>2.5</v>
      </c>
    </row>
    <row r="108" spans="1:40" ht="13.5" customHeight="1" x14ac:dyDescent="0.25">
      <c r="A108" s="146" t="str">
        <f>'Crisis Indicator Data'!A105</f>
        <v>Drought in Senegal</v>
      </c>
      <c r="B108" s="147" t="str">
        <f>'Crisis Indicator Data'!B105</f>
        <v>Drought</v>
      </c>
      <c r="C108" s="147" t="str">
        <f>'Crisis Indicator Data'!C105</f>
        <v>SEN002</v>
      </c>
      <c r="D108" s="147" t="str">
        <f>'Crisis Indicator Data'!D105</f>
        <v>Senegal</v>
      </c>
      <c r="E108" s="148" t="str">
        <f>'Crisis Indicator Data'!E105</f>
        <v>SEN</v>
      </c>
      <c r="F108" s="242">
        <f>IF(B108="Regional crisis",(IF(VLOOKUP($C108,'Regional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1.8</v>
      </c>
      <c r="G108" s="242">
        <f>IF(B108="Regional crisis",(IF(VLOOKUP($C108,'Regional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1.5</v>
      </c>
      <c r="H108" s="242">
        <f t="shared" si="39"/>
        <v>1.65</v>
      </c>
      <c r="I108" s="242">
        <f>IF(B108="Regional crisis",(IF(VLOOKUP($C108,'Regional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3.6</v>
      </c>
      <c r="J108" s="242">
        <f>IF(B108="Regional crisis",(IF(VLOOKUP($C108,'Regional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v>
      </c>
      <c r="K108" s="242">
        <f t="shared" si="40"/>
        <v>1.8</v>
      </c>
      <c r="L108" s="242">
        <f>IF(B108="Regional crisis",(IF(VLOOKUP($C108,'Regional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3.5</v>
      </c>
      <c r="M108" s="242">
        <f>IF(B108="Regional crisis",(IF(VLOOKUP($C108,'Regional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1.9</v>
      </c>
      <c r="N108" s="242">
        <f t="shared" si="41"/>
        <v>2.7</v>
      </c>
      <c r="O108" s="242">
        <f t="shared" si="42"/>
        <v>2.0500000000000003</v>
      </c>
      <c r="P108" s="242">
        <f>IF(B108="Regional crisis",VLOOKUP(C108,'Regional Crises'!$B$1:$R$69,12,FALSE),VLOOKUP(E108,'Country Indicator Data'!$B$4:$I$300,8,FALSE))</f>
        <v>4</v>
      </c>
      <c r="Q108" s="242">
        <f>IF($B108="Regional crisis",((IF(VLOOKUP($C108,'Regional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0</v>
      </c>
      <c r="R108" s="242">
        <f t="shared" si="43"/>
        <v>2</v>
      </c>
      <c r="S108" s="242">
        <f>IF(B108="Regional crisis",((IF(VLOOKUP($C108,'Regional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2.8</v>
      </c>
      <c r="T108" s="242">
        <f>IF(B108="Regional crisis",((IF(VLOOKUP($C108,'Regional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2.7</v>
      </c>
      <c r="U108" s="242">
        <f>IF(B108="Regional crisis",((IF(VLOOKUP($C108,'Regional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v>
      </c>
      <c r="V108" s="242">
        <f>IF(B108="Regional crisis",((IF(VLOOKUP($C108,'Regional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1.5</v>
      </c>
      <c r="W108" s="242">
        <f t="shared" si="44"/>
        <v>2.2999999999999998</v>
      </c>
      <c r="X108" s="242">
        <f t="shared" si="45"/>
        <v>2.1</v>
      </c>
      <c r="Y108" s="249">
        <f>IF('Core Indicators'!FC105="x","x",IF('Core Indicators'!FC105&gt;=5,5,IF('Core Indicators'!FC105&gt;=4,4,IF('Core Indicators'!FC105&gt;=3,3,IF('Core Indicators'!FC105&gt;=2,2,IF('Core Indicators'!FC105&gt;=1,1,0))))))</f>
        <v>4</v>
      </c>
      <c r="Z108" s="242">
        <f t="shared" si="46"/>
        <v>4</v>
      </c>
      <c r="AA108" s="249">
        <f>'Crisis Indicator Data'!Y105</f>
        <v>1</v>
      </c>
      <c r="AB108" s="249">
        <f>'Crisis Indicator Data'!Z105</f>
        <v>0</v>
      </c>
      <c r="AC108" s="249">
        <f>'Crisis Indicator Data'!AA105</f>
        <v>0</v>
      </c>
      <c r="AD108" s="249">
        <f>'Crisis Indicator Data'!AB105</f>
        <v>0</v>
      </c>
      <c r="AE108" s="249">
        <f t="shared" si="47"/>
        <v>1</v>
      </c>
      <c r="AF108" s="249">
        <f>'Crisis Indicator Data'!AC105</f>
        <v>0</v>
      </c>
      <c r="AG108" s="249">
        <f>'Crisis Indicator Data'!AD105</f>
        <v>2</v>
      </c>
      <c r="AH108" s="249">
        <f t="shared" si="48"/>
        <v>2</v>
      </c>
      <c r="AI108" s="249">
        <f>'Crisis Indicator Data'!AE105</f>
        <v>0</v>
      </c>
      <c r="AJ108" s="249">
        <f>'Crisis Indicator Data'!AF105</f>
        <v>1</v>
      </c>
      <c r="AK108" s="249">
        <f>'Crisis Indicator Data'!AG105</f>
        <v>0</v>
      </c>
      <c r="AL108" s="249">
        <f t="shared" si="49"/>
        <v>1</v>
      </c>
      <c r="AM108" s="242">
        <f t="shared" si="50"/>
        <v>1</v>
      </c>
      <c r="AN108" s="242">
        <f t="shared" si="51"/>
        <v>2.5</v>
      </c>
    </row>
    <row r="109" spans="1:40" ht="13.5" customHeight="1" x14ac:dyDescent="0.25">
      <c r="A109" s="146" t="str">
        <f>'Crisis Indicator Data'!A106</f>
        <v>Complex crisis in El Salvador</v>
      </c>
      <c r="B109" s="147" t="str">
        <f>'Crisis Indicator Data'!B106</f>
        <v>Complex crisis</v>
      </c>
      <c r="C109" s="147" t="str">
        <f>'Crisis Indicator Data'!C106</f>
        <v>SLV001</v>
      </c>
      <c r="D109" s="147" t="str">
        <f>'Crisis Indicator Data'!D106</f>
        <v>El Salvador</v>
      </c>
      <c r="E109" s="148" t="str">
        <f>'Crisis Indicator Data'!E106</f>
        <v>SLV</v>
      </c>
      <c r="F109" s="242">
        <f>IF(B109="Regional crisis",(IF(VLOOKUP($C109,'Regional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0.7</v>
      </c>
      <c r="G109" s="242">
        <f>IF(B109="Regional crisis",(IF(VLOOKUP($C109,'Regional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1.4</v>
      </c>
      <c r="H109" s="242">
        <f t="shared" si="39"/>
        <v>1.0499999999999998</v>
      </c>
      <c r="I109" s="242">
        <f>IF(B109="Regional crisis",(IF(VLOOKUP($C109,'Regional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0.9</v>
      </c>
      <c r="J109" s="242">
        <f>IF(B109="Regional crisis",(IF(VLOOKUP($C109,'Regional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v>
      </c>
      <c r="K109" s="242">
        <f t="shared" si="40"/>
        <v>0.45</v>
      </c>
      <c r="L109" s="242">
        <f>IF(B109="Regional crisis",(IF(VLOOKUP($C109,'Regional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2.6</v>
      </c>
      <c r="M109" s="242">
        <f>IF(B109="Regional crisis",(IF(VLOOKUP($C109,'Regional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1.7</v>
      </c>
      <c r="N109" s="242">
        <f t="shared" si="41"/>
        <v>2.15</v>
      </c>
      <c r="O109" s="242">
        <f t="shared" si="42"/>
        <v>1.2166666666666666</v>
      </c>
      <c r="P109" s="242">
        <f>IF(B109="Regional crisis",VLOOKUP(C109,'Regional Crises'!$B$1:$R$69,12,FALSE),VLOOKUP(E109,'Country Indicator Data'!$B$4:$I$300,8,FALSE))</f>
        <v>6</v>
      </c>
      <c r="Q109" s="242">
        <f>IF($B109="Regional crisis",((IF(VLOOKUP($C109,'Regional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3.7</v>
      </c>
      <c r="R109" s="242">
        <f t="shared" si="43"/>
        <v>4.8499999999999996</v>
      </c>
      <c r="S109" s="242">
        <f>IF(B109="Regional crisis",((IF(VLOOKUP($C109,'Regional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3.3</v>
      </c>
      <c r="T109" s="242">
        <f>IF(B109="Regional crisis",((IF(VLOOKUP($C109,'Regional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3.3</v>
      </c>
      <c r="U109" s="242">
        <f>IF(B109="Regional crisis",((IF(VLOOKUP($C109,'Regional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v>
      </c>
      <c r="V109" s="242">
        <f>IF(B109="Regional crisis",((IF(VLOOKUP($C109,'Regional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1.7</v>
      </c>
      <c r="W109" s="242">
        <f t="shared" si="44"/>
        <v>2.6</v>
      </c>
      <c r="X109" s="242">
        <f t="shared" si="45"/>
        <v>2.9</v>
      </c>
      <c r="Y109" s="249">
        <f>IF('Core Indicators'!FC106="x","x",IF('Core Indicators'!FC106&gt;=5,5,IF('Core Indicators'!FC106&gt;=4,4,IF('Core Indicators'!FC106&gt;=3,3,IF('Core Indicators'!FC106&gt;=2,2,IF('Core Indicators'!FC106&gt;=1,1,0))))))</f>
        <v>3</v>
      </c>
      <c r="Z109" s="242">
        <f t="shared" si="46"/>
        <v>3</v>
      </c>
      <c r="AA109" s="249">
        <f>'Crisis Indicator Data'!Y106</f>
        <v>0</v>
      </c>
      <c r="AB109" s="249">
        <f>'Crisis Indicator Data'!Z106</f>
        <v>3</v>
      </c>
      <c r="AC109" s="249">
        <f>'Crisis Indicator Data'!AA106</f>
        <v>1</v>
      </c>
      <c r="AD109" s="249">
        <f>'Crisis Indicator Data'!AB106</f>
        <v>0</v>
      </c>
      <c r="AE109" s="249">
        <f t="shared" si="47"/>
        <v>2</v>
      </c>
      <c r="AF109" s="249">
        <f>'Crisis Indicator Data'!AC106</f>
        <v>0</v>
      </c>
      <c r="AG109" s="249">
        <f>'Crisis Indicator Data'!AD106</f>
        <v>2</v>
      </c>
      <c r="AH109" s="249">
        <f t="shared" si="48"/>
        <v>2</v>
      </c>
      <c r="AI109" s="249">
        <f>'Crisis Indicator Data'!AE106</f>
        <v>3</v>
      </c>
      <c r="AJ109" s="249">
        <f>'Crisis Indicator Data'!AF106</f>
        <v>0</v>
      </c>
      <c r="AK109" s="249">
        <f>'Crisis Indicator Data'!AG106</f>
        <v>1</v>
      </c>
      <c r="AL109" s="249">
        <f t="shared" si="49"/>
        <v>3</v>
      </c>
      <c r="AM109" s="242">
        <f t="shared" si="50"/>
        <v>2</v>
      </c>
      <c r="AN109" s="242">
        <f t="shared" si="51"/>
        <v>2.5</v>
      </c>
    </row>
    <row r="110" spans="1:40" ht="13.5" customHeight="1" x14ac:dyDescent="0.25">
      <c r="A110" s="146" t="str">
        <f>'Crisis Indicator Data'!A107</f>
        <v>Complex crisis in Somalia</v>
      </c>
      <c r="B110" s="147" t="str">
        <f>'Crisis Indicator Data'!B107</f>
        <v>Complex crisis</v>
      </c>
      <c r="C110" s="147" t="str">
        <f>'Crisis Indicator Data'!C107</f>
        <v>SOM001</v>
      </c>
      <c r="D110" s="147" t="str">
        <f>'Crisis Indicator Data'!D107</f>
        <v>Somalia</v>
      </c>
      <c r="E110" s="148" t="str">
        <f>'Crisis Indicator Data'!E107</f>
        <v>SOM</v>
      </c>
      <c r="F110" s="242" t="str">
        <f>IF(B110="Regional crisis",(IF(VLOOKUP($C110,'Regional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x</v>
      </c>
      <c r="G110" s="242">
        <f>IF(B110="Regional crisis",(IF(VLOOKUP($C110,'Regional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4.3</v>
      </c>
      <c r="H110" s="242">
        <f t="shared" si="39"/>
        <v>4.3</v>
      </c>
      <c r="I110" s="242">
        <f>IF(B110="Regional crisis",(IF(VLOOKUP($C110,'Regional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0</v>
      </c>
      <c r="J110" s="242">
        <f>IF(B110="Regional crisis",(IF(VLOOKUP($C110,'Regional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v>
      </c>
      <c r="K110" s="242">
        <f t="shared" si="40"/>
        <v>0</v>
      </c>
      <c r="L110" s="242" t="str">
        <f>IF(B110="Regional crisis",(IF(VLOOKUP($C110,'Regional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x</v>
      </c>
      <c r="M110" s="242">
        <f>IF(B110="Regional crisis",(IF(VLOOKUP($C110,'Regional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1.5</v>
      </c>
      <c r="N110" s="242">
        <f t="shared" si="41"/>
        <v>1.5</v>
      </c>
      <c r="O110" s="242">
        <f t="shared" si="42"/>
        <v>1.9333333333333333</v>
      </c>
      <c r="P110" s="242">
        <f>IF(B110="Regional crisis",VLOOKUP(C110,'Regional Crises'!$B$1:$R$69,12,FALSE),VLOOKUP(E110,'Country Indicator Data'!$B$4:$I$300,8,FALSE))</f>
        <v>10</v>
      </c>
      <c r="Q110" s="242">
        <f>IF($B110="Regional crisis",((IF(VLOOKUP($C110,'Regional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4.5999999999999996</v>
      </c>
      <c r="R110" s="242">
        <f t="shared" si="43"/>
        <v>7.3</v>
      </c>
      <c r="S110" s="242">
        <f>IF(B110="Regional crisis",((IF(VLOOKUP($C110,'Regional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4.5999999999999996</v>
      </c>
      <c r="T110" s="242">
        <f>IF(B110="Regional crisis",((IF(VLOOKUP($C110,'Regional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4.9000000000000004</v>
      </c>
      <c r="U110" s="242">
        <f>IF(B110="Regional crisis",((IF(VLOOKUP($C110,'Regional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4.5</v>
      </c>
      <c r="V110" s="242">
        <f>IF(B110="Regional crisis",((IF(VLOOKUP($C110,'Regional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4.7</v>
      </c>
      <c r="W110" s="242">
        <f t="shared" si="44"/>
        <v>4.7</v>
      </c>
      <c r="X110" s="242">
        <f t="shared" si="45"/>
        <v>4.5999999999999996</v>
      </c>
      <c r="Y110" s="249">
        <f>IF('Core Indicators'!FC107="x","x",IF('Core Indicators'!FC107&gt;=5,5,IF('Core Indicators'!FC107&gt;=4,4,IF('Core Indicators'!FC107&gt;=3,3,IF('Core Indicators'!FC107&gt;=2,2,IF('Core Indicators'!FC107&gt;=1,1,0))))))</f>
        <v>5</v>
      </c>
      <c r="Z110" s="242">
        <f t="shared" si="46"/>
        <v>5</v>
      </c>
      <c r="AA110" s="249">
        <f>'Crisis Indicator Data'!Y107</f>
        <v>1</v>
      </c>
      <c r="AB110" s="249">
        <f>'Crisis Indicator Data'!Z107</f>
        <v>3</v>
      </c>
      <c r="AC110" s="249">
        <f>'Crisis Indicator Data'!AA107</f>
        <v>3</v>
      </c>
      <c r="AD110" s="249">
        <f>'Crisis Indicator Data'!AB107</f>
        <v>2</v>
      </c>
      <c r="AE110" s="249">
        <f t="shared" si="47"/>
        <v>4</v>
      </c>
      <c r="AF110" s="249">
        <f>'Crisis Indicator Data'!AC107</f>
        <v>2</v>
      </c>
      <c r="AG110" s="249">
        <f>'Crisis Indicator Data'!AD107</f>
        <v>3</v>
      </c>
      <c r="AH110" s="249">
        <f t="shared" si="48"/>
        <v>5</v>
      </c>
      <c r="AI110" s="249">
        <f>'Crisis Indicator Data'!AE107</f>
        <v>3</v>
      </c>
      <c r="AJ110" s="249">
        <f>'Crisis Indicator Data'!AF107</f>
        <v>2</v>
      </c>
      <c r="AK110" s="249">
        <f>'Crisis Indicator Data'!AG107</f>
        <v>3</v>
      </c>
      <c r="AL110" s="249">
        <f t="shared" si="49"/>
        <v>5</v>
      </c>
      <c r="AM110" s="242">
        <f t="shared" si="50"/>
        <v>5</v>
      </c>
      <c r="AN110" s="242">
        <f t="shared" si="51"/>
        <v>5</v>
      </c>
    </row>
    <row r="111" spans="1:40" ht="13.5" customHeight="1" x14ac:dyDescent="0.25">
      <c r="A111" s="146" t="str">
        <f>'Crisis Indicator Data'!A108</f>
        <v>Mixed Migration Flows in Somalia</v>
      </c>
      <c r="B111" s="147" t="str">
        <f>'Crisis Indicator Data'!B108</f>
        <v>International displacement</v>
      </c>
      <c r="C111" s="147" t="str">
        <f>'Crisis Indicator Data'!C108</f>
        <v>SOM002</v>
      </c>
      <c r="D111" s="147" t="str">
        <f>'Crisis Indicator Data'!D108</f>
        <v>Somalia</v>
      </c>
      <c r="E111" s="148" t="str">
        <f>'Crisis Indicator Data'!E108</f>
        <v>SOM</v>
      </c>
      <c r="F111" s="242" t="str">
        <f>IF(B111="Regional crisis",(IF(VLOOKUP($C111,'Regional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x</v>
      </c>
      <c r="G111" s="242">
        <f>IF(B111="Regional crisis",(IF(VLOOKUP($C111,'Regional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4.3</v>
      </c>
      <c r="H111" s="242">
        <f t="shared" si="39"/>
        <v>4.3</v>
      </c>
      <c r="I111" s="242">
        <f>IF(B111="Regional crisis",(IF(VLOOKUP($C111,'Regional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0</v>
      </c>
      <c r="J111" s="242">
        <f>IF(B111="Regional crisis",(IF(VLOOKUP($C111,'Regional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v>
      </c>
      <c r="K111" s="242">
        <f t="shared" si="40"/>
        <v>0</v>
      </c>
      <c r="L111" s="242" t="str">
        <f>IF(B111="Regional crisis",(IF(VLOOKUP($C111,'Regional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x</v>
      </c>
      <c r="M111" s="242">
        <f>IF(B111="Regional crisis",(IF(VLOOKUP($C111,'Regional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1.5</v>
      </c>
      <c r="N111" s="242">
        <f t="shared" si="41"/>
        <v>1.5</v>
      </c>
      <c r="O111" s="242">
        <f t="shared" si="42"/>
        <v>1.9333333333333333</v>
      </c>
      <c r="P111" s="242">
        <f>IF(B111="Regional crisis",VLOOKUP(C111,'Regional Crises'!$B$1:$R$69,12,FALSE),VLOOKUP(E111,'Country Indicator Data'!$B$4:$I$300,8,FALSE))</f>
        <v>10</v>
      </c>
      <c r="Q111" s="242">
        <f>IF($B111="Regional crisis",((IF(VLOOKUP($C111,'Regional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4.5999999999999996</v>
      </c>
      <c r="R111" s="242">
        <f t="shared" si="43"/>
        <v>7.3</v>
      </c>
      <c r="S111" s="242">
        <f>IF(B111="Regional crisis",((IF(VLOOKUP($C111,'Regional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4.5999999999999996</v>
      </c>
      <c r="T111" s="242">
        <f>IF(B111="Regional crisis",((IF(VLOOKUP($C111,'Regional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4.9000000000000004</v>
      </c>
      <c r="U111" s="242">
        <f>IF(B111="Regional crisis",((IF(VLOOKUP($C111,'Regional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4.5</v>
      </c>
      <c r="V111" s="242">
        <f>IF(B111="Regional crisis",((IF(VLOOKUP($C111,'Regional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4.7</v>
      </c>
      <c r="W111" s="242">
        <f t="shared" si="44"/>
        <v>4.7</v>
      </c>
      <c r="X111" s="242">
        <f t="shared" si="45"/>
        <v>4.5999999999999996</v>
      </c>
      <c r="Y111" s="249">
        <f>IF('Core Indicators'!FC108="x","x",IF('Core Indicators'!FC108&gt;=5,5,IF('Core Indicators'!FC108&gt;=4,4,IF('Core Indicators'!FC108&gt;=3,3,IF('Core Indicators'!FC108&gt;=2,2,IF('Core Indicators'!FC108&gt;=1,1,0))))))</f>
        <v>1</v>
      </c>
      <c r="Z111" s="242">
        <f t="shared" si="46"/>
        <v>1</v>
      </c>
      <c r="AA111" s="249">
        <f>'Crisis Indicator Data'!Y108</f>
        <v>1</v>
      </c>
      <c r="AB111" s="249">
        <f>'Crisis Indicator Data'!Z108</f>
        <v>3</v>
      </c>
      <c r="AC111" s="249">
        <f>'Crisis Indicator Data'!AA108</f>
        <v>3</v>
      </c>
      <c r="AD111" s="249">
        <f>'Crisis Indicator Data'!AB108</f>
        <v>2</v>
      </c>
      <c r="AE111" s="249">
        <f t="shared" si="47"/>
        <v>4</v>
      </c>
      <c r="AF111" s="249">
        <f>'Crisis Indicator Data'!AC108</f>
        <v>2</v>
      </c>
      <c r="AG111" s="249">
        <f>'Crisis Indicator Data'!AD108</f>
        <v>3</v>
      </c>
      <c r="AH111" s="249">
        <f t="shared" si="48"/>
        <v>5</v>
      </c>
      <c r="AI111" s="249">
        <f>'Crisis Indicator Data'!AE108</f>
        <v>3</v>
      </c>
      <c r="AJ111" s="249">
        <f>'Crisis Indicator Data'!AF108</f>
        <v>2</v>
      </c>
      <c r="AK111" s="249">
        <f>'Crisis Indicator Data'!AG108</f>
        <v>3</v>
      </c>
      <c r="AL111" s="249">
        <f t="shared" si="49"/>
        <v>5</v>
      </c>
      <c r="AM111" s="242">
        <f t="shared" si="50"/>
        <v>5</v>
      </c>
      <c r="AN111" s="242">
        <f t="shared" si="51"/>
        <v>3</v>
      </c>
    </row>
    <row r="112" spans="1:40" ht="13.5" customHeight="1" x14ac:dyDescent="0.25">
      <c r="A112" s="146" t="str">
        <f>'Crisis Indicator Data'!A109</f>
        <v>Floods in Somalia</v>
      </c>
      <c r="B112" s="147" t="str">
        <f>'Crisis Indicator Data'!B109</f>
        <v>Flood</v>
      </c>
      <c r="C112" s="147" t="str">
        <f>'Crisis Indicator Data'!C109</f>
        <v>SOM004</v>
      </c>
      <c r="D112" s="147" t="str">
        <f>'Crisis Indicator Data'!D109</f>
        <v>Somalia</v>
      </c>
      <c r="E112" s="148" t="str">
        <f>'Crisis Indicator Data'!E109</f>
        <v>SOM</v>
      </c>
      <c r="F112" s="242" t="str">
        <f>IF(B112="Regional crisis",(IF(VLOOKUP($C112,'Regional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x</v>
      </c>
      <c r="G112" s="242">
        <f>IF(B112="Regional crisis",(IF(VLOOKUP($C112,'Regional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4.3</v>
      </c>
      <c r="H112" s="242">
        <f t="shared" si="39"/>
        <v>4.3</v>
      </c>
      <c r="I112" s="242">
        <f>IF(B112="Regional crisis",(IF(VLOOKUP($C112,'Regional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0</v>
      </c>
      <c r="J112" s="242">
        <f>IF(B112="Regional crisis",(IF(VLOOKUP($C112,'Regional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v>
      </c>
      <c r="K112" s="242">
        <f t="shared" si="40"/>
        <v>0</v>
      </c>
      <c r="L112" s="242" t="str">
        <f>IF(B112="Regional crisis",(IF(VLOOKUP($C112,'Regional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x</v>
      </c>
      <c r="M112" s="242">
        <f>IF(B112="Regional crisis",(IF(VLOOKUP($C112,'Regional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1.5</v>
      </c>
      <c r="N112" s="242">
        <f t="shared" si="41"/>
        <v>1.5</v>
      </c>
      <c r="O112" s="242">
        <f t="shared" si="42"/>
        <v>1.9333333333333333</v>
      </c>
      <c r="P112" s="242">
        <f>IF(B112="Regional crisis",VLOOKUP(C112,'Regional Crises'!$B$1:$R$69,12,FALSE),VLOOKUP(E112,'Country Indicator Data'!$B$4:$I$300,8,FALSE))</f>
        <v>10</v>
      </c>
      <c r="Q112" s="242">
        <f>IF($B112="Regional crisis",((IF(VLOOKUP($C112,'Regional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4.5999999999999996</v>
      </c>
      <c r="R112" s="242">
        <f t="shared" si="43"/>
        <v>7.3</v>
      </c>
      <c r="S112" s="242">
        <f>IF(B112="Regional crisis",((IF(VLOOKUP($C112,'Regional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4.5999999999999996</v>
      </c>
      <c r="T112" s="242">
        <f>IF(B112="Regional crisis",((IF(VLOOKUP($C112,'Regional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4.9000000000000004</v>
      </c>
      <c r="U112" s="242">
        <f>IF(B112="Regional crisis",((IF(VLOOKUP($C112,'Regional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4.5</v>
      </c>
      <c r="V112" s="242">
        <f>IF(B112="Regional crisis",((IF(VLOOKUP($C112,'Regional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4.7</v>
      </c>
      <c r="W112" s="242">
        <f t="shared" si="44"/>
        <v>4.7</v>
      </c>
      <c r="X112" s="242">
        <f t="shared" si="45"/>
        <v>4.5999999999999996</v>
      </c>
      <c r="Y112" s="249">
        <f>IF('Core Indicators'!FC109="x","x",IF('Core Indicators'!FC109&gt;=5,5,IF('Core Indicators'!FC109&gt;=4,4,IF('Core Indicators'!FC109&gt;=3,3,IF('Core Indicators'!FC109&gt;=2,2,IF('Core Indicators'!FC109&gt;=1,1,0))))))</f>
        <v>2</v>
      </c>
      <c r="Z112" s="242">
        <f t="shared" si="46"/>
        <v>2</v>
      </c>
      <c r="AA112" s="249">
        <f>'Crisis Indicator Data'!Y109</f>
        <v>1</v>
      </c>
      <c r="AB112" s="249">
        <f>'Crisis Indicator Data'!Z109</f>
        <v>3</v>
      </c>
      <c r="AC112" s="249">
        <f>'Crisis Indicator Data'!AA109</f>
        <v>3</v>
      </c>
      <c r="AD112" s="249">
        <f>'Crisis Indicator Data'!AB109</f>
        <v>2</v>
      </c>
      <c r="AE112" s="249">
        <f t="shared" si="47"/>
        <v>4</v>
      </c>
      <c r="AF112" s="249">
        <f>'Crisis Indicator Data'!AC109</f>
        <v>0</v>
      </c>
      <c r="AG112" s="249">
        <f>'Crisis Indicator Data'!AD109</f>
        <v>2</v>
      </c>
      <c r="AH112" s="249">
        <f t="shared" si="48"/>
        <v>2</v>
      </c>
      <c r="AI112" s="249">
        <f>'Crisis Indicator Data'!AE109</f>
        <v>3</v>
      </c>
      <c r="AJ112" s="249">
        <f>'Crisis Indicator Data'!AF109</f>
        <v>2</v>
      </c>
      <c r="AK112" s="249">
        <f>'Crisis Indicator Data'!AG109</f>
        <v>3</v>
      </c>
      <c r="AL112" s="249">
        <f t="shared" si="49"/>
        <v>5</v>
      </c>
      <c r="AM112" s="242">
        <f t="shared" si="50"/>
        <v>4</v>
      </c>
      <c r="AN112" s="242">
        <f t="shared" si="51"/>
        <v>3</v>
      </c>
    </row>
    <row r="113" spans="1:40" ht="13.5" customHeight="1" x14ac:dyDescent="0.25">
      <c r="A113" s="146" t="str">
        <f>'Crisis Indicator Data'!A110</f>
        <v>Complex crisis in South Sudan</v>
      </c>
      <c r="B113" s="147" t="str">
        <f>'Crisis Indicator Data'!B110</f>
        <v>Complex crisis</v>
      </c>
      <c r="C113" s="147" t="str">
        <f>'Crisis Indicator Data'!C110</f>
        <v>SSD001</v>
      </c>
      <c r="D113" s="147" t="str">
        <f>'Crisis Indicator Data'!D110</f>
        <v>South Sudan</v>
      </c>
      <c r="E113" s="148" t="str">
        <f>'Crisis Indicator Data'!E110</f>
        <v>SSD</v>
      </c>
      <c r="F113" s="242">
        <f>IF(B113="Regional crisis",(IF(VLOOKUP($C113,'Regional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1.4</v>
      </c>
      <c r="G113" s="242">
        <f>IF(B113="Regional crisis",(IF(VLOOKUP($C113,'Regional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3.7</v>
      </c>
      <c r="H113" s="242">
        <f t="shared" si="39"/>
        <v>2.5499999999999998</v>
      </c>
      <c r="I113" s="242">
        <f>IF(B113="Regional crisis",(IF(VLOOKUP($C113,'Regional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3.9</v>
      </c>
      <c r="J113" s="242">
        <f>IF(B113="Regional crisis",(IF(VLOOKUP($C113,'Regional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v>
      </c>
      <c r="K113" s="242">
        <f t="shared" si="40"/>
        <v>1.95</v>
      </c>
      <c r="L113" s="242" t="str">
        <f>IF(B113="Regional crisis",(IF(VLOOKUP($C113,'Regional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x</v>
      </c>
      <c r="M113" s="242">
        <f>IF(B113="Regional crisis",(IF(VLOOKUP($C113,'Regional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2.4</v>
      </c>
      <c r="N113" s="242">
        <f t="shared" si="41"/>
        <v>2.4</v>
      </c>
      <c r="O113" s="242">
        <f t="shared" si="42"/>
        <v>2.3000000000000003</v>
      </c>
      <c r="P113" s="242">
        <f>IF(B113="Regional crisis",VLOOKUP(C113,'Regional Crises'!$B$1:$R$69,12,FALSE),VLOOKUP(E113,'Country Indicator Data'!$B$4:$I$300,8,FALSE))</f>
        <v>10</v>
      </c>
      <c r="Q113" s="242">
        <f>IF($B113="Regional crisis",((IF(VLOOKUP($C113,'Regional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4.4000000000000004</v>
      </c>
      <c r="R113" s="242">
        <f t="shared" si="43"/>
        <v>7.2</v>
      </c>
      <c r="S113" s="242">
        <f>IF(B113="Regional crisis",((IF(VLOOKUP($C113,'Regional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4.4000000000000004</v>
      </c>
      <c r="T113" s="242">
        <f>IF(B113="Regional crisis",((IF(VLOOKUP($C113,'Regional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4.5</v>
      </c>
      <c r="U113" s="242">
        <f>IF(B113="Regional crisis",((IF(VLOOKUP($C113,'Regional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3.9</v>
      </c>
      <c r="V113" s="242">
        <f>IF(B113="Regional crisis",((IF(VLOOKUP($C113,'Regional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5</v>
      </c>
      <c r="W113" s="242">
        <f t="shared" si="44"/>
        <v>4.5</v>
      </c>
      <c r="X113" s="242">
        <f t="shared" si="45"/>
        <v>4.7</v>
      </c>
      <c r="Y113" s="249">
        <f>IF('Core Indicators'!FC110="x","x",IF('Core Indicators'!FC110&gt;=5,5,IF('Core Indicators'!FC110&gt;=4,4,IF('Core Indicators'!FC110&gt;=3,3,IF('Core Indicators'!FC110&gt;=2,2,IF('Core Indicators'!FC110&gt;=1,1,0))))))</f>
        <v>5</v>
      </c>
      <c r="Z113" s="242">
        <f t="shared" si="46"/>
        <v>5</v>
      </c>
      <c r="AA113" s="249">
        <f>'Crisis Indicator Data'!Y110</f>
        <v>1</v>
      </c>
      <c r="AB113" s="249">
        <f>'Crisis Indicator Data'!Z110</f>
        <v>3</v>
      </c>
      <c r="AC113" s="249">
        <f>'Crisis Indicator Data'!AA110</f>
        <v>3</v>
      </c>
      <c r="AD113" s="249">
        <f>'Crisis Indicator Data'!AB110</f>
        <v>3</v>
      </c>
      <c r="AE113" s="249">
        <f t="shared" si="47"/>
        <v>5</v>
      </c>
      <c r="AF113" s="249">
        <f>'Crisis Indicator Data'!AC110</f>
        <v>0</v>
      </c>
      <c r="AG113" s="249">
        <f>'Crisis Indicator Data'!AD110</f>
        <v>2</v>
      </c>
      <c r="AH113" s="249">
        <f t="shared" si="48"/>
        <v>2</v>
      </c>
      <c r="AI113" s="249">
        <f>'Crisis Indicator Data'!AE110</f>
        <v>3</v>
      </c>
      <c r="AJ113" s="249">
        <f>'Crisis Indicator Data'!AF110</f>
        <v>3</v>
      </c>
      <c r="AK113" s="249">
        <f>'Crisis Indicator Data'!AG110</f>
        <v>2</v>
      </c>
      <c r="AL113" s="249">
        <f t="shared" si="49"/>
        <v>5</v>
      </c>
      <c r="AM113" s="242">
        <f t="shared" si="50"/>
        <v>4</v>
      </c>
      <c r="AN113" s="242">
        <f t="shared" si="51"/>
        <v>4.5</v>
      </c>
    </row>
    <row r="114" spans="1:40" ht="13.5" customHeight="1" x14ac:dyDescent="0.25">
      <c r="A114" s="146" t="str">
        <f>'Crisis Indicator Data'!A111</f>
        <v>Food Security Crisis in Eswatini</v>
      </c>
      <c r="B114" s="147" t="str">
        <f>'Crisis Indicator Data'!B111</f>
        <v>Food Security</v>
      </c>
      <c r="C114" s="147" t="str">
        <f>'Crisis Indicator Data'!C111</f>
        <v>SWZ001</v>
      </c>
      <c r="D114" s="147" t="str">
        <f>'Crisis Indicator Data'!D111</f>
        <v>Eswatini</v>
      </c>
      <c r="E114" s="148" t="str">
        <f>'Crisis Indicator Data'!E111</f>
        <v>SWZ</v>
      </c>
      <c r="F114" s="242">
        <f>IF(B114="Regional crisis",(IF(VLOOKUP($C114,'Regional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3.2</v>
      </c>
      <c r="G114" s="242">
        <f>IF(B114="Regional crisis",(IF(VLOOKUP($C114,'Regional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3.2</v>
      </c>
      <c r="H114" s="242">
        <f t="shared" si="39"/>
        <v>3.2</v>
      </c>
      <c r="I114" s="242">
        <f>IF(B114="Regional crisis",(IF(VLOOKUP($C114,'Regional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0</v>
      </c>
      <c r="J114" s="242">
        <f>IF(B114="Regional crisis",(IF(VLOOKUP($C114,'Regional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v>
      </c>
      <c r="K114" s="242">
        <f t="shared" si="40"/>
        <v>0</v>
      </c>
      <c r="L114" s="242">
        <f>IF(B114="Regional crisis",(IF(VLOOKUP($C114,'Regional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3.9</v>
      </c>
      <c r="M114" s="242">
        <f>IF(B114="Regional crisis",(IF(VLOOKUP($C114,'Regional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3.7</v>
      </c>
      <c r="N114" s="242">
        <f t="shared" si="41"/>
        <v>3.8</v>
      </c>
      <c r="O114" s="242">
        <f t="shared" si="42"/>
        <v>2.3333333333333335</v>
      </c>
      <c r="P114" s="242">
        <f>IF(B114="Regional crisis",VLOOKUP(C114,'Regional Crises'!$B$1:$R$69,12,FALSE),VLOOKUP(E114,'Country Indicator Data'!$B$4:$I$300,8,FALSE))</f>
        <v>6</v>
      </c>
      <c r="Q114" s="242">
        <f>IF($B114="Regional crisis",((IF(VLOOKUP($C114,'Regional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1.1000000000000001</v>
      </c>
      <c r="R114" s="242">
        <f t="shared" si="43"/>
        <v>3.55</v>
      </c>
      <c r="S114" s="242">
        <f>IF(B114="Regional crisis",((IF(VLOOKUP($C114,'Regional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3.3</v>
      </c>
      <c r="T114" s="242">
        <f>IF(B114="Regional crisis",((IF(VLOOKUP($C114,'Regional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242">
        <f>IF(B114="Regional crisis",((IF(VLOOKUP($C114,'Regional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3.8</v>
      </c>
      <c r="V114" s="242">
        <f>IF(B114="Regional crisis",((IF(VLOOKUP($C114,'Regional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4.0999999999999996</v>
      </c>
      <c r="W114" s="242">
        <f t="shared" si="44"/>
        <v>3.6</v>
      </c>
      <c r="X114" s="242">
        <f t="shared" si="45"/>
        <v>3.2</v>
      </c>
      <c r="Y114" s="249">
        <f>IF('Core Indicators'!FC111="x","x",IF('Core Indicators'!FC111&gt;=5,5,IF('Core Indicators'!FC111&gt;=4,4,IF('Core Indicators'!FC111&gt;=3,3,IF('Core Indicators'!FC111&gt;=2,2,IF('Core Indicators'!FC111&gt;=1,1,0))))))</f>
        <v>1</v>
      </c>
      <c r="Z114" s="242">
        <f t="shared" si="46"/>
        <v>1</v>
      </c>
      <c r="AA114" s="249">
        <f>'Crisis Indicator Data'!Y111</f>
        <v>0</v>
      </c>
      <c r="AB114" s="249">
        <f>'Crisis Indicator Data'!Z111</f>
        <v>0</v>
      </c>
      <c r="AC114" s="249">
        <f>'Crisis Indicator Data'!AA111</f>
        <v>0</v>
      </c>
      <c r="AD114" s="249">
        <f>'Crisis Indicator Data'!AB111</f>
        <v>0</v>
      </c>
      <c r="AE114" s="249">
        <f t="shared" si="47"/>
        <v>0</v>
      </c>
      <c r="AF114" s="249">
        <f>'Crisis Indicator Data'!AC111</f>
        <v>0</v>
      </c>
      <c r="AG114" s="249">
        <f>'Crisis Indicator Data'!AD111</f>
        <v>2</v>
      </c>
      <c r="AH114" s="249">
        <f t="shared" si="48"/>
        <v>2</v>
      </c>
      <c r="AI114" s="249">
        <f>'Crisis Indicator Data'!AE111</f>
        <v>0</v>
      </c>
      <c r="AJ114" s="249">
        <f>'Crisis Indicator Data'!AF111</f>
        <v>0</v>
      </c>
      <c r="AK114" s="249">
        <f>'Crisis Indicator Data'!AG111</f>
        <v>1</v>
      </c>
      <c r="AL114" s="249">
        <f t="shared" si="49"/>
        <v>1</v>
      </c>
      <c r="AM114" s="242">
        <f t="shared" si="50"/>
        <v>1</v>
      </c>
      <c r="AN114" s="242">
        <f t="shared" si="51"/>
        <v>1</v>
      </c>
    </row>
    <row r="115" spans="1:40" ht="13.5" customHeight="1" x14ac:dyDescent="0.25">
      <c r="A115" s="146" t="str">
        <f>'Crisis Indicator Data'!A112</f>
        <v>Syrian conflict</v>
      </c>
      <c r="B115" s="147" t="str">
        <f>'Crisis Indicator Data'!B112</f>
        <v>Complex crisis</v>
      </c>
      <c r="C115" s="147" t="str">
        <f>'Crisis Indicator Data'!C112</f>
        <v>SYR001</v>
      </c>
      <c r="D115" s="147" t="str">
        <f>'Crisis Indicator Data'!D112</f>
        <v>Syria</v>
      </c>
      <c r="E115" s="148" t="str">
        <f>'Crisis Indicator Data'!E112</f>
        <v>SYR</v>
      </c>
      <c r="F115" s="242">
        <f>IF(B115="Regional crisis",(IF(VLOOKUP($C115,'Regional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4.5999999999999996</v>
      </c>
      <c r="G115" s="242">
        <f>IF(B115="Regional crisis",(IF(VLOOKUP($C115,'Regional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4.0999999999999996</v>
      </c>
      <c r="H115" s="242">
        <f t="shared" si="39"/>
        <v>4.3499999999999996</v>
      </c>
      <c r="I115" s="242">
        <f>IF(B115="Regional crisis",(IF(VLOOKUP($C115,'Regional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2.7</v>
      </c>
      <c r="J115" s="242">
        <f>IF(B115="Regional crisis",(IF(VLOOKUP($C115,'Regional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5</v>
      </c>
      <c r="K115" s="242">
        <f t="shared" si="40"/>
        <v>3.85</v>
      </c>
      <c r="L115" s="242">
        <f>IF(B115="Regional crisis",(IF(VLOOKUP($C115,'Regional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3.6</v>
      </c>
      <c r="M115" s="242">
        <f>IF(B115="Regional crisis",(IF(VLOOKUP($C115,'Regional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1.6</v>
      </c>
      <c r="N115" s="242">
        <f t="shared" si="41"/>
        <v>2.6</v>
      </c>
      <c r="O115" s="242">
        <f t="shared" si="42"/>
        <v>3.5999999999999996</v>
      </c>
      <c r="P115" s="242">
        <f>IF(B115="Regional crisis",VLOOKUP(C115,'Regional Crises'!$B$1:$R$69,12,FALSE),VLOOKUP(E115,'Country Indicator Data'!$B$4:$I$300,8,FALSE))</f>
        <v>10</v>
      </c>
      <c r="Q115" s="242">
        <f>IF($B115="Regional crisis",((IF(VLOOKUP($C115,'Regional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5</v>
      </c>
      <c r="R115" s="242">
        <f t="shared" si="43"/>
        <v>7.5</v>
      </c>
      <c r="S115" s="242">
        <f>IF(B115="Regional crisis",((IF(VLOOKUP($C115,'Regional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4.4000000000000004</v>
      </c>
      <c r="T115" s="242">
        <f>IF(B115="Regional crisis",((IF(VLOOKUP($C115,'Regional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4.5999999999999996</v>
      </c>
      <c r="U115" s="242">
        <f>IF(B115="Regional crisis",((IF(VLOOKUP($C115,'Regional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4.3</v>
      </c>
      <c r="V115" s="242">
        <f>IF(B115="Regional crisis",((IF(VLOOKUP($C115,'Regional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5</v>
      </c>
      <c r="W115" s="242">
        <f t="shared" si="44"/>
        <v>4.5999999999999996</v>
      </c>
      <c r="X115" s="242">
        <f t="shared" si="45"/>
        <v>5.2</v>
      </c>
      <c r="Y115" s="249">
        <f>IF('Core Indicators'!FC112="x","x",IF('Core Indicators'!FC112&gt;=5,5,IF('Core Indicators'!FC112&gt;=4,4,IF('Core Indicators'!FC112&gt;=3,3,IF('Core Indicators'!FC112&gt;=2,2,IF('Core Indicators'!FC112&gt;=1,1,0))))))</f>
        <v>5</v>
      </c>
      <c r="Z115" s="242">
        <f t="shared" si="46"/>
        <v>5</v>
      </c>
      <c r="AA115" s="249">
        <f>'Crisis Indicator Data'!Y112</f>
        <v>1</v>
      </c>
      <c r="AB115" s="249">
        <f>'Crisis Indicator Data'!Z112</f>
        <v>3</v>
      </c>
      <c r="AC115" s="249">
        <f>'Crisis Indicator Data'!AA112</f>
        <v>2</v>
      </c>
      <c r="AD115" s="249">
        <f>'Crisis Indicator Data'!AB112</f>
        <v>3</v>
      </c>
      <c r="AE115" s="249">
        <f t="shared" si="47"/>
        <v>4</v>
      </c>
      <c r="AF115" s="249">
        <f>'Crisis Indicator Data'!AC112</f>
        <v>2</v>
      </c>
      <c r="AG115" s="249">
        <f>'Crisis Indicator Data'!AD112</f>
        <v>3</v>
      </c>
      <c r="AH115" s="249">
        <f t="shared" si="48"/>
        <v>5</v>
      </c>
      <c r="AI115" s="249">
        <f>'Crisis Indicator Data'!AE112</f>
        <v>3</v>
      </c>
      <c r="AJ115" s="249">
        <f>'Crisis Indicator Data'!AF112</f>
        <v>2</v>
      </c>
      <c r="AK115" s="249">
        <f>'Crisis Indicator Data'!AG112</f>
        <v>3</v>
      </c>
      <c r="AL115" s="249">
        <f t="shared" si="49"/>
        <v>5</v>
      </c>
      <c r="AM115" s="242">
        <f t="shared" si="50"/>
        <v>5</v>
      </c>
      <c r="AN115" s="242">
        <f t="shared" si="51"/>
        <v>5</v>
      </c>
    </row>
    <row r="116" spans="1:40" ht="13.5" customHeight="1" x14ac:dyDescent="0.25">
      <c r="A116" s="146" t="str">
        <f>'Crisis Indicator Data'!A113</f>
        <v>Complex crisis in Chad</v>
      </c>
      <c r="B116" s="147" t="str">
        <f>'Crisis Indicator Data'!B113</f>
        <v>Multiple crises country</v>
      </c>
      <c r="C116" s="147" t="str">
        <f>'Crisis Indicator Data'!C113</f>
        <v>TCD001</v>
      </c>
      <c r="D116" s="147" t="str">
        <f>'Crisis Indicator Data'!D113</f>
        <v>Chad</v>
      </c>
      <c r="E116" s="148" t="str">
        <f>'Crisis Indicator Data'!E113</f>
        <v>TCD</v>
      </c>
      <c r="F116" s="242">
        <f>IF(B116="Regional crisis",(IF(VLOOKUP($C116,'Regional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1.8</v>
      </c>
      <c r="G116" s="242">
        <f>IF(B116="Regional crisis",(IF(VLOOKUP($C116,'Regional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3.5</v>
      </c>
      <c r="H116" s="242">
        <f t="shared" si="39"/>
        <v>2.65</v>
      </c>
      <c r="I116" s="242">
        <f>IF(B116="Regional crisis",(IF(VLOOKUP($C116,'Regional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4.5999999999999996</v>
      </c>
      <c r="J116" s="242">
        <f>IF(B116="Regional crisis",(IF(VLOOKUP($C116,'Regional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1.9</v>
      </c>
      <c r="K116" s="242">
        <f t="shared" si="40"/>
        <v>3.25</v>
      </c>
      <c r="L116" s="242">
        <f>IF(B116="Regional crisis",(IF(VLOOKUP($C116,'Regional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4.7</v>
      </c>
      <c r="M116" s="242">
        <f>IF(B116="Regional crisis",(IF(VLOOKUP($C116,'Regional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2.2999999999999998</v>
      </c>
      <c r="N116" s="242">
        <f t="shared" si="41"/>
        <v>3.5</v>
      </c>
      <c r="O116" s="242">
        <f t="shared" si="42"/>
        <v>3.1333333333333333</v>
      </c>
      <c r="P116" s="242">
        <f>IF(B116="Regional crisis",VLOOKUP(C116,'Regional Crises'!$B$1:$R$69,12,FALSE),VLOOKUP(E116,'Country Indicator Data'!$B$4:$I$300,8,FALSE))</f>
        <v>10</v>
      </c>
      <c r="Q116" s="242">
        <f>IF($B116="Regional crisis",((IF(VLOOKUP($C116,'Regional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3.4</v>
      </c>
      <c r="R116" s="242">
        <f t="shared" si="43"/>
        <v>6.7</v>
      </c>
      <c r="S116" s="242">
        <f>IF(B116="Regional crisis",((IF(VLOOKUP($C116,'Regional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4</v>
      </c>
      <c r="T116" s="242">
        <f>IF(B116="Regional crisis",((IF(VLOOKUP($C116,'Regional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3.8</v>
      </c>
      <c r="U116" s="242">
        <f>IF(B116="Regional crisis",((IF(VLOOKUP($C116,'Regional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4.0999999999999996</v>
      </c>
      <c r="V116" s="242">
        <f>IF(B116="Regional crisis",((IF(VLOOKUP($C116,'Regional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4.2</v>
      </c>
      <c r="W116" s="242">
        <f t="shared" si="44"/>
        <v>4</v>
      </c>
      <c r="X116" s="242">
        <f t="shared" si="45"/>
        <v>4.5999999999999996</v>
      </c>
      <c r="Y116" s="249">
        <f>IF('Core Indicators'!FC113="x","x",IF('Core Indicators'!FC113&gt;=5,5,IF('Core Indicators'!FC113&gt;=4,4,IF('Core Indicators'!FC113&gt;=3,3,IF('Core Indicators'!FC113&gt;=2,2,IF('Core Indicators'!FC113&gt;=1,1,0))))))</f>
        <v>5</v>
      </c>
      <c r="Z116" s="242">
        <f t="shared" si="46"/>
        <v>5</v>
      </c>
      <c r="AA116" s="249">
        <f>'Crisis Indicator Data'!Y113</f>
        <v>1</v>
      </c>
      <c r="AB116" s="249">
        <f>'Crisis Indicator Data'!Z113</f>
        <v>3</v>
      </c>
      <c r="AC116" s="249">
        <f>'Crisis Indicator Data'!AA113</f>
        <v>1</v>
      </c>
      <c r="AD116" s="249">
        <f>'Crisis Indicator Data'!AB113</f>
        <v>0</v>
      </c>
      <c r="AE116" s="249">
        <f t="shared" si="47"/>
        <v>2</v>
      </c>
      <c r="AF116" s="249">
        <f>'Crisis Indicator Data'!AC113</f>
        <v>0</v>
      </c>
      <c r="AG116" s="249">
        <f>'Crisis Indicator Data'!AD113</f>
        <v>2</v>
      </c>
      <c r="AH116" s="249">
        <f t="shared" si="48"/>
        <v>2</v>
      </c>
      <c r="AI116" s="249">
        <f>'Crisis Indicator Data'!AE113</f>
        <v>3</v>
      </c>
      <c r="AJ116" s="249">
        <f>'Crisis Indicator Data'!AF113</f>
        <v>2</v>
      </c>
      <c r="AK116" s="249">
        <f>'Crisis Indicator Data'!AG113</f>
        <v>3</v>
      </c>
      <c r="AL116" s="249">
        <f t="shared" si="49"/>
        <v>5</v>
      </c>
      <c r="AM116" s="242">
        <f t="shared" si="50"/>
        <v>3</v>
      </c>
      <c r="AN116" s="242">
        <f t="shared" si="51"/>
        <v>4</v>
      </c>
    </row>
    <row r="117" spans="1:40" ht="13.5" customHeight="1" x14ac:dyDescent="0.25">
      <c r="A117" s="146" t="str">
        <f>'Crisis Indicator Data'!A114</f>
        <v>Boko Haram in Chad</v>
      </c>
      <c r="B117" s="147" t="str">
        <f>'Crisis Indicator Data'!B114</f>
        <v>Conflict</v>
      </c>
      <c r="C117" s="147" t="str">
        <f>'Crisis Indicator Data'!C114</f>
        <v>TCD003</v>
      </c>
      <c r="D117" s="147" t="str">
        <f>'Crisis Indicator Data'!D114</f>
        <v>Chad</v>
      </c>
      <c r="E117" s="148" t="str">
        <f>'Crisis Indicator Data'!E114</f>
        <v>TCD</v>
      </c>
      <c r="F117" s="242">
        <f>IF(B117="Regional crisis",(IF(VLOOKUP($C117,'Regional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1.8</v>
      </c>
      <c r="G117" s="242">
        <f>IF(B117="Regional crisis",(IF(VLOOKUP($C117,'Regional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3.5</v>
      </c>
      <c r="H117" s="242">
        <f t="shared" si="39"/>
        <v>2.65</v>
      </c>
      <c r="I117" s="242">
        <f>IF(B117="Regional crisis",(IF(VLOOKUP($C117,'Regional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4.5999999999999996</v>
      </c>
      <c r="J117" s="242">
        <f>IF(B117="Regional crisis",(IF(VLOOKUP($C117,'Regional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1.9</v>
      </c>
      <c r="K117" s="242">
        <f t="shared" si="40"/>
        <v>3.25</v>
      </c>
      <c r="L117" s="242">
        <f>IF(B117="Regional crisis",(IF(VLOOKUP($C117,'Regional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4.7</v>
      </c>
      <c r="M117" s="242">
        <f>IF(B117="Regional crisis",(IF(VLOOKUP($C117,'Regional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2.2999999999999998</v>
      </c>
      <c r="N117" s="242">
        <f t="shared" si="41"/>
        <v>3.5</v>
      </c>
      <c r="O117" s="242">
        <f t="shared" si="42"/>
        <v>3.1333333333333333</v>
      </c>
      <c r="P117" s="242">
        <f>IF(B117="Regional crisis",VLOOKUP(C117,'Regional Crises'!$B$1:$R$69,12,FALSE),VLOOKUP(E117,'Country Indicator Data'!$B$4:$I$300,8,FALSE))</f>
        <v>10</v>
      </c>
      <c r="Q117" s="242">
        <f>IF($B117="Regional crisis",((IF(VLOOKUP($C117,'Regional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3.4</v>
      </c>
      <c r="R117" s="242">
        <f t="shared" si="43"/>
        <v>6.7</v>
      </c>
      <c r="S117" s="242">
        <f>IF(B117="Regional crisis",((IF(VLOOKUP($C117,'Regional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4</v>
      </c>
      <c r="T117" s="242">
        <f>IF(B117="Regional crisis",((IF(VLOOKUP($C117,'Regional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3.8</v>
      </c>
      <c r="U117" s="242">
        <f>IF(B117="Regional crisis",((IF(VLOOKUP($C117,'Regional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4.0999999999999996</v>
      </c>
      <c r="V117" s="242">
        <f>IF(B117="Regional crisis",((IF(VLOOKUP($C117,'Regional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4.2</v>
      </c>
      <c r="W117" s="242">
        <f t="shared" si="44"/>
        <v>4</v>
      </c>
      <c r="X117" s="242">
        <f t="shared" si="45"/>
        <v>4.5999999999999996</v>
      </c>
      <c r="Y117" s="249">
        <f>IF('Core Indicators'!FC114="x","x",IF('Core Indicators'!FC114&gt;=5,5,IF('Core Indicators'!FC114&gt;=4,4,IF('Core Indicators'!FC114&gt;=3,3,IF('Core Indicators'!FC114&gt;=2,2,IF('Core Indicators'!FC114&gt;=1,1,0))))))</f>
        <v>5</v>
      </c>
      <c r="Z117" s="242">
        <f t="shared" si="46"/>
        <v>5</v>
      </c>
      <c r="AA117" s="249">
        <f>'Crisis Indicator Data'!Y114</f>
        <v>2</v>
      </c>
      <c r="AB117" s="249">
        <f>'Crisis Indicator Data'!Z114</f>
        <v>3</v>
      </c>
      <c r="AC117" s="249">
        <f>'Crisis Indicator Data'!AA114</f>
        <v>1</v>
      </c>
      <c r="AD117" s="249">
        <f>'Crisis Indicator Data'!AB114</f>
        <v>0</v>
      </c>
      <c r="AE117" s="249">
        <f t="shared" si="47"/>
        <v>3</v>
      </c>
      <c r="AF117" s="249">
        <f>'Crisis Indicator Data'!AC114</f>
        <v>0</v>
      </c>
      <c r="AG117" s="249">
        <f>'Crisis Indicator Data'!AD114</f>
        <v>2</v>
      </c>
      <c r="AH117" s="249">
        <f t="shared" si="48"/>
        <v>2</v>
      </c>
      <c r="AI117" s="249">
        <f>'Crisis Indicator Data'!AE114</f>
        <v>3</v>
      </c>
      <c r="AJ117" s="249">
        <f>'Crisis Indicator Data'!AF114</f>
        <v>2</v>
      </c>
      <c r="AK117" s="249">
        <f>'Crisis Indicator Data'!AG114</f>
        <v>3</v>
      </c>
      <c r="AL117" s="249">
        <f t="shared" si="49"/>
        <v>5</v>
      </c>
      <c r="AM117" s="242">
        <f t="shared" si="50"/>
        <v>3</v>
      </c>
      <c r="AN117" s="242">
        <f t="shared" si="51"/>
        <v>4</v>
      </c>
    </row>
    <row r="118" spans="1:40" ht="13.5" customHeight="1" x14ac:dyDescent="0.25">
      <c r="A118" s="146" t="str">
        <f>'Crisis Indicator Data'!A115</f>
        <v>CAR refugees in Chad</v>
      </c>
      <c r="B118" s="147" t="str">
        <f>'Crisis Indicator Data'!B115</f>
        <v>International displacement</v>
      </c>
      <c r="C118" s="147" t="str">
        <f>'Crisis Indicator Data'!C115</f>
        <v>TCD004</v>
      </c>
      <c r="D118" s="147" t="str">
        <f>'Crisis Indicator Data'!D115</f>
        <v>Chad</v>
      </c>
      <c r="E118" s="148" t="str">
        <f>'Crisis Indicator Data'!E115</f>
        <v>TCD</v>
      </c>
      <c r="F118" s="242">
        <f>IF(B118="Regional crisis",(IF(VLOOKUP($C118,'Regional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1.8</v>
      </c>
      <c r="G118" s="242">
        <f>IF(B118="Regional crisis",(IF(VLOOKUP($C118,'Regional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3.5</v>
      </c>
      <c r="H118" s="242">
        <f t="shared" si="39"/>
        <v>2.65</v>
      </c>
      <c r="I118" s="242">
        <f>IF(B118="Regional crisis",(IF(VLOOKUP($C118,'Regional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4.5999999999999996</v>
      </c>
      <c r="J118" s="242">
        <f>IF(B118="Regional crisis",(IF(VLOOKUP($C118,'Regional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1.9</v>
      </c>
      <c r="K118" s="242">
        <f t="shared" si="40"/>
        <v>3.25</v>
      </c>
      <c r="L118" s="242">
        <f>IF(B118="Regional crisis",(IF(VLOOKUP($C118,'Regional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4.7</v>
      </c>
      <c r="M118" s="242">
        <f>IF(B118="Regional crisis",(IF(VLOOKUP($C118,'Regional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2.2999999999999998</v>
      </c>
      <c r="N118" s="242">
        <f t="shared" si="41"/>
        <v>3.5</v>
      </c>
      <c r="O118" s="242">
        <f t="shared" si="42"/>
        <v>3.1333333333333333</v>
      </c>
      <c r="P118" s="242">
        <f>IF(B118="Regional crisis",VLOOKUP(C118,'Regional Crises'!$B$1:$R$69,12,FALSE),VLOOKUP(E118,'Country Indicator Data'!$B$4:$I$300,8,FALSE))</f>
        <v>10</v>
      </c>
      <c r="Q118" s="242">
        <f>IF($B118="Regional crisis",((IF(VLOOKUP($C118,'Regional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3.4</v>
      </c>
      <c r="R118" s="242">
        <f t="shared" si="43"/>
        <v>6.7</v>
      </c>
      <c r="S118" s="242">
        <f>IF(B118="Regional crisis",((IF(VLOOKUP($C118,'Regional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4</v>
      </c>
      <c r="T118" s="242">
        <f>IF(B118="Regional crisis",((IF(VLOOKUP($C118,'Regional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3.8</v>
      </c>
      <c r="U118" s="242">
        <f>IF(B118="Regional crisis",((IF(VLOOKUP($C118,'Regional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4.0999999999999996</v>
      </c>
      <c r="V118" s="242">
        <f>IF(B118="Regional crisis",((IF(VLOOKUP($C118,'Regional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4.2</v>
      </c>
      <c r="W118" s="242">
        <f t="shared" si="44"/>
        <v>4</v>
      </c>
      <c r="X118" s="242">
        <f t="shared" si="45"/>
        <v>4.5999999999999996</v>
      </c>
      <c r="Y118" s="249">
        <f>IF('Core Indicators'!FC115="x","x",IF('Core Indicators'!FC115&gt;=5,5,IF('Core Indicators'!FC115&gt;=4,4,IF('Core Indicators'!FC115&gt;=3,3,IF('Core Indicators'!FC115&gt;=2,2,IF('Core Indicators'!FC115&gt;=1,1,0))))))</f>
        <v>3</v>
      </c>
      <c r="Z118" s="242">
        <f t="shared" si="46"/>
        <v>3</v>
      </c>
      <c r="AA118" s="249">
        <f>'Crisis Indicator Data'!Y115</f>
        <v>1</v>
      </c>
      <c r="AB118" s="249">
        <f>'Crisis Indicator Data'!Z115</f>
        <v>3</v>
      </c>
      <c r="AC118" s="249">
        <f>'Crisis Indicator Data'!AA115</f>
        <v>1</v>
      </c>
      <c r="AD118" s="249">
        <f>'Crisis Indicator Data'!AB115</f>
        <v>0</v>
      </c>
      <c r="AE118" s="249">
        <f t="shared" si="47"/>
        <v>2</v>
      </c>
      <c r="AF118" s="249">
        <f>'Crisis Indicator Data'!AC115</f>
        <v>0</v>
      </c>
      <c r="AG118" s="249">
        <f>'Crisis Indicator Data'!AD115</f>
        <v>2</v>
      </c>
      <c r="AH118" s="249">
        <f t="shared" si="48"/>
        <v>2</v>
      </c>
      <c r="AI118" s="249">
        <f>'Crisis Indicator Data'!AE115</f>
        <v>3</v>
      </c>
      <c r="AJ118" s="249">
        <f>'Crisis Indicator Data'!AF115</f>
        <v>0</v>
      </c>
      <c r="AK118" s="249">
        <f>'Crisis Indicator Data'!AG115</f>
        <v>3</v>
      </c>
      <c r="AL118" s="249">
        <f t="shared" si="49"/>
        <v>4</v>
      </c>
      <c r="AM118" s="242">
        <f t="shared" si="50"/>
        <v>3</v>
      </c>
      <c r="AN118" s="242">
        <f t="shared" si="51"/>
        <v>3</v>
      </c>
    </row>
    <row r="119" spans="1:40" ht="13.5" customHeight="1" x14ac:dyDescent="0.25">
      <c r="A119" s="146" t="str">
        <f>'Crisis Indicator Data'!A116</f>
        <v>Darfur refugees in Chad</v>
      </c>
      <c r="B119" s="147" t="str">
        <f>'Crisis Indicator Data'!B116</f>
        <v>International displacement</v>
      </c>
      <c r="C119" s="147" t="str">
        <f>'Crisis Indicator Data'!C116</f>
        <v>TCD005</v>
      </c>
      <c r="D119" s="147" t="str">
        <f>'Crisis Indicator Data'!D116</f>
        <v>Chad</v>
      </c>
      <c r="E119" s="148" t="str">
        <f>'Crisis Indicator Data'!E116</f>
        <v>TCD</v>
      </c>
      <c r="F119" s="242">
        <f>IF(B119="Regional crisis",(IF(VLOOKUP($C119,'Regional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1.8</v>
      </c>
      <c r="G119" s="242">
        <f>IF(B119="Regional crisis",(IF(VLOOKUP($C119,'Regional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3.5</v>
      </c>
      <c r="H119" s="242">
        <f t="shared" si="39"/>
        <v>2.65</v>
      </c>
      <c r="I119" s="242">
        <f>IF(B119="Regional crisis",(IF(VLOOKUP($C119,'Regional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4.5999999999999996</v>
      </c>
      <c r="J119" s="242">
        <f>IF(B119="Regional crisis",(IF(VLOOKUP($C119,'Regional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1.9</v>
      </c>
      <c r="K119" s="242">
        <f t="shared" si="40"/>
        <v>3.25</v>
      </c>
      <c r="L119" s="242">
        <f>IF(B119="Regional crisis",(IF(VLOOKUP($C119,'Regional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4.7</v>
      </c>
      <c r="M119" s="242">
        <f>IF(B119="Regional crisis",(IF(VLOOKUP($C119,'Regional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2.2999999999999998</v>
      </c>
      <c r="N119" s="242">
        <f t="shared" si="41"/>
        <v>3.5</v>
      </c>
      <c r="O119" s="242">
        <f t="shared" si="42"/>
        <v>3.1333333333333333</v>
      </c>
      <c r="P119" s="242">
        <f>IF(B119="Regional crisis",VLOOKUP(C119,'Regional Crises'!$B$1:$R$69,12,FALSE),VLOOKUP(E119,'Country Indicator Data'!$B$4:$I$300,8,FALSE))</f>
        <v>10</v>
      </c>
      <c r="Q119" s="242">
        <f>IF($B119="Regional crisis",((IF(VLOOKUP($C119,'Regional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3.4</v>
      </c>
      <c r="R119" s="242">
        <f t="shared" si="43"/>
        <v>6.7</v>
      </c>
      <c r="S119" s="242">
        <f>IF(B119="Regional crisis",((IF(VLOOKUP($C119,'Regional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4</v>
      </c>
      <c r="T119" s="242">
        <f>IF(B119="Regional crisis",((IF(VLOOKUP($C119,'Regional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3.8</v>
      </c>
      <c r="U119" s="242">
        <f>IF(B119="Regional crisis",((IF(VLOOKUP($C119,'Regional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4.0999999999999996</v>
      </c>
      <c r="V119" s="242">
        <f>IF(B119="Regional crisis",((IF(VLOOKUP($C119,'Regional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4.2</v>
      </c>
      <c r="W119" s="242">
        <f t="shared" si="44"/>
        <v>4</v>
      </c>
      <c r="X119" s="242">
        <f t="shared" si="45"/>
        <v>4.5999999999999996</v>
      </c>
      <c r="Y119" s="249">
        <f>IF('Core Indicators'!FC116="x","x",IF('Core Indicators'!FC116&gt;=5,5,IF('Core Indicators'!FC116&gt;=4,4,IF('Core Indicators'!FC116&gt;=3,3,IF('Core Indicators'!FC116&gt;=2,2,IF('Core Indicators'!FC116&gt;=1,1,0))))))</f>
        <v>2</v>
      </c>
      <c r="Z119" s="242">
        <f t="shared" si="46"/>
        <v>2</v>
      </c>
      <c r="AA119" s="249">
        <f>'Crisis Indicator Data'!Y116</f>
        <v>1</v>
      </c>
      <c r="AB119" s="249">
        <f>'Crisis Indicator Data'!Z116</f>
        <v>3</v>
      </c>
      <c r="AC119" s="249">
        <f>'Crisis Indicator Data'!AA116</f>
        <v>1</v>
      </c>
      <c r="AD119" s="249">
        <f>'Crisis Indicator Data'!AB116</f>
        <v>0</v>
      </c>
      <c r="AE119" s="249">
        <f t="shared" si="47"/>
        <v>2</v>
      </c>
      <c r="AF119" s="249">
        <f>'Crisis Indicator Data'!AC116</f>
        <v>0</v>
      </c>
      <c r="AG119" s="249">
        <f>'Crisis Indicator Data'!AD116</f>
        <v>2</v>
      </c>
      <c r="AH119" s="249">
        <f t="shared" si="48"/>
        <v>2</v>
      </c>
      <c r="AI119" s="249">
        <f>'Crisis Indicator Data'!AE116</f>
        <v>3</v>
      </c>
      <c r="AJ119" s="249">
        <f>'Crisis Indicator Data'!AF116</f>
        <v>0</v>
      </c>
      <c r="AK119" s="249">
        <f>'Crisis Indicator Data'!AG116</f>
        <v>3</v>
      </c>
      <c r="AL119" s="249">
        <f t="shared" si="49"/>
        <v>4</v>
      </c>
      <c r="AM119" s="242">
        <f t="shared" si="50"/>
        <v>3</v>
      </c>
      <c r="AN119" s="242">
        <f t="shared" si="51"/>
        <v>2.5</v>
      </c>
    </row>
    <row r="120" spans="1:40" ht="13.5" customHeight="1" x14ac:dyDescent="0.25">
      <c r="A120" s="146" t="str">
        <f>'Crisis Indicator Data'!A117</f>
        <v>Tibesti Conflict in Chad</v>
      </c>
      <c r="B120" s="147" t="str">
        <f>'Crisis Indicator Data'!B117</f>
        <v>Conflict</v>
      </c>
      <c r="C120" s="147" t="str">
        <f>'Crisis Indicator Data'!C117</f>
        <v>TCD006</v>
      </c>
      <c r="D120" s="147" t="str">
        <f>'Crisis Indicator Data'!D117</f>
        <v>Chad</v>
      </c>
      <c r="E120" s="148" t="str">
        <f>'Crisis Indicator Data'!E117</f>
        <v>TCD</v>
      </c>
      <c r="F120" s="242">
        <f>IF(B120="Regional crisis",(IF(VLOOKUP($C120,'Regional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1.8</v>
      </c>
      <c r="G120" s="242">
        <f>IF(B120="Regional crisis",(IF(VLOOKUP($C120,'Regional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3.5</v>
      </c>
      <c r="H120" s="242">
        <f t="shared" si="39"/>
        <v>2.65</v>
      </c>
      <c r="I120" s="242">
        <f>IF(B120="Regional crisis",(IF(VLOOKUP($C120,'Regional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4.5999999999999996</v>
      </c>
      <c r="J120" s="242">
        <f>IF(B120="Regional crisis",(IF(VLOOKUP($C120,'Regional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1.9</v>
      </c>
      <c r="K120" s="242">
        <f t="shared" si="40"/>
        <v>3.25</v>
      </c>
      <c r="L120" s="242">
        <f>IF(B120="Regional crisis",(IF(VLOOKUP($C120,'Regional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4.7</v>
      </c>
      <c r="M120" s="242">
        <f>IF(B120="Regional crisis",(IF(VLOOKUP($C120,'Regional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2.2999999999999998</v>
      </c>
      <c r="N120" s="242">
        <f t="shared" si="41"/>
        <v>3.5</v>
      </c>
      <c r="O120" s="242">
        <f t="shared" si="42"/>
        <v>3.1333333333333333</v>
      </c>
      <c r="P120" s="242">
        <f>IF(B120="Regional crisis",VLOOKUP(C120,'Regional Crises'!$B$1:$R$69,12,FALSE),VLOOKUP(E120,'Country Indicator Data'!$B$4:$I$300,8,FALSE))</f>
        <v>10</v>
      </c>
      <c r="Q120" s="242">
        <f>IF($B120="Regional crisis",((IF(VLOOKUP($C120,'Regional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3.4</v>
      </c>
      <c r="R120" s="242">
        <f t="shared" si="43"/>
        <v>6.7</v>
      </c>
      <c r="S120" s="242">
        <f>IF(B120="Regional crisis",((IF(VLOOKUP($C120,'Regional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4</v>
      </c>
      <c r="T120" s="242">
        <f>IF(B120="Regional crisis",((IF(VLOOKUP($C120,'Regional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3.8</v>
      </c>
      <c r="U120" s="242">
        <f>IF(B120="Regional crisis",((IF(VLOOKUP($C120,'Regional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4.0999999999999996</v>
      </c>
      <c r="V120" s="242">
        <f>IF(B120="Regional crisis",((IF(VLOOKUP($C120,'Regional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4.2</v>
      </c>
      <c r="W120" s="242">
        <f t="shared" si="44"/>
        <v>4</v>
      </c>
      <c r="X120" s="242">
        <f t="shared" si="45"/>
        <v>4.5999999999999996</v>
      </c>
      <c r="Y120" s="249">
        <f>IF('Core Indicators'!FC117="x","x",IF('Core Indicators'!FC117&gt;=5,5,IF('Core Indicators'!FC117&gt;=4,4,IF('Core Indicators'!FC117&gt;=3,3,IF('Core Indicators'!FC117&gt;=2,2,IF('Core Indicators'!FC117&gt;=1,1,0))))))</f>
        <v>3</v>
      </c>
      <c r="Z120" s="242">
        <f t="shared" si="46"/>
        <v>3</v>
      </c>
      <c r="AA120" s="249">
        <f>'Crisis Indicator Data'!Y117</f>
        <v>2</v>
      </c>
      <c r="AB120" s="249">
        <f>'Crisis Indicator Data'!Z117</f>
        <v>3</v>
      </c>
      <c r="AC120" s="249">
        <f>'Crisis Indicator Data'!AA117</f>
        <v>1</v>
      </c>
      <c r="AD120" s="249">
        <f>'Crisis Indicator Data'!AB117</f>
        <v>0</v>
      </c>
      <c r="AE120" s="249">
        <f t="shared" si="47"/>
        <v>3</v>
      </c>
      <c r="AF120" s="249">
        <f>'Crisis Indicator Data'!AC117</f>
        <v>0</v>
      </c>
      <c r="AG120" s="249">
        <f>'Crisis Indicator Data'!AD117</f>
        <v>2</v>
      </c>
      <c r="AH120" s="249">
        <f t="shared" si="48"/>
        <v>2</v>
      </c>
      <c r="AI120" s="249">
        <f>'Crisis Indicator Data'!AE117</f>
        <v>3</v>
      </c>
      <c r="AJ120" s="249">
        <f>'Crisis Indicator Data'!AF117</f>
        <v>0</v>
      </c>
      <c r="AK120" s="249">
        <f>'Crisis Indicator Data'!AG117</f>
        <v>3</v>
      </c>
      <c r="AL120" s="249">
        <f t="shared" si="49"/>
        <v>4</v>
      </c>
      <c r="AM120" s="242">
        <f t="shared" si="50"/>
        <v>3</v>
      </c>
      <c r="AN120" s="242">
        <f t="shared" si="51"/>
        <v>3</v>
      </c>
    </row>
    <row r="121" spans="1:40" ht="13.5" customHeight="1" x14ac:dyDescent="0.25">
      <c r="A121" s="146" t="str">
        <f>'Crisis Indicator Data'!A118</f>
        <v>Multiple situations in Thailand</v>
      </c>
      <c r="B121" s="147" t="str">
        <f>'Crisis Indicator Data'!B118</f>
        <v>Multiple crises country</v>
      </c>
      <c r="C121" s="147" t="str">
        <f>'Crisis Indicator Data'!C118</f>
        <v>THA001</v>
      </c>
      <c r="D121" s="147" t="str">
        <f>'Crisis Indicator Data'!D118</f>
        <v>Thailand</v>
      </c>
      <c r="E121" s="148" t="str">
        <f>'Crisis Indicator Data'!E118</f>
        <v>THA</v>
      </c>
      <c r="F121" s="242">
        <f>IF(B121="Regional crisis",(IF(VLOOKUP($C121,'Regional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2.1</v>
      </c>
      <c r="G121" s="242">
        <f>IF(B121="Regional crisis",(IF(VLOOKUP($C121,'Regional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3.4</v>
      </c>
      <c r="H121" s="242">
        <f t="shared" si="39"/>
        <v>2.75</v>
      </c>
      <c r="I121" s="242">
        <f>IF(B121="Regional crisis",(IF(VLOOKUP($C121,'Regional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1.6</v>
      </c>
      <c r="J121" s="242">
        <f>IF(B121="Regional crisis",(IF(VLOOKUP($C121,'Regional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0.5</v>
      </c>
      <c r="K121" s="242">
        <f t="shared" si="40"/>
        <v>1.05</v>
      </c>
      <c r="L121" s="242">
        <f>IF(B121="Regional crisis",(IF(VLOOKUP($C121,'Regional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2.5</v>
      </c>
      <c r="M121" s="242">
        <f>IF(B121="Regional crisis",(IF(VLOOKUP($C121,'Regional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1.2</v>
      </c>
      <c r="N121" s="242">
        <f t="shared" si="41"/>
        <v>1.85</v>
      </c>
      <c r="O121" s="242">
        <f t="shared" si="42"/>
        <v>1.8833333333333335</v>
      </c>
      <c r="P121" s="242">
        <f>IF(B121="Regional crisis",VLOOKUP(C121,'Regional Crises'!$B$1:$R$69,12,FALSE),VLOOKUP(E121,'Country Indicator Data'!$B$4:$I$300,8,FALSE))</f>
        <v>6</v>
      </c>
      <c r="Q121" s="242">
        <f>IF($B121="Regional crisis",((IF(VLOOKUP($C121,'Regional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2.2999999999999998</v>
      </c>
      <c r="R121" s="242">
        <f t="shared" si="43"/>
        <v>4.1500000000000004</v>
      </c>
      <c r="S121" s="242">
        <f>IF(B121="Regional crisis",((IF(VLOOKUP($C121,'Regional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3.2</v>
      </c>
      <c r="T121" s="242">
        <f>IF(B121="Regional crisis",((IF(VLOOKUP($C121,'Regional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2.4</v>
      </c>
      <c r="U121" s="242">
        <f>IF(B121="Regional crisis",((IF(VLOOKUP($C121,'Regional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3.4</v>
      </c>
      <c r="V121" s="242">
        <f>IF(B121="Regional crisis",((IF(VLOOKUP($C121,'Regional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3.4</v>
      </c>
      <c r="W121" s="242">
        <f t="shared" si="44"/>
        <v>3.1</v>
      </c>
      <c r="X121" s="242">
        <f t="shared" si="45"/>
        <v>3</v>
      </c>
      <c r="Y121" s="249">
        <f>IF('Core Indicators'!FC118="x","x",IF('Core Indicators'!FC118&gt;=5,5,IF('Core Indicators'!FC118&gt;=4,4,IF('Core Indicators'!FC118&gt;=3,3,IF('Core Indicators'!FC118&gt;=2,2,IF('Core Indicators'!FC118&gt;=1,1,0))))))</f>
        <v>2</v>
      </c>
      <c r="Z121" s="242">
        <f t="shared" si="46"/>
        <v>2</v>
      </c>
      <c r="AA121" s="249">
        <f>'Crisis Indicator Data'!Y118</f>
        <v>0</v>
      </c>
      <c r="AB121" s="249">
        <f>'Crisis Indicator Data'!Z118</f>
        <v>1</v>
      </c>
      <c r="AC121" s="249">
        <f>'Crisis Indicator Data'!AA118</f>
        <v>1</v>
      </c>
      <c r="AD121" s="249">
        <f>'Crisis Indicator Data'!AB118</f>
        <v>0</v>
      </c>
      <c r="AE121" s="249">
        <f t="shared" si="47"/>
        <v>2</v>
      </c>
      <c r="AF121" s="249">
        <f>'Crisis Indicator Data'!AC118</f>
        <v>2</v>
      </c>
      <c r="AG121" s="249">
        <f>'Crisis Indicator Data'!AD118</f>
        <v>2</v>
      </c>
      <c r="AH121" s="249">
        <f t="shared" si="48"/>
        <v>4</v>
      </c>
      <c r="AI121" s="249">
        <f>'Crisis Indicator Data'!AE118</f>
        <v>1</v>
      </c>
      <c r="AJ121" s="249">
        <f>'Crisis Indicator Data'!AF118</f>
        <v>3</v>
      </c>
      <c r="AK121" s="249">
        <f>'Crisis Indicator Data'!AG118</f>
        <v>2</v>
      </c>
      <c r="AL121" s="249">
        <f t="shared" si="49"/>
        <v>4</v>
      </c>
      <c r="AM121" s="242">
        <f t="shared" si="50"/>
        <v>3</v>
      </c>
      <c r="AN121" s="242">
        <f t="shared" si="51"/>
        <v>2.5</v>
      </c>
    </row>
    <row r="122" spans="1:40" ht="13.5" customHeight="1" x14ac:dyDescent="0.25">
      <c r="A122" s="146" t="str">
        <f>'Crisis Indicator Data'!A119</f>
        <v xml:space="preserve">Conflict in southern Thailand </v>
      </c>
      <c r="B122" s="147" t="str">
        <f>'Crisis Indicator Data'!B119</f>
        <v>Conflict</v>
      </c>
      <c r="C122" s="147" t="str">
        <f>'Crisis Indicator Data'!C119</f>
        <v>THA002</v>
      </c>
      <c r="D122" s="147" t="str">
        <f>'Crisis Indicator Data'!D119</f>
        <v>Thailand</v>
      </c>
      <c r="E122" s="148" t="str">
        <f>'Crisis Indicator Data'!E119</f>
        <v>THA</v>
      </c>
      <c r="F122" s="242">
        <f>IF(B122="Regional crisis",(IF(VLOOKUP($C122,'Regional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2.1</v>
      </c>
      <c r="G122" s="242">
        <f>IF(B122="Regional crisis",(IF(VLOOKUP($C122,'Regional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3.4</v>
      </c>
      <c r="H122" s="242">
        <f t="shared" si="39"/>
        <v>2.75</v>
      </c>
      <c r="I122" s="242">
        <f>IF(B122="Regional crisis",(IF(VLOOKUP($C122,'Regional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1.6</v>
      </c>
      <c r="J122" s="242">
        <f>IF(B122="Regional crisis",(IF(VLOOKUP($C122,'Regional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0.5</v>
      </c>
      <c r="K122" s="242">
        <f t="shared" si="40"/>
        <v>1.05</v>
      </c>
      <c r="L122" s="242">
        <f>IF(B122="Regional crisis",(IF(VLOOKUP($C122,'Regional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2.5</v>
      </c>
      <c r="M122" s="242">
        <f>IF(B122="Regional crisis",(IF(VLOOKUP($C122,'Regional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1.2</v>
      </c>
      <c r="N122" s="242">
        <f t="shared" si="41"/>
        <v>1.85</v>
      </c>
      <c r="O122" s="242">
        <f t="shared" si="42"/>
        <v>1.8833333333333335</v>
      </c>
      <c r="P122" s="242">
        <f>IF(B122="Regional crisis",VLOOKUP(C122,'Regional Crises'!$B$1:$R$69,12,FALSE),VLOOKUP(E122,'Country Indicator Data'!$B$4:$I$300,8,FALSE))</f>
        <v>6</v>
      </c>
      <c r="Q122" s="242">
        <f>IF($B122="Regional crisis",((IF(VLOOKUP($C122,'Regional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2.2999999999999998</v>
      </c>
      <c r="R122" s="242">
        <f t="shared" si="43"/>
        <v>4.1500000000000004</v>
      </c>
      <c r="S122" s="242">
        <f>IF(B122="Regional crisis",((IF(VLOOKUP($C122,'Regional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3.2</v>
      </c>
      <c r="T122" s="242">
        <f>IF(B122="Regional crisis",((IF(VLOOKUP($C122,'Regional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2.4</v>
      </c>
      <c r="U122" s="242">
        <f>IF(B122="Regional crisis",((IF(VLOOKUP($C122,'Regional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3.4</v>
      </c>
      <c r="V122" s="242">
        <f>IF(B122="Regional crisis",((IF(VLOOKUP($C122,'Regional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3.4</v>
      </c>
      <c r="W122" s="242">
        <f t="shared" si="44"/>
        <v>3.1</v>
      </c>
      <c r="X122" s="242">
        <f t="shared" si="45"/>
        <v>3</v>
      </c>
      <c r="Y122" s="249">
        <f>IF('Core Indicators'!FC119="x","x",IF('Core Indicators'!FC119&gt;=5,5,IF('Core Indicators'!FC119&gt;=4,4,IF('Core Indicators'!FC119&gt;=3,3,IF('Core Indicators'!FC119&gt;=2,2,IF('Core Indicators'!FC119&gt;=1,1,0))))))</f>
        <v>1</v>
      </c>
      <c r="Z122" s="242">
        <f t="shared" si="46"/>
        <v>1</v>
      </c>
      <c r="AA122" s="249">
        <f>'Crisis Indicator Data'!Y119</f>
        <v>0</v>
      </c>
      <c r="AB122" s="249">
        <f>'Crisis Indicator Data'!Z119</f>
        <v>1</v>
      </c>
      <c r="AC122" s="249">
        <f>'Crisis Indicator Data'!AA119</f>
        <v>0</v>
      </c>
      <c r="AD122" s="249">
        <f>'Crisis Indicator Data'!AB119</f>
        <v>0</v>
      </c>
      <c r="AE122" s="249">
        <f t="shared" si="47"/>
        <v>1</v>
      </c>
      <c r="AF122" s="249">
        <f>'Crisis Indicator Data'!AC119</f>
        <v>2</v>
      </c>
      <c r="AG122" s="249">
        <f>'Crisis Indicator Data'!AD119</f>
        <v>1</v>
      </c>
      <c r="AH122" s="249">
        <f t="shared" si="48"/>
        <v>3</v>
      </c>
      <c r="AI122" s="249">
        <f>'Crisis Indicator Data'!AE119</f>
        <v>1</v>
      </c>
      <c r="AJ122" s="249">
        <f>'Crisis Indicator Data'!AF119</f>
        <v>3</v>
      </c>
      <c r="AK122" s="249">
        <f>'Crisis Indicator Data'!AG119</f>
        <v>1</v>
      </c>
      <c r="AL122" s="249">
        <f t="shared" si="49"/>
        <v>4</v>
      </c>
      <c r="AM122" s="242">
        <f t="shared" si="50"/>
        <v>3</v>
      </c>
      <c r="AN122" s="242">
        <f t="shared" si="51"/>
        <v>2</v>
      </c>
    </row>
    <row r="123" spans="1:40" ht="13.5" customHeight="1" x14ac:dyDescent="0.25">
      <c r="A123" s="146" t="str">
        <f>'Crisis Indicator Data'!A120</f>
        <v>Myanmar refugees in Thailand</v>
      </c>
      <c r="B123" s="147" t="str">
        <f>'Crisis Indicator Data'!B120</f>
        <v>International displacement</v>
      </c>
      <c r="C123" s="147" t="str">
        <f>'Crisis Indicator Data'!C120</f>
        <v>THA003</v>
      </c>
      <c r="D123" s="147" t="str">
        <f>'Crisis Indicator Data'!D120</f>
        <v>Thailand</v>
      </c>
      <c r="E123" s="148" t="str">
        <f>'Crisis Indicator Data'!E120</f>
        <v>THA</v>
      </c>
      <c r="F123" s="242">
        <f>IF(B123="Regional crisis",(IF(VLOOKUP($C123,'Regional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2.1</v>
      </c>
      <c r="G123" s="242">
        <f>IF(B123="Regional crisis",(IF(VLOOKUP($C123,'Regional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3.4</v>
      </c>
      <c r="H123" s="242">
        <f t="shared" si="39"/>
        <v>2.75</v>
      </c>
      <c r="I123" s="242">
        <f>IF(B123="Regional crisis",(IF(VLOOKUP($C123,'Regional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1.6</v>
      </c>
      <c r="J123" s="242">
        <f>IF(B123="Regional crisis",(IF(VLOOKUP($C123,'Regional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0.5</v>
      </c>
      <c r="K123" s="242">
        <f t="shared" si="40"/>
        <v>1.05</v>
      </c>
      <c r="L123" s="242">
        <f>IF(B123="Regional crisis",(IF(VLOOKUP($C123,'Regional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2.5</v>
      </c>
      <c r="M123" s="242">
        <f>IF(B123="Regional crisis",(IF(VLOOKUP($C123,'Regional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1.2</v>
      </c>
      <c r="N123" s="242">
        <f t="shared" si="41"/>
        <v>1.85</v>
      </c>
      <c r="O123" s="242">
        <f t="shared" si="42"/>
        <v>1.8833333333333335</v>
      </c>
      <c r="P123" s="242">
        <f>IF(B123="Regional crisis",VLOOKUP(C123,'Regional Crises'!$B$1:$R$69,12,FALSE),VLOOKUP(E123,'Country Indicator Data'!$B$4:$I$300,8,FALSE))</f>
        <v>6</v>
      </c>
      <c r="Q123" s="242">
        <f>IF($B123="Regional crisis",((IF(VLOOKUP($C123,'Regional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2.2999999999999998</v>
      </c>
      <c r="R123" s="242">
        <f t="shared" si="43"/>
        <v>4.1500000000000004</v>
      </c>
      <c r="S123" s="242">
        <f>IF(B123="Regional crisis",((IF(VLOOKUP($C123,'Regional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3.2</v>
      </c>
      <c r="T123" s="242">
        <f>IF(B123="Regional crisis",((IF(VLOOKUP($C123,'Regional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2.4</v>
      </c>
      <c r="U123" s="242">
        <f>IF(B123="Regional crisis",((IF(VLOOKUP($C123,'Regional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3.4</v>
      </c>
      <c r="V123" s="242">
        <f>IF(B123="Regional crisis",((IF(VLOOKUP($C123,'Regional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3.4</v>
      </c>
      <c r="W123" s="242">
        <f t="shared" si="44"/>
        <v>3.1</v>
      </c>
      <c r="X123" s="242">
        <f t="shared" si="45"/>
        <v>3</v>
      </c>
      <c r="Y123" s="249">
        <f>IF('Core Indicators'!FC120="x","x",IF('Core Indicators'!FC120&gt;=5,5,IF('Core Indicators'!FC120&gt;=4,4,IF('Core Indicators'!FC120&gt;=3,3,IF('Core Indicators'!FC120&gt;=2,2,IF('Core Indicators'!FC120&gt;=1,1,0))))))</f>
        <v>1</v>
      </c>
      <c r="Z123" s="242">
        <f t="shared" si="46"/>
        <v>1</v>
      </c>
      <c r="AA123" s="249">
        <f>'Crisis Indicator Data'!Y120</f>
        <v>0</v>
      </c>
      <c r="AB123" s="249">
        <f>'Crisis Indicator Data'!Z120</f>
        <v>0</v>
      </c>
      <c r="AC123" s="249">
        <f>'Crisis Indicator Data'!AA120</f>
        <v>1</v>
      </c>
      <c r="AD123" s="249">
        <f>'Crisis Indicator Data'!AB120</f>
        <v>0</v>
      </c>
      <c r="AE123" s="249">
        <f t="shared" si="47"/>
        <v>1</v>
      </c>
      <c r="AF123" s="249">
        <f>'Crisis Indicator Data'!AC120</f>
        <v>0</v>
      </c>
      <c r="AG123" s="249">
        <f>'Crisis Indicator Data'!AD120</f>
        <v>2</v>
      </c>
      <c r="AH123" s="249">
        <f t="shared" si="48"/>
        <v>2</v>
      </c>
      <c r="AI123" s="249">
        <f>'Crisis Indicator Data'!AE120</f>
        <v>0</v>
      </c>
      <c r="AJ123" s="249">
        <f>'Crisis Indicator Data'!AF120</f>
        <v>3</v>
      </c>
      <c r="AK123" s="249">
        <f>'Crisis Indicator Data'!AG120</f>
        <v>1</v>
      </c>
      <c r="AL123" s="249">
        <f t="shared" si="49"/>
        <v>3</v>
      </c>
      <c r="AM123" s="242">
        <f t="shared" si="50"/>
        <v>2</v>
      </c>
      <c r="AN123" s="242">
        <f t="shared" si="51"/>
        <v>1.5</v>
      </c>
    </row>
    <row r="124" spans="1:40" ht="13.5" customHeight="1" x14ac:dyDescent="0.25">
      <c r="A124" s="146" t="str">
        <f>'Crisis Indicator Data'!A121</f>
        <v>Tropical Cyclone Seroja</v>
      </c>
      <c r="B124" s="147" t="str">
        <f>'Crisis Indicator Data'!B121</f>
        <v>Tropical cyclone</v>
      </c>
      <c r="C124" s="147" t="str">
        <f>'Crisis Indicator Data'!C121</f>
        <v>TLS002</v>
      </c>
      <c r="D124" s="147" t="str">
        <f>'Crisis Indicator Data'!D121</f>
        <v>Timor Leste</v>
      </c>
      <c r="E124" s="148" t="str">
        <f>'Crisis Indicator Data'!E121</f>
        <v>TLS</v>
      </c>
      <c r="F124" s="242">
        <f>IF(B124="Regional crisis",(IF(VLOOKUP($C124,'Regional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0.4</v>
      </c>
      <c r="G124" s="242">
        <f>IF(B124="Regional crisis",(IF(VLOOKUP($C124,'Regional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1.2</v>
      </c>
      <c r="H124" s="242">
        <f t="shared" si="39"/>
        <v>0.8</v>
      </c>
      <c r="I124" s="242">
        <f>IF(B124="Regional crisis",(IF(VLOOKUP($C124,'Regional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v>
      </c>
      <c r="J124" s="242">
        <f>IF(B124="Regional crisis",(IF(VLOOKUP($C124,'Regional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242">
        <f t="shared" si="40"/>
        <v>0</v>
      </c>
      <c r="L124" s="242" t="str">
        <f>IF(B124="Regional crisis",(IF(VLOOKUP($C124,'Regional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x</v>
      </c>
      <c r="M124" s="242">
        <f>IF(B124="Regional crisis",(IF(VLOOKUP($C124,'Regional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0.5</v>
      </c>
      <c r="N124" s="242">
        <f t="shared" si="41"/>
        <v>0.5</v>
      </c>
      <c r="O124" s="242">
        <f t="shared" si="42"/>
        <v>0.43333333333333335</v>
      </c>
      <c r="P124" s="242">
        <f>IF(B124="Regional crisis",VLOOKUP(C124,'Regional Crises'!$B$1:$R$69,12,FALSE),VLOOKUP(E124,'Country Indicator Data'!$B$4:$I$300,8,FALSE))</f>
        <v>0</v>
      </c>
      <c r="Q124" s="242">
        <f>IF($B124="Regional crisis",((IF(VLOOKUP($C124,'Regional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2.4</v>
      </c>
      <c r="R124" s="242">
        <f t="shared" si="43"/>
        <v>1.2</v>
      </c>
      <c r="S124" s="242">
        <f>IF(B124="Regional crisis",((IF(VLOOKUP($C124,'Regional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3.1</v>
      </c>
      <c r="T124" s="242">
        <f>IF(B124="Regional crisis",((IF(VLOOKUP($C124,'Regional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3.6</v>
      </c>
      <c r="U124" s="242">
        <f>IF(B124="Regional crisis",((IF(VLOOKUP($C124,'Regional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1.5</v>
      </c>
      <c r="V124" s="242">
        <f>IF(B124="Regional crisis",((IF(VLOOKUP($C124,'Regional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1.5</v>
      </c>
      <c r="W124" s="242">
        <f t="shared" si="44"/>
        <v>2.4</v>
      </c>
      <c r="X124" s="242">
        <f t="shared" si="45"/>
        <v>1.3</v>
      </c>
      <c r="Y124" s="249">
        <f>IF('Core Indicators'!FC121="x","x",IF('Core Indicators'!FC121&gt;=5,5,IF('Core Indicators'!FC121&gt;=4,4,IF('Core Indicators'!FC121&gt;=3,3,IF('Core Indicators'!FC121&gt;=2,2,IF('Core Indicators'!FC121&gt;=1,1,0))))))</f>
        <v>3</v>
      </c>
      <c r="Z124" s="242">
        <f t="shared" si="46"/>
        <v>3</v>
      </c>
      <c r="AA124" s="249">
        <f>'Crisis Indicator Data'!Y121</f>
        <v>0</v>
      </c>
      <c r="AB124" s="249">
        <f>'Crisis Indicator Data'!Z121</f>
        <v>0</v>
      </c>
      <c r="AC124" s="249">
        <f>'Crisis Indicator Data'!AA121</f>
        <v>0</v>
      </c>
      <c r="AD124" s="249">
        <f>'Crisis Indicator Data'!AB121</f>
        <v>0</v>
      </c>
      <c r="AE124" s="249">
        <f t="shared" si="47"/>
        <v>0</v>
      </c>
      <c r="AF124" s="249">
        <f>'Crisis Indicator Data'!AC121</f>
        <v>0</v>
      </c>
      <c r="AG124" s="249">
        <f>'Crisis Indicator Data'!AD121</f>
        <v>0</v>
      </c>
      <c r="AH124" s="249">
        <f t="shared" si="48"/>
        <v>0</v>
      </c>
      <c r="AI124" s="249">
        <f>'Crisis Indicator Data'!AE121</f>
        <v>0</v>
      </c>
      <c r="AJ124" s="249">
        <f>'Crisis Indicator Data'!AF121</f>
        <v>0</v>
      </c>
      <c r="AK124" s="249">
        <f>'Crisis Indicator Data'!AG121</f>
        <v>3</v>
      </c>
      <c r="AL124" s="249">
        <f t="shared" si="49"/>
        <v>3</v>
      </c>
      <c r="AM124" s="242">
        <f t="shared" si="50"/>
        <v>1</v>
      </c>
      <c r="AN124" s="242">
        <f t="shared" si="51"/>
        <v>2</v>
      </c>
    </row>
    <row r="125" spans="1:40" ht="13.5" customHeight="1" x14ac:dyDescent="0.25">
      <c r="A125" s="146" t="str">
        <f>'Crisis Indicator Data'!A122</f>
        <v>Venezuelan refugees in Trinidad and Tobago</v>
      </c>
      <c r="B125" s="147" t="str">
        <f>'Crisis Indicator Data'!B122</f>
        <v>International displacement</v>
      </c>
      <c r="C125" s="147" t="str">
        <f>'Crisis Indicator Data'!C122</f>
        <v>TTO002</v>
      </c>
      <c r="D125" s="147" t="str">
        <f>'Crisis Indicator Data'!D122</f>
        <v>Trinidad and Tobago</v>
      </c>
      <c r="E125" s="148" t="str">
        <f>'Crisis Indicator Data'!E122</f>
        <v>TTO</v>
      </c>
      <c r="F125" s="242">
        <f>IF(B125="Regional crisis",(IF(VLOOKUP($C125,'Regional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0.7</v>
      </c>
      <c r="G125" s="242">
        <f>IF(B125="Regional crisis",(IF(VLOOKUP($C125,'Regional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0.8</v>
      </c>
      <c r="H125" s="242">
        <f t="shared" si="39"/>
        <v>0.75</v>
      </c>
      <c r="I125" s="242">
        <f>IF(B125="Regional crisis",(IF(VLOOKUP($C125,'Regional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3.8</v>
      </c>
      <c r="J125" s="242">
        <f>IF(B125="Regional crisis",(IF(VLOOKUP($C125,'Regional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4</v>
      </c>
      <c r="K125" s="242">
        <f t="shared" si="40"/>
        <v>3.9</v>
      </c>
      <c r="L125" s="242">
        <f>IF(B125="Regional crisis",(IF(VLOOKUP($C125,'Regional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2.2000000000000002</v>
      </c>
      <c r="M125" s="242">
        <f>IF(B125="Regional crisis",(IF(VLOOKUP($C125,'Regional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1.9</v>
      </c>
      <c r="N125" s="242">
        <f t="shared" si="41"/>
        <v>2.0499999999999998</v>
      </c>
      <c r="O125" s="242">
        <f t="shared" si="42"/>
        <v>2.2333333333333334</v>
      </c>
      <c r="P125" s="242">
        <f>IF(B125="Regional crisis",VLOOKUP(C125,'Regional Crises'!$B$1:$R$69,12,FALSE),VLOOKUP(E125,'Country Indicator Data'!$B$4:$I$300,8,FALSE))</f>
        <v>0</v>
      </c>
      <c r="Q125" s="242">
        <f>IF($B125="Regional crisis",((IF(VLOOKUP($C125,'Regional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2.6</v>
      </c>
      <c r="R125" s="242">
        <f t="shared" si="43"/>
        <v>1.3</v>
      </c>
      <c r="S125" s="242">
        <f>IF(B125="Regional crisis",((IF(VLOOKUP($C125,'Regional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v>
      </c>
      <c r="T125" s="242">
        <f>IF(B125="Regional crisis",((IF(VLOOKUP($C125,'Regional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2.6</v>
      </c>
      <c r="U125" s="242">
        <f>IF(B125="Regional crisis",((IF(VLOOKUP($C125,'Regional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1.4</v>
      </c>
      <c r="V125" s="242">
        <f>IF(B125="Regional crisis",((IF(VLOOKUP($C125,'Regional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0.9</v>
      </c>
      <c r="W125" s="242">
        <f t="shared" si="44"/>
        <v>2</v>
      </c>
      <c r="X125" s="242">
        <f t="shared" si="45"/>
        <v>1.8</v>
      </c>
      <c r="Y125" s="249">
        <f>IF('Core Indicators'!FC122="x","x",IF('Core Indicators'!FC122&gt;=5,5,IF('Core Indicators'!FC122&gt;=4,4,IF('Core Indicators'!FC122&gt;=3,3,IF('Core Indicators'!FC122&gt;=2,2,IF('Core Indicators'!FC122&gt;=1,1,0))))))</f>
        <v>2</v>
      </c>
      <c r="Z125" s="242">
        <f t="shared" si="46"/>
        <v>2</v>
      </c>
      <c r="AA125" s="249">
        <f>'Crisis Indicator Data'!Y122</f>
        <v>0</v>
      </c>
      <c r="AB125" s="249">
        <f>'Crisis Indicator Data'!Z122</f>
        <v>0</v>
      </c>
      <c r="AC125" s="249">
        <f>'Crisis Indicator Data'!AA122</f>
        <v>0</v>
      </c>
      <c r="AD125" s="249">
        <f>'Crisis Indicator Data'!AB122</f>
        <v>0</v>
      </c>
      <c r="AE125" s="249">
        <f t="shared" si="47"/>
        <v>0</v>
      </c>
      <c r="AF125" s="249">
        <f>'Crisis Indicator Data'!AC122</f>
        <v>0</v>
      </c>
      <c r="AG125" s="249">
        <f>'Crisis Indicator Data'!AD122</f>
        <v>3</v>
      </c>
      <c r="AH125" s="249">
        <f t="shared" si="48"/>
        <v>3</v>
      </c>
      <c r="AI125" s="249">
        <f>'Crisis Indicator Data'!AE122</f>
        <v>0</v>
      </c>
      <c r="AJ125" s="249">
        <f>'Crisis Indicator Data'!AF122</f>
        <v>0</v>
      </c>
      <c r="AK125" s="249">
        <f>'Crisis Indicator Data'!AG122</f>
        <v>1</v>
      </c>
      <c r="AL125" s="249">
        <f t="shared" si="49"/>
        <v>1</v>
      </c>
      <c r="AM125" s="242">
        <f t="shared" si="50"/>
        <v>1</v>
      </c>
      <c r="AN125" s="242">
        <f t="shared" si="51"/>
        <v>1.5</v>
      </c>
    </row>
    <row r="126" spans="1:40" ht="13.5" customHeight="1" x14ac:dyDescent="0.25">
      <c r="A126" s="146" t="str">
        <f>'Crisis Indicator Data'!A123</f>
        <v>Mixed migration flows in Tunisia</v>
      </c>
      <c r="B126" s="147" t="str">
        <f>'Crisis Indicator Data'!B123</f>
        <v>International displacement</v>
      </c>
      <c r="C126" s="147" t="str">
        <f>'Crisis Indicator Data'!C123</f>
        <v>TUN002</v>
      </c>
      <c r="D126" s="147" t="str">
        <f>'Crisis Indicator Data'!D123</f>
        <v>Tunisia</v>
      </c>
      <c r="E126" s="148" t="str">
        <f>'Crisis Indicator Data'!E123</f>
        <v>TUN</v>
      </c>
      <c r="F126" s="242">
        <f>IF(B126="Regional crisis",(IF(VLOOKUP($C126,'Regional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2.5</v>
      </c>
      <c r="G126" s="242">
        <f>IF(B126="Regional crisis",(IF(VLOOKUP($C126,'Regional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1.7</v>
      </c>
      <c r="H126" s="242">
        <f t="shared" si="39"/>
        <v>2.1</v>
      </c>
      <c r="I126" s="242">
        <f>IF(B126="Regional crisis",(IF(VLOOKUP($C126,'Regional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0.2</v>
      </c>
      <c r="J126" s="242">
        <f>IF(B126="Regional crisis",(IF(VLOOKUP($C126,'Regional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v>
      </c>
      <c r="K126" s="242">
        <f t="shared" si="40"/>
        <v>0.1</v>
      </c>
      <c r="L126" s="242">
        <f>IF(B126="Regional crisis",(IF(VLOOKUP($C126,'Regional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v>
      </c>
      <c r="M126" s="242">
        <f>IF(B126="Regional crisis",(IF(VLOOKUP($C126,'Regional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v>
      </c>
      <c r="N126" s="242">
        <f t="shared" si="41"/>
        <v>1.5</v>
      </c>
      <c r="O126" s="242">
        <f t="shared" si="42"/>
        <v>1.2333333333333334</v>
      </c>
      <c r="P126" s="242">
        <f>IF(B126="Regional crisis",VLOOKUP(C126,'Regional Crises'!$B$1:$R$69,12,FALSE),VLOOKUP(E126,'Country Indicator Data'!$B$4:$I$300,8,FALSE))</f>
        <v>6</v>
      </c>
      <c r="Q126" s="242">
        <f>IF($B126="Regional crisis",((IF(VLOOKUP($C126,'Regional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4.3</v>
      </c>
      <c r="R126" s="242">
        <f t="shared" si="43"/>
        <v>5.15</v>
      </c>
      <c r="S126" s="242">
        <f>IF(B126="Regional crisis",((IF(VLOOKUP($C126,'Regional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2.9</v>
      </c>
      <c r="T126" s="242">
        <f>IF(B126="Regional crisis",((IF(VLOOKUP($C126,'Regional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2.4</v>
      </c>
      <c r="U126" s="242">
        <f>IF(B126="Regional crisis",((IF(VLOOKUP($C126,'Regional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2.2999999999999998</v>
      </c>
      <c r="V126" s="242">
        <f>IF(B126="Regional crisis",((IF(VLOOKUP($C126,'Regional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1.5</v>
      </c>
      <c r="W126" s="242">
        <f t="shared" si="44"/>
        <v>2.2999999999999998</v>
      </c>
      <c r="X126" s="242">
        <f t="shared" si="45"/>
        <v>2.9</v>
      </c>
      <c r="Y126" s="249">
        <f>IF('Core Indicators'!FC123="x","x",IF('Core Indicators'!FC123&gt;=5,5,IF('Core Indicators'!FC123&gt;=4,4,IF('Core Indicators'!FC123&gt;=3,3,IF('Core Indicators'!FC123&gt;=2,2,IF('Core Indicators'!FC123&gt;=1,1,0))))))</f>
        <v>1</v>
      </c>
      <c r="Z126" s="242">
        <f t="shared" si="46"/>
        <v>1</v>
      </c>
      <c r="AA126" s="249">
        <f>'Crisis Indicator Data'!Y123</f>
        <v>0</v>
      </c>
      <c r="AB126" s="249">
        <f>'Crisis Indicator Data'!Z123</f>
        <v>0</v>
      </c>
      <c r="AC126" s="249">
        <f>'Crisis Indicator Data'!AA123</f>
        <v>0</v>
      </c>
      <c r="AD126" s="249">
        <f>'Crisis Indicator Data'!AB123</f>
        <v>0</v>
      </c>
      <c r="AE126" s="249">
        <f t="shared" si="47"/>
        <v>0</v>
      </c>
      <c r="AF126" s="249">
        <f>'Crisis Indicator Data'!AC123</f>
        <v>2</v>
      </c>
      <c r="AG126" s="249">
        <f>'Crisis Indicator Data'!AD123</f>
        <v>0</v>
      </c>
      <c r="AH126" s="249">
        <f t="shared" si="48"/>
        <v>2</v>
      </c>
      <c r="AI126" s="249">
        <f>'Crisis Indicator Data'!AE123</f>
        <v>0</v>
      </c>
      <c r="AJ126" s="249">
        <f>'Crisis Indicator Data'!AF123</f>
        <v>1</v>
      </c>
      <c r="AK126" s="249">
        <f>'Crisis Indicator Data'!AG123</f>
        <v>0</v>
      </c>
      <c r="AL126" s="249">
        <f t="shared" si="49"/>
        <v>1</v>
      </c>
      <c r="AM126" s="242">
        <f t="shared" si="50"/>
        <v>1</v>
      </c>
      <c r="AN126" s="242">
        <f t="shared" si="51"/>
        <v>1</v>
      </c>
    </row>
    <row r="127" spans="1:40" ht="13.5" customHeight="1" x14ac:dyDescent="0.25">
      <c r="A127" s="146" t="str">
        <f>'Crisis Indicator Data'!A124</f>
        <v>Complex situation in Turkey</v>
      </c>
      <c r="B127" s="147" t="str">
        <f>'Crisis Indicator Data'!B124</f>
        <v>Multiple crises country</v>
      </c>
      <c r="C127" s="147" t="str">
        <f>'Crisis Indicator Data'!C124</f>
        <v>TUR001</v>
      </c>
      <c r="D127" s="147" t="str">
        <f>'Crisis Indicator Data'!D124</f>
        <v>Turkey</v>
      </c>
      <c r="E127" s="148" t="str">
        <f>'Crisis Indicator Data'!E124</f>
        <v>TUR</v>
      </c>
      <c r="F127" s="242">
        <f>IF(B127="Regional crisis",(IF(VLOOKUP($C127,'Regional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2.5</v>
      </c>
      <c r="G127" s="242">
        <f>IF(B127="Regional crisis",(IF(VLOOKUP($C127,'Regional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2.5</v>
      </c>
      <c r="H127" s="242">
        <f t="shared" si="39"/>
        <v>2.5</v>
      </c>
      <c r="I127" s="242">
        <f>IF(B127="Regional crisis",(IF(VLOOKUP($C127,'Regional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2</v>
      </c>
      <c r="J127" s="242">
        <f>IF(B127="Regional crisis",(IF(VLOOKUP($C127,'Regional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3.4</v>
      </c>
      <c r="K127" s="242">
        <f t="shared" si="40"/>
        <v>2.7</v>
      </c>
      <c r="L127" s="242">
        <f>IF(B127="Regional crisis",(IF(VLOOKUP($C127,'Regional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v>
      </c>
      <c r="M127" s="242">
        <f>IF(B127="Regional crisis",(IF(VLOOKUP($C127,'Regional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2.1</v>
      </c>
      <c r="N127" s="242">
        <f t="shared" si="41"/>
        <v>2.0499999999999998</v>
      </c>
      <c r="O127" s="242">
        <f t="shared" si="42"/>
        <v>2.4166666666666665</v>
      </c>
      <c r="P127" s="242">
        <f>IF(B127="Regional crisis",VLOOKUP(C127,'Regional Crises'!$B$1:$R$69,12,FALSE),VLOOKUP(E127,'Country Indicator Data'!$B$4:$I$300,8,FALSE))</f>
        <v>10</v>
      </c>
      <c r="Q127" s="242">
        <f>IF($B127="Regional crisis",((IF(VLOOKUP($C127,'Regional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3</v>
      </c>
      <c r="R127" s="242">
        <f t="shared" si="43"/>
        <v>6.5</v>
      </c>
      <c r="S127" s="242">
        <f>IF(B127="Regional crisis",((IF(VLOOKUP($C127,'Regional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3.1</v>
      </c>
      <c r="T127" s="242">
        <f>IF(B127="Regional crisis",((IF(VLOOKUP($C127,'Regional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2.8</v>
      </c>
      <c r="U127" s="242">
        <f>IF(B127="Regional crisis",((IF(VLOOKUP($C127,'Regional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3.3</v>
      </c>
      <c r="V127" s="242">
        <f>IF(B127="Regional crisis",((IF(VLOOKUP($C127,'Regional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3.4</v>
      </c>
      <c r="W127" s="242">
        <f t="shared" si="44"/>
        <v>3.2</v>
      </c>
      <c r="X127" s="242">
        <f t="shared" si="45"/>
        <v>4</v>
      </c>
      <c r="Y127" s="249">
        <f>IF('Core Indicators'!FC124="x","x",IF('Core Indicators'!FC124&gt;=5,5,IF('Core Indicators'!FC124&gt;=4,4,IF('Core Indicators'!FC124&gt;=3,3,IF('Core Indicators'!FC124&gt;=2,2,IF('Core Indicators'!FC124&gt;=1,1,0))))))</f>
        <v>4</v>
      </c>
      <c r="Z127" s="242">
        <f t="shared" si="46"/>
        <v>4</v>
      </c>
      <c r="AA127" s="249">
        <f>'Crisis Indicator Data'!Y124</f>
        <v>1</v>
      </c>
      <c r="AB127" s="249">
        <f>'Crisis Indicator Data'!Z124</f>
        <v>1</v>
      </c>
      <c r="AC127" s="249">
        <f>'Crisis Indicator Data'!AA124</f>
        <v>1</v>
      </c>
      <c r="AD127" s="249">
        <f>'Crisis Indicator Data'!AB124</f>
        <v>0</v>
      </c>
      <c r="AE127" s="249">
        <f t="shared" si="47"/>
        <v>2</v>
      </c>
      <c r="AF127" s="249">
        <f>'Crisis Indicator Data'!AC124</f>
        <v>2</v>
      </c>
      <c r="AG127" s="249">
        <f>'Crisis Indicator Data'!AD124</f>
        <v>3</v>
      </c>
      <c r="AH127" s="249">
        <f t="shared" si="48"/>
        <v>5</v>
      </c>
      <c r="AI127" s="249">
        <f>'Crisis Indicator Data'!AE124</f>
        <v>0</v>
      </c>
      <c r="AJ127" s="249">
        <f>'Crisis Indicator Data'!AF124</f>
        <v>3</v>
      </c>
      <c r="AK127" s="249">
        <f>'Crisis Indicator Data'!AG124</f>
        <v>1</v>
      </c>
      <c r="AL127" s="249">
        <f t="shared" si="49"/>
        <v>3</v>
      </c>
      <c r="AM127" s="242">
        <f t="shared" si="50"/>
        <v>3</v>
      </c>
      <c r="AN127" s="242">
        <f t="shared" si="51"/>
        <v>3.5</v>
      </c>
    </row>
    <row r="128" spans="1:40" ht="13.5" customHeight="1" x14ac:dyDescent="0.25">
      <c r="A128" s="146" t="str">
        <f>'Crisis Indicator Data'!A125</f>
        <v>Syrian Refugees in Turkey</v>
      </c>
      <c r="B128" s="147" t="str">
        <f>'Crisis Indicator Data'!B125</f>
        <v>International displacement</v>
      </c>
      <c r="C128" s="147" t="str">
        <f>'Crisis Indicator Data'!C125</f>
        <v>TUR002</v>
      </c>
      <c r="D128" s="147" t="str">
        <f>'Crisis Indicator Data'!D125</f>
        <v>Turkey</v>
      </c>
      <c r="E128" s="148" t="str">
        <f>'Crisis Indicator Data'!E125</f>
        <v>TUR</v>
      </c>
      <c r="F128" s="242">
        <f>IF(B128="Regional crisis",(IF(VLOOKUP($C128,'Regional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2.5</v>
      </c>
      <c r="G128" s="242">
        <f>IF(B128="Regional crisis",(IF(VLOOKUP($C128,'Regional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2.5</v>
      </c>
      <c r="H128" s="242">
        <f t="shared" si="39"/>
        <v>2.5</v>
      </c>
      <c r="I128" s="242">
        <f>IF(B128="Regional crisis",(IF(VLOOKUP($C128,'Regional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2</v>
      </c>
      <c r="J128" s="242">
        <f>IF(B128="Regional crisis",(IF(VLOOKUP($C128,'Regional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3.4</v>
      </c>
      <c r="K128" s="242">
        <f t="shared" si="40"/>
        <v>2.7</v>
      </c>
      <c r="L128" s="242">
        <f>IF(B128="Regional crisis",(IF(VLOOKUP($C128,'Regional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2</v>
      </c>
      <c r="M128" s="242">
        <f>IF(B128="Regional crisis",(IF(VLOOKUP($C128,'Regional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2.1</v>
      </c>
      <c r="N128" s="242">
        <f t="shared" si="41"/>
        <v>2.0499999999999998</v>
      </c>
      <c r="O128" s="242">
        <f t="shared" si="42"/>
        <v>2.4166666666666665</v>
      </c>
      <c r="P128" s="242">
        <f>IF(B128="Regional crisis",VLOOKUP(C128,'Regional Crises'!$B$1:$R$69,12,FALSE),VLOOKUP(E128,'Country Indicator Data'!$B$4:$I$300,8,FALSE))</f>
        <v>10</v>
      </c>
      <c r="Q128" s="242">
        <f>IF($B128="Regional crisis",((IF(VLOOKUP($C128,'Regional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3</v>
      </c>
      <c r="R128" s="242">
        <f t="shared" si="43"/>
        <v>6.5</v>
      </c>
      <c r="S128" s="242">
        <f>IF(B128="Regional crisis",((IF(VLOOKUP($C128,'Regional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3.1</v>
      </c>
      <c r="T128" s="242">
        <f>IF(B128="Regional crisis",((IF(VLOOKUP($C128,'Regional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2.8</v>
      </c>
      <c r="U128" s="242">
        <f>IF(B128="Regional crisis",((IF(VLOOKUP($C128,'Regional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3.3</v>
      </c>
      <c r="V128" s="242">
        <f>IF(B128="Regional crisis",((IF(VLOOKUP($C128,'Regional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3.4</v>
      </c>
      <c r="W128" s="242">
        <f t="shared" si="44"/>
        <v>3.2</v>
      </c>
      <c r="X128" s="242">
        <f t="shared" si="45"/>
        <v>4</v>
      </c>
      <c r="Y128" s="249">
        <f>IF('Core Indicators'!FC125="x","x",IF('Core Indicators'!FC125&gt;=5,5,IF('Core Indicators'!FC125&gt;=4,4,IF('Core Indicators'!FC125&gt;=3,3,IF('Core Indicators'!FC125&gt;=2,2,IF('Core Indicators'!FC125&gt;=1,1,0))))))</f>
        <v>2</v>
      </c>
      <c r="Z128" s="242">
        <f t="shared" si="46"/>
        <v>2</v>
      </c>
      <c r="AA128" s="249">
        <f>'Crisis Indicator Data'!Y125</f>
        <v>1</v>
      </c>
      <c r="AB128" s="249">
        <f>'Crisis Indicator Data'!Z125</f>
        <v>1</v>
      </c>
      <c r="AC128" s="249">
        <f>'Crisis Indicator Data'!AA125</f>
        <v>1</v>
      </c>
      <c r="AD128" s="249">
        <f>'Crisis Indicator Data'!AB125</f>
        <v>0</v>
      </c>
      <c r="AE128" s="249">
        <f t="shared" si="47"/>
        <v>2</v>
      </c>
      <c r="AF128" s="249">
        <f>'Crisis Indicator Data'!AC125</f>
        <v>2</v>
      </c>
      <c r="AG128" s="249">
        <f>'Crisis Indicator Data'!AD125</f>
        <v>3</v>
      </c>
      <c r="AH128" s="249">
        <f t="shared" si="48"/>
        <v>5</v>
      </c>
      <c r="AI128" s="249">
        <f>'Crisis Indicator Data'!AE125</f>
        <v>0</v>
      </c>
      <c r="AJ128" s="249">
        <f>'Crisis Indicator Data'!AF125</f>
        <v>3</v>
      </c>
      <c r="AK128" s="249">
        <f>'Crisis Indicator Data'!AG125</f>
        <v>1</v>
      </c>
      <c r="AL128" s="249">
        <f t="shared" si="49"/>
        <v>3</v>
      </c>
      <c r="AM128" s="242">
        <f t="shared" si="50"/>
        <v>3</v>
      </c>
      <c r="AN128" s="242">
        <f t="shared" si="51"/>
        <v>2.5</v>
      </c>
    </row>
    <row r="129" spans="1:43" ht="13.5" customHeight="1" x14ac:dyDescent="0.25">
      <c r="A129" s="146" t="str">
        <f>'Crisis Indicator Data'!A126</f>
        <v>Mixed Migration Flows in Turkey</v>
      </c>
      <c r="B129" s="147" t="str">
        <f>'Crisis Indicator Data'!B126</f>
        <v>International displacement</v>
      </c>
      <c r="C129" s="147" t="str">
        <f>'Crisis Indicator Data'!C126</f>
        <v>TUR003</v>
      </c>
      <c r="D129" s="147" t="str">
        <f>'Crisis Indicator Data'!D126</f>
        <v>Turkey</v>
      </c>
      <c r="E129" s="148" t="str">
        <f>'Crisis Indicator Data'!E126</f>
        <v>TUR</v>
      </c>
      <c r="F129" s="242">
        <f>IF(B129="Regional crisis",(IF(VLOOKUP($C129,'Regional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2.5</v>
      </c>
      <c r="G129" s="242">
        <f>IF(B129="Regional crisis",(IF(VLOOKUP($C129,'Regional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2.5</v>
      </c>
      <c r="H129" s="242">
        <f t="shared" si="39"/>
        <v>2.5</v>
      </c>
      <c r="I129" s="242">
        <f>IF(B129="Regional crisis",(IF(VLOOKUP($C129,'Regional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2</v>
      </c>
      <c r="J129" s="242">
        <f>IF(B129="Regional crisis",(IF(VLOOKUP($C129,'Regional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3.4</v>
      </c>
      <c r="K129" s="242">
        <f t="shared" si="40"/>
        <v>2.7</v>
      </c>
      <c r="L129" s="242">
        <f>IF(B129="Regional crisis",(IF(VLOOKUP($C129,'Regional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2</v>
      </c>
      <c r="M129" s="242">
        <f>IF(B129="Regional crisis",(IF(VLOOKUP($C129,'Regional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2.1</v>
      </c>
      <c r="N129" s="242">
        <f t="shared" si="41"/>
        <v>2.0499999999999998</v>
      </c>
      <c r="O129" s="242">
        <f t="shared" si="42"/>
        <v>2.4166666666666665</v>
      </c>
      <c r="P129" s="242">
        <f>IF(B129="Regional crisis",VLOOKUP(C129,'Regional Crises'!$B$1:$R$69,12,FALSE),VLOOKUP(E129,'Country Indicator Data'!$B$4:$I$300,8,FALSE))</f>
        <v>10</v>
      </c>
      <c r="Q129" s="242">
        <f>IF($B129="Regional crisis",((IF(VLOOKUP($C129,'Regional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3</v>
      </c>
      <c r="R129" s="242">
        <f t="shared" si="43"/>
        <v>6.5</v>
      </c>
      <c r="S129" s="242">
        <f>IF(B129="Regional crisis",((IF(VLOOKUP($C129,'Regional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3.1</v>
      </c>
      <c r="T129" s="242">
        <f>IF(B129="Regional crisis",((IF(VLOOKUP($C129,'Regional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2.8</v>
      </c>
      <c r="U129" s="242">
        <f>IF(B129="Regional crisis",((IF(VLOOKUP($C129,'Regional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3.3</v>
      </c>
      <c r="V129" s="242">
        <f>IF(B129="Regional crisis",((IF(VLOOKUP($C129,'Regional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3.4</v>
      </c>
      <c r="W129" s="242">
        <f t="shared" si="44"/>
        <v>3.2</v>
      </c>
      <c r="X129" s="242">
        <f t="shared" si="45"/>
        <v>4</v>
      </c>
      <c r="Y129" s="249">
        <f>IF('Core Indicators'!FC126="x","x",IF('Core Indicators'!FC126&gt;=5,5,IF('Core Indicators'!FC126&gt;=4,4,IF('Core Indicators'!FC126&gt;=3,3,IF('Core Indicators'!FC126&gt;=2,2,IF('Core Indicators'!FC126&gt;=1,1,0))))))</f>
        <v>2</v>
      </c>
      <c r="Z129" s="242">
        <f t="shared" si="46"/>
        <v>2</v>
      </c>
      <c r="AA129" s="249">
        <f>'Crisis Indicator Data'!Y126</f>
        <v>1</v>
      </c>
      <c r="AB129" s="249">
        <f>'Crisis Indicator Data'!Z126</f>
        <v>1</v>
      </c>
      <c r="AC129" s="249">
        <f>'Crisis Indicator Data'!AA126</f>
        <v>1</v>
      </c>
      <c r="AD129" s="249">
        <f>'Crisis Indicator Data'!AB126</f>
        <v>0</v>
      </c>
      <c r="AE129" s="249">
        <f t="shared" si="47"/>
        <v>2</v>
      </c>
      <c r="AF129" s="249">
        <f>'Crisis Indicator Data'!AC126</f>
        <v>2</v>
      </c>
      <c r="AG129" s="249">
        <f>'Crisis Indicator Data'!AD126</f>
        <v>3</v>
      </c>
      <c r="AH129" s="249">
        <f t="shared" si="48"/>
        <v>5</v>
      </c>
      <c r="AI129" s="249">
        <f>'Crisis Indicator Data'!AE126</f>
        <v>0</v>
      </c>
      <c r="AJ129" s="249">
        <f>'Crisis Indicator Data'!AF126</f>
        <v>3</v>
      </c>
      <c r="AK129" s="249">
        <f>'Crisis Indicator Data'!AG126</f>
        <v>1</v>
      </c>
      <c r="AL129" s="249">
        <f t="shared" si="49"/>
        <v>3</v>
      </c>
      <c r="AM129" s="242">
        <f t="shared" si="50"/>
        <v>3</v>
      </c>
      <c r="AN129" s="242">
        <f t="shared" si="51"/>
        <v>2.5</v>
      </c>
    </row>
    <row r="130" spans="1:43" ht="13.5" customHeight="1" x14ac:dyDescent="0.25">
      <c r="A130" s="146" t="str">
        <f>'Crisis Indicator Data'!A127</f>
        <v>Kurdish Conflict</v>
      </c>
      <c r="B130" s="147" t="str">
        <f>'Crisis Indicator Data'!B127</f>
        <v>Conflict</v>
      </c>
      <c r="C130" s="147" t="str">
        <f>'Crisis Indicator Data'!C127</f>
        <v>TUR004</v>
      </c>
      <c r="D130" s="147" t="str">
        <f>'Crisis Indicator Data'!D127</f>
        <v>Turkey</v>
      </c>
      <c r="E130" s="148" t="str">
        <f>'Crisis Indicator Data'!E127</f>
        <v>TUR</v>
      </c>
      <c r="F130" s="242">
        <f>IF(B130="Regional crisis",(IF(VLOOKUP($C130,'Regional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2.5</v>
      </c>
      <c r="G130" s="242">
        <f>IF(B130="Regional crisis",(IF(VLOOKUP($C130,'Regional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2.5</v>
      </c>
      <c r="H130" s="242">
        <f t="shared" si="39"/>
        <v>2.5</v>
      </c>
      <c r="I130" s="242">
        <f>IF(B130="Regional crisis",(IF(VLOOKUP($C130,'Regional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2</v>
      </c>
      <c r="J130" s="242">
        <f>IF(B130="Regional crisis",(IF(VLOOKUP($C130,'Regional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3.4</v>
      </c>
      <c r="K130" s="242">
        <f t="shared" si="40"/>
        <v>2.7</v>
      </c>
      <c r="L130" s="242">
        <f>IF(B130="Regional crisis",(IF(VLOOKUP($C130,'Regional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2</v>
      </c>
      <c r="M130" s="242">
        <f>IF(B130="Regional crisis",(IF(VLOOKUP($C130,'Regional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2.1</v>
      </c>
      <c r="N130" s="242">
        <f t="shared" si="41"/>
        <v>2.0499999999999998</v>
      </c>
      <c r="O130" s="242">
        <f t="shared" si="42"/>
        <v>2.4166666666666665</v>
      </c>
      <c r="P130" s="242">
        <f>IF(B130="Regional crisis",VLOOKUP(C130,'Regional Crises'!$B$1:$R$69,12,FALSE),VLOOKUP(E130,'Country Indicator Data'!$B$4:$I$300,8,FALSE))</f>
        <v>10</v>
      </c>
      <c r="Q130" s="242">
        <f>IF($B130="Regional crisis",((IF(VLOOKUP($C130,'Regional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3</v>
      </c>
      <c r="R130" s="242">
        <f t="shared" si="43"/>
        <v>6.5</v>
      </c>
      <c r="S130" s="242">
        <f>IF(B130="Regional crisis",((IF(VLOOKUP($C130,'Regional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3.1</v>
      </c>
      <c r="T130" s="242">
        <f>IF(B130="Regional crisis",((IF(VLOOKUP($C130,'Regional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2.8</v>
      </c>
      <c r="U130" s="242">
        <f>IF(B130="Regional crisis",((IF(VLOOKUP($C130,'Regional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3.3</v>
      </c>
      <c r="V130" s="242">
        <f>IF(B130="Regional crisis",((IF(VLOOKUP($C130,'Regional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3.4</v>
      </c>
      <c r="W130" s="242">
        <f t="shared" si="44"/>
        <v>3.2</v>
      </c>
      <c r="X130" s="242">
        <f t="shared" si="45"/>
        <v>4</v>
      </c>
      <c r="Y130" s="249">
        <f>IF('Core Indicators'!FC127="x","x",IF('Core Indicators'!FC127&gt;=5,5,IF('Core Indicators'!FC127&gt;=4,4,IF('Core Indicators'!FC127&gt;=3,3,IF('Core Indicators'!FC127&gt;=2,2,IF('Core Indicators'!FC127&gt;=1,1,0))))))</f>
        <v>3</v>
      </c>
      <c r="Z130" s="242">
        <f t="shared" si="46"/>
        <v>3</v>
      </c>
      <c r="AA130" s="249">
        <f>'Crisis Indicator Data'!Y127</f>
        <v>1</v>
      </c>
      <c r="AB130" s="249">
        <f>'Crisis Indicator Data'!Z127</f>
        <v>1</v>
      </c>
      <c r="AC130" s="249">
        <f>'Crisis Indicator Data'!AA127</f>
        <v>1</v>
      </c>
      <c r="AD130" s="249">
        <f>'Crisis Indicator Data'!AB127</f>
        <v>0</v>
      </c>
      <c r="AE130" s="249">
        <f t="shared" si="47"/>
        <v>2</v>
      </c>
      <c r="AF130" s="249">
        <f>'Crisis Indicator Data'!AC127</f>
        <v>0</v>
      </c>
      <c r="AG130" s="249">
        <f>'Crisis Indicator Data'!AD127</f>
        <v>1</v>
      </c>
      <c r="AH130" s="249">
        <f t="shared" si="48"/>
        <v>1</v>
      </c>
      <c r="AI130" s="249">
        <f>'Crisis Indicator Data'!AE127</f>
        <v>0</v>
      </c>
      <c r="AJ130" s="249">
        <f>'Crisis Indicator Data'!AF127</f>
        <v>3</v>
      </c>
      <c r="AK130" s="249">
        <f>'Crisis Indicator Data'!AG127</f>
        <v>0</v>
      </c>
      <c r="AL130" s="249">
        <f t="shared" si="49"/>
        <v>3</v>
      </c>
      <c r="AM130" s="242">
        <f t="shared" si="50"/>
        <v>2</v>
      </c>
      <c r="AN130" s="242">
        <f t="shared" si="51"/>
        <v>2.5</v>
      </c>
    </row>
    <row r="131" spans="1:43" ht="13.5" customHeight="1" x14ac:dyDescent="0.25">
      <c r="A131" s="146" t="str">
        <f>'Crisis Indicator Data'!A128</f>
        <v>International Displacement in Tanzania</v>
      </c>
      <c r="B131" s="147" t="str">
        <f>'Crisis Indicator Data'!B128</f>
        <v>International displacement</v>
      </c>
      <c r="C131" s="147" t="str">
        <f>'Crisis Indicator Data'!C128</f>
        <v>TZA002</v>
      </c>
      <c r="D131" s="147" t="str">
        <f>'Crisis Indicator Data'!D128</f>
        <v>Tanzania</v>
      </c>
      <c r="E131" s="148" t="str">
        <f>'Crisis Indicator Data'!E128</f>
        <v>TZA</v>
      </c>
      <c r="F131" s="242">
        <f>IF(B131="Regional crisis",(IF(VLOOKUP($C131,'Regional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2.5</v>
      </c>
      <c r="G131" s="242">
        <f>IF(B131="Regional crisis",(IF(VLOOKUP($C131,'Regional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2</v>
      </c>
      <c r="H131" s="242">
        <f t="shared" si="39"/>
        <v>2.25</v>
      </c>
      <c r="I131" s="242">
        <f>IF(B131="Regional crisis",(IF(VLOOKUP($C131,'Regional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2.5</v>
      </c>
      <c r="J131" s="242">
        <f>IF(B131="Regional crisis",(IF(VLOOKUP($C131,'Regional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v>
      </c>
      <c r="K131" s="242">
        <f t="shared" si="40"/>
        <v>1.25</v>
      </c>
      <c r="L131" s="242">
        <f>IF(B131="Regional crisis",(IF(VLOOKUP($C131,'Regional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3.6</v>
      </c>
      <c r="M131" s="242">
        <f>IF(B131="Regional crisis",(IF(VLOOKUP($C131,'Regional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1.9</v>
      </c>
      <c r="N131" s="242">
        <f t="shared" si="41"/>
        <v>2.75</v>
      </c>
      <c r="O131" s="242">
        <f t="shared" si="42"/>
        <v>2.0833333333333335</v>
      </c>
      <c r="P131" s="242">
        <f>IF(B131="Regional crisis",VLOOKUP(C131,'Regional Crises'!$B$1:$R$69,12,FALSE),VLOOKUP(E131,'Country Indicator Data'!$B$4:$I$300,8,FALSE))</f>
        <v>6</v>
      </c>
      <c r="Q131" s="242">
        <f>IF($B131="Regional crisis",((IF(VLOOKUP($C131,'Regional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1.6</v>
      </c>
      <c r="R131" s="242">
        <f t="shared" si="43"/>
        <v>3.8</v>
      </c>
      <c r="S131" s="242">
        <f>IF(B131="Regional crisis",((IF(VLOOKUP($C131,'Regional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3.2</v>
      </c>
      <c r="T131" s="242">
        <f>IF(B131="Regional crisis",((IF(VLOOKUP($C131,'Regional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3.1</v>
      </c>
      <c r="U131" s="242">
        <f>IF(B131="Regional crisis",((IF(VLOOKUP($C131,'Regional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2.5</v>
      </c>
      <c r="V131" s="242">
        <f>IF(B131="Regional crisis",((IF(VLOOKUP($C131,'Regional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3</v>
      </c>
      <c r="W131" s="242">
        <f t="shared" si="44"/>
        <v>3</v>
      </c>
      <c r="X131" s="242">
        <f t="shared" si="45"/>
        <v>3</v>
      </c>
      <c r="Y131" s="249">
        <f>IF('Core Indicators'!FC128="x","x",IF('Core Indicators'!FC128&gt;=5,5,IF('Core Indicators'!FC128&gt;=4,4,IF('Core Indicators'!FC128&gt;=3,3,IF('Core Indicators'!FC128&gt;=2,2,IF('Core Indicators'!FC128&gt;=1,1,0))))))</f>
        <v>2</v>
      </c>
      <c r="Z131" s="242">
        <f t="shared" si="46"/>
        <v>2</v>
      </c>
      <c r="AA131" s="249">
        <f>'Crisis Indicator Data'!Y128</f>
        <v>0</v>
      </c>
      <c r="AB131" s="249">
        <f>'Crisis Indicator Data'!Z128</f>
        <v>1</v>
      </c>
      <c r="AC131" s="249">
        <f>'Crisis Indicator Data'!AA128</f>
        <v>0</v>
      </c>
      <c r="AD131" s="249">
        <f>'Crisis Indicator Data'!AB128</f>
        <v>0</v>
      </c>
      <c r="AE131" s="249">
        <f t="shared" si="47"/>
        <v>1</v>
      </c>
      <c r="AF131" s="249">
        <f>'Crisis Indicator Data'!AC128</f>
        <v>0</v>
      </c>
      <c r="AG131" s="249">
        <f>'Crisis Indicator Data'!AD128</f>
        <v>1</v>
      </c>
      <c r="AH131" s="249">
        <f t="shared" si="48"/>
        <v>1</v>
      </c>
      <c r="AI131" s="249">
        <f>'Crisis Indicator Data'!AE128</f>
        <v>0</v>
      </c>
      <c r="AJ131" s="249">
        <f>'Crisis Indicator Data'!AF128</f>
        <v>0</v>
      </c>
      <c r="AK131" s="249">
        <f>'Crisis Indicator Data'!AG128</f>
        <v>0</v>
      </c>
      <c r="AL131" s="249">
        <f t="shared" si="49"/>
        <v>0</v>
      </c>
      <c r="AM131" s="242">
        <f t="shared" si="50"/>
        <v>1</v>
      </c>
      <c r="AN131" s="242">
        <f t="shared" si="51"/>
        <v>1.5</v>
      </c>
    </row>
    <row r="132" spans="1:43" ht="13.5" customHeight="1" x14ac:dyDescent="0.25">
      <c r="A132" s="146" t="str">
        <f>'Crisis Indicator Data'!A129</f>
        <v>International Displacement in Uganda</v>
      </c>
      <c r="B132" s="147" t="str">
        <f>'Crisis Indicator Data'!B129</f>
        <v>International displacement</v>
      </c>
      <c r="C132" s="147" t="str">
        <f>'Crisis Indicator Data'!C129</f>
        <v>UGA005</v>
      </c>
      <c r="D132" s="147" t="str">
        <f>'Crisis Indicator Data'!D129</f>
        <v>Uganda</v>
      </c>
      <c r="E132" s="148" t="str">
        <f>'Crisis Indicator Data'!E129</f>
        <v>UGA</v>
      </c>
      <c r="F132" s="242">
        <f>IF(B132="Regional crisis",(IF(VLOOKUP($C132,'Regional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2.5</v>
      </c>
      <c r="G132" s="242">
        <f>IF(B132="Regional crisis",(IF(VLOOKUP($C132,'Regional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2.4</v>
      </c>
      <c r="H132" s="242">
        <f t="shared" si="39"/>
        <v>2.4500000000000002</v>
      </c>
      <c r="I132" s="242">
        <f>IF(B132="Regional crisis",(IF(VLOOKUP($C132,'Regional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4.5999999999999996</v>
      </c>
      <c r="J132" s="242">
        <f>IF(B132="Regional crisis",(IF(VLOOKUP($C132,'Regional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2.4</v>
      </c>
      <c r="K132" s="242">
        <f t="shared" si="40"/>
        <v>3.5</v>
      </c>
      <c r="L132" s="242">
        <f>IF(B132="Regional crisis",(IF(VLOOKUP($C132,'Regional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3.5</v>
      </c>
      <c r="M132" s="242">
        <f>IF(B132="Regional crisis",(IF(VLOOKUP($C132,'Regional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2.2000000000000002</v>
      </c>
      <c r="N132" s="242">
        <f t="shared" si="41"/>
        <v>2.85</v>
      </c>
      <c r="O132" s="242">
        <f t="shared" si="42"/>
        <v>2.9333333333333336</v>
      </c>
      <c r="P132" s="242">
        <f>IF(B132="Regional crisis",VLOOKUP(C132,'Regional Crises'!$B$1:$R$69,12,FALSE),VLOOKUP(E132,'Country Indicator Data'!$B$4:$I$300,8,FALSE))</f>
        <v>6</v>
      </c>
      <c r="Q132" s="242">
        <f>IF($B132="Regional crisis",((IF(VLOOKUP($C132,'Regional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3.1</v>
      </c>
      <c r="R132" s="242">
        <f t="shared" si="43"/>
        <v>4.55</v>
      </c>
      <c r="S132" s="242">
        <f>IF(B132="Regional crisis",((IF(VLOOKUP($C132,'Regional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3.6</v>
      </c>
      <c r="T132" s="242">
        <f>IF(B132="Regional crisis",((IF(VLOOKUP($C132,'Regional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2.8</v>
      </c>
      <c r="U132" s="242">
        <f>IF(B132="Regional crisis",((IF(VLOOKUP($C132,'Regional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2.4</v>
      </c>
      <c r="V132" s="242">
        <f>IF(B132="Regional crisis",((IF(VLOOKUP($C132,'Regional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3.3</v>
      </c>
      <c r="W132" s="242">
        <f t="shared" si="44"/>
        <v>3</v>
      </c>
      <c r="X132" s="242">
        <f t="shared" si="45"/>
        <v>3.5</v>
      </c>
      <c r="Y132" s="249">
        <f>IF('Core Indicators'!FC129="x","x",IF('Core Indicators'!FC129&gt;=5,5,IF('Core Indicators'!FC129&gt;=4,4,IF('Core Indicators'!FC129&gt;=3,3,IF('Core Indicators'!FC129&gt;=2,2,IF('Core Indicators'!FC129&gt;=1,1,0))))))</f>
        <v>2</v>
      </c>
      <c r="Z132" s="242">
        <f t="shared" si="46"/>
        <v>2</v>
      </c>
      <c r="AA132" s="249">
        <f>'Crisis Indicator Data'!Y129</f>
        <v>2</v>
      </c>
      <c r="AB132" s="249">
        <f>'Crisis Indicator Data'!Z129</f>
        <v>1</v>
      </c>
      <c r="AC132" s="249">
        <f>'Crisis Indicator Data'!AA129</f>
        <v>1</v>
      </c>
      <c r="AD132" s="249">
        <f>'Crisis Indicator Data'!AB129</f>
        <v>0</v>
      </c>
      <c r="AE132" s="249">
        <f t="shared" si="47"/>
        <v>2</v>
      </c>
      <c r="AF132" s="249">
        <f>'Crisis Indicator Data'!AC129</f>
        <v>0</v>
      </c>
      <c r="AG132" s="249">
        <f>'Crisis Indicator Data'!AD129</f>
        <v>2</v>
      </c>
      <c r="AH132" s="249">
        <f t="shared" si="48"/>
        <v>2</v>
      </c>
      <c r="AI132" s="249">
        <f>'Crisis Indicator Data'!AE129</f>
        <v>0</v>
      </c>
      <c r="AJ132" s="249">
        <f>'Crisis Indicator Data'!AF129</f>
        <v>0</v>
      </c>
      <c r="AK132" s="249">
        <f>'Crisis Indicator Data'!AG129</f>
        <v>3</v>
      </c>
      <c r="AL132" s="249">
        <f t="shared" si="49"/>
        <v>3</v>
      </c>
      <c r="AM132" s="242">
        <f t="shared" si="50"/>
        <v>2</v>
      </c>
      <c r="AN132" s="242">
        <f t="shared" si="51"/>
        <v>2</v>
      </c>
    </row>
    <row r="133" spans="1:43" ht="13.5" customHeight="1" x14ac:dyDescent="0.25">
      <c r="A133" s="146" t="str">
        <f>'Crisis Indicator Data'!A130</f>
        <v>Conflict in Ukraine</v>
      </c>
      <c r="B133" s="147" t="str">
        <f>'Crisis Indicator Data'!B130</f>
        <v>Conflict</v>
      </c>
      <c r="C133" s="147" t="str">
        <f>'Crisis Indicator Data'!C130</f>
        <v>UKR002</v>
      </c>
      <c r="D133" s="147" t="str">
        <f>'Crisis Indicator Data'!D130</f>
        <v>Ukraine</v>
      </c>
      <c r="E133" s="148" t="str">
        <f>'Crisis Indicator Data'!E130</f>
        <v>UKR</v>
      </c>
      <c r="F133" s="242">
        <f>IF(B133="Regional crisis",(IF(VLOOKUP($C133,'Regional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1.4</v>
      </c>
      <c r="G133" s="242">
        <f>IF(B133="Regional crisis",(IF(VLOOKUP($C133,'Regional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1.6</v>
      </c>
      <c r="H133" s="242">
        <f t="shared" si="39"/>
        <v>1.5</v>
      </c>
      <c r="I133" s="242">
        <f>IF(B133="Regional crisis",(IF(VLOOKUP($C133,'Regional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1.6</v>
      </c>
      <c r="J133" s="242">
        <f>IF(B133="Regional crisis",(IF(VLOOKUP($C133,'Regional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0.2</v>
      </c>
      <c r="K133" s="242">
        <f t="shared" si="40"/>
        <v>0.9</v>
      </c>
      <c r="L133" s="242">
        <f>IF(B133="Regional crisis",(IF(VLOOKUP($C133,'Regional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1.9</v>
      </c>
      <c r="M133" s="242">
        <f>IF(B133="Regional crisis",(IF(VLOOKUP($C133,'Regional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0.2</v>
      </c>
      <c r="N133" s="242">
        <f t="shared" si="41"/>
        <v>1.05</v>
      </c>
      <c r="O133" s="242">
        <f t="shared" si="42"/>
        <v>1.1500000000000001</v>
      </c>
      <c r="P133" s="242">
        <f>IF(B133="Regional crisis",VLOOKUP(C133,'Regional Crises'!$B$1:$R$69,12,FALSE),VLOOKUP(E133,'Country Indicator Data'!$B$4:$I$300,8,FALSE))</f>
        <v>8</v>
      </c>
      <c r="Q133" s="242">
        <f>IF($B133="Regional crisis",((IF(VLOOKUP($C133,'Regional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2.4</v>
      </c>
      <c r="R133" s="242">
        <f t="shared" si="43"/>
        <v>5.2</v>
      </c>
      <c r="S133" s="242">
        <f>IF(B133="Regional crisis",((IF(VLOOKUP($C133,'Regional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3.5</v>
      </c>
      <c r="T133" s="242">
        <f>IF(B133="Regional crisis",((IF(VLOOKUP($C133,'Regional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3.2</v>
      </c>
      <c r="U133" s="242">
        <f>IF(B133="Regional crisis",((IF(VLOOKUP($C133,'Regional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1.9</v>
      </c>
      <c r="V133" s="242">
        <f>IF(B133="Regional crisis",((IF(VLOOKUP($C133,'Regional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1.9</v>
      </c>
      <c r="W133" s="242">
        <f t="shared" si="44"/>
        <v>2.6</v>
      </c>
      <c r="X133" s="242">
        <f t="shared" si="45"/>
        <v>3</v>
      </c>
      <c r="Y133" s="249">
        <f>IF('Core Indicators'!FC130="x","x",IF('Core Indicators'!FC130&gt;=5,5,IF('Core Indicators'!FC130&gt;=4,4,IF('Core Indicators'!FC130&gt;=3,3,IF('Core Indicators'!FC130&gt;=2,2,IF('Core Indicators'!FC130&gt;=1,1,0))))))</f>
        <v>3</v>
      </c>
      <c r="Z133" s="242">
        <f t="shared" si="46"/>
        <v>3</v>
      </c>
      <c r="AA133" s="249">
        <f>'Crisis Indicator Data'!Y130</f>
        <v>1</v>
      </c>
      <c r="AB133" s="249">
        <f>'Crisis Indicator Data'!Z130</f>
        <v>3</v>
      </c>
      <c r="AC133" s="249">
        <f>'Crisis Indicator Data'!AA130</f>
        <v>2</v>
      </c>
      <c r="AD133" s="249">
        <f>'Crisis Indicator Data'!AB130</f>
        <v>0</v>
      </c>
      <c r="AE133" s="249">
        <f t="shared" si="47"/>
        <v>3</v>
      </c>
      <c r="AF133" s="249">
        <f>'Crisis Indicator Data'!AC130</f>
        <v>0</v>
      </c>
      <c r="AG133" s="249">
        <f>'Crisis Indicator Data'!AD130</f>
        <v>2</v>
      </c>
      <c r="AH133" s="249">
        <f t="shared" si="48"/>
        <v>2</v>
      </c>
      <c r="AI133" s="249">
        <f>'Crisis Indicator Data'!AE130</f>
        <v>1</v>
      </c>
      <c r="AJ133" s="249">
        <f>'Crisis Indicator Data'!AF130</f>
        <v>3</v>
      </c>
      <c r="AK133" s="249">
        <f>'Crisis Indicator Data'!AG130</f>
        <v>3</v>
      </c>
      <c r="AL133" s="249">
        <f t="shared" si="49"/>
        <v>5</v>
      </c>
      <c r="AM133" s="242">
        <f t="shared" si="50"/>
        <v>3</v>
      </c>
      <c r="AN133" s="242">
        <f t="shared" si="51"/>
        <v>3</v>
      </c>
    </row>
    <row r="134" spans="1:43" ht="13.5" customHeight="1" x14ac:dyDescent="0.25">
      <c r="A134" s="146" t="str">
        <f>'Crisis Indicator Data'!A131</f>
        <v>La Soufrière Volcano Eruption</v>
      </c>
      <c r="B134" s="147" t="str">
        <f>'Crisis Indicator Data'!B131</f>
        <v>Volcano</v>
      </c>
      <c r="C134" s="147" t="str">
        <f>'Crisis Indicator Data'!C131</f>
        <v>VCT002</v>
      </c>
      <c r="D134" s="147" t="str">
        <f>'Crisis Indicator Data'!D131</f>
        <v>St. Vincent and the Grenadines</v>
      </c>
      <c r="E134" s="148" t="str">
        <f>'Crisis Indicator Data'!E131</f>
        <v>VCT</v>
      </c>
      <c r="F134" s="242">
        <f>IF(B134="Regional crisis",(IF(VLOOKUP($C134,'Regional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0.7</v>
      </c>
      <c r="G134" s="242" t="str">
        <f>IF(B134="Regional crisis",(IF(VLOOKUP($C134,'Regional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x</v>
      </c>
      <c r="H134" s="242">
        <f t="shared" ref="H134:H139" si="52">IF(AND(F134="x",G134="x"),"x",AVERAGE(F134,G134))</f>
        <v>0.7</v>
      </c>
      <c r="I134" s="242">
        <f>IF(B134="Regional crisis",(IF(VLOOKUP($C134,'Regional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0</v>
      </c>
      <c r="J134" s="242">
        <f>IF(B134="Regional crisis",(IF(VLOOKUP($C134,'Regional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242">
        <f t="shared" ref="K134:K139" si="53">IF(AND(I134="x",J134="x"),"x",AVERAGE(I134,J134))</f>
        <v>0</v>
      </c>
      <c r="L134" s="242" t="str">
        <f>IF(B134="Regional crisis",(IF(VLOOKUP($C134,'Regional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x</v>
      </c>
      <c r="M134" s="242" t="str">
        <f>IF(B134="Regional crisis",(IF(VLOOKUP($C134,'Regional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x</v>
      </c>
      <c r="N134" s="242" t="str">
        <f t="shared" ref="N134:N139" si="54">IF(AND(L134="x",M134="x"),"x",AVERAGE(L134,M134))</f>
        <v>x</v>
      </c>
      <c r="O134" s="242">
        <f t="shared" ref="O134:O139" si="55">AVERAGE(H134,K134,N134)</f>
        <v>0.35</v>
      </c>
      <c r="P134" s="242">
        <f>IF(B134="Regional crisis",VLOOKUP(C134,'Regional Crises'!$B$1:$R$69,12,FALSE),VLOOKUP(E134,'Country Indicator Data'!$B$4:$I$300,8,FALSE))</f>
        <v>0</v>
      </c>
      <c r="Q134" s="242">
        <f>IF($B134="Regional crisis",((IF(VLOOKUP($C134,'Regional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0</v>
      </c>
      <c r="R134" s="242">
        <f t="shared" ref="R134:R139" si="56">AVERAGE(P134:Q134)</f>
        <v>0</v>
      </c>
      <c r="S134" s="242">
        <f>IF(B134="Regional crisis",((IF(VLOOKUP($C134,'Regional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2.1</v>
      </c>
      <c r="T134" s="242">
        <f>IF(B134="Regional crisis",((IF(VLOOKUP($C134,'Regional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2.1</v>
      </c>
      <c r="U134" s="242" t="str">
        <f>IF(B134="Regional crisis",((IF(VLOOKUP($C134,'Regional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x</v>
      </c>
      <c r="V134" s="242">
        <f>IF(B134="Regional crisis",((IF(VLOOKUP($C134,'Regional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0.5</v>
      </c>
      <c r="W134" s="242">
        <f t="shared" ref="W134:W139" si="57">IF(AND(S134="x",V134="x"),"x",ROUND(AVERAGE(S134,V134,T134,U134),1))</f>
        <v>1.6</v>
      </c>
      <c r="X134" s="242">
        <f t="shared" ref="X134:X139" si="58">ROUND(AVERAGE(O134,W134,R134),1)</f>
        <v>0.7</v>
      </c>
      <c r="Y134" s="249">
        <f>IF('Core Indicators'!FC131="x","x",IF('Core Indicators'!FC131&gt;=5,5,IF('Core Indicators'!FC131&gt;=4,4,IF('Core Indicators'!FC131&gt;=3,3,IF('Core Indicators'!FC131&gt;=2,2,IF('Core Indicators'!FC131&gt;=1,1,0))))))</f>
        <v>3</v>
      </c>
      <c r="Z134" s="242">
        <f t="shared" ref="Z134:Z139" si="59">Y134</f>
        <v>3</v>
      </c>
      <c r="AA134" s="249">
        <f>'Crisis Indicator Data'!Y131</f>
        <v>1</v>
      </c>
      <c r="AB134" s="249">
        <f>'Crisis Indicator Data'!Z131</f>
        <v>1</v>
      </c>
      <c r="AC134" s="249">
        <f>'Crisis Indicator Data'!AA131</f>
        <v>0</v>
      </c>
      <c r="AD134" s="249">
        <f>'Crisis Indicator Data'!AB131</f>
        <v>0</v>
      </c>
      <c r="AE134" s="249">
        <f t="shared" ref="AE134:AE139" si="60">IF(SUM(AA134:AD134)=0,0,IF(SUM(AA134,AB134,AC134,AD134)&lt;2,1,IF(SUM(AA134:AD134)&lt;6,2,IF(SUM(AA134:AD134)&lt;8,3,IF(SUM(AA134:AD134)&lt;10,4,5)))))</f>
        <v>2</v>
      </c>
      <c r="AF134" s="249">
        <f>'Crisis Indicator Data'!AC131</f>
        <v>0</v>
      </c>
      <c r="AG134" s="249">
        <f>'Crisis Indicator Data'!AD131</f>
        <v>0</v>
      </c>
      <c r="AH134" s="249">
        <f t="shared" ref="AH134:AH139" si="61">IF(SUM(AF134:AG134)=0,0,IF(SUM(AF134,AG134)=1,1,IF(SUM(AF134:AG134)&lt;3,2,IF(SUM(AF134:AG134)&lt;4,3,IF(SUM(AF134:AG134)&lt;5,4,5)))))</f>
        <v>0</v>
      </c>
      <c r="AI134" s="249">
        <f>'Crisis Indicator Data'!AE131</f>
        <v>0</v>
      </c>
      <c r="AJ134" s="249">
        <f>'Crisis Indicator Data'!AF131</f>
        <v>0</v>
      </c>
      <c r="AK134" s="249">
        <f>'Crisis Indicator Data'!AG131</f>
        <v>3</v>
      </c>
      <c r="AL134" s="249">
        <f t="shared" ref="AL134:AL139" si="62">IF(SUM(AI134:AK134)=0,0,IF(SUM(AI134:AK134)=1,1,IF(SUM(AI134:AK134)&lt;3,2,IF(SUM(AI134:AK134)&lt;5,3,IF(SUM(AI134:AK134)&lt;7,4,5)))))</f>
        <v>3</v>
      </c>
      <c r="AM134" s="242">
        <f t="shared" ref="AM134:AM139" si="63">IF(AA134=3,5,ROUND(AVERAGE(AE134,AH134,AL134),0))</f>
        <v>2</v>
      </c>
      <c r="AN134" s="242">
        <f t="shared" ref="AN134:AN139" si="64">IF(AND(Z134="x",AM134="x"),"x",ROUND(AVERAGE(Z134,AM134),1))</f>
        <v>2.5</v>
      </c>
    </row>
    <row r="135" spans="1:43" ht="13.5" customHeight="1" x14ac:dyDescent="0.25">
      <c r="A135" s="146" t="str">
        <f>'Crisis Indicator Data'!A132</f>
        <v>Complex crisis in Venezuela</v>
      </c>
      <c r="B135" s="147" t="str">
        <f>'Crisis Indicator Data'!B132</f>
        <v>Complex crisis</v>
      </c>
      <c r="C135" s="147" t="str">
        <f>'Crisis Indicator Data'!C132</f>
        <v>VEN001</v>
      </c>
      <c r="D135" s="147" t="str">
        <f>'Crisis Indicator Data'!D132</f>
        <v>Venezuela</v>
      </c>
      <c r="E135" s="148" t="str">
        <f>'Crisis Indicator Data'!E132</f>
        <v>VEN</v>
      </c>
      <c r="F135" s="242">
        <f>IF(B135="Regional crisis",(IF(VLOOKUP($C135,'Regional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2.5</v>
      </c>
      <c r="G135" s="242">
        <f>IF(B135="Regional crisis",(IF(VLOOKUP($C135,'Regional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3.5</v>
      </c>
      <c r="H135" s="242">
        <f t="shared" si="52"/>
        <v>3</v>
      </c>
      <c r="I135" s="242">
        <f>IF(B135="Regional crisis",(IF(VLOOKUP($C135,'Regional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1.3</v>
      </c>
      <c r="J135" s="242">
        <f>IF(B135="Regional crisis",(IF(VLOOKUP($C135,'Regional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1.2</v>
      </c>
      <c r="K135" s="242">
        <f t="shared" si="53"/>
        <v>1.25</v>
      </c>
      <c r="L135" s="242">
        <f>IF(B135="Regional crisis",(IF(VLOOKUP($C135,'Regional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3.1</v>
      </c>
      <c r="M135" s="242">
        <f>IF(B135="Regional crisis",(IF(VLOOKUP($C135,'Regional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2.5</v>
      </c>
      <c r="N135" s="242">
        <f t="shared" si="54"/>
        <v>2.8</v>
      </c>
      <c r="O135" s="242">
        <f t="shared" si="55"/>
        <v>2.35</v>
      </c>
      <c r="P135" s="242">
        <f>IF(B135="Regional crisis",VLOOKUP(C135,'Regional Crises'!$B$1:$R$69,12,FALSE),VLOOKUP(E135,'Country Indicator Data'!$B$4:$I$300,8,FALSE))</f>
        <v>6</v>
      </c>
      <c r="Q135" s="242">
        <f>IF($B135="Regional crisis",((IF(VLOOKUP($C135,'Regional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242">
        <f t="shared" si="56"/>
        <v>5.5</v>
      </c>
      <c r="S135" s="242">
        <f>IF(B135="Regional crisis",((IF(VLOOKUP($C135,'Regional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4.2</v>
      </c>
      <c r="T135" s="242">
        <f>IF(B135="Regional crisis",((IF(VLOOKUP($C135,'Regional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4.8</v>
      </c>
      <c r="U135" s="242">
        <f>IF(B135="Regional crisis",((IF(VLOOKUP($C135,'Regional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4.0999999999999996</v>
      </c>
      <c r="V135" s="242">
        <f>IF(B135="Regional crisis",((IF(VLOOKUP($C135,'Regional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4.2</v>
      </c>
      <c r="W135" s="242">
        <f t="shared" si="57"/>
        <v>4.3</v>
      </c>
      <c r="X135" s="242">
        <f t="shared" si="58"/>
        <v>4.0999999999999996</v>
      </c>
      <c r="Y135" s="249">
        <f>IF('Core Indicators'!FC132="x","x",IF('Core Indicators'!FC132&gt;=5,5,IF('Core Indicators'!FC132&gt;=4,4,IF('Core Indicators'!FC132&gt;=3,3,IF('Core Indicators'!FC132&gt;=2,2,IF('Core Indicators'!FC132&gt;=1,1,0))))))</f>
        <v>2</v>
      </c>
      <c r="Z135" s="242">
        <f t="shared" si="59"/>
        <v>2</v>
      </c>
      <c r="AA135" s="249">
        <f>'Crisis Indicator Data'!Y132</f>
        <v>2</v>
      </c>
      <c r="AB135" s="249">
        <f>'Crisis Indicator Data'!Z132</f>
        <v>3</v>
      </c>
      <c r="AC135" s="249">
        <f>'Crisis Indicator Data'!AA132</f>
        <v>2</v>
      </c>
      <c r="AD135" s="249">
        <f>'Crisis Indicator Data'!AB132</f>
        <v>2</v>
      </c>
      <c r="AE135" s="249">
        <f t="shared" si="60"/>
        <v>4</v>
      </c>
      <c r="AF135" s="249">
        <f>'Crisis Indicator Data'!AC132</f>
        <v>3</v>
      </c>
      <c r="AG135" s="249">
        <f>'Crisis Indicator Data'!AD132</f>
        <v>3</v>
      </c>
      <c r="AH135" s="249">
        <f t="shared" si="61"/>
        <v>5</v>
      </c>
      <c r="AI135" s="249">
        <f>'Crisis Indicator Data'!AE132</f>
        <v>3</v>
      </c>
      <c r="AJ135" s="249">
        <f>'Crisis Indicator Data'!AF132</f>
        <v>0</v>
      </c>
      <c r="AK135" s="249">
        <f>'Crisis Indicator Data'!AG132</f>
        <v>3</v>
      </c>
      <c r="AL135" s="249">
        <f t="shared" si="62"/>
        <v>4</v>
      </c>
      <c r="AM135" s="242">
        <f t="shared" si="63"/>
        <v>4</v>
      </c>
      <c r="AN135" s="242">
        <f t="shared" si="64"/>
        <v>3</v>
      </c>
    </row>
    <row r="136" spans="1:43" ht="13.5" customHeight="1" x14ac:dyDescent="0.25">
      <c r="A136" s="146" t="str">
        <f>'Crisis Indicator Data'!A133</f>
        <v>Conflict in Yemen</v>
      </c>
      <c r="B136" s="147" t="str">
        <f>'Crisis Indicator Data'!B133</f>
        <v>Complex crisis</v>
      </c>
      <c r="C136" s="147" t="str">
        <f>'Crisis Indicator Data'!C133</f>
        <v>YEM001</v>
      </c>
      <c r="D136" s="147" t="str">
        <f>'Crisis Indicator Data'!D133</f>
        <v>Yemen</v>
      </c>
      <c r="E136" s="148" t="str">
        <f>'Crisis Indicator Data'!E133</f>
        <v>YEM</v>
      </c>
      <c r="F136" s="242">
        <f>IF(B136="Regional crisis",(IF(VLOOKUP($C136,'Regional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4.3</v>
      </c>
      <c r="G136" s="242">
        <f>IF(B136="Regional crisis",(IF(VLOOKUP($C136,'Regional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4.3</v>
      </c>
      <c r="H136" s="242">
        <f t="shared" si="52"/>
        <v>4.3</v>
      </c>
      <c r="I136" s="242">
        <f>IF(B136="Regional crisis",(IF(VLOOKUP($C136,'Regional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3.1</v>
      </c>
      <c r="J136" s="242">
        <f>IF(B136="Regional crisis",(IF(VLOOKUP($C136,'Regional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242">
        <f t="shared" si="53"/>
        <v>1.55</v>
      </c>
      <c r="L136" s="242">
        <f>IF(B136="Regional crisis",(IF(VLOOKUP($C136,'Regional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5</v>
      </c>
      <c r="M136" s="242">
        <f>IF(B136="Regional crisis",(IF(VLOOKUP($C136,'Regional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1.5</v>
      </c>
      <c r="N136" s="242">
        <f t="shared" si="54"/>
        <v>3.25</v>
      </c>
      <c r="O136" s="242">
        <f t="shared" si="55"/>
        <v>3.0333333333333332</v>
      </c>
      <c r="P136" s="242">
        <f>IF(B136="Regional crisis",VLOOKUP(C136,'Regional Crises'!$B$1:$R$69,12,FALSE),VLOOKUP(E136,'Country Indicator Data'!$B$4:$I$300,8,FALSE))</f>
        <v>10</v>
      </c>
      <c r="Q136" s="242">
        <f>IF($B136="Regional crisis",((IF(VLOOKUP($C136,'Regional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242">
        <f t="shared" si="56"/>
        <v>7.5</v>
      </c>
      <c r="S136" s="242">
        <f>IF(B136="Regional crisis",((IF(VLOOKUP($C136,'Regional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4.3</v>
      </c>
      <c r="T136" s="242">
        <f>IF(B136="Regional crisis",((IF(VLOOKUP($C136,'Regional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4.3</v>
      </c>
      <c r="U136" s="242">
        <f>IF(B136="Regional crisis",((IF(VLOOKUP($C136,'Regional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4.4000000000000004</v>
      </c>
      <c r="V136" s="242">
        <f>IF(B136="Regional crisis",((IF(VLOOKUP($C136,'Regional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4.5</v>
      </c>
      <c r="W136" s="242">
        <f t="shared" si="57"/>
        <v>4.4000000000000004</v>
      </c>
      <c r="X136" s="242">
        <f t="shared" si="58"/>
        <v>5</v>
      </c>
      <c r="Y136" s="249">
        <f>IF('Core Indicators'!FC133="x","x",IF('Core Indicators'!FC133&gt;=5,5,IF('Core Indicators'!FC133&gt;=4,4,IF('Core Indicators'!FC133&gt;=3,3,IF('Core Indicators'!FC133&gt;=2,2,IF('Core Indicators'!FC133&gt;=1,1,0))))))</f>
        <v>5</v>
      </c>
      <c r="Z136" s="242">
        <f t="shared" si="59"/>
        <v>5</v>
      </c>
      <c r="AA136" s="249">
        <f>'Crisis Indicator Data'!Y133</f>
        <v>2</v>
      </c>
      <c r="AB136" s="249">
        <f>'Crisis Indicator Data'!Z133</f>
        <v>3</v>
      </c>
      <c r="AC136" s="249">
        <f>'Crisis Indicator Data'!AA133</f>
        <v>3</v>
      </c>
      <c r="AD136" s="249">
        <f>'Crisis Indicator Data'!AB133</f>
        <v>2</v>
      </c>
      <c r="AE136" s="249">
        <f t="shared" si="60"/>
        <v>5</v>
      </c>
      <c r="AF136" s="249">
        <f>'Crisis Indicator Data'!AC133</f>
        <v>2</v>
      </c>
      <c r="AG136" s="249">
        <f>'Crisis Indicator Data'!AD133</f>
        <v>3</v>
      </c>
      <c r="AH136" s="249">
        <f t="shared" si="61"/>
        <v>5</v>
      </c>
      <c r="AI136" s="249">
        <f>'Crisis Indicator Data'!AE133</f>
        <v>2</v>
      </c>
      <c r="AJ136" s="249">
        <f>'Crisis Indicator Data'!AF133</f>
        <v>1</v>
      </c>
      <c r="AK136" s="249">
        <f>'Crisis Indicator Data'!AG133</f>
        <v>3</v>
      </c>
      <c r="AL136" s="249">
        <f t="shared" si="62"/>
        <v>4</v>
      </c>
      <c r="AM136" s="242">
        <f t="shared" si="63"/>
        <v>5</v>
      </c>
      <c r="AN136" s="242">
        <f t="shared" si="64"/>
        <v>5</v>
      </c>
    </row>
    <row r="137" spans="1:43" ht="13.5" customHeight="1" x14ac:dyDescent="0.25">
      <c r="A137" s="146" t="str">
        <f>'Crisis Indicator Data'!A134</f>
        <v>Mixed migration flows in Yemen</v>
      </c>
      <c r="B137" s="147" t="str">
        <f>'Crisis Indicator Data'!B134</f>
        <v>International displacement</v>
      </c>
      <c r="C137" s="147" t="str">
        <f>'Crisis Indicator Data'!C134</f>
        <v>YEM002</v>
      </c>
      <c r="D137" s="147" t="str">
        <f>'Crisis Indicator Data'!D134</f>
        <v>Yemen</v>
      </c>
      <c r="E137" s="148" t="str">
        <f>'Crisis Indicator Data'!E134</f>
        <v>YEM</v>
      </c>
      <c r="F137" s="242">
        <f>IF(B137="Regional crisis",(IF(VLOOKUP($C137,'Regional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4.3</v>
      </c>
      <c r="G137" s="242">
        <f>IF(B137="Regional crisis",(IF(VLOOKUP($C137,'Regional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4.3</v>
      </c>
      <c r="H137" s="242">
        <f t="shared" si="52"/>
        <v>4.3</v>
      </c>
      <c r="I137" s="242">
        <f>IF(B137="Regional crisis",(IF(VLOOKUP($C137,'Regional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3.1</v>
      </c>
      <c r="J137" s="242">
        <f>IF(B137="Regional crisis",(IF(VLOOKUP($C137,'Regional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242">
        <f t="shared" si="53"/>
        <v>1.55</v>
      </c>
      <c r="L137" s="242">
        <f>IF(B137="Regional crisis",(IF(VLOOKUP($C137,'Regional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5</v>
      </c>
      <c r="M137" s="242">
        <f>IF(B137="Regional crisis",(IF(VLOOKUP($C137,'Regional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1.5</v>
      </c>
      <c r="N137" s="242">
        <f t="shared" si="54"/>
        <v>3.25</v>
      </c>
      <c r="O137" s="242">
        <f t="shared" si="55"/>
        <v>3.0333333333333332</v>
      </c>
      <c r="P137" s="242">
        <f>IF(B137="Regional crisis",VLOOKUP(C137,'Regional Crises'!$B$1:$R$69,12,FALSE),VLOOKUP(E137,'Country Indicator Data'!$B$4:$I$300,8,FALSE))</f>
        <v>10</v>
      </c>
      <c r="Q137" s="242">
        <f>IF($B137="Regional crisis",((IF(VLOOKUP($C137,'Regional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5</v>
      </c>
      <c r="R137" s="242">
        <f t="shared" si="56"/>
        <v>7.5</v>
      </c>
      <c r="S137" s="242">
        <f>IF(B137="Regional crisis",((IF(VLOOKUP($C137,'Regional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4.3</v>
      </c>
      <c r="T137" s="242">
        <f>IF(B137="Regional crisis",((IF(VLOOKUP($C137,'Regional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4.3</v>
      </c>
      <c r="U137" s="242">
        <f>IF(B137="Regional crisis",((IF(VLOOKUP($C137,'Regional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4.4000000000000004</v>
      </c>
      <c r="V137" s="242">
        <f>IF(B137="Regional crisis",((IF(VLOOKUP($C137,'Regional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4.5</v>
      </c>
      <c r="W137" s="242">
        <f t="shared" si="57"/>
        <v>4.4000000000000004</v>
      </c>
      <c r="X137" s="242">
        <f t="shared" si="58"/>
        <v>5</v>
      </c>
      <c r="Y137" s="249">
        <f>IF('Core Indicators'!FC134="x","x",IF('Core Indicators'!FC134&gt;=5,5,IF('Core Indicators'!FC134&gt;=4,4,IF('Core Indicators'!FC134&gt;=3,3,IF('Core Indicators'!FC134&gt;=2,2,IF('Core Indicators'!FC134&gt;=1,1,0))))))</f>
        <v>2</v>
      </c>
      <c r="Z137" s="242">
        <f t="shared" si="59"/>
        <v>2</v>
      </c>
      <c r="AA137" s="249">
        <f>'Crisis Indicator Data'!Y134</f>
        <v>2</v>
      </c>
      <c r="AB137" s="249">
        <f>'Crisis Indicator Data'!Z134</f>
        <v>3</v>
      </c>
      <c r="AC137" s="249">
        <f>'Crisis Indicator Data'!AA134</f>
        <v>3</v>
      </c>
      <c r="AD137" s="249">
        <f>'Crisis Indicator Data'!AB134</f>
        <v>2</v>
      </c>
      <c r="AE137" s="249">
        <f t="shared" si="60"/>
        <v>5</v>
      </c>
      <c r="AF137" s="249">
        <f>'Crisis Indicator Data'!AC134</f>
        <v>2</v>
      </c>
      <c r="AG137" s="249">
        <f>'Crisis Indicator Data'!AD134</f>
        <v>2</v>
      </c>
      <c r="AH137" s="249">
        <f t="shared" si="61"/>
        <v>4</v>
      </c>
      <c r="AI137" s="249">
        <f>'Crisis Indicator Data'!AE134</f>
        <v>2</v>
      </c>
      <c r="AJ137" s="249">
        <f>'Crisis Indicator Data'!AF134</f>
        <v>1</v>
      </c>
      <c r="AK137" s="249">
        <f>'Crisis Indicator Data'!AG134</f>
        <v>3</v>
      </c>
      <c r="AL137" s="249">
        <f t="shared" si="62"/>
        <v>4</v>
      </c>
      <c r="AM137" s="242">
        <f t="shared" si="63"/>
        <v>4</v>
      </c>
      <c r="AN137" s="242">
        <f t="shared" si="64"/>
        <v>3</v>
      </c>
    </row>
    <row r="138" spans="1:43" ht="13.5" customHeight="1" x14ac:dyDescent="0.25">
      <c r="A138" s="146" t="str">
        <f>'Crisis Indicator Data'!A135</f>
        <v>Drought in Zambia</v>
      </c>
      <c r="B138" s="147" t="str">
        <f>'Crisis Indicator Data'!B135</f>
        <v>Drought</v>
      </c>
      <c r="C138" s="147" t="str">
        <f>'Crisis Indicator Data'!C135</f>
        <v>ZMB002</v>
      </c>
      <c r="D138" s="147" t="str">
        <f>'Crisis Indicator Data'!D135</f>
        <v>Zambia</v>
      </c>
      <c r="E138" s="148" t="str">
        <f>'Crisis Indicator Data'!E135</f>
        <v>ZMB</v>
      </c>
      <c r="F138" s="242">
        <f>IF(B138="Regional crisis",(IF(VLOOKUP($C138,'Regional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2.1</v>
      </c>
      <c r="G138" s="242">
        <f>IF(B138="Regional crisis",(IF(VLOOKUP($C138,'Regional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2.1</v>
      </c>
      <c r="H138" s="242">
        <f t="shared" si="52"/>
        <v>2.1</v>
      </c>
      <c r="I138" s="242">
        <f>IF(B138="Regional crisis",(IF(VLOOKUP($C138,'Regional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3.5</v>
      </c>
      <c r="J138" s="242">
        <f>IF(B138="Regional crisis",(IF(VLOOKUP($C138,'Regional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242">
        <f t="shared" si="53"/>
        <v>1.75</v>
      </c>
      <c r="L138" s="242">
        <f>IF(B138="Regional crisis",(IF(VLOOKUP($C138,'Regional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3.6</v>
      </c>
      <c r="M138" s="242">
        <f>IF(B138="Regional crisis",(IF(VLOOKUP($C138,'Regional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4</v>
      </c>
      <c r="N138" s="242">
        <f t="shared" si="54"/>
        <v>3.8</v>
      </c>
      <c r="O138" s="242">
        <f t="shared" si="55"/>
        <v>2.5500000000000003</v>
      </c>
      <c r="P138" s="242">
        <f>IF(B138="Regional crisis",VLOOKUP(C138,'Regional Crises'!$B$1:$R$69,12,FALSE),VLOOKUP(E138,'Country Indicator Data'!$B$4:$I$300,8,FALSE))</f>
        <v>0</v>
      </c>
      <c r="Q138" s="242">
        <f>IF($B138="Regional crisis",((IF(VLOOKUP($C138,'Regional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1.6</v>
      </c>
      <c r="R138" s="242">
        <f t="shared" si="56"/>
        <v>0.8</v>
      </c>
      <c r="S138" s="242">
        <f>IF(B138="Regional crisis",((IF(VLOOKUP($C138,'Regional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3.3</v>
      </c>
      <c r="T138" s="242">
        <f>IF(B138="Regional crisis",((IF(VLOOKUP($C138,'Regional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v>
      </c>
      <c r="U138" s="242">
        <f>IF(B138="Regional crisis",((IF(VLOOKUP($C138,'Regional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2.9</v>
      </c>
      <c r="V138" s="242">
        <f>IF(B138="Regional crisis",((IF(VLOOKUP($C138,'Regional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2.2999999999999998</v>
      </c>
      <c r="W138" s="242">
        <f t="shared" si="57"/>
        <v>2.9</v>
      </c>
      <c r="X138" s="242">
        <f t="shared" si="58"/>
        <v>2.1</v>
      </c>
      <c r="Y138" s="249">
        <f>IF('Core Indicators'!FC135="x","x",IF('Core Indicators'!FC135&gt;=5,5,IF('Core Indicators'!FC135&gt;=4,4,IF('Core Indicators'!FC135&gt;=3,3,IF('Core Indicators'!FC135&gt;=2,2,IF('Core Indicators'!FC135&gt;=1,1,0))))))</f>
        <v>3</v>
      </c>
      <c r="Z138" s="242">
        <f t="shared" si="59"/>
        <v>3</v>
      </c>
      <c r="AA138" s="249">
        <f>'Crisis Indicator Data'!Y135</f>
        <v>0</v>
      </c>
      <c r="AB138" s="249">
        <f>'Crisis Indicator Data'!Z135</f>
        <v>1</v>
      </c>
      <c r="AC138" s="249">
        <f>'Crisis Indicator Data'!AA135</f>
        <v>0</v>
      </c>
      <c r="AD138" s="249">
        <f>'Crisis Indicator Data'!AB135</f>
        <v>0</v>
      </c>
      <c r="AE138" s="249">
        <f t="shared" si="60"/>
        <v>1</v>
      </c>
      <c r="AF138" s="249">
        <f>'Crisis Indicator Data'!AC135</f>
        <v>0</v>
      </c>
      <c r="AG138" s="249">
        <f>'Crisis Indicator Data'!AD135</f>
        <v>2</v>
      </c>
      <c r="AH138" s="249">
        <f t="shared" si="61"/>
        <v>2</v>
      </c>
      <c r="AI138" s="249">
        <f>'Crisis Indicator Data'!AE135</f>
        <v>0</v>
      </c>
      <c r="AJ138" s="249">
        <f>'Crisis Indicator Data'!AF135</f>
        <v>0</v>
      </c>
      <c r="AK138" s="249">
        <f>'Crisis Indicator Data'!AG135</f>
        <v>3</v>
      </c>
      <c r="AL138" s="249">
        <f t="shared" si="62"/>
        <v>3</v>
      </c>
      <c r="AM138" s="242">
        <f t="shared" si="63"/>
        <v>2</v>
      </c>
      <c r="AN138" s="242">
        <f t="shared" si="64"/>
        <v>2.5</v>
      </c>
    </row>
    <row r="139" spans="1:43" ht="13.5" customHeight="1" x14ac:dyDescent="0.25">
      <c r="A139" s="146" t="str">
        <f>'Crisis Indicator Data'!A136</f>
        <v>Complex crisis in Zimbabwe</v>
      </c>
      <c r="B139" s="147" t="str">
        <f>'Crisis Indicator Data'!B136</f>
        <v>Complex crisis</v>
      </c>
      <c r="C139" s="147" t="str">
        <f>'Crisis Indicator Data'!C136</f>
        <v>ZWE001</v>
      </c>
      <c r="D139" s="147" t="str">
        <f>'Crisis Indicator Data'!D136</f>
        <v>Zimbabwe</v>
      </c>
      <c r="E139" s="148" t="str">
        <f>'Crisis Indicator Data'!E136</f>
        <v>ZWE</v>
      </c>
      <c r="F139" s="242">
        <f>IF(B139="Regional crisis",(IF(VLOOKUP($C139,'Regional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5</v>
      </c>
      <c r="G139" s="242">
        <f>IF(B139="Regional crisis",(IF(VLOOKUP($C139,'Regional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2.8</v>
      </c>
      <c r="H139" s="242">
        <f t="shared" si="52"/>
        <v>3.9</v>
      </c>
      <c r="I139" s="242">
        <f>IF(B139="Regional crisis",(IF(VLOOKUP($C139,'Regional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1.5</v>
      </c>
      <c r="J139" s="242">
        <f>IF(B139="Regional crisis",(IF(VLOOKUP($C139,'Regional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0.3</v>
      </c>
      <c r="K139" s="242">
        <f t="shared" si="53"/>
        <v>0.9</v>
      </c>
      <c r="L139" s="242">
        <f>IF(B139="Regional crisis",(IF(VLOOKUP($C139,'Regional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3.5</v>
      </c>
      <c r="M139" s="242">
        <f>IF(B139="Regional crisis",(IF(VLOOKUP($C139,'Regional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3.2</v>
      </c>
      <c r="N139" s="242">
        <f t="shared" si="54"/>
        <v>3.35</v>
      </c>
      <c r="O139" s="242">
        <f t="shared" si="55"/>
        <v>2.7166666666666668</v>
      </c>
      <c r="P139" s="242">
        <f>IF(B139="Regional crisis",VLOOKUP(C139,'Regional Crises'!$B$1:$R$69,12,FALSE),VLOOKUP(E139,'Country Indicator Data'!$B$4:$I$300,8,FALSE))</f>
        <v>6</v>
      </c>
      <c r="Q139" s="242">
        <f>IF($B139="Regional crisis",((IF(VLOOKUP($C139,'Regional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1.3</v>
      </c>
      <c r="R139" s="242">
        <f t="shared" si="56"/>
        <v>3.65</v>
      </c>
      <c r="S139" s="242">
        <f>IF(B139="Regional crisis",((IF(VLOOKUP($C139,'Regional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3.8</v>
      </c>
      <c r="T139" s="242">
        <f>IF(B139="Regional crisis",((IF(VLOOKUP($C139,'Regional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3.8</v>
      </c>
      <c r="U139" s="242">
        <f>IF(B139="Regional crisis",((IF(VLOOKUP($C139,'Regional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3.4</v>
      </c>
      <c r="V139" s="242">
        <f>IF(B139="Regional crisis",((IF(VLOOKUP($C139,'Regional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3.6</v>
      </c>
      <c r="W139" s="242">
        <f t="shared" si="57"/>
        <v>3.7</v>
      </c>
      <c r="X139" s="242">
        <f t="shared" si="58"/>
        <v>3.4</v>
      </c>
      <c r="Y139" s="249">
        <f>IF('Core Indicators'!FC136="x","x",IF('Core Indicators'!FC136&gt;=5,5,IF('Core Indicators'!FC136&gt;=4,4,IF('Core Indicators'!FC136&gt;=3,3,IF('Core Indicators'!FC136&gt;=2,2,IF('Core Indicators'!FC136&gt;=1,1,0))))))</f>
        <v>3</v>
      </c>
      <c r="Z139" s="242">
        <f t="shared" si="59"/>
        <v>3</v>
      </c>
      <c r="AA139" s="249">
        <f>'Crisis Indicator Data'!Y136</f>
        <v>2</v>
      </c>
      <c r="AB139" s="249">
        <f>'Crisis Indicator Data'!Z136</f>
        <v>1</v>
      </c>
      <c r="AC139" s="249">
        <f>'Crisis Indicator Data'!AA136</f>
        <v>1</v>
      </c>
      <c r="AD139" s="249">
        <f>'Crisis Indicator Data'!AB136</f>
        <v>0</v>
      </c>
      <c r="AE139" s="249">
        <f t="shared" si="60"/>
        <v>2</v>
      </c>
      <c r="AF139" s="249">
        <f>'Crisis Indicator Data'!AC136</f>
        <v>0</v>
      </c>
      <c r="AG139" s="249">
        <f>'Crisis Indicator Data'!AD136</f>
        <v>2</v>
      </c>
      <c r="AH139" s="249">
        <f t="shared" si="61"/>
        <v>2</v>
      </c>
      <c r="AI139" s="249">
        <f>'Crisis Indicator Data'!AE136</f>
        <v>0</v>
      </c>
      <c r="AJ139" s="249">
        <f>'Crisis Indicator Data'!AF136</f>
        <v>2</v>
      </c>
      <c r="AK139" s="249">
        <f>'Crisis Indicator Data'!AG136</f>
        <v>1</v>
      </c>
      <c r="AL139" s="249">
        <f t="shared" si="62"/>
        <v>3</v>
      </c>
      <c r="AM139" s="242">
        <f t="shared" si="63"/>
        <v>2</v>
      </c>
      <c r="AN139" s="242">
        <f t="shared" si="64"/>
        <v>2.5</v>
      </c>
    </row>
    <row r="140" spans="1:43" ht="13.5" customHeight="1" x14ac:dyDescent="0.25">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row>
    <row r="141" spans="1:43" ht="13.5" customHeight="1" x14ac:dyDescent="0.25">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row>
    <row r="142" spans="1:43" ht="13.5" customHeight="1" x14ac:dyDescent="0.25">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row>
    <row r="143" spans="1:43" x14ac:dyDescent="0.25">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row>
    <row r="144" spans="1:43" x14ac:dyDescent="0.25">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row>
    <row r="145" spans="5:43" x14ac:dyDescent="0.2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row>
    <row r="146" spans="5:43" x14ac:dyDescent="0.25">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row>
    <row r="147" spans="5:43" x14ac:dyDescent="0.25">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row>
    <row r="148" spans="5:43" x14ac:dyDescent="0.25">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row>
    <row r="149" spans="5:43" x14ac:dyDescent="0.25">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row>
    <row r="150" spans="5:43" x14ac:dyDescent="0.25">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row>
    <row r="151" spans="5:43" x14ac:dyDescent="0.25">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row>
    <row r="152" spans="5:43" x14ac:dyDescent="0.25">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row>
    <row r="153" spans="5:43" x14ac:dyDescent="0.25">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row>
    <row r="154" spans="5:43" x14ac:dyDescent="0.25">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row>
  </sheetData>
  <mergeCells count="1">
    <mergeCell ref="A1:AN1"/>
  </mergeCells>
  <conditionalFormatting sqref="AN6:AN139">
    <cfRule type="cellIs" dxfId="304" priority="106" stopIfTrue="1" operator="between">
      <formula>4</formula>
      <formula>5</formula>
    </cfRule>
    <cfRule type="cellIs" dxfId="303" priority="107" stopIfTrue="1" operator="between">
      <formula>3</formula>
      <formula>4</formula>
    </cfRule>
    <cfRule type="cellIs" dxfId="302" priority="108" stopIfTrue="1" operator="between">
      <formula>2</formula>
      <formula>3</formula>
    </cfRule>
    <cfRule type="cellIs" dxfId="301" priority="109" stopIfTrue="1" operator="between">
      <formula>1</formula>
      <formula>2</formula>
    </cfRule>
    <cfRule type="cellIs" dxfId="300" priority="110" stopIfTrue="1" operator="between">
      <formula>0</formula>
      <formula>1</formula>
    </cfRule>
  </conditionalFormatting>
  <conditionalFormatting sqref="AM6:AM139">
    <cfRule type="cellIs" dxfId="299" priority="101" stopIfTrue="1" operator="between">
      <formula>4</formula>
      <formula>5</formula>
    </cfRule>
    <cfRule type="cellIs" dxfId="298" priority="102" stopIfTrue="1" operator="between">
      <formula>3</formula>
      <formula>4</formula>
    </cfRule>
    <cfRule type="cellIs" dxfId="297" priority="103" stopIfTrue="1" operator="between">
      <formula>2</formula>
      <formula>3</formula>
    </cfRule>
    <cfRule type="cellIs" dxfId="296" priority="104" stopIfTrue="1" operator="between">
      <formula>1</formula>
      <formula>2</formula>
    </cfRule>
    <cfRule type="cellIs" dxfId="295" priority="105" stopIfTrue="1" operator="between">
      <formula>0</formula>
      <formula>1</formula>
    </cfRule>
  </conditionalFormatting>
  <conditionalFormatting sqref="Z6:Z139">
    <cfRule type="cellIs" dxfId="294" priority="96" stopIfTrue="1" operator="between">
      <formula>4</formula>
      <formula>5</formula>
    </cfRule>
    <cfRule type="cellIs" dxfId="293" priority="97" stopIfTrue="1" operator="between">
      <formula>3</formula>
      <formula>4</formula>
    </cfRule>
    <cfRule type="cellIs" dxfId="292" priority="98" stopIfTrue="1" operator="between">
      <formula>2</formula>
      <formula>3</formula>
    </cfRule>
    <cfRule type="cellIs" dxfId="291" priority="99" stopIfTrue="1" operator="between">
      <formula>1</formula>
      <formula>2</formula>
    </cfRule>
    <cfRule type="cellIs" dxfId="290" priority="100" stopIfTrue="1" operator="between">
      <formula>0</formula>
      <formula>1</formula>
    </cfRule>
  </conditionalFormatting>
  <conditionalFormatting sqref="X6:X139">
    <cfRule type="cellIs" dxfId="289" priority="91" stopIfTrue="1" operator="between">
      <formula>4</formula>
      <formula>5</formula>
    </cfRule>
    <cfRule type="cellIs" dxfId="288" priority="92" stopIfTrue="1" operator="between">
      <formula>3</formula>
      <formula>4</formula>
    </cfRule>
    <cfRule type="cellIs" dxfId="287" priority="93" stopIfTrue="1" operator="between">
      <formula>2</formula>
      <formula>3</formula>
    </cfRule>
    <cfRule type="cellIs" dxfId="286" priority="94" stopIfTrue="1" operator="between">
      <formula>1</formula>
      <formula>2</formula>
    </cfRule>
    <cfRule type="cellIs" dxfId="285" priority="95" stopIfTrue="1" operator="between">
      <formula>0</formula>
      <formula>1</formula>
    </cfRule>
  </conditionalFormatting>
  <conditionalFormatting sqref="W6:W139">
    <cfRule type="cellIs" dxfId="284" priority="86" stopIfTrue="1" operator="between">
      <formula>4</formula>
      <formula>5</formula>
    </cfRule>
    <cfRule type="cellIs" dxfId="283" priority="87" stopIfTrue="1" operator="between">
      <formula>3</formula>
      <formula>4</formula>
    </cfRule>
    <cfRule type="cellIs" dxfId="282" priority="88" stopIfTrue="1" operator="between">
      <formula>2</formula>
      <formula>3</formula>
    </cfRule>
    <cfRule type="cellIs" dxfId="281" priority="89" stopIfTrue="1" operator="between">
      <formula>1</formula>
      <formula>2</formula>
    </cfRule>
    <cfRule type="cellIs" dxfId="280" priority="90" stopIfTrue="1" operator="between">
      <formula>0</formula>
      <formula>1</formula>
    </cfRule>
  </conditionalFormatting>
  <conditionalFormatting sqref="V6:V139">
    <cfRule type="cellIs" dxfId="279" priority="81" stopIfTrue="1" operator="between">
      <formula>4</formula>
      <formula>5</formula>
    </cfRule>
    <cfRule type="cellIs" dxfId="278" priority="82" stopIfTrue="1" operator="between">
      <formula>3</formula>
      <formula>4</formula>
    </cfRule>
    <cfRule type="cellIs" dxfId="277" priority="83" stopIfTrue="1" operator="between">
      <formula>2</formula>
      <formula>3</formula>
    </cfRule>
    <cfRule type="cellIs" dxfId="276" priority="84" stopIfTrue="1" operator="between">
      <formula>1</formula>
      <formula>2</formula>
    </cfRule>
    <cfRule type="cellIs" dxfId="275" priority="85" stopIfTrue="1" operator="between">
      <formula>0</formula>
      <formula>1</formula>
    </cfRule>
  </conditionalFormatting>
  <conditionalFormatting sqref="U6:U139">
    <cfRule type="cellIs" dxfId="274" priority="76" stopIfTrue="1" operator="between">
      <formula>4</formula>
      <formula>5</formula>
    </cfRule>
    <cfRule type="cellIs" dxfId="273" priority="77" stopIfTrue="1" operator="between">
      <formula>3</formula>
      <formula>4</formula>
    </cfRule>
    <cfRule type="cellIs" dxfId="272" priority="78" stopIfTrue="1" operator="between">
      <formula>2</formula>
      <formula>3</formula>
    </cfRule>
    <cfRule type="cellIs" dxfId="271" priority="79" stopIfTrue="1" operator="between">
      <formula>1</formula>
      <formula>2</formula>
    </cfRule>
    <cfRule type="cellIs" dxfId="270" priority="80" stopIfTrue="1" operator="between">
      <formula>0</formula>
      <formula>1</formula>
    </cfRule>
  </conditionalFormatting>
  <conditionalFormatting sqref="T6:T139">
    <cfRule type="cellIs" dxfId="269" priority="71" stopIfTrue="1" operator="between">
      <formula>4</formula>
      <formula>5</formula>
    </cfRule>
    <cfRule type="cellIs" dxfId="268" priority="72" stopIfTrue="1" operator="between">
      <formula>3</formula>
      <formula>4</formula>
    </cfRule>
    <cfRule type="cellIs" dxfId="267" priority="73" stopIfTrue="1" operator="between">
      <formula>2</formula>
      <formula>3</formula>
    </cfRule>
    <cfRule type="cellIs" dxfId="266" priority="74" stopIfTrue="1" operator="between">
      <formula>1</formula>
      <formula>2</formula>
    </cfRule>
    <cfRule type="cellIs" dxfId="265" priority="75" stopIfTrue="1" operator="between">
      <formula>0</formula>
      <formula>1</formula>
    </cfRule>
  </conditionalFormatting>
  <conditionalFormatting sqref="S6:S139">
    <cfRule type="cellIs" dxfId="264" priority="66" stopIfTrue="1" operator="between">
      <formula>4</formula>
      <formula>5</formula>
    </cfRule>
    <cfRule type="cellIs" dxfId="263" priority="67" stopIfTrue="1" operator="between">
      <formula>3</formula>
      <formula>4</formula>
    </cfRule>
    <cfRule type="cellIs" dxfId="262" priority="68" stopIfTrue="1" operator="between">
      <formula>2</formula>
      <formula>3</formula>
    </cfRule>
    <cfRule type="cellIs" dxfId="261" priority="69" stopIfTrue="1" operator="between">
      <formula>1</formula>
      <formula>2</formula>
    </cfRule>
    <cfRule type="cellIs" dxfId="260" priority="70" stopIfTrue="1" operator="between">
      <formula>0</formula>
      <formula>1</formula>
    </cfRule>
  </conditionalFormatting>
  <conditionalFormatting sqref="R6:R139">
    <cfRule type="cellIs" dxfId="259" priority="61" stopIfTrue="1" operator="between">
      <formula>4</formula>
      <formula>5</formula>
    </cfRule>
    <cfRule type="cellIs" dxfId="258" priority="62" stopIfTrue="1" operator="between">
      <formula>3</formula>
      <formula>4</formula>
    </cfRule>
    <cfRule type="cellIs" dxfId="257" priority="63" stopIfTrue="1" operator="between">
      <formula>2</formula>
      <formula>3</formula>
    </cfRule>
    <cfRule type="cellIs" dxfId="256" priority="64" stopIfTrue="1" operator="between">
      <formula>1</formula>
      <formula>2</formula>
    </cfRule>
    <cfRule type="cellIs" dxfId="255" priority="65" stopIfTrue="1" operator="between">
      <formula>0</formula>
      <formula>1</formula>
    </cfRule>
  </conditionalFormatting>
  <conditionalFormatting sqref="Q6:Q139">
    <cfRule type="cellIs" dxfId="254" priority="56" stopIfTrue="1" operator="between">
      <formula>4</formula>
      <formula>5</formula>
    </cfRule>
    <cfRule type="cellIs" dxfId="253" priority="57" stopIfTrue="1" operator="between">
      <formula>3</formula>
      <formula>4</formula>
    </cfRule>
    <cfRule type="cellIs" dxfId="252" priority="58" stopIfTrue="1" operator="between">
      <formula>2</formula>
      <formula>3</formula>
    </cfRule>
    <cfRule type="cellIs" dxfId="251" priority="59" stopIfTrue="1" operator="between">
      <formula>1</formula>
      <formula>2</formula>
    </cfRule>
    <cfRule type="cellIs" dxfId="250" priority="60" stopIfTrue="1" operator="between">
      <formula>0</formula>
      <formula>1</formula>
    </cfRule>
  </conditionalFormatting>
  <conditionalFormatting sqref="P6:P139">
    <cfRule type="cellIs" dxfId="249" priority="51" stopIfTrue="1" operator="between">
      <formula>4</formula>
      <formula>5</formula>
    </cfRule>
    <cfRule type="cellIs" dxfId="248" priority="52" stopIfTrue="1" operator="between">
      <formula>3</formula>
      <formula>4</formula>
    </cfRule>
    <cfRule type="cellIs" dxfId="247" priority="53" stopIfTrue="1" operator="between">
      <formula>2</formula>
      <formula>3</formula>
    </cfRule>
    <cfRule type="cellIs" dxfId="246" priority="54" stopIfTrue="1" operator="between">
      <formula>1</formula>
      <formula>2</formula>
    </cfRule>
    <cfRule type="cellIs" dxfId="245" priority="55" stopIfTrue="1" operator="between">
      <formula>0</formula>
      <formula>1</formula>
    </cfRule>
  </conditionalFormatting>
  <conditionalFormatting sqref="O6:O139">
    <cfRule type="cellIs" dxfId="244" priority="46" stopIfTrue="1" operator="between">
      <formula>4</formula>
      <formula>5</formula>
    </cfRule>
    <cfRule type="cellIs" dxfId="243" priority="47" stopIfTrue="1" operator="between">
      <formula>3</formula>
      <formula>4</formula>
    </cfRule>
    <cfRule type="cellIs" dxfId="242" priority="48" stopIfTrue="1" operator="between">
      <formula>2</formula>
      <formula>3</formula>
    </cfRule>
    <cfRule type="cellIs" dxfId="241" priority="49" stopIfTrue="1" operator="between">
      <formula>1</formula>
      <formula>2</formula>
    </cfRule>
    <cfRule type="cellIs" dxfId="240" priority="50" stopIfTrue="1" operator="between">
      <formula>0</formula>
      <formula>1</formula>
    </cfRule>
  </conditionalFormatting>
  <conditionalFormatting sqref="N6:N139">
    <cfRule type="cellIs" dxfId="239" priority="41" stopIfTrue="1" operator="between">
      <formula>4</formula>
      <formula>5</formula>
    </cfRule>
    <cfRule type="cellIs" dxfId="238" priority="42" stopIfTrue="1" operator="between">
      <formula>3</formula>
      <formula>4</formula>
    </cfRule>
    <cfRule type="cellIs" dxfId="237" priority="43" stopIfTrue="1" operator="between">
      <formula>2</formula>
      <formula>3</formula>
    </cfRule>
    <cfRule type="cellIs" dxfId="236" priority="44" stopIfTrue="1" operator="between">
      <formula>1</formula>
      <formula>2</formula>
    </cfRule>
    <cfRule type="cellIs" dxfId="235" priority="45" stopIfTrue="1" operator="between">
      <formula>0</formula>
      <formula>1</formula>
    </cfRule>
  </conditionalFormatting>
  <conditionalFormatting sqref="M6:M139">
    <cfRule type="cellIs" dxfId="234" priority="36" stopIfTrue="1" operator="between">
      <formula>4</formula>
      <formula>5</formula>
    </cfRule>
    <cfRule type="cellIs" dxfId="233" priority="37" stopIfTrue="1" operator="between">
      <formula>3</formula>
      <formula>4</formula>
    </cfRule>
    <cfRule type="cellIs" dxfId="232" priority="38" stopIfTrue="1" operator="between">
      <formula>2</formula>
      <formula>3</formula>
    </cfRule>
    <cfRule type="cellIs" dxfId="231" priority="39" stopIfTrue="1" operator="between">
      <formula>1</formula>
      <formula>2</formula>
    </cfRule>
    <cfRule type="cellIs" dxfId="230" priority="40" stopIfTrue="1" operator="between">
      <formula>0</formula>
      <formula>1</formula>
    </cfRule>
  </conditionalFormatting>
  <conditionalFormatting sqref="L6:L139">
    <cfRule type="cellIs" dxfId="229" priority="31" stopIfTrue="1" operator="between">
      <formula>4</formula>
      <formula>5</formula>
    </cfRule>
    <cfRule type="cellIs" dxfId="228" priority="32" stopIfTrue="1" operator="between">
      <formula>3</formula>
      <formula>4</formula>
    </cfRule>
    <cfRule type="cellIs" dxfId="227" priority="33" stopIfTrue="1" operator="between">
      <formula>2</formula>
      <formula>3</formula>
    </cfRule>
    <cfRule type="cellIs" dxfId="226" priority="34" stopIfTrue="1" operator="between">
      <formula>1</formula>
      <formula>2</formula>
    </cfRule>
    <cfRule type="cellIs" dxfId="225" priority="35" stopIfTrue="1" operator="between">
      <formula>0</formula>
      <formula>1</formula>
    </cfRule>
  </conditionalFormatting>
  <conditionalFormatting sqref="K6:K139">
    <cfRule type="cellIs" dxfId="224" priority="26" stopIfTrue="1" operator="between">
      <formula>4</formula>
      <formula>5</formula>
    </cfRule>
    <cfRule type="cellIs" dxfId="223" priority="27" stopIfTrue="1" operator="between">
      <formula>3</formula>
      <formula>4</formula>
    </cfRule>
    <cfRule type="cellIs" dxfId="222" priority="28" stopIfTrue="1" operator="between">
      <formula>2</formula>
      <formula>3</formula>
    </cfRule>
    <cfRule type="cellIs" dxfId="221" priority="29" stopIfTrue="1" operator="between">
      <formula>1</formula>
      <formula>2</formula>
    </cfRule>
    <cfRule type="cellIs" dxfId="220" priority="30" stopIfTrue="1" operator="between">
      <formula>0</formula>
      <formula>1</formula>
    </cfRule>
  </conditionalFormatting>
  <conditionalFormatting sqref="J6:J139">
    <cfRule type="cellIs" dxfId="219" priority="21" stopIfTrue="1" operator="between">
      <formula>4</formula>
      <formula>5</formula>
    </cfRule>
    <cfRule type="cellIs" dxfId="218" priority="22" stopIfTrue="1" operator="between">
      <formula>3</formula>
      <formula>4</formula>
    </cfRule>
    <cfRule type="cellIs" dxfId="217" priority="23" stopIfTrue="1" operator="between">
      <formula>2</formula>
      <formula>3</formula>
    </cfRule>
    <cfRule type="cellIs" dxfId="216" priority="24" stopIfTrue="1" operator="between">
      <formula>1</formula>
      <formula>2</formula>
    </cfRule>
    <cfRule type="cellIs" dxfId="215" priority="25" stopIfTrue="1" operator="between">
      <formula>0</formula>
      <formula>1</formula>
    </cfRule>
  </conditionalFormatting>
  <conditionalFormatting sqref="I6:I139">
    <cfRule type="cellIs" dxfId="214" priority="16" stopIfTrue="1" operator="between">
      <formula>4</formula>
      <formula>5</formula>
    </cfRule>
    <cfRule type="cellIs" dxfId="213" priority="17" stopIfTrue="1" operator="between">
      <formula>3</formula>
      <formula>4</formula>
    </cfRule>
    <cfRule type="cellIs" dxfId="212" priority="18" stopIfTrue="1" operator="between">
      <formula>2</formula>
      <formula>3</formula>
    </cfRule>
    <cfRule type="cellIs" dxfId="211" priority="19" stopIfTrue="1" operator="between">
      <formula>1</formula>
      <formula>2</formula>
    </cfRule>
    <cfRule type="cellIs" dxfId="210" priority="20" stopIfTrue="1" operator="between">
      <formula>0</formula>
      <formula>1</formula>
    </cfRule>
  </conditionalFormatting>
  <conditionalFormatting sqref="H6:H139">
    <cfRule type="cellIs" dxfId="209" priority="11" stopIfTrue="1" operator="between">
      <formula>4</formula>
      <formula>5</formula>
    </cfRule>
    <cfRule type="cellIs" dxfId="208" priority="12" stopIfTrue="1" operator="between">
      <formula>3</formula>
      <formula>4</formula>
    </cfRule>
    <cfRule type="cellIs" dxfId="207" priority="13" stopIfTrue="1" operator="between">
      <formula>2</formula>
      <formula>3</formula>
    </cfRule>
    <cfRule type="cellIs" dxfId="206" priority="14" stopIfTrue="1" operator="between">
      <formula>1</formula>
      <formula>2</formula>
    </cfRule>
    <cfRule type="cellIs" dxfId="205" priority="15" stopIfTrue="1" operator="between">
      <formula>0</formula>
      <formula>1</formula>
    </cfRule>
  </conditionalFormatting>
  <conditionalFormatting sqref="G6:G139">
    <cfRule type="cellIs" dxfId="204" priority="6" stopIfTrue="1" operator="between">
      <formula>4</formula>
      <formula>5</formula>
    </cfRule>
    <cfRule type="cellIs" dxfId="203" priority="7" stopIfTrue="1" operator="between">
      <formula>3</formula>
      <formula>4</formula>
    </cfRule>
    <cfRule type="cellIs" dxfId="202" priority="8" stopIfTrue="1" operator="between">
      <formula>2</formula>
      <formula>3</formula>
    </cfRule>
    <cfRule type="cellIs" dxfId="201" priority="9" stopIfTrue="1" operator="between">
      <formula>1</formula>
      <formula>2</formula>
    </cfRule>
    <cfRule type="cellIs" dxfId="200" priority="10" stopIfTrue="1" operator="between">
      <formula>0</formula>
      <formula>1</formula>
    </cfRule>
  </conditionalFormatting>
  <conditionalFormatting sqref="F6:F139">
    <cfRule type="cellIs" dxfId="199" priority="1" stopIfTrue="1" operator="between">
      <formula>4</formula>
      <formula>5</formula>
    </cfRule>
    <cfRule type="cellIs" dxfId="198" priority="2" stopIfTrue="1" operator="between">
      <formula>3</formula>
      <formula>4</formula>
    </cfRule>
    <cfRule type="cellIs" dxfId="197" priority="3" stopIfTrue="1" operator="between">
      <formula>2</formula>
      <formula>3</formula>
    </cfRule>
    <cfRule type="cellIs" dxfId="196" priority="4" stopIfTrue="1" operator="between">
      <formula>1</formula>
      <formula>2</formula>
    </cfRule>
    <cfRule type="cellIs" dxfId="195" priority="5"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93"/>
  <sheetViews>
    <sheetView topLeftCell="A25" workbookViewId="0">
      <selection activeCell="G19" sqref="G19"/>
    </sheetView>
  </sheetViews>
  <sheetFormatPr defaultColWidth="9.42578125" defaultRowHeight="15" x14ac:dyDescent="0.25"/>
  <cols>
    <col min="1" max="1" width="36.42578125" style="209" customWidth="1"/>
    <col min="2" max="2" width="28.42578125" style="209" customWidth="1"/>
    <col min="3" max="3" width="9.5703125" style="209" bestFit="1" customWidth="1"/>
    <col min="5" max="5" width="9.5703125" style="209" bestFit="1" customWidth="1"/>
    <col min="6" max="6" width="22.5703125" style="209" hidden="1" customWidth="1"/>
    <col min="7" max="7" width="12.5703125" style="209" bestFit="1" customWidth="1"/>
    <col min="10" max="10" width="17.7109375" style="209" hidden="1" customWidth="1"/>
    <col min="11" max="11" width="11.5703125" style="209" bestFit="1" customWidth="1"/>
    <col min="13" max="13" width="11.42578125" style="51" bestFit="1" customWidth="1"/>
    <col min="14" max="14" width="16.7109375" style="209" customWidth="1"/>
    <col min="15" max="15" width="10.5703125" style="209" bestFit="1" customWidth="1"/>
    <col min="16" max="16" width="9.5703125" style="209" bestFit="1" customWidth="1"/>
    <col min="18" max="18" width="19.42578125" style="209" hidden="1" customWidth="1"/>
    <col min="19" max="19" width="11.5703125" style="209" bestFit="1" customWidth="1"/>
    <col min="20" max="20" width="9.5703125" style="209" bestFit="1" customWidth="1"/>
    <col min="21" max="21" width="11.42578125" style="51" bestFit="1" customWidth="1"/>
    <col min="22" max="22" width="18.42578125" style="209" hidden="1" customWidth="1"/>
    <col min="23" max="23" width="12.42578125" style="209" bestFit="1" customWidth="1"/>
    <col min="25" max="25" width="10" style="209" bestFit="1" customWidth="1"/>
    <col min="26" max="26" width="19.42578125" style="209" hidden="1" customWidth="1"/>
    <col min="27" max="27" width="11.5703125" style="209" bestFit="1" customWidth="1"/>
    <col min="29" max="29" width="11.42578125" style="51" bestFit="1" customWidth="1"/>
    <col min="30" max="30" width="31.42578125" style="209" hidden="1" customWidth="1"/>
    <col min="31" max="31" width="11.5703125" style="209" bestFit="1" customWidth="1"/>
    <col min="32" max="33" width="9.5703125" style="209" bestFit="1" customWidth="1"/>
    <col min="34" max="34" width="19.42578125" style="209" hidden="1" customWidth="1"/>
    <col min="35" max="35" width="11.5703125" style="209" bestFit="1" customWidth="1"/>
    <col min="36" max="36" width="11.42578125" style="209" customWidth="1"/>
    <col min="37" max="37" width="10.42578125" style="51" customWidth="1"/>
    <col min="38" max="38" width="0.42578125" style="209" customWidth="1"/>
    <col min="39" max="40" width="9.5703125" style="209" bestFit="1" customWidth="1"/>
    <col min="41" max="41" width="10" style="209" bestFit="1" customWidth="1"/>
    <col min="42" max="42" width="19.42578125" style="209" hidden="1" customWidth="1"/>
    <col min="43" max="43" width="11.5703125" style="209" bestFit="1" customWidth="1"/>
    <col min="44" max="44" width="9.5703125" style="209" bestFit="1" customWidth="1"/>
    <col min="45" max="45" width="11.5703125" style="209" bestFit="1" customWidth="1"/>
    <col min="46" max="46" width="0.5703125" style="209" hidden="1" customWidth="1"/>
    <col min="47" max="49" width="0" style="209" hidden="1"/>
    <col min="50" max="50" width="19.42578125" style="209" hidden="1" customWidth="1"/>
    <col min="51" max="51" width="11.42578125" style="209" hidden="1" customWidth="1"/>
    <col min="52" max="52" width="0" style="209" hidden="1"/>
    <col min="53" max="53" width="11.5703125" style="50" hidden="1" customWidth="1"/>
    <col min="54" max="54" width="37.42578125" style="209" hidden="1" customWidth="1"/>
    <col min="55" max="56" width="0" style="209" hidden="1"/>
    <col min="57" max="57" width="10" style="209" hidden="1" customWidth="1"/>
    <col min="58" max="58" width="19.42578125" style="209" hidden="1" customWidth="1"/>
    <col min="59" max="60" width="11.42578125" style="209" hidden="1" customWidth="1"/>
    <col min="61" max="61" width="11.5703125" style="210" hidden="1" customWidth="1"/>
    <col min="62" max="62" width="27.42578125" style="209" bestFit="1" customWidth="1"/>
    <col min="63" max="64" width="9.5703125" style="209" bestFit="1" customWidth="1"/>
    <col min="65" max="65" width="10.42578125" style="209" bestFit="1" customWidth="1"/>
    <col min="66" max="66" width="15.42578125" style="209" hidden="1" customWidth="1"/>
    <col min="67" max="68" width="9.5703125" style="209" bestFit="1" customWidth="1"/>
    <col min="69" max="69" width="11.5703125" style="50" bestFit="1" customWidth="1"/>
    <col min="70" max="70" width="33.42578125" style="209" hidden="1" customWidth="1"/>
    <col min="71" max="72" width="0" style="209" hidden="1"/>
    <col min="73" max="73" width="10" style="209" hidden="1" customWidth="1"/>
    <col min="74" max="74" width="15.42578125" style="209" hidden="1" customWidth="1"/>
    <col min="75" max="76" width="0" style="209" hidden="1"/>
    <col min="77" max="77" width="11.5703125" style="209" hidden="1" customWidth="1"/>
    <col min="78" max="78" width="31.42578125" style="209" hidden="1" customWidth="1"/>
    <col min="79" max="81" width="0" style="209" hidden="1"/>
    <col min="82" max="82" width="15.42578125" style="209" hidden="1" customWidth="1"/>
    <col min="83" max="84" width="0" style="209" hidden="1"/>
    <col min="85" max="85" width="11.5703125" style="50" hidden="1" customWidth="1"/>
    <col min="86" max="92" width="0" style="209" hidden="1"/>
    <col min="93" max="93" width="9.42578125" style="210" hidden="1" customWidth="1"/>
    <col min="94" max="100" width="0" style="209" hidden="1"/>
    <col min="101" max="101" width="11" style="210" hidden="1" customWidth="1"/>
    <col min="102" max="102" width="0" style="209" hidden="1"/>
    <col min="103" max="103" width="10.5703125" style="209" bestFit="1" customWidth="1"/>
    <col min="104" max="104" width="19.42578125" style="209" customWidth="1"/>
    <col min="106" max="106" width="15" style="209" hidden="1" customWidth="1"/>
    <col min="107" max="107" width="23.42578125" style="209" customWidth="1"/>
    <col min="108" max="108" width="9.5703125" style="209" bestFit="1" customWidth="1"/>
    <col min="109" max="109" width="11.42578125" style="50" bestFit="1" customWidth="1"/>
    <col min="110" max="110" width="14.5703125" style="209" hidden="1" customWidth="1"/>
    <col min="111" max="111" width="11.42578125" style="209" bestFit="1" customWidth="1"/>
    <col min="112" max="112" width="9.5703125" style="209" bestFit="1" customWidth="1"/>
    <col min="114" max="114" width="0" style="209" hidden="1"/>
    <col min="115" max="116" width="9.5703125" style="209" bestFit="1" customWidth="1"/>
    <col min="117" max="117" width="11.5703125" style="210" bestFit="1" customWidth="1"/>
    <col min="118" max="118" width="0.5703125" style="209" customWidth="1"/>
    <col min="119" max="119" width="13.5703125" style="209" bestFit="1" customWidth="1"/>
    <col min="120" max="120" width="9.5703125" style="209" bestFit="1" customWidth="1"/>
    <col min="122" max="122" width="0" style="209" hidden="1"/>
    <col min="123" max="123" width="11.5703125" style="209" bestFit="1" customWidth="1"/>
    <col min="124" max="124" width="9.5703125" style="209" bestFit="1" customWidth="1"/>
    <col min="125" max="125" width="11.5703125" style="50" bestFit="1" customWidth="1"/>
    <col min="126" max="126" width="0" style="209" hidden="1"/>
    <col min="127" max="128" width="9.5703125" style="209" bestFit="1" customWidth="1"/>
    <col min="130" max="130" width="0" style="209" hidden="1"/>
    <col min="131" max="132" width="9.5703125" style="209" bestFit="1" customWidth="1"/>
    <col min="133" max="133" width="11.5703125" style="210" bestFit="1" customWidth="1"/>
    <col min="134" max="134" width="43.42578125" style="209" hidden="1" customWidth="1"/>
    <col min="135" max="135" width="11" style="209" customWidth="1"/>
    <col min="136" max="136" width="9.5703125" style="209" bestFit="1" customWidth="1"/>
    <col min="138" max="138" width="0" style="209" hidden="1"/>
    <col min="139" max="140" width="9.42578125" style="209" customWidth="1"/>
    <col min="141" max="141" width="11.5703125" style="50" bestFit="1" customWidth="1"/>
    <col min="142" max="142" width="0" style="209" hidden="1"/>
    <col min="143" max="144" width="23.5703125" style="209" customWidth="1"/>
    <col min="146" max="146" width="0" style="209" hidden="1"/>
    <col min="147" max="148" width="9.5703125" style="209" bestFit="1" customWidth="1"/>
    <col min="149" max="149" width="11.5703125" style="210" customWidth="1"/>
    <col min="150" max="150" width="43.5703125" style="209" hidden="1" customWidth="1"/>
    <col min="151" max="153" width="9.5703125" style="209" bestFit="1" customWidth="1"/>
    <col min="154" max="154" width="0" style="209" hidden="1"/>
    <col min="155" max="156" width="9.5703125" style="209" bestFit="1" customWidth="1"/>
    <col min="157" max="157" width="11.5703125" style="50" bestFit="1" customWidth="1"/>
    <col min="158" max="158" width="0" style="209" hidden="1"/>
    <col min="159" max="161" width="9.5703125" style="209" bestFit="1" customWidth="1"/>
    <col min="162" max="162" width="0" style="209" hidden="1"/>
    <col min="163" max="164" width="9.5703125" style="209" bestFit="1" customWidth="1"/>
    <col min="165" max="165" width="11.5703125" style="50" bestFit="1" customWidth="1"/>
    <col min="166" max="166" width="0" style="209" hidden="1"/>
    <col min="167" max="167" width="9.5703125" style="209" hidden="1" bestFit="1" customWidth="1"/>
    <col min="168" max="168" width="0" style="209" hidden="1"/>
    <col min="169" max="172" width="13" style="209" hidden="1" customWidth="1"/>
    <col min="173" max="173" width="11.5703125" style="50" hidden="1" customWidth="1"/>
    <col min="174" max="174" width="0" style="209" hidden="1"/>
    <col min="175" max="180" width="13" style="209" hidden="1" customWidth="1"/>
    <col min="181" max="181" width="11.5703125" style="210" hidden="1" customWidth="1"/>
    <col min="182" max="182" width="0" style="209" hidden="1"/>
    <col min="183" max="183" width="9.5703125" style="209" hidden="1" bestFit="1" customWidth="1"/>
    <col min="184" max="185" width="13" style="209" hidden="1" customWidth="1"/>
    <col min="186" max="186" width="0" style="209" hidden="1"/>
    <col min="187" max="187" width="9.5703125" style="209" hidden="1" bestFit="1" customWidth="1"/>
    <col min="188" max="188" width="13" style="209" hidden="1" customWidth="1"/>
    <col min="189" max="189" width="11.5703125" style="50" hidden="1" bestFit="1" customWidth="1"/>
    <col min="190" max="190" width="0" style="209" hidden="1"/>
    <col min="191" max="191" width="9.5703125" style="209" hidden="1" bestFit="1" customWidth="1"/>
    <col min="192" max="193" width="13" style="209" hidden="1" customWidth="1"/>
    <col min="194" max="194" width="0" style="209" hidden="1"/>
    <col min="195" max="195" width="9.5703125" style="209" hidden="1" bestFit="1" customWidth="1"/>
    <col min="196" max="196" width="13" style="209" hidden="1" customWidth="1"/>
    <col min="197" max="197" width="11.5703125" style="210" hidden="1" bestFit="1" customWidth="1"/>
    <col min="198" max="198" width="0" style="209" hidden="1"/>
    <col min="199" max="199" width="9.5703125" style="209" hidden="1" bestFit="1" customWidth="1"/>
    <col min="200" max="200" width="13" style="209" hidden="1" customWidth="1"/>
    <col min="201" max="201" width="9.5703125" style="209" hidden="1" bestFit="1" customWidth="1"/>
    <col min="202" max="202" width="0" style="209" hidden="1"/>
    <col min="203" max="203" width="9.5703125" style="209" hidden="1" bestFit="1" customWidth="1"/>
    <col min="204" max="204" width="13" style="209" hidden="1" customWidth="1"/>
    <col min="205" max="205" width="11.5703125" style="50" hidden="1" bestFit="1" customWidth="1"/>
    <col min="206" max="206" width="0" style="209" hidden="1"/>
    <col min="207" max="207" width="9.5703125" style="209" hidden="1" bestFit="1" customWidth="1"/>
    <col min="208" max="209" width="13" style="209" hidden="1" customWidth="1"/>
    <col min="210" max="210" width="0" style="209" hidden="1"/>
    <col min="211" max="211" width="9.5703125" style="209" hidden="1" bestFit="1" customWidth="1"/>
    <col min="212" max="212" width="13" style="209" hidden="1" customWidth="1"/>
    <col min="213" max="213" width="11.5703125" style="210" hidden="1" bestFit="1" customWidth="1"/>
    <col min="214" max="214" width="0" style="209" hidden="1"/>
    <col min="215" max="215" width="9.5703125" style="209" hidden="1" bestFit="1" customWidth="1"/>
    <col min="216" max="217" width="13" style="209" hidden="1" customWidth="1"/>
    <col min="218" max="218" width="0" style="209" hidden="1"/>
    <col min="219" max="219" width="9.5703125" style="209" hidden="1" bestFit="1" customWidth="1"/>
    <col min="220" max="220" width="13" style="209" hidden="1" customWidth="1"/>
    <col min="221" max="221" width="11.5703125" style="50" hidden="1" bestFit="1" customWidth="1"/>
    <col min="222" max="222" width="0" style="209" hidden="1"/>
    <col min="223" max="223" width="9.5703125" style="209" hidden="1" bestFit="1" customWidth="1"/>
    <col min="224" max="225" width="13" style="209" hidden="1" customWidth="1"/>
    <col min="226" max="226" width="0" style="209" hidden="1"/>
    <col min="227" max="227" width="9.5703125" style="209" hidden="1" bestFit="1" customWidth="1"/>
    <col min="228" max="228" width="13" style="209" hidden="1" customWidth="1"/>
    <col min="229" max="229" width="11.5703125" style="210" hidden="1" bestFit="1" customWidth="1"/>
    <col min="230" max="230" width="0" style="209" hidden="1"/>
    <col min="231" max="231" width="9.5703125" style="209" hidden="1" bestFit="1" customWidth="1"/>
    <col min="232" max="233" width="13" style="209" hidden="1" customWidth="1"/>
    <col min="234" max="234" width="0" style="209" hidden="1"/>
    <col min="235" max="235" width="9.5703125" style="209" hidden="1" bestFit="1" customWidth="1"/>
    <col min="236" max="236" width="13" style="209" hidden="1" customWidth="1"/>
    <col min="237" max="237" width="11.5703125" style="50" hidden="1" bestFit="1" customWidth="1"/>
    <col min="238" max="238" width="33" style="209" hidden="1" customWidth="1"/>
    <col min="239" max="239" width="9.5703125" style="209" hidden="1" bestFit="1" customWidth="1"/>
    <col min="240" max="241" width="13" style="209" hidden="1" customWidth="1"/>
    <col min="242" max="242" width="0" style="209" hidden="1"/>
    <col min="243" max="243" width="9.5703125" style="209" hidden="1" bestFit="1" customWidth="1"/>
    <col min="244" max="244" width="13" style="209" hidden="1" customWidth="1"/>
    <col min="245" max="245" width="11.5703125" style="210" hidden="1" bestFit="1" customWidth="1"/>
    <col min="246" max="246" width="0" style="209" hidden="1"/>
    <col min="247" max="247" width="9.5703125" style="209" hidden="1" bestFit="1" customWidth="1"/>
    <col min="248" max="249" width="13" style="209" hidden="1" customWidth="1"/>
    <col min="250" max="250" width="0" style="209" hidden="1"/>
    <col min="251" max="251" width="9.5703125" style="209" hidden="1" bestFit="1" customWidth="1"/>
    <col min="252" max="252" width="13" style="209" hidden="1" customWidth="1"/>
    <col min="253" max="253" width="11.5703125" style="50" hidden="1" bestFit="1" customWidth="1"/>
    <col min="254" max="254" width="13" style="209" hidden="1" customWidth="1"/>
  </cols>
  <sheetData>
    <row r="1" spans="1:253" s="179" customFormat="1" ht="12.75" customHeight="1" x14ac:dyDescent="0.25">
      <c r="A1" s="159" t="s">
        <v>0</v>
      </c>
      <c r="B1" s="159" t="s">
        <v>7031</v>
      </c>
      <c r="C1" s="159" t="s">
        <v>1</v>
      </c>
      <c r="D1" s="159" t="s">
        <v>2</v>
      </c>
      <c r="E1" s="159" t="s">
        <v>7664</v>
      </c>
      <c r="F1" s="295" t="s">
        <v>691</v>
      </c>
      <c r="G1" s="294"/>
      <c r="H1" s="294"/>
      <c r="I1" s="294"/>
      <c r="J1" s="294"/>
      <c r="K1" s="294"/>
      <c r="L1" s="294"/>
      <c r="M1" s="294"/>
      <c r="N1" s="293" t="s">
        <v>74</v>
      </c>
      <c r="O1" s="294"/>
      <c r="P1" s="294"/>
      <c r="Q1" s="294"/>
      <c r="R1" s="294"/>
      <c r="S1" s="294"/>
      <c r="T1" s="294"/>
      <c r="U1" s="294"/>
      <c r="V1" s="295" t="s">
        <v>572</v>
      </c>
      <c r="W1" s="294"/>
      <c r="X1" s="294"/>
      <c r="Y1" s="294"/>
      <c r="Z1" s="294"/>
      <c r="AA1" s="294"/>
      <c r="AB1" s="294"/>
      <c r="AC1" s="294"/>
      <c r="AD1" s="293" t="s">
        <v>43</v>
      </c>
      <c r="AE1" s="294"/>
      <c r="AF1" s="294"/>
      <c r="AG1" s="294"/>
      <c r="AH1" s="294"/>
      <c r="AI1" s="294"/>
      <c r="AJ1" s="294"/>
      <c r="AK1" s="294"/>
      <c r="AL1" s="295" t="s">
        <v>753</v>
      </c>
      <c r="AM1" s="294"/>
      <c r="AN1" s="294"/>
      <c r="AO1" s="294"/>
      <c r="AP1" s="294"/>
      <c r="AQ1" s="294"/>
      <c r="AR1" s="294"/>
      <c r="AS1" s="294"/>
      <c r="AT1" s="298" t="s">
        <v>68</v>
      </c>
      <c r="AU1" s="294"/>
      <c r="AV1" s="294"/>
      <c r="AW1" s="294"/>
      <c r="AX1" s="294"/>
      <c r="AY1" s="294"/>
      <c r="AZ1" s="294"/>
      <c r="BA1" s="294"/>
      <c r="BB1" s="295" t="s">
        <v>66</v>
      </c>
      <c r="BC1" s="294"/>
      <c r="BD1" s="294"/>
      <c r="BE1" s="294"/>
      <c r="BF1" s="294"/>
      <c r="BG1" s="294"/>
      <c r="BH1" s="294"/>
      <c r="BI1" s="294"/>
      <c r="BJ1" s="293" t="s">
        <v>64</v>
      </c>
      <c r="BK1" s="294"/>
      <c r="BL1" s="294"/>
      <c r="BM1" s="294"/>
      <c r="BN1" s="294"/>
      <c r="BO1" s="294"/>
      <c r="BP1" s="294"/>
      <c r="BQ1" s="294"/>
      <c r="BR1" s="295" t="s">
        <v>13</v>
      </c>
      <c r="BS1" s="294"/>
      <c r="BT1" s="294"/>
      <c r="BU1" s="294"/>
      <c r="BV1" s="294"/>
      <c r="BW1" s="294"/>
      <c r="BX1" s="294"/>
      <c r="BY1" s="294"/>
      <c r="BZ1" s="298" t="s">
        <v>18</v>
      </c>
      <c r="CA1" s="294"/>
      <c r="CB1" s="294"/>
      <c r="CC1" s="294"/>
      <c r="CD1" s="294"/>
      <c r="CE1" s="294"/>
      <c r="CF1" s="294"/>
      <c r="CG1" s="294"/>
      <c r="CH1" s="299" t="s">
        <v>7032</v>
      </c>
      <c r="CI1" s="294"/>
      <c r="CJ1" s="294"/>
      <c r="CK1" s="294"/>
      <c r="CL1" s="294"/>
      <c r="CM1" s="294"/>
      <c r="CN1" s="294"/>
      <c r="CO1" s="294"/>
      <c r="CP1" s="295" t="s">
        <v>24</v>
      </c>
      <c r="CQ1" s="294"/>
      <c r="CR1" s="294"/>
      <c r="CS1" s="294"/>
      <c r="CT1" s="294"/>
      <c r="CU1" s="294"/>
      <c r="CV1" s="294"/>
      <c r="CW1" s="294"/>
      <c r="CX1" s="297" t="s">
        <v>774</v>
      </c>
      <c r="CY1" s="294"/>
      <c r="CZ1" s="294"/>
      <c r="DA1" s="294"/>
      <c r="DB1" s="294"/>
      <c r="DC1" s="294"/>
      <c r="DD1" s="294"/>
      <c r="DE1" s="294"/>
      <c r="DF1" s="296" t="s">
        <v>768</v>
      </c>
      <c r="DG1" s="294"/>
      <c r="DH1" s="294"/>
      <c r="DI1" s="294"/>
      <c r="DJ1" s="294"/>
      <c r="DK1" s="294"/>
      <c r="DL1" s="294"/>
      <c r="DM1" s="294"/>
      <c r="DN1" s="297" t="s">
        <v>777</v>
      </c>
      <c r="DO1" s="294"/>
      <c r="DP1" s="294"/>
      <c r="DQ1" s="294"/>
      <c r="DR1" s="294"/>
      <c r="DS1" s="294"/>
      <c r="DT1" s="294"/>
      <c r="DU1" s="294"/>
      <c r="DV1" s="296" t="s">
        <v>770</v>
      </c>
      <c r="DW1" s="294"/>
      <c r="DX1" s="294"/>
      <c r="DY1" s="294"/>
      <c r="DZ1" s="294"/>
      <c r="EA1" s="294"/>
      <c r="EB1" s="294"/>
      <c r="EC1" s="294"/>
      <c r="ED1" s="160"/>
      <c r="EE1" s="300" t="s">
        <v>50</v>
      </c>
      <c r="EF1" s="294"/>
      <c r="EG1" s="294"/>
      <c r="EH1" s="294"/>
      <c r="EI1" s="294"/>
      <c r="EJ1" s="294"/>
      <c r="EK1" s="301"/>
      <c r="EL1" s="161"/>
      <c r="EM1" s="296" t="s">
        <v>40</v>
      </c>
      <c r="EN1" s="294"/>
      <c r="EO1" s="294"/>
      <c r="EP1" s="294"/>
      <c r="EQ1" s="294"/>
      <c r="ER1" s="294"/>
      <c r="ES1" s="294"/>
      <c r="ET1" s="302" t="s">
        <v>62</v>
      </c>
      <c r="EU1" s="294"/>
      <c r="EV1" s="294"/>
      <c r="EW1" s="294"/>
      <c r="EX1" s="294"/>
      <c r="EY1" s="294"/>
      <c r="EZ1" s="294"/>
      <c r="FA1" s="294"/>
      <c r="FB1" s="303" t="s">
        <v>20</v>
      </c>
      <c r="FC1" s="294"/>
      <c r="FD1" s="294"/>
      <c r="FE1" s="294"/>
      <c r="FF1" s="294"/>
      <c r="FG1" s="294"/>
      <c r="FH1" s="294"/>
      <c r="FI1" s="294"/>
      <c r="FJ1" s="302" t="s">
        <v>26</v>
      </c>
      <c r="FK1" s="294"/>
      <c r="FL1" s="294"/>
      <c r="FM1" s="294"/>
      <c r="FN1" s="294"/>
      <c r="FO1" s="294"/>
      <c r="FP1" s="294"/>
      <c r="FQ1" s="294"/>
      <c r="FR1" s="303" t="s">
        <v>28</v>
      </c>
      <c r="FS1" s="294"/>
      <c r="FT1" s="294"/>
      <c r="FU1" s="294"/>
      <c r="FV1" s="294"/>
      <c r="FW1" s="294"/>
      <c r="FX1" s="294"/>
      <c r="FY1" s="294"/>
      <c r="FZ1" s="302" t="s">
        <v>4149</v>
      </c>
      <c r="GA1" s="294"/>
      <c r="GB1" s="294"/>
      <c r="GC1" s="294"/>
      <c r="GD1" s="294"/>
      <c r="GE1" s="294"/>
      <c r="GF1" s="294"/>
      <c r="GG1" s="294"/>
      <c r="GH1" s="303" t="s">
        <v>4159</v>
      </c>
      <c r="GI1" s="294"/>
      <c r="GJ1" s="294"/>
      <c r="GK1" s="294"/>
      <c r="GL1" s="294"/>
      <c r="GM1" s="294"/>
      <c r="GN1" s="294"/>
      <c r="GO1" s="294"/>
      <c r="GP1" s="302" t="s">
        <v>4151</v>
      </c>
      <c r="GQ1" s="294"/>
      <c r="GR1" s="294"/>
      <c r="GS1" s="294"/>
      <c r="GT1" s="294"/>
      <c r="GU1" s="294"/>
      <c r="GV1" s="294"/>
      <c r="GW1" s="294"/>
      <c r="GX1" s="303" t="s">
        <v>4161</v>
      </c>
      <c r="GY1" s="294"/>
      <c r="GZ1" s="294"/>
      <c r="HA1" s="294"/>
      <c r="HB1" s="294"/>
      <c r="HC1" s="294"/>
      <c r="HD1" s="294"/>
      <c r="HE1" s="294"/>
      <c r="HF1" s="302" t="s">
        <v>4077</v>
      </c>
      <c r="HG1" s="294"/>
      <c r="HH1" s="294"/>
      <c r="HI1" s="294"/>
      <c r="HJ1" s="294"/>
      <c r="HK1" s="294"/>
      <c r="HL1" s="294"/>
      <c r="HM1" s="294"/>
      <c r="HN1" s="303" t="s">
        <v>4080</v>
      </c>
      <c r="HO1" s="294"/>
      <c r="HP1" s="294"/>
      <c r="HQ1" s="294"/>
      <c r="HR1" s="294"/>
      <c r="HS1" s="294"/>
      <c r="HT1" s="294"/>
      <c r="HU1" s="294"/>
      <c r="HV1" s="302" t="s">
        <v>4153</v>
      </c>
      <c r="HW1" s="294"/>
      <c r="HX1" s="294"/>
      <c r="HY1" s="294"/>
      <c r="HZ1" s="294"/>
      <c r="IA1" s="294"/>
      <c r="IB1" s="294"/>
      <c r="IC1" s="294"/>
      <c r="ID1" s="303" t="s">
        <v>4157</v>
      </c>
      <c r="IE1" s="294"/>
      <c r="IF1" s="294"/>
      <c r="IG1" s="294"/>
      <c r="IH1" s="294"/>
      <c r="II1" s="294"/>
      <c r="IJ1" s="294"/>
      <c r="IK1" s="294"/>
      <c r="IL1" s="302" t="s">
        <v>4155</v>
      </c>
      <c r="IM1" s="294"/>
      <c r="IN1" s="294"/>
      <c r="IO1" s="294"/>
      <c r="IP1" s="294"/>
      <c r="IQ1" s="294"/>
      <c r="IR1" s="294"/>
      <c r="IS1" s="294"/>
    </row>
    <row r="2" spans="1:253" s="179" customFormat="1" ht="12.75" customHeight="1" x14ac:dyDescent="0.2">
      <c r="A2" s="162">
        <v>0</v>
      </c>
      <c r="B2" s="162"/>
      <c r="C2" s="162">
        <v>0</v>
      </c>
      <c r="D2" s="162"/>
      <c r="E2" s="162">
        <v>0</v>
      </c>
      <c r="F2" s="220" t="s">
        <v>7033</v>
      </c>
      <c r="G2" s="220" t="s">
        <v>4</v>
      </c>
      <c r="H2" s="220" t="s">
        <v>7034</v>
      </c>
      <c r="I2" s="220" t="s">
        <v>5</v>
      </c>
      <c r="J2" s="220" t="s">
        <v>6</v>
      </c>
      <c r="K2" s="220" t="s">
        <v>8</v>
      </c>
      <c r="L2" s="220" t="s">
        <v>7</v>
      </c>
      <c r="M2" s="163" t="s">
        <v>7035</v>
      </c>
      <c r="N2" s="164" t="s">
        <v>7036</v>
      </c>
      <c r="O2" s="164" t="s">
        <v>4</v>
      </c>
      <c r="P2" s="164" t="s">
        <v>7034</v>
      </c>
      <c r="Q2" s="164" t="s">
        <v>5</v>
      </c>
      <c r="R2" s="164" t="s">
        <v>6</v>
      </c>
      <c r="S2" s="164" t="s">
        <v>8</v>
      </c>
      <c r="T2" s="164" t="s">
        <v>7</v>
      </c>
      <c r="U2" s="165" t="s">
        <v>7035</v>
      </c>
      <c r="V2" s="220" t="s">
        <v>7037</v>
      </c>
      <c r="W2" s="220" t="s">
        <v>4</v>
      </c>
      <c r="X2" s="220" t="s">
        <v>7034</v>
      </c>
      <c r="Y2" s="220" t="s">
        <v>5</v>
      </c>
      <c r="Z2" s="220" t="s">
        <v>6</v>
      </c>
      <c r="AA2" s="220" t="s">
        <v>8</v>
      </c>
      <c r="AB2" s="220" t="s">
        <v>7</v>
      </c>
      <c r="AC2" s="163" t="s">
        <v>7035</v>
      </c>
      <c r="AD2" s="164" t="s">
        <v>7038</v>
      </c>
      <c r="AE2" s="164" t="s">
        <v>4</v>
      </c>
      <c r="AF2" s="164" t="s">
        <v>7034</v>
      </c>
      <c r="AG2" s="164" t="s">
        <v>5</v>
      </c>
      <c r="AH2" s="164" t="s">
        <v>6</v>
      </c>
      <c r="AI2" s="164" t="s">
        <v>8</v>
      </c>
      <c r="AJ2" s="164" t="s">
        <v>7</v>
      </c>
      <c r="AK2" s="165" t="s">
        <v>7035</v>
      </c>
      <c r="AL2" s="220" t="s">
        <v>7039</v>
      </c>
      <c r="AM2" s="220" t="s">
        <v>4</v>
      </c>
      <c r="AN2" s="220" t="s">
        <v>7034</v>
      </c>
      <c r="AO2" s="220" t="s">
        <v>5</v>
      </c>
      <c r="AP2" s="220" t="s">
        <v>6</v>
      </c>
      <c r="AQ2" s="220" t="s">
        <v>8</v>
      </c>
      <c r="AR2" s="220" t="s">
        <v>7</v>
      </c>
      <c r="AS2" s="220" t="s">
        <v>7035</v>
      </c>
      <c r="AT2" s="166" t="s">
        <v>7040</v>
      </c>
      <c r="AU2" s="166" t="s">
        <v>4</v>
      </c>
      <c r="AV2" s="166" t="s">
        <v>7034</v>
      </c>
      <c r="AW2" s="166" t="s">
        <v>5</v>
      </c>
      <c r="AX2" s="166" t="s">
        <v>6</v>
      </c>
      <c r="AY2" s="166" t="s">
        <v>8</v>
      </c>
      <c r="AZ2" s="166" t="s">
        <v>7</v>
      </c>
      <c r="BA2" s="167" t="s">
        <v>7035</v>
      </c>
      <c r="BB2" s="220" t="s">
        <v>7041</v>
      </c>
      <c r="BC2" s="220" t="s">
        <v>4</v>
      </c>
      <c r="BD2" s="220" t="s">
        <v>7034</v>
      </c>
      <c r="BE2" s="220" t="s">
        <v>5</v>
      </c>
      <c r="BF2" s="220" t="s">
        <v>6</v>
      </c>
      <c r="BG2" s="220" t="s">
        <v>8</v>
      </c>
      <c r="BH2" s="220" t="s">
        <v>7</v>
      </c>
      <c r="BI2" s="220" t="s">
        <v>7035</v>
      </c>
      <c r="BJ2" s="164" t="s">
        <v>7042</v>
      </c>
      <c r="BK2" s="164" t="s">
        <v>4</v>
      </c>
      <c r="BL2" s="164" t="s">
        <v>7034</v>
      </c>
      <c r="BM2" s="164" t="s">
        <v>5</v>
      </c>
      <c r="BN2" s="164" t="s">
        <v>6</v>
      </c>
      <c r="BO2" s="164" t="s">
        <v>8</v>
      </c>
      <c r="BP2" s="164" t="s">
        <v>7</v>
      </c>
      <c r="BQ2" s="165" t="s">
        <v>7035</v>
      </c>
      <c r="BR2" s="220" t="s">
        <v>7043</v>
      </c>
      <c r="BS2" s="220" t="s">
        <v>4</v>
      </c>
      <c r="BT2" s="220" t="s">
        <v>7034</v>
      </c>
      <c r="BU2" s="220" t="s">
        <v>5</v>
      </c>
      <c r="BV2" s="220" t="s">
        <v>6</v>
      </c>
      <c r="BW2" s="220" t="s">
        <v>8</v>
      </c>
      <c r="BX2" s="220" t="s">
        <v>7</v>
      </c>
      <c r="BY2" s="220" t="s">
        <v>7035</v>
      </c>
      <c r="BZ2" s="166" t="s">
        <v>7044</v>
      </c>
      <c r="CA2" s="166" t="s">
        <v>4</v>
      </c>
      <c r="CB2" s="166" t="s">
        <v>7034</v>
      </c>
      <c r="CC2" s="166" t="s">
        <v>5</v>
      </c>
      <c r="CD2" s="166" t="s">
        <v>6</v>
      </c>
      <c r="CE2" s="166" t="s">
        <v>8</v>
      </c>
      <c r="CF2" s="166" t="s">
        <v>7</v>
      </c>
      <c r="CG2" s="167" t="s">
        <v>7035</v>
      </c>
      <c r="CH2" s="223" t="s">
        <v>7045</v>
      </c>
      <c r="CI2" s="223" t="s">
        <v>4</v>
      </c>
      <c r="CJ2" s="223" t="s">
        <v>7034</v>
      </c>
      <c r="CK2" s="223" t="s">
        <v>5</v>
      </c>
      <c r="CL2" s="223" t="s">
        <v>6</v>
      </c>
      <c r="CM2" s="223" t="s">
        <v>8</v>
      </c>
      <c r="CN2" s="223" t="s">
        <v>7</v>
      </c>
      <c r="CO2" s="223" t="s">
        <v>7035</v>
      </c>
      <c r="CP2" s="220" t="s">
        <v>7046</v>
      </c>
      <c r="CQ2" s="220" t="s">
        <v>4</v>
      </c>
      <c r="CR2" s="220" t="s">
        <v>7034</v>
      </c>
      <c r="CS2" s="220" t="s">
        <v>5</v>
      </c>
      <c r="CT2" s="220" t="s">
        <v>6</v>
      </c>
      <c r="CU2" s="220" t="s">
        <v>8</v>
      </c>
      <c r="CV2" s="220" t="s">
        <v>7</v>
      </c>
      <c r="CW2" s="220" t="s">
        <v>7035</v>
      </c>
      <c r="CX2" s="222" t="s">
        <v>7047</v>
      </c>
      <c r="CY2" s="222" t="s">
        <v>4</v>
      </c>
      <c r="CZ2" s="222" t="s">
        <v>7034</v>
      </c>
      <c r="DA2" s="222" t="s">
        <v>5</v>
      </c>
      <c r="DB2" s="222" t="s">
        <v>6</v>
      </c>
      <c r="DC2" s="222" t="s">
        <v>8</v>
      </c>
      <c r="DD2" s="222" t="s">
        <v>7</v>
      </c>
      <c r="DE2" s="224" t="s">
        <v>7035</v>
      </c>
      <c r="DF2" s="221" t="s">
        <v>7048</v>
      </c>
      <c r="DG2" s="221" t="s">
        <v>4</v>
      </c>
      <c r="DH2" s="221" t="s">
        <v>7034</v>
      </c>
      <c r="DI2" s="221" t="s">
        <v>5</v>
      </c>
      <c r="DJ2" s="221" t="s">
        <v>6</v>
      </c>
      <c r="DK2" s="221" t="s">
        <v>8</v>
      </c>
      <c r="DL2" s="221" t="s">
        <v>7</v>
      </c>
      <c r="DM2" s="221" t="s">
        <v>7035</v>
      </c>
      <c r="DN2" s="222" t="s">
        <v>7049</v>
      </c>
      <c r="DO2" s="222" t="s">
        <v>4</v>
      </c>
      <c r="DP2" s="222" t="s">
        <v>7034</v>
      </c>
      <c r="DQ2" s="222" t="s">
        <v>5</v>
      </c>
      <c r="DR2" s="222" t="s">
        <v>6</v>
      </c>
      <c r="DS2" s="222" t="s">
        <v>8</v>
      </c>
      <c r="DT2" s="222" t="s">
        <v>7</v>
      </c>
      <c r="DU2" s="224" t="s">
        <v>7035</v>
      </c>
      <c r="DV2" s="221" t="s">
        <v>7050</v>
      </c>
      <c r="DW2" s="221" t="s">
        <v>4</v>
      </c>
      <c r="DX2" s="221" t="s">
        <v>7034</v>
      </c>
      <c r="DY2" s="221" t="s">
        <v>5</v>
      </c>
      <c r="DZ2" s="221" t="s">
        <v>6</v>
      </c>
      <c r="EA2" s="221" t="s">
        <v>8</v>
      </c>
      <c r="EB2" s="221" t="s">
        <v>7</v>
      </c>
      <c r="EC2" s="221" t="s">
        <v>7035</v>
      </c>
      <c r="ED2" s="168" t="s">
        <v>7051</v>
      </c>
      <c r="EE2" s="222" t="s">
        <v>4</v>
      </c>
      <c r="EF2" s="222" t="s">
        <v>7034</v>
      </c>
      <c r="EG2" s="222" t="s">
        <v>5</v>
      </c>
      <c r="EH2" s="222" t="s">
        <v>6</v>
      </c>
      <c r="EI2" s="222" t="s">
        <v>8</v>
      </c>
      <c r="EJ2" s="222" t="s">
        <v>7</v>
      </c>
      <c r="EK2" s="224" t="s">
        <v>7035</v>
      </c>
      <c r="EL2" s="161" t="s">
        <v>7052</v>
      </c>
      <c r="EM2" s="221" t="s">
        <v>4</v>
      </c>
      <c r="EN2" s="221" t="s">
        <v>7034</v>
      </c>
      <c r="EO2" s="221" t="s">
        <v>5</v>
      </c>
      <c r="EP2" s="221" t="s">
        <v>6</v>
      </c>
      <c r="EQ2" s="221" t="s">
        <v>8</v>
      </c>
      <c r="ER2" s="221" t="s">
        <v>7</v>
      </c>
      <c r="ES2" s="221" t="s">
        <v>7035</v>
      </c>
      <c r="ET2" s="225" t="s">
        <v>7053</v>
      </c>
      <c r="EU2" s="225" t="s">
        <v>4</v>
      </c>
      <c r="EV2" s="225" t="s">
        <v>7034</v>
      </c>
      <c r="EW2" s="225" t="s">
        <v>5</v>
      </c>
      <c r="EX2" s="225" t="s">
        <v>6</v>
      </c>
      <c r="EY2" s="225" t="s">
        <v>8</v>
      </c>
      <c r="EZ2" s="225" t="s">
        <v>7</v>
      </c>
      <c r="FA2" s="169" t="s">
        <v>7035</v>
      </c>
      <c r="FB2" s="226" t="s">
        <v>7054</v>
      </c>
      <c r="FC2" s="226" t="s">
        <v>4</v>
      </c>
      <c r="FD2" s="226" t="s">
        <v>7034</v>
      </c>
      <c r="FE2" s="226" t="s">
        <v>5</v>
      </c>
      <c r="FF2" s="226" t="s">
        <v>6</v>
      </c>
      <c r="FG2" s="226" t="s">
        <v>8</v>
      </c>
      <c r="FH2" s="226" t="s">
        <v>7</v>
      </c>
      <c r="FI2" s="170" t="s">
        <v>7035</v>
      </c>
      <c r="FJ2" s="225" t="s">
        <v>7055</v>
      </c>
      <c r="FK2" s="225" t="s">
        <v>4</v>
      </c>
      <c r="FL2" s="225" t="s">
        <v>7034</v>
      </c>
      <c r="FM2" s="225" t="s">
        <v>5</v>
      </c>
      <c r="FN2" s="225" t="s">
        <v>6</v>
      </c>
      <c r="FO2" s="225" t="s">
        <v>8</v>
      </c>
      <c r="FP2" s="225" t="s">
        <v>7</v>
      </c>
      <c r="FQ2" s="171" t="s">
        <v>7035</v>
      </c>
      <c r="FR2" s="226" t="s">
        <v>7056</v>
      </c>
      <c r="FS2" s="226" t="s">
        <v>4</v>
      </c>
      <c r="FT2" s="226" t="s">
        <v>7034</v>
      </c>
      <c r="FU2" s="226" t="s">
        <v>5</v>
      </c>
      <c r="FV2" s="226" t="s">
        <v>6</v>
      </c>
      <c r="FW2" s="226" t="s">
        <v>8</v>
      </c>
      <c r="FX2" s="226" t="s">
        <v>7</v>
      </c>
      <c r="FY2" s="226" t="s">
        <v>7035</v>
      </c>
      <c r="FZ2" s="225" t="s">
        <v>7057</v>
      </c>
      <c r="GA2" s="225" t="s">
        <v>4</v>
      </c>
      <c r="GB2" s="225" t="s">
        <v>7034</v>
      </c>
      <c r="GC2" s="225" t="s">
        <v>5</v>
      </c>
      <c r="GD2" s="225" t="s">
        <v>6</v>
      </c>
      <c r="GE2" s="225" t="s">
        <v>8</v>
      </c>
      <c r="GF2" s="225" t="s">
        <v>7</v>
      </c>
      <c r="GG2" s="169" t="s">
        <v>7035</v>
      </c>
      <c r="GH2" s="226" t="s">
        <v>7058</v>
      </c>
      <c r="GI2" s="226" t="s">
        <v>4</v>
      </c>
      <c r="GJ2" s="226" t="s">
        <v>7034</v>
      </c>
      <c r="GK2" s="226" t="s">
        <v>5</v>
      </c>
      <c r="GL2" s="226" t="s">
        <v>6</v>
      </c>
      <c r="GM2" s="226" t="s">
        <v>8</v>
      </c>
      <c r="GN2" s="226" t="s">
        <v>7</v>
      </c>
      <c r="GO2" s="226" t="s">
        <v>7035</v>
      </c>
      <c r="GP2" s="225" t="s">
        <v>7059</v>
      </c>
      <c r="GQ2" s="225" t="s">
        <v>4</v>
      </c>
      <c r="GR2" s="225" t="s">
        <v>7034</v>
      </c>
      <c r="GS2" s="225" t="s">
        <v>5</v>
      </c>
      <c r="GT2" s="225" t="s">
        <v>6</v>
      </c>
      <c r="GU2" s="225" t="s">
        <v>8</v>
      </c>
      <c r="GV2" s="225" t="s">
        <v>7</v>
      </c>
      <c r="GW2" s="169" t="s">
        <v>7035</v>
      </c>
      <c r="GX2" s="226" t="s">
        <v>7060</v>
      </c>
      <c r="GY2" s="226" t="s">
        <v>4</v>
      </c>
      <c r="GZ2" s="226" t="s">
        <v>7034</v>
      </c>
      <c r="HA2" s="226" t="s">
        <v>5</v>
      </c>
      <c r="HB2" s="226" t="s">
        <v>6</v>
      </c>
      <c r="HC2" s="226" t="s">
        <v>8</v>
      </c>
      <c r="HD2" s="226" t="s">
        <v>7</v>
      </c>
      <c r="HE2" s="226" t="s">
        <v>7035</v>
      </c>
      <c r="HF2" s="225" t="s">
        <v>7061</v>
      </c>
      <c r="HG2" s="225" t="s">
        <v>4</v>
      </c>
      <c r="HH2" s="225" t="s">
        <v>7034</v>
      </c>
      <c r="HI2" s="225" t="s">
        <v>5</v>
      </c>
      <c r="HJ2" s="225" t="s">
        <v>6</v>
      </c>
      <c r="HK2" s="225" t="s">
        <v>8</v>
      </c>
      <c r="HL2" s="225" t="s">
        <v>7</v>
      </c>
      <c r="HM2" s="169" t="s">
        <v>7035</v>
      </c>
      <c r="HN2" s="226" t="s">
        <v>7062</v>
      </c>
      <c r="HO2" s="226" t="s">
        <v>4</v>
      </c>
      <c r="HP2" s="226" t="s">
        <v>7034</v>
      </c>
      <c r="HQ2" s="226" t="s">
        <v>5</v>
      </c>
      <c r="HR2" s="226" t="s">
        <v>6</v>
      </c>
      <c r="HS2" s="226" t="s">
        <v>8</v>
      </c>
      <c r="HT2" s="226" t="s">
        <v>7</v>
      </c>
      <c r="HU2" s="226" t="s">
        <v>7035</v>
      </c>
      <c r="HV2" s="225" t="s">
        <v>7063</v>
      </c>
      <c r="HW2" s="225" t="s">
        <v>4</v>
      </c>
      <c r="HX2" s="225" t="s">
        <v>7034</v>
      </c>
      <c r="HY2" s="225" t="s">
        <v>5</v>
      </c>
      <c r="HZ2" s="225" t="s">
        <v>6</v>
      </c>
      <c r="IA2" s="225" t="s">
        <v>8</v>
      </c>
      <c r="IB2" s="225" t="s">
        <v>7</v>
      </c>
      <c r="IC2" s="169" t="s">
        <v>7035</v>
      </c>
      <c r="ID2" s="226" t="s">
        <v>7064</v>
      </c>
      <c r="IE2" s="226" t="s">
        <v>4</v>
      </c>
      <c r="IF2" s="226" t="s">
        <v>7034</v>
      </c>
      <c r="IG2" s="226" t="s">
        <v>5</v>
      </c>
      <c r="IH2" s="226" t="s">
        <v>6</v>
      </c>
      <c r="II2" s="226" t="s">
        <v>8</v>
      </c>
      <c r="IJ2" s="226" t="s">
        <v>7</v>
      </c>
      <c r="IK2" s="226" t="s">
        <v>7035</v>
      </c>
      <c r="IL2" s="225" t="s">
        <v>7065</v>
      </c>
      <c r="IM2" s="225" t="s">
        <v>4</v>
      </c>
      <c r="IN2" s="225" t="s">
        <v>7034</v>
      </c>
      <c r="IO2" s="225" t="s">
        <v>5</v>
      </c>
      <c r="IP2" s="225" t="s">
        <v>6</v>
      </c>
      <c r="IQ2" s="225" t="s">
        <v>7066</v>
      </c>
      <c r="IR2" s="225" t="s">
        <v>7</v>
      </c>
      <c r="IS2" s="169" t="s">
        <v>7035</v>
      </c>
    </row>
    <row r="3" spans="1:253" s="179" customFormat="1" ht="12.75" customHeight="1" x14ac:dyDescent="0.2">
      <c r="A3" s="179" t="s">
        <v>114</v>
      </c>
      <c r="B3" s="179" t="s">
        <v>7672</v>
      </c>
      <c r="C3" s="179" t="s">
        <v>115</v>
      </c>
      <c r="D3" s="179" t="s">
        <v>116</v>
      </c>
      <c r="E3" s="179" t="s">
        <v>7115</v>
      </c>
      <c r="F3" s="179" t="s">
        <v>2826</v>
      </c>
      <c r="G3" s="172">
        <v>38042000</v>
      </c>
      <c r="H3" s="173" t="s">
        <v>2823</v>
      </c>
      <c r="I3" s="173" t="s">
        <v>21</v>
      </c>
      <c r="J3" s="173">
        <v>2</v>
      </c>
      <c r="K3" s="173" t="s">
        <v>2825</v>
      </c>
      <c r="L3" s="173" t="s">
        <v>2824</v>
      </c>
      <c r="M3" s="174">
        <v>44223</v>
      </c>
      <c r="N3" s="180" t="s">
        <v>126</v>
      </c>
      <c r="O3" s="175">
        <v>652867</v>
      </c>
      <c r="P3" s="175" t="s">
        <v>123</v>
      </c>
      <c r="Q3" s="175" t="s">
        <v>41</v>
      </c>
      <c r="R3" s="175">
        <v>1</v>
      </c>
      <c r="S3" s="175" t="s">
        <v>125</v>
      </c>
      <c r="T3" s="175" t="s">
        <v>124</v>
      </c>
      <c r="U3" s="176">
        <v>43495</v>
      </c>
      <c r="V3" s="180" t="s">
        <v>2828</v>
      </c>
      <c r="W3" s="173">
        <v>38042000</v>
      </c>
      <c r="X3" s="173" t="s">
        <v>2823</v>
      </c>
      <c r="Y3" s="173" t="s">
        <v>21</v>
      </c>
      <c r="Z3" s="173">
        <v>2</v>
      </c>
      <c r="AA3" s="173" t="s">
        <v>2827</v>
      </c>
      <c r="AB3" s="173" t="s">
        <v>2824</v>
      </c>
      <c r="AC3" s="174">
        <v>44223</v>
      </c>
      <c r="AD3" s="180" t="s">
        <v>2829</v>
      </c>
      <c r="AE3" s="181">
        <v>38042000</v>
      </c>
      <c r="AF3" s="181" t="s">
        <v>2823</v>
      </c>
      <c r="AG3" s="181" t="s">
        <v>21</v>
      </c>
      <c r="AH3" s="181">
        <v>2</v>
      </c>
      <c r="AI3" s="181" t="s">
        <v>125</v>
      </c>
      <c r="AJ3" s="181" t="s">
        <v>2824</v>
      </c>
      <c r="AK3" s="182">
        <v>44223</v>
      </c>
      <c r="AL3" s="180" t="s">
        <v>5980</v>
      </c>
      <c r="AM3" s="173">
        <v>9513000</v>
      </c>
      <c r="AN3" s="173" t="s">
        <v>5977</v>
      </c>
      <c r="AO3" s="173" t="s">
        <v>59</v>
      </c>
      <c r="AP3" s="173">
        <v>3</v>
      </c>
      <c r="AQ3" s="173" t="s">
        <v>5979</v>
      </c>
      <c r="AR3" s="173" t="s">
        <v>5978</v>
      </c>
      <c r="AS3" s="174">
        <v>44377</v>
      </c>
      <c r="AT3" s="181" t="s">
        <v>1657</v>
      </c>
      <c r="AU3" s="181" t="s">
        <v>14</v>
      </c>
      <c r="AV3" s="181" t="s">
        <v>14</v>
      </c>
      <c r="AW3" s="181" t="s">
        <v>14</v>
      </c>
      <c r="AX3" s="181" t="s">
        <v>14</v>
      </c>
      <c r="AY3" s="181" t="s">
        <v>14</v>
      </c>
      <c r="AZ3" s="181" t="s">
        <v>14</v>
      </c>
      <c r="BA3" s="182">
        <v>43815</v>
      </c>
      <c r="BB3" s="180" t="s">
        <v>122</v>
      </c>
      <c r="BC3" s="173" t="s">
        <v>14</v>
      </c>
      <c r="BD3" s="173">
        <v>0</v>
      </c>
      <c r="BE3" s="173" t="s">
        <v>14</v>
      </c>
      <c r="BF3" s="173" t="s">
        <v>14</v>
      </c>
      <c r="BG3" s="173">
        <v>0</v>
      </c>
      <c r="BH3" s="173">
        <v>0</v>
      </c>
      <c r="BI3" s="174">
        <v>43495</v>
      </c>
      <c r="BJ3" s="181" t="s">
        <v>5983</v>
      </c>
      <c r="BK3" s="181">
        <v>17588</v>
      </c>
      <c r="BL3" s="181" t="s">
        <v>5981</v>
      </c>
      <c r="BM3" s="181" t="s">
        <v>59</v>
      </c>
      <c r="BN3" s="181">
        <v>3</v>
      </c>
      <c r="BO3" s="181" t="s">
        <v>5982</v>
      </c>
      <c r="BP3" s="181" t="s">
        <v>720</v>
      </c>
      <c r="BQ3" s="182">
        <v>44377</v>
      </c>
      <c r="BR3" s="180" t="s">
        <v>117</v>
      </c>
      <c r="BS3" s="173" t="s">
        <v>14</v>
      </c>
      <c r="BT3" s="173">
        <v>0</v>
      </c>
      <c r="BU3" s="173" t="s">
        <v>14</v>
      </c>
      <c r="BV3" s="173" t="s">
        <v>14</v>
      </c>
      <c r="BW3" s="173">
        <v>0</v>
      </c>
      <c r="BX3" s="173">
        <v>0</v>
      </c>
      <c r="BY3" s="174">
        <v>43495</v>
      </c>
      <c r="BZ3" s="181" t="s">
        <v>887</v>
      </c>
      <c r="CA3" s="181" t="s">
        <v>14</v>
      </c>
      <c r="CB3" s="181" t="s">
        <v>14</v>
      </c>
      <c r="CC3" s="181" t="s">
        <v>14</v>
      </c>
      <c r="CD3" s="181" t="s">
        <v>14</v>
      </c>
      <c r="CE3" s="181" t="s">
        <v>14</v>
      </c>
      <c r="CF3" s="181" t="s">
        <v>14</v>
      </c>
      <c r="CG3" s="182">
        <v>43514</v>
      </c>
      <c r="CH3" s="180" t="s">
        <v>7989</v>
      </c>
      <c r="CI3" s="181" t="e">
        <v>#N/A</v>
      </c>
      <c r="CJ3" s="181" t="e">
        <v>#N/A</v>
      </c>
      <c r="CK3" s="181" t="e">
        <v>#N/A</v>
      </c>
      <c r="CL3" s="181" t="e">
        <v>#N/A</v>
      </c>
      <c r="CM3" s="181" t="e">
        <v>#N/A</v>
      </c>
      <c r="CN3" s="181" t="e">
        <v>#N/A</v>
      </c>
      <c r="CO3" s="187" t="e">
        <v>#N/A</v>
      </c>
      <c r="CP3" s="181" t="s">
        <v>121</v>
      </c>
      <c r="CQ3" s="173">
        <v>13114</v>
      </c>
      <c r="CR3" s="173" t="s">
        <v>118</v>
      </c>
      <c r="CS3" s="173" t="s">
        <v>21</v>
      </c>
      <c r="CT3" s="173">
        <v>2</v>
      </c>
      <c r="CU3" s="173" t="s">
        <v>120</v>
      </c>
      <c r="CV3" s="173" t="s">
        <v>119</v>
      </c>
      <c r="CW3" s="174">
        <v>43495</v>
      </c>
      <c r="CX3" s="181" t="s">
        <v>2832</v>
      </c>
      <c r="CY3" s="181">
        <v>18400000</v>
      </c>
      <c r="CZ3" s="181" t="s">
        <v>2830</v>
      </c>
      <c r="DA3" s="181" t="s">
        <v>21</v>
      </c>
      <c r="DB3" s="181">
        <v>2</v>
      </c>
      <c r="DC3" s="181" t="s">
        <v>2831</v>
      </c>
      <c r="DD3" s="181" t="s">
        <v>2824</v>
      </c>
      <c r="DE3" s="187">
        <v>44223</v>
      </c>
      <c r="DF3" s="183" t="s">
        <v>2833</v>
      </c>
      <c r="DG3" s="173">
        <v>0</v>
      </c>
      <c r="DH3" s="173" t="s">
        <v>2830</v>
      </c>
      <c r="DI3" s="173" t="s">
        <v>21</v>
      </c>
      <c r="DJ3" s="173">
        <v>2</v>
      </c>
      <c r="DK3" s="173" t="s">
        <v>2831</v>
      </c>
      <c r="DL3" s="173" t="s">
        <v>2824</v>
      </c>
      <c r="DM3" s="174">
        <v>44223</v>
      </c>
      <c r="DN3" s="181" t="s">
        <v>2834</v>
      </c>
      <c r="DO3" s="181">
        <v>19642000</v>
      </c>
      <c r="DP3" s="181" t="s">
        <v>2830</v>
      </c>
      <c r="DQ3" s="181" t="s">
        <v>21</v>
      </c>
      <c r="DR3" s="181">
        <v>2</v>
      </c>
      <c r="DS3" s="181" t="s">
        <v>2831</v>
      </c>
      <c r="DT3" s="181" t="s">
        <v>2824</v>
      </c>
      <c r="DU3" s="182">
        <v>44223</v>
      </c>
      <c r="DV3" s="180" t="s">
        <v>2835</v>
      </c>
      <c r="DW3" s="173">
        <v>12100000</v>
      </c>
      <c r="DX3" s="173" t="s">
        <v>2830</v>
      </c>
      <c r="DY3" s="173" t="s">
        <v>21</v>
      </c>
      <c r="DZ3" s="173">
        <v>2</v>
      </c>
      <c r="EA3" s="173" t="s">
        <v>2831</v>
      </c>
      <c r="EB3" s="173" t="s">
        <v>2824</v>
      </c>
      <c r="EC3" s="174">
        <v>44223</v>
      </c>
      <c r="ED3" s="181" t="s">
        <v>2836</v>
      </c>
      <c r="EE3" s="181">
        <v>5800000</v>
      </c>
      <c r="EF3" s="181" t="s">
        <v>2830</v>
      </c>
      <c r="EG3" s="181" t="s">
        <v>21</v>
      </c>
      <c r="EH3" s="181">
        <v>2</v>
      </c>
      <c r="EI3" s="181" t="s">
        <v>2831</v>
      </c>
      <c r="EJ3" s="181" t="s">
        <v>2824</v>
      </c>
      <c r="EK3" s="182">
        <v>44223</v>
      </c>
      <c r="EL3" s="180" t="s">
        <v>2837</v>
      </c>
      <c r="EM3" s="173">
        <v>500000</v>
      </c>
      <c r="EN3" s="173" t="s">
        <v>2830</v>
      </c>
      <c r="EO3" s="173" t="s">
        <v>21</v>
      </c>
      <c r="EP3" s="173">
        <v>2</v>
      </c>
      <c r="EQ3" s="173" t="s">
        <v>2831</v>
      </c>
      <c r="ER3" s="173" t="s">
        <v>2824</v>
      </c>
      <c r="ES3" s="174">
        <v>44223</v>
      </c>
      <c r="ET3" s="181" t="s">
        <v>3582</v>
      </c>
      <c r="EU3" s="181">
        <v>12598</v>
      </c>
      <c r="EV3" s="181" t="s">
        <v>3580</v>
      </c>
      <c r="EW3" s="181" t="s">
        <v>21</v>
      </c>
      <c r="EX3" s="181">
        <v>2</v>
      </c>
      <c r="EY3" s="181" t="s">
        <v>3581</v>
      </c>
      <c r="EZ3" s="181" t="s">
        <v>2260</v>
      </c>
      <c r="FA3" s="182">
        <v>44278</v>
      </c>
      <c r="FB3" s="180" t="s">
        <v>2838</v>
      </c>
      <c r="FC3" s="173">
        <v>5</v>
      </c>
      <c r="FD3" s="173" t="s">
        <v>2830</v>
      </c>
      <c r="FE3" s="173" t="s">
        <v>21</v>
      </c>
      <c r="FF3" s="173">
        <v>2</v>
      </c>
      <c r="FG3" s="173" t="s">
        <v>2831</v>
      </c>
      <c r="FH3" s="173" t="s">
        <v>2824</v>
      </c>
      <c r="FI3" s="174">
        <v>44223</v>
      </c>
      <c r="FJ3" s="180" t="s">
        <v>127</v>
      </c>
      <c r="FK3" s="181" t="s">
        <v>14</v>
      </c>
      <c r="FL3" s="181">
        <v>0</v>
      </c>
      <c r="FM3" s="181" t="s">
        <v>14</v>
      </c>
      <c r="FN3" s="181" t="s">
        <v>14</v>
      </c>
      <c r="FO3" s="181">
        <v>0</v>
      </c>
      <c r="FP3" s="181">
        <v>0</v>
      </c>
      <c r="FQ3" s="182">
        <v>43495</v>
      </c>
      <c r="FR3" s="180" t="s">
        <v>128</v>
      </c>
      <c r="FS3" s="173" t="s">
        <v>14</v>
      </c>
      <c r="FT3" s="173">
        <v>0</v>
      </c>
      <c r="FU3" s="173" t="s">
        <v>14</v>
      </c>
      <c r="FV3" s="173" t="s">
        <v>14</v>
      </c>
      <c r="FW3" s="173">
        <v>0</v>
      </c>
      <c r="FX3" s="173">
        <v>0</v>
      </c>
      <c r="FY3" s="174">
        <v>43495</v>
      </c>
      <c r="FZ3" s="181" t="s">
        <v>5225</v>
      </c>
      <c r="GA3" s="181">
        <v>0</v>
      </c>
      <c r="GB3" s="181" t="s">
        <v>4078</v>
      </c>
      <c r="GC3" s="181" t="s">
        <v>21</v>
      </c>
      <c r="GD3" s="181">
        <v>2</v>
      </c>
      <c r="GE3" s="181" t="s">
        <v>14</v>
      </c>
      <c r="GF3" s="181" t="s">
        <v>14</v>
      </c>
      <c r="GG3" s="182">
        <v>44360</v>
      </c>
      <c r="GH3" s="180" t="s">
        <v>5231</v>
      </c>
      <c r="GI3" s="173">
        <v>3</v>
      </c>
      <c r="GJ3" s="173" t="s">
        <v>4078</v>
      </c>
      <c r="GK3" s="173" t="s">
        <v>21</v>
      </c>
      <c r="GL3" s="173">
        <v>2</v>
      </c>
      <c r="GM3" s="173" t="s">
        <v>14</v>
      </c>
      <c r="GN3" s="173" t="s">
        <v>14</v>
      </c>
      <c r="GO3" s="174">
        <v>44360</v>
      </c>
      <c r="GP3" s="181" t="s">
        <v>5226</v>
      </c>
      <c r="GQ3" s="181">
        <v>2</v>
      </c>
      <c r="GR3" s="181" t="s">
        <v>4078</v>
      </c>
      <c r="GS3" s="181" t="s">
        <v>21</v>
      </c>
      <c r="GT3" s="181">
        <v>2</v>
      </c>
      <c r="GU3" s="181" t="s">
        <v>14</v>
      </c>
      <c r="GV3" s="181" t="s">
        <v>14</v>
      </c>
      <c r="GW3" s="182">
        <v>44360</v>
      </c>
      <c r="GX3" s="180" t="s">
        <v>5232</v>
      </c>
      <c r="GY3" s="173">
        <v>3</v>
      </c>
      <c r="GZ3" s="173" t="s">
        <v>4078</v>
      </c>
      <c r="HA3" s="173" t="s">
        <v>21</v>
      </c>
      <c r="HB3" s="173">
        <v>2</v>
      </c>
      <c r="HC3" s="173" t="s">
        <v>14</v>
      </c>
      <c r="HD3" s="173" t="s">
        <v>14</v>
      </c>
      <c r="HE3" s="174">
        <v>44360</v>
      </c>
      <c r="HF3" s="181" t="s">
        <v>5224</v>
      </c>
      <c r="HG3" s="181">
        <v>2</v>
      </c>
      <c r="HH3" s="181" t="s">
        <v>4078</v>
      </c>
      <c r="HI3" s="181" t="s">
        <v>21</v>
      </c>
      <c r="HJ3" s="181">
        <v>2</v>
      </c>
      <c r="HK3" s="181" t="s">
        <v>14</v>
      </c>
      <c r="HL3" s="181" t="s">
        <v>14</v>
      </c>
      <c r="HM3" s="182">
        <v>44360</v>
      </c>
      <c r="HN3" s="180" t="s">
        <v>5230</v>
      </c>
      <c r="HO3" s="173">
        <v>3</v>
      </c>
      <c r="HP3" s="173" t="s">
        <v>4078</v>
      </c>
      <c r="HQ3" s="173" t="s">
        <v>21</v>
      </c>
      <c r="HR3" s="173">
        <v>2</v>
      </c>
      <c r="HS3" s="173" t="s">
        <v>14</v>
      </c>
      <c r="HT3" s="173" t="s">
        <v>14</v>
      </c>
      <c r="HU3" s="174">
        <v>44360</v>
      </c>
      <c r="HV3" s="181" t="s">
        <v>5227</v>
      </c>
      <c r="HW3" s="181">
        <v>3</v>
      </c>
      <c r="HX3" s="181" t="s">
        <v>4078</v>
      </c>
      <c r="HY3" s="181" t="s">
        <v>21</v>
      </c>
      <c r="HZ3" s="181">
        <v>2</v>
      </c>
      <c r="IA3" s="181" t="s">
        <v>14</v>
      </c>
      <c r="IB3" s="181" t="s">
        <v>14</v>
      </c>
      <c r="IC3" s="182">
        <v>44360</v>
      </c>
      <c r="ID3" s="180" t="s">
        <v>5229</v>
      </c>
      <c r="IE3" s="173">
        <v>3</v>
      </c>
      <c r="IF3" s="173" t="s">
        <v>4078</v>
      </c>
      <c r="IG3" s="173" t="s">
        <v>21</v>
      </c>
      <c r="IH3" s="173">
        <v>2</v>
      </c>
      <c r="II3" s="173" t="s">
        <v>14</v>
      </c>
      <c r="IJ3" s="173" t="s">
        <v>14</v>
      </c>
      <c r="IK3" s="174">
        <v>44360</v>
      </c>
      <c r="IL3" s="181" t="s">
        <v>5228</v>
      </c>
      <c r="IM3" s="181">
        <v>3</v>
      </c>
      <c r="IN3" s="181" t="s">
        <v>4078</v>
      </c>
      <c r="IO3" s="181" t="s">
        <v>21</v>
      </c>
      <c r="IP3" s="181">
        <v>2</v>
      </c>
      <c r="IQ3" s="181" t="s">
        <v>14</v>
      </c>
      <c r="IR3" s="181" t="s">
        <v>14</v>
      </c>
      <c r="IS3" s="182">
        <v>44360</v>
      </c>
    </row>
    <row r="4" spans="1:253" s="179" customFormat="1" ht="12.75" customHeight="1" x14ac:dyDescent="0.2">
      <c r="A4" s="179" t="s">
        <v>2462</v>
      </c>
      <c r="B4" s="179" t="s">
        <v>7677</v>
      </c>
      <c r="C4" s="179" t="s">
        <v>2463</v>
      </c>
      <c r="D4" s="179" t="s">
        <v>2464</v>
      </c>
      <c r="E4" s="179" t="s">
        <v>7124</v>
      </c>
      <c r="F4" s="179" t="s">
        <v>3849</v>
      </c>
      <c r="G4" s="172">
        <v>3024000</v>
      </c>
      <c r="H4" s="173" t="s">
        <v>3846</v>
      </c>
      <c r="I4" s="173" t="s">
        <v>21</v>
      </c>
      <c r="J4" s="173">
        <v>2</v>
      </c>
      <c r="K4" s="173" t="s">
        <v>3848</v>
      </c>
      <c r="L4" s="173" t="s">
        <v>3847</v>
      </c>
      <c r="M4" s="174">
        <v>44312</v>
      </c>
      <c r="N4" s="183" t="s">
        <v>2535</v>
      </c>
      <c r="O4" s="175">
        <v>28203</v>
      </c>
      <c r="P4" s="175" t="s">
        <v>2279</v>
      </c>
      <c r="Q4" s="175" t="s">
        <v>41</v>
      </c>
      <c r="R4" s="175">
        <v>1</v>
      </c>
      <c r="S4" s="175" t="s">
        <v>2534</v>
      </c>
      <c r="T4" s="175" t="s">
        <v>2533</v>
      </c>
      <c r="U4" s="176">
        <v>44160</v>
      </c>
      <c r="V4" s="183" t="s">
        <v>3850</v>
      </c>
      <c r="W4" s="173">
        <v>3024000</v>
      </c>
      <c r="X4" s="173" t="s">
        <v>3846</v>
      </c>
      <c r="Y4" s="173" t="s">
        <v>21</v>
      </c>
      <c r="Z4" s="173">
        <v>2</v>
      </c>
      <c r="AA4" s="173" t="s">
        <v>3848</v>
      </c>
      <c r="AB4" s="173" t="s">
        <v>3847</v>
      </c>
      <c r="AC4" s="174">
        <v>44312</v>
      </c>
      <c r="AD4" s="183" t="s">
        <v>3854</v>
      </c>
      <c r="AE4" s="181">
        <v>84000</v>
      </c>
      <c r="AF4" s="181" t="s">
        <v>3851</v>
      </c>
      <c r="AG4" s="181" t="s">
        <v>21</v>
      </c>
      <c r="AH4" s="181">
        <v>2</v>
      </c>
      <c r="AI4" s="181" t="s">
        <v>3853</v>
      </c>
      <c r="AJ4" s="181" t="s">
        <v>3852</v>
      </c>
      <c r="AK4" s="182">
        <v>44312</v>
      </c>
      <c r="AL4" s="183" t="s">
        <v>3858</v>
      </c>
      <c r="AM4" s="173">
        <v>66000</v>
      </c>
      <c r="AN4" s="173" t="s">
        <v>3855</v>
      </c>
      <c r="AO4" s="173" t="s">
        <v>21</v>
      </c>
      <c r="AP4" s="173">
        <v>2</v>
      </c>
      <c r="AQ4" s="173" t="s">
        <v>3857</v>
      </c>
      <c r="AR4" s="173" t="s">
        <v>3856</v>
      </c>
      <c r="AS4" s="174">
        <v>44312</v>
      </c>
      <c r="AT4" s="184" t="s">
        <v>2469</v>
      </c>
      <c r="AU4" s="181" t="s">
        <v>14</v>
      </c>
      <c r="AV4" s="181" t="s">
        <v>14</v>
      </c>
      <c r="AW4" s="181" t="s">
        <v>14</v>
      </c>
      <c r="AX4" s="181" t="s">
        <v>14</v>
      </c>
      <c r="AY4" s="181" t="s">
        <v>14</v>
      </c>
      <c r="AZ4" s="181" t="s">
        <v>14</v>
      </c>
      <c r="BA4" s="182">
        <v>44139</v>
      </c>
      <c r="BB4" s="183" t="s">
        <v>2468</v>
      </c>
      <c r="BC4" s="173" t="s">
        <v>14</v>
      </c>
      <c r="BD4" s="173" t="s">
        <v>14</v>
      </c>
      <c r="BE4" s="173" t="s">
        <v>14</v>
      </c>
      <c r="BF4" s="173" t="s">
        <v>14</v>
      </c>
      <c r="BG4" s="173" t="s">
        <v>14</v>
      </c>
      <c r="BH4" s="173" t="s">
        <v>14</v>
      </c>
      <c r="BI4" s="174">
        <v>44139</v>
      </c>
      <c r="BJ4" s="184" t="s">
        <v>6628</v>
      </c>
      <c r="BK4" s="184">
        <v>1</v>
      </c>
      <c r="BL4" s="184" t="s">
        <v>6625</v>
      </c>
      <c r="BM4" s="184" t="s">
        <v>21</v>
      </c>
      <c r="BN4" s="184">
        <v>2</v>
      </c>
      <c r="BO4" s="184" t="s">
        <v>6627</v>
      </c>
      <c r="BP4" s="181" t="s">
        <v>6626</v>
      </c>
      <c r="BQ4" s="185">
        <v>44413</v>
      </c>
      <c r="BR4" s="183" t="s">
        <v>2465</v>
      </c>
      <c r="BS4" s="177" t="s">
        <v>14</v>
      </c>
      <c r="BT4" s="177" t="s">
        <v>14</v>
      </c>
      <c r="BU4" s="177" t="s">
        <v>14</v>
      </c>
      <c r="BV4" s="177" t="s">
        <v>14</v>
      </c>
      <c r="BW4" s="177" t="s">
        <v>14</v>
      </c>
      <c r="BX4" s="177" t="s">
        <v>14</v>
      </c>
      <c r="BY4" s="174">
        <v>44139</v>
      </c>
      <c r="BZ4" s="184" t="s">
        <v>2466</v>
      </c>
      <c r="CA4" s="184" t="s">
        <v>14</v>
      </c>
      <c r="CB4" s="184" t="s">
        <v>14</v>
      </c>
      <c r="CC4" s="184" t="s">
        <v>14</v>
      </c>
      <c r="CD4" s="184" t="s">
        <v>14</v>
      </c>
      <c r="CE4" s="184" t="s">
        <v>14</v>
      </c>
      <c r="CF4" s="184" t="s">
        <v>14</v>
      </c>
      <c r="CG4" s="185">
        <v>44139</v>
      </c>
      <c r="CH4" s="183" t="s">
        <v>7990</v>
      </c>
      <c r="CI4" s="184" t="e">
        <v>#N/A</v>
      </c>
      <c r="CJ4" s="184" t="e">
        <v>#N/A</v>
      </c>
      <c r="CK4" s="184" t="e">
        <v>#N/A</v>
      </c>
      <c r="CL4" s="184" t="e">
        <v>#N/A</v>
      </c>
      <c r="CM4" s="184" t="e">
        <v>#N/A</v>
      </c>
      <c r="CN4" s="184" t="e">
        <v>#N/A</v>
      </c>
      <c r="CO4" s="186" t="e">
        <v>#N/A</v>
      </c>
      <c r="CP4" s="184" t="s">
        <v>2467</v>
      </c>
      <c r="CQ4" s="177" t="s">
        <v>14</v>
      </c>
      <c r="CR4" s="177" t="s">
        <v>14</v>
      </c>
      <c r="CS4" s="177" t="s">
        <v>14</v>
      </c>
      <c r="CT4" s="177" t="s">
        <v>14</v>
      </c>
      <c r="CU4" s="177" t="s">
        <v>14</v>
      </c>
      <c r="CV4" s="177" t="s">
        <v>14</v>
      </c>
      <c r="CW4" s="174">
        <v>44139</v>
      </c>
      <c r="CX4" s="184" t="s">
        <v>3860</v>
      </c>
      <c r="CY4" s="181">
        <v>66000</v>
      </c>
      <c r="CZ4" s="181" t="s">
        <v>3851</v>
      </c>
      <c r="DA4" s="181" t="s">
        <v>21</v>
      </c>
      <c r="DB4" s="181">
        <v>2</v>
      </c>
      <c r="DC4" s="181" t="s">
        <v>3859</v>
      </c>
      <c r="DD4" s="181" t="s">
        <v>3852</v>
      </c>
      <c r="DE4" s="187">
        <v>44312</v>
      </c>
      <c r="DF4" s="183" t="s">
        <v>3861</v>
      </c>
      <c r="DG4" s="173">
        <v>2874000</v>
      </c>
      <c r="DH4" s="177" t="s">
        <v>3851</v>
      </c>
      <c r="DI4" s="177" t="s">
        <v>21</v>
      </c>
      <c r="DJ4" s="177">
        <v>2</v>
      </c>
      <c r="DK4" s="177" t="s">
        <v>3859</v>
      </c>
      <c r="DL4" s="177" t="s">
        <v>3852</v>
      </c>
      <c r="DM4" s="174">
        <v>44312</v>
      </c>
      <c r="DN4" s="184" t="s">
        <v>3862</v>
      </c>
      <c r="DO4" s="181">
        <v>18000</v>
      </c>
      <c r="DP4" s="184" t="s">
        <v>3851</v>
      </c>
      <c r="DQ4" s="184" t="s">
        <v>21</v>
      </c>
      <c r="DR4" s="184">
        <v>2</v>
      </c>
      <c r="DS4" s="184" t="s">
        <v>3859</v>
      </c>
      <c r="DT4" s="184" t="s">
        <v>3852</v>
      </c>
      <c r="DU4" s="185">
        <v>44312</v>
      </c>
      <c r="DV4" s="183" t="s">
        <v>3863</v>
      </c>
      <c r="DW4" s="173">
        <v>66000</v>
      </c>
      <c r="DX4" s="177" t="s">
        <v>3851</v>
      </c>
      <c r="DY4" s="177" t="s">
        <v>21</v>
      </c>
      <c r="DZ4" s="177">
        <v>2</v>
      </c>
      <c r="EA4" s="177" t="s">
        <v>3859</v>
      </c>
      <c r="EB4" s="177" t="s">
        <v>3852</v>
      </c>
      <c r="EC4" s="174">
        <v>44312</v>
      </c>
      <c r="ED4" s="184" t="s">
        <v>2868</v>
      </c>
      <c r="EE4" s="181">
        <v>0</v>
      </c>
      <c r="EF4" s="184" t="s">
        <v>2865</v>
      </c>
      <c r="EG4" s="184" t="s">
        <v>21</v>
      </c>
      <c r="EH4" s="184">
        <v>2</v>
      </c>
      <c r="EI4" s="184" t="s">
        <v>2867</v>
      </c>
      <c r="EJ4" s="184" t="s">
        <v>2866</v>
      </c>
      <c r="EK4" s="185">
        <v>44223</v>
      </c>
      <c r="EL4" s="183" t="s">
        <v>2869</v>
      </c>
      <c r="EM4" s="173">
        <v>0</v>
      </c>
      <c r="EN4" s="177" t="s">
        <v>2865</v>
      </c>
      <c r="EO4" s="177" t="s">
        <v>21</v>
      </c>
      <c r="EP4" s="177">
        <v>2</v>
      </c>
      <c r="EQ4" s="177" t="s">
        <v>2867</v>
      </c>
      <c r="ER4" s="177" t="s">
        <v>2866</v>
      </c>
      <c r="ES4" s="174">
        <v>44223</v>
      </c>
      <c r="ET4" s="184" t="s">
        <v>6632</v>
      </c>
      <c r="EU4" s="184">
        <v>1</v>
      </c>
      <c r="EV4" s="184" t="s">
        <v>6629</v>
      </c>
      <c r="EW4" s="184" t="s">
        <v>21</v>
      </c>
      <c r="EX4" s="184">
        <v>2</v>
      </c>
      <c r="EY4" s="184" t="s">
        <v>6631</v>
      </c>
      <c r="EZ4" s="184" t="s">
        <v>6630</v>
      </c>
      <c r="FA4" s="185">
        <v>44413</v>
      </c>
      <c r="FB4" s="183" t="s">
        <v>2873</v>
      </c>
      <c r="FC4" s="177">
        <v>2</v>
      </c>
      <c r="FD4" s="177" t="s">
        <v>2870</v>
      </c>
      <c r="FE4" s="177" t="s">
        <v>21</v>
      </c>
      <c r="FF4" s="177">
        <v>2</v>
      </c>
      <c r="FG4" s="177" t="s">
        <v>2872</v>
      </c>
      <c r="FH4" s="177" t="s">
        <v>2871</v>
      </c>
      <c r="FI4" s="174">
        <v>44223</v>
      </c>
      <c r="FJ4" s="183" t="s">
        <v>2470</v>
      </c>
      <c r="FK4" s="184" t="s">
        <v>14</v>
      </c>
      <c r="FL4" s="184" t="s">
        <v>14</v>
      </c>
      <c r="FM4" s="184" t="s">
        <v>14</v>
      </c>
      <c r="FN4" s="184" t="s">
        <v>14</v>
      </c>
      <c r="FO4" s="184" t="s">
        <v>14</v>
      </c>
      <c r="FP4" s="181" t="s">
        <v>14</v>
      </c>
      <c r="FQ4" s="182">
        <v>44139</v>
      </c>
      <c r="FR4" s="183" t="s">
        <v>2471</v>
      </c>
      <c r="FS4" s="177" t="s">
        <v>14</v>
      </c>
      <c r="FT4" s="177" t="s">
        <v>14</v>
      </c>
      <c r="FU4" s="177" t="s">
        <v>14</v>
      </c>
      <c r="FV4" s="177" t="s">
        <v>14</v>
      </c>
      <c r="FW4" s="177" t="s">
        <v>14</v>
      </c>
      <c r="FX4" s="177" t="s">
        <v>14</v>
      </c>
      <c r="FY4" s="174">
        <v>44139</v>
      </c>
      <c r="FZ4" s="184" t="s">
        <v>4334</v>
      </c>
      <c r="GA4" s="184">
        <v>0</v>
      </c>
      <c r="GB4" s="184" t="s">
        <v>4078</v>
      </c>
      <c r="GC4" s="184" t="s">
        <v>21</v>
      </c>
      <c r="GD4" s="184">
        <v>2</v>
      </c>
      <c r="GE4" s="184" t="s">
        <v>14</v>
      </c>
      <c r="GF4" s="184" t="s">
        <v>14</v>
      </c>
      <c r="GG4" s="185">
        <v>44348</v>
      </c>
      <c r="GH4" s="183" t="s">
        <v>4340</v>
      </c>
      <c r="GI4" s="177">
        <v>0</v>
      </c>
      <c r="GJ4" s="177" t="s">
        <v>4078</v>
      </c>
      <c r="GK4" s="177" t="s">
        <v>21</v>
      </c>
      <c r="GL4" s="177">
        <v>2</v>
      </c>
      <c r="GM4" s="177" t="s">
        <v>14</v>
      </c>
      <c r="GN4" s="177" t="s">
        <v>14</v>
      </c>
      <c r="GO4" s="174">
        <v>44348</v>
      </c>
      <c r="GP4" s="184" t="s">
        <v>4335</v>
      </c>
      <c r="GQ4" s="184">
        <v>0</v>
      </c>
      <c r="GR4" s="184" t="s">
        <v>4078</v>
      </c>
      <c r="GS4" s="184" t="s">
        <v>21</v>
      </c>
      <c r="GT4" s="184">
        <v>2</v>
      </c>
      <c r="GU4" s="184" t="s">
        <v>14</v>
      </c>
      <c r="GV4" s="184" t="s">
        <v>14</v>
      </c>
      <c r="GW4" s="185">
        <v>44348</v>
      </c>
      <c r="GX4" s="183" t="s">
        <v>4341</v>
      </c>
      <c r="GY4" s="177">
        <v>0</v>
      </c>
      <c r="GZ4" s="177" t="s">
        <v>4078</v>
      </c>
      <c r="HA4" s="177" t="s">
        <v>21</v>
      </c>
      <c r="HB4" s="177">
        <v>2</v>
      </c>
      <c r="HC4" s="177" t="s">
        <v>14</v>
      </c>
      <c r="HD4" s="177" t="s">
        <v>14</v>
      </c>
      <c r="HE4" s="174">
        <v>44348</v>
      </c>
      <c r="HF4" s="184" t="s">
        <v>4333</v>
      </c>
      <c r="HG4" s="184">
        <v>0</v>
      </c>
      <c r="HH4" s="184" t="s">
        <v>4078</v>
      </c>
      <c r="HI4" s="184" t="s">
        <v>21</v>
      </c>
      <c r="HJ4" s="184">
        <v>2</v>
      </c>
      <c r="HK4" s="184" t="s">
        <v>14</v>
      </c>
      <c r="HL4" s="184" t="s">
        <v>14</v>
      </c>
      <c r="HM4" s="185">
        <v>44348</v>
      </c>
      <c r="HN4" s="183" t="s">
        <v>4339</v>
      </c>
      <c r="HO4" s="177">
        <v>0</v>
      </c>
      <c r="HP4" s="177" t="s">
        <v>4078</v>
      </c>
      <c r="HQ4" s="177" t="s">
        <v>21</v>
      </c>
      <c r="HR4" s="177">
        <v>2</v>
      </c>
      <c r="HS4" s="177" t="s">
        <v>14</v>
      </c>
      <c r="HT4" s="177" t="s">
        <v>14</v>
      </c>
      <c r="HU4" s="174">
        <v>44348</v>
      </c>
      <c r="HV4" s="184" t="s">
        <v>4336</v>
      </c>
      <c r="HW4" s="184">
        <v>0</v>
      </c>
      <c r="HX4" s="184" t="s">
        <v>4078</v>
      </c>
      <c r="HY4" s="184" t="s">
        <v>21</v>
      </c>
      <c r="HZ4" s="184">
        <v>2</v>
      </c>
      <c r="IA4" s="184" t="s">
        <v>14</v>
      </c>
      <c r="IB4" s="184" t="s">
        <v>14</v>
      </c>
      <c r="IC4" s="185">
        <v>44348</v>
      </c>
      <c r="ID4" s="183" t="s">
        <v>4338</v>
      </c>
      <c r="IE4" s="177">
        <v>2</v>
      </c>
      <c r="IF4" s="177" t="s">
        <v>4078</v>
      </c>
      <c r="IG4" s="177" t="s">
        <v>21</v>
      </c>
      <c r="IH4" s="177">
        <v>2</v>
      </c>
      <c r="II4" s="177" t="s">
        <v>14</v>
      </c>
      <c r="IJ4" s="177" t="s">
        <v>14</v>
      </c>
      <c r="IK4" s="174">
        <v>44348</v>
      </c>
      <c r="IL4" s="184" t="s">
        <v>4337</v>
      </c>
      <c r="IM4" s="184">
        <v>0</v>
      </c>
      <c r="IN4" s="184" t="s">
        <v>4078</v>
      </c>
      <c r="IO4" s="184" t="s">
        <v>21</v>
      </c>
      <c r="IP4" s="184">
        <v>2</v>
      </c>
      <c r="IQ4" s="184" t="s">
        <v>14</v>
      </c>
      <c r="IR4" s="184" t="s">
        <v>14</v>
      </c>
      <c r="IS4" s="185">
        <v>44348</v>
      </c>
    </row>
    <row r="5" spans="1:253" s="179" customFormat="1" ht="12.75" customHeight="1" x14ac:dyDescent="0.2">
      <c r="A5" s="179" t="s">
        <v>2472</v>
      </c>
      <c r="B5" s="179" t="s">
        <v>7677</v>
      </c>
      <c r="C5" s="179" t="s">
        <v>2473</v>
      </c>
      <c r="D5" s="179" t="s">
        <v>2474</v>
      </c>
      <c r="E5" s="179" t="s">
        <v>7131</v>
      </c>
      <c r="F5" s="179" t="s">
        <v>3497</v>
      </c>
      <c r="G5" s="172">
        <v>9999000</v>
      </c>
      <c r="H5" s="173" t="s">
        <v>3494</v>
      </c>
      <c r="I5" s="173" t="s">
        <v>21</v>
      </c>
      <c r="J5" s="173">
        <v>2</v>
      </c>
      <c r="K5" s="173" t="s">
        <v>3496</v>
      </c>
      <c r="L5" s="173" t="s">
        <v>3495</v>
      </c>
      <c r="M5" s="174">
        <v>44269</v>
      </c>
      <c r="N5" s="183" t="s">
        <v>2487</v>
      </c>
      <c r="O5" s="175">
        <v>31560</v>
      </c>
      <c r="P5" s="175" t="s">
        <v>2484</v>
      </c>
      <c r="Q5" s="175" t="s">
        <v>41</v>
      </c>
      <c r="R5" s="175">
        <v>1</v>
      </c>
      <c r="S5" s="175" t="s">
        <v>2486</v>
      </c>
      <c r="T5" s="175" t="s">
        <v>2485</v>
      </c>
      <c r="U5" s="176">
        <v>44139</v>
      </c>
      <c r="V5" s="183" t="s">
        <v>2705</v>
      </c>
      <c r="W5" s="173">
        <v>5874000</v>
      </c>
      <c r="X5" s="173" t="s">
        <v>2700</v>
      </c>
      <c r="Y5" s="173" t="s">
        <v>59</v>
      </c>
      <c r="Z5" s="173">
        <v>3</v>
      </c>
      <c r="AA5" s="173" t="s">
        <v>2704</v>
      </c>
      <c r="AB5" s="173" t="s">
        <v>2701</v>
      </c>
      <c r="AC5" s="174">
        <v>44182</v>
      </c>
      <c r="AD5" s="183" t="s">
        <v>2703</v>
      </c>
      <c r="AE5" s="181">
        <v>5874000</v>
      </c>
      <c r="AF5" s="181" t="s">
        <v>2700</v>
      </c>
      <c r="AG5" s="181" t="s">
        <v>59</v>
      </c>
      <c r="AH5" s="181">
        <v>3</v>
      </c>
      <c r="AI5" s="181" t="s">
        <v>2702</v>
      </c>
      <c r="AJ5" s="181" t="s">
        <v>2701</v>
      </c>
      <c r="AK5" s="182">
        <v>44182</v>
      </c>
      <c r="AL5" s="183" t="s">
        <v>3501</v>
      </c>
      <c r="AM5" s="173">
        <v>91000</v>
      </c>
      <c r="AN5" s="173" t="s">
        <v>3498</v>
      </c>
      <c r="AO5" s="173" t="s">
        <v>21</v>
      </c>
      <c r="AP5" s="173">
        <v>2</v>
      </c>
      <c r="AQ5" s="173" t="s">
        <v>3500</v>
      </c>
      <c r="AR5" s="173" t="s">
        <v>3499</v>
      </c>
      <c r="AS5" s="174">
        <v>44269</v>
      </c>
      <c r="AT5" s="184" t="s">
        <v>2483</v>
      </c>
      <c r="AU5" s="181" t="s">
        <v>14</v>
      </c>
      <c r="AV5" s="181" t="s">
        <v>14</v>
      </c>
      <c r="AW5" s="181" t="s">
        <v>14</v>
      </c>
      <c r="AX5" s="181" t="s">
        <v>14</v>
      </c>
      <c r="AY5" s="181" t="s">
        <v>14</v>
      </c>
      <c r="AZ5" s="181" t="s">
        <v>14</v>
      </c>
      <c r="BA5" s="182">
        <v>44139</v>
      </c>
      <c r="BB5" s="183" t="s">
        <v>2482</v>
      </c>
      <c r="BC5" s="173" t="s">
        <v>14</v>
      </c>
      <c r="BD5" s="173" t="s">
        <v>14</v>
      </c>
      <c r="BE5" s="173" t="s">
        <v>14</v>
      </c>
      <c r="BF5" s="173" t="s">
        <v>14</v>
      </c>
      <c r="BG5" s="173" t="s">
        <v>14</v>
      </c>
      <c r="BH5" s="173" t="s">
        <v>14</v>
      </c>
      <c r="BI5" s="174">
        <v>44139</v>
      </c>
      <c r="BJ5" s="184" t="s">
        <v>2538</v>
      </c>
      <c r="BK5" s="184">
        <v>91</v>
      </c>
      <c r="BL5" s="184" t="s">
        <v>2503</v>
      </c>
      <c r="BM5" s="184" t="s">
        <v>59</v>
      </c>
      <c r="BN5" s="184">
        <v>3</v>
      </c>
      <c r="BO5" s="184" t="s">
        <v>2536</v>
      </c>
      <c r="BP5" s="181" t="s">
        <v>2504</v>
      </c>
      <c r="BQ5" s="185">
        <v>44160</v>
      </c>
      <c r="BR5" s="183" t="s">
        <v>2475</v>
      </c>
      <c r="BS5" s="177" t="s">
        <v>14</v>
      </c>
      <c r="BT5" s="177" t="s">
        <v>14</v>
      </c>
      <c r="BU5" s="177" t="s">
        <v>14</v>
      </c>
      <c r="BV5" s="177" t="s">
        <v>14</v>
      </c>
      <c r="BW5" s="177" t="s">
        <v>14</v>
      </c>
      <c r="BX5" s="177" t="s">
        <v>14</v>
      </c>
      <c r="BY5" s="174">
        <v>44139</v>
      </c>
      <c r="BZ5" s="184" t="s">
        <v>2476</v>
      </c>
      <c r="CA5" s="184" t="s">
        <v>14</v>
      </c>
      <c r="CB5" s="184" t="s">
        <v>14</v>
      </c>
      <c r="CC5" s="184" t="s">
        <v>14</v>
      </c>
      <c r="CD5" s="184" t="s">
        <v>14</v>
      </c>
      <c r="CE5" s="184" t="s">
        <v>14</v>
      </c>
      <c r="CF5" s="184" t="s">
        <v>14</v>
      </c>
      <c r="CG5" s="185">
        <v>44139</v>
      </c>
      <c r="CH5" s="183" t="s">
        <v>7991</v>
      </c>
      <c r="CI5" s="184" t="e">
        <v>#N/A</v>
      </c>
      <c r="CJ5" s="184" t="e">
        <v>#N/A</v>
      </c>
      <c r="CK5" s="184" t="e">
        <v>#N/A</v>
      </c>
      <c r="CL5" s="184" t="e">
        <v>#N/A</v>
      </c>
      <c r="CM5" s="184" t="e">
        <v>#N/A</v>
      </c>
      <c r="CN5" s="184" t="e">
        <v>#N/A</v>
      </c>
      <c r="CO5" s="186" t="e">
        <v>#N/A</v>
      </c>
      <c r="CP5" s="184" t="s">
        <v>2479</v>
      </c>
      <c r="CQ5" s="177" t="s">
        <v>14</v>
      </c>
      <c r="CR5" s="177" t="s">
        <v>14</v>
      </c>
      <c r="CS5" s="177" t="s">
        <v>14</v>
      </c>
      <c r="CT5" s="177" t="s">
        <v>14</v>
      </c>
      <c r="CU5" s="177" t="s">
        <v>14</v>
      </c>
      <c r="CV5" s="177" t="s">
        <v>14</v>
      </c>
      <c r="CW5" s="174">
        <v>44139</v>
      </c>
      <c r="CX5" s="184" t="s">
        <v>2492</v>
      </c>
      <c r="CY5" s="181" t="s">
        <v>14</v>
      </c>
      <c r="CZ5" s="181" t="s">
        <v>14</v>
      </c>
      <c r="DA5" s="181" t="s">
        <v>14</v>
      </c>
      <c r="DB5" s="181" t="s">
        <v>14</v>
      </c>
      <c r="DC5" s="181" t="s">
        <v>2480</v>
      </c>
      <c r="DD5" s="181" t="s">
        <v>14</v>
      </c>
      <c r="DE5" s="187">
        <v>44139</v>
      </c>
      <c r="DF5" s="183" t="s">
        <v>2488</v>
      </c>
      <c r="DG5" s="173" t="s">
        <v>14</v>
      </c>
      <c r="DH5" s="177" t="s">
        <v>14</v>
      </c>
      <c r="DI5" s="177" t="s">
        <v>14</v>
      </c>
      <c r="DJ5" s="177" t="s">
        <v>14</v>
      </c>
      <c r="DK5" s="177" t="s">
        <v>2480</v>
      </c>
      <c r="DL5" s="177" t="s">
        <v>14</v>
      </c>
      <c r="DM5" s="174">
        <v>44139</v>
      </c>
      <c r="DN5" s="184" t="s">
        <v>2494</v>
      </c>
      <c r="DO5" s="181" t="s">
        <v>14</v>
      </c>
      <c r="DP5" s="184" t="s">
        <v>14</v>
      </c>
      <c r="DQ5" s="184" t="s">
        <v>14</v>
      </c>
      <c r="DR5" s="184" t="s">
        <v>14</v>
      </c>
      <c r="DS5" s="184" t="s">
        <v>2480</v>
      </c>
      <c r="DT5" s="184" t="s">
        <v>14</v>
      </c>
      <c r="DU5" s="185">
        <v>44139</v>
      </c>
      <c r="DV5" s="183" t="s">
        <v>2489</v>
      </c>
      <c r="DW5" s="173" t="s">
        <v>14</v>
      </c>
      <c r="DX5" s="177" t="s">
        <v>14</v>
      </c>
      <c r="DY5" s="177" t="s">
        <v>14</v>
      </c>
      <c r="DZ5" s="177" t="s">
        <v>14</v>
      </c>
      <c r="EA5" s="177" t="s">
        <v>2480</v>
      </c>
      <c r="EB5" s="177" t="s">
        <v>14</v>
      </c>
      <c r="EC5" s="174">
        <v>44139</v>
      </c>
      <c r="ED5" s="184" t="s">
        <v>2493</v>
      </c>
      <c r="EE5" s="181" t="s">
        <v>14</v>
      </c>
      <c r="EF5" s="184" t="s">
        <v>14</v>
      </c>
      <c r="EG5" s="184" t="s">
        <v>14</v>
      </c>
      <c r="EH5" s="184" t="s">
        <v>14</v>
      </c>
      <c r="EI5" s="184" t="s">
        <v>2480</v>
      </c>
      <c r="EJ5" s="184" t="s">
        <v>14</v>
      </c>
      <c r="EK5" s="185">
        <v>44139</v>
      </c>
      <c r="EL5" s="183" t="s">
        <v>2481</v>
      </c>
      <c r="EM5" s="173" t="s">
        <v>14</v>
      </c>
      <c r="EN5" s="177" t="s">
        <v>14</v>
      </c>
      <c r="EO5" s="177" t="s">
        <v>14</v>
      </c>
      <c r="EP5" s="177" t="s">
        <v>14</v>
      </c>
      <c r="EQ5" s="177" t="s">
        <v>2480</v>
      </c>
      <c r="ER5" s="177" t="s">
        <v>14</v>
      </c>
      <c r="ES5" s="174">
        <v>44139</v>
      </c>
      <c r="ET5" s="184" t="s">
        <v>2537</v>
      </c>
      <c r="EU5" s="184">
        <v>91</v>
      </c>
      <c r="EV5" s="184" t="s">
        <v>2503</v>
      </c>
      <c r="EW5" s="184" t="s">
        <v>59</v>
      </c>
      <c r="EX5" s="184">
        <v>3</v>
      </c>
      <c r="EY5" s="184" t="s">
        <v>2536</v>
      </c>
      <c r="EZ5" s="184" t="s">
        <v>2504</v>
      </c>
      <c r="FA5" s="185">
        <v>44160</v>
      </c>
      <c r="FB5" s="183" t="s">
        <v>2478</v>
      </c>
      <c r="FC5" s="177">
        <v>3</v>
      </c>
      <c r="FD5" s="177" t="s">
        <v>14</v>
      </c>
      <c r="FE5" s="177" t="s">
        <v>14</v>
      </c>
      <c r="FF5" s="177" t="s">
        <v>14</v>
      </c>
      <c r="FG5" s="177" t="s">
        <v>2477</v>
      </c>
      <c r="FH5" s="177" t="s">
        <v>14</v>
      </c>
      <c r="FI5" s="174">
        <v>44139</v>
      </c>
      <c r="FJ5" s="183" t="s">
        <v>2490</v>
      </c>
      <c r="FK5" s="184" t="s">
        <v>14</v>
      </c>
      <c r="FL5" s="184" t="s">
        <v>14</v>
      </c>
      <c r="FM5" s="184" t="s">
        <v>14</v>
      </c>
      <c r="FN5" s="184" t="s">
        <v>14</v>
      </c>
      <c r="FO5" s="184" t="s">
        <v>14</v>
      </c>
      <c r="FP5" s="181" t="s">
        <v>14</v>
      </c>
      <c r="FQ5" s="182">
        <v>44139</v>
      </c>
      <c r="FR5" s="183" t="s">
        <v>2491</v>
      </c>
      <c r="FS5" s="177" t="s">
        <v>14</v>
      </c>
      <c r="FT5" s="177" t="s">
        <v>14</v>
      </c>
      <c r="FU5" s="177" t="s">
        <v>14</v>
      </c>
      <c r="FV5" s="177" t="s">
        <v>14</v>
      </c>
      <c r="FW5" s="177" t="s">
        <v>14</v>
      </c>
      <c r="FX5" s="177" t="s">
        <v>14</v>
      </c>
      <c r="FY5" s="174">
        <v>44139</v>
      </c>
      <c r="FZ5" s="184" t="s">
        <v>4379</v>
      </c>
      <c r="GA5" s="184">
        <v>2</v>
      </c>
      <c r="GB5" s="184" t="s">
        <v>4078</v>
      </c>
      <c r="GC5" s="184" t="s">
        <v>21</v>
      </c>
      <c r="GD5" s="184">
        <v>2</v>
      </c>
      <c r="GE5" s="184" t="s">
        <v>14</v>
      </c>
      <c r="GF5" s="184" t="s">
        <v>14</v>
      </c>
      <c r="GG5" s="185">
        <v>44349</v>
      </c>
      <c r="GH5" s="183" t="s">
        <v>4385</v>
      </c>
      <c r="GI5" s="177">
        <v>0</v>
      </c>
      <c r="GJ5" s="177" t="s">
        <v>4078</v>
      </c>
      <c r="GK5" s="177" t="s">
        <v>21</v>
      </c>
      <c r="GL5" s="177">
        <v>2</v>
      </c>
      <c r="GM5" s="177" t="s">
        <v>14</v>
      </c>
      <c r="GN5" s="177" t="s">
        <v>14</v>
      </c>
      <c r="GO5" s="174">
        <v>44349</v>
      </c>
      <c r="GP5" s="184" t="s">
        <v>4380</v>
      </c>
      <c r="GQ5" s="184">
        <v>1</v>
      </c>
      <c r="GR5" s="184" t="s">
        <v>4078</v>
      </c>
      <c r="GS5" s="184" t="s">
        <v>21</v>
      </c>
      <c r="GT5" s="184">
        <v>2</v>
      </c>
      <c r="GU5" s="184" t="s">
        <v>14</v>
      </c>
      <c r="GV5" s="184" t="s">
        <v>14</v>
      </c>
      <c r="GW5" s="185">
        <v>44349</v>
      </c>
      <c r="GX5" s="183" t="s">
        <v>4386</v>
      </c>
      <c r="GY5" s="177">
        <v>0</v>
      </c>
      <c r="GZ5" s="177" t="s">
        <v>4078</v>
      </c>
      <c r="HA5" s="177" t="s">
        <v>21</v>
      </c>
      <c r="HB5" s="177">
        <v>2</v>
      </c>
      <c r="HC5" s="177" t="s">
        <v>14</v>
      </c>
      <c r="HD5" s="177" t="s">
        <v>14</v>
      </c>
      <c r="HE5" s="174">
        <v>44349</v>
      </c>
      <c r="HF5" s="184" t="s">
        <v>4378</v>
      </c>
      <c r="HG5" s="184">
        <v>0</v>
      </c>
      <c r="HH5" s="184" t="s">
        <v>4078</v>
      </c>
      <c r="HI5" s="184" t="s">
        <v>21</v>
      </c>
      <c r="HJ5" s="184">
        <v>2</v>
      </c>
      <c r="HK5" s="184" t="s">
        <v>14</v>
      </c>
      <c r="HL5" s="184" t="s">
        <v>14</v>
      </c>
      <c r="HM5" s="185">
        <v>44349</v>
      </c>
      <c r="HN5" s="183" t="s">
        <v>4384</v>
      </c>
      <c r="HO5" s="177">
        <v>0</v>
      </c>
      <c r="HP5" s="177" t="s">
        <v>4078</v>
      </c>
      <c r="HQ5" s="177" t="s">
        <v>21</v>
      </c>
      <c r="HR5" s="177">
        <v>2</v>
      </c>
      <c r="HS5" s="177" t="s">
        <v>14</v>
      </c>
      <c r="HT5" s="177" t="s">
        <v>14</v>
      </c>
      <c r="HU5" s="174">
        <v>44349</v>
      </c>
      <c r="HV5" s="184" t="s">
        <v>4381</v>
      </c>
      <c r="HW5" s="184">
        <v>1</v>
      </c>
      <c r="HX5" s="184" t="s">
        <v>4078</v>
      </c>
      <c r="HY5" s="184" t="s">
        <v>21</v>
      </c>
      <c r="HZ5" s="184">
        <v>2</v>
      </c>
      <c r="IA5" s="184" t="s">
        <v>14</v>
      </c>
      <c r="IB5" s="184" t="s">
        <v>14</v>
      </c>
      <c r="IC5" s="185">
        <v>44349</v>
      </c>
      <c r="ID5" s="183" t="s">
        <v>4383</v>
      </c>
      <c r="IE5" s="177">
        <v>3</v>
      </c>
      <c r="IF5" s="177" t="s">
        <v>4078</v>
      </c>
      <c r="IG5" s="177" t="s">
        <v>21</v>
      </c>
      <c r="IH5" s="177">
        <v>2</v>
      </c>
      <c r="II5" s="177" t="s">
        <v>14</v>
      </c>
      <c r="IJ5" s="177" t="s">
        <v>14</v>
      </c>
      <c r="IK5" s="174">
        <v>44349</v>
      </c>
      <c r="IL5" s="184" t="s">
        <v>4382</v>
      </c>
      <c r="IM5" s="184">
        <v>1</v>
      </c>
      <c r="IN5" s="184" t="s">
        <v>4078</v>
      </c>
      <c r="IO5" s="184" t="s">
        <v>21</v>
      </c>
      <c r="IP5" s="184">
        <v>2</v>
      </c>
      <c r="IQ5" s="184" t="s">
        <v>14</v>
      </c>
      <c r="IR5" s="184" t="s">
        <v>14</v>
      </c>
      <c r="IS5" s="185">
        <v>44349</v>
      </c>
    </row>
    <row r="6" spans="1:253" s="179" customFormat="1" ht="12.75" customHeight="1" x14ac:dyDescent="0.2">
      <c r="A6" s="179" t="s">
        <v>890</v>
      </c>
      <c r="B6" s="179" t="s">
        <v>7672</v>
      </c>
      <c r="C6" s="179" t="s">
        <v>891</v>
      </c>
      <c r="D6" s="179" t="s">
        <v>892</v>
      </c>
      <c r="E6" s="179" t="s">
        <v>7132</v>
      </c>
      <c r="F6" s="179" t="s">
        <v>3608</v>
      </c>
      <c r="G6" s="172">
        <v>12600000</v>
      </c>
      <c r="H6" s="173" t="s">
        <v>3605</v>
      </c>
      <c r="I6" s="173" t="s">
        <v>21</v>
      </c>
      <c r="J6" s="173">
        <v>2</v>
      </c>
      <c r="K6" s="173" t="s">
        <v>3607</v>
      </c>
      <c r="L6" s="173" t="s">
        <v>3606</v>
      </c>
      <c r="M6" s="174">
        <v>44279</v>
      </c>
      <c r="N6" s="183" t="s">
        <v>2292</v>
      </c>
      <c r="O6" s="175">
        <v>25680</v>
      </c>
      <c r="P6" s="175" t="s">
        <v>2289</v>
      </c>
      <c r="Q6" s="175" t="s">
        <v>41</v>
      </c>
      <c r="R6" s="175">
        <v>1</v>
      </c>
      <c r="S6" s="175" t="s">
        <v>2291</v>
      </c>
      <c r="T6" s="175" t="s">
        <v>2290</v>
      </c>
      <c r="U6" s="176">
        <v>44110</v>
      </c>
      <c r="V6" s="183" t="s">
        <v>3610</v>
      </c>
      <c r="W6" s="173">
        <v>12600000</v>
      </c>
      <c r="X6" s="173" t="s">
        <v>3605</v>
      </c>
      <c r="Y6" s="173" t="s">
        <v>21</v>
      </c>
      <c r="Z6" s="173">
        <v>2</v>
      </c>
      <c r="AA6" s="173" t="s">
        <v>3609</v>
      </c>
      <c r="AB6" s="173" t="s">
        <v>3606</v>
      </c>
      <c r="AC6" s="174">
        <v>44279</v>
      </c>
      <c r="AD6" s="183" t="s">
        <v>3612</v>
      </c>
      <c r="AE6" s="181">
        <v>12600000</v>
      </c>
      <c r="AF6" s="181" t="s">
        <v>3605</v>
      </c>
      <c r="AG6" s="181" t="s">
        <v>21</v>
      </c>
      <c r="AH6" s="181">
        <v>2</v>
      </c>
      <c r="AI6" s="181" t="s">
        <v>3611</v>
      </c>
      <c r="AJ6" s="181" t="s">
        <v>3606</v>
      </c>
      <c r="AK6" s="182">
        <v>44279</v>
      </c>
      <c r="AL6" s="183" t="s">
        <v>3616</v>
      </c>
      <c r="AM6" s="173">
        <v>416000</v>
      </c>
      <c r="AN6" s="173" t="s">
        <v>3613</v>
      </c>
      <c r="AO6" s="173" t="s">
        <v>59</v>
      </c>
      <c r="AP6" s="173">
        <v>3</v>
      </c>
      <c r="AQ6" s="173" t="s">
        <v>3615</v>
      </c>
      <c r="AR6" s="173" t="s">
        <v>3614</v>
      </c>
      <c r="AS6" s="174">
        <v>44279</v>
      </c>
      <c r="AT6" s="184" t="s">
        <v>1299</v>
      </c>
      <c r="AU6" s="181" t="s">
        <v>14</v>
      </c>
      <c r="AV6" s="181" t="s">
        <v>14</v>
      </c>
      <c r="AW6" s="181" t="s">
        <v>14</v>
      </c>
      <c r="AX6" s="181" t="s">
        <v>14</v>
      </c>
      <c r="AY6" s="181" t="s">
        <v>1298</v>
      </c>
      <c r="AZ6" s="181" t="s">
        <v>14</v>
      </c>
      <c r="BA6" s="182">
        <v>43676</v>
      </c>
      <c r="BB6" s="183" t="s">
        <v>905</v>
      </c>
      <c r="BC6" s="173">
        <v>70187</v>
      </c>
      <c r="BD6" s="173" t="s">
        <v>902</v>
      </c>
      <c r="BE6" s="173" t="s">
        <v>21</v>
      </c>
      <c r="BF6" s="173">
        <v>2</v>
      </c>
      <c r="BG6" s="173" t="s">
        <v>904</v>
      </c>
      <c r="BH6" s="173" t="s">
        <v>903</v>
      </c>
      <c r="BI6" s="174">
        <v>43523</v>
      </c>
      <c r="BJ6" s="184" t="s">
        <v>3619</v>
      </c>
      <c r="BK6" s="184">
        <v>262</v>
      </c>
      <c r="BL6" s="184" t="s">
        <v>3617</v>
      </c>
      <c r="BM6" s="184" t="s">
        <v>21</v>
      </c>
      <c r="BN6" s="184">
        <v>2</v>
      </c>
      <c r="BO6" s="184" t="s">
        <v>3618</v>
      </c>
      <c r="BP6" s="181" t="s">
        <v>2260</v>
      </c>
      <c r="BQ6" s="185">
        <v>44279</v>
      </c>
      <c r="BR6" s="183" t="s">
        <v>894</v>
      </c>
      <c r="BS6" s="177" t="s">
        <v>14</v>
      </c>
      <c r="BT6" s="177">
        <v>0</v>
      </c>
      <c r="BU6" s="177" t="s">
        <v>21</v>
      </c>
      <c r="BV6" s="177">
        <v>2</v>
      </c>
      <c r="BW6" s="177" t="s">
        <v>893</v>
      </c>
      <c r="BX6" s="177">
        <v>0</v>
      </c>
      <c r="BY6" s="174">
        <v>43523</v>
      </c>
      <c r="BZ6" s="184" t="s">
        <v>895</v>
      </c>
      <c r="CA6" s="184" t="s">
        <v>14</v>
      </c>
      <c r="CB6" s="184" t="s">
        <v>14</v>
      </c>
      <c r="CC6" s="184" t="s">
        <v>14</v>
      </c>
      <c r="CD6" s="184" t="s">
        <v>14</v>
      </c>
      <c r="CE6" s="184" t="s">
        <v>893</v>
      </c>
      <c r="CF6" s="184" t="s">
        <v>14</v>
      </c>
      <c r="CG6" s="185">
        <v>43523</v>
      </c>
      <c r="CH6" s="183" t="s">
        <v>7992</v>
      </c>
      <c r="CI6" s="184" t="e">
        <v>#N/A</v>
      </c>
      <c r="CJ6" s="184" t="e">
        <v>#N/A</v>
      </c>
      <c r="CK6" s="184" t="e">
        <v>#N/A</v>
      </c>
      <c r="CL6" s="184" t="e">
        <v>#N/A</v>
      </c>
      <c r="CM6" s="184" t="e">
        <v>#N/A</v>
      </c>
      <c r="CN6" s="184" t="e">
        <v>#N/A</v>
      </c>
      <c r="CO6" s="186" t="e">
        <v>#N/A</v>
      </c>
      <c r="CP6" s="184" t="s">
        <v>901</v>
      </c>
      <c r="CQ6" s="177">
        <v>444</v>
      </c>
      <c r="CR6" s="177" t="s">
        <v>898</v>
      </c>
      <c r="CS6" s="177" t="s">
        <v>21</v>
      </c>
      <c r="CT6" s="177">
        <v>2</v>
      </c>
      <c r="CU6" s="177" t="s">
        <v>900</v>
      </c>
      <c r="CV6" s="177" t="s">
        <v>899</v>
      </c>
      <c r="CW6" s="174">
        <v>43523</v>
      </c>
      <c r="CX6" s="184" t="s">
        <v>3621</v>
      </c>
      <c r="CY6" s="181">
        <v>2400000</v>
      </c>
      <c r="CZ6" s="181" t="s">
        <v>3620</v>
      </c>
      <c r="DA6" s="181" t="s">
        <v>21</v>
      </c>
      <c r="DB6" s="181">
        <v>2</v>
      </c>
      <c r="DC6" s="181" t="s">
        <v>3622</v>
      </c>
      <c r="DD6" s="181" t="s">
        <v>3606</v>
      </c>
      <c r="DE6" s="187">
        <v>44279</v>
      </c>
      <c r="DF6" s="183" t="s">
        <v>3623</v>
      </c>
      <c r="DG6" s="173">
        <v>0</v>
      </c>
      <c r="DH6" s="177" t="s">
        <v>3620</v>
      </c>
      <c r="DI6" s="177" t="s">
        <v>21</v>
      </c>
      <c r="DJ6" s="177">
        <v>2</v>
      </c>
      <c r="DK6" s="177" t="s">
        <v>3622</v>
      </c>
      <c r="DL6" s="177" t="s">
        <v>3606</v>
      </c>
      <c r="DM6" s="174">
        <v>44279</v>
      </c>
      <c r="DN6" s="184" t="s">
        <v>3624</v>
      </c>
      <c r="DO6" s="181">
        <v>10200000</v>
      </c>
      <c r="DP6" s="184" t="s">
        <v>3620</v>
      </c>
      <c r="DQ6" s="184" t="s">
        <v>21</v>
      </c>
      <c r="DR6" s="184">
        <v>2</v>
      </c>
      <c r="DS6" s="184" t="s">
        <v>3622</v>
      </c>
      <c r="DT6" s="184" t="s">
        <v>3606</v>
      </c>
      <c r="DU6" s="185">
        <v>44279</v>
      </c>
      <c r="DV6" s="183" t="s">
        <v>3625</v>
      </c>
      <c r="DW6" s="173">
        <v>1272000</v>
      </c>
      <c r="DX6" s="177" t="s">
        <v>3620</v>
      </c>
      <c r="DY6" s="177" t="s">
        <v>21</v>
      </c>
      <c r="DZ6" s="177">
        <v>2</v>
      </c>
      <c r="EA6" s="177" t="s">
        <v>3622</v>
      </c>
      <c r="EB6" s="177" t="s">
        <v>3606</v>
      </c>
      <c r="EC6" s="174">
        <v>44279</v>
      </c>
      <c r="ED6" s="184" t="s">
        <v>3626</v>
      </c>
      <c r="EE6" s="181">
        <v>1032000</v>
      </c>
      <c r="EF6" s="184" t="s">
        <v>3620</v>
      </c>
      <c r="EG6" s="184" t="s">
        <v>21</v>
      </c>
      <c r="EH6" s="184">
        <v>2</v>
      </c>
      <c r="EI6" s="184" t="s">
        <v>3622</v>
      </c>
      <c r="EJ6" s="184" t="s">
        <v>3606</v>
      </c>
      <c r="EK6" s="185">
        <v>44279</v>
      </c>
      <c r="EL6" s="183" t="s">
        <v>3627</v>
      </c>
      <c r="EM6" s="173">
        <v>96000</v>
      </c>
      <c r="EN6" s="177" t="s">
        <v>3620</v>
      </c>
      <c r="EO6" s="177" t="s">
        <v>21</v>
      </c>
      <c r="EP6" s="177">
        <v>2</v>
      </c>
      <c r="EQ6" s="177" t="s">
        <v>3622</v>
      </c>
      <c r="ER6" s="177" t="s">
        <v>3606</v>
      </c>
      <c r="ES6" s="174">
        <v>44279</v>
      </c>
      <c r="ET6" s="184" t="s">
        <v>3219</v>
      </c>
      <c r="EU6" s="184">
        <v>227</v>
      </c>
      <c r="EV6" s="184" t="s">
        <v>3217</v>
      </c>
      <c r="EW6" s="184" t="s">
        <v>21</v>
      </c>
      <c r="EX6" s="184">
        <v>2</v>
      </c>
      <c r="EY6" s="184" t="s">
        <v>3218</v>
      </c>
      <c r="EZ6" s="184" t="s">
        <v>2260</v>
      </c>
      <c r="FA6" s="185">
        <v>44225</v>
      </c>
      <c r="FB6" s="183" t="s">
        <v>897</v>
      </c>
      <c r="FC6" s="177">
        <v>5</v>
      </c>
      <c r="FD6" s="177">
        <v>0</v>
      </c>
      <c r="FE6" s="177" t="s">
        <v>21</v>
      </c>
      <c r="FF6" s="177">
        <v>2</v>
      </c>
      <c r="FG6" s="177" t="s">
        <v>896</v>
      </c>
      <c r="FH6" s="177">
        <v>0</v>
      </c>
      <c r="FI6" s="174">
        <v>43523</v>
      </c>
      <c r="FJ6" s="183" t="s">
        <v>906</v>
      </c>
      <c r="FK6" s="184" t="s">
        <v>14</v>
      </c>
      <c r="FL6" s="184">
        <v>0</v>
      </c>
      <c r="FM6" s="184" t="s">
        <v>21</v>
      </c>
      <c r="FN6" s="184">
        <v>2</v>
      </c>
      <c r="FO6" s="184">
        <v>0</v>
      </c>
      <c r="FP6" s="181">
        <v>0</v>
      </c>
      <c r="FQ6" s="182">
        <v>43523</v>
      </c>
      <c r="FR6" s="183" t="s">
        <v>907</v>
      </c>
      <c r="FS6" s="177" t="s">
        <v>14</v>
      </c>
      <c r="FT6" s="177">
        <v>0</v>
      </c>
      <c r="FU6" s="177" t="s">
        <v>21</v>
      </c>
      <c r="FV6" s="177">
        <v>2</v>
      </c>
      <c r="FW6" s="177">
        <v>0</v>
      </c>
      <c r="FX6" s="177">
        <v>0</v>
      </c>
      <c r="FY6" s="174">
        <v>43523</v>
      </c>
      <c r="FZ6" s="184" t="s">
        <v>4783</v>
      </c>
      <c r="GA6" s="184">
        <v>0</v>
      </c>
      <c r="GB6" s="184" t="s">
        <v>4078</v>
      </c>
      <c r="GC6" s="184" t="s">
        <v>21</v>
      </c>
      <c r="GD6" s="184">
        <v>2</v>
      </c>
      <c r="GE6" s="184" t="s">
        <v>14</v>
      </c>
      <c r="GF6" s="184" t="s">
        <v>14</v>
      </c>
      <c r="GG6" s="185">
        <v>44356</v>
      </c>
      <c r="GH6" s="183" t="s">
        <v>4789</v>
      </c>
      <c r="GI6" s="177">
        <v>2</v>
      </c>
      <c r="GJ6" s="177" t="s">
        <v>4078</v>
      </c>
      <c r="GK6" s="177" t="s">
        <v>21</v>
      </c>
      <c r="GL6" s="177">
        <v>2</v>
      </c>
      <c r="GM6" s="177" t="s">
        <v>14</v>
      </c>
      <c r="GN6" s="177" t="s">
        <v>14</v>
      </c>
      <c r="GO6" s="174">
        <v>44356</v>
      </c>
      <c r="GP6" s="184" t="s">
        <v>4784</v>
      </c>
      <c r="GQ6" s="184">
        <v>0</v>
      </c>
      <c r="GR6" s="184" t="s">
        <v>4078</v>
      </c>
      <c r="GS6" s="184" t="s">
        <v>21</v>
      </c>
      <c r="GT6" s="184">
        <v>2</v>
      </c>
      <c r="GU6" s="184" t="s">
        <v>14</v>
      </c>
      <c r="GV6" s="184" t="s">
        <v>14</v>
      </c>
      <c r="GW6" s="185">
        <v>44356</v>
      </c>
      <c r="GX6" s="183" t="s">
        <v>4790</v>
      </c>
      <c r="GY6" s="177">
        <v>0</v>
      </c>
      <c r="GZ6" s="177" t="s">
        <v>4078</v>
      </c>
      <c r="HA6" s="177" t="s">
        <v>21</v>
      </c>
      <c r="HB6" s="177">
        <v>2</v>
      </c>
      <c r="HC6" s="177" t="s">
        <v>14</v>
      </c>
      <c r="HD6" s="177" t="s">
        <v>14</v>
      </c>
      <c r="HE6" s="174">
        <v>44356</v>
      </c>
      <c r="HF6" s="184" t="s">
        <v>4782</v>
      </c>
      <c r="HG6" s="184">
        <v>0</v>
      </c>
      <c r="HH6" s="184" t="s">
        <v>4078</v>
      </c>
      <c r="HI6" s="184" t="s">
        <v>21</v>
      </c>
      <c r="HJ6" s="184">
        <v>2</v>
      </c>
      <c r="HK6" s="184" t="s">
        <v>14</v>
      </c>
      <c r="HL6" s="184" t="s">
        <v>14</v>
      </c>
      <c r="HM6" s="185">
        <v>44356</v>
      </c>
      <c r="HN6" s="183" t="s">
        <v>4788</v>
      </c>
      <c r="HO6" s="177">
        <v>0</v>
      </c>
      <c r="HP6" s="177" t="s">
        <v>4078</v>
      </c>
      <c r="HQ6" s="177" t="s">
        <v>21</v>
      </c>
      <c r="HR6" s="177">
        <v>2</v>
      </c>
      <c r="HS6" s="177" t="s">
        <v>14</v>
      </c>
      <c r="HT6" s="177" t="s">
        <v>14</v>
      </c>
      <c r="HU6" s="174">
        <v>44356</v>
      </c>
      <c r="HV6" s="184" t="s">
        <v>4785</v>
      </c>
      <c r="HW6" s="184">
        <v>0</v>
      </c>
      <c r="HX6" s="184" t="s">
        <v>4078</v>
      </c>
      <c r="HY6" s="184" t="s">
        <v>21</v>
      </c>
      <c r="HZ6" s="184">
        <v>2</v>
      </c>
      <c r="IA6" s="184" t="s">
        <v>14</v>
      </c>
      <c r="IB6" s="184" t="s">
        <v>14</v>
      </c>
      <c r="IC6" s="185">
        <v>44356</v>
      </c>
      <c r="ID6" s="183" t="s">
        <v>4787</v>
      </c>
      <c r="IE6" s="177">
        <v>0</v>
      </c>
      <c r="IF6" s="177" t="s">
        <v>4078</v>
      </c>
      <c r="IG6" s="177" t="s">
        <v>21</v>
      </c>
      <c r="IH6" s="177">
        <v>2</v>
      </c>
      <c r="II6" s="177" t="s">
        <v>14</v>
      </c>
      <c r="IJ6" s="177" t="s">
        <v>14</v>
      </c>
      <c r="IK6" s="174">
        <v>44356</v>
      </c>
      <c r="IL6" s="184" t="s">
        <v>4786</v>
      </c>
      <c r="IM6" s="184">
        <v>3</v>
      </c>
      <c r="IN6" s="184" t="s">
        <v>4078</v>
      </c>
      <c r="IO6" s="184" t="s">
        <v>21</v>
      </c>
      <c r="IP6" s="184">
        <v>2</v>
      </c>
      <c r="IQ6" s="184" t="s">
        <v>14</v>
      </c>
      <c r="IR6" s="184" t="s">
        <v>14</v>
      </c>
      <c r="IS6" s="185">
        <v>44356</v>
      </c>
    </row>
    <row r="7" spans="1:253" s="179" customFormat="1" ht="12.75" customHeight="1" x14ac:dyDescent="0.2">
      <c r="A7" s="179" t="s">
        <v>538</v>
      </c>
      <c r="B7" s="179" t="s">
        <v>7677</v>
      </c>
      <c r="C7" s="179" t="s">
        <v>539</v>
      </c>
      <c r="D7" s="179" t="s">
        <v>540</v>
      </c>
      <c r="E7" s="179" t="s">
        <v>7137</v>
      </c>
      <c r="F7" s="179" t="s">
        <v>3600</v>
      </c>
      <c r="G7" s="172">
        <v>21135000</v>
      </c>
      <c r="H7" s="173" t="s">
        <v>3597</v>
      </c>
      <c r="I7" s="173" t="s">
        <v>21</v>
      </c>
      <c r="J7" s="173">
        <v>2</v>
      </c>
      <c r="K7" s="173" t="s">
        <v>3599</v>
      </c>
      <c r="L7" s="173" t="s">
        <v>3598</v>
      </c>
      <c r="M7" s="174">
        <v>44278</v>
      </c>
      <c r="N7" s="183" t="s">
        <v>5957</v>
      </c>
      <c r="O7" s="175">
        <v>166445</v>
      </c>
      <c r="P7" s="175" t="s">
        <v>5954</v>
      </c>
      <c r="Q7" s="175" t="s">
        <v>41</v>
      </c>
      <c r="R7" s="175">
        <v>1</v>
      </c>
      <c r="S7" s="175" t="s">
        <v>5956</v>
      </c>
      <c r="T7" s="175" t="s">
        <v>5955</v>
      </c>
      <c r="U7" s="176">
        <v>44377</v>
      </c>
      <c r="V7" s="183" t="s">
        <v>5961</v>
      </c>
      <c r="W7" s="173">
        <v>3523000</v>
      </c>
      <c r="X7" s="173" t="s">
        <v>5958</v>
      </c>
      <c r="Y7" s="173" t="s">
        <v>41</v>
      </c>
      <c r="Z7" s="173">
        <v>1</v>
      </c>
      <c r="AA7" s="173" t="s">
        <v>5960</v>
      </c>
      <c r="AB7" s="173" t="s">
        <v>5959</v>
      </c>
      <c r="AC7" s="174">
        <v>44377</v>
      </c>
      <c r="AD7" s="183" t="s">
        <v>5963</v>
      </c>
      <c r="AE7" s="181">
        <v>3442000</v>
      </c>
      <c r="AF7" s="181" t="s">
        <v>5958</v>
      </c>
      <c r="AG7" s="181" t="s">
        <v>41</v>
      </c>
      <c r="AH7" s="181">
        <v>1</v>
      </c>
      <c r="AI7" s="181" t="s">
        <v>5962</v>
      </c>
      <c r="AJ7" s="181" t="s">
        <v>5959</v>
      </c>
      <c r="AK7" s="182">
        <v>44377</v>
      </c>
      <c r="AL7" s="183" t="s">
        <v>5967</v>
      </c>
      <c r="AM7" s="173">
        <v>1241000</v>
      </c>
      <c r="AN7" s="173" t="s">
        <v>5964</v>
      </c>
      <c r="AO7" s="173" t="s">
        <v>41</v>
      </c>
      <c r="AP7" s="173">
        <v>1</v>
      </c>
      <c r="AQ7" s="173" t="s">
        <v>5966</v>
      </c>
      <c r="AR7" s="173" t="s">
        <v>5965</v>
      </c>
      <c r="AS7" s="174">
        <v>44377</v>
      </c>
      <c r="AT7" s="184" t="s">
        <v>547</v>
      </c>
      <c r="AU7" s="181" t="s">
        <v>14</v>
      </c>
      <c r="AV7" s="181">
        <v>0</v>
      </c>
      <c r="AW7" s="181" t="s">
        <v>14</v>
      </c>
      <c r="AX7" s="181" t="s">
        <v>14</v>
      </c>
      <c r="AY7" s="181">
        <v>0</v>
      </c>
      <c r="AZ7" s="181">
        <v>0</v>
      </c>
      <c r="BA7" s="182">
        <v>43511</v>
      </c>
      <c r="BB7" s="183" t="s">
        <v>546</v>
      </c>
      <c r="BC7" s="173" t="s">
        <v>14</v>
      </c>
      <c r="BD7" s="173">
        <v>0</v>
      </c>
      <c r="BE7" s="173" t="s">
        <v>14</v>
      </c>
      <c r="BF7" s="173" t="s">
        <v>14</v>
      </c>
      <c r="BG7" s="173">
        <v>0</v>
      </c>
      <c r="BH7" s="173">
        <v>0</v>
      </c>
      <c r="BI7" s="174">
        <v>43511</v>
      </c>
      <c r="BJ7" s="184" t="s">
        <v>5970</v>
      </c>
      <c r="BK7" s="184">
        <v>3145</v>
      </c>
      <c r="BL7" s="184" t="s">
        <v>5968</v>
      </c>
      <c r="BM7" s="184" t="s">
        <v>41</v>
      </c>
      <c r="BN7" s="184">
        <v>1</v>
      </c>
      <c r="BO7" s="184" t="s">
        <v>5969</v>
      </c>
      <c r="BP7" s="181" t="s">
        <v>3683</v>
      </c>
      <c r="BQ7" s="185">
        <v>44377</v>
      </c>
      <c r="BR7" s="183" t="s">
        <v>541</v>
      </c>
      <c r="BS7" s="177" t="s">
        <v>14</v>
      </c>
      <c r="BT7" s="177">
        <v>0</v>
      </c>
      <c r="BU7" s="177" t="s">
        <v>14</v>
      </c>
      <c r="BV7" s="177" t="s">
        <v>14</v>
      </c>
      <c r="BW7" s="177">
        <v>0</v>
      </c>
      <c r="BX7" s="177">
        <v>0</v>
      </c>
      <c r="BY7" s="174">
        <v>43511</v>
      </c>
      <c r="BZ7" s="184" t="s">
        <v>542</v>
      </c>
      <c r="CA7" s="184" t="s">
        <v>14</v>
      </c>
      <c r="CB7" s="184">
        <v>0</v>
      </c>
      <c r="CC7" s="184" t="s">
        <v>14</v>
      </c>
      <c r="CD7" s="184" t="s">
        <v>14</v>
      </c>
      <c r="CE7" s="184">
        <v>0</v>
      </c>
      <c r="CF7" s="184">
        <v>0</v>
      </c>
      <c r="CG7" s="185">
        <v>43511</v>
      </c>
      <c r="CH7" s="183" t="s">
        <v>7993</v>
      </c>
      <c r="CI7" s="184" t="e">
        <v>#N/A</v>
      </c>
      <c r="CJ7" s="184" t="e">
        <v>#N/A</v>
      </c>
      <c r="CK7" s="184" t="e">
        <v>#N/A</v>
      </c>
      <c r="CL7" s="184" t="e">
        <v>#N/A</v>
      </c>
      <c r="CM7" s="184" t="e">
        <v>#N/A</v>
      </c>
      <c r="CN7" s="184" t="e">
        <v>#N/A</v>
      </c>
      <c r="CO7" s="186" t="e">
        <v>#N/A</v>
      </c>
      <c r="CP7" s="184" t="s">
        <v>545</v>
      </c>
      <c r="CQ7" s="177" t="s">
        <v>14</v>
      </c>
      <c r="CR7" s="177">
        <v>0</v>
      </c>
      <c r="CS7" s="177" t="s">
        <v>21</v>
      </c>
      <c r="CT7" s="177">
        <v>2</v>
      </c>
      <c r="CU7" s="177">
        <v>0</v>
      </c>
      <c r="CV7" s="177">
        <v>0</v>
      </c>
      <c r="CW7" s="174">
        <v>43511</v>
      </c>
      <c r="CX7" s="184" t="s">
        <v>5971</v>
      </c>
      <c r="CY7" s="181">
        <v>1442000</v>
      </c>
      <c r="CZ7" s="181" t="s">
        <v>5958</v>
      </c>
      <c r="DA7" s="181" t="s">
        <v>41</v>
      </c>
      <c r="DB7" s="181">
        <v>1</v>
      </c>
      <c r="DC7" s="181" t="s">
        <v>4270</v>
      </c>
      <c r="DD7" s="181" t="s">
        <v>5959</v>
      </c>
      <c r="DE7" s="187">
        <v>44377</v>
      </c>
      <c r="DF7" s="183" t="s">
        <v>5972</v>
      </c>
      <c r="DG7" s="173">
        <v>81000</v>
      </c>
      <c r="DH7" s="177" t="s">
        <v>5958</v>
      </c>
      <c r="DI7" s="177" t="s">
        <v>41</v>
      </c>
      <c r="DJ7" s="177">
        <v>1</v>
      </c>
      <c r="DK7" s="177" t="s">
        <v>4270</v>
      </c>
      <c r="DL7" s="177" t="s">
        <v>5959</v>
      </c>
      <c r="DM7" s="174">
        <v>44377</v>
      </c>
      <c r="DN7" s="184" t="s">
        <v>5973</v>
      </c>
      <c r="DO7" s="181">
        <v>2000000</v>
      </c>
      <c r="DP7" s="184" t="s">
        <v>5958</v>
      </c>
      <c r="DQ7" s="184" t="s">
        <v>41</v>
      </c>
      <c r="DR7" s="184">
        <v>1</v>
      </c>
      <c r="DS7" s="184" t="s">
        <v>4270</v>
      </c>
      <c r="DT7" s="184" t="s">
        <v>5959</v>
      </c>
      <c r="DU7" s="185">
        <v>44377</v>
      </c>
      <c r="DV7" s="183" t="s">
        <v>5974</v>
      </c>
      <c r="DW7" s="173">
        <v>983000</v>
      </c>
      <c r="DX7" s="177" t="s">
        <v>5958</v>
      </c>
      <c r="DY7" s="177" t="s">
        <v>41</v>
      </c>
      <c r="DZ7" s="177">
        <v>1</v>
      </c>
      <c r="EA7" s="177" t="s">
        <v>4270</v>
      </c>
      <c r="EB7" s="177" t="s">
        <v>5959</v>
      </c>
      <c r="EC7" s="174">
        <v>44377</v>
      </c>
      <c r="ED7" s="184" t="s">
        <v>5975</v>
      </c>
      <c r="EE7" s="181">
        <v>175000</v>
      </c>
      <c r="EF7" s="184" t="s">
        <v>5958</v>
      </c>
      <c r="EG7" s="184" t="s">
        <v>41</v>
      </c>
      <c r="EH7" s="184">
        <v>1</v>
      </c>
      <c r="EI7" s="184" t="s">
        <v>4270</v>
      </c>
      <c r="EJ7" s="184" t="s">
        <v>5959</v>
      </c>
      <c r="EK7" s="185">
        <v>44377</v>
      </c>
      <c r="EL7" s="183" t="s">
        <v>5976</v>
      </c>
      <c r="EM7" s="173">
        <v>284000</v>
      </c>
      <c r="EN7" s="177" t="s">
        <v>5958</v>
      </c>
      <c r="EO7" s="177" t="s">
        <v>41</v>
      </c>
      <c r="EP7" s="177">
        <v>1</v>
      </c>
      <c r="EQ7" s="177" t="s">
        <v>4270</v>
      </c>
      <c r="ER7" s="177" t="s">
        <v>5959</v>
      </c>
      <c r="ES7" s="174">
        <v>44377</v>
      </c>
      <c r="ET7" s="184" t="s">
        <v>3604</v>
      </c>
      <c r="EU7" s="184">
        <v>566</v>
      </c>
      <c r="EV7" s="184" t="s">
        <v>3601</v>
      </c>
      <c r="EW7" s="184" t="s">
        <v>21</v>
      </c>
      <c r="EX7" s="184">
        <v>2</v>
      </c>
      <c r="EY7" s="184" t="s">
        <v>3603</v>
      </c>
      <c r="EZ7" s="184" t="s">
        <v>3602</v>
      </c>
      <c r="FA7" s="185">
        <v>44278</v>
      </c>
      <c r="FB7" s="183" t="s">
        <v>544</v>
      </c>
      <c r="FC7" s="177">
        <v>4</v>
      </c>
      <c r="FD7" s="177">
        <v>0</v>
      </c>
      <c r="FE7" s="177" t="s">
        <v>21</v>
      </c>
      <c r="FF7" s="177">
        <v>2</v>
      </c>
      <c r="FG7" s="177" t="s">
        <v>543</v>
      </c>
      <c r="FH7" s="177">
        <v>0</v>
      </c>
      <c r="FI7" s="174">
        <v>43511</v>
      </c>
      <c r="FJ7" s="183" t="s">
        <v>2104</v>
      </c>
      <c r="FK7" s="184" t="s">
        <v>14</v>
      </c>
      <c r="FL7" s="184" t="s">
        <v>14</v>
      </c>
      <c r="FM7" s="184" t="s">
        <v>14</v>
      </c>
      <c r="FN7" s="184" t="s">
        <v>14</v>
      </c>
      <c r="FO7" s="184" t="s">
        <v>2103</v>
      </c>
      <c r="FP7" s="181" t="s">
        <v>14</v>
      </c>
      <c r="FQ7" s="182">
        <v>44001</v>
      </c>
      <c r="FR7" s="183" t="s">
        <v>2105</v>
      </c>
      <c r="FS7" s="177" t="s">
        <v>14</v>
      </c>
      <c r="FT7" s="177" t="s">
        <v>14</v>
      </c>
      <c r="FU7" s="177" t="s">
        <v>14</v>
      </c>
      <c r="FV7" s="177" t="s">
        <v>14</v>
      </c>
      <c r="FW7" s="177" t="s">
        <v>2103</v>
      </c>
      <c r="FX7" s="177" t="s">
        <v>14</v>
      </c>
      <c r="FY7" s="174">
        <v>44001</v>
      </c>
      <c r="FZ7" s="184" t="s">
        <v>4676</v>
      </c>
      <c r="GA7" s="184">
        <v>0</v>
      </c>
      <c r="GB7" s="184" t="s">
        <v>4078</v>
      </c>
      <c r="GC7" s="184" t="s">
        <v>21</v>
      </c>
      <c r="GD7" s="184">
        <v>2</v>
      </c>
      <c r="GE7" s="184" t="s">
        <v>14</v>
      </c>
      <c r="GF7" s="184" t="s">
        <v>14</v>
      </c>
      <c r="GG7" s="185">
        <v>44355</v>
      </c>
      <c r="GH7" s="183" t="s">
        <v>4682</v>
      </c>
      <c r="GI7" s="177">
        <v>2</v>
      </c>
      <c r="GJ7" s="177" t="s">
        <v>4078</v>
      </c>
      <c r="GK7" s="177" t="s">
        <v>21</v>
      </c>
      <c r="GL7" s="177">
        <v>2</v>
      </c>
      <c r="GM7" s="177" t="s">
        <v>14</v>
      </c>
      <c r="GN7" s="177" t="s">
        <v>14</v>
      </c>
      <c r="GO7" s="174">
        <v>44355</v>
      </c>
      <c r="GP7" s="184" t="s">
        <v>4677</v>
      </c>
      <c r="GQ7" s="184">
        <v>2</v>
      </c>
      <c r="GR7" s="184" t="s">
        <v>4078</v>
      </c>
      <c r="GS7" s="184" t="s">
        <v>21</v>
      </c>
      <c r="GT7" s="184">
        <v>2</v>
      </c>
      <c r="GU7" s="184" t="s">
        <v>14</v>
      </c>
      <c r="GV7" s="184" t="s">
        <v>14</v>
      </c>
      <c r="GW7" s="185">
        <v>44355</v>
      </c>
      <c r="GX7" s="183" t="s">
        <v>4683</v>
      </c>
      <c r="GY7" s="177">
        <v>0</v>
      </c>
      <c r="GZ7" s="177" t="s">
        <v>4078</v>
      </c>
      <c r="HA7" s="177" t="s">
        <v>21</v>
      </c>
      <c r="HB7" s="177">
        <v>2</v>
      </c>
      <c r="HC7" s="177" t="s">
        <v>14</v>
      </c>
      <c r="HD7" s="177" t="s">
        <v>14</v>
      </c>
      <c r="HE7" s="174">
        <v>44355</v>
      </c>
      <c r="HF7" s="184" t="s">
        <v>4675</v>
      </c>
      <c r="HG7" s="184">
        <v>0</v>
      </c>
      <c r="HH7" s="184" t="s">
        <v>4078</v>
      </c>
      <c r="HI7" s="184" t="s">
        <v>21</v>
      </c>
      <c r="HJ7" s="184">
        <v>2</v>
      </c>
      <c r="HK7" s="184" t="s">
        <v>14</v>
      </c>
      <c r="HL7" s="184" t="s">
        <v>14</v>
      </c>
      <c r="HM7" s="185">
        <v>44355</v>
      </c>
      <c r="HN7" s="183" t="s">
        <v>4681</v>
      </c>
      <c r="HO7" s="177">
        <v>3</v>
      </c>
      <c r="HP7" s="177" t="s">
        <v>4078</v>
      </c>
      <c r="HQ7" s="177" t="s">
        <v>21</v>
      </c>
      <c r="HR7" s="177">
        <v>2</v>
      </c>
      <c r="HS7" s="177" t="s">
        <v>14</v>
      </c>
      <c r="HT7" s="177" t="s">
        <v>14</v>
      </c>
      <c r="HU7" s="174">
        <v>44355</v>
      </c>
      <c r="HV7" s="184" t="s">
        <v>4678</v>
      </c>
      <c r="HW7" s="184">
        <v>2</v>
      </c>
      <c r="HX7" s="184" t="s">
        <v>4078</v>
      </c>
      <c r="HY7" s="184" t="s">
        <v>21</v>
      </c>
      <c r="HZ7" s="184">
        <v>2</v>
      </c>
      <c r="IA7" s="184" t="s">
        <v>14</v>
      </c>
      <c r="IB7" s="184" t="s">
        <v>14</v>
      </c>
      <c r="IC7" s="185">
        <v>44355</v>
      </c>
      <c r="ID7" s="183" t="s">
        <v>4680</v>
      </c>
      <c r="IE7" s="177">
        <v>0</v>
      </c>
      <c r="IF7" s="177" t="s">
        <v>4078</v>
      </c>
      <c r="IG7" s="177" t="s">
        <v>21</v>
      </c>
      <c r="IH7" s="177">
        <v>2</v>
      </c>
      <c r="II7" s="177" t="s">
        <v>14</v>
      </c>
      <c r="IJ7" s="177" t="s">
        <v>14</v>
      </c>
      <c r="IK7" s="174">
        <v>44355</v>
      </c>
      <c r="IL7" s="184" t="s">
        <v>4679</v>
      </c>
      <c r="IM7" s="184">
        <v>3</v>
      </c>
      <c r="IN7" s="184" t="s">
        <v>4078</v>
      </c>
      <c r="IO7" s="184" t="s">
        <v>21</v>
      </c>
      <c r="IP7" s="184">
        <v>2</v>
      </c>
      <c r="IQ7" s="184" t="s">
        <v>14</v>
      </c>
      <c r="IR7" s="184" t="s">
        <v>14</v>
      </c>
      <c r="IS7" s="185">
        <v>44355</v>
      </c>
    </row>
    <row r="8" spans="1:253" s="179" customFormat="1" ht="12.75" customHeight="1" x14ac:dyDescent="0.2">
      <c r="A8" s="179" t="s">
        <v>190</v>
      </c>
      <c r="B8" s="179" t="s">
        <v>7685</v>
      </c>
      <c r="C8" s="179" t="s">
        <v>191</v>
      </c>
      <c r="D8" s="179" t="s">
        <v>192</v>
      </c>
      <c r="E8" s="179" t="s">
        <v>7138</v>
      </c>
      <c r="F8" s="179" t="s">
        <v>3518</v>
      </c>
      <c r="G8" s="172">
        <v>143197000</v>
      </c>
      <c r="H8" s="173" t="s">
        <v>3515</v>
      </c>
      <c r="I8" s="173" t="s">
        <v>21</v>
      </c>
      <c r="J8" s="173">
        <v>2</v>
      </c>
      <c r="K8" s="173" t="s">
        <v>3517</v>
      </c>
      <c r="L8" s="173" t="s">
        <v>3516</v>
      </c>
      <c r="M8" s="174">
        <v>44270</v>
      </c>
      <c r="N8" s="183" t="s">
        <v>2842</v>
      </c>
      <c r="O8" s="175">
        <v>650</v>
      </c>
      <c r="P8" s="175" t="s">
        <v>2839</v>
      </c>
      <c r="Q8" s="175" t="s">
        <v>41</v>
      </c>
      <c r="R8" s="175">
        <v>1</v>
      </c>
      <c r="S8" s="175" t="s">
        <v>2841</v>
      </c>
      <c r="T8" s="175" t="s">
        <v>2840</v>
      </c>
      <c r="U8" s="176">
        <v>44223</v>
      </c>
      <c r="V8" s="183" t="s">
        <v>4001</v>
      </c>
      <c r="W8" s="173">
        <v>1356000</v>
      </c>
      <c r="X8" s="173" t="s">
        <v>3998</v>
      </c>
      <c r="Y8" s="173" t="s">
        <v>41</v>
      </c>
      <c r="Z8" s="173">
        <v>1</v>
      </c>
      <c r="AA8" s="173" t="s">
        <v>4000</v>
      </c>
      <c r="AB8" s="173" t="s">
        <v>3999</v>
      </c>
      <c r="AC8" s="174">
        <v>44334</v>
      </c>
      <c r="AD8" s="183" t="s">
        <v>4002</v>
      </c>
      <c r="AE8" s="181">
        <v>1356000</v>
      </c>
      <c r="AF8" s="181" t="s">
        <v>3998</v>
      </c>
      <c r="AG8" s="181" t="s">
        <v>41</v>
      </c>
      <c r="AH8" s="181">
        <v>1</v>
      </c>
      <c r="AI8" s="181" t="s">
        <v>4000</v>
      </c>
      <c r="AJ8" s="181" t="s">
        <v>3999</v>
      </c>
      <c r="AK8" s="182">
        <v>44334</v>
      </c>
      <c r="AL8" s="183" t="s">
        <v>4004</v>
      </c>
      <c r="AM8" s="173">
        <v>884000</v>
      </c>
      <c r="AN8" s="173" t="s">
        <v>3998</v>
      </c>
      <c r="AO8" s="173" t="s">
        <v>41</v>
      </c>
      <c r="AP8" s="173">
        <v>1</v>
      </c>
      <c r="AQ8" s="173" t="s">
        <v>4003</v>
      </c>
      <c r="AR8" s="173" t="s">
        <v>3999</v>
      </c>
      <c r="AS8" s="174">
        <v>44334</v>
      </c>
      <c r="AT8" s="184" t="s">
        <v>4009</v>
      </c>
      <c r="AU8" s="181">
        <v>607</v>
      </c>
      <c r="AV8" s="181" t="s">
        <v>4006</v>
      </c>
      <c r="AW8" s="181" t="s">
        <v>41</v>
      </c>
      <c r="AX8" s="181">
        <v>1</v>
      </c>
      <c r="AY8" s="181" t="s">
        <v>4008</v>
      </c>
      <c r="AZ8" s="181" t="s">
        <v>4007</v>
      </c>
      <c r="BA8" s="182">
        <v>44334</v>
      </c>
      <c r="BB8" s="183" t="s">
        <v>4005</v>
      </c>
      <c r="BC8" s="173">
        <v>0</v>
      </c>
      <c r="BD8" s="173" t="s">
        <v>14</v>
      </c>
      <c r="BE8" s="173" t="s">
        <v>14</v>
      </c>
      <c r="BF8" s="173" t="s">
        <v>14</v>
      </c>
      <c r="BG8" s="173" t="s">
        <v>14</v>
      </c>
      <c r="BH8" s="173" t="s">
        <v>14</v>
      </c>
      <c r="BI8" s="174">
        <v>44334</v>
      </c>
      <c r="BJ8" s="184" t="s">
        <v>6881</v>
      </c>
      <c r="BK8" s="184">
        <v>44</v>
      </c>
      <c r="BL8" s="184" t="s">
        <v>6878</v>
      </c>
      <c r="BM8" s="184" t="s">
        <v>41</v>
      </c>
      <c r="BN8" s="184">
        <v>1</v>
      </c>
      <c r="BO8" s="184" t="s">
        <v>6880</v>
      </c>
      <c r="BP8" s="181" t="s">
        <v>6879</v>
      </c>
      <c r="BQ8" s="185">
        <v>44433</v>
      </c>
      <c r="BR8" s="183" t="s">
        <v>1188</v>
      </c>
      <c r="BS8" s="177" t="s">
        <v>14</v>
      </c>
      <c r="BT8" s="177" t="s">
        <v>14</v>
      </c>
      <c r="BU8" s="177" t="s">
        <v>14</v>
      </c>
      <c r="BV8" s="177" t="s">
        <v>14</v>
      </c>
      <c r="BW8" s="177" t="s">
        <v>14</v>
      </c>
      <c r="BX8" s="177" t="s">
        <v>14</v>
      </c>
      <c r="BY8" s="174">
        <v>43608</v>
      </c>
      <c r="BZ8" s="184" t="s">
        <v>1189</v>
      </c>
      <c r="CA8" s="184" t="s">
        <v>14</v>
      </c>
      <c r="CB8" s="184" t="s">
        <v>14</v>
      </c>
      <c r="CC8" s="184" t="s">
        <v>14</v>
      </c>
      <c r="CD8" s="184" t="s">
        <v>14</v>
      </c>
      <c r="CE8" s="184" t="s">
        <v>14</v>
      </c>
      <c r="CF8" s="184" t="s">
        <v>14</v>
      </c>
      <c r="CG8" s="185">
        <v>43608</v>
      </c>
      <c r="CH8" s="183" t="s">
        <v>7994</v>
      </c>
      <c r="CI8" s="184" t="e">
        <v>#N/A</v>
      </c>
      <c r="CJ8" s="184" t="e">
        <v>#N/A</v>
      </c>
      <c r="CK8" s="184" t="e">
        <v>#N/A</v>
      </c>
      <c r="CL8" s="184" t="e">
        <v>#N/A</v>
      </c>
      <c r="CM8" s="184" t="e">
        <v>#N/A</v>
      </c>
      <c r="CN8" s="184" t="e">
        <v>#N/A</v>
      </c>
      <c r="CO8" s="186" t="e">
        <v>#N/A</v>
      </c>
      <c r="CP8" s="184" t="s">
        <v>1750</v>
      </c>
      <c r="CQ8" s="177" t="s">
        <v>14</v>
      </c>
      <c r="CR8" s="177" t="s">
        <v>14</v>
      </c>
      <c r="CS8" s="177" t="s">
        <v>14</v>
      </c>
      <c r="CT8" s="177" t="s">
        <v>14</v>
      </c>
      <c r="CU8" s="177" t="s">
        <v>14</v>
      </c>
      <c r="CV8" s="177" t="s">
        <v>14</v>
      </c>
      <c r="CW8" s="174">
        <v>43860</v>
      </c>
      <c r="CX8" s="184" t="s">
        <v>3521</v>
      </c>
      <c r="CY8" s="181">
        <v>877000</v>
      </c>
      <c r="CZ8" s="181" t="s">
        <v>1897</v>
      </c>
      <c r="DA8" s="181" t="s">
        <v>21</v>
      </c>
      <c r="DB8" s="181">
        <v>2</v>
      </c>
      <c r="DC8" s="181" t="s">
        <v>3520</v>
      </c>
      <c r="DD8" s="181" t="s">
        <v>3519</v>
      </c>
      <c r="DE8" s="187">
        <v>44270</v>
      </c>
      <c r="DF8" s="183" t="s">
        <v>3522</v>
      </c>
      <c r="DG8" s="173">
        <v>0</v>
      </c>
      <c r="DH8" s="177" t="s">
        <v>1897</v>
      </c>
      <c r="DI8" s="177" t="s">
        <v>21</v>
      </c>
      <c r="DJ8" s="177">
        <v>2</v>
      </c>
      <c r="DK8" s="177" t="s">
        <v>3520</v>
      </c>
      <c r="DL8" s="177" t="s">
        <v>3519</v>
      </c>
      <c r="DM8" s="174">
        <v>44270</v>
      </c>
      <c r="DN8" s="184" t="s">
        <v>3523</v>
      </c>
      <c r="DO8" s="181">
        <v>472000</v>
      </c>
      <c r="DP8" s="184" t="s">
        <v>1897</v>
      </c>
      <c r="DQ8" s="184" t="s">
        <v>21</v>
      </c>
      <c r="DR8" s="184">
        <v>2</v>
      </c>
      <c r="DS8" s="184" t="s">
        <v>3520</v>
      </c>
      <c r="DT8" s="184" t="s">
        <v>3519</v>
      </c>
      <c r="DU8" s="185">
        <v>44270</v>
      </c>
      <c r="DV8" s="183" t="s">
        <v>3524</v>
      </c>
      <c r="DW8" s="173">
        <v>670000</v>
      </c>
      <c r="DX8" s="177" t="s">
        <v>1897</v>
      </c>
      <c r="DY8" s="177" t="s">
        <v>21</v>
      </c>
      <c r="DZ8" s="177">
        <v>2</v>
      </c>
      <c r="EA8" s="177" t="s">
        <v>3520</v>
      </c>
      <c r="EB8" s="177" t="s">
        <v>3519</v>
      </c>
      <c r="EC8" s="174">
        <v>44270</v>
      </c>
      <c r="ED8" s="184" t="s">
        <v>3525</v>
      </c>
      <c r="EE8" s="181">
        <v>207000</v>
      </c>
      <c r="EF8" s="184" t="s">
        <v>1897</v>
      </c>
      <c r="EG8" s="184" t="s">
        <v>21</v>
      </c>
      <c r="EH8" s="184">
        <v>2</v>
      </c>
      <c r="EI8" s="184" t="s">
        <v>3520</v>
      </c>
      <c r="EJ8" s="184" t="s">
        <v>3519</v>
      </c>
      <c r="EK8" s="185">
        <v>44270</v>
      </c>
      <c r="EL8" s="183" t="s">
        <v>3526</v>
      </c>
      <c r="EM8" s="173">
        <v>0</v>
      </c>
      <c r="EN8" s="177" t="s">
        <v>1897</v>
      </c>
      <c r="EO8" s="177" t="s">
        <v>21</v>
      </c>
      <c r="EP8" s="177">
        <v>2</v>
      </c>
      <c r="EQ8" s="177" t="s">
        <v>3520</v>
      </c>
      <c r="ER8" s="177" t="s">
        <v>3519</v>
      </c>
      <c r="ES8" s="174">
        <v>44270</v>
      </c>
      <c r="ET8" s="184" t="s">
        <v>6883</v>
      </c>
      <c r="EU8" s="184">
        <v>174</v>
      </c>
      <c r="EV8" s="184" t="s">
        <v>6523</v>
      </c>
      <c r="EW8" s="184" t="s">
        <v>21</v>
      </c>
      <c r="EX8" s="184">
        <v>2</v>
      </c>
      <c r="EY8" s="184" t="s">
        <v>6882</v>
      </c>
      <c r="EZ8" s="184" t="s">
        <v>3683</v>
      </c>
      <c r="FA8" s="185">
        <v>44433</v>
      </c>
      <c r="FB8" s="183" t="s">
        <v>1900</v>
      </c>
      <c r="FC8" s="177">
        <v>3</v>
      </c>
      <c r="FD8" s="177" t="s">
        <v>1897</v>
      </c>
      <c r="FE8" s="177" t="s">
        <v>41</v>
      </c>
      <c r="FF8" s="177">
        <v>1</v>
      </c>
      <c r="FG8" s="177" t="s">
        <v>1899</v>
      </c>
      <c r="FH8" s="177" t="s">
        <v>1898</v>
      </c>
      <c r="FI8" s="174">
        <v>43920</v>
      </c>
      <c r="FJ8" s="183" t="s">
        <v>194</v>
      </c>
      <c r="FK8" s="184">
        <v>0</v>
      </c>
      <c r="FL8" s="184">
        <v>0</v>
      </c>
      <c r="FM8" s="184" t="s">
        <v>21</v>
      </c>
      <c r="FN8" s="184">
        <v>2</v>
      </c>
      <c r="FO8" s="184" t="s">
        <v>193</v>
      </c>
      <c r="FP8" s="181">
        <v>0</v>
      </c>
      <c r="FQ8" s="182">
        <v>43503</v>
      </c>
      <c r="FR8" s="183" t="s">
        <v>196</v>
      </c>
      <c r="FS8" s="177">
        <v>0</v>
      </c>
      <c r="FT8" s="177" t="s">
        <v>195</v>
      </c>
      <c r="FU8" s="177" t="s">
        <v>21</v>
      </c>
      <c r="FV8" s="177">
        <v>2</v>
      </c>
      <c r="FW8" s="177" t="s">
        <v>193</v>
      </c>
      <c r="FX8" s="177">
        <v>0</v>
      </c>
      <c r="FY8" s="174">
        <v>43503</v>
      </c>
      <c r="FZ8" s="184" t="s">
        <v>4954</v>
      </c>
      <c r="GA8" s="184">
        <v>2</v>
      </c>
      <c r="GB8" s="184" t="s">
        <v>4078</v>
      </c>
      <c r="GC8" s="184" t="s">
        <v>21</v>
      </c>
      <c r="GD8" s="184">
        <v>2</v>
      </c>
      <c r="GE8" s="184" t="s">
        <v>14</v>
      </c>
      <c r="GF8" s="184" t="s">
        <v>14</v>
      </c>
      <c r="GG8" s="185">
        <v>44357</v>
      </c>
      <c r="GH8" s="183" t="s">
        <v>4689</v>
      </c>
      <c r="GI8" s="177">
        <v>2</v>
      </c>
      <c r="GJ8" s="177" t="s">
        <v>4078</v>
      </c>
      <c r="GK8" s="177" t="s">
        <v>21</v>
      </c>
      <c r="GL8" s="177">
        <v>2</v>
      </c>
      <c r="GM8" s="177" t="s">
        <v>14</v>
      </c>
      <c r="GN8" s="177" t="s">
        <v>14</v>
      </c>
      <c r="GO8" s="174">
        <v>44355</v>
      </c>
      <c r="GP8" s="184" t="s">
        <v>4685</v>
      </c>
      <c r="GQ8" s="184">
        <v>2</v>
      </c>
      <c r="GR8" s="184" t="s">
        <v>4078</v>
      </c>
      <c r="GS8" s="184" t="s">
        <v>21</v>
      </c>
      <c r="GT8" s="184">
        <v>2</v>
      </c>
      <c r="GU8" s="184" t="s">
        <v>14</v>
      </c>
      <c r="GV8" s="184" t="s">
        <v>14</v>
      </c>
      <c r="GW8" s="185">
        <v>44355</v>
      </c>
      <c r="GX8" s="183" t="s">
        <v>4690</v>
      </c>
      <c r="GY8" s="177">
        <v>0</v>
      </c>
      <c r="GZ8" s="177" t="s">
        <v>4078</v>
      </c>
      <c r="HA8" s="177" t="s">
        <v>21</v>
      </c>
      <c r="HB8" s="177">
        <v>2</v>
      </c>
      <c r="HC8" s="177" t="s">
        <v>14</v>
      </c>
      <c r="HD8" s="177" t="s">
        <v>14</v>
      </c>
      <c r="HE8" s="174">
        <v>44355</v>
      </c>
      <c r="HF8" s="184" t="s">
        <v>4684</v>
      </c>
      <c r="HG8" s="184">
        <v>2</v>
      </c>
      <c r="HH8" s="184" t="s">
        <v>4078</v>
      </c>
      <c r="HI8" s="184" t="s">
        <v>21</v>
      </c>
      <c r="HJ8" s="184">
        <v>2</v>
      </c>
      <c r="HK8" s="184" t="s">
        <v>14</v>
      </c>
      <c r="HL8" s="184" t="s">
        <v>14</v>
      </c>
      <c r="HM8" s="185">
        <v>44355</v>
      </c>
      <c r="HN8" s="183" t="s">
        <v>4688</v>
      </c>
      <c r="HO8" s="177">
        <v>3</v>
      </c>
      <c r="HP8" s="177" t="s">
        <v>4078</v>
      </c>
      <c r="HQ8" s="177" t="s">
        <v>21</v>
      </c>
      <c r="HR8" s="177">
        <v>2</v>
      </c>
      <c r="HS8" s="177" t="s">
        <v>14</v>
      </c>
      <c r="HT8" s="177" t="s">
        <v>14</v>
      </c>
      <c r="HU8" s="174">
        <v>44355</v>
      </c>
      <c r="HV8" s="184" t="s">
        <v>4686</v>
      </c>
      <c r="HW8" s="184">
        <v>0</v>
      </c>
      <c r="HX8" s="184" t="s">
        <v>4078</v>
      </c>
      <c r="HY8" s="184" t="s">
        <v>21</v>
      </c>
      <c r="HZ8" s="184">
        <v>2</v>
      </c>
      <c r="IA8" s="184" t="s">
        <v>14</v>
      </c>
      <c r="IB8" s="184" t="s">
        <v>14</v>
      </c>
      <c r="IC8" s="185">
        <v>44355</v>
      </c>
      <c r="ID8" s="183" t="s">
        <v>4687</v>
      </c>
      <c r="IE8" s="177">
        <v>0</v>
      </c>
      <c r="IF8" s="177" t="s">
        <v>4078</v>
      </c>
      <c r="IG8" s="177" t="s">
        <v>21</v>
      </c>
      <c r="IH8" s="177">
        <v>2</v>
      </c>
      <c r="II8" s="177" t="s">
        <v>14</v>
      </c>
      <c r="IJ8" s="177" t="s">
        <v>14</v>
      </c>
      <c r="IK8" s="174">
        <v>44355</v>
      </c>
      <c r="IL8" s="184" t="s">
        <v>4955</v>
      </c>
      <c r="IM8" s="184">
        <v>2</v>
      </c>
      <c r="IN8" s="184" t="s">
        <v>4078</v>
      </c>
      <c r="IO8" s="184" t="s">
        <v>21</v>
      </c>
      <c r="IP8" s="184">
        <v>2</v>
      </c>
      <c r="IQ8" s="184" t="s">
        <v>14</v>
      </c>
      <c r="IR8" s="184" t="s">
        <v>14</v>
      </c>
      <c r="IS8" s="185">
        <v>44357</v>
      </c>
    </row>
    <row r="9" spans="1:253" s="179" customFormat="1" ht="12.75" customHeight="1" x14ac:dyDescent="0.2">
      <c r="A9" s="179" t="s">
        <v>548</v>
      </c>
      <c r="B9" s="179" t="s">
        <v>7685</v>
      </c>
      <c r="C9" s="179" t="s">
        <v>549</v>
      </c>
      <c r="D9" s="179" t="s">
        <v>550</v>
      </c>
      <c r="E9" s="179" t="s">
        <v>7153</v>
      </c>
      <c r="F9" s="179" t="s">
        <v>1470</v>
      </c>
      <c r="G9" s="172">
        <v>210147000</v>
      </c>
      <c r="H9" s="173" t="s">
        <v>1467</v>
      </c>
      <c r="I9" s="173" t="s">
        <v>21</v>
      </c>
      <c r="J9" s="173">
        <v>2</v>
      </c>
      <c r="K9" s="173" t="s">
        <v>1469</v>
      </c>
      <c r="L9" s="173" t="s">
        <v>1468</v>
      </c>
      <c r="M9" s="174">
        <v>43798</v>
      </c>
      <c r="N9" s="183" t="s">
        <v>1466</v>
      </c>
      <c r="O9" s="175">
        <v>224274</v>
      </c>
      <c r="P9" s="175" t="s">
        <v>1463</v>
      </c>
      <c r="Q9" s="175" t="s">
        <v>21</v>
      </c>
      <c r="R9" s="175">
        <v>2</v>
      </c>
      <c r="S9" s="175" t="s">
        <v>1465</v>
      </c>
      <c r="T9" s="175" t="s">
        <v>1464</v>
      </c>
      <c r="U9" s="176">
        <v>43798</v>
      </c>
      <c r="V9" s="183" t="s">
        <v>3239</v>
      </c>
      <c r="W9" s="173">
        <v>1495000</v>
      </c>
      <c r="X9" s="173" t="s">
        <v>3236</v>
      </c>
      <c r="Y9" s="173" t="s">
        <v>59</v>
      </c>
      <c r="Z9" s="173">
        <v>3</v>
      </c>
      <c r="AA9" s="173" t="s">
        <v>3238</v>
      </c>
      <c r="AB9" s="173" t="s">
        <v>3237</v>
      </c>
      <c r="AC9" s="174">
        <v>44225</v>
      </c>
      <c r="AD9" s="183" t="s">
        <v>3243</v>
      </c>
      <c r="AE9" s="181">
        <v>889000</v>
      </c>
      <c r="AF9" s="181" t="s">
        <v>3240</v>
      </c>
      <c r="AG9" s="181" t="s">
        <v>59</v>
      </c>
      <c r="AH9" s="181">
        <v>3</v>
      </c>
      <c r="AI9" s="181" t="s">
        <v>3242</v>
      </c>
      <c r="AJ9" s="181" t="s">
        <v>3241</v>
      </c>
      <c r="AK9" s="182">
        <v>44225</v>
      </c>
      <c r="AL9" s="183" t="s">
        <v>3247</v>
      </c>
      <c r="AM9" s="173">
        <v>490000</v>
      </c>
      <c r="AN9" s="173" t="s">
        <v>3244</v>
      </c>
      <c r="AO9" s="173" t="s">
        <v>21</v>
      </c>
      <c r="AP9" s="173">
        <v>2</v>
      </c>
      <c r="AQ9" s="173" t="s">
        <v>3246</v>
      </c>
      <c r="AR9" s="173" t="s">
        <v>3245</v>
      </c>
      <c r="AS9" s="174">
        <v>44225</v>
      </c>
      <c r="AT9" s="184" t="s">
        <v>555</v>
      </c>
      <c r="AU9" s="181" t="s">
        <v>14</v>
      </c>
      <c r="AV9" s="181">
        <v>0</v>
      </c>
      <c r="AW9" s="181" t="s">
        <v>21</v>
      </c>
      <c r="AX9" s="181">
        <v>2</v>
      </c>
      <c r="AY9" s="181" t="s">
        <v>553</v>
      </c>
      <c r="AZ9" s="181">
        <v>0</v>
      </c>
      <c r="BA9" s="182">
        <v>43511</v>
      </c>
      <c r="BB9" s="183" t="s">
        <v>554</v>
      </c>
      <c r="BC9" s="173" t="s">
        <v>14</v>
      </c>
      <c r="BD9" s="173">
        <v>0</v>
      </c>
      <c r="BE9" s="173" t="s">
        <v>21</v>
      </c>
      <c r="BF9" s="173">
        <v>2</v>
      </c>
      <c r="BG9" s="173" t="s">
        <v>553</v>
      </c>
      <c r="BH9" s="173">
        <v>0</v>
      </c>
      <c r="BI9" s="174">
        <v>43511</v>
      </c>
      <c r="BJ9" s="184" t="s">
        <v>2296</v>
      </c>
      <c r="BK9" s="184">
        <v>0</v>
      </c>
      <c r="BL9" s="184" t="s">
        <v>2293</v>
      </c>
      <c r="BM9" s="184" t="s">
        <v>59</v>
      </c>
      <c r="BN9" s="184">
        <v>3</v>
      </c>
      <c r="BO9" s="184" t="s">
        <v>2294</v>
      </c>
      <c r="BP9" s="181" t="s">
        <v>2146</v>
      </c>
      <c r="BQ9" s="185">
        <v>44110</v>
      </c>
      <c r="BR9" s="183" t="s">
        <v>1752</v>
      </c>
      <c r="BS9" s="177" t="s">
        <v>14</v>
      </c>
      <c r="BT9" s="177" t="s">
        <v>14</v>
      </c>
      <c r="BU9" s="177" t="s">
        <v>14</v>
      </c>
      <c r="BV9" s="177" t="s">
        <v>14</v>
      </c>
      <c r="BW9" s="177" t="s">
        <v>1751</v>
      </c>
      <c r="BX9" s="177" t="s">
        <v>14</v>
      </c>
      <c r="BY9" s="174">
        <v>43867</v>
      </c>
      <c r="BZ9" s="184" t="s">
        <v>1753</v>
      </c>
      <c r="CA9" s="184" t="s">
        <v>14</v>
      </c>
      <c r="CB9" s="184" t="s">
        <v>14</v>
      </c>
      <c r="CC9" s="184" t="s">
        <v>14</v>
      </c>
      <c r="CD9" s="184" t="s">
        <v>14</v>
      </c>
      <c r="CE9" s="184" t="s">
        <v>1751</v>
      </c>
      <c r="CF9" s="184" t="s">
        <v>14</v>
      </c>
      <c r="CG9" s="185">
        <v>43867</v>
      </c>
      <c r="CH9" s="183" t="s">
        <v>7995</v>
      </c>
      <c r="CI9" s="184" t="e">
        <v>#N/A</v>
      </c>
      <c r="CJ9" s="184" t="e">
        <v>#N/A</v>
      </c>
      <c r="CK9" s="184" t="e">
        <v>#N/A</v>
      </c>
      <c r="CL9" s="184" t="e">
        <v>#N/A</v>
      </c>
      <c r="CM9" s="184" t="e">
        <v>#N/A</v>
      </c>
      <c r="CN9" s="184" t="e">
        <v>#N/A</v>
      </c>
      <c r="CO9" s="186" t="e">
        <v>#N/A</v>
      </c>
      <c r="CP9" s="184" t="s">
        <v>1754</v>
      </c>
      <c r="CQ9" s="177" t="s">
        <v>14</v>
      </c>
      <c r="CR9" s="177" t="s">
        <v>14</v>
      </c>
      <c r="CS9" s="177" t="s">
        <v>14</v>
      </c>
      <c r="CT9" s="177" t="s">
        <v>14</v>
      </c>
      <c r="CU9" s="177" t="s">
        <v>1751</v>
      </c>
      <c r="CV9" s="177" t="s">
        <v>14</v>
      </c>
      <c r="CW9" s="174">
        <v>43867</v>
      </c>
      <c r="CX9" s="184" t="s">
        <v>3250</v>
      </c>
      <c r="CY9" s="181">
        <v>490000</v>
      </c>
      <c r="CZ9" s="181" t="s">
        <v>3248</v>
      </c>
      <c r="DA9" s="181" t="s">
        <v>21</v>
      </c>
      <c r="DB9" s="181">
        <v>2</v>
      </c>
      <c r="DC9" s="181" t="s">
        <v>3255</v>
      </c>
      <c r="DD9" s="181" t="s">
        <v>3249</v>
      </c>
      <c r="DE9" s="187">
        <v>44225</v>
      </c>
      <c r="DF9" s="183" t="s">
        <v>3252</v>
      </c>
      <c r="DG9" s="173">
        <v>606000</v>
      </c>
      <c r="DH9" s="177" t="s">
        <v>3248</v>
      </c>
      <c r="DI9" s="177" t="s">
        <v>59</v>
      </c>
      <c r="DJ9" s="177">
        <v>3</v>
      </c>
      <c r="DK9" s="177" t="s">
        <v>3251</v>
      </c>
      <c r="DL9" s="177" t="s">
        <v>3249</v>
      </c>
      <c r="DM9" s="174">
        <v>44225</v>
      </c>
      <c r="DN9" s="184" t="s">
        <v>3254</v>
      </c>
      <c r="DO9" s="181">
        <v>399000</v>
      </c>
      <c r="DP9" s="184" t="s">
        <v>3248</v>
      </c>
      <c r="DQ9" s="184" t="s">
        <v>59</v>
      </c>
      <c r="DR9" s="184">
        <v>3</v>
      </c>
      <c r="DS9" s="184" t="s">
        <v>3253</v>
      </c>
      <c r="DT9" s="184" t="s">
        <v>3249</v>
      </c>
      <c r="DU9" s="185">
        <v>44225</v>
      </c>
      <c r="DV9" s="183" t="s">
        <v>3256</v>
      </c>
      <c r="DW9" s="173">
        <v>490000</v>
      </c>
      <c r="DX9" s="177" t="s">
        <v>3248</v>
      </c>
      <c r="DY9" s="177" t="s">
        <v>21</v>
      </c>
      <c r="DZ9" s="177">
        <v>2</v>
      </c>
      <c r="EA9" s="177" t="s">
        <v>3255</v>
      </c>
      <c r="EB9" s="177" t="s">
        <v>3249</v>
      </c>
      <c r="EC9" s="174">
        <v>44225</v>
      </c>
      <c r="ED9" s="184" t="s">
        <v>3258</v>
      </c>
      <c r="EE9" s="181">
        <v>0</v>
      </c>
      <c r="EF9" s="184" t="s">
        <v>14</v>
      </c>
      <c r="EG9" s="184" t="s">
        <v>59</v>
      </c>
      <c r="EH9" s="184">
        <v>3</v>
      </c>
      <c r="EI9" s="184" t="s">
        <v>3257</v>
      </c>
      <c r="EJ9" s="184" t="s">
        <v>14</v>
      </c>
      <c r="EK9" s="185">
        <v>44225</v>
      </c>
      <c r="EL9" s="183" t="s">
        <v>3259</v>
      </c>
      <c r="EM9" s="173">
        <v>0</v>
      </c>
      <c r="EN9" s="177" t="s">
        <v>14</v>
      </c>
      <c r="EO9" s="177" t="s">
        <v>59</v>
      </c>
      <c r="EP9" s="177">
        <v>3</v>
      </c>
      <c r="EQ9" s="177" t="s">
        <v>3257</v>
      </c>
      <c r="ER9" s="177" t="s">
        <v>14</v>
      </c>
      <c r="ES9" s="174">
        <v>44225</v>
      </c>
      <c r="ET9" s="184" t="s">
        <v>2295</v>
      </c>
      <c r="EU9" s="184">
        <v>0</v>
      </c>
      <c r="EV9" s="184" t="s">
        <v>2293</v>
      </c>
      <c r="EW9" s="184" t="s">
        <v>59</v>
      </c>
      <c r="EX9" s="184">
        <v>3</v>
      </c>
      <c r="EY9" s="184" t="s">
        <v>2294</v>
      </c>
      <c r="EZ9" s="184" t="s">
        <v>2146</v>
      </c>
      <c r="FA9" s="185">
        <v>44110</v>
      </c>
      <c r="FB9" s="183" t="s">
        <v>552</v>
      </c>
      <c r="FC9" s="177">
        <v>2</v>
      </c>
      <c r="FD9" s="177">
        <v>0</v>
      </c>
      <c r="FE9" s="177" t="s">
        <v>21</v>
      </c>
      <c r="FF9" s="177">
        <v>2</v>
      </c>
      <c r="FG9" s="177" t="s">
        <v>551</v>
      </c>
      <c r="FH9" s="177">
        <v>0</v>
      </c>
      <c r="FI9" s="174">
        <v>43511</v>
      </c>
      <c r="FJ9" s="183" t="s">
        <v>556</v>
      </c>
      <c r="FK9" s="184" t="s">
        <v>14</v>
      </c>
      <c r="FL9" s="184">
        <v>0</v>
      </c>
      <c r="FM9" s="184" t="s">
        <v>21</v>
      </c>
      <c r="FN9" s="184">
        <v>2</v>
      </c>
      <c r="FO9" s="184">
        <v>0</v>
      </c>
      <c r="FP9" s="181">
        <v>0</v>
      </c>
      <c r="FQ9" s="182">
        <v>43511</v>
      </c>
      <c r="FR9" s="183" t="s">
        <v>557</v>
      </c>
      <c r="FS9" s="177" t="s">
        <v>14</v>
      </c>
      <c r="FT9" s="177">
        <v>0</v>
      </c>
      <c r="FU9" s="177" t="s">
        <v>21</v>
      </c>
      <c r="FV9" s="177">
        <v>2</v>
      </c>
      <c r="FW9" s="177">
        <v>0</v>
      </c>
      <c r="FX9" s="177">
        <v>0</v>
      </c>
      <c r="FY9" s="174">
        <v>43511</v>
      </c>
      <c r="FZ9" s="184" t="s">
        <v>5110</v>
      </c>
      <c r="GA9" s="184">
        <v>0</v>
      </c>
      <c r="GB9" s="184" t="s">
        <v>4078</v>
      </c>
      <c r="GC9" s="184" t="s">
        <v>21</v>
      </c>
      <c r="GD9" s="184">
        <v>2</v>
      </c>
      <c r="GE9" s="184" t="s">
        <v>14</v>
      </c>
      <c r="GF9" s="184" t="s">
        <v>14</v>
      </c>
      <c r="GG9" s="185">
        <v>44358</v>
      </c>
      <c r="GH9" s="183" t="s">
        <v>5116</v>
      </c>
      <c r="GI9" s="177">
        <v>0</v>
      </c>
      <c r="GJ9" s="177" t="s">
        <v>4078</v>
      </c>
      <c r="GK9" s="177" t="s">
        <v>21</v>
      </c>
      <c r="GL9" s="177">
        <v>2</v>
      </c>
      <c r="GM9" s="177" t="s">
        <v>14</v>
      </c>
      <c r="GN9" s="177" t="s">
        <v>14</v>
      </c>
      <c r="GO9" s="174">
        <v>44358</v>
      </c>
      <c r="GP9" s="184" t="s">
        <v>5111</v>
      </c>
      <c r="GQ9" s="184">
        <v>1</v>
      </c>
      <c r="GR9" s="184" t="s">
        <v>4078</v>
      </c>
      <c r="GS9" s="184" t="s">
        <v>21</v>
      </c>
      <c r="GT9" s="184">
        <v>2</v>
      </c>
      <c r="GU9" s="184" t="s">
        <v>14</v>
      </c>
      <c r="GV9" s="184" t="s">
        <v>14</v>
      </c>
      <c r="GW9" s="185">
        <v>44358</v>
      </c>
      <c r="GX9" s="183" t="s">
        <v>5117</v>
      </c>
      <c r="GY9" s="177">
        <v>0</v>
      </c>
      <c r="GZ9" s="177" t="s">
        <v>4078</v>
      </c>
      <c r="HA9" s="177" t="s">
        <v>21</v>
      </c>
      <c r="HB9" s="177">
        <v>2</v>
      </c>
      <c r="HC9" s="177" t="s">
        <v>14</v>
      </c>
      <c r="HD9" s="177" t="s">
        <v>14</v>
      </c>
      <c r="HE9" s="174">
        <v>44358</v>
      </c>
      <c r="HF9" s="184" t="s">
        <v>5109</v>
      </c>
      <c r="HG9" s="184">
        <v>0</v>
      </c>
      <c r="HH9" s="184" t="s">
        <v>4078</v>
      </c>
      <c r="HI9" s="184" t="s">
        <v>21</v>
      </c>
      <c r="HJ9" s="184">
        <v>2</v>
      </c>
      <c r="HK9" s="184" t="s">
        <v>14</v>
      </c>
      <c r="HL9" s="184" t="s">
        <v>14</v>
      </c>
      <c r="HM9" s="185">
        <v>44358</v>
      </c>
      <c r="HN9" s="183" t="s">
        <v>5115</v>
      </c>
      <c r="HO9" s="177">
        <v>2</v>
      </c>
      <c r="HP9" s="177" t="s">
        <v>4078</v>
      </c>
      <c r="HQ9" s="177" t="s">
        <v>21</v>
      </c>
      <c r="HR9" s="177">
        <v>2</v>
      </c>
      <c r="HS9" s="177" t="s">
        <v>14</v>
      </c>
      <c r="HT9" s="177" t="s">
        <v>14</v>
      </c>
      <c r="HU9" s="174">
        <v>44358</v>
      </c>
      <c r="HV9" s="184" t="s">
        <v>5112</v>
      </c>
      <c r="HW9" s="184">
        <v>1</v>
      </c>
      <c r="HX9" s="184" t="s">
        <v>4078</v>
      </c>
      <c r="HY9" s="184" t="s">
        <v>21</v>
      </c>
      <c r="HZ9" s="184">
        <v>2</v>
      </c>
      <c r="IA9" s="184" t="s">
        <v>14</v>
      </c>
      <c r="IB9" s="184" t="s">
        <v>14</v>
      </c>
      <c r="IC9" s="185">
        <v>44358</v>
      </c>
      <c r="ID9" s="183" t="s">
        <v>5114</v>
      </c>
      <c r="IE9" s="177">
        <v>0</v>
      </c>
      <c r="IF9" s="177" t="s">
        <v>4078</v>
      </c>
      <c r="IG9" s="177" t="s">
        <v>21</v>
      </c>
      <c r="IH9" s="177">
        <v>2</v>
      </c>
      <c r="II9" s="177" t="s">
        <v>14</v>
      </c>
      <c r="IJ9" s="177" t="s">
        <v>14</v>
      </c>
      <c r="IK9" s="174">
        <v>44358</v>
      </c>
      <c r="IL9" s="184" t="s">
        <v>5113</v>
      </c>
      <c r="IM9" s="184">
        <v>1</v>
      </c>
      <c r="IN9" s="184" t="s">
        <v>4078</v>
      </c>
      <c r="IO9" s="184" t="s">
        <v>21</v>
      </c>
      <c r="IP9" s="184">
        <v>2</v>
      </c>
      <c r="IQ9" s="184" t="s">
        <v>14</v>
      </c>
      <c r="IR9" s="184" t="s">
        <v>14</v>
      </c>
      <c r="IS9" s="185">
        <v>44358</v>
      </c>
    </row>
    <row r="10" spans="1:253" s="179" customFormat="1" ht="12.75" customHeight="1" x14ac:dyDescent="0.2">
      <c r="A10" s="179" t="s">
        <v>252</v>
      </c>
      <c r="B10" s="179" t="s">
        <v>7672</v>
      </c>
      <c r="C10" s="179" t="s">
        <v>253</v>
      </c>
      <c r="D10" s="179" t="s">
        <v>254</v>
      </c>
      <c r="E10" s="179" t="s">
        <v>7162</v>
      </c>
      <c r="F10" s="179" t="s">
        <v>2725</v>
      </c>
      <c r="G10" s="172">
        <v>4900000</v>
      </c>
      <c r="H10" s="173" t="s">
        <v>2442</v>
      </c>
      <c r="I10" s="173" t="s">
        <v>21</v>
      </c>
      <c r="J10" s="173">
        <v>2</v>
      </c>
      <c r="K10" s="173" t="s">
        <v>2723</v>
      </c>
      <c r="L10" s="173" t="s">
        <v>2443</v>
      </c>
      <c r="M10" s="174">
        <v>44187</v>
      </c>
      <c r="N10" s="183" t="s">
        <v>263</v>
      </c>
      <c r="O10" s="175">
        <v>623000</v>
      </c>
      <c r="P10" s="175" t="s">
        <v>260</v>
      </c>
      <c r="Q10" s="175" t="s">
        <v>41</v>
      </c>
      <c r="R10" s="175">
        <v>1</v>
      </c>
      <c r="S10" s="175" t="s">
        <v>262</v>
      </c>
      <c r="T10" s="175" t="s">
        <v>261</v>
      </c>
      <c r="U10" s="176">
        <v>43508</v>
      </c>
      <c r="V10" s="183" t="s">
        <v>2724</v>
      </c>
      <c r="W10" s="173">
        <v>4900000</v>
      </c>
      <c r="X10" s="173" t="s">
        <v>2442</v>
      </c>
      <c r="Y10" s="173" t="s">
        <v>59</v>
      </c>
      <c r="Z10" s="173">
        <v>3</v>
      </c>
      <c r="AA10" s="173" t="s">
        <v>2723</v>
      </c>
      <c r="AB10" s="173" t="s">
        <v>2443</v>
      </c>
      <c r="AC10" s="174">
        <v>44187</v>
      </c>
      <c r="AD10" s="183" t="s">
        <v>2722</v>
      </c>
      <c r="AE10" s="181">
        <v>4900000</v>
      </c>
      <c r="AF10" s="181" t="s">
        <v>2442</v>
      </c>
      <c r="AG10" s="181" t="s">
        <v>59</v>
      </c>
      <c r="AH10" s="181">
        <v>3</v>
      </c>
      <c r="AI10" s="181" t="s">
        <v>2721</v>
      </c>
      <c r="AJ10" s="181" t="s">
        <v>2443</v>
      </c>
      <c r="AK10" s="182">
        <v>44187</v>
      </c>
      <c r="AL10" s="183" t="s">
        <v>6379</v>
      </c>
      <c r="AM10" s="173">
        <v>1562000</v>
      </c>
      <c r="AN10" s="173" t="s">
        <v>6376</v>
      </c>
      <c r="AO10" s="173" t="s">
        <v>41</v>
      </c>
      <c r="AP10" s="173">
        <v>1</v>
      </c>
      <c r="AQ10" s="173" t="s">
        <v>6378</v>
      </c>
      <c r="AR10" s="173" t="s">
        <v>6377</v>
      </c>
      <c r="AS10" s="174">
        <v>44396</v>
      </c>
      <c r="AT10" s="184" t="s">
        <v>259</v>
      </c>
      <c r="AU10" s="181" t="s">
        <v>14</v>
      </c>
      <c r="AV10" s="181">
        <v>0</v>
      </c>
      <c r="AW10" s="181" t="s">
        <v>14</v>
      </c>
      <c r="AX10" s="181" t="s">
        <v>14</v>
      </c>
      <c r="AY10" s="181" t="s">
        <v>255</v>
      </c>
      <c r="AZ10" s="181">
        <v>0</v>
      </c>
      <c r="BA10" s="182">
        <v>43508</v>
      </c>
      <c r="BB10" s="183" t="s">
        <v>889</v>
      </c>
      <c r="BC10" s="173" t="s">
        <v>14</v>
      </c>
      <c r="BD10" s="173">
        <v>0</v>
      </c>
      <c r="BE10" s="173" t="s">
        <v>21</v>
      </c>
      <c r="BF10" s="173">
        <v>2</v>
      </c>
      <c r="BG10" s="173" t="s">
        <v>888</v>
      </c>
      <c r="BH10" s="173">
        <v>0</v>
      </c>
      <c r="BI10" s="174">
        <v>43522</v>
      </c>
      <c r="BJ10" s="184" t="s">
        <v>6381</v>
      </c>
      <c r="BK10" s="184">
        <v>374</v>
      </c>
      <c r="BL10" s="184" t="s">
        <v>6373</v>
      </c>
      <c r="BM10" s="184" t="s">
        <v>41</v>
      </c>
      <c r="BN10" s="184">
        <v>1</v>
      </c>
      <c r="BO10" s="184" t="s">
        <v>6380</v>
      </c>
      <c r="BP10" s="181" t="s">
        <v>3683</v>
      </c>
      <c r="BQ10" s="185">
        <v>44396</v>
      </c>
      <c r="BR10" s="183" t="s">
        <v>256</v>
      </c>
      <c r="BS10" s="177" t="s">
        <v>14</v>
      </c>
      <c r="BT10" s="177">
        <v>0</v>
      </c>
      <c r="BU10" s="177" t="s">
        <v>14</v>
      </c>
      <c r="BV10" s="177" t="s">
        <v>14</v>
      </c>
      <c r="BW10" s="177" t="s">
        <v>255</v>
      </c>
      <c r="BX10" s="177">
        <v>0</v>
      </c>
      <c r="BY10" s="174">
        <v>43508</v>
      </c>
      <c r="BZ10" s="184" t="s">
        <v>257</v>
      </c>
      <c r="CA10" s="184" t="s">
        <v>14</v>
      </c>
      <c r="CB10" s="184">
        <v>0</v>
      </c>
      <c r="CC10" s="184" t="s">
        <v>14</v>
      </c>
      <c r="CD10" s="184" t="s">
        <v>14</v>
      </c>
      <c r="CE10" s="184" t="s">
        <v>255</v>
      </c>
      <c r="CF10" s="184">
        <v>0</v>
      </c>
      <c r="CG10" s="185">
        <v>43508</v>
      </c>
      <c r="CH10" s="183" t="s">
        <v>7996</v>
      </c>
      <c r="CI10" s="184" t="e">
        <v>#N/A</v>
      </c>
      <c r="CJ10" s="184" t="e">
        <v>#N/A</v>
      </c>
      <c r="CK10" s="184" t="e">
        <v>#N/A</v>
      </c>
      <c r="CL10" s="184" t="e">
        <v>#N/A</v>
      </c>
      <c r="CM10" s="184" t="e">
        <v>#N/A</v>
      </c>
      <c r="CN10" s="184" t="e">
        <v>#N/A</v>
      </c>
      <c r="CO10" s="186" t="e">
        <v>#N/A</v>
      </c>
      <c r="CP10" s="184" t="s">
        <v>258</v>
      </c>
      <c r="CQ10" s="177" t="s">
        <v>14</v>
      </c>
      <c r="CR10" s="177">
        <v>0</v>
      </c>
      <c r="CS10" s="177" t="s">
        <v>14</v>
      </c>
      <c r="CT10" s="177" t="s">
        <v>14</v>
      </c>
      <c r="CU10" s="177" t="s">
        <v>255</v>
      </c>
      <c r="CV10" s="177">
        <v>0</v>
      </c>
      <c r="CW10" s="174">
        <v>43508</v>
      </c>
      <c r="CX10" s="184" t="s">
        <v>2448</v>
      </c>
      <c r="CY10" s="181">
        <v>2800000</v>
      </c>
      <c r="CZ10" s="181" t="s">
        <v>2442</v>
      </c>
      <c r="DA10" s="181" t="s">
        <v>59</v>
      </c>
      <c r="DB10" s="181">
        <v>3</v>
      </c>
      <c r="DC10" s="181" t="s">
        <v>2444</v>
      </c>
      <c r="DD10" s="181" t="s">
        <v>2443</v>
      </c>
      <c r="DE10" s="187">
        <v>44131</v>
      </c>
      <c r="DF10" s="183" t="s">
        <v>2446</v>
      </c>
      <c r="DG10" s="173">
        <v>0</v>
      </c>
      <c r="DH10" s="177" t="s">
        <v>2442</v>
      </c>
      <c r="DI10" s="177" t="s">
        <v>59</v>
      </c>
      <c r="DJ10" s="177">
        <v>3</v>
      </c>
      <c r="DK10" s="177" t="s">
        <v>2444</v>
      </c>
      <c r="DL10" s="177" t="s">
        <v>2443</v>
      </c>
      <c r="DM10" s="174">
        <v>44131</v>
      </c>
      <c r="DN10" s="184" t="s">
        <v>2450</v>
      </c>
      <c r="DO10" s="181">
        <v>2100000</v>
      </c>
      <c r="DP10" s="184" t="s">
        <v>2442</v>
      </c>
      <c r="DQ10" s="184" t="s">
        <v>59</v>
      </c>
      <c r="DR10" s="184">
        <v>3</v>
      </c>
      <c r="DS10" s="184" t="s">
        <v>2444</v>
      </c>
      <c r="DT10" s="184" t="s">
        <v>2443</v>
      </c>
      <c r="DU10" s="185">
        <v>44131</v>
      </c>
      <c r="DV10" s="183" t="s">
        <v>2447</v>
      </c>
      <c r="DW10" s="173">
        <v>900000</v>
      </c>
      <c r="DX10" s="177" t="s">
        <v>2442</v>
      </c>
      <c r="DY10" s="177" t="s">
        <v>59</v>
      </c>
      <c r="DZ10" s="177">
        <v>3</v>
      </c>
      <c r="EA10" s="177" t="s">
        <v>2444</v>
      </c>
      <c r="EB10" s="177" t="s">
        <v>2443</v>
      </c>
      <c r="EC10" s="174">
        <v>44131</v>
      </c>
      <c r="ED10" s="184" t="s">
        <v>2449</v>
      </c>
      <c r="EE10" s="181">
        <v>1900000</v>
      </c>
      <c r="EF10" s="184" t="s">
        <v>2442</v>
      </c>
      <c r="EG10" s="184" t="s">
        <v>59</v>
      </c>
      <c r="EH10" s="184">
        <v>3</v>
      </c>
      <c r="EI10" s="184" t="s">
        <v>2444</v>
      </c>
      <c r="EJ10" s="184" t="s">
        <v>2443</v>
      </c>
      <c r="EK10" s="185">
        <v>44131</v>
      </c>
      <c r="EL10" s="183" t="s">
        <v>2445</v>
      </c>
      <c r="EM10" s="173">
        <v>0</v>
      </c>
      <c r="EN10" s="177" t="s">
        <v>2442</v>
      </c>
      <c r="EO10" s="177" t="s">
        <v>59</v>
      </c>
      <c r="EP10" s="177">
        <v>3</v>
      </c>
      <c r="EQ10" s="177" t="s">
        <v>2444</v>
      </c>
      <c r="ER10" s="177" t="s">
        <v>2443</v>
      </c>
      <c r="ES10" s="174">
        <v>44131</v>
      </c>
      <c r="ET10" s="184" t="s">
        <v>3673</v>
      </c>
      <c r="EU10" s="184">
        <v>310</v>
      </c>
      <c r="EV10" s="184" t="s">
        <v>3601</v>
      </c>
      <c r="EW10" s="184" t="s">
        <v>59</v>
      </c>
      <c r="EX10" s="184">
        <v>3</v>
      </c>
      <c r="EY10" s="184" t="s">
        <v>3672</v>
      </c>
      <c r="EZ10" s="184" t="s">
        <v>720</v>
      </c>
      <c r="FA10" s="185">
        <v>44281</v>
      </c>
      <c r="FB10" s="183" t="s">
        <v>1904</v>
      </c>
      <c r="FC10" s="177">
        <v>5</v>
      </c>
      <c r="FD10" s="177" t="s">
        <v>1901</v>
      </c>
      <c r="FE10" s="177" t="s">
        <v>21</v>
      </c>
      <c r="FF10" s="177">
        <v>2</v>
      </c>
      <c r="FG10" s="177" t="s">
        <v>1903</v>
      </c>
      <c r="FH10" s="177" t="s">
        <v>1902</v>
      </c>
      <c r="FI10" s="174">
        <v>43920</v>
      </c>
      <c r="FJ10" s="183" t="s">
        <v>264</v>
      </c>
      <c r="FK10" s="184" t="s">
        <v>14</v>
      </c>
      <c r="FL10" s="184">
        <v>0</v>
      </c>
      <c r="FM10" s="184" t="s">
        <v>14</v>
      </c>
      <c r="FN10" s="184" t="s">
        <v>14</v>
      </c>
      <c r="FO10" s="184" t="s">
        <v>255</v>
      </c>
      <c r="FP10" s="181">
        <v>0</v>
      </c>
      <c r="FQ10" s="182">
        <v>43508</v>
      </c>
      <c r="FR10" s="183" t="s">
        <v>265</v>
      </c>
      <c r="FS10" s="177" t="s">
        <v>14</v>
      </c>
      <c r="FT10" s="177">
        <v>0</v>
      </c>
      <c r="FU10" s="177" t="s">
        <v>14</v>
      </c>
      <c r="FV10" s="177" t="s">
        <v>14</v>
      </c>
      <c r="FW10" s="177" t="s">
        <v>255</v>
      </c>
      <c r="FX10" s="177">
        <v>0</v>
      </c>
      <c r="FY10" s="174">
        <v>43508</v>
      </c>
      <c r="FZ10" s="184" t="s">
        <v>4692</v>
      </c>
      <c r="GA10" s="184">
        <v>1</v>
      </c>
      <c r="GB10" s="184" t="s">
        <v>4078</v>
      </c>
      <c r="GC10" s="184" t="s">
        <v>21</v>
      </c>
      <c r="GD10" s="184">
        <v>2</v>
      </c>
      <c r="GE10" s="184" t="s">
        <v>14</v>
      </c>
      <c r="GF10" s="184" t="s">
        <v>14</v>
      </c>
      <c r="GG10" s="185">
        <v>44355</v>
      </c>
      <c r="GH10" s="183" t="s">
        <v>4698</v>
      </c>
      <c r="GI10" s="177">
        <v>3</v>
      </c>
      <c r="GJ10" s="177" t="s">
        <v>4078</v>
      </c>
      <c r="GK10" s="177" t="s">
        <v>21</v>
      </c>
      <c r="GL10" s="177">
        <v>2</v>
      </c>
      <c r="GM10" s="177" t="s">
        <v>14</v>
      </c>
      <c r="GN10" s="177" t="s">
        <v>14</v>
      </c>
      <c r="GO10" s="174">
        <v>44355</v>
      </c>
      <c r="GP10" s="184" t="s">
        <v>4693</v>
      </c>
      <c r="GQ10" s="184">
        <v>2</v>
      </c>
      <c r="GR10" s="184" t="s">
        <v>4078</v>
      </c>
      <c r="GS10" s="184" t="s">
        <v>21</v>
      </c>
      <c r="GT10" s="184">
        <v>2</v>
      </c>
      <c r="GU10" s="184" t="s">
        <v>14</v>
      </c>
      <c r="GV10" s="184" t="s">
        <v>14</v>
      </c>
      <c r="GW10" s="185">
        <v>44355</v>
      </c>
      <c r="GX10" s="183" t="s">
        <v>4699</v>
      </c>
      <c r="GY10" s="177">
        <v>2</v>
      </c>
      <c r="GZ10" s="177" t="s">
        <v>4078</v>
      </c>
      <c r="HA10" s="177" t="s">
        <v>21</v>
      </c>
      <c r="HB10" s="177">
        <v>2</v>
      </c>
      <c r="HC10" s="177" t="s">
        <v>14</v>
      </c>
      <c r="HD10" s="177" t="s">
        <v>14</v>
      </c>
      <c r="HE10" s="174">
        <v>44355</v>
      </c>
      <c r="HF10" s="184" t="s">
        <v>4691</v>
      </c>
      <c r="HG10" s="184">
        <v>0</v>
      </c>
      <c r="HH10" s="184" t="s">
        <v>4078</v>
      </c>
      <c r="HI10" s="184" t="s">
        <v>21</v>
      </c>
      <c r="HJ10" s="184">
        <v>2</v>
      </c>
      <c r="HK10" s="184" t="s">
        <v>14</v>
      </c>
      <c r="HL10" s="184" t="s">
        <v>14</v>
      </c>
      <c r="HM10" s="185">
        <v>44355</v>
      </c>
      <c r="HN10" s="183" t="s">
        <v>4697</v>
      </c>
      <c r="HO10" s="177">
        <v>3</v>
      </c>
      <c r="HP10" s="177" t="s">
        <v>4078</v>
      </c>
      <c r="HQ10" s="177" t="s">
        <v>21</v>
      </c>
      <c r="HR10" s="177">
        <v>2</v>
      </c>
      <c r="HS10" s="177" t="s">
        <v>14</v>
      </c>
      <c r="HT10" s="177" t="s">
        <v>14</v>
      </c>
      <c r="HU10" s="174">
        <v>44355</v>
      </c>
      <c r="HV10" s="184" t="s">
        <v>4694</v>
      </c>
      <c r="HW10" s="184">
        <v>3</v>
      </c>
      <c r="HX10" s="184" t="s">
        <v>4078</v>
      </c>
      <c r="HY10" s="184" t="s">
        <v>21</v>
      </c>
      <c r="HZ10" s="184">
        <v>2</v>
      </c>
      <c r="IA10" s="184" t="s">
        <v>14</v>
      </c>
      <c r="IB10" s="184" t="s">
        <v>14</v>
      </c>
      <c r="IC10" s="185">
        <v>44355</v>
      </c>
      <c r="ID10" s="183" t="s">
        <v>4696</v>
      </c>
      <c r="IE10" s="177">
        <v>0</v>
      </c>
      <c r="IF10" s="177" t="s">
        <v>4078</v>
      </c>
      <c r="IG10" s="177" t="s">
        <v>21</v>
      </c>
      <c r="IH10" s="177">
        <v>2</v>
      </c>
      <c r="II10" s="177" t="s">
        <v>14</v>
      </c>
      <c r="IJ10" s="177" t="s">
        <v>14</v>
      </c>
      <c r="IK10" s="174">
        <v>44355</v>
      </c>
      <c r="IL10" s="184" t="s">
        <v>4695</v>
      </c>
      <c r="IM10" s="184">
        <v>3</v>
      </c>
      <c r="IN10" s="184" t="s">
        <v>4078</v>
      </c>
      <c r="IO10" s="184" t="s">
        <v>21</v>
      </c>
      <c r="IP10" s="184">
        <v>2</v>
      </c>
      <c r="IQ10" s="184" t="s">
        <v>14</v>
      </c>
      <c r="IR10" s="184" t="s">
        <v>14</v>
      </c>
      <c r="IS10" s="185">
        <v>44355</v>
      </c>
    </row>
    <row r="11" spans="1:253" s="179" customFormat="1" ht="12.75" customHeight="1" x14ac:dyDescent="0.2">
      <c r="A11" s="179" t="s">
        <v>6566</v>
      </c>
      <c r="B11" s="179" t="s">
        <v>7692</v>
      </c>
      <c r="C11" s="179" t="s">
        <v>6567</v>
      </c>
      <c r="D11" s="179" t="s">
        <v>6568</v>
      </c>
      <c r="E11" s="179" t="s">
        <v>7169</v>
      </c>
      <c r="F11" s="179" t="s">
        <v>6571</v>
      </c>
      <c r="G11" s="172">
        <v>1411780000</v>
      </c>
      <c r="H11" s="173" t="s">
        <v>6569</v>
      </c>
      <c r="I11" s="173" t="s">
        <v>41</v>
      </c>
      <c r="J11" s="173">
        <v>1</v>
      </c>
      <c r="K11" s="173" t="s">
        <v>3570</v>
      </c>
      <c r="L11" s="173" t="s">
        <v>6570</v>
      </c>
      <c r="M11" s="174">
        <v>44412</v>
      </c>
      <c r="N11" s="183" t="s">
        <v>6575</v>
      </c>
      <c r="O11" s="175">
        <v>167000</v>
      </c>
      <c r="P11" s="175" t="s">
        <v>6572</v>
      </c>
      <c r="Q11" s="175" t="s">
        <v>41</v>
      </c>
      <c r="R11" s="175">
        <v>1</v>
      </c>
      <c r="S11" s="175" t="s">
        <v>6574</v>
      </c>
      <c r="T11" s="175" t="s">
        <v>6573</v>
      </c>
      <c r="U11" s="176">
        <v>44412</v>
      </c>
      <c r="V11" s="183" t="s">
        <v>6579</v>
      </c>
      <c r="W11" s="173">
        <v>99400000</v>
      </c>
      <c r="X11" s="173" t="s">
        <v>6576</v>
      </c>
      <c r="Y11" s="173" t="s">
        <v>21</v>
      </c>
      <c r="Z11" s="173">
        <v>2</v>
      </c>
      <c r="AA11" s="173" t="s">
        <v>6578</v>
      </c>
      <c r="AB11" s="173" t="s">
        <v>6577</v>
      </c>
      <c r="AC11" s="174">
        <v>44412</v>
      </c>
      <c r="AD11" s="183" t="s">
        <v>6583</v>
      </c>
      <c r="AE11" s="181">
        <v>14500000</v>
      </c>
      <c r="AF11" s="181" t="s">
        <v>6580</v>
      </c>
      <c r="AG11" s="181" t="s">
        <v>21</v>
      </c>
      <c r="AH11" s="181">
        <v>2</v>
      </c>
      <c r="AI11" s="181" t="s">
        <v>6582</v>
      </c>
      <c r="AJ11" s="181" t="s">
        <v>6581</v>
      </c>
      <c r="AK11" s="182">
        <v>44412</v>
      </c>
      <c r="AL11" s="183" t="s">
        <v>6585</v>
      </c>
      <c r="AM11" s="173">
        <v>1471000</v>
      </c>
      <c r="AN11" s="173" t="s">
        <v>6580</v>
      </c>
      <c r="AO11" s="173" t="s">
        <v>21</v>
      </c>
      <c r="AP11" s="173">
        <v>2</v>
      </c>
      <c r="AQ11" s="173" t="s">
        <v>6584</v>
      </c>
      <c r="AR11" s="173" t="s">
        <v>6581</v>
      </c>
      <c r="AS11" s="174">
        <v>44412</v>
      </c>
      <c r="AT11" s="184" t="s">
        <v>6586</v>
      </c>
      <c r="AU11" s="181">
        <v>0</v>
      </c>
      <c r="AV11" s="181" t="s">
        <v>14</v>
      </c>
      <c r="AW11" s="181" t="s">
        <v>14</v>
      </c>
      <c r="AX11" s="181" t="s">
        <v>14</v>
      </c>
      <c r="AY11" s="181" t="s">
        <v>14</v>
      </c>
      <c r="AZ11" s="181" t="s">
        <v>14</v>
      </c>
      <c r="BA11" s="182">
        <v>44412</v>
      </c>
      <c r="BB11" s="183" t="s">
        <v>6587</v>
      </c>
      <c r="BC11" s="173">
        <v>0</v>
      </c>
      <c r="BD11" s="173" t="s">
        <v>14</v>
      </c>
      <c r="BE11" s="173" t="s">
        <v>14</v>
      </c>
      <c r="BF11" s="173" t="s">
        <v>14</v>
      </c>
      <c r="BG11" s="173" t="s">
        <v>14</v>
      </c>
      <c r="BH11" s="173" t="s">
        <v>14</v>
      </c>
      <c r="BI11" s="174">
        <v>44412</v>
      </c>
      <c r="BJ11" s="184" t="s">
        <v>6589</v>
      </c>
      <c r="BK11" s="184">
        <v>302</v>
      </c>
      <c r="BL11" s="184" t="s">
        <v>6580</v>
      </c>
      <c r="BM11" s="184" t="s">
        <v>21</v>
      </c>
      <c r="BN11" s="184">
        <v>2</v>
      </c>
      <c r="BO11" s="184" t="s">
        <v>6588</v>
      </c>
      <c r="BP11" s="181" t="s">
        <v>6581</v>
      </c>
      <c r="BQ11" s="185">
        <v>44412</v>
      </c>
      <c r="BR11" s="183" t="s">
        <v>6592</v>
      </c>
      <c r="BS11" s="177">
        <v>0</v>
      </c>
      <c r="BT11" s="177" t="s">
        <v>14</v>
      </c>
      <c r="BU11" s="177" t="s">
        <v>14</v>
      </c>
      <c r="BV11" s="177" t="s">
        <v>14</v>
      </c>
      <c r="BW11" s="177" t="s">
        <v>14</v>
      </c>
      <c r="BX11" s="177" t="s">
        <v>14</v>
      </c>
      <c r="BY11" s="174">
        <v>44412</v>
      </c>
      <c r="BZ11" s="184" t="s">
        <v>6596</v>
      </c>
      <c r="CA11" s="184">
        <v>90000</v>
      </c>
      <c r="CB11" s="184" t="s">
        <v>6593</v>
      </c>
      <c r="CC11" s="184" t="s">
        <v>21</v>
      </c>
      <c r="CD11" s="184">
        <v>2</v>
      </c>
      <c r="CE11" s="184" t="s">
        <v>6595</v>
      </c>
      <c r="CF11" s="184" t="s">
        <v>6594</v>
      </c>
      <c r="CG11" s="185">
        <v>44412</v>
      </c>
      <c r="CH11" s="183" t="s">
        <v>7997</v>
      </c>
      <c r="CI11" s="184" t="e">
        <v>#N/A</v>
      </c>
      <c r="CJ11" s="184" t="e">
        <v>#N/A</v>
      </c>
      <c r="CK11" s="184" t="e">
        <v>#N/A</v>
      </c>
      <c r="CL11" s="184" t="e">
        <v>#N/A</v>
      </c>
      <c r="CM11" s="184" t="e">
        <v>#N/A</v>
      </c>
      <c r="CN11" s="184" t="e">
        <v>#N/A</v>
      </c>
      <c r="CO11" s="186" t="e">
        <v>#N/A</v>
      </c>
      <c r="CP11" s="184" t="s">
        <v>6600</v>
      </c>
      <c r="CQ11" s="177">
        <v>17692138425</v>
      </c>
      <c r="CR11" s="177" t="s">
        <v>6597</v>
      </c>
      <c r="CS11" s="177" t="s">
        <v>21</v>
      </c>
      <c r="CT11" s="177">
        <v>2</v>
      </c>
      <c r="CU11" s="177" t="s">
        <v>6599</v>
      </c>
      <c r="CV11" s="177" t="s">
        <v>6598</v>
      </c>
      <c r="CW11" s="174">
        <v>44412</v>
      </c>
      <c r="CX11" s="184" t="s">
        <v>6604</v>
      </c>
      <c r="CY11" s="181">
        <v>200000</v>
      </c>
      <c r="CZ11" s="181" t="s">
        <v>6601</v>
      </c>
      <c r="DA11" s="181" t="s">
        <v>21</v>
      </c>
      <c r="DB11" s="181">
        <v>2</v>
      </c>
      <c r="DC11" s="181" t="s">
        <v>6603</v>
      </c>
      <c r="DD11" s="181" t="s">
        <v>6602</v>
      </c>
      <c r="DE11" s="187">
        <v>44412</v>
      </c>
      <c r="DF11" s="183" t="s">
        <v>6606</v>
      </c>
      <c r="DG11" s="173">
        <v>84900000</v>
      </c>
      <c r="DH11" s="177" t="s">
        <v>6576</v>
      </c>
      <c r="DI11" s="177" t="s">
        <v>21</v>
      </c>
      <c r="DJ11" s="177">
        <v>2</v>
      </c>
      <c r="DK11" s="177" t="s">
        <v>6605</v>
      </c>
      <c r="DL11" s="177" t="s">
        <v>6577</v>
      </c>
      <c r="DM11" s="174">
        <v>44412</v>
      </c>
      <c r="DN11" s="184" t="s">
        <v>6608</v>
      </c>
      <c r="DO11" s="181">
        <v>14300000</v>
      </c>
      <c r="DP11" s="184" t="s">
        <v>6580</v>
      </c>
      <c r="DQ11" s="184" t="s">
        <v>21</v>
      </c>
      <c r="DR11" s="184">
        <v>2</v>
      </c>
      <c r="DS11" s="184" t="s">
        <v>6607</v>
      </c>
      <c r="DT11" s="184" t="s">
        <v>6581</v>
      </c>
      <c r="DU11" s="185">
        <v>44412</v>
      </c>
      <c r="DV11" s="183" t="s">
        <v>6609</v>
      </c>
      <c r="DW11" s="173">
        <v>200000</v>
      </c>
      <c r="DX11" s="177" t="s">
        <v>6601</v>
      </c>
      <c r="DY11" s="177" t="s">
        <v>21</v>
      </c>
      <c r="DZ11" s="177">
        <v>2</v>
      </c>
      <c r="EA11" s="177" t="s">
        <v>6603</v>
      </c>
      <c r="EB11" s="177" t="s">
        <v>6602</v>
      </c>
      <c r="EC11" s="174">
        <v>44412</v>
      </c>
      <c r="ED11" s="184" t="s">
        <v>6610</v>
      </c>
      <c r="EE11" s="181">
        <v>0</v>
      </c>
      <c r="EF11" s="184" t="s">
        <v>14</v>
      </c>
      <c r="EG11" s="184" t="s">
        <v>14</v>
      </c>
      <c r="EH11" s="184" t="s">
        <v>14</v>
      </c>
      <c r="EI11" s="184" t="s">
        <v>14</v>
      </c>
      <c r="EJ11" s="184" t="s">
        <v>14</v>
      </c>
      <c r="EK11" s="185">
        <v>44412</v>
      </c>
      <c r="EL11" s="183" t="s">
        <v>6611</v>
      </c>
      <c r="EM11" s="173">
        <v>0</v>
      </c>
      <c r="EN11" s="177" t="s">
        <v>14</v>
      </c>
      <c r="EO11" s="177" t="s">
        <v>14</v>
      </c>
      <c r="EP11" s="177" t="s">
        <v>14</v>
      </c>
      <c r="EQ11" s="177" t="s">
        <v>14</v>
      </c>
      <c r="ER11" s="177" t="s">
        <v>14</v>
      </c>
      <c r="ES11" s="174">
        <v>44412</v>
      </c>
      <c r="ET11" s="184" t="s">
        <v>6591</v>
      </c>
      <c r="EU11" s="184">
        <v>18</v>
      </c>
      <c r="EV11" s="184" t="s">
        <v>6523</v>
      </c>
      <c r="EW11" s="184" t="s">
        <v>21</v>
      </c>
      <c r="EX11" s="184">
        <v>2</v>
      </c>
      <c r="EY11" s="184" t="s">
        <v>6590</v>
      </c>
      <c r="EZ11" s="184" t="s">
        <v>3683</v>
      </c>
      <c r="FA11" s="185">
        <v>44412</v>
      </c>
      <c r="FB11" s="183" t="s">
        <v>6613</v>
      </c>
      <c r="FC11" s="177">
        <v>1</v>
      </c>
      <c r="FD11" s="177" t="s">
        <v>6597</v>
      </c>
      <c r="FE11" s="177" t="s">
        <v>21</v>
      </c>
      <c r="FF11" s="177">
        <v>2</v>
      </c>
      <c r="FG11" s="177" t="s">
        <v>6612</v>
      </c>
      <c r="FH11" s="177" t="s">
        <v>6598</v>
      </c>
      <c r="FI11" s="174">
        <v>44412</v>
      </c>
      <c r="FJ11" s="183" t="s">
        <v>6614</v>
      </c>
      <c r="FK11" s="184">
        <v>0</v>
      </c>
      <c r="FL11" s="184" t="s">
        <v>14</v>
      </c>
      <c r="FM11" s="184" t="s">
        <v>14</v>
      </c>
      <c r="FN11" s="184" t="s">
        <v>14</v>
      </c>
      <c r="FO11" s="184" t="s">
        <v>14</v>
      </c>
      <c r="FP11" s="181" t="s">
        <v>14</v>
      </c>
      <c r="FQ11" s="182">
        <v>44412</v>
      </c>
      <c r="FR11" s="183" t="s">
        <v>6633</v>
      </c>
      <c r="FS11" s="177">
        <v>0</v>
      </c>
      <c r="FT11" s="177" t="s">
        <v>14</v>
      </c>
      <c r="FU11" s="177" t="s">
        <v>14</v>
      </c>
      <c r="FV11" s="177" t="s">
        <v>14</v>
      </c>
      <c r="FW11" s="177" t="s">
        <v>14</v>
      </c>
      <c r="FX11" s="177" t="s">
        <v>14</v>
      </c>
      <c r="FY11" s="174">
        <v>44414</v>
      </c>
      <c r="FZ11" s="184" t="s">
        <v>6635</v>
      </c>
      <c r="GA11" s="184">
        <v>1</v>
      </c>
      <c r="GB11" s="184" t="s">
        <v>4078</v>
      </c>
      <c r="GC11" s="184" t="s">
        <v>21</v>
      </c>
      <c r="GD11" s="184">
        <v>2</v>
      </c>
      <c r="GE11" s="184" t="s">
        <v>14</v>
      </c>
      <c r="GF11" s="184" t="s">
        <v>14</v>
      </c>
      <c r="GG11" s="185">
        <v>44414</v>
      </c>
      <c r="GH11" s="183" t="s">
        <v>6641</v>
      </c>
      <c r="GI11" s="177">
        <v>0</v>
      </c>
      <c r="GJ11" s="177" t="s">
        <v>4078</v>
      </c>
      <c r="GK11" s="177" t="s">
        <v>21</v>
      </c>
      <c r="GL11" s="177">
        <v>2</v>
      </c>
      <c r="GM11" s="177" t="s">
        <v>14</v>
      </c>
      <c r="GN11" s="177" t="s">
        <v>14</v>
      </c>
      <c r="GO11" s="174">
        <v>44414</v>
      </c>
      <c r="GP11" s="184" t="s">
        <v>6636</v>
      </c>
      <c r="GQ11" s="184">
        <v>2</v>
      </c>
      <c r="GR11" s="184" t="s">
        <v>4078</v>
      </c>
      <c r="GS11" s="184" t="s">
        <v>21</v>
      </c>
      <c r="GT11" s="184">
        <v>2</v>
      </c>
      <c r="GU11" s="184" t="s">
        <v>14</v>
      </c>
      <c r="GV11" s="184" t="s">
        <v>14</v>
      </c>
      <c r="GW11" s="185">
        <v>44414</v>
      </c>
      <c r="GX11" s="183" t="s">
        <v>6642</v>
      </c>
      <c r="GY11" s="177">
        <v>0</v>
      </c>
      <c r="GZ11" s="177" t="s">
        <v>4078</v>
      </c>
      <c r="HA11" s="177" t="s">
        <v>21</v>
      </c>
      <c r="HB11" s="177">
        <v>2</v>
      </c>
      <c r="HC11" s="177" t="s">
        <v>14</v>
      </c>
      <c r="HD11" s="177" t="s">
        <v>14</v>
      </c>
      <c r="HE11" s="174">
        <v>44414</v>
      </c>
      <c r="HF11" s="184" t="s">
        <v>6634</v>
      </c>
      <c r="HG11" s="184">
        <v>3</v>
      </c>
      <c r="HH11" s="184" t="s">
        <v>4078</v>
      </c>
      <c r="HI11" s="184" t="s">
        <v>21</v>
      </c>
      <c r="HJ11" s="184">
        <v>2</v>
      </c>
      <c r="HK11" s="184" t="s">
        <v>14</v>
      </c>
      <c r="HL11" s="184" t="s">
        <v>14</v>
      </c>
      <c r="HM11" s="185">
        <v>44414</v>
      </c>
      <c r="HN11" s="183" t="s">
        <v>6640</v>
      </c>
      <c r="HO11" s="177">
        <v>1</v>
      </c>
      <c r="HP11" s="177" t="s">
        <v>4078</v>
      </c>
      <c r="HQ11" s="177" t="s">
        <v>21</v>
      </c>
      <c r="HR11" s="177">
        <v>2</v>
      </c>
      <c r="HS11" s="177" t="s">
        <v>14</v>
      </c>
      <c r="HT11" s="177" t="s">
        <v>14</v>
      </c>
      <c r="HU11" s="174">
        <v>44414</v>
      </c>
      <c r="HV11" s="184" t="s">
        <v>6637</v>
      </c>
      <c r="HW11" s="184">
        <v>0</v>
      </c>
      <c r="HX11" s="184" t="s">
        <v>4078</v>
      </c>
      <c r="HY11" s="184" t="s">
        <v>21</v>
      </c>
      <c r="HZ11" s="184">
        <v>2</v>
      </c>
      <c r="IA11" s="184" t="s">
        <v>14</v>
      </c>
      <c r="IB11" s="184" t="s">
        <v>14</v>
      </c>
      <c r="IC11" s="185">
        <v>44414</v>
      </c>
      <c r="ID11" s="183" t="s">
        <v>6639</v>
      </c>
      <c r="IE11" s="177">
        <v>0</v>
      </c>
      <c r="IF11" s="177" t="s">
        <v>4078</v>
      </c>
      <c r="IG11" s="177" t="s">
        <v>21</v>
      </c>
      <c r="IH11" s="177">
        <v>2</v>
      </c>
      <c r="II11" s="177" t="s">
        <v>14</v>
      </c>
      <c r="IJ11" s="177" t="s">
        <v>14</v>
      </c>
      <c r="IK11" s="174">
        <v>44414</v>
      </c>
      <c r="IL11" s="184" t="s">
        <v>6638</v>
      </c>
      <c r="IM11" s="184">
        <v>2</v>
      </c>
      <c r="IN11" s="184" t="s">
        <v>4078</v>
      </c>
      <c r="IO11" s="184" t="s">
        <v>21</v>
      </c>
      <c r="IP11" s="184">
        <v>2</v>
      </c>
      <c r="IQ11" s="184" t="s">
        <v>14</v>
      </c>
      <c r="IR11" s="184" t="s">
        <v>14</v>
      </c>
      <c r="IS11" s="185">
        <v>44414</v>
      </c>
    </row>
    <row r="12" spans="1:253" s="179" customFormat="1" ht="12.75" customHeight="1" x14ac:dyDescent="0.2">
      <c r="A12" s="179" t="s">
        <v>307</v>
      </c>
      <c r="B12" s="179" t="s">
        <v>7695</v>
      </c>
      <c r="C12" s="179" t="s">
        <v>308</v>
      </c>
      <c r="D12" s="179" t="s">
        <v>309</v>
      </c>
      <c r="E12" s="179" t="s">
        <v>7172</v>
      </c>
      <c r="F12" s="179" t="s">
        <v>2597</v>
      </c>
      <c r="G12" s="172">
        <v>25876000</v>
      </c>
      <c r="H12" s="173" t="s">
        <v>1794</v>
      </c>
      <c r="I12" s="173" t="s">
        <v>21</v>
      </c>
      <c r="J12" s="173">
        <v>2</v>
      </c>
      <c r="K12" s="173" t="s">
        <v>2596</v>
      </c>
      <c r="L12" s="173" t="s">
        <v>2595</v>
      </c>
      <c r="M12" s="174">
        <v>44165</v>
      </c>
      <c r="N12" s="183" t="s">
        <v>4218</v>
      </c>
      <c r="O12" s="175">
        <v>440640</v>
      </c>
      <c r="P12" s="175" t="s">
        <v>4215</v>
      </c>
      <c r="Q12" s="175" t="s">
        <v>41</v>
      </c>
      <c r="R12" s="175">
        <v>1</v>
      </c>
      <c r="S12" s="175" t="s">
        <v>4217</v>
      </c>
      <c r="T12" s="175" t="s">
        <v>4216</v>
      </c>
      <c r="U12" s="176">
        <v>44346</v>
      </c>
      <c r="V12" s="183" t="s">
        <v>4220</v>
      </c>
      <c r="W12" s="173">
        <v>25876000</v>
      </c>
      <c r="X12" s="173" t="s">
        <v>4215</v>
      </c>
      <c r="Y12" s="173" t="s">
        <v>41</v>
      </c>
      <c r="Z12" s="173">
        <v>1</v>
      </c>
      <c r="AA12" s="173" t="s">
        <v>4219</v>
      </c>
      <c r="AB12" s="173" t="s">
        <v>4216</v>
      </c>
      <c r="AC12" s="174">
        <v>44346</v>
      </c>
      <c r="AD12" s="183" t="s">
        <v>4224</v>
      </c>
      <c r="AE12" s="181">
        <v>4343000</v>
      </c>
      <c r="AF12" s="181" t="s">
        <v>4221</v>
      </c>
      <c r="AG12" s="181" t="s">
        <v>41</v>
      </c>
      <c r="AH12" s="181">
        <v>1</v>
      </c>
      <c r="AI12" s="181" t="s">
        <v>4223</v>
      </c>
      <c r="AJ12" s="181" t="s">
        <v>4222</v>
      </c>
      <c r="AK12" s="182">
        <v>44346</v>
      </c>
      <c r="AL12" s="183" t="s">
        <v>4228</v>
      </c>
      <c r="AM12" s="173">
        <v>1946000</v>
      </c>
      <c r="AN12" s="173" t="s">
        <v>4225</v>
      </c>
      <c r="AO12" s="173" t="s">
        <v>41</v>
      </c>
      <c r="AP12" s="173">
        <v>1</v>
      </c>
      <c r="AQ12" s="173" t="s">
        <v>4227</v>
      </c>
      <c r="AR12" s="173" t="s">
        <v>4226</v>
      </c>
      <c r="AS12" s="174">
        <v>44346</v>
      </c>
      <c r="AT12" s="184" t="s">
        <v>1103</v>
      </c>
      <c r="AU12" s="181">
        <v>150</v>
      </c>
      <c r="AV12" s="181" t="s">
        <v>1101</v>
      </c>
      <c r="AW12" s="181" t="s">
        <v>21</v>
      </c>
      <c r="AX12" s="181">
        <v>2</v>
      </c>
      <c r="AY12" s="181" t="s">
        <v>1102</v>
      </c>
      <c r="AZ12" s="181" t="s">
        <v>227</v>
      </c>
      <c r="BA12" s="182">
        <v>43584</v>
      </c>
      <c r="BB12" s="183" t="s">
        <v>1208</v>
      </c>
      <c r="BC12" s="173" t="s">
        <v>14</v>
      </c>
      <c r="BD12" s="173" t="s">
        <v>1205</v>
      </c>
      <c r="BE12" s="173" t="s">
        <v>14</v>
      </c>
      <c r="BF12" s="173" t="s">
        <v>14</v>
      </c>
      <c r="BG12" s="173" t="s">
        <v>1207</v>
      </c>
      <c r="BH12" s="173" t="s">
        <v>1206</v>
      </c>
      <c r="BI12" s="174">
        <v>43642</v>
      </c>
      <c r="BJ12" s="184" t="s">
        <v>4268</v>
      </c>
      <c r="BK12" s="184">
        <v>454</v>
      </c>
      <c r="BL12" s="184" t="s">
        <v>4266</v>
      </c>
      <c r="BM12" s="184" t="s">
        <v>21</v>
      </c>
      <c r="BN12" s="184">
        <v>2</v>
      </c>
      <c r="BO12" s="184" t="s">
        <v>4267</v>
      </c>
      <c r="BP12" s="181" t="s">
        <v>3683</v>
      </c>
      <c r="BQ12" s="185">
        <v>44347</v>
      </c>
      <c r="BR12" s="183" t="s">
        <v>1345</v>
      </c>
      <c r="BS12" s="177" t="s">
        <v>14</v>
      </c>
      <c r="BT12" s="177" t="s">
        <v>14</v>
      </c>
      <c r="BU12" s="177" t="s">
        <v>14</v>
      </c>
      <c r="BV12" s="177" t="s">
        <v>14</v>
      </c>
      <c r="BW12" s="177" t="s">
        <v>1344</v>
      </c>
      <c r="BX12" s="177" t="s">
        <v>14</v>
      </c>
      <c r="BY12" s="174">
        <v>43697</v>
      </c>
      <c r="BZ12" s="184" t="s">
        <v>1346</v>
      </c>
      <c r="CA12" s="184" t="s">
        <v>14</v>
      </c>
      <c r="CB12" s="184" t="s">
        <v>14</v>
      </c>
      <c r="CC12" s="184" t="s">
        <v>14</v>
      </c>
      <c r="CD12" s="184" t="s">
        <v>14</v>
      </c>
      <c r="CE12" s="184" t="s">
        <v>1344</v>
      </c>
      <c r="CF12" s="184" t="s">
        <v>14</v>
      </c>
      <c r="CG12" s="185">
        <v>43697</v>
      </c>
      <c r="CH12" s="183" t="s">
        <v>7998</v>
      </c>
      <c r="CI12" s="184" t="e">
        <v>#N/A</v>
      </c>
      <c r="CJ12" s="184" t="e">
        <v>#N/A</v>
      </c>
      <c r="CK12" s="184" t="e">
        <v>#N/A</v>
      </c>
      <c r="CL12" s="184" t="e">
        <v>#N/A</v>
      </c>
      <c r="CM12" s="184" t="e">
        <v>#N/A</v>
      </c>
      <c r="CN12" s="184" t="e">
        <v>#N/A</v>
      </c>
      <c r="CO12" s="186" t="e">
        <v>#N/A</v>
      </c>
      <c r="CP12" s="184" t="s">
        <v>1347</v>
      </c>
      <c r="CQ12" s="177" t="s">
        <v>14</v>
      </c>
      <c r="CR12" s="177" t="s">
        <v>14</v>
      </c>
      <c r="CS12" s="177" t="s">
        <v>14</v>
      </c>
      <c r="CT12" s="177" t="s">
        <v>14</v>
      </c>
      <c r="CU12" s="177" t="s">
        <v>1344</v>
      </c>
      <c r="CV12" s="177" t="s">
        <v>14</v>
      </c>
      <c r="CW12" s="174">
        <v>43697</v>
      </c>
      <c r="CX12" s="184" t="s">
        <v>4271</v>
      </c>
      <c r="CY12" s="181">
        <v>4000000</v>
      </c>
      <c r="CZ12" s="181" t="s">
        <v>4269</v>
      </c>
      <c r="DA12" s="181" t="s">
        <v>41</v>
      </c>
      <c r="DB12" s="181">
        <v>1</v>
      </c>
      <c r="DC12" s="181" t="s">
        <v>4270</v>
      </c>
      <c r="DD12" s="181" t="s">
        <v>4216</v>
      </c>
      <c r="DE12" s="187">
        <v>44347</v>
      </c>
      <c r="DF12" s="183" t="s">
        <v>4273</v>
      </c>
      <c r="DG12" s="173">
        <v>21533000</v>
      </c>
      <c r="DH12" s="177" t="s">
        <v>4269</v>
      </c>
      <c r="DI12" s="177" t="s">
        <v>41</v>
      </c>
      <c r="DJ12" s="177">
        <v>1</v>
      </c>
      <c r="DK12" s="177" t="s">
        <v>4272</v>
      </c>
      <c r="DL12" s="177" t="s">
        <v>4216</v>
      </c>
      <c r="DM12" s="174">
        <v>44347</v>
      </c>
      <c r="DN12" s="184" t="s">
        <v>4275</v>
      </c>
      <c r="DO12" s="181">
        <v>343000</v>
      </c>
      <c r="DP12" s="184" t="s">
        <v>4274</v>
      </c>
      <c r="DQ12" s="184" t="s">
        <v>41</v>
      </c>
      <c r="DR12" s="184">
        <v>1</v>
      </c>
      <c r="DS12" s="184" t="s">
        <v>4270</v>
      </c>
      <c r="DT12" s="184" t="s">
        <v>4216</v>
      </c>
      <c r="DU12" s="185">
        <v>44347</v>
      </c>
      <c r="DV12" s="183" t="s">
        <v>4276</v>
      </c>
      <c r="DW12" s="173">
        <v>2000000</v>
      </c>
      <c r="DX12" s="177" t="s">
        <v>4269</v>
      </c>
      <c r="DY12" s="177" t="s">
        <v>41</v>
      </c>
      <c r="DZ12" s="177">
        <v>1</v>
      </c>
      <c r="EA12" s="177" t="s">
        <v>4270</v>
      </c>
      <c r="EB12" s="177" t="s">
        <v>4216</v>
      </c>
      <c r="EC12" s="174">
        <v>44347</v>
      </c>
      <c r="ED12" s="184" t="s">
        <v>4277</v>
      </c>
      <c r="EE12" s="181">
        <v>2000000</v>
      </c>
      <c r="EF12" s="184" t="s">
        <v>4269</v>
      </c>
      <c r="EG12" s="184" t="s">
        <v>41</v>
      </c>
      <c r="EH12" s="184">
        <v>1</v>
      </c>
      <c r="EI12" s="184" t="s">
        <v>4270</v>
      </c>
      <c r="EJ12" s="184" t="s">
        <v>4216</v>
      </c>
      <c r="EK12" s="185">
        <v>44347</v>
      </c>
      <c r="EL12" s="183" t="s">
        <v>4278</v>
      </c>
      <c r="EM12" s="173">
        <v>0</v>
      </c>
      <c r="EN12" s="177" t="s">
        <v>4269</v>
      </c>
      <c r="EO12" s="177" t="s">
        <v>41</v>
      </c>
      <c r="EP12" s="177">
        <v>1</v>
      </c>
      <c r="EQ12" s="177" t="s">
        <v>4270</v>
      </c>
      <c r="ER12" s="177" t="s">
        <v>4216</v>
      </c>
      <c r="ES12" s="174">
        <v>44347</v>
      </c>
      <c r="ET12" s="184" t="s">
        <v>3652</v>
      </c>
      <c r="EU12" s="184">
        <v>530</v>
      </c>
      <c r="EV12" s="184" t="s">
        <v>3650</v>
      </c>
      <c r="EW12" s="184" t="s">
        <v>21</v>
      </c>
      <c r="EX12" s="184">
        <v>2</v>
      </c>
      <c r="EY12" s="184" t="s">
        <v>3651</v>
      </c>
      <c r="EZ12" s="184" t="s">
        <v>227</v>
      </c>
      <c r="FA12" s="185">
        <v>44281</v>
      </c>
      <c r="FB12" s="183" t="s">
        <v>311</v>
      </c>
      <c r="FC12" s="177">
        <v>5</v>
      </c>
      <c r="FD12" s="177">
        <v>0</v>
      </c>
      <c r="FE12" s="177" t="s">
        <v>21</v>
      </c>
      <c r="FF12" s="177">
        <v>2</v>
      </c>
      <c r="FG12" s="177" t="s">
        <v>310</v>
      </c>
      <c r="FH12" s="177">
        <v>0</v>
      </c>
      <c r="FI12" s="174">
        <v>43509</v>
      </c>
      <c r="FJ12" s="183" t="s">
        <v>312</v>
      </c>
      <c r="FK12" s="184" t="s">
        <v>14</v>
      </c>
      <c r="FL12" s="184">
        <v>0</v>
      </c>
      <c r="FM12" s="184" t="s">
        <v>21</v>
      </c>
      <c r="FN12" s="184">
        <v>2</v>
      </c>
      <c r="FO12" s="184">
        <v>0</v>
      </c>
      <c r="FP12" s="181">
        <v>0</v>
      </c>
      <c r="FQ12" s="182">
        <v>43509</v>
      </c>
      <c r="FR12" s="183" t="s">
        <v>1348</v>
      </c>
      <c r="FS12" s="177" t="s">
        <v>14</v>
      </c>
      <c r="FT12" s="177" t="s">
        <v>14</v>
      </c>
      <c r="FU12" s="177" t="s">
        <v>14</v>
      </c>
      <c r="FV12" s="177" t="s">
        <v>14</v>
      </c>
      <c r="FW12" s="177" t="s">
        <v>1344</v>
      </c>
      <c r="FX12" s="177" t="s">
        <v>14</v>
      </c>
      <c r="FY12" s="174">
        <v>43697</v>
      </c>
      <c r="FZ12" s="184" t="s">
        <v>4491</v>
      </c>
      <c r="GA12" s="184">
        <v>1</v>
      </c>
      <c r="GB12" s="184" t="s">
        <v>4078</v>
      </c>
      <c r="GC12" s="184" t="s">
        <v>21</v>
      </c>
      <c r="GD12" s="184">
        <v>2</v>
      </c>
      <c r="GE12" s="184" t="s">
        <v>14</v>
      </c>
      <c r="GF12" s="184" t="s">
        <v>14</v>
      </c>
      <c r="GG12" s="185">
        <v>44351</v>
      </c>
      <c r="GH12" s="183" t="s">
        <v>4494</v>
      </c>
      <c r="GI12" s="177">
        <v>3</v>
      </c>
      <c r="GJ12" s="177" t="s">
        <v>4078</v>
      </c>
      <c r="GK12" s="177" t="s">
        <v>21</v>
      </c>
      <c r="GL12" s="177">
        <v>2</v>
      </c>
      <c r="GM12" s="177" t="s">
        <v>14</v>
      </c>
      <c r="GN12" s="177" t="s">
        <v>14</v>
      </c>
      <c r="GO12" s="174">
        <v>44351</v>
      </c>
      <c r="GP12" s="184" t="s">
        <v>4492</v>
      </c>
      <c r="GQ12" s="184">
        <v>3</v>
      </c>
      <c r="GR12" s="184" t="s">
        <v>4078</v>
      </c>
      <c r="GS12" s="184" t="s">
        <v>21</v>
      </c>
      <c r="GT12" s="184">
        <v>2</v>
      </c>
      <c r="GU12" s="184" t="s">
        <v>14</v>
      </c>
      <c r="GV12" s="184" t="s">
        <v>14</v>
      </c>
      <c r="GW12" s="185">
        <v>44351</v>
      </c>
      <c r="GX12" s="183" t="s">
        <v>4630</v>
      </c>
      <c r="GY12" s="177">
        <v>0</v>
      </c>
      <c r="GZ12" s="177" t="s">
        <v>4078</v>
      </c>
      <c r="HA12" s="177" t="s">
        <v>21</v>
      </c>
      <c r="HB12" s="177">
        <v>2</v>
      </c>
      <c r="HC12" s="177" t="s">
        <v>14</v>
      </c>
      <c r="HD12" s="177" t="s">
        <v>14</v>
      </c>
      <c r="HE12" s="174">
        <v>44354</v>
      </c>
      <c r="HF12" s="184" t="s">
        <v>4490</v>
      </c>
      <c r="HG12" s="184">
        <v>2</v>
      </c>
      <c r="HH12" s="184" t="s">
        <v>4078</v>
      </c>
      <c r="HI12" s="184" t="s">
        <v>21</v>
      </c>
      <c r="HJ12" s="184">
        <v>2</v>
      </c>
      <c r="HK12" s="184" t="s">
        <v>14</v>
      </c>
      <c r="HL12" s="184" t="s">
        <v>14</v>
      </c>
      <c r="HM12" s="185">
        <v>44351</v>
      </c>
      <c r="HN12" s="183" t="s">
        <v>4493</v>
      </c>
      <c r="HO12" s="177">
        <v>3</v>
      </c>
      <c r="HP12" s="177" t="s">
        <v>4078</v>
      </c>
      <c r="HQ12" s="177" t="s">
        <v>21</v>
      </c>
      <c r="HR12" s="177">
        <v>2</v>
      </c>
      <c r="HS12" s="177" t="s">
        <v>14</v>
      </c>
      <c r="HT12" s="177" t="s">
        <v>14</v>
      </c>
      <c r="HU12" s="174">
        <v>44351</v>
      </c>
      <c r="HV12" s="184" t="s">
        <v>4627</v>
      </c>
      <c r="HW12" s="184">
        <v>3</v>
      </c>
      <c r="HX12" s="184" t="s">
        <v>4078</v>
      </c>
      <c r="HY12" s="184" t="s">
        <v>21</v>
      </c>
      <c r="HZ12" s="184">
        <v>2</v>
      </c>
      <c r="IA12" s="184" t="s">
        <v>14</v>
      </c>
      <c r="IB12" s="184" t="s">
        <v>14</v>
      </c>
      <c r="IC12" s="185">
        <v>44354</v>
      </c>
      <c r="ID12" s="183" t="s">
        <v>4629</v>
      </c>
      <c r="IE12" s="177">
        <v>1</v>
      </c>
      <c r="IF12" s="177" t="s">
        <v>4078</v>
      </c>
      <c r="IG12" s="177" t="s">
        <v>21</v>
      </c>
      <c r="IH12" s="177">
        <v>2</v>
      </c>
      <c r="II12" s="177" t="s">
        <v>14</v>
      </c>
      <c r="IJ12" s="177" t="s">
        <v>14</v>
      </c>
      <c r="IK12" s="174">
        <v>44354</v>
      </c>
      <c r="IL12" s="184" t="s">
        <v>4628</v>
      </c>
      <c r="IM12" s="184">
        <v>3</v>
      </c>
      <c r="IN12" s="184" t="s">
        <v>4078</v>
      </c>
      <c r="IO12" s="184" t="s">
        <v>21</v>
      </c>
      <c r="IP12" s="184">
        <v>2</v>
      </c>
      <c r="IQ12" s="184" t="s">
        <v>14</v>
      </c>
      <c r="IR12" s="184" t="s">
        <v>14</v>
      </c>
      <c r="IS12" s="185">
        <v>44354</v>
      </c>
    </row>
    <row r="13" spans="1:253" s="179" customFormat="1" ht="12.75" customHeight="1" x14ac:dyDescent="0.2">
      <c r="A13" s="179" t="s">
        <v>313</v>
      </c>
      <c r="B13" s="179" t="s">
        <v>7677</v>
      </c>
      <c r="C13" s="179" t="s">
        <v>314</v>
      </c>
      <c r="D13" s="179" t="s">
        <v>309</v>
      </c>
      <c r="E13" s="179" t="s">
        <v>7172</v>
      </c>
      <c r="F13" s="179" t="s">
        <v>2598</v>
      </c>
      <c r="G13" s="172">
        <v>25876000</v>
      </c>
      <c r="H13" s="173" t="s">
        <v>1794</v>
      </c>
      <c r="I13" s="173" t="s">
        <v>21</v>
      </c>
      <c r="J13" s="173">
        <v>2</v>
      </c>
      <c r="K13" s="173" t="s">
        <v>2596</v>
      </c>
      <c r="L13" s="173" t="s">
        <v>2595</v>
      </c>
      <c r="M13" s="174">
        <v>44165</v>
      </c>
      <c r="N13" s="183" t="s">
        <v>1355</v>
      </c>
      <c r="O13" s="175">
        <v>34263</v>
      </c>
      <c r="P13" s="175" t="s">
        <v>1353</v>
      </c>
      <c r="Q13" s="175" t="s">
        <v>41</v>
      </c>
      <c r="R13" s="175">
        <v>1</v>
      </c>
      <c r="S13" s="175" t="s">
        <v>1354</v>
      </c>
      <c r="T13" s="175" t="s">
        <v>326</v>
      </c>
      <c r="U13" s="176">
        <v>43697</v>
      </c>
      <c r="V13" s="183" t="s">
        <v>3383</v>
      </c>
      <c r="W13" s="173">
        <v>4483000</v>
      </c>
      <c r="X13" s="173" t="s">
        <v>3380</v>
      </c>
      <c r="Y13" s="173" t="s">
        <v>21</v>
      </c>
      <c r="Z13" s="173">
        <v>2</v>
      </c>
      <c r="AA13" s="173" t="s">
        <v>3382</v>
      </c>
      <c r="AB13" s="173" t="s">
        <v>3381</v>
      </c>
      <c r="AC13" s="174">
        <v>44252</v>
      </c>
      <c r="AD13" s="183" t="s">
        <v>3385</v>
      </c>
      <c r="AE13" s="181">
        <v>1984000</v>
      </c>
      <c r="AF13" s="181" t="s">
        <v>3380</v>
      </c>
      <c r="AG13" s="181" t="s">
        <v>21</v>
      </c>
      <c r="AH13" s="181">
        <v>2</v>
      </c>
      <c r="AI13" s="181" t="s">
        <v>3384</v>
      </c>
      <c r="AJ13" s="181" t="s">
        <v>3381</v>
      </c>
      <c r="AK13" s="182">
        <v>44252</v>
      </c>
      <c r="AL13" s="183" t="s">
        <v>3656</v>
      </c>
      <c r="AM13" s="173">
        <v>562000</v>
      </c>
      <c r="AN13" s="173" t="s">
        <v>3653</v>
      </c>
      <c r="AO13" s="173" t="s">
        <v>21</v>
      </c>
      <c r="AP13" s="173">
        <v>2</v>
      </c>
      <c r="AQ13" s="173" t="s">
        <v>3655</v>
      </c>
      <c r="AR13" s="173" t="s">
        <v>3654</v>
      </c>
      <c r="AS13" s="174">
        <v>44281</v>
      </c>
      <c r="AT13" s="184" t="s">
        <v>1352</v>
      </c>
      <c r="AU13" s="181" t="s">
        <v>14</v>
      </c>
      <c r="AV13" s="181" t="s">
        <v>1338</v>
      </c>
      <c r="AW13" s="181" t="s">
        <v>14</v>
      </c>
      <c r="AX13" s="181" t="s">
        <v>14</v>
      </c>
      <c r="AY13" s="181" t="s">
        <v>1351</v>
      </c>
      <c r="AZ13" s="181" t="s">
        <v>1338</v>
      </c>
      <c r="BA13" s="182">
        <v>43697</v>
      </c>
      <c r="BB13" s="183" t="s">
        <v>1350</v>
      </c>
      <c r="BC13" s="173" t="s">
        <v>14</v>
      </c>
      <c r="BD13" s="173" t="s">
        <v>1338</v>
      </c>
      <c r="BE13" s="173" t="s">
        <v>14</v>
      </c>
      <c r="BF13" s="173" t="s">
        <v>14</v>
      </c>
      <c r="BG13" s="173" t="s">
        <v>1349</v>
      </c>
      <c r="BH13" s="173" t="s">
        <v>1338</v>
      </c>
      <c r="BI13" s="174">
        <v>43697</v>
      </c>
      <c r="BJ13" s="184" t="s">
        <v>3658</v>
      </c>
      <c r="BK13" s="184">
        <v>244</v>
      </c>
      <c r="BL13" s="184" t="s">
        <v>3650</v>
      </c>
      <c r="BM13" s="184" t="s">
        <v>21</v>
      </c>
      <c r="BN13" s="184">
        <v>2</v>
      </c>
      <c r="BO13" s="184" t="s">
        <v>3657</v>
      </c>
      <c r="BP13" s="181" t="s">
        <v>227</v>
      </c>
      <c r="BQ13" s="185">
        <v>44281</v>
      </c>
      <c r="BR13" s="183" t="s">
        <v>315</v>
      </c>
      <c r="BS13" s="177" t="s">
        <v>14</v>
      </c>
      <c r="BT13" s="177">
        <v>0</v>
      </c>
      <c r="BU13" s="177" t="s">
        <v>21</v>
      </c>
      <c r="BV13" s="177">
        <v>2</v>
      </c>
      <c r="BW13" s="177">
        <v>0</v>
      </c>
      <c r="BX13" s="177">
        <v>0</v>
      </c>
      <c r="BY13" s="174">
        <v>43509</v>
      </c>
      <c r="BZ13" s="184" t="s">
        <v>316</v>
      </c>
      <c r="CA13" s="184" t="s">
        <v>14</v>
      </c>
      <c r="CB13" s="184">
        <v>0</v>
      </c>
      <c r="CC13" s="184" t="s">
        <v>14</v>
      </c>
      <c r="CD13" s="184" t="s">
        <v>14</v>
      </c>
      <c r="CE13" s="184">
        <v>0</v>
      </c>
      <c r="CF13" s="184">
        <v>0</v>
      </c>
      <c r="CG13" s="185">
        <v>43509</v>
      </c>
      <c r="CH13" s="183" t="s">
        <v>7999</v>
      </c>
      <c r="CI13" s="184" t="e">
        <v>#N/A</v>
      </c>
      <c r="CJ13" s="184" t="e">
        <v>#N/A</v>
      </c>
      <c r="CK13" s="184" t="e">
        <v>#N/A</v>
      </c>
      <c r="CL13" s="184" t="e">
        <v>#N/A</v>
      </c>
      <c r="CM13" s="184" t="e">
        <v>#N/A</v>
      </c>
      <c r="CN13" s="184" t="e">
        <v>#N/A</v>
      </c>
      <c r="CO13" s="186" t="e">
        <v>#N/A</v>
      </c>
      <c r="CP13" s="184" t="s">
        <v>320</v>
      </c>
      <c r="CQ13" s="177">
        <v>5.2</v>
      </c>
      <c r="CR13" s="177" t="s">
        <v>317</v>
      </c>
      <c r="CS13" s="177" t="s">
        <v>21</v>
      </c>
      <c r="CT13" s="177">
        <v>2</v>
      </c>
      <c r="CU13" s="177" t="s">
        <v>319</v>
      </c>
      <c r="CV13" s="177" t="s">
        <v>318</v>
      </c>
      <c r="CW13" s="174">
        <v>43509</v>
      </c>
      <c r="CX13" s="184" t="s">
        <v>3387</v>
      </c>
      <c r="CY13" s="181">
        <v>630000</v>
      </c>
      <c r="CZ13" s="181" t="s">
        <v>3380</v>
      </c>
      <c r="DA13" s="181" t="s">
        <v>21</v>
      </c>
      <c r="DB13" s="181">
        <v>2</v>
      </c>
      <c r="DC13" s="181" t="s">
        <v>3386</v>
      </c>
      <c r="DD13" s="181" t="s">
        <v>3381</v>
      </c>
      <c r="DE13" s="187">
        <v>44252</v>
      </c>
      <c r="DF13" s="183" t="s">
        <v>3388</v>
      </c>
      <c r="DG13" s="173">
        <v>2499000</v>
      </c>
      <c r="DH13" s="177" t="s">
        <v>3380</v>
      </c>
      <c r="DI13" s="177" t="s">
        <v>21</v>
      </c>
      <c r="DJ13" s="177">
        <v>2</v>
      </c>
      <c r="DK13" s="177" t="s">
        <v>3386</v>
      </c>
      <c r="DL13" s="177" t="s">
        <v>3381</v>
      </c>
      <c r="DM13" s="174">
        <v>44252</v>
      </c>
      <c r="DN13" s="184" t="s">
        <v>3389</v>
      </c>
      <c r="DO13" s="181">
        <v>1354000</v>
      </c>
      <c r="DP13" s="184" t="s">
        <v>3380</v>
      </c>
      <c r="DQ13" s="184" t="s">
        <v>21</v>
      </c>
      <c r="DR13" s="184">
        <v>2</v>
      </c>
      <c r="DS13" s="184" t="s">
        <v>3386</v>
      </c>
      <c r="DT13" s="184" t="s">
        <v>3381</v>
      </c>
      <c r="DU13" s="185">
        <v>44252</v>
      </c>
      <c r="DV13" s="183" t="s">
        <v>3390</v>
      </c>
      <c r="DW13" s="173">
        <v>616000</v>
      </c>
      <c r="DX13" s="177" t="s">
        <v>3380</v>
      </c>
      <c r="DY13" s="177" t="s">
        <v>21</v>
      </c>
      <c r="DZ13" s="177">
        <v>2</v>
      </c>
      <c r="EA13" s="177" t="s">
        <v>3386</v>
      </c>
      <c r="EB13" s="177" t="s">
        <v>3381</v>
      </c>
      <c r="EC13" s="174">
        <v>44252</v>
      </c>
      <c r="ED13" s="184" t="s">
        <v>3391</v>
      </c>
      <c r="EE13" s="181">
        <v>14000</v>
      </c>
      <c r="EF13" s="184" t="s">
        <v>3380</v>
      </c>
      <c r="EG13" s="184" t="s">
        <v>21</v>
      </c>
      <c r="EH13" s="184">
        <v>2</v>
      </c>
      <c r="EI13" s="184" t="s">
        <v>3386</v>
      </c>
      <c r="EJ13" s="184" t="s">
        <v>3381</v>
      </c>
      <c r="EK13" s="185">
        <v>44252</v>
      </c>
      <c r="EL13" s="183" t="s">
        <v>3392</v>
      </c>
      <c r="EM13" s="173">
        <v>0</v>
      </c>
      <c r="EN13" s="177" t="s">
        <v>3380</v>
      </c>
      <c r="EO13" s="177" t="s">
        <v>21</v>
      </c>
      <c r="EP13" s="177">
        <v>2</v>
      </c>
      <c r="EQ13" s="177" t="s">
        <v>3386</v>
      </c>
      <c r="ER13" s="177" t="s">
        <v>3381</v>
      </c>
      <c r="ES13" s="174">
        <v>44252</v>
      </c>
      <c r="ET13" s="184" t="s">
        <v>3659</v>
      </c>
      <c r="EU13" s="184">
        <v>530</v>
      </c>
      <c r="EV13" s="184" t="s">
        <v>3650</v>
      </c>
      <c r="EW13" s="184" t="s">
        <v>21</v>
      </c>
      <c r="EX13" s="184">
        <v>2</v>
      </c>
      <c r="EY13" s="184" t="s">
        <v>3651</v>
      </c>
      <c r="EZ13" s="184" t="s">
        <v>227</v>
      </c>
      <c r="FA13" s="185">
        <v>44281</v>
      </c>
      <c r="FB13" s="183" t="s">
        <v>1105</v>
      </c>
      <c r="FC13" s="177">
        <v>5</v>
      </c>
      <c r="FD13" s="177" t="s">
        <v>14</v>
      </c>
      <c r="FE13" s="177" t="s">
        <v>41</v>
      </c>
      <c r="FF13" s="177">
        <v>1</v>
      </c>
      <c r="FG13" s="177" t="s">
        <v>1104</v>
      </c>
      <c r="FH13" s="177" t="s">
        <v>14</v>
      </c>
      <c r="FI13" s="174">
        <v>43584</v>
      </c>
      <c r="FJ13" s="183" t="s">
        <v>321</v>
      </c>
      <c r="FK13" s="184" t="s">
        <v>14</v>
      </c>
      <c r="FL13" s="184">
        <v>0</v>
      </c>
      <c r="FM13" s="184" t="s">
        <v>21</v>
      </c>
      <c r="FN13" s="184">
        <v>2</v>
      </c>
      <c r="FO13" s="184">
        <v>0</v>
      </c>
      <c r="FP13" s="181">
        <v>0</v>
      </c>
      <c r="FQ13" s="182">
        <v>43509</v>
      </c>
      <c r="FR13" s="183" t="s">
        <v>322</v>
      </c>
      <c r="FS13" s="177" t="s">
        <v>14</v>
      </c>
      <c r="FT13" s="177">
        <v>0</v>
      </c>
      <c r="FU13" s="177" t="s">
        <v>21</v>
      </c>
      <c r="FV13" s="177">
        <v>2</v>
      </c>
      <c r="FW13" s="177">
        <v>0</v>
      </c>
      <c r="FX13" s="177">
        <v>0</v>
      </c>
      <c r="FY13" s="174">
        <v>43509</v>
      </c>
      <c r="FZ13" s="184" t="s">
        <v>4496</v>
      </c>
      <c r="GA13" s="184">
        <v>1</v>
      </c>
      <c r="GB13" s="184" t="s">
        <v>4078</v>
      </c>
      <c r="GC13" s="184" t="s">
        <v>21</v>
      </c>
      <c r="GD13" s="184">
        <v>2</v>
      </c>
      <c r="GE13" s="184" t="s">
        <v>14</v>
      </c>
      <c r="GF13" s="184" t="s">
        <v>14</v>
      </c>
      <c r="GG13" s="185">
        <v>44351</v>
      </c>
      <c r="GH13" s="183" t="s">
        <v>4502</v>
      </c>
      <c r="GI13" s="177">
        <v>2</v>
      </c>
      <c r="GJ13" s="177" t="s">
        <v>4078</v>
      </c>
      <c r="GK13" s="177" t="s">
        <v>21</v>
      </c>
      <c r="GL13" s="177">
        <v>2</v>
      </c>
      <c r="GM13" s="177" t="s">
        <v>14</v>
      </c>
      <c r="GN13" s="177" t="s">
        <v>14</v>
      </c>
      <c r="GO13" s="174">
        <v>44351</v>
      </c>
      <c r="GP13" s="184" t="s">
        <v>4497</v>
      </c>
      <c r="GQ13" s="184">
        <v>1</v>
      </c>
      <c r="GR13" s="184" t="s">
        <v>4078</v>
      </c>
      <c r="GS13" s="184" t="s">
        <v>21</v>
      </c>
      <c r="GT13" s="184">
        <v>2</v>
      </c>
      <c r="GU13" s="184" t="s">
        <v>14</v>
      </c>
      <c r="GV13" s="184" t="s">
        <v>14</v>
      </c>
      <c r="GW13" s="185">
        <v>44351</v>
      </c>
      <c r="GX13" s="183" t="s">
        <v>4503</v>
      </c>
      <c r="GY13" s="177">
        <v>0</v>
      </c>
      <c r="GZ13" s="177" t="s">
        <v>4078</v>
      </c>
      <c r="HA13" s="177" t="s">
        <v>21</v>
      </c>
      <c r="HB13" s="177">
        <v>2</v>
      </c>
      <c r="HC13" s="177" t="s">
        <v>14</v>
      </c>
      <c r="HD13" s="177" t="s">
        <v>14</v>
      </c>
      <c r="HE13" s="174">
        <v>44351</v>
      </c>
      <c r="HF13" s="184" t="s">
        <v>4495</v>
      </c>
      <c r="HG13" s="184">
        <v>0</v>
      </c>
      <c r="HH13" s="184" t="s">
        <v>4078</v>
      </c>
      <c r="HI13" s="184" t="s">
        <v>21</v>
      </c>
      <c r="HJ13" s="184">
        <v>2</v>
      </c>
      <c r="HK13" s="184" t="s">
        <v>14</v>
      </c>
      <c r="HL13" s="184" t="s">
        <v>14</v>
      </c>
      <c r="HM13" s="185">
        <v>44351</v>
      </c>
      <c r="HN13" s="183" t="s">
        <v>4501</v>
      </c>
      <c r="HO13" s="177">
        <v>3</v>
      </c>
      <c r="HP13" s="177" t="s">
        <v>4078</v>
      </c>
      <c r="HQ13" s="177" t="s">
        <v>21</v>
      </c>
      <c r="HR13" s="177">
        <v>2</v>
      </c>
      <c r="HS13" s="177" t="s">
        <v>14</v>
      </c>
      <c r="HT13" s="177" t="s">
        <v>14</v>
      </c>
      <c r="HU13" s="174">
        <v>44351</v>
      </c>
      <c r="HV13" s="184" t="s">
        <v>4498</v>
      </c>
      <c r="HW13" s="184">
        <v>2</v>
      </c>
      <c r="HX13" s="184" t="s">
        <v>4078</v>
      </c>
      <c r="HY13" s="184" t="s">
        <v>21</v>
      </c>
      <c r="HZ13" s="184">
        <v>2</v>
      </c>
      <c r="IA13" s="184" t="s">
        <v>14</v>
      </c>
      <c r="IB13" s="184" t="s">
        <v>14</v>
      </c>
      <c r="IC13" s="185">
        <v>44351</v>
      </c>
      <c r="ID13" s="183" t="s">
        <v>4500</v>
      </c>
      <c r="IE13" s="177">
        <v>0</v>
      </c>
      <c r="IF13" s="177" t="s">
        <v>4078</v>
      </c>
      <c r="IG13" s="177" t="s">
        <v>21</v>
      </c>
      <c r="IH13" s="177">
        <v>2</v>
      </c>
      <c r="II13" s="177" t="s">
        <v>14</v>
      </c>
      <c r="IJ13" s="177" t="s">
        <v>14</v>
      </c>
      <c r="IK13" s="174">
        <v>44351</v>
      </c>
      <c r="IL13" s="184" t="s">
        <v>4499</v>
      </c>
      <c r="IM13" s="184">
        <v>3</v>
      </c>
      <c r="IN13" s="184" t="s">
        <v>4078</v>
      </c>
      <c r="IO13" s="184" t="s">
        <v>21</v>
      </c>
      <c r="IP13" s="184">
        <v>2</v>
      </c>
      <c r="IQ13" s="184" t="s">
        <v>14</v>
      </c>
      <c r="IR13" s="184" t="s">
        <v>14</v>
      </c>
      <c r="IS13" s="185">
        <v>44351</v>
      </c>
    </row>
    <row r="14" spans="1:253" s="179" customFormat="1" ht="12.75" customHeight="1" x14ac:dyDescent="0.2">
      <c r="A14" s="179" t="s">
        <v>323</v>
      </c>
      <c r="B14" s="179" t="s">
        <v>7677</v>
      </c>
      <c r="C14" s="179" t="s">
        <v>324</v>
      </c>
      <c r="D14" s="179" t="s">
        <v>309</v>
      </c>
      <c r="E14" s="179" t="s">
        <v>7172</v>
      </c>
      <c r="F14" s="179" t="s">
        <v>2599</v>
      </c>
      <c r="G14" s="172">
        <v>25876000</v>
      </c>
      <c r="H14" s="173" t="s">
        <v>1794</v>
      </c>
      <c r="I14" s="173" t="s">
        <v>21</v>
      </c>
      <c r="J14" s="173">
        <v>2</v>
      </c>
      <c r="K14" s="173" t="s">
        <v>2596</v>
      </c>
      <c r="L14" s="173" t="s">
        <v>2595</v>
      </c>
      <c r="M14" s="174">
        <v>44165</v>
      </c>
      <c r="N14" s="183" t="s">
        <v>328</v>
      </c>
      <c r="O14" s="175">
        <v>76850</v>
      </c>
      <c r="P14" s="175" t="s">
        <v>325</v>
      </c>
      <c r="Q14" s="175" t="s">
        <v>21</v>
      </c>
      <c r="R14" s="175">
        <v>2</v>
      </c>
      <c r="S14" s="175" t="s">
        <v>327</v>
      </c>
      <c r="T14" s="175" t="s">
        <v>326</v>
      </c>
      <c r="U14" s="176">
        <v>43509</v>
      </c>
      <c r="V14" s="183" t="s">
        <v>3393</v>
      </c>
      <c r="W14" s="173">
        <v>4476000</v>
      </c>
      <c r="X14" s="173" t="s">
        <v>3380</v>
      </c>
      <c r="Y14" s="173" t="s">
        <v>21</v>
      </c>
      <c r="Z14" s="173">
        <v>2</v>
      </c>
      <c r="AA14" s="173" t="s">
        <v>3382</v>
      </c>
      <c r="AB14" s="173" t="s">
        <v>3381</v>
      </c>
      <c r="AC14" s="174">
        <v>44252</v>
      </c>
      <c r="AD14" s="183" t="s">
        <v>3394</v>
      </c>
      <c r="AE14" s="181">
        <v>2449000</v>
      </c>
      <c r="AF14" s="181" t="s">
        <v>3380</v>
      </c>
      <c r="AG14" s="181" t="s">
        <v>21</v>
      </c>
      <c r="AH14" s="181">
        <v>2</v>
      </c>
      <c r="AI14" s="181" t="s">
        <v>3384</v>
      </c>
      <c r="AJ14" s="181" t="s">
        <v>3381</v>
      </c>
      <c r="AK14" s="182">
        <v>44252</v>
      </c>
      <c r="AL14" s="183" t="s">
        <v>3663</v>
      </c>
      <c r="AM14" s="173">
        <v>1117000</v>
      </c>
      <c r="AN14" s="173" t="s">
        <v>3660</v>
      </c>
      <c r="AO14" s="173" t="s">
        <v>21</v>
      </c>
      <c r="AP14" s="173">
        <v>2</v>
      </c>
      <c r="AQ14" s="173" t="s">
        <v>3662</v>
      </c>
      <c r="AR14" s="173" t="s">
        <v>3661</v>
      </c>
      <c r="AS14" s="174">
        <v>44281</v>
      </c>
      <c r="AT14" s="184" t="s">
        <v>1363</v>
      </c>
      <c r="AU14" s="181" t="s">
        <v>14</v>
      </c>
      <c r="AV14" s="181" t="s">
        <v>1338</v>
      </c>
      <c r="AW14" s="181" t="s">
        <v>14</v>
      </c>
      <c r="AX14" s="181" t="s">
        <v>14</v>
      </c>
      <c r="AY14" s="181" t="s">
        <v>1351</v>
      </c>
      <c r="AZ14" s="181" t="s">
        <v>1338</v>
      </c>
      <c r="BA14" s="182">
        <v>43697</v>
      </c>
      <c r="BB14" s="183" t="s">
        <v>1209</v>
      </c>
      <c r="BC14" s="173" t="s">
        <v>14</v>
      </c>
      <c r="BD14" s="173" t="s">
        <v>1205</v>
      </c>
      <c r="BE14" s="173" t="s">
        <v>14</v>
      </c>
      <c r="BF14" s="173" t="s">
        <v>14</v>
      </c>
      <c r="BG14" s="173" t="s">
        <v>1207</v>
      </c>
      <c r="BH14" s="173" t="s">
        <v>1206</v>
      </c>
      <c r="BI14" s="174">
        <v>43642</v>
      </c>
      <c r="BJ14" s="184" t="s">
        <v>3665</v>
      </c>
      <c r="BK14" s="184">
        <v>286</v>
      </c>
      <c r="BL14" s="184" t="s">
        <v>3650</v>
      </c>
      <c r="BM14" s="184" t="s">
        <v>21</v>
      </c>
      <c r="BN14" s="184">
        <v>2</v>
      </c>
      <c r="BO14" s="184" t="s">
        <v>3664</v>
      </c>
      <c r="BP14" s="181" t="s">
        <v>227</v>
      </c>
      <c r="BQ14" s="185">
        <v>44281</v>
      </c>
      <c r="BR14" s="183" t="s">
        <v>1357</v>
      </c>
      <c r="BS14" s="177" t="s">
        <v>14</v>
      </c>
      <c r="BT14" s="177" t="s">
        <v>1338</v>
      </c>
      <c r="BU14" s="177" t="s">
        <v>14</v>
      </c>
      <c r="BV14" s="177" t="s">
        <v>14</v>
      </c>
      <c r="BW14" s="177" t="s">
        <v>1356</v>
      </c>
      <c r="BX14" s="177" t="s">
        <v>1338</v>
      </c>
      <c r="BY14" s="174">
        <v>43697</v>
      </c>
      <c r="BZ14" s="184" t="s">
        <v>1358</v>
      </c>
      <c r="CA14" s="184" t="s">
        <v>14</v>
      </c>
      <c r="CB14" s="184" t="s">
        <v>1338</v>
      </c>
      <c r="CC14" s="184" t="s">
        <v>14</v>
      </c>
      <c r="CD14" s="184" t="s">
        <v>14</v>
      </c>
      <c r="CE14" s="184" t="s">
        <v>1356</v>
      </c>
      <c r="CF14" s="184" t="s">
        <v>1338</v>
      </c>
      <c r="CG14" s="185">
        <v>43697</v>
      </c>
      <c r="CH14" s="183" t="s">
        <v>8000</v>
      </c>
      <c r="CI14" s="184" t="e">
        <v>#N/A</v>
      </c>
      <c r="CJ14" s="184" t="e">
        <v>#N/A</v>
      </c>
      <c r="CK14" s="184" t="e">
        <v>#N/A</v>
      </c>
      <c r="CL14" s="184" t="e">
        <v>#N/A</v>
      </c>
      <c r="CM14" s="184" t="e">
        <v>#N/A</v>
      </c>
      <c r="CN14" s="184" t="e">
        <v>#N/A</v>
      </c>
      <c r="CO14" s="186" t="e">
        <v>#N/A</v>
      </c>
      <c r="CP14" s="184" t="s">
        <v>1362</v>
      </c>
      <c r="CQ14" s="177" t="s">
        <v>14</v>
      </c>
      <c r="CR14" s="177" t="s">
        <v>1338</v>
      </c>
      <c r="CS14" s="177" t="s">
        <v>14</v>
      </c>
      <c r="CT14" s="177" t="s">
        <v>14</v>
      </c>
      <c r="CU14" s="177" t="s">
        <v>1356</v>
      </c>
      <c r="CV14" s="177" t="s">
        <v>1338</v>
      </c>
      <c r="CW14" s="174">
        <v>43697</v>
      </c>
      <c r="CX14" s="184" t="s">
        <v>3395</v>
      </c>
      <c r="CY14" s="181">
        <v>960000</v>
      </c>
      <c r="CZ14" s="181" t="s">
        <v>3380</v>
      </c>
      <c r="DA14" s="181" t="s">
        <v>21</v>
      </c>
      <c r="DB14" s="181">
        <v>2</v>
      </c>
      <c r="DC14" s="181" t="s">
        <v>3386</v>
      </c>
      <c r="DD14" s="181" t="s">
        <v>3381</v>
      </c>
      <c r="DE14" s="187">
        <v>44252</v>
      </c>
      <c r="DF14" s="183" t="s">
        <v>3396</v>
      </c>
      <c r="DG14" s="173">
        <v>2027000</v>
      </c>
      <c r="DH14" s="177" t="s">
        <v>3380</v>
      </c>
      <c r="DI14" s="177" t="s">
        <v>21</v>
      </c>
      <c r="DJ14" s="177">
        <v>2</v>
      </c>
      <c r="DK14" s="177" t="s">
        <v>3386</v>
      </c>
      <c r="DL14" s="177" t="s">
        <v>3381</v>
      </c>
      <c r="DM14" s="174">
        <v>44252</v>
      </c>
      <c r="DN14" s="184" t="s">
        <v>3397</v>
      </c>
      <c r="DO14" s="181">
        <v>1489000</v>
      </c>
      <c r="DP14" s="184" t="s">
        <v>3380</v>
      </c>
      <c r="DQ14" s="184" t="s">
        <v>21</v>
      </c>
      <c r="DR14" s="184">
        <v>2</v>
      </c>
      <c r="DS14" s="184" t="s">
        <v>3386</v>
      </c>
      <c r="DT14" s="184" t="s">
        <v>3381</v>
      </c>
      <c r="DU14" s="185">
        <v>44252</v>
      </c>
      <c r="DV14" s="183" t="s">
        <v>3398</v>
      </c>
      <c r="DW14" s="173">
        <v>882000</v>
      </c>
      <c r="DX14" s="177" t="s">
        <v>3380</v>
      </c>
      <c r="DY14" s="177" t="s">
        <v>21</v>
      </c>
      <c r="DZ14" s="177">
        <v>2</v>
      </c>
      <c r="EA14" s="177" t="s">
        <v>3386</v>
      </c>
      <c r="EB14" s="177" t="s">
        <v>3381</v>
      </c>
      <c r="EC14" s="174">
        <v>44252</v>
      </c>
      <c r="ED14" s="184" t="s">
        <v>3399</v>
      </c>
      <c r="EE14" s="181">
        <v>78000</v>
      </c>
      <c r="EF14" s="184" t="s">
        <v>3380</v>
      </c>
      <c r="EG14" s="184" t="s">
        <v>21</v>
      </c>
      <c r="EH14" s="184">
        <v>2</v>
      </c>
      <c r="EI14" s="184" t="s">
        <v>3386</v>
      </c>
      <c r="EJ14" s="184" t="s">
        <v>3381</v>
      </c>
      <c r="EK14" s="185">
        <v>44252</v>
      </c>
      <c r="EL14" s="183" t="s">
        <v>3400</v>
      </c>
      <c r="EM14" s="173">
        <v>0</v>
      </c>
      <c r="EN14" s="177" t="s">
        <v>3380</v>
      </c>
      <c r="EO14" s="177" t="s">
        <v>21</v>
      </c>
      <c r="EP14" s="177">
        <v>2</v>
      </c>
      <c r="EQ14" s="177" t="s">
        <v>3386</v>
      </c>
      <c r="ER14" s="177" t="s">
        <v>3381</v>
      </c>
      <c r="ES14" s="174">
        <v>44252</v>
      </c>
      <c r="ET14" s="184" t="s">
        <v>3666</v>
      </c>
      <c r="EU14" s="184">
        <v>530</v>
      </c>
      <c r="EV14" s="184" t="s">
        <v>3650</v>
      </c>
      <c r="EW14" s="184" t="s">
        <v>21</v>
      </c>
      <c r="EX14" s="184">
        <v>2</v>
      </c>
      <c r="EY14" s="184" t="s">
        <v>3651</v>
      </c>
      <c r="EZ14" s="184" t="s">
        <v>227</v>
      </c>
      <c r="FA14" s="185">
        <v>44281</v>
      </c>
      <c r="FB14" s="183" t="s">
        <v>1361</v>
      </c>
      <c r="FC14" s="177">
        <v>4</v>
      </c>
      <c r="FD14" s="177" t="s">
        <v>152</v>
      </c>
      <c r="FE14" s="177" t="s">
        <v>21</v>
      </c>
      <c r="FF14" s="177">
        <v>2</v>
      </c>
      <c r="FG14" s="177" t="s">
        <v>1360</v>
      </c>
      <c r="FH14" s="177" t="s">
        <v>1359</v>
      </c>
      <c r="FI14" s="174">
        <v>43697</v>
      </c>
      <c r="FJ14" s="183" t="s">
        <v>329</v>
      </c>
      <c r="FK14" s="184" t="s">
        <v>14</v>
      </c>
      <c r="FL14" s="184">
        <v>0</v>
      </c>
      <c r="FM14" s="184" t="s">
        <v>21</v>
      </c>
      <c r="FN14" s="184">
        <v>2</v>
      </c>
      <c r="FO14" s="184">
        <v>0</v>
      </c>
      <c r="FP14" s="181">
        <v>0</v>
      </c>
      <c r="FQ14" s="182">
        <v>43509</v>
      </c>
      <c r="FR14" s="183" t="s">
        <v>333</v>
      </c>
      <c r="FS14" s="177">
        <v>377500</v>
      </c>
      <c r="FT14" s="177" t="s">
        <v>330</v>
      </c>
      <c r="FU14" s="177" t="s">
        <v>21</v>
      </c>
      <c r="FV14" s="177">
        <v>2</v>
      </c>
      <c r="FW14" s="177" t="s">
        <v>332</v>
      </c>
      <c r="FX14" s="177" t="s">
        <v>331</v>
      </c>
      <c r="FY14" s="174">
        <v>43509</v>
      </c>
      <c r="FZ14" s="184" t="s">
        <v>4426</v>
      </c>
      <c r="GA14" s="184">
        <v>1</v>
      </c>
      <c r="GB14" s="184" t="s">
        <v>4078</v>
      </c>
      <c r="GC14" s="184" t="s">
        <v>21</v>
      </c>
      <c r="GD14" s="184">
        <v>2</v>
      </c>
      <c r="GE14" s="184" t="s">
        <v>14</v>
      </c>
      <c r="GF14" s="184" t="s">
        <v>14</v>
      </c>
      <c r="GG14" s="185">
        <v>44350</v>
      </c>
      <c r="GH14" s="183" t="s">
        <v>4432</v>
      </c>
      <c r="GI14" s="177">
        <v>3</v>
      </c>
      <c r="GJ14" s="177" t="s">
        <v>4078</v>
      </c>
      <c r="GK14" s="177" t="s">
        <v>21</v>
      </c>
      <c r="GL14" s="177">
        <v>2</v>
      </c>
      <c r="GM14" s="177" t="s">
        <v>14</v>
      </c>
      <c r="GN14" s="177" t="s">
        <v>14</v>
      </c>
      <c r="GO14" s="174">
        <v>44350</v>
      </c>
      <c r="GP14" s="184" t="s">
        <v>4427</v>
      </c>
      <c r="GQ14" s="184">
        <v>3</v>
      </c>
      <c r="GR14" s="184" t="s">
        <v>4078</v>
      </c>
      <c r="GS14" s="184" t="s">
        <v>21</v>
      </c>
      <c r="GT14" s="184">
        <v>2</v>
      </c>
      <c r="GU14" s="184" t="s">
        <v>14</v>
      </c>
      <c r="GV14" s="184" t="s">
        <v>14</v>
      </c>
      <c r="GW14" s="185">
        <v>44350</v>
      </c>
      <c r="GX14" s="183" t="s">
        <v>4433</v>
      </c>
      <c r="GY14" s="177">
        <v>0</v>
      </c>
      <c r="GZ14" s="177" t="s">
        <v>4078</v>
      </c>
      <c r="HA14" s="177" t="s">
        <v>21</v>
      </c>
      <c r="HB14" s="177">
        <v>2</v>
      </c>
      <c r="HC14" s="177" t="s">
        <v>14</v>
      </c>
      <c r="HD14" s="177" t="s">
        <v>14</v>
      </c>
      <c r="HE14" s="174">
        <v>44350</v>
      </c>
      <c r="HF14" s="184" t="s">
        <v>4425</v>
      </c>
      <c r="HG14" s="184">
        <v>2</v>
      </c>
      <c r="HH14" s="184" t="s">
        <v>4078</v>
      </c>
      <c r="HI14" s="184" t="s">
        <v>21</v>
      </c>
      <c r="HJ14" s="184">
        <v>2</v>
      </c>
      <c r="HK14" s="184" t="s">
        <v>14</v>
      </c>
      <c r="HL14" s="184" t="s">
        <v>14</v>
      </c>
      <c r="HM14" s="185">
        <v>44350</v>
      </c>
      <c r="HN14" s="183" t="s">
        <v>4431</v>
      </c>
      <c r="HO14" s="177">
        <v>3</v>
      </c>
      <c r="HP14" s="177" t="s">
        <v>4078</v>
      </c>
      <c r="HQ14" s="177" t="s">
        <v>21</v>
      </c>
      <c r="HR14" s="177">
        <v>2</v>
      </c>
      <c r="HS14" s="177" t="s">
        <v>14</v>
      </c>
      <c r="HT14" s="177" t="s">
        <v>14</v>
      </c>
      <c r="HU14" s="174">
        <v>44350</v>
      </c>
      <c r="HV14" s="184" t="s">
        <v>4428</v>
      </c>
      <c r="HW14" s="184">
        <v>3</v>
      </c>
      <c r="HX14" s="184" t="s">
        <v>4078</v>
      </c>
      <c r="HY14" s="184" t="s">
        <v>21</v>
      </c>
      <c r="HZ14" s="184">
        <v>2</v>
      </c>
      <c r="IA14" s="184" t="s">
        <v>14</v>
      </c>
      <c r="IB14" s="184" t="s">
        <v>14</v>
      </c>
      <c r="IC14" s="185">
        <v>44350</v>
      </c>
      <c r="ID14" s="183" t="s">
        <v>4430</v>
      </c>
      <c r="IE14" s="177">
        <v>0</v>
      </c>
      <c r="IF14" s="177" t="s">
        <v>4078</v>
      </c>
      <c r="IG14" s="177" t="s">
        <v>21</v>
      </c>
      <c r="IH14" s="177">
        <v>2</v>
      </c>
      <c r="II14" s="177" t="s">
        <v>14</v>
      </c>
      <c r="IJ14" s="177" t="s">
        <v>14</v>
      </c>
      <c r="IK14" s="174">
        <v>44350</v>
      </c>
      <c r="IL14" s="184" t="s">
        <v>4429</v>
      </c>
      <c r="IM14" s="184">
        <v>3</v>
      </c>
      <c r="IN14" s="184" t="s">
        <v>4078</v>
      </c>
      <c r="IO14" s="184" t="s">
        <v>21</v>
      </c>
      <c r="IP14" s="184">
        <v>2</v>
      </c>
      <c r="IQ14" s="184" t="s">
        <v>14</v>
      </c>
      <c r="IR14" s="184" t="s">
        <v>14</v>
      </c>
      <c r="IS14" s="185">
        <v>44350</v>
      </c>
    </row>
    <row r="15" spans="1:253" s="179" customFormat="1" ht="12.75" customHeight="1" x14ac:dyDescent="0.2">
      <c r="A15" s="179" t="s">
        <v>334</v>
      </c>
      <c r="B15" s="179" t="s">
        <v>7685</v>
      </c>
      <c r="C15" s="179" t="s">
        <v>335</v>
      </c>
      <c r="D15" s="179" t="s">
        <v>309</v>
      </c>
      <c r="E15" s="179" t="s">
        <v>7172</v>
      </c>
      <c r="F15" s="179" t="s">
        <v>2600</v>
      </c>
      <c r="G15" s="172">
        <v>25876000</v>
      </c>
      <c r="H15" s="173" t="s">
        <v>1794</v>
      </c>
      <c r="I15" s="173" t="s">
        <v>21</v>
      </c>
      <c r="J15" s="173">
        <v>2</v>
      </c>
      <c r="K15" s="173" t="s">
        <v>2596</v>
      </c>
      <c r="L15" s="173" t="s">
        <v>2595</v>
      </c>
      <c r="M15" s="174">
        <v>44165</v>
      </c>
      <c r="N15" s="183" t="s">
        <v>342</v>
      </c>
      <c r="O15" s="175">
        <v>172703</v>
      </c>
      <c r="P15" s="175" t="s">
        <v>325</v>
      </c>
      <c r="Q15" s="175" t="s">
        <v>21</v>
      </c>
      <c r="R15" s="175">
        <v>2</v>
      </c>
      <c r="S15" s="175" t="s">
        <v>341</v>
      </c>
      <c r="T15" s="175" t="s">
        <v>326</v>
      </c>
      <c r="U15" s="176">
        <v>43509</v>
      </c>
      <c r="V15" s="183" t="s">
        <v>3288</v>
      </c>
      <c r="W15" s="173">
        <v>1565000</v>
      </c>
      <c r="X15" s="173" t="s">
        <v>3224</v>
      </c>
      <c r="Y15" s="173" t="s">
        <v>21</v>
      </c>
      <c r="Z15" s="173">
        <v>2</v>
      </c>
      <c r="AA15" s="173" t="s">
        <v>3287</v>
      </c>
      <c r="AB15" s="173" t="s">
        <v>3286</v>
      </c>
      <c r="AC15" s="174">
        <v>44225</v>
      </c>
      <c r="AD15" s="183" t="s">
        <v>3290</v>
      </c>
      <c r="AE15" s="181">
        <v>316000</v>
      </c>
      <c r="AF15" s="181" t="s">
        <v>3224</v>
      </c>
      <c r="AG15" s="181" t="s">
        <v>21</v>
      </c>
      <c r="AH15" s="181">
        <v>2</v>
      </c>
      <c r="AI15" s="181" t="s">
        <v>3289</v>
      </c>
      <c r="AJ15" s="181" t="s">
        <v>3286</v>
      </c>
      <c r="AK15" s="182">
        <v>44225</v>
      </c>
      <c r="AL15" s="183" t="s">
        <v>3670</v>
      </c>
      <c r="AM15" s="173">
        <v>320000</v>
      </c>
      <c r="AN15" s="173" t="s">
        <v>3667</v>
      </c>
      <c r="AO15" s="173" t="s">
        <v>21</v>
      </c>
      <c r="AP15" s="173">
        <v>2</v>
      </c>
      <c r="AQ15" s="173" t="s">
        <v>3669</v>
      </c>
      <c r="AR15" s="173" t="s">
        <v>3668</v>
      </c>
      <c r="AS15" s="174">
        <v>44281</v>
      </c>
      <c r="AT15" s="184" t="s">
        <v>340</v>
      </c>
      <c r="AU15" s="181">
        <v>0</v>
      </c>
      <c r="AV15" s="181">
        <v>0</v>
      </c>
      <c r="AW15" s="181" t="s">
        <v>21</v>
      </c>
      <c r="AX15" s="181">
        <v>2</v>
      </c>
      <c r="AY15" s="181">
        <v>0</v>
      </c>
      <c r="AZ15" s="181">
        <v>0</v>
      </c>
      <c r="BA15" s="182">
        <v>43509</v>
      </c>
      <c r="BB15" s="183" t="s">
        <v>1210</v>
      </c>
      <c r="BC15" s="173" t="s">
        <v>14</v>
      </c>
      <c r="BD15" s="173" t="s">
        <v>1205</v>
      </c>
      <c r="BE15" s="173" t="s">
        <v>14</v>
      </c>
      <c r="BF15" s="173" t="s">
        <v>14</v>
      </c>
      <c r="BG15" s="173" t="s">
        <v>1207</v>
      </c>
      <c r="BH15" s="173" t="s">
        <v>1206</v>
      </c>
      <c r="BI15" s="174">
        <v>43642</v>
      </c>
      <c r="BJ15" s="184" t="s">
        <v>3264</v>
      </c>
      <c r="BK15" s="184" t="s">
        <v>14</v>
      </c>
      <c r="BL15" s="184" t="s">
        <v>14</v>
      </c>
      <c r="BM15" s="184" t="s">
        <v>14</v>
      </c>
      <c r="BN15" s="184" t="s">
        <v>14</v>
      </c>
      <c r="BO15" s="184" t="s">
        <v>14</v>
      </c>
      <c r="BP15" s="181" t="s">
        <v>14</v>
      </c>
      <c r="BQ15" s="185">
        <v>44225</v>
      </c>
      <c r="BR15" s="183" t="s">
        <v>336</v>
      </c>
      <c r="BS15" s="177">
        <v>0</v>
      </c>
      <c r="BT15" s="177">
        <v>0</v>
      </c>
      <c r="BU15" s="177" t="s">
        <v>21</v>
      </c>
      <c r="BV15" s="177">
        <v>2</v>
      </c>
      <c r="BW15" s="177">
        <v>0</v>
      </c>
      <c r="BX15" s="177">
        <v>0</v>
      </c>
      <c r="BY15" s="174">
        <v>43509</v>
      </c>
      <c r="BZ15" s="184" t="s">
        <v>337</v>
      </c>
      <c r="CA15" s="184">
        <v>0</v>
      </c>
      <c r="CB15" s="184">
        <v>0</v>
      </c>
      <c r="CC15" s="184" t="s">
        <v>21</v>
      </c>
      <c r="CD15" s="184">
        <v>2</v>
      </c>
      <c r="CE15" s="184">
        <v>0</v>
      </c>
      <c r="CF15" s="184">
        <v>0</v>
      </c>
      <c r="CG15" s="185">
        <v>43509</v>
      </c>
      <c r="CH15" s="183" t="s">
        <v>8001</v>
      </c>
      <c r="CI15" s="184" t="e">
        <v>#N/A</v>
      </c>
      <c r="CJ15" s="184" t="e">
        <v>#N/A</v>
      </c>
      <c r="CK15" s="184" t="e">
        <v>#N/A</v>
      </c>
      <c r="CL15" s="184" t="e">
        <v>#N/A</v>
      </c>
      <c r="CM15" s="184" t="e">
        <v>#N/A</v>
      </c>
      <c r="CN15" s="184" t="e">
        <v>#N/A</v>
      </c>
      <c r="CO15" s="186" t="e">
        <v>#N/A</v>
      </c>
      <c r="CP15" s="184" t="s">
        <v>339</v>
      </c>
      <c r="CQ15" s="177" t="s">
        <v>14</v>
      </c>
      <c r="CR15" s="177">
        <v>0</v>
      </c>
      <c r="CS15" s="177" t="s">
        <v>21</v>
      </c>
      <c r="CT15" s="177">
        <v>2</v>
      </c>
      <c r="CU15" s="177">
        <v>0</v>
      </c>
      <c r="CV15" s="177">
        <v>0</v>
      </c>
      <c r="CW15" s="174">
        <v>43509</v>
      </c>
      <c r="CX15" s="184" t="s">
        <v>3292</v>
      </c>
      <c r="CY15" s="181">
        <v>316000</v>
      </c>
      <c r="CZ15" s="181" t="s">
        <v>3224</v>
      </c>
      <c r="DA15" s="181" t="s">
        <v>21</v>
      </c>
      <c r="DB15" s="181">
        <v>2</v>
      </c>
      <c r="DC15" s="181" t="s">
        <v>3291</v>
      </c>
      <c r="DD15" s="181" t="s">
        <v>3286</v>
      </c>
      <c r="DE15" s="187">
        <v>44225</v>
      </c>
      <c r="DF15" s="183" t="s">
        <v>3293</v>
      </c>
      <c r="DG15" s="173">
        <v>1249000</v>
      </c>
      <c r="DH15" s="177" t="s">
        <v>3224</v>
      </c>
      <c r="DI15" s="177" t="s">
        <v>21</v>
      </c>
      <c r="DJ15" s="177">
        <v>2</v>
      </c>
      <c r="DK15" s="177" t="s">
        <v>3291</v>
      </c>
      <c r="DL15" s="177" t="s">
        <v>3286</v>
      </c>
      <c r="DM15" s="174">
        <v>44225</v>
      </c>
      <c r="DN15" s="184" t="s">
        <v>3294</v>
      </c>
      <c r="DO15" s="181">
        <v>0</v>
      </c>
      <c r="DP15" s="184" t="s">
        <v>3224</v>
      </c>
      <c r="DQ15" s="184" t="s">
        <v>21</v>
      </c>
      <c r="DR15" s="184">
        <v>2</v>
      </c>
      <c r="DS15" s="184" t="s">
        <v>3291</v>
      </c>
      <c r="DT15" s="184" t="s">
        <v>3286</v>
      </c>
      <c r="DU15" s="185">
        <v>44225</v>
      </c>
      <c r="DV15" s="183" t="s">
        <v>3295</v>
      </c>
      <c r="DW15" s="173">
        <v>316000</v>
      </c>
      <c r="DX15" s="177" t="s">
        <v>3224</v>
      </c>
      <c r="DY15" s="177" t="s">
        <v>21</v>
      </c>
      <c r="DZ15" s="177">
        <v>2</v>
      </c>
      <c r="EA15" s="177" t="s">
        <v>3291</v>
      </c>
      <c r="EB15" s="177" t="s">
        <v>3286</v>
      </c>
      <c r="EC15" s="174">
        <v>44225</v>
      </c>
      <c r="ED15" s="184" t="s">
        <v>3296</v>
      </c>
      <c r="EE15" s="181">
        <v>0</v>
      </c>
      <c r="EF15" s="184" t="s">
        <v>3224</v>
      </c>
      <c r="EG15" s="184" t="s">
        <v>21</v>
      </c>
      <c r="EH15" s="184">
        <v>2</v>
      </c>
      <c r="EI15" s="184" t="s">
        <v>3291</v>
      </c>
      <c r="EJ15" s="184" t="s">
        <v>3286</v>
      </c>
      <c r="EK15" s="185">
        <v>44225</v>
      </c>
      <c r="EL15" s="183" t="s">
        <v>3297</v>
      </c>
      <c r="EM15" s="173">
        <v>0</v>
      </c>
      <c r="EN15" s="177" t="s">
        <v>3224</v>
      </c>
      <c r="EO15" s="177" t="s">
        <v>21</v>
      </c>
      <c r="EP15" s="177">
        <v>2</v>
      </c>
      <c r="EQ15" s="177" t="s">
        <v>3291</v>
      </c>
      <c r="ER15" s="177" t="s">
        <v>3286</v>
      </c>
      <c r="ES15" s="174">
        <v>44225</v>
      </c>
      <c r="ET15" s="184" t="s">
        <v>3671</v>
      </c>
      <c r="EU15" s="184">
        <v>530</v>
      </c>
      <c r="EV15" s="184" t="s">
        <v>3650</v>
      </c>
      <c r="EW15" s="184" t="s">
        <v>21</v>
      </c>
      <c r="EX15" s="184">
        <v>2</v>
      </c>
      <c r="EY15" s="184" t="s">
        <v>3651</v>
      </c>
      <c r="EZ15" s="184" t="s">
        <v>227</v>
      </c>
      <c r="FA15" s="185">
        <v>44281</v>
      </c>
      <c r="FB15" s="183" t="s">
        <v>338</v>
      </c>
      <c r="FC15" s="177">
        <v>3</v>
      </c>
      <c r="FD15" s="177">
        <v>0</v>
      </c>
      <c r="FE15" s="177" t="s">
        <v>21</v>
      </c>
      <c r="FF15" s="177">
        <v>2</v>
      </c>
      <c r="FG15" s="177">
        <v>0</v>
      </c>
      <c r="FH15" s="177">
        <v>0</v>
      </c>
      <c r="FI15" s="174">
        <v>43509</v>
      </c>
      <c r="FJ15" s="183" t="s">
        <v>343</v>
      </c>
      <c r="FK15" s="184" t="s">
        <v>14</v>
      </c>
      <c r="FL15" s="184">
        <v>0</v>
      </c>
      <c r="FM15" s="184" t="s">
        <v>21</v>
      </c>
      <c r="FN15" s="184">
        <v>2</v>
      </c>
      <c r="FO15" s="184">
        <v>0</v>
      </c>
      <c r="FP15" s="181">
        <v>0</v>
      </c>
      <c r="FQ15" s="182">
        <v>43509</v>
      </c>
      <c r="FR15" s="183" t="s">
        <v>344</v>
      </c>
      <c r="FS15" s="177" t="s">
        <v>14</v>
      </c>
      <c r="FT15" s="177">
        <v>0</v>
      </c>
      <c r="FU15" s="177" t="s">
        <v>21</v>
      </c>
      <c r="FV15" s="177">
        <v>2</v>
      </c>
      <c r="FW15" s="177">
        <v>0</v>
      </c>
      <c r="FX15" s="177">
        <v>0</v>
      </c>
      <c r="FY15" s="174">
        <v>43509</v>
      </c>
      <c r="FZ15" s="184" t="s">
        <v>4435</v>
      </c>
      <c r="GA15" s="184">
        <v>1</v>
      </c>
      <c r="GB15" s="184" t="s">
        <v>4078</v>
      </c>
      <c r="GC15" s="184" t="s">
        <v>21</v>
      </c>
      <c r="GD15" s="184">
        <v>2</v>
      </c>
      <c r="GE15" s="184" t="s">
        <v>14</v>
      </c>
      <c r="GF15" s="184" t="s">
        <v>14</v>
      </c>
      <c r="GG15" s="185">
        <v>44350</v>
      </c>
      <c r="GH15" s="183" t="s">
        <v>4441</v>
      </c>
      <c r="GI15" s="177">
        <v>2</v>
      </c>
      <c r="GJ15" s="177" t="s">
        <v>4078</v>
      </c>
      <c r="GK15" s="177" t="s">
        <v>21</v>
      </c>
      <c r="GL15" s="177">
        <v>2</v>
      </c>
      <c r="GM15" s="177" t="s">
        <v>14</v>
      </c>
      <c r="GN15" s="177" t="s">
        <v>14</v>
      </c>
      <c r="GO15" s="174">
        <v>44350</v>
      </c>
      <c r="GP15" s="184" t="s">
        <v>4436</v>
      </c>
      <c r="GQ15" s="184">
        <v>0</v>
      </c>
      <c r="GR15" s="184" t="s">
        <v>4078</v>
      </c>
      <c r="GS15" s="184" t="s">
        <v>21</v>
      </c>
      <c r="GT15" s="184">
        <v>2</v>
      </c>
      <c r="GU15" s="184" t="s">
        <v>14</v>
      </c>
      <c r="GV15" s="184" t="s">
        <v>14</v>
      </c>
      <c r="GW15" s="185">
        <v>44350</v>
      </c>
      <c r="GX15" s="183" t="s">
        <v>4442</v>
      </c>
      <c r="GY15" s="177">
        <v>0</v>
      </c>
      <c r="GZ15" s="177" t="s">
        <v>4078</v>
      </c>
      <c r="HA15" s="177" t="s">
        <v>21</v>
      </c>
      <c r="HB15" s="177">
        <v>2</v>
      </c>
      <c r="HC15" s="177" t="s">
        <v>14</v>
      </c>
      <c r="HD15" s="177" t="s">
        <v>14</v>
      </c>
      <c r="HE15" s="174">
        <v>44350</v>
      </c>
      <c r="HF15" s="184" t="s">
        <v>4434</v>
      </c>
      <c r="HG15" s="184">
        <v>0</v>
      </c>
      <c r="HH15" s="184" t="s">
        <v>4078</v>
      </c>
      <c r="HI15" s="184" t="s">
        <v>21</v>
      </c>
      <c r="HJ15" s="184">
        <v>2</v>
      </c>
      <c r="HK15" s="184" t="s">
        <v>14</v>
      </c>
      <c r="HL15" s="184" t="s">
        <v>14</v>
      </c>
      <c r="HM15" s="185">
        <v>44350</v>
      </c>
      <c r="HN15" s="183" t="s">
        <v>4440</v>
      </c>
      <c r="HO15" s="177">
        <v>2</v>
      </c>
      <c r="HP15" s="177" t="s">
        <v>4078</v>
      </c>
      <c r="HQ15" s="177" t="s">
        <v>21</v>
      </c>
      <c r="HR15" s="177">
        <v>2</v>
      </c>
      <c r="HS15" s="177" t="s">
        <v>14</v>
      </c>
      <c r="HT15" s="177" t="s">
        <v>14</v>
      </c>
      <c r="HU15" s="174">
        <v>44350</v>
      </c>
      <c r="HV15" s="184" t="s">
        <v>4437</v>
      </c>
      <c r="HW15" s="184">
        <v>0</v>
      </c>
      <c r="HX15" s="184" t="s">
        <v>4078</v>
      </c>
      <c r="HY15" s="184" t="s">
        <v>21</v>
      </c>
      <c r="HZ15" s="184">
        <v>2</v>
      </c>
      <c r="IA15" s="184" t="s">
        <v>14</v>
      </c>
      <c r="IB15" s="184" t="s">
        <v>14</v>
      </c>
      <c r="IC15" s="185">
        <v>44350</v>
      </c>
      <c r="ID15" s="183" t="s">
        <v>4439</v>
      </c>
      <c r="IE15" s="177">
        <v>1</v>
      </c>
      <c r="IF15" s="177" t="s">
        <v>4078</v>
      </c>
      <c r="IG15" s="177" t="s">
        <v>21</v>
      </c>
      <c r="IH15" s="177">
        <v>2</v>
      </c>
      <c r="II15" s="177" t="s">
        <v>14</v>
      </c>
      <c r="IJ15" s="177" t="s">
        <v>14</v>
      </c>
      <c r="IK15" s="174">
        <v>44350</v>
      </c>
      <c r="IL15" s="184" t="s">
        <v>4438</v>
      </c>
      <c r="IM15" s="184">
        <v>1</v>
      </c>
      <c r="IN15" s="184" t="s">
        <v>4078</v>
      </c>
      <c r="IO15" s="184" t="s">
        <v>21</v>
      </c>
      <c r="IP15" s="184">
        <v>2</v>
      </c>
      <c r="IQ15" s="184" t="s">
        <v>14</v>
      </c>
      <c r="IR15" s="184" t="s">
        <v>14</v>
      </c>
      <c r="IS15" s="185">
        <v>44350</v>
      </c>
    </row>
    <row r="16" spans="1:253" s="179" customFormat="1" ht="12.75" customHeight="1" x14ac:dyDescent="0.2">
      <c r="A16" s="179" t="s">
        <v>345</v>
      </c>
      <c r="B16" s="179" t="s">
        <v>7672</v>
      </c>
      <c r="C16" s="179" t="s">
        <v>346</v>
      </c>
      <c r="D16" s="179" t="s">
        <v>347</v>
      </c>
      <c r="E16" s="179" t="s">
        <v>7173</v>
      </c>
      <c r="F16" s="179" t="s">
        <v>3714</v>
      </c>
      <c r="G16" s="172">
        <v>102743000</v>
      </c>
      <c r="H16" s="173" t="s">
        <v>3711</v>
      </c>
      <c r="I16" s="173" t="s">
        <v>21</v>
      </c>
      <c r="J16" s="173">
        <v>2</v>
      </c>
      <c r="K16" s="173" t="s">
        <v>3713</v>
      </c>
      <c r="L16" s="173" t="s">
        <v>3712</v>
      </c>
      <c r="M16" s="174">
        <v>44281</v>
      </c>
      <c r="N16" s="183" t="s">
        <v>2282</v>
      </c>
      <c r="O16" s="175">
        <v>2267048</v>
      </c>
      <c r="P16" s="175" t="s">
        <v>2279</v>
      </c>
      <c r="Q16" s="175" t="s">
        <v>41</v>
      </c>
      <c r="R16" s="175">
        <v>1</v>
      </c>
      <c r="S16" s="175" t="s">
        <v>2281</v>
      </c>
      <c r="T16" s="175" t="s">
        <v>2280</v>
      </c>
      <c r="U16" s="176">
        <v>44109</v>
      </c>
      <c r="V16" s="183" t="s">
        <v>3715</v>
      </c>
      <c r="W16" s="173">
        <v>102743000</v>
      </c>
      <c r="X16" s="173" t="s">
        <v>3711</v>
      </c>
      <c r="Y16" s="173" t="s">
        <v>21</v>
      </c>
      <c r="Z16" s="173">
        <v>2</v>
      </c>
      <c r="AA16" s="173" t="s">
        <v>3713</v>
      </c>
      <c r="AB16" s="173" t="s">
        <v>3712</v>
      </c>
      <c r="AC16" s="174">
        <v>44281</v>
      </c>
      <c r="AD16" s="183" t="s">
        <v>2813</v>
      </c>
      <c r="AE16" s="181">
        <v>49870000</v>
      </c>
      <c r="AF16" s="181" t="s">
        <v>2810</v>
      </c>
      <c r="AG16" s="181" t="s">
        <v>59</v>
      </c>
      <c r="AH16" s="181">
        <v>3</v>
      </c>
      <c r="AI16" s="181" t="s">
        <v>2812</v>
      </c>
      <c r="AJ16" s="181" t="s">
        <v>2811</v>
      </c>
      <c r="AK16" s="182">
        <v>44204</v>
      </c>
      <c r="AL16" s="183" t="s">
        <v>6372</v>
      </c>
      <c r="AM16" s="173">
        <v>10339000</v>
      </c>
      <c r="AN16" s="173" t="s">
        <v>6369</v>
      </c>
      <c r="AO16" s="173" t="s">
        <v>41</v>
      </c>
      <c r="AP16" s="173">
        <v>1</v>
      </c>
      <c r="AQ16" s="173" t="s">
        <v>6371</v>
      </c>
      <c r="AR16" s="173" t="s">
        <v>6370</v>
      </c>
      <c r="AS16" s="174">
        <v>44396</v>
      </c>
      <c r="AT16" s="184" t="s">
        <v>1431</v>
      </c>
      <c r="AU16" s="181" t="s">
        <v>14</v>
      </c>
      <c r="AV16" s="181" t="s">
        <v>14</v>
      </c>
      <c r="AW16" s="181" t="s">
        <v>14</v>
      </c>
      <c r="AX16" s="181" t="s">
        <v>14</v>
      </c>
      <c r="AY16" s="181" t="s">
        <v>14</v>
      </c>
      <c r="AZ16" s="181" t="s">
        <v>14</v>
      </c>
      <c r="BA16" s="182">
        <v>43770</v>
      </c>
      <c r="BB16" s="183" t="s">
        <v>1710</v>
      </c>
      <c r="BC16" s="173" t="s">
        <v>14</v>
      </c>
      <c r="BD16" s="173" t="s">
        <v>14</v>
      </c>
      <c r="BE16" s="173" t="s">
        <v>14</v>
      </c>
      <c r="BF16" s="173" t="s">
        <v>14</v>
      </c>
      <c r="BG16" s="173" t="s">
        <v>1709</v>
      </c>
      <c r="BH16" s="173" t="s">
        <v>14</v>
      </c>
      <c r="BI16" s="174">
        <v>43819</v>
      </c>
      <c r="BJ16" s="184" t="s">
        <v>6375</v>
      </c>
      <c r="BK16" s="184">
        <v>1954</v>
      </c>
      <c r="BL16" s="184" t="s">
        <v>6373</v>
      </c>
      <c r="BM16" s="184" t="s">
        <v>41</v>
      </c>
      <c r="BN16" s="184">
        <v>1</v>
      </c>
      <c r="BO16" s="184" t="s">
        <v>6374</v>
      </c>
      <c r="BP16" s="181" t="s">
        <v>3683</v>
      </c>
      <c r="BQ16" s="185">
        <v>44396</v>
      </c>
      <c r="BR16" s="183" t="s">
        <v>348</v>
      </c>
      <c r="BS16" s="177" t="s">
        <v>14</v>
      </c>
      <c r="BT16" s="177">
        <v>0</v>
      </c>
      <c r="BU16" s="177" t="s">
        <v>21</v>
      </c>
      <c r="BV16" s="177">
        <v>2</v>
      </c>
      <c r="BW16" s="177">
        <v>0</v>
      </c>
      <c r="BX16" s="177">
        <v>0</v>
      </c>
      <c r="BY16" s="174">
        <v>43509</v>
      </c>
      <c r="BZ16" s="184" t="s">
        <v>349</v>
      </c>
      <c r="CA16" s="184" t="s">
        <v>14</v>
      </c>
      <c r="CB16" s="184">
        <v>0</v>
      </c>
      <c r="CC16" s="184" t="s">
        <v>14</v>
      </c>
      <c r="CD16" s="184" t="s">
        <v>14</v>
      </c>
      <c r="CE16" s="184">
        <v>0</v>
      </c>
      <c r="CF16" s="184">
        <v>0</v>
      </c>
      <c r="CG16" s="185">
        <v>43509</v>
      </c>
      <c r="CH16" s="183" t="s">
        <v>8002</v>
      </c>
      <c r="CI16" s="184" t="e">
        <v>#N/A</v>
      </c>
      <c r="CJ16" s="184" t="e">
        <v>#N/A</v>
      </c>
      <c r="CK16" s="184" t="e">
        <v>#N/A</v>
      </c>
      <c r="CL16" s="184" t="e">
        <v>#N/A</v>
      </c>
      <c r="CM16" s="184" t="e">
        <v>#N/A</v>
      </c>
      <c r="CN16" s="184" t="e">
        <v>#N/A</v>
      </c>
      <c r="CO16" s="186" t="e">
        <v>#N/A</v>
      </c>
      <c r="CP16" s="184" t="s">
        <v>354</v>
      </c>
      <c r="CQ16" s="177">
        <v>1700</v>
      </c>
      <c r="CR16" s="177" t="s">
        <v>351</v>
      </c>
      <c r="CS16" s="177" t="s">
        <v>21</v>
      </c>
      <c r="CT16" s="177">
        <v>2</v>
      </c>
      <c r="CU16" s="177" t="s">
        <v>353</v>
      </c>
      <c r="CV16" s="177" t="s">
        <v>352</v>
      </c>
      <c r="CW16" s="174">
        <v>43509</v>
      </c>
      <c r="CX16" s="184" t="s">
        <v>2817</v>
      </c>
      <c r="CY16" s="181">
        <v>19600000</v>
      </c>
      <c r="CZ16" s="181" t="s">
        <v>2814</v>
      </c>
      <c r="DA16" s="181" t="s">
        <v>21</v>
      </c>
      <c r="DB16" s="181">
        <v>2</v>
      </c>
      <c r="DC16" s="181" t="s">
        <v>2816</v>
      </c>
      <c r="DD16" s="181" t="s">
        <v>2815</v>
      </c>
      <c r="DE16" s="187">
        <v>44204</v>
      </c>
      <c r="DF16" s="183" t="s">
        <v>2818</v>
      </c>
      <c r="DG16" s="173">
        <v>52920000</v>
      </c>
      <c r="DH16" s="177" t="s">
        <v>2814</v>
      </c>
      <c r="DI16" s="177" t="s">
        <v>21</v>
      </c>
      <c r="DJ16" s="177">
        <v>2</v>
      </c>
      <c r="DK16" s="177" t="s">
        <v>2816</v>
      </c>
      <c r="DL16" s="177" t="s">
        <v>2815</v>
      </c>
      <c r="DM16" s="174">
        <v>44204</v>
      </c>
      <c r="DN16" s="184" t="s">
        <v>2819</v>
      </c>
      <c r="DO16" s="181">
        <v>30270000</v>
      </c>
      <c r="DP16" s="184" t="s">
        <v>2814</v>
      </c>
      <c r="DQ16" s="184" t="s">
        <v>21</v>
      </c>
      <c r="DR16" s="184">
        <v>2</v>
      </c>
      <c r="DS16" s="184" t="s">
        <v>2816</v>
      </c>
      <c r="DT16" s="184" t="s">
        <v>2815</v>
      </c>
      <c r="DU16" s="185">
        <v>44204</v>
      </c>
      <c r="DV16" s="183" t="s">
        <v>2820</v>
      </c>
      <c r="DW16" s="173">
        <v>14112000</v>
      </c>
      <c r="DX16" s="177" t="s">
        <v>2814</v>
      </c>
      <c r="DY16" s="177" t="s">
        <v>21</v>
      </c>
      <c r="DZ16" s="177">
        <v>2</v>
      </c>
      <c r="EA16" s="177" t="s">
        <v>2816</v>
      </c>
      <c r="EB16" s="177" t="s">
        <v>2815</v>
      </c>
      <c r="EC16" s="174">
        <v>44204</v>
      </c>
      <c r="ED16" s="184" t="s">
        <v>2821</v>
      </c>
      <c r="EE16" s="181">
        <v>4704000</v>
      </c>
      <c r="EF16" s="184" t="s">
        <v>2814</v>
      </c>
      <c r="EG16" s="184" t="s">
        <v>21</v>
      </c>
      <c r="EH16" s="184">
        <v>2</v>
      </c>
      <c r="EI16" s="184" t="s">
        <v>2816</v>
      </c>
      <c r="EJ16" s="184" t="s">
        <v>2815</v>
      </c>
      <c r="EK16" s="185">
        <v>44204</v>
      </c>
      <c r="EL16" s="183" t="s">
        <v>2822</v>
      </c>
      <c r="EM16" s="173">
        <v>784000</v>
      </c>
      <c r="EN16" s="177" t="s">
        <v>2814</v>
      </c>
      <c r="EO16" s="177" t="s">
        <v>21</v>
      </c>
      <c r="EP16" s="177">
        <v>2</v>
      </c>
      <c r="EQ16" s="177" t="s">
        <v>2816</v>
      </c>
      <c r="ER16" s="177" t="s">
        <v>2815</v>
      </c>
      <c r="ES16" s="174">
        <v>44204</v>
      </c>
      <c r="ET16" s="184" t="s">
        <v>3717</v>
      </c>
      <c r="EU16" s="184">
        <v>2440</v>
      </c>
      <c r="EV16" s="184" t="s">
        <v>3601</v>
      </c>
      <c r="EW16" s="184" t="s">
        <v>59</v>
      </c>
      <c r="EX16" s="184">
        <v>3</v>
      </c>
      <c r="EY16" s="184" t="s">
        <v>3716</v>
      </c>
      <c r="EZ16" s="184" t="s">
        <v>720</v>
      </c>
      <c r="FA16" s="185">
        <v>44281</v>
      </c>
      <c r="FB16" s="183" t="s">
        <v>350</v>
      </c>
      <c r="FC16" s="177">
        <v>5</v>
      </c>
      <c r="FD16" s="177">
        <v>0</v>
      </c>
      <c r="FE16" s="177" t="s">
        <v>21</v>
      </c>
      <c r="FF16" s="177">
        <v>2</v>
      </c>
      <c r="FG16" s="177">
        <v>0</v>
      </c>
      <c r="FH16" s="177">
        <v>0</v>
      </c>
      <c r="FI16" s="174">
        <v>43509</v>
      </c>
      <c r="FJ16" s="183" t="s">
        <v>1365</v>
      </c>
      <c r="FK16" s="184" t="s">
        <v>14</v>
      </c>
      <c r="FL16" s="184" t="s">
        <v>14</v>
      </c>
      <c r="FM16" s="184" t="s">
        <v>14</v>
      </c>
      <c r="FN16" s="184" t="s">
        <v>14</v>
      </c>
      <c r="FO16" s="184" t="s">
        <v>1364</v>
      </c>
      <c r="FP16" s="181" t="s">
        <v>14</v>
      </c>
      <c r="FQ16" s="182">
        <v>43698</v>
      </c>
      <c r="FR16" s="183" t="s">
        <v>1366</v>
      </c>
      <c r="FS16" s="177" t="s">
        <v>14</v>
      </c>
      <c r="FT16" s="177" t="s">
        <v>14</v>
      </c>
      <c r="FU16" s="177" t="s">
        <v>14</v>
      </c>
      <c r="FV16" s="177" t="s">
        <v>14</v>
      </c>
      <c r="FW16" s="177" t="s">
        <v>1364</v>
      </c>
      <c r="FX16" s="177" t="s">
        <v>14</v>
      </c>
      <c r="FY16" s="174">
        <v>43698</v>
      </c>
      <c r="FZ16" s="184" t="s">
        <v>4632</v>
      </c>
      <c r="GA16" s="184">
        <v>1</v>
      </c>
      <c r="GB16" s="184" t="s">
        <v>4078</v>
      </c>
      <c r="GC16" s="184" t="s">
        <v>21</v>
      </c>
      <c r="GD16" s="184">
        <v>2</v>
      </c>
      <c r="GE16" s="184" t="s">
        <v>14</v>
      </c>
      <c r="GF16" s="184" t="s">
        <v>14</v>
      </c>
      <c r="GG16" s="185">
        <v>44354</v>
      </c>
      <c r="GH16" s="183" t="s">
        <v>4638</v>
      </c>
      <c r="GI16" s="177">
        <v>3</v>
      </c>
      <c r="GJ16" s="177" t="s">
        <v>4078</v>
      </c>
      <c r="GK16" s="177" t="s">
        <v>21</v>
      </c>
      <c r="GL16" s="177">
        <v>2</v>
      </c>
      <c r="GM16" s="177" t="s">
        <v>14</v>
      </c>
      <c r="GN16" s="177" t="s">
        <v>14</v>
      </c>
      <c r="GO16" s="174">
        <v>44354</v>
      </c>
      <c r="GP16" s="184" t="s">
        <v>4633</v>
      </c>
      <c r="GQ16" s="184">
        <v>2</v>
      </c>
      <c r="GR16" s="184" t="s">
        <v>4078</v>
      </c>
      <c r="GS16" s="184" t="s">
        <v>21</v>
      </c>
      <c r="GT16" s="184">
        <v>2</v>
      </c>
      <c r="GU16" s="184" t="s">
        <v>14</v>
      </c>
      <c r="GV16" s="184" t="s">
        <v>14</v>
      </c>
      <c r="GW16" s="185">
        <v>44354</v>
      </c>
      <c r="GX16" s="183" t="s">
        <v>4639</v>
      </c>
      <c r="GY16" s="177">
        <v>2</v>
      </c>
      <c r="GZ16" s="177" t="s">
        <v>4078</v>
      </c>
      <c r="HA16" s="177" t="s">
        <v>21</v>
      </c>
      <c r="HB16" s="177">
        <v>2</v>
      </c>
      <c r="HC16" s="177" t="s">
        <v>14</v>
      </c>
      <c r="HD16" s="177" t="s">
        <v>14</v>
      </c>
      <c r="HE16" s="174">
        <v>44354</v>
      </c>
      <c r="HF16" s="184" t="s">
        <v>4631</v>
      </c>
      <c r="HG16" s="184">
        <v>2</v>
      </c>
      <c r="HH16" s="184" t="s">
        <v>4078</v>
      </c>
      <c r="HI16" s="184" t="s">
        <v>21</v>
      </c>
      <c r="HJ16" s="184">
        <v>2</v>
      </c>
      <c r="HK16" s="184" t="s">
        <v>14</v>
      </c>
      <c r="HL16" s="184" t="s">
        <v>14</v>
      </c>
      <c r="HM16" s="185">
        <v>44354</v>
      </c>
      <c r="HN16" s="183" t="s">
        <v>4637</v>
      </c>
      <c r="HO16" s="177">
        <v>2</v>
      </c>
      <c r="HP16" s="177" t="s">
        <v>4078</v>
      </c>
      <c r="HQ16" s="177" t="s">
        <v>21</v>
      </c>
      <c r="HR16" s="177">
        <v>2</v>
      </c>
      <c r="HS16" s="177" t="s">
        <v>14</v>
      </c>
      <c r="HT16" s="177" t="s">
        <v>14</v>
      </c>
      <c r="HU16" s="174">
        <v>44354</v>
      </c>
      <c r="HV16" s="184" t="s">
        <v>4634</v>
      </c>
      <c r="HW16" s="184">
        <v>3</v>
      </c>
      <c r="HX16" s="184" t="s">
        <v>4078</v>
      </c>
      <c r="HY16" s="184" t="s">
        <v>21</v>
      </c>
      <c r="HZ16" s="184">
        <v>2</v>
      </c>
      <c r="IA16" s="184" t="s">
        <v>14</v>
      </c>
      <c r="IB16" s="184" t="s">
        <v>14</v>
      </c>
      <c r="IC16" s="185">
        <v>44354</v>
      </c>
      <c r="ID16" s="183" t="s">
        <v>4636</v>
      </c>
      <c r="IE16" s="177">
        <v>1</v>
      </c>
      <c r="IF16" s="177" t="s">
        <v>4078</v>
      </c>
      <c r="IG16" s="177" t="s">
        <v>21</v>
      </c>
      <c r="IH16" s="177">
        <v>2</v>
      </c>
      <c r="II16" s="177" t="s">
        <v>14</v>
      </c>
      <c r="IJ16" s="177" t="s">
        <v>14</v>
      </c>
      <c r="IK16" s="174">
        <v>44354</v>
      </c>
      <c r="IL16" s="184" t="s">
        <v>4635</v>
      </c>
      <c r="IM16" s="184">
        <v>3</v>
      </c>
      <c r="IN16" s="184" t="s">
        <v>4078</v>
      </c>
      <c r="IO16" s="184" t="s">
        <v>21</v>
      </c>
      <c r="IP16" s="184">
        <v>2</v>
      </c>
      <c r="IQ16" s="184" t="s">
        <v>14</v>
      </c>
      <c r="IR16" s="184" t="s">
        <v>14</v>
      </c>
      <c r="IS16" s="185">
        <v>44354</v>
      </c>
    </row>
    <row r="17" spans="1:253" s="179" customFormat="1" ht="12.75" customHeight="1" x14ac:dyDescent="0.2">
      <c r="A17" s="179" t="s">
        <v>2773</v>
      </c>
      <c r="B17" s="179" t="s">
        <v>7672</v>
      </c>
      <c r="C17" s="179" t="s">
        <v>2774</v>
      </c>
      <c r="D17" s="179" t="s">
        <v>2775</v>
      </c>
      <c r="E17" s="179" t="s">
        <v>7174</v>
      </c>
      <c r="F17" s="179" t="s">
        <v>2779</v>
      </c>
      <c r="G17" s="172">
        <v>5599000</v>
      </c>
      <c r="H17" s="173" t="s">
        <v>2776</v>
      </c>
      <c r="I17" s="173" t="s">
        <v>21</v>
      </c>
      <c r="J17" s="173">
        <v>2</v>
      </c>
      <c r="K17" s="173" t="s">
        <v>2778</v>
      </c>
      <c r="L17" s="173" t="s">
        <v>2777</v>
      </c>
      <c r="M17" s="174">
        <v>44203</v>
      </c>
      <c r="N17" s="183" t="s">
        <v>2783</v>
      </c>
      <c r="O17" s="175">
        <v>341500</v>
      </c>
      <c r="P17" s="175" t="s">
        <v>2780</v>
      </c>
      <c r="Q17" s="175" t="s">
        <v>41</v>
      </c>
      <c r="R17" s="175">
        <v>1</v>
      </c>
      <c r="S17" s="175" t="s">
        <v>2782</v>
      </c>
      <c r="T17" s="175" t="s">
        <v>2781</v>
      </c>
      <c r="U17" s="176">
        <v>44203</v>
      </c>
      <c r="V17" s="183" t="s">
        <v>2784</v>
      </c>
      <c r="W17" s="173">
        <v>5599000</v>
      </c>
      <c r="X17" s="173" t="s">
        <v>2776</v>
      </c>
      <c r="Y17" s="173" t="s">
        <v>21</v>
      </c>
      <c r="Z17" s="173">
        <v>2</v>
      </c>
      <c r="AA17" s="173" t="s">
        <v>2778</v>
      </c>
      <c r="AB17" s="173" t="s">
        <v>2777</v>
      </c>
      <c r="AC17" s="174">
        <v>44203</v>
      </c>
      <c r="AD17" s="183" t="s">
        <v>2788</v>
      </c>
      <c r="AE17" s="181">
        <v>1200000</v>
      </c>
      <c r="AF17" s="181" t="s">
        <v>2785</v>
      </c>
      <c r="AG17" s="181" t="s">
        <v>59</v>
      </c>
      <c r="AH17" s="181">
        <v>3</v>
      </c>
      <c r="AI17" s="181" t="s">
        <v>2787</v>
      </c>
      <c r="AJ17" s="181" t="s">
        <v>2786</v>
      </c>
      <c r="AK17" s="182">
        <v>44203</v>
      </c>
      <c r="AL17" s="183" t="s">
        <v>2790</v>
      </c>
      <c r="AM17" s="173">
        <v>295000</v>
      </c>
      <c r="AN17" s="173" t="s">
        <v>2785</v>
      </c>
      <c r="AO17" s="173" t="s">
        <v>21</v>
      </c>
      <c r="AP17" s="173">
        <v>2</v>
      </c>
      <c r="AQ17" s="173" t="s">
        <v>2789</v>
      </c>
      <c r="AR17" s="173" t="s">
        <v>2786</v>
      </c>
      <c r="AS17" s="174">
        <v>44203</v>
      </c>
      <c r="AT17" s="184" t="s">
        <v>2791</v>
      </c>
      <c r="AU17" s="181" t="s">
        <v>14</v>
      </c>
      <c r="AV17" s="181" t="s">
        <v>14</v>
      </c>
      <c r="AW17" s="181" t="s">
        <v>14</v>
      </c>
      <c r="AX17" s="181" t="s">
        <v>14</v>
      </c>
      <c r="AY17" s="181" t="s">
        <v>14</v>
      </c>
      <c r="AZ17" s="181" t="s">
        <v>14</v>
      </c>
      <c r="BA17" s="182">
        <v>44203</v>
      </c>
      <c r="BB17" s="183" t="s">
        <v>2792</v>
      </c>
      <c r="BC17" s="173" t="s">
        <v>14</v>
      </c>
      <c r="BD17" s="173" t="s">
        <v>14</v>
      </c>
      <c r="BE17" s="173" t="s">
        <v>14</v>
      </c>
      <c r="BF17" s="173" t="s">
        <v>14</v>
      </c>
      <c r="BG17" s="173" t="s">
        <v>14</v>
      </c>
      <c r="BH17" s="173" t="s">
        <v>14</v>
      </c>
      <c r="BI17" s="174">
        <v>44203</v>
      </c>
      <c r="BJ17" s="184" t="s">
        <v>2794</v>
      </c>
      <c r="BK17" s="184" t="s">
        <v>14</v>
      </c>
      <c r="BL17" s="184" t="s">
        <v>14</v>
      </c>
      <c r="BM17" s="184" t="s">
        <v>14</v>
      </c>
      <c r="BN17" s="184" t="s">
        <v>14</v>
      </c>
      <c r="BO17" s="184" t="s">
        <v>2793</v>
      </c>
      <c r="BP17" s="181" t="s">
        <v>14</v>
      </c>
      <c r="BQ17" s="185">
        <v>44203</v>
      </c>
      <c r="BR17" s="183" t="s">
        <v>2795</v>
      </c>
      <c r="BS17" s="177" t="s">
        <v>14</v>
      </c>
      <c r="BT17" s="177" t="s">
        <v>14</v>
      </c>
      <c r="BU17" s="177" t="s">
        <v>14</v>
      </c>
      <c r="BV17" s="177" t="s">
        <v>14</v>
      </c>
      <c r="BW17" s="177" t="s">
        <v>14</v>
      </c>
      <c r="BX17" s="177" t="s">
        <v>14</v>
      </c>
      <c r="BY17" s="174">
        <v>44203</v>
      </c>
      <c r="BZ17" s="184" t="s">
        <v>2796</v>
      </c>
      <c r="CA17" s="184" t="s">
        <v>14</v>
      </c>
      <c r="CB17" s="184" t="s">
        <v>14</v>
      </c>
      <c r="CC17" s="184" t="s">
        <v>14</v>
      </c>
      <c r="CD17" s="184" t="s">
        <v>14</v>
      </c>
      <c r="CE17" s="184" t="s">
        <v>14</v>
      </c>
      <c r="CF17" s="184" t="s">
        <v>14</v>
      </c>
      <c r="CG17" s="185">
        <v>44203</v>
      </c>
      <c r="CH17" s="183" t="s">
        <v>8003</v>
      </c>
      <c r="CI17" s="184" t="e">
        <v>#N/A</v>
      </c>
      <c r="CJ17" s="184" t="e">
        <v>#N/A</v>
      </c>
      <c r="CK17" s="184" t="e">
        <v>#N/A</v>
      </c>
      <c r="CL17" s="184" t="e">
        <v>#N/A</v>
      </c>
      <c r="CM17" s="184" t="e">
        <v>#N/A</v>
      </c>
      <c r="CN17" s="184" t="e">
        <v>#N/A</v>
      </c>
      <c r="CO17" s="186" t="e">
        <v>#N/A</v>
      </c>
      <c r="CP17" s="184" t="s">
        <v>2797</v>
      </c>
      <c r="CQ17" s="177" t="s">
        <v>14</v>
      </c>
      <c r="CR17" s="177" t="s">
        <v>14</v>
      </c>
      <c r="CS17" s="177" t="s">
        <v>14</v>
      </c>
      <c r="CT17" s="177" t="s">
        <v>14</v>
      </c>
      <c r="CU17" s="177" t="s">
        <v>14</v>
      </c>
      <c r="CV17" s="177" t="s">
        <v>14</v>
      </c>
      <c r="CW17" s="174">
        <v>44203</v>
      </c>
      <c r="CX17" s="184" t="s">
        <v>2799</v>
      </c>
      <c r="CY17" s="181">
        <v>1200000</v>
      </c>
      <c r="CZ17" s="181" t="s">
        <v>2785</v>
      </c>
      <c r="DA17" s="181" t="s">
        <v>59</v>
      </c>
      <c r="DB17" s="181">
        <v>3</v>
      </c>
      <c r="DC17" s="181" t="s">
        <v>2798</v>
      </c>
      <c r="DD17" s="181" t="s">
        <v>2786</v>
      </c>
      <c r="DE17" s="187">
        <v>44203</v>
      </c>
      <c r="DF17" s="183" t="s">
        <v>2800</v>
      </c>
      <c r="DG17" s="173">
        <v>4399000</v>
      </c>
      <c r="DH17" s="177" t="s">
        <v>2785</v>
      </c>
      <c r="DI17" s="177" t="s">
        <v>59</v>
      </c>
      <c r="DJ17" s="177">
        <v>3</v>
      </c>
      <c r="DK17" s="177" t="s">
        <v>2798</v>
      </c>
      <c r="DL17" s="177" t="s">
        <v>2786</v>
      </c>
      <c r="DM17" s="174">
        <v>44203</v>
      </c>
      <c r="DN17" s="184" t="s">
        <v>2801</v>
      </c>
      <c r="DO17" s="181">
        <v>0</v>
      </c>
      <c r="DP17" s="184" t="s">
        <v>2785</v>
      </c>
      <c r="DQ17" s="184" t="s">
        <v>59</v>
      </c>
      <c r="DR17" s="184">
        <v>3</v>
      </c>
      <c r="DS17" s="184" t="s">
        <v>2798</v>
      </c>
      <c r="DT17" s="184" t="s">
        <v>2786</v>
      </c>
      <c r="DU17" s="185">
        <v>44203</v>
      </c>
      <c r="DV17" s="183" t="s">
        <v>2802</v>
      </c>
      <c r="DW17" s="173">
        <v>1200000</v>
      </c>
      <c r="DX17" s="177" t="s">
        <v>2785</v>
      </c>
      <c r="DY17" s="177" t="s">
        <v>59</v>
      </c>
      <c r="DZ17" s="177">
        <v>3</v>
      </c>
      <c r="EA17" s="177" t="s">
        <v>2798</v>
      </c>
      <c r="EB17" s="177" t="s">
        <v>2786</v>
      </c>
      <c r="EC17" s="174">
        <v>44203</v>
      </c>
      <c r="ED17" s="184" t="s">
        <v>2803</v>
      </c>
      <c r="EE17" s="181">
        <v>0</v>
      </c>
      <c r="EF17" s="184" t="s">
        <v>2785</v>
      </c>
      <c r="EG17" s="184" t="s">
        <v>59</v>
      </c>
      <c r="EH17" s="184">
        <v>3</v>
      </c>
      <c r="EI17" s="184" t="s">
        <v>2798</v>
      </c>
      <c r="EJ17" s="184" t="s">
        <v>2786</v>
      </c>
      <c r="EK17" s="185">
        <v>44203</v>
      </c>
      <c r="EL17" s="183" t="s">
        <v>2804</v>
      </c>
      <c r="EM17" s="173">
        <v>0</v>
      </c>
      <c r="EN17" s="177" t="s">
        <v>2785</v>
      </c>
      <c r="EO17" s="177" t="s">
        <v>59</v>
      </c>
      <c r="EP17" s="177">
        <v>3</v>
      </c>
      <c r="EQ17" s="177" t="s">
        <v>2798</v>
      </c>
      <c r="ER17" s="177" t="s">
        <v>2786</v>
      </c>
      <c r="ES17" s="174">
        <v>44203</v>
      </c>
      <c r="ET17" s="184" t="s">
        <v>2805</v>
      </c>
      <c r="EU17" s="184" t="s">
        <v>14</v>
      </c>
      <c r="EV17" s="184" t="s">
        <v>14</v>
      </c>
      <c r="EW17" s="184" t="s">
        <v>14</v>
      </c>
      <c r="EX17" s="184" t="s">
        <v>14</v>
      </c>
      <c r="EY17" s="184" t="s">
        <v>2793</v>
      </c>
      <c r="EZ17" s="184" t="s">
        <v>14</v>
      </c>
      <c r="FA17" s="185">
        <v>44203</v>
      </c>
      <c r="FB17" s="183" t="s">
        <v>2807</v>
      </c>
      <c r="FC17" s="177">
        <v>5</v>
      </c>
      <c r="FD17" s="177" t="s">
        <v>2785</v>
      </c>
      <c r="FE17" s="177" t="s">
        <v>41</v>
      </c>
      <c r="FF17" s="177">
        <v>1</v>
      </c>
      <c r="FG17" s="177" t="s">
        <v>2806</v>
      </c>
      <c r="FH17" s="177" t="s">
        <v>2786</v>
      </c>
      <c r="FI17" s="174">
        <v>44203</v>
      </c>
      <c r="FJ17" s="183" t="s">
        <v>2808</v>
      </c>
      <c r="FK17" s="184" t="s">
        <v>14</v>
      </c>
      <c r="FL17" s="184" t="s">
        <v>14</v>
      </c>
      <c r="FM17" s="184" t="s">
        <v>14</v>
      </c>
      <c r="FN17" s="184" t="s">
        <v>14</v>
      </c>
      <c r="FO17" s="184" t="s">
        <v>14</v>
      </c>
      <c r="FP17" s="181" t="s">
        <v>14</v>
      </c>
      <c r="FQ17" s="182">
        <v>44203</v>
      </c>
      <c r="FR17" s="183" t="s">
        <v>2809</v>
      </c>
      <c r="FS17" s="177" t="s">
        <v>14</v>
      </c>
      <c r="FT17" s="177" t="s">
        <v>14</v>
      </c>
      <c r="FU17" s="177" t="s">
        <v>14</v>
      </c>
      <c r="FV17" s="177" t="s">
        <v>14</v>
      </c>
      <c r="FW17" s="177" t="s">
        <v>14</v>
      </c>
      <c r="FX17" s="177" t="s">
        <v>14</v>
      </c>
      <c r="FY17" s="174">
        <v>44203</v>
      </c>
      <c r="FZ17" s="184" t="s">
        <v>4792</v>
      </c>
      <c r="GA17" s="184">
        <v>1</v>
      </c>
      <c r="GB17" s="184" t="s">
        <v>4078</v>
      </c>
      <c r="GC17" s="184" t="s">
        <v>21</v>
      </c>
      <c r="GD17" s="184">
        <v>2</v>
      </c>
      <c r="GE17" s="184" t="s">
        <v>14</v>
      </c>
      <c r="GF17" s="184" t="s">
        <v>14</v>
      </c>
      <c r="GG17" s="185">
        <v>44356</v>
      </c>
      <c r="GH17" s="183" t="s">
        <v>4798</v>
      </c>
      <c r="GI17" s="177">
        <v>0</v>
      </c>
      <c r="GJ17" s="177" t="s">
        <v>4078</v>
      </c>
      <c r="GK17" s="177" t="s">
        <v>21</v>
      </c>
      <c r="GL17" s="177">
        <v>2</v>
      </c>
      <c r="GM17" s="177" t="s">
        <v>14</v>
      </c>
      <c r="GN17" s="177" t="s">
        <v>14</v>
      </c>
      <c r="GO17" s="174">
        <v>44356</v>
      </c>
      <c r="GP17" s="184" t="s">
        <v>4793</v>
      </c>
      <c r="GQ17" s="184">
        <v>0</v>
      </c>
      <c r="GR17" s="184" t="s">
        <v>4078</v>
      </c>
      <c r="GS17" s="184" t="s">
        <v>21</v>
      </c>
      <c r="GT17" s="184">
        <v>2</v>
      </c>
      <c r="GU17" s="184" t="s">
        <v>14</v>
      </c>
      <c r="GV17" s="184" t="s">
        <v>14</v>
      </c>
      <c r="GW17" s="185">
        <v>44356</v>
      </c>
      <c r="GX17" s="183" t="s">
        <v>4799</v>
      </c>
      <c r="GY17" s="177">
        <v>0</v>
      </c>
      <c r="GZ17" s="177" t="s">
        <v>4078</v>
      </c>
      <c r="HA17" s="177" t="s">
        <v>21</v>
      </c>
      <c r="HB17" s="177">
        <v>2</v>
      </c>
      <c r="HC17" s="177" t="s">
        <v>14</v>
      </c>
      <c r="HD17" s="177" t="s">
        <v>14</v>
      </c>
      <c r="HE17" s="174">
        <v>44356</v>
      </c>
      <c r="HF17" s="184" t="s">
        <v>4791</v>
      </c>
      <c r="HG17" s="184">
        <v>0</v>
      </c>
      <c r="HH17" s="184" t="s">
        <v>4078</v>
      </c>
      <c r="HI17" s="184" t="s">
        <v>21</v>
      </c>
      <c r="HJ17" s="184">
        <v>2</v>
      </c>
      <c r="HK17" s="184" t="s">
        <v>14</v>
      </c>
      <c r="HL17" s="184" t="s">
        <v>14</v>
      </c>
      <c r="HM17" s="185">
        <v>44356</v>
      </c>
      <c r="HN17" s="183" t="s">
        <v>4797</v>
      </c>
      <c r="HO17" s="177">
        <v>2</v>
      </c>
      <c r="HP17" s="177" t="s">
        <v>4078</v>
      </c>
      <c r="HQ17" s="177" t="s">
        <v>21</v>
      </c>
      <c r="HR17" s="177">
        <v>2</v>
      </c>
      <c r="HS17" s="177" t="s">
        <v>14</v>
      </c>
      <c r="HT17" s="177" t="s">
        <v>14</v>
      </c>
      <c r="HU17" s="174">
        <v>44356</v>
      </c>
      <c r="HV17" s="184" t="s">
        <v>4794</v>
      </c>
      <c r="HW17" s="184">
        <v>0</v>
      </c>
      <c r="HX17" s="184" t="s">
        <v>4078</v>
      </c>
      <c r="HY17" s="184" t="s">
        <v>21</v>
      </c>
      <c r="HZ17" s="184">
        <v>2</v>
      </c>
      <c r="IA17" s="184" t="s">
        <v>14</v>
      </c>
      <c r="IB17" s="184" t="s">
        <v>14</v>
      </c>
      <c r="IC17" s="185">
        <v>44356</v>
      </c>
      <c r="ID17" s="183" t="s">
        <v>4796</v>
      </c>
      <c r="IE17" s="177">
        <v>0</v>
      </c>
      <c r="IF17" s="177" t="s">
        <v>4078</v>
      </c>
      <c r="IG17" s="177" t="s">
        <v>21</v>
      </c>
      <c r="IH17" s="177">
        <v>2</v>
      </c>
      <c r="II17" s="177" t="s">
        <v>14</v>
      </c>
      <c r="IJ17" s="177" t="s">
        <v>14</v>
      </c>
      <c r="IK17" s="174">
        <v>44356</v>
      </c>
      <c r="IL17" s="184" t="s">
        <v>4795</v>
      </c>
      <c r="IM17" s="184">
        <v>3</v>
      </c>
      <c r="IN17" s="184" t="s">
        <v>4078</v>
      </c>
      <c r="IO17" s="184" t="s">
        <v>21</v>
      </c>
      <c r="IP17" s="184">
        <v>2</v>
      </c>
      <c r="IQ17" s="184" t="s">
        <v>14</v>
      </c>
      <c r="IR17" s="184" t="s">
        <v>14</v>
      </c>
      <c r="IS17" s="185">
        <v>44356</v>
      </c>
    </row>
    <row r="18" spans="1:253" s="179" customFormat="1" ht="12.75" customHeight="1" x14ac:dyDescent="0.2">
      <c r="A18" s="179" t="s">
        <v>428</v>
      </c>
      <c r="B18" s="179" t="s">
        <v>7672</v>
      </c>
      <c r="C18" s="179" t="s">
        <v>429</v>
      </c>
      <c r="D18" s="179" t="s">
        <v>430</v>
      </c>
      <c r="E18" s="179" t="s">
        <v>7175</v>
      </c>
      <c r="F18" s="179" t="s">
        <v>4012</v>
      </c>
      <c r="G18" s="172">
        <v>50300000</v>
      </c>
      <c r="H18" s="173" t="s">
        <v>4010</v>
      </c>
      <c r="I18" s="173" t="s">
        <v>21</v>
      </c>
      <c r="J18" s="173">
        <v>2</v>
      </c>
      <c r="K18" s="173" t="s">
        <v>2714</v>
      </c>
      <c r="L18" s="173" t="s">
        <v>4011</v>
      </c>
      <c r="M18" s="174">
        <v>44335</v>
      </c>
      <c r="N18" s="183" t="s">
        <v>2411</v>
      </c>
      <c r="O18" s="175">
        <v>1109500</v>
      </c>
      <c r="P18" s="175" t="s">
        <v>529</v>
      </c>
      <c r="Q18" s="175" t="s">
        <v>41</v>
      </c>
      <c r="R18" s="175">
        <v>1</v>
      </c>
      <c r="S18" s="175" t="s">
        <v>2410</v>
      </c>
      <c r="T18" s="175" t="s">
        <v>2409</v>
      </c>
      <c r="U18" s="176">
        <v>44111</v>
      </c>
      <c r="V18" s="183" t="s">
        <v>4014</v>
      </c>
      <c r="W18" s="173">
        <v>50300000</v>
      </c>
      <c r="X18" s="173" t="s">
        <v>4010</v>
      </c>
      <c r="Y18" s="173" t="s">
        <v>21</v>
      </c>
      <c r="Z18" s="173">
        <v>2</v>
      </c>
      <c r="AA18" s="173" t="s">
        <v>4013</v>
      </c>
      <c r="AB18" s="173" t="s">
        <v>4011</v>
      </c>
      <c r="AC18" s="174">
        <v>44335</v>
      </c>
      <c r="AD18" s="183" t="s">
        <v>4016</v>
      </c>
      <c r="AE18" s="181">
        <v>4963000</v>
      </c>
      <c r="AF18" s="181" t="s">
        <v>4010</v>
      </c>
      <c r="AG18" s="181" t="s">
        <v>21</v>
      </c>
      <c r="AH18" s="181">
        <v>2</v>
      </c>
      <c r="AI18" s="181" t="s">
        <v>4015</v>
      </c>
      <c r="AJ18" s="181" t="s">
        <v>4011</v>
      </c>
      <c r="AK18" s="182">
        <v>44335</v>
      </c>
      <c r="AL18" s="183" t="s">
        <v>4017</v>
      </c>
      <c r="AM18" s="173">
        <v>4507000</v>
      </c>
      <c r="AN18" s="173" t="s">
        <v>4010</v>
      </c>
      <c r="AO18" s="173" t="s">
        <v>21</v>
      </c>
      <c r="AP18" s="173">
        <v>2</v>
      </c>
      <c r="AQ18" s="173" t="s">
        <v>4013</v>
      </c>
      <c r="AR18" s="173" t="s">
        <v>4011</v>
      </c>
      <c r="AS18" s="174">
        <v>44335</v>
      </c>
      <c r="AT18" s="184" t="s">
        <v>1391</v>
      </c>
      <c r="AU18" s="181" t="s">
        <v>14</v>
      </c>
      <c r="AV18" s="181" t="s">
        <v>14</v>
      </c>
      <c r="AW18" s="181" t="s">
        <v>14</v>
      </c>
      <c r="AX18" s="181" t="s">
        <v>14</v>
      </c>
      <c r="AY18" s="181" t="s">
        <v>1390</v>
      </c>
      <c r="AZ18" s="181" t="s">
        <v>14</v>
      </c>
      <c r="BA18" s="182">
        <v>43740</v>
      </c>
      <c r="BB18" s="183" t="s">
        <v>436</v>
      </c>
      <c r="BC18" s="173" t="s">
        <v>14</v>
      </c>
      <c r="BD18" s="173">
        <v>0</v>
      </c>
      <c r="BE18" s="173" t="s">
        <v>21</v>
      </c>
      <c r="BF18" s="173">
        <v>2</v>
      </c>
      <c r="BG18" s="173" t="s">
        <v>435</v>
      </c>
      <c r="BH18" s="173">
        <v>0</v>
      </c>
      <c r="BI18" s="174">
        <v>43510</v>
      </c>
      <c r="BJ18" s="184" t="s">
        <v>3050</v>
      </c>
      <c r="BK18" s="184">
        <v>445</v>
      </c>
      <c r="BL18" s="184" t="s">
        <v>3047</v>
      </c>
      <c r="BM18" s="184" t="s">
        <v>21</v>
      </c>
      <c r="BN18" s="184">
        <v>2</v>
      </c>
      <c r="BO18" s="184" t="s">
        <v>3049</v>
      </c>
      <c r="BP18" s="181" t="s">
        <v>3048</v>
      </c>
      <c r="BQ18" s="185">
        <v>44224</v>
      </c>
      <c r="BR18" s="183" t="s">
        <v>431</v>
      </c>
      <c r="BS18" s="177" t="s">
        <v>14</v>
      </c>
      <c r="BT18" s="177">
        <v>0</v>
      </c>
      <c r="BU18" s="177" t="s">
        <v>21</v>
      </c>
      <c r="BV18" s="177">
        <v>2</v>
      </c>
      <c r="BW18" s="177">
        <v>0</v>
      </c>
      <c r="BX18" s="177">
        <v>0</v>
      </c>
      <c r="BY18" s="174">
        <v>43510</v>
      </c>
      <c r="BZ18" s="184" t="s">
        <v>432</v>
      </c>
      <c r="CA18" s="184" t="s">
        <v>14</v>
      </c>
      <c r="CB18" s="184">
        <v>0</v>
      </c>
      <c r="CC18" s="184" t="s">
        <v>14</v>
      </c>
      <c r="CD18" s="184" t="s">
        <v>14</v>
      </c>
      <c r="CE18" s="184">
        <v>0</v>
      </c>
      <c r="CF18" s="184">
        <v>0</v>
      </c>
      <c r="CG18" s="185">
        <v>43510</v>
      </c>
      <c r="CH18" s="183" t="s">
        <v>8004</v>
      </c>
      <c r="CI18" s="184" t="e">
        <v>#N/A</v>
      </c>
      <c r="CJ18" s="184" t="e">
        <v>#N/A</v>
      </c>
      <c r="CK18" s="184" t="e">
        <v>#N/A</v>
      </c>
      <c r="CL18" s="184" t="e">
        <v>#N/A</v>
      </c>
      <c r="CM18" s="184" t="e">
        <v>#N/A</v>
      </c>
      <c r="CN18" s="184" t="e">
        <v>#N/A</v>
      </c>
      <c r="CO18" s="186" t="e">
        <v>#N/A</v>
      </c>
      <c r="CP18" s="184" t="s">
        <v>434</v>
      </c>
      <c r="CQ18" s="177" t="s">
        <v>14</v>
      </c>
      <c r="CR18" s="177">
        <v>0</v>
      </c>
      <c r="CS18" s="177" t="s">
        <v>21</v>
      </c>
      <c r="CT18" s="177">
        <v>2</v>
      </c>
      <c r="CU18" s="177">
        <v>0</v>
      </c>
      <c r="CV18" s="177">
        <v>0</v>
      </c>
      <c r="CW18" s="174">
        <v>43510</v>
      </c>
      <c r="CX18" s="184" t="s">
        <v>4023</v>
      </c>
      <c r="CY18" s="181">
        <v>3763000</v>
      </c>
      <c r="CZ18" s="181" t="s">
        <v>4010</v>
      </c>
      <c r="DA18" s="181" t="s">
        <v>21</v>
      </c>
      <c r="DB18" s="181">
        <v>2</v>
      </c>
      <c r="DC18" s="181" t="s">
        <v>4013</v>
      </c>
      <c r="DD18" s="181" t="s">
        <v>4011</v>
      </c>
      <c r="DE18" s="187">
        <v>44335</v>
      </c>
      <c r="DF18" s="183" t="s">
        <v>4018</v>
      </c>
      <c r="DG18" s="173">
        <v>45337000</v>
      </c>
      <c r="DH18" s="177" t="s">
        <v>4010</v>
      </c>
      <c r="DI18" s="177" t="s">
        <v>21</v>
      </c>
      <c r="DJ18" s="177">
        <v>2</v>
      </c>
      <c r="DK18" s="177" t="s">
        <v>4013</v>
      </c>
      <c r="DL18" s="177" t="s">
        <v>4011</v>
      </c>
      <c r="DM18" s="174">
        <v>44335</v>
      </c>
      <c r="DN18" s="184" t="s">
        <v>4019</v>
      </c>
      <c r="DO18" s="181">
        <v>1200000</v>
      </c>
      <c r="DP18" s="184" t="s">
        <v>4010</v>
      </c>
      <c r="DQ18" s="184" t="s">
        <v>21</v>
      </c>
      <c r="DR18" s="184">
        <v>2</v>
      </c>
      <c r="DS18" s="184" t="s">
        <v>4013</v>
      </c>
      <c r="DT18" s="184" t="s">
        <v>4011</v>
      </c>
      <c r="DU18" s="185">
        <v>44335</v>
      </c>
      <c r="DV18" s="183" t="s">
        <v>4020</v>
      </c>
      <c r="DW18" s="173">
        <v>1400000</v>
      </c>
      <c r="DX18" s="177" t="s">
        <v>4010</v>
      </c>
      <c r="DY18" s="177" t="s">
        <v>21</v>
      </c>
      <c r="DZ18" s="177">
        <v>2</v>
      </c>
      <c r="EA18" s="177" t="s">
        <v>4013</v>
      </c>
      <c r="EB18" s="177" t="s">
        <v>4011</v>
      </c>
      <c r="EC18" s="174">
        <v>44335</v>
      </c>
      <c r="ED18" s="184" t="s">
        <v>4021</v>
      </c>
      <c r="EE18" s="181">
        <v>1700000</v>
      </c>
      <c r="EF18" s="184" t="s">
        <v>4010</v>
      </c>
      <c r="EG18" s="184" t="s">
        <v>21</v>
      </c>
      <c r="EH18" s="184">
        <v>2</v>
      </c>
      <c r="EI18" s="184" t="s">
        <v>4013</v>
      </c>
      <c r="EJ18" s="184" t="s">
        <v>4011</v>
      </c>
      <c r="EK18" s="185">
        <v>44335</v>
      </c>
      <c r="EL18" s="183" t="s">
        <v>4022</v>
      </c>
      <c r="EM18" s="173">
        <v>663000</v>
      </c>
      <c r="EN18" s="177" t="s">
        <v>4010</v>
      </c>
      <c r="EO18" s="177" t="s">
        <v>21</v>
      </c>
      <c r="EP18" s="177">
        <v>2</v>
      </c>
      <c r="EQ18" s="177" t="s">
        <v>4013</v>
      </c>
      <c r="ER18" s="177" t="s">
        <v>4011</v>
      </c>
      <c r="ES18" s="174">
        <v>44335</v>
      </c>
      <c r="ET18" s="184" t="s">
        <v>3054</v>
      </c>
      <c r="EU18" s="184">
        <v>471</v>
      </c>
      <c r="EV18" s="184" t="s">
        <v>3051</v>
      </c>
      <c r="EW18" s="184" t="s">
        <v>59</v>
      </c>
      <c r="EX18" s="184">
        <v>3</v>
      </c>
      <c r="EY18" s="184" t="s">
        <v>3053</v>
      </c>
      <c r="EZ18" s="184" t="s">
        <v>3052</v>
      </c>
      <c r="FA18" s="185">
        <v>44224</v>
      </c>
      <c r="FB18" s="183" t="s">
        <v>433</v>
      </c>
      <c r="FC18" s="177">
        <v>5</v>
      </c>
      <c r="FD18" s="177">
        <v>0</v>
      </c>
      <c r="FE18" s="177" t="s">
        <v>21</v>
      </c>
      <c r="FF18" s="177">
        <v>2</v>
      </c>
      <c r="FG18" s="177">
        <v>0</v>
      </c>
      <c r="FH18" s="177">
        <v>0</v>
      </c>
      <c r="FI18" s="174">
        <v>43510</v>
      </c>
      <c r="FJ18" s="183" t="s">
        <v>439</v>
      </c>
      <c r="FK18" s="184">
        <v>1800000</v>
      </c>
      <c r="FL18" s="184" t="s">
        <v>437</v>
      </c>
      <c r="FM18" s="184" t="s">
        <v>21</v>
      </c>
      <c r="FN18" s="184">
        <v>2</v>
      </c>
      <c r="FO18" s="184">
        <v>0</v>
      </c>
      <c r="FP18" s="181" t="s">
        <v>438</v>
      </c>
      <c r="FQ18" s="182">
        <v>43510</v>
      </c>
      <c r="FR18" s="183" t="s">
        <v>440</v>
      </c>
      <c r="FS18" s="177">
        <v>11500</v>
      </c>
      <c r="FT18" s="177" t="s">
        <v>437</v>
      </c>
      <c r="FU18" s="177" t="s">
        <v>21</v>
      </c>
      <c r="FV18" s="177">
        <v>2</v>
      </c>
      <c r="FW18" s="177">
        <v>0</v>
      </c>
      <c r="FX18" s="177" t="s">
        <v>438</v>
      </c>
      <c r="FY18" s="174">
        <v>43510</v>
      </c>
      <c r="FZ18" s="184" t="s">
        <v>4701</v>
      </c>
      <c r="GA18" s="184">
        <v>0</v>
      </c>
      <c r="GB18" s="184" t="s">
        <v>4078</v>
      </c>
      <c r="GC18" s="184" t="s">
        <v>21</v>
      </c>
      <c r="GD18" s="184">
        <v>2</v>
      </c>
      <c r="GE18" s="184" t="s">
        <v>14</v>
      </c>
      <c r="GF18" s="184" t="s">
        <v>14</v>
      </c>
      <c r="GG18" s="185">
        <v>44355</v>
      </c>
      <c r="GH18" s="183" t="s">
        <v>4707</v>
      </c>
      <c r="GI18" s="177">
        <v>2</v>
      </c>
      <c r="GJ18" s="177" t="s">
        <v>4078</v>
      </c>
      <c r="GK18" s="177" t="s">
        <v>21</v>
      </c>
      <c r="GL18" s="177">
        <v>2</v>
      </c>
      <c r="GM18" s="177" t="s">
        <v>14</v>
      </c>
      <c r="GN18" s="177" t="s">
        <v>14</v>
      </c>
      <c r="GO18" s="174">
        <v>44355</v>
      </c>
      <c r="GP18" s="184" t="s">
        <v>4702</v>
      </c>
      <c r="GQ18" s="184">
        <v>1</v>
      </c>
      <c r="GR18" s="184" t="s">
        <v>4078</v>
      </c>
      <c r="GS18" s="184" t="s">
        <v>21</v>
      </c>
      <c r="GT18" s="184">
        <v>2</v>
      </c>
      <c r="GU18" s="184" t="s">
        <v>14</v>
      </c>
      <c r="GV18" s="184" t="s">
        <v>14</v>
      </c>
      <c r="GW18" s="185">
        <v>44355</v>
      </c>
      <c r="GX18" s="183" t="s">
        <v>4708</v>
      </c>
      <c r="GY18" s="177">
        <v>0</v>
      </c>
      <c r="GZ18" s="177" t="s">
        <v>4078</v>
      </c>
      <c r="HA18" s="177" t="s">
        <v>21</v>
      </c>
      <c r="HB18" s="177">
        <v>2</v>
      </c>
      <c r="HC18" s="177" t="s">
        <v>14</v>
      </c>
      <c r="HD18" s="177" t="s">
        <v>14</v>
      </c>
      <c r="HE18" s="174">
        <v>44355</v>
      </c>
      <c r="HF18" s="184" t="s">
        <v>4700</v>
      </c>
      <c r="HG18" s="184">
        <v>1</v>
      </c>
      <c r="HH18" s="184" t="s">
        <v>4078</v>
      </c>
      <c r="HI18" s="184" t="s">
        <v>21</v>
      </c>
      <c r="HJ18" s="184">
        <v>2</v>
      </c>
      <c r="HK18" s="184" t="s">
        <v>14</v>
      </c>
      <c r="HL18" s="184" t="s">
        <v>14</v>
      </c>
      <c r="HM18" s="185">
        <v>44355</v>
      </c>
      <c r="HN18" s="183" t="s">
        <v>4706</v>
      </c>
      <c r="HO18" s="177">
        <v>2</v>
      </c>
      <c r="HP18" s="177" t="s">
        <v>4078</v>
      </c>
      <c r="HQ18" s="177" t="s">
        <v>21</v>
      </c>
      <c r="HR18" s="177">
        <v>2</v>
      </c>
      <c r="HS18" s="177" t="s">
        <v>14</v>
      </c>
      <c r="HT18" s="177" t="s">
        <v>14</v>
      </c>
      <c r="HU18" s="174">
        <v>44355</v>
      </c>
      <c r="HV18" s="184" t="s">
        <v>4703</v>
      </c>
      <c r="HW18" s="184">
        <v>3</v>
      </c>
      <c r="HX18" s="184" t="s">
        <v>4078</v>
      </c>
      <c r="HY18" s="184" t="s">
        <v>21</v>
      </c>
      <c r="HZ18" s="184">
        <v>2</v>
      </c>
      <c r="IA18" s="184" t="s">
        <v>14</v>
      </c>
      <c r="IB18" s="184" t="s">
        <v>14</v>
      </c>
      <c r="IC18" s="185">
        <v>44355</v>
      </c>
      <c r="ID18" s="183" t="s">
        <v>4705</v>
      </c>
      <c r="IE18" s="177">
        <v>2</v>
      </c>
      <c r="IF18" s="177" t="s">
        <v>4078</v>
      </c>
      <c r="IG18" s="177" t="s">
        <v>21</v>
      </c>
      <c r="IH18" s="177">
        <v>2</v>
      </c>
      <c r="II18" s="177" t="s">
        <v>14</v>
      </c>
      <c r="IJ18" s="177" t="s">
        <v>14</v>
      </c>
      <c r="IK18" s="174">
        <v>44355</v>
      </c>
      <c r="IL18" s="184" t="s">
        <v>4704</v>
      </c>
      <c r="IM18" s="184">
        <v>3</v>
      </c>
      <c r="IN18" s="184" t="s">
        <v>4078</v>
      </c>
      <c r="IO18" s="184" t="s">
        <v>21</v>
      </c>
      <c r="IP18" s="184">
        <v>2</v>
      </c>
      <c r="IQ18" s="184" t="s">
        <v>14</v>
      </c>
      <c r="IR18" s="184" t="s">
        <v>14</v>
      </c>
      <c r="IS18" s="185">
        <v>44355</v>
      </c>
    </row>
    <row r="19" spans="1:253" s="179" customFormat="1" ht="12.75" customHeight="1" x14ac:dyDescent="0.2">
      <c r="A19" s="179" t="s">
        <v>441</v>
      </c>
      <c r="B19" s="179" t="s">
        <v>7685</v>
      </c>
      <c r="C19" s="179" t="s">
        <v>442</v>
      </c>
      <c r="D19" s="179" t="s">
        <v>430</v>
      </c>
      <c r="E19" s="179" t="s">
        <v>7175</v>
      </c>
      <c r="F19" s="179" t="s">
        <v>2715</v>
      </c>
      <c r="G19" s="172">
        <v>50900000</v>
      </c>
      <c r="H19" s="173" t="s">
        <v>2712</v>
      </c>
      <c r="I19" s="173" t="s">
        <v>21</v>
      </c>
      <c r="J19" s="173">
        <v>2</v>
      </c>
      <c r="K19" s="173" t="s">
        <v>2714</v>
      </c>
      <c r="L19" s="173" t="s">
        <v>2713</v>
      </c>
      <c r="M19" s="174">
        <v>44183</v>
      </c>
      <c r="N19" s="183" t="s">
        <v>3059</v>
      </c>
      <c r="O19" s="175">
        <v>111093</v>
      </c>
      <c r="P19" s="175" t="s">
        <v>3056</v>
      </c>
      <c r="Q19" s="175" t="s">
        <v>21</v>
      </c>
      <c r="R19" s="175">
        <v>2</v>
      </c>
      <c r="S19" s="175" t="s">
        <v>3058</v>
      </c>
      <c r="T19" s="175" t="s">
        <v>3057</v>
      </c>
      <c r="U19" s="176">
        <v>44224</v>
      </c>
      <c r="V19" s="183" t="s">
        <v>3063</v>
      </c>
      <c r="W19" s="173">
        <v>22194000</v>
      </c>
      <c r="X19" s="173" t="s">
        <v>3060</v>
      </c>
      <c r="Y19" s="173" t="s">
        <v>21</v>
      </c>
      <c r="Z19" s="173">
        <v>2</v>
      </c>
      <c r="AA19" s="173" t="s">
        <v>3062</v>
      </c>
      <c r="AB19" s="173" t="s">
        <v>3061</v>
      </c>
      <c r="AC19" s="174">
        <v>44224</v>
      </c>
      <c r="AD19" s="183" t="s">
        <v>3067</v>
      </c>
      <c r="AE19" s="181">
        <v>3601000</v>
      </c>
      <c r="AF19" s="181" t="s">
        <v>3064</v>
      </c>
      <c r="AG19" s="181" t="s">
        <v>21</v>
      </c>
      <c r="AH19" s="181">
        <v>2</v>
      </c>
      <c r="AI19" s="181" t="s">
        <v>3066</v>
      </c>
      <c r="AJ19" s="181" t="s">
        <v>3065</v>
      </c>
      <c r="AK19" s="182">
        <v>44224</v>
      </c>
      <c r="AL19" s="183" t="s">
        <v>3069</v>
      </c>
      <c r="AM19" s="173">
        <v>2859000</v>
      </c>
      <c r="AN19" s="173" t="s">
        <v>3064</v>
      </c>
      <c r="AO19" s="173" t="s">
        <v>21</v>
      </c>
      <c r="AP19" s="173">
        <v>2</v>
      </c>
      <c r="AQ19" s="173" t="s">
        <v>3068</v>
      </c>
      <c r="AR19" s="173" t="s">
        <v>3065</v>
      </c>
      <c r="AS19" s="174">
        <v>44224</v>
      </c>
      <c r="AT19" s="184" t="s">
        <v>1472</v>
      </c>
      <c r="AU19" s="181" t="s">
        <v>14</v>
      </c>
      <c r="AV19" s="181" t="s">
        <v>14</v>
      </c>
      <c r="AW19" s="181" t="s">
        <v>14</v>
      </c>
      <c r="AX19" s="181" t="s">
        <v>14</v>
      </c>
      <c r="AY19" s="181" t="s">
        <v>1471</v>
      </c>
      <c r="AZ19" s="181" t="s">
        <v>14</v>
      </c>
      <c r="BA19" s="182">
        <v>43798</v>
      </c>
      <c r="BB19" s="183" t="s">
        <v>1906</v>
      </c>
      <c r="BC19" s="173" t="s">
        <v>14</v>
      </c>
      <c r="BD19" s="173" t="s">
        <v>14</v>
      </c>
      <c r="BE19" s="173" t="s">
        <v>14</v>
      </c>
      <c r="BF19" s="173" t="s">
        <v>14</v>
      </c>
      <c r="BG19" s="173" t="s">
        <v>1905</v>
      </c>
      <c r="BH19" s="173" t="s">
        <v>14</v>
      </c>
      <c r="BI19" s="174">
        <v>43920</v>
      </c>
      <c r="BJ19" s="184" t="s">
        <v>1758</v>
      </c>
      <c r="BK19" s="184" t="s">
        <v>14</v>
      </c>
      <c r="BL19" s="184" t="s">
        <v>1755</v>
      </c>
      <c r="BM19" s="184" t="s">
        <v>14</v>
      </c>
      <c r="BN19" s="184" t="s">
        <v>14</v>
      </c>
      <c r="BO19" s="184" t="s">
        <v>1757</v>
      </c>
      <c r="BP19" s="181" t="s">
        <v>1756</v>
      </c>
      <c r="BQ19" s="185">
        <v>43867</v>
      </c>
      <c r="BR19" s="183" t="s">
        <v>443</v>
      </c>
      <c r="BS19" s="177" t="s">
        <v>14</v>
      </c>
      <c r="BT19" s="177">
        <v>0</v>
      </c>
      <c r="BU19" s="177" t="s">
        <v>21</v>
      </c>
      <c r="BV19" s="177">
        <v>2</v>
      </c>
      <c r="BW19" s="177">
        <v>0</v>
      </c>
      <c r="BX19" s="177">
        <v>0</v>
      </c>
      <c r="BY19" s="174">
        <v>43510</v>
      </c>
      <c r="BZ19" s="184" t="s">
        <v>444</v>
      </c>
      <c r="CA19" s="184" t="s">
        <v>14</v>
      </c>
      <c r="CB19" s="184">
        <v>0</v>
      </c>
      <c r="CC19" s="184" t="s">
        <v>14</v>
      </c>
      <c r="CD19" s="184" t="s">
        <v>14</v>
      </c>
      <c r="CE19" s="184">
        <v>0</v>
      </c>
      <c r="CF19" s="184">
        <v>0</v>
      </c>
      <c r="CG19" s="185">
        <v>43510</v>
      </c>
      <c r="CH19" s="183" t="s">
        <v>8005</v>
      </c>
      <c r="CI19" s="184" t="e">
        <v>#N/A</v>
      </c>
      <c r="CJ19" s="184" t="e">
        <v>#N/A</v>
      </c>
      <c r="CK19" s="184" t="e">
        <v>#N/A</v>
      </c>
      <c r="CL19" s="184" t="e">
        <v>#N/A</v>
      </c>
      <c r="CM19" s="184" t="e">
        <v>#N/A</v>
      </c>
      <c r="CN19" s="184" t="e">
        <v>#N/A</v>
      </c>
      <c r="CO19" s="186" t="e">
        <v>#N/A</v>
      </c>
      <c r="CP19" s="184" t="s">
        <v>447</v>
      </c>
      <c r="CQ19" s="177" t="s">
        <v>14</v>
      </c>
      <c r="CR19" s="177">
        <v>0</v>
      </c>
      <c r="CS19" s="177" t="s">
        <v>21</v>
      </c>
      <c r="CT19" s="177">
        <v>2</v>
      </c>
      <c r="CU19" s="177">
        <v>0</v>
      </c>
      <c r="CV19" s="177">
        <v>0</v>
      </c>
      <c r="CW19" s="174">
        <v>43510</v>
      </c>
      <c r="CX19" s="184" t="s">
        <v>3073</v>
      </c>
      <c r="CY19" s="181">
        <v>3601000</v>
      </c>
      <c r="CZ19" s="181" t="s">
        <v>3070</v>
      </c>
      <c r="DA19" s="181" t="s">
        <v>21</v>
      </c>
      <c r="DB19" s="181">
        <v>2</v>
      </c>
      <c r="DC19" s="181" t="s">
        <v>3072</v>
      </c>
      <c r="DD19" s="181" t="s">
        <v>3071</v>
      </c>
      <c r="DE19" s="187">
        <v>44224</v>
      </c>
      <c r="DF19" s="183" t="s">
        <v>3074</v>
      </c>
      <c r="DG19" s="173">
        <v>18593000</v>
      </c>
      <c r="DH19" s="177" t="s">
        <v>3070</v>
      </c>
      <c r="DI19" s="177" t="s">
        <v>21</v>
      </c>
      <c r="DJ19" s="177">
        <v>2</v>
      </c>
      <c r="DK19" s="177" t="s">
        <v>3072</v>
      </c>
      <c r="DL19" s="177" t="s">
        <v>3071</v>
      </c>
      <c r="DM19" s="174">
        <v>44224</v>
      </c>
      <c r="DN19" s="184" t="s">
        <v>2301</v>
      </c>
      <c r="DO19" s="181">
        <v>0</v>
      </c>
      <c r="DP19" s="184" t="s">
        <v>2297</v>
      </c>
      <c r="DQ19" s="184" t="s">
        <v>21</v>
      </c>
      <c r="DR19" s="184">
        <v>2</v>
      </c>
      <c r="DS19" s="184" t="s">
        <v>2299</v>
      </c>
      <c r="DT19" s="184" t="s">
        <v>2298</v>
      </c>
      <c r="DU19" s="185">
        <v>44110</v>
      </c>
      <c r="DV19" s="183" t="s">
        <v>3075</v>
      </c>
      <c r="DW19" s="173">
        <v>3439000</v>
      </c>
      <c r="DX19" s="177" t="s">
        <v>3070</v>
      </c>
      <c r="DY19" s="177" t="s">
        <v>21</v>
      </c>
      <c r="DZ19" s="177">
        <v>2</v>
      </c>
      <c r="EA19" s="177" t="s">
        <v>3072</v>
      </c>
      <c r="EB19" s="177" t="s">
        <v>3071</v>
      </c>
      <c r="EC19" s="174">
        <v>44224</v>
      </c>
      <c r="ED19" s="184" t="s">
        <v>3076</v>
      </c>
      <c r="EE19" s="181">
        <v>162000</v>
      </c>
      <c r="EF19" s="184" t="s">
        <v>3070</v>
      </c>
      <c r="EG19" s="184" t="s">
        <v>21</v>
      </c>
      <c r="EH19" s="184">
        <v>2</v>
      </c>
      <c r="EI19" s="184" t="s">
        <v>3072</v>
      </c>
      <c r="EJ19" s="184" t="s">
        <v>3071</v>
      </c>
      <c r="EK19" s="185">
        <v>44224</v>
      </c>
      <c r="EL19" s="183" t="s">
        <v>2300</v>
      </c>
      <c r="EM19" s="173">
        <v>0</v>
      </c>
      <c r="EN19" s="177" t="s">
        <v>2297</v>
      </c>
      <c r="EO19" s="177" t="s">
        <v>21</v>
      </c>
      <c r="EP19" s="177">
        <v>2</v>
      </c>
      <c r="EQ19" s="177" t="s">
        <v>2299</v>
      </c>
      <c r="ER19" s="177" t="s">
        <v>2298</v>
      </c>
      <c r="ES19" s="174">
        <v>44110</v>
      </c>
      <c r="ET19" s="184" t="s">
        <v>3055</v>
      </c>
      <c r="EU19" s="184">
        <v>471</v>
      </c>
      <c r="EV19" s="184" t="s">
        <v>3051</v>
      </c>
      <c r="EW19" s="184" t="s">
        <v>59</v>
      </c>
      <c r="EX19" s="184">
        <v>3</v>
      </c>
      <c r="EY19" s="184" t="s">
        <v>3053</v>
      </c>
      <c r="EZ19" s="184" t="s">
        <v>3052</v>
      </c>
      <c r="FA19" s="185">
        <v>44224</v>
      </c>
      <c r="FB19" s="183" t="s">
        <v>446</v>
      </c>
      <c r="FC19" s="177">
        <v>3</v>
      </c>
      <c r="FD19" s="177">
        <v>0</v>
      </c>
      <c r="FE19" s="177" t="s">
        <v>21</v>
      </c>
      <c r="FF19" s="177">
        <v>2</v>
      </c>
      <c r="FG19" s="177" t="s">
        <v>445</v>
      </c>
      <c r="FH19" s="177">
        <v>0</v>
      </c>
      <c r="FI19" s="174">
        <v>43510</v>
      </c>
      <c r="FJ19" s="183" t="s">
        <v>448</v>
      </c>
      <c r="FK19" s="184" t="s">
        <v>14</v>
      </c>
      <c r="FL19" s="184">
        <v>0</v>
      </c>
      <c r="FM19" s="184" t="s">
        <v>21</v>
      </c>
      <c r="FN19" s="184">
        <v>2</v>
      </c>
      <c r="FO19" s="184">
        <v>0</v>
      </c>
      <c r="FP19" s="181">
        <v>0</v>
      </c>
      <c r="FQ19" s="182">
        <v>43510</v>
      </c>
      <c r="FR19" s="183" t="s">
        <v>449</v>
      </c>
      <c r="FS19" s="177" t="s">
        <v>14</v>
      </c>
      <c r="FT19" s="177">
        <v>0</v>
      </c>
      <c r="FU19" s="177" t="s">
        <v>21</v>
      </c>
      <c r="FV19" s="177">
        <v>2</v>
      </c>
      <c r="FW19" s="177">
        <v>0</v>
      </c>
      <c r="FX19" s="177">
        <v>0</v>
      </c>
      <c r="FY19" s="174">
        <v>43510</v>
      </c>
      <c r="FZ19" s="184" t="s">
        <v>5390</v>
      </c>
      <c r="GA19" s="184">
        <v>0</v>
      </c>
      <c r="GB19" s="184" t="s">
        <v>4078</v>
      </c>
      <c r="GC19" s="184" t="s">
        <v>21</v>
      </c>
      <c r="GD19" s="184">
        <v>2</v>
      </c>
      <c r="GE19" s="184" t="s">
        <v>14</v>
      </c>
      <c r="GF19" s="184" t="s">
        <v>14</v>
      </c>
      <c r="GG19" s="185">
        <v>44362</v>
      </c>
      <c r="GH19" s="183" t="s">
        <v>5396</v>
      </c>
      <c r="GI19" s="177">
        <v>2</v>
      </c>
      <c r="GJ19" s="177" t="s">
        <v>4078</v>
      </c>
      <c r="GK19" s="177" t="s">
        <v>21</v>
      </c>
      <c r="GL19" s="177">
        <v>2</v>
      </c>
      <c r="GM19" s="177" t="s">
        <v>14</v>
      </c>
      <c r="GN19" s="177" t="s">
        <v>14</v>
      </c>
      <c r="GO19" s="174">
        <v>44362</v>
      </c>
      <c r="GP19" s="184" t="s">
        <v>5391</v>
      </c>
      <c r="GQ19" s="184">
        <v>1</v>
      </c>
      <c r="GR19" s="184" t="s">
        <v>4078</v>
      </c>
      <c r="GS19" s="184" t="s">
        <v>21</v>
      </c>
      <c r="GT19" s="184">
        <v>2</v>
      </c>
      <c r="GU19" s="184" t="s">
        <v>14</v>
      </c>
      <c r="GV19" s="184" t="s">
        <v>14</v>
      </c>
      <c r="GW19" s="185">
        <v>44362</v>
      </c>
      <c r="GX19" s="183" t="s">
        <v>5397</v>
      </c>
      <c r="GY19" s="177">
        <v>0</v>
      </c>
      <c r="GZ19" s="177" t="s">
        <v>4078</v>
      </c>
      <c r="HA19" s="177" t="s">
        <v>21</v>
      </c>
      <c r="HB19" s="177">
        <v>2</v>
      </c>
      <c r="HC19" s="177" t="s">
        <v>14</v>
      </c>
      <c r="HD19" s="177" t="s">
        <v>14</v>
      </c>
      <c r="HE19" s="174">
        <v>44362</v>
      </c>
      <c r="HF19" s="184" t="s">
        <v>5389</v>
      </c>
      <c r="HG19" s="184">
        <v>0</v>
      </c>
      <c r="HH19" s="184" t="s">
        <v>4078</v>
      </c>
      <c r="HI19" s="184" t="s">
        <v>21</v>
      </c>
      <c r="HJ19" s="184">
        <v>2</v>
      </c>
      <c r="HK19" s="184" t="s">
        <v>14</v>
      </c>
      <c r="HL19" s="184" t="s">
        <v>14</v>
      </c>
      <c r="HM19" s="185">
        <v>44362</v>
      </c>
      <c r="HN19" s="183" t="s">
        <v>5395</v>
      </c>
      <c r="HO19" s="177">
        <v>2</v>
      </c>
      <c r="HP19" s="177" t="s">
        <v>4078</v>
      </c>
      <c r="HQ19" s="177" t="s">
        <v>21</v>
      </c>
      <c r="HR19" s="177">
        <v>2</v>
      </c>
      <c r="HS19" s="177" t="s">
        <v>14</v>
      </c>
      <c r="HT19" s="177" t="s">
        <v>14</v>
      </c>
      <c r="HU19" s="174">
        <v>44362</v>
      </c>
      <c r="HV19" s="184" t="s">
        <v>5392</v>
      </c>
      <c r="HW19" s="184">
        <v>3</v>
      </c>
      <c r="HX19" s="184" t="s">
        <v>4078</v>
      </c>
      <c r="HY19" s="184" t="s">
        <v>21</v>
      </c>
      <c r="HZ19" s="184">
        <v>2</v>
      </c>
      <c r="IA19" s="184" t="s">
        <v>14</v>
      </c>
      <c r="IB19" s="184" t="s">
        <v>14</v>
      </c>
      <c r="IC19" s="185">
        <v>44362</v>
      </c>
      <c r="ID19" s="183" t="s">
        <v>5394</v>
      </c>
      <c r="IE19" s="177">
        <v>2</v>
      </c>
      <c r="IF19" s="177" t="s">
        <v>4078</v>
      </c>
      <c r="IG19" s="177" t="s">
        <v>21</v>
      </c>
      <c r="IH19" s="177">
        <v>2</v>
      </c>
      <c r="II19" s="177" t="s">
        <v>14</v>
      </c>
      <c r="IJ19" s="177" t="s">
        <v>14</v>
      </c>
      <c r="IK19" s="174">
        <v>44362</v>
      </c>
      <c r="IL19" s="184" t="s">
        <v>5393</v>
      </c>
      <c r="IM19" s="184">
        <v>3</v>
      </c>
      <c r="IN19" s="184" t="s">
        <v>4078</v>
      </c>
      <c r="IO19" s="184" t="s">
        <v>21</v>
      </c>
      <c r="IP19" s="184">
        <v>2</v>
      </c>
      <c r="IQ19" s="184" t="s">
        <v>14</v>
      </c>
      <c r="IR19" s="184" t="s">
        <v>14</v>
      </c>
      <c r="IS19" s="185">
        <v>44362</v>
      </c>
    </row>
    <row r="20" spans="1:253" s="179" customFormat="1" ht="12.75" customHeight="1" x14ac:dyDescent="0.2">
      <c r="A20" s="179" t="s">
        <v>1004</v>
      </c>
      <c r="B20" s="179" t="s">
        <v>7685</v>
      </c>
      <c r="C20" s="179" t="s">
        <v>1005</v>
      </c>
      <c r="D20" s="179" t="s">
        <v>1006</v>
      </c>
      <c r="E20" s="179" t="s">
        <v>7180</v>
      </c>
      <c r="F20" s="179" t="s">
        <v>2991</v>
      </c>
      <c r="G20" s="172">
        <v>5197000</v>
      </c>
      <c r="H20" s="173" t="s">
        <v>2988</v>
      </c>
      <c r="I20" s="173" t="s">
        <v>41</v>
      </c>
      <c r="J20" s="173">
        <v>1</v>
      </c>
      <c r="K20" s="173" t="s">
        <v>2990</v>
      </c>
      <c r="L20" s="173" t="s">
        <v>2989</v>
      </c>
      <c r="M20" s="174">
        <v>44224</v>
      </c>
      <c r="N20" s="183" t="s">
        <v>1762</v>
      </c>
      <c r="O20" s="175">
        <v>4966</v>
      </c>
      <c r="P20" s="175" t="s">
        <v>1759</v>
      </c>
      <c r="Q20" s="175" t="s">
        <v>59</v>
      </c>
      <c r="R20" s="175">
        <v>3</v>
      </c>
      <c r="S20" s="175" t="s">
        <v>1761</v>
      </c>
      <c r="T20" s="175" t="s">
        <v>1760</v>
      </c>
      <c r="U20" s="176">
        <v>43867</v>
      </c>
      <c r="V20" s="183" t="s">
        <v>2308</v>
      </c>
      <c r="W20" s="173">
        <v>1730000</v>
      </c>
      <c r="X20" s="173" t="s">
        <v>2302</v>
      </c>
      <c r="Y20" s="173" t="s">
        <v>59</v>
      </c>
      <c r="Z20" s="173">
        <v>3</v>
      </c>
      <c r="AA20" s="173" t="s">
        <v>2307</v>
      </c>
      <c r="AB20" s="173" t="s">
        <v>2306</v>
      </c>
      <c r="AC20" s="174">
        <v>44110</v>
      </c>
      <c r="AD20" s="183" t="s">
        <v>2995</v>
      </c>
      <c r="AE20" s="181">
        <v>86000</v>
      </c>
      <c r="AF20" s="181" t="s">
        <v>2992</v>
      </c>
      <c r="AG20" s="181" t="s">
        <v>21</v>
      </c>
      <c r="AH20" s="181">
        <v>2</v>
      </c>
      <c r="AI20" s="181" t="s">
        <v>2994</v>
      </c>
      <c r="AJ20" s="181" t="s">
        <v>2993</v>
      </c>
      <c r="AK20" s="182">
        <v>44224</v>
      </c>
      <c r="AL20" s="183" t="s">
        <v>2996</v>
      </c>
      <c r="AM20" s="173">
        <v>86000</v>
      </c>
      <c r="AN20" s="173" t="s">
        <v>2992</v>
      </c>
      <c r="AO20" s="173" t="s">
        <v>21</v>
      </c>
      <c r="AP20" s="173">
        <v>2</v>
      </c>
      <c r="AQ20" s="173" t="s">
        <v>2994</v>
      </c>
      <c r="AR20" s="173" t="s">
        <v>2993</v>
      </c>
      <c r="AS20" s="174">
        <v>44224</v>
      </c>
      <c r="AT20" s="184" t="s">
        <v>1013</v>
      </c>
      <c r="AU20" s="181">
        <v>0</v>
      </c>
      <c r="AV20" s="181">
        <v>0</v>
      </c>
      <c r="AW20" s="181" t="s">
        <v>21</v>
      </c>
      <c r="AX20" s="181">
        <v>2</v>
      </c>
      <c r="AY20" s="181">
        <v>0</v>
      </c>
      <c r="AZ20" s="181">
        <v>0</v>
      </c>
      <c r="BA20" s="182">
        <v>43566</v>
      </c>
      <c r="BB20" s="183" t="s">
        <v>1012</v>
      </c>
      <c r="BC20" s="173">
        <v>0</v>
      </c>
      <c r="BD20" s="173">
        <v>0</v>
      </c>
      <c r="BE20" s="173" t="s">
        <v>21</v>
      </c>
      <c r="BF20" s="173">
        <v>2</v>
      </c>
      <c r="BG20" s="173">
        <v>0</v>
      </c>
      <c r="BH20" s="173">
        <v>0</v>
      </c>
      <c r="BI20" s="174">
        <v>43566</v>
      </c>
      <c r="BJ20" s="184" t="s">
        <v>2144</v>
      </c>
      <c r="BK20" s="184">
        <v>0</v>
      </c>
      <c r="BL20" s="184" t="s">
        <v>2140</v>
      </c>
      <c r="BM20" s="184" t="s">
        <v>59</v>
      </c>
      <c r="BN20" s="184">
        <v>3</v>
      </c>
      <c r="BO20" s="184" t="s">
        <v>2142</v>
      </c>
      <c r="BP20" s="181" t="s">
        <v>2141</v>
      </c>
      <c r="BQ20" s="185">
        <v>44012</v>
      </c>
      <c r="BR20" s="183" t="s">
        <v>1007</v>
      </c>
      <c r="BS20" s="177">
        <v>0</v>
      </c>
      <c r="BT20" s="177">
        <v>0</v>
      </c>
      <c r="BU20" s="177" t="s">
        <v>21</v>
      </c>
      <c r="BV20" s="177">
        <v>2</v>
      </c>
      <c r="BW20" s="177">
        <v>0</v>
      </c>
      <c r="BX20" s="177">
        <v>0</v>
      </c>
      <c r="BY20" s="174">
        <v>43566</v>
      </c>
      <c r="BZ20" s="184" t="s">
        <v>1008</v>
      </c>
      <c r="CA20" s="184">
        <v>0</v>
      </c>
      <c r="CB20" s="184">
        <v>0</v>
      </c>
      <c r="CC20" s="184" t="s">
        <v>21</v>
      </c>
      <c r="CD20" s="184">
        <v>2</v>
      </c>
      <c r="CE20" s="184">
        <v>0</v>
      </c>
      <c r="CF20" s="184">
        <v>0</v>
      </c>
      <c r="CG20" s="185">
        <v>43566</v>
      </c>
      <c r="CH20" s="183" t="s">
        <v>8006</v>
      </c>
      <c r="CI20" s="184" t="e">
        <v>#N/A</v>
      </c>
      <c r="CJ20" s="184" t="e">
        <v>#N/A</v>
      </c>
      <c r="CK20" s="184" t="e">
        <v>#N/A</v>
      </c>
      <c r="CL20" s="184" t="e">
        <v>#N/A</v>
      </c>
      <c r="CM20" s="184" t="e">
        <v>#N/A</v>
      </c>
      <c r="CN20" s="184" t="e">
        <v>#N/A</v>
      </c>
      <c r="CO20" s="186" t="e">
        <v>#N/A</v>
      </c>
      <c r="CP20" s="184" t="s">
        <v>1011</v>
      </c>
      <c r="CQ20" s="177">
        <v>0</v>
      </c>
      <c r="CR20" s="177">
        <v>0</v>
      </c>
      <c r="CS20" s="177" t="s">
        <v>21</v>
      </c>
      <c r="CT20" s="177">
        <v>2</v>
      </c>
      <c r="CU20" s="177">
        <v>0</v>
      </c>
      <c r="CV20" s="177">
        <v>0</v>
      </c>
      <c r="CW20" s="174">
        <v>43566</v>
      </c>
      <c r="CX20" s="184" t="s">
        <v>3000</v>
      </c>
      <c r="CY20" s="181">
        <v>43000</v>
      </c>
      <c r="CZ20" s="181" t="s">
        <v>2997</v>
      </c>
      <c r="DA20" s="181" t="s">
        <v>59</v>
      </c>
      <c r="DB20" s="181">
        <v>3</v>
      </c>
      <c r="DC20" s="181" t="s">
        <v>2999</v>
      </c>
      <c r="DD20" s="181" t="s">
        <v>2998</v>
      </c>
      <c r="DE20" s="187">
        <v>44224</v>
      </c>
      <c r="DF20" s="183" t="s">
        <v>3001</v>
      </c>
      <c r="DG20" s="173">
        <v>1644000</v>
      </c>
      <c r="DH20" s="177" t="s">
        <v>2997</v>
      </c>
      <c r="DI20" s="177" t="s">
        <v>59</v>
      </c>
      <c r="DJ20" s="177">
        <v>3</v>
      </c>
      <c r="DK20" s="177" t="s">
        <v>2999</v>
      </c>
      <c r="DL20" s="177" t="s">
        <v>2998</v>
      </c>
      <c r="DM20" s="174">
        <v>44224</v>
      </c>
      <c r="DN20" s="184" t="s">
        <v>3002</v>
      </c>
      <c r="DO20" s="181">
        <v>43000</v>
      </c>
      <c r="DP20" s="184" t="s">
        <v>2997</v>
      </c>
      <c r="DQ20" s="184" t="s">
        <v>59</v>
      </c>
      <c r="DR20" s="184">
        <v>3</v>
      </c>
      <c r="DS20" s="184" t="s">
        <v>2999</v>
      </c>
      <c r="DT20" s="184" t="s">
        <v>2998</v>
      </c>
      <c r="DU20" s="185">
        <v>44224</v>
      </c>
      <c r="DV20" s="183" t="s">
        <v>3003</v>
      </c>
      <c r="DW20" s="173">
        <v>43000</v>
      </c>
      <c r="DX20" s="177" t="s">
        <v>2997</v>
      </c>
      <c r="DY20" s="177" t="s">
        <v>59</v>
      </c>
      <c r="DZ20" s="177">
        <v>3</v>
      </c>
      <c r="EA20" s="177" t="s">
        <v>2999</v>
      </c>
      <c r="EB20" s="177" t="s">
        <v>2998</v>
      </c>
      <c r="EC20" s="174">
        <v>44224</v>
      </c>
      <c r="ED20" s="184" t="s">
        <v>2309</v>
      </c>
      <c r="EE20" s="181">
        <v>0</v>
      </c>
      <c r="EF20" s="184" t="s">
        <v>2302</v>
      </c>
      <c r="EG20" s="184" t="s">
        <v>21</v>
      </c>
      <c r="EH20" s="184">
        <v>2</v>
      </c>
      <c r="EI20" s="184" t="s">
        <v>2304</v>
      </c>
      <c r="EJ20" s="184" t="s">
        <v>2303</v>
      </c>
      <c r="EK20" s="185">
        <v>44110</v>
      </c>
      <c r="EL20" s="183" t="s">
        <v>2305</v>
      </c>
      <c r="EM20" s="173">
        <v>0</v>
      </c>
      <c r="EN20" s="177" t="s">
        <v>2302</v>
      </c>
      <c r="EO20" s="177" t="s">
        <v>21</v>
      </c>
      <c r="EP20" s="177">
        <v>2</v>
      </c>
      <c r="EQ20" s="177" t="s">
        <v>2304</v>
      </c>
      <c r="ER20" s="177" t="s">
        <v>2303</v>
      </c>
      <c r="ES20" s="174">
        <v>44110</v>
      </c>
      <c r="ET20" s="184" t="s">
        <v>2143</v>
      </c>
      <c r="EU20" s="184">
        <v>0</v>
      </c>
      <c r="EV20" s="184" t="s">
        <v>2140</v>
      </c>
      <c r="EW20" s="184" t="s">
        <v>59</v>
      </c>
      <c r="EX20" s="184">
        <v>3</v>
      </c>
      <c r="EY20" s="184" t="s">
        <v>2142</v>
      </c>
      <c r="EZ20" s="184" t="s">
        <v>2141</v>
      </c>
      <c r="FA20" s="185">
        <v>44012</v>
      </c>
      <c r="FB20" s="183" t="s">
        <v>1010</v>
      </c>
      <c r="FC20" s="177">
        <v>2</v>
      </c>
      <c r="FD20" s="177">
        <v>0</v>
      </c>
      <c r="FE20" s="177" t="s">
        <v>21</v>
      </c>
      <c r="FF20" s="177">
        <v>2</v>
      </c>
      <c r="FG20" s="177" t="s">
        <v>1009</v>
      </c>
      <c r="FH20" s="177">
        <v>0</v>
      </c>
      <c r="FI20" s="174">
        <v>43566</v>
      </c>
      <c r="FJ20" s="183" t="s">
        <v>1015</v>
      </c>
      <c r="FK20" s="184">
        <v>0</v>
      </c>
      <c r="FL20" s="184" t="s">
        <v>1014</v>
      </c>
      <c r="FM20" s="184" t="s">
        <v>21</v>
      </c>
      <c r="FN20" s="184">
        <v>2</v>
      </c>
      <c r="FO20" s="184">
        <v>0</v>
      </c>
      <c r="FP20" s="181">
        <v>0</v>
      </c>
      <c r="FQ20" s="182">
        <v>43566</v>
      </c>
      <c r="FR20" s="183" t="s">
        <v>8007</v>
      </c>
      <c r="FS20" s="177" t="e">
        <v>#N/A</v>
      </c>
      <c r="FT20" s="177" t="e">
        <v>#N/A</v>
      </c>
      <c r="FU20" s="177" t="e">
        <v>#N/A</v>
      </c>
      <c r="FV20" s="177" t="e">
        <v>#N/A</v>
      </c>
      <c r="FW20" s="177" t="e">
        <v>#N/A</v>
      </c>
      <c r="FX20" s="177" t="e">
        <v>#N/A</v>
      </c>
      <c r="FY20" s="174" t="e">
        <v>#N/A</v>
      </c>
      <c r="FZ20" s="184" t="s">
        <v>4505</v>
      </c>
      <c r="GA20" s="184">
        <v>0</v>
      </c>
      <c r="GB20" s="184" t="s">
        <v>4078</v>
      </c>
      <c r="GC20" s="184" t="s">
        <v>21</v>
      </c>
      <c r="GD20" s="184">
        <v>2</v>
      </c>
      <c r="GE20" s="184" t="s">
        <v>14</v>
      </c>
      <c r="GF20" s="184" t="s">
        <v>14</v>
      </c>
      <c r="GG20" s="185">
        <v>44351</v>
      </c>
      <c r="GH20" s="183" t="s">
        <v>4511</v>
      </c>
      <c r="GI20" s="177">
        <v>0</v>
      </c>
      <c r="GJ20" s="177" t="s">
        <v>4078</v>
      </c>
      <c r="GK20" s="177" t="s">
        <v>21</v>
      </c>
      <c r="GL20" s="177">
        <v>2</v>
      </c>
      <c r="GM20" s="177" t="s">
        <v>14</v>
      </c>
      <c r="GN20" s="177" t="s">
        <v>14</v>
      </c>
      <c r="GO20" s="174">
        <v>44351</v>
      </c>
      <c r="GP20" s="184" t="s">
        <v>4506</v>
      </c>
      <c r="GQ20" s="184">
        <v>0</v>
      </c>
      <c r="GR20" s="184" t="s">
        <v>4078</v>
      </c>
      <c r="GS20" s="184" t="s">
        <v>21</v>
      </c>
      <c r="GT20" s="184">
        <v>2</v>
      </c>
      <c r="GU20" s="184" t="s">
        <v>14</v>
      </c>
      <c r="GV20" s="184" t="s">
        <v>14</v>
      </c>
      <c r="GW20" s="185">
        <v>44351</v>
      </c>
      <c r="GX20" s="183" t="s">
        <v>4512</v>
      </c>
      <c r="GY20" s="177">
        <v>0</v>
      </c>
      <c r="GZ20" s="177" t="s">
        <v>4078</v>
      </c>
      <c r="HA20" s="177" t="s">
        <v>21</v>
      </c>
      <c r="HB20" s="177">
        <v>2</v>
      </c>
      <c r="HC20" s="177" t="s">
        <v>14</v>
      </c>
      <c r="HD20" s="177" t="s">
        <v>14</v>
      </c>
      <c r="HE20" s="174">
        <v>44351</v>
      </c>
      <c r="HF20" s="184" t="s">
        <v>4504</v>
      </c>
      <c r="HG20" s="184">
        <v>0</v>
      </c>
      <c r="HH20" s="184" t="s">
        <v>4078</v>
      </c>
      <c r="HI20" s="184" t="s">
        <v>21</v>
      </c>
      <c r="HJ20" s="184">
        <v>2</v>
      </c>
      <c r="HK20" s="184" t="s">
        <v>14</v>
      </c>
      <c r="HL20" s="184" t="s">
        <v>14</v>
      </c>
      <c r="HM20" s="185">
        <v>44351</v>
      </c>
      <c r="HN20" s="183" t="s">
        <v>4510</v>
      </c>
      <c r="HO20" s="177">
        <v>1</v>
      </c>
      <c r="HP20" s="177" t="s">
        <v>4078</v>
      </c>
      <c r="HQ20" s="177" t="s">
        <v>21</v>
      </c>
      <c r="HR20" s="177">
        <v>2</v>
      </c>
      <c r="HS20" s="177" t="s">
        <v>14</v>
      </c>
      <c r="HT20" s="177" t="s">
        <v>14</v>
      </c>
      <c r="HU20" s="174">
        <v>44351</v>
      </c>
      <c r="HV20" s="184" t="s">
        <v>4507</v>
      </c>
      <c r="HW20" s="184">
        <v>0</v>
      </c>
      <c r="HX20" s="184" t="s">
        <v>4078</v>
      </c>
      <c r="HY20" s="184" t="s">
        <v>21</v>
      </c>
      <c r="HZ20" s="184">
        <v>2</v>
      </c>
      <c r="IA20" s="184" t="s">
        <v>14</v>
      </c>
      <c r="IB20" s="184" t="s">
        <v>14</v>
      </c>
      <c r="IC20" s="185">
        <v>44351</v>
      </c>
      <c r="ID20" s="183" t="s">
        <v>4509</v>
      </c>
      <c r="IE20" s="177">
        <v>0</v>
      </c>
      <c r="IF20" s="177" t="s">
        <v>4078</v>
      </c>
      <c r="IG20" s="177" t="s">
        <v>21</v>
      </c>
      <c r="IH20" s="177">
        <v>2</v>
      </c>
      <c r="II20" s="177" t="s">
        <v>14</v>
      </c>
      <c r="IJ20" s="177" t="s">
        <v>14</v>
      </c>
      <c r="IK20" s="174">
        <v>44351</v>
      </c>
      <c r="IL20" s="184" t="s">
        <v>4508</v>
      </c>
      <c r="IM20" s="184">
        <v>1</v>
      </c>
      <c r="IN20" s="184" t="s">
        <v>4078</v>
      </c>
      <c r="IO20" s="184" t="s">
        <v>21</v>
      </c>
      <c r="IP20" s="184">
        <v>2</v>
      </c>
      <c r="IQ20" s="184" t="s">
        <v>14</v>
      </c>
      <c r="IR20" s="184" t="s">
        <v>14</v>
      </c>
      <c r="IS20" s="185">
        <v>44351</v>
      </c>
    </row>
    <row r="21" spans="1:253" s="179" customFormat="1" ht="12.75" customHeight="1" x14ac:dyDescent="0.2">
      <c r="A21" s="179" t="s">
        <v>1692</v>
      </c>
      <c r="B21" s="179" t="s">
        <v>7695</v>
      </c>
      <c r="C21" s="179" t="s">
        <v>1693</v>
      </c>
      <c r="D21" s="179" t="s">
        <v>452</v>
      </c>
      <c r="E21" s="179" t="s">
        <v>7189</v>
      </c>
      <c r="F21" s="179" t="s">
        <v>6009</v>
      </c>
      <c r="G21" s="172">
        <v>1023000</v>
      </c>
      <c r="H21" s="173" t="s">
        <v>6006</v>
      </c>
      <c r="I21" s="173" t="s">
        <v>21</v>
      </c>
      <c r="J21" s="173">
        <v>2</v>
      </c>
      <c r="K21" s="173" t="s">
        <v>6008</v>
      </c>
      <c r="L21" s="173" t="s">
        <v>6007</v>
      </c>
      <c r="M21" s="174">
        <v>44384</v>
      </c>
      <c r="N21" s="183" t="s">
        <v>6013</v>
      </c>
      <c r="O21" s="175">
        <v>23180</v>
      </c>
      <c r="P21" s="175" t="s">
        <v>6010</v>
      </c>
      <c r="Q21" s="175" t="s">
        <v>21</v>
      </c>
      <c r="R21" s="175">
        <v>2</v>
      </c>
      <c r="S21" s="175" t="s">
        <v>6012</v>
      </c>
      <c r="T21" s="175" t="s">
        <v>6011</v>
      </c>
      <c r="U21" s="176">
        <v>44384</v>
      </c>
      <c r="V21" s="183" t="s">
        <v>6015</v>
      </c>
      <c r="W21" s="173">
        <v>1023000</v>
      </c>
      <c r="X21" s="173" t="s">
        <v>6006</v>
      </c>
      <c r="Y21" s="173" t="s">
        <v>21</v>
      </c>
      <c r="Z21" s="173">
        <v>2</v>
      </c>
      <c r="AA21" s="173" t="s">
        <v>6014</v>
      </c>
      <c r="AB21" s="173" t="s">
        <v>6007</v>
      </c>
      <c r="AC21" s="174">
        <v>44384</v>
      </c>
      <c r="AD21" s="183" t="s">
        <v>6019</v>
      </c>
      <c r="AE21" s="181">
        <v>618000</v>
      </c>
      <c r="AF21" s="181" t="s">
        <v>6016</v>
      </c>
      <c r="AG21" s="181" t="s">
        <v>21</v>
      </c>
      <c r="AH21" s="181">
        <v>2</v>
      </c>
      <c r="AI21" s="181" t="s">
        <v>6018</v>
      </c>
      <c r="AJ21" s="181" t="s">
        <v>6017</v>
      </c>
      <c r="AK21" s="182">
        <v>44384</v>
      </c>
      <c r="AL21" s="183" t="s">
        <v>6023</v>
      </c>
      <c r="AM21" s="173">
        <v>35000</v>
      </c>
      <c r="AN21" s="173" t="s">
        <v>6020</v>
      </c>
      <c r="AO21" s="173" t="s">
        <v>21</v>
      </c>
      <c r="AP21" s="173">
        <v>2</v>
      </c>
      <c r="AQ21" s="173" t="s">
        <v>6022</v>
      </c>
      <c r="AR21" s="173" t="s">
        <v>6021</v>
      </c>
      <c r="AS21" s="174">
        <v>44384</v>
      </c>
      <c r="AT21" s="184" t="s">
        <v>1699</v>
      </c>
      <c r="AU21" s="181" t="s">
        <v>14</v>
      </c>
      <c r="AV21" s="181" t="s">
        <v>14</v>
      </c>
      <c r="AW21" s="181" t="s">
        <v>14</v>
      </c>
      <c r="AX21" s="181" t="s">
        <v>14</v>
      </c>
      <c r="AY21" s="181" t="s">
        <v>1344</v>
      </c>
      <c r="AZ21" s="181" t="s">
        <v>14</v>
      </c>
      <c r="BA21" s="182">
        <v>43816</v>
      </c>
      <c r="BB21" s="183" t="s">
        <v>1698</v>
      </c>
      <c r="BC21" s="173" t="s">
        <v>14</v>
      </c>
      <c r="BD21" s="173" t="s">
        <v>1697</v>
      </c>
      <c r="BE21" s="173" t="s">
        <v>14</v>
      </c>
      <c r="BF21" s="173" t="s">
        <v>14</v>
      </c>
      <c r="BG21" s="173" t="s">
        <v>1194</v>
      </c>
      <c r="BH21" s="173" t="s">
        <v>1193</v>
      </c>
      <c r="BI21" s="174">
        <v>43816</v>
      </c>
      <c r="BJ21" s="184" t="s">
        <v>6026</v>
      </c>
      <c r="BK21" s="184">
        <v>4</v>
      </c>
      <c r="BL21" s="184" t="s">
        <v>6024</v>
      </c>
      <c r="BM21" s="184" t="s">
        <v>21</v>
      </c>
      <c r="BN21" s="184">
        <v>2</v>
      </c>
      <c r="BO21" s="184" t="s">
        <v>6025</v>
      </c>
      <c r="BP21" s="181" t="s">
        <v>2260</v>
      </c>
      <c r="BQ21" s="185">
        <v>44384</v>
      </c>
      <c r="BR21" s="183" t="s">
        <v>1694</v>
      </c>
      <c r="BS21" s="177" t="s">
        <v>14</v>
      </c>
      <c r="BT21" s="177" t="s">
        <v>14</v>
      </c>
      <c r="BU21" s="177" t="s">
        <v>14</v>
      </c>
      <c r="BV21" s="177" t="s">
        <v>14</v>
      </c>
      <c r="BW21" s="177" t="s">
        <v>1344</v>
      </c>
      <c r="BX21" s="177" t="s">
        <v>14</v>
      </c>
      <c r="BY21" s="174">
        <v>43816</v>
      </c>
      <c r="BZ21" s="184" t="s">
        <v>1695</v>
      </c>
      <c r="CA21" s="184" t="s">
        <v>14</v>
      </c>
      <c r="CB21" s="184" t="s">
        <v>14</v>
      </c>
      <c r="CC21" s="184" t="s">
        <v>14</v>
      </c>
      <c r="CD21" s="184" t="s">
        <v>14</v>
      </c>
      <c r="CE21" s="184" t="s">
        <v>1344</v>
      </c>
      <c r="CF21" s="184" t="s">
        <v>14</v>
      </c>
      <c r="CG21" s="185">
        <v>43816</v>
      </c>
      <c r="CH21" s="183" t="s">
        <v>8008</v>
      </c>
      <c r="CI21" s="184" t="e">
        <v>#N/A</v>
      </c>
      <c r="CJ21" s="184" t="e">
        <v>#N/A</v>
      </c>
      <c r="CK21" s="184" t="e">
        <v>#N/A</v>
      </c>
      <c r="CL21" s="184" t="e">
        <v>#N/A</v>
      </c>
      <c r="CM21" s="184" t="e">
        <v>#N/A</v>
      </c>
      <c r="CN21" s="184" t="e">
        <v>#N/A</v>
      </c>
      <c r="CO21" s="186" t="e">
        <v>#N/A</v>
      </c>
      <c r="CP21" s="184" t="s">
        <v>1696</v>
      </c>
      <c r="CQ21" s="177" t="s">
        <v>14</v>
      </c>
      <c r="CR21" s="177" t="s">
        <v>14</v>
      </c>
      <c r="CS21" s="177" t="s">
        <v>14</v>
      </c>
      <c r="CT21" s="177" t="s">
        <v>14</v>
      </c>
      <c r="CU21" s="177" t="s">
        <v>1344</v>
      </c>
      <c r="CV21" s="177" t="s">
        <v>14</v>
      </c>
      <c r="CW21" s="174">
        <v>43816</v>
      </c>
      <c r="CX21" s="184" t="s">
        <v>6028</v>
      </c>
      <c r="CY21" s="181">
        <v>229000</v>
      </c>
      <c r="CZ21" s="181" t="s">
        <v>6016</v>
      </c>
      <c r="DA21" s="181" t="s">
        <v>21</v>
      </c>
      <c r="DB21" s="181">
        <v>2</v>
      </c>
      <c r="DC21" s="181" t="s">
        <v>6033</v>
      </c>
      <c r="DD21" s="181" t="s">
        <v>6017</v>
      </c>
      <c r="DE21" s="187">
        <v>44384</v>
      </c>
      <c r="DF21" s="183" t="s">
        <v>6030</v>
      </c>
      <c r="DG21" s="173">
        <v>405000</v>
      </c>
      <c r="DH21" s="177" t="s">
        <v>6016</v>
      </c>
      <c r="DI21" s="177" t="s">
        <v>21</v>
      </c>
      <c r="DJ21" s="177">
        <v>2</v>
      </c>
      <c r="DK21" s="177" t="s">
        <v>6029</v>
      </c>
      <c r="DL21" s="177" t="s">
        <v>6017</v>
      </c>
      <c r="DM21" s="174">
        <v>44384</v>
      </c>
      <c r="DN21" s="184" t="s">
        <v>6032</v>
      </c>
      <c r="DO21" s="181">
        <v>389000</v>
      </c>
      <c r="DP21" s="184" t="s">
        <v>6016</v>
      </c>
      <c r="DQ21" s="184" t="s">
        <v>21</v>
      </c>
      <c r="DR21" s="184">
        <v>2</v>
      </c>
      <c r="DS21" s="184" t="s">
        <v>6031</v>
      </c>
      <c r="DT21" s="184" t="s">
        <v>6017</v>
      </c>
      <c r="DU21" s="185">
        <v>44384</v>
      </c>
      <c r="DV21" s="183" t="s">
        <v>6034</v>
      </c>
      <c r="DW21" s="173">
        <v>202000</v>
      </c>
      <c r="DX21" s="177" t="s">
        <v>6016</v>
      </c>
      <c r="DY21" s="177" t="s">
        <v>21</v>
      </c>
      <c r="DZ21" s="177">
        <v>2</v>
      </c>
      <c r="EA21" s="177" t="s">
        <v>6033</v>
      </c>
      <c r="EB21" s="177" t="s">
        <v>6017</v>
      </c>
      <c r="EC21" s="174">
        <v>44384</v>
      </c>
      <c r="ED21" s="184" t="s">
        <v>6038</v>
      </c>
      <c r="EE21" s="181">
        <v>27000</v>
      </c>
      <c r="EF21" s="184" t="s">
        <v>6035</v>
      </c>
      <c r="EG21" s="184" t="s">
        <v>21</v>
      </c>
      <c r="EH21" s="184">
        <v>2</v>
      </c>
      <c r="EI21" s="184" t="s">
        <v>6037</v>
      </c>
      <c r="EJ21" s="184" t="s">
        <v>6036</v>
      </c>
      <c r="EK21" s="185">
        <v>44384</v>
      </c>
      <c r="EL21" s="183" t="s">
        <v>6040</v>
      </c>
      <c r="EM21" s="173">
        <v>0</v>
      </c>
      <c r="EN21" s="177" t="s">
        <v>14</v>
      </c>
      <c r="EO21" s="177" t="s">
        <v>21</v>
      </c>
      <c r="EP21" s="177">
        <v>2</v>
      </c>
      <c r="EQ21" s="177" t="s">
        <v>6039</v>
      </c>
      <c r="ER21" s="177" t="s">
        <v>14</v>
      </c>
      <c r="ES21" s="174">
        <v>44384</v>
      </c>
      <c r="ET21" s="184" t="s">
        <v>6027</v>
      </c>
      <c r="EU21" s="184">
        <v>4</v>
      </c>
      <c r="EV21" s="184" t="s">
        <v>6024</v>
      </c>
      <c r="EW21" s="184" t="s">
        <v>21</v>
      </c>
      <c r="EX21" s="184">
        <v>2</v>
      </c>
      <c r="EY21" s="184" t="s">
        <v>6025</v>
      </c>
      <c r="EZ21" s="184" t="s">
        <v>2260</v>
      </c>
      <c r="FA21" s="185">
        <v>44384</v>
      </c>
      <c r="FB21" s="183" t="s">
        <v>6042</v>
      </c>
      <c r="FC21" s="177">
        <v>3</v>
      </c>
      <c r="FD21" s="177" t="s">
        <v>14</v>
      </c>
      <c r="FE21" s="177" t="s">
        <v>21</v>
      </c>
      <c r="FF21" s="177">
        <v>2</v>
      </c>
      <c r="FG21" s="177" t="s">
        <v>6041</v>
      </c>
      <c r="FH21" s="177" t="s">
        <v>14</v>
      </c>
      <c r="FI21" s="174">
        <v>44384</v>
      </c>
      <c r="FJ21" s="183" t="s">
        <v>1700</v>
      </c>
      <c r="FK21" s="184" t="s">
        <v>14</v>
      </c>
      <c r="FL21" s="184" t="s">
        <v>14</v>
      </c>
      <c r="FM21" s="184" t="s">
        <v>14</v>
      </c>
      <c r="FN21" s="184" t="s">
        <v>14</v>
      </c>
      <c r="FO21" s="184" t="s">
        <v>1344</v>
      </c>
      <c r="FP21" s="181" t="s">
        <v>14</v>
      </c>
      <c r="FQ21" s="182">
        <v>43816</v>
      </c>
      <c r="FR21" s="183" t="s">
        <v>1701</v>
      </c>
      <c r="FS21" s="177" t="s">
        <v>14</v>
      </c>
      <c r="FT21" s="177" t="s">
        <v>14</v>
      </c>
      <c r="FU21" s="177" t="s">
        <v>14</v>
      </c>
      <c r="FV21" s="177" t="s">
        <v>14</v>
      </c>
      <c r="FW21" s="177" t="s">
        <v>1344</v>
      </c>
      <c r="FX21" s="177" t="s">
        <v>14</v>
      </c>
      <c r="FY21" s="174">
        <v>43816</v>
      </c>
      <c r="FZ21" s="184" t="s">
        <v>5234</v>
      </c>
      <c r="GA21" s="184">
        <v>1</v>
      </c>
      <c r="GB21" s="184" t="s">
        <v>4078</v>
      </c>
      <c r="GC21" s="184" t="s">
        <v>21</v>
      </c>
      <c r="GD21" s="184">
        <v>2</v>
      </c>
      <c r="GE21" s="184" t="s">
        <v>14</v>
      </c>
      <c r="GF21" s="184" t="s">
        <v>14</v>
      </c>
      <c r="GG21" s="185">
        <v>44360</v>
      </c>
      <c r="GH21" s="183" t="s">
        <v>5240</v>
      </c>
      <c r="GI21" s="177">
        <v>1</v>
      </c>
      <c r="GJ21" s="177" t="s">
        <v>4078</v>
      </c>
      <c r="GK21" s="177" t="s">
        <v>21</v>
      </c>
      <c r="GL21" s="177">
        <v>2</v>
      </c>
      <c r="GM21" s="177" t="s">
        <v>14</v>
      </c>
      <c r="GN21" s="177" t="s">
        <v>14</v>
      </c>
      <c r="GO21" s="174">
        <v>44360</v>
      </c>
      <c r="GP21" s="184" t="s">
        <v>5235</v>
      </c>
      <c r="GQ21" s="184">
        <v>0</v>
      </c>
      <c r="GR21" s="184" t="s">
        <v>4078</v>
      </c>
      <c r="GS21" s="184" t="s">
        <v>21</v>
      </c>
      <c r="GT21" s="184">
        <v>2</v>
      </c>
      <c r="GU21" s="184" t="s">
        <v>14</v>
      </c>
      <c r="GV21" s="184" t="s">
        <v>14</v>
      </c>
      <c r="GW21" s="185">
        <v>44360</v>
      </c>
      <c r="GX21" s="183" t="s">
        <v>5241</v>
      </c>
      <c r="GY21" s="177">
        <v>0</v>
      </c>
      <c r="GZ21" s="177" t="s">
        <v>4078</v>
      </c>
      <c r="HA21" s="177" t="s">
        <v>21</v>
      </c>
      <c r="HB21" s="177">
        <v>2</v>
      </c>
      <c r="HC21" s="177" t="s">
        <v>14</v>
      </c>
      <c r="HD21" s="177" t="s">
        <v>14</v>
      </c>
      <c r="HE21" s="174">
        <v>44360</v>
      </c>
      <c r="HF21" s="184" t="s">
        <v>5233</v>
      </c>
      <c r="HG21" s="184">
        <v>0</v>
      </c>
      <c r="HH21" s="184" t="s">
        <v>4078</v>
      </c>
      <c r="HI21" s="184" t="s">
        <v>21</v>
      </c>
      <c r="HJ21" s="184">
        <v>2</v>
      </c>
      <c r="HK21" s="184" t="s">
        <v>14</v>
      </c>
      <c r="HL21" s="184" t="s">
        <v>14</v>
      </c>
      <c r="HM21" s="185">
        <v>44360</v>
      </c>
      <c r="HN21" s="183" t="s">
        <v>5239</v>
      </c>
      <c r="HO21" s="177">
        <v>2</v>
      </c>
      <c r="HP21" s="177" t="s">
        <v>4078</v>
      </c>
      <c r="HQ21" s="177" t="s">
        <v>21</v>
      </c>
      <c r="HR21" s="177">
        <v>2</v>
      </c>
      <c r="HS21" s="177" t="s">
        <v>14</v>
      </c>
      <c r="HT21" s="177" t="s">
        <v>14</v>
      </c>
      <c r="HU21" s="174">
        <v>44360</v>
      </c>
      <c r="HV21" s="184" t="s">
        <v>5236</v>
      </c>
      <c r="HW21" s="184">
        <v>0</v>
      </c>
      <c r="HX21" s="184" t="s">
        <v>4078</v>
      </c>
      <c r="HY21" s="184" t="s">
        <v>21</v>
      </c>
      <c r="HZ21" s="184">
        <v>2</v>
      </c>
      <c r="IA21" s="184" t="s">
        <v>14</v>
      </c>
      <c r="IB21" s="184" t="s">
        <v>14</v>
      </c>
      <c r="IC21" s="185">
        <v>44360</v>
      </c>
      <c r="ID21" s="183" t="s">
        <v>5238</v>
      </c>
      <c r="IE21" s="177">
        <v>0</v>
      </c>
      <c r="IF21" s="177" t="s">
        <v>4078</v>
      </c>
      <c r="IG21" s="177" t="s">
        <v>21</v>
      </c>
      <c r="IH21" s="177">
        <v>2</v>
      </c>
      <c r="II21" s="177" t="s">
        <v>14</v>
      </c>
      <c r="IJ21" s="177" t="s">
        <v>14</v>
      </c>
      <c r="IK21" s="174">
        <v>44360</v>
      </c>
      <c r="IL21" s="184" t="s">
        <v>5237</v>
      </c>
      <c r="IM21" s="184">
        <v>1</v>
      </c>
      <c r="IN21" s="184" t="s">
        <v>4078</v>
      </c>
      <c r="IO21" s="184" t="s">
        <v>21</v>
      </c>
      <c r="IP21" s="184">
        <v>2</v>
      </c>
      <c r="IQ21" s="184" t="s">
        <v>14</v>
      </c>
      <c r="IR21" s="184" t="s">
        <v>14</v>
      </c>
      <c r="IS21" s="185">
        <v>44360</v>
      </c>
    </row>
    <row r="22" spans="1:253" s="179" customFormat="1" ht="12.75" customHeight="1" x14ac:dyDescent="0.2">
      <c r="A22" s="179" t="s">
        <v>450</v>
      </c>
      <c r="B22" s="179" t="s">
        <v>7685</v>
      </c>
      <c r="C22" s="179" t="s">
        <v>451</v>
      </c>
      <c r="D22" s="179" t="s">
        <v>452</v>
      </c>
      <c r="E22" s="179" t="s">
        <v>7189</v>
      </c>
      <c r="F22" s="179" t="s">
        <v>6043</v>
      </c>
      <c r="G22" s="172">
        <v>1023000</v>
      </c>
      <c r="H22" s="173" t="s">
        <v>6006</v>
      </c>
      <c r="I22" s="173" t="s">
        <v>21</v>
      </c>
      <c r="J22" s="173">
        <v>2</v>
      </c>
      <c r="K22" s="173" t="s">
        <v>6008</v>
      </c>
      <c r="L22" s="173" t="s">
        <v>6007</v>
      </c>
      <c r="M22" s="174">
        <v>44384</v>
      </c>
      <c r="N22" s="183" t="s">
        <v>6045</v>
      </c>
      <c r="O22" s="175">
        <v>23180</v>
      </c>
      <c r="P22" s="175" t="s">
        <v>6010</v>
      </c>
      <c r="Q22" s="175" t="s">
        <v>21</v>
      </c>
      <c r="R22" s="175">
        <v>2</v>
      </c>
      <c r="S22" s="175" t="s">
        <v>6044</v>
      </c>
      <c r="T22" s="175" t="s">
        <v>6011</v>
      </c>
      <c r="U22" s="176">
        <v>44384</v>
      </c>
      <c r="V22" s="183" t="s">
        <v>6047</v>
      </c>
      <c r="W22" s="173">
        <v>1023000</v>
      </c>
      <c r="X22" s="173" t="s">
        <v>6006</v>
      </c>
      <c r="Y22" s="173" t="s">
        <v>21</v>
      </c>
      <c r="Z22" s="173">
        <v>2</v>
      </c>
      <c r="AA22" s="173" t="s">
        <v>6046</v>
      </c>
      <c r="AB22" s="173" t="s">
        <v>6007</v>
      </c>
      <c r="AC22" s="174">
        <v>44384</v>
      </c>
      <c r="AD22" s="183" t="s">
        <v>6049</v>
      </c>
      <c r="AE22" s="181">
        <v>35000</v>
      </c>
      <c r="AF22" s="181" t="s">
        <v>6020</v>
      </c>
      <c r="AG22" s="181" t="s">
        <v>21</v>
      </c>
      <c r="AH22" s="181">
        <v>2</v>
      </c>
      <c r="AI22" s="181" t="s">
        <v>6048</v>
      </c>
      <c r="AJ22" s="181" t="s">
        <v>6021</v>
      </c>
      <c r="AK22" s="182">
        <v>44384</v>
      </c>
      <c r="AL22" s="183" t="s">
        <v>6050</v>
      </c>
      <c r="AM22" s="173">
        <v>35000</v>
      </c>
      <c r="AN22" s="173" t="s">
        <v>6020</v>
      </c>
      <c r="AO22" s="173" t="s">
        <v>21</v>
      </c>
      <c r="AP22" s="173">
        <v>2</v>
      </c>
      <c r="AQ22" s="173" t="s">
        <v>6048</v>
      </c>
      <c r="AR22" s="173" t="s">
        <v>6021</v>
      </c>
      <c r="AS22" s="174">
        <v>44384</v>
      </c>
      <c r="AT22" s="184" t="s">
        <v>456</v>
      </c>
      <c r="AU22" s="181" t="s">
        <v>14</v>
      </c>
      <c r="AV22" s="181">
        <v>0</v>
      </c>
      <c r="AW22" s="181" t="s">
        <v>21</v>
      </c>
      <c r="AX22" s="181">
        <v>2</v>
      </c>
      <c r="AY22" s="181">
        <v>0</v>
      </c>
      <c r="AZ22" s="181">
        <v>0</v>
      </c>
      <c r="BA22" s="182">
        <v>43510</v>
      </c>
      <c r="BB22" s="183" t="s">
        <v>1297</v>
      </c>
      <c r="BC22" s="173" t="s">
        <v>14</v>
      </c>
      <c r="BD22" s="173" t="s">
        <v>14</v>
      </c>
      <c r="BE22" s="173" t="s">
        <v>14</v>
      </c>
      <c r="BF22" s="173" t="s">
        <v>14</v>
      </c>
      <c r="BG22" s="173" t="s">
        <v>14</v>
      </c>
      <c r="BH22" s="173" t="s">
        <v>14</v>
      </c>
      <c r="BI22" s="174">
        <v>43675</v>
      </c>
      <c r="BJ22" s="184" t="s">
        <v>6052</v>
      </c>
      <c r="BK22" s="184">
        <v>0</v>
      </c>
      <c r="BL22" s="184" t="s">
        <v>6024</v>
      </c>
      <c r="BM22" s="184" t="s">
        <v>21</v>
      </c>
      <c r="BN22" s="184">
        <v>2</v>
      </c>
      <c r="BO22" s="184" t="s">
        <v>6051</v>
      </c>
      <c r="BP22" s="181" t="s">
        <v>2260</v>
      </c>
      <c r="BQ22" s="185">
        <v>44384</v>
      </c>
      <c r="BR22" s="183" t="s">
        <v>453</v>
      </c>
      <c r="BS22" s="177">
        <v>0</v>
      </c>
      <c r="BT22" s="177">
        <v>0</v>
      </c>
      <c r="BU22" s="177" t="s">
        <v>21</v>
      </c>
      <c r="BV22" s="177">
        <v>2</v>
      </c>
      <c r="BW22" s="177">
        <v>0</v>
      </c>
      <c r="BX22" s="177">
        <v>0</v>
      </c>
      <c r="BY22" s="174">
        <v>43510</v>
      </c>
      <c r="BZ22" s="184" t="s">
        <v>454</v>
      </c>
      <c r="CA22" s="184">
        <v>0</v>
      </c>
      <c r="CB22" s="184">
        <v>0</v>
      </c>
      <c r="CC22" s="184" t="s">
        <v>21</v>
      </c>
      <c r="CD22" s="184">
        <v>2</v>
      </c>
      <c r="CE22" s="184">
        <v>0</v>
      </c>
      <c r="CF22" s="184">
        <v>0</v>
      </c>
      <c r="CG22" s="185">
        <v>43510</v>
      </c>
      <c r="CH22" s="183" t="s">
        <v>8009</v>
      </c>
      <c r="CI22" s="184" t="e">
        <v>#N/A</v>
      </c>
      <c r="CJ22" s="184" t="e">
        <v>#N/A</v>
      </c>
      <c r="CK22" s="184" t="e">
        <v>#N/A</v>
      </c>
      <c r="CL22" s="184" t="e">
        <v>#N/A</v>
      </c>
      <c r="CM22" s="184" t="e">
        <v>#N/A</v>
      </c>
      <c r="CN22" s="184" t="e">
        <v>#N/A</v>
      </c>
      <c r="CO22" s="186" t="e">
        <v>#N/A</v>
      </c>
      <c r="CP22" s="184" t="s">
        <v>455</v>
      </c>
      <c r="CQ22" s="177">
        <v>0</v>
      </c>
      <c r="CR22" s="177">
        <v>0</v>
      </c>
      <c r="CS22" s="177" t="s">
        <v>21</v>
      </c>
      <c r="CT22" s="177">
        <v>2</v>
      </c>
      <c r="CU22" s="177">
        <v>0</v>
      </c>
      <c r="CV22" s="177">
        <v>0</v>
      </c>
      <c r="CW22" s="174">
        <v>43510</v>
      </c>
      <c r="CX22" s="184" t="s">
        <v>6054</v>
      </c>
      <c r="CY22" s="181">
        <v>35000</v>
      </c>
      <c r="CZ22" s="181" t="s">
        <v>6020</v>
      </c>
      <c r="DA22" s="181" t="s">
        <v>21</v>
      </c>
      <c r="DB22" s="181">
        <v>2</v>
      </c>
      <c r="DC22" s="181" t="s">
        <v>6057</v>
      </c>
      <c r="DD22" s="181" t="s">
        <v>6021</v>
      </c>
      <c r="DE22" s="187">
        <v>44384</v>
      </c>
      <c r="DF22" s="183" t="s">
        <v>6055</v>
      </c>
      <c r="DG22" s="173">
        <v>988000</v>
      </c>
      <c r="DH22" s="177" t="s">
        <v>6020</v>
      </c>
      <c r="DI22" s="177" t="s">
        <v>21</v>
      </c>
      <c r="DJ22" s="177">
        <v>2</v>
      </c>
      <c r="DK22" s="177" t="s">
        <v>6029</v>
      </c>
      <c r="DL22" s="177" t="s">
        <v>6021</v>
      </c>
      <c r="DM22" s="174">
        <v>44384</v>
      </c>
      <c r="DN22" s="184" t="s">
        <v>6056</v>
      </c>
      <c r="DO22" s="181">
        <v>0</v>
      </c>
      <c r="DP22" s="184" t="s">
        <v>6020</v>
      </c>
      <c r="DQ22" s="184" t="s">
        <v>21</v>
      </c>
      <c r="DR22" s="184">
        <v>2</v>
      </c>
      <c r="DS22" s="184" t="s">
        <v>6031</v>
      </c>
      <c r="DT22" s="184" t="s">
        <v>6021</v>
      </c>
      <c r="DU22" s="185">
        <v>44384</v>
      </c>
      <c r="DV22" s="183" t="s">
        <v>6058</v>
      </c>
      <c r="DW22" s="173">
        <v>35000</v>
      </c>
      <c r="DX22" s="177" t="s">
        <v>6020</v>
      </c>
      <c r="DY22" s="177" t="s">
        <v>21</v>
      </c>
      <c r="DZ22" s="177">
        <v>2</v>
      </c>
      <c r="EA22" s="177" t="s">
        <v>6057</v>
      </c>
      <c r="EB22" s="177" t="s">
        <v>6021</v>
      </c>
      <c r="EC22" s="174">
        <v>44384</v>
      </c>
      <c r="ED22" s="184" t="s">
        <v>6059</v>
      </c>
      <c r="EE22" s="181">
        <v>0</v>
      </c>
      <c r="EF22" s="184" t="s">
        <v>6020</v>
      </c>
      <c r="EG22" s="184" t="s">
        <v>21</v>
      </c>
      <c r="EH22" s="184">
        <v>2</v>
      </c>
      <c r="EI22" s="184" t="s">
        <v>6057</v>
      </c>
      <c r="EJ22" s="184" t="s">
        <v>6021</v>
      </c>
      <c r="EK22" s="185">
        <v>44384</v>
      </c>
      <c r="EL22" s="183" t="s">
        <v>6060</v>
      </c>
      <c r="EM22" s="173">
        <v>0</v>
      </c>
      <c r="EN22" s="177" t="s">
        <v>6020</v>
      </c>
      <c r="EO22" s="177" t="s">
        <v>21</v>
      </c>
      <c r="EP22" s="177">
        <v>2</v>
      </c>
      <c r="EQ22" s="177" t="s">
        <v>6057</v>
      </c>
      <c r="ER22" s="177" t="s">
        <v>6021</v>
      </c>
      <c r="ES22" s="174">
        <v>44384</v>
      </c>
      <c r="ET22" s="184" t="s">
        <v>6053</v>
      </c>
      <c r="EU22" s="184">
        <v>4</v>
      </c>
      <c r="EV22" s="184" t="s">
        <v>6024</v>
      </c>
      <c r="EW22" s="184" t="s">
        <v>21</v>
      </c>
      <c r="EX22" s="184">
        <v>2</v>
      </c>
      <c r="EY22" s="184" t="s">
        <v>6025</v>
      </c>
      <c r="EZ22" s="184" t="s">
        <v>2260</v>
      </c>
      <c r="FA22" s="185">
        <v>44384</v>
      </c>
      <c r="FB22" s="183" t="s">
        <v>6061</v>
      </c>
      <c r="FC22" s="177">
        <v>3</v>
      </c>
      <c r="FD22" s="177" t="s">
        <v>14</v>
      </c>
      <c r="FE22" s="177" t="s">
        <v>21</v>
      </c>
      <c r="FF22" s="177">
        <v>2</v>
      </c>
      <c r="FG22" s="177" t="s">
        <v>6041</v>
      </c>
      <c r="FH22" s="177" t="s">
        <v>14</v>
      </c>
      <c r="FI22" s="174">
        <v>44384</v>
      </c>
      <c r="FJ22" s="183" t="s">
        <v>457</v>
      </c>
      <c r="FK22" s="184">
        <v>0</v>
      </c>
      <c r="FL22" s="184">
        <v>0</v>
      </c>
      <c r="FM22" s="184" t="s">
        <v>21</v>
      </c>
      <c r="FN22" s="184">
        <v>2</v>
      </c>
      <c r="FO22" s="184">
        <v>0</v>
      </c>
      <c r="FP22" s="181">
        <v>0</v>
      </c>
      <c r="FQ22" s="182">
        <v>43510</v>
      </c>
      <c r="FR22" s="183" t="s">
        <v>458</v>
      </c>
      <c r="FS22" s="177">
        <v>0</v>
      </c>
      <c r="FT22" s="177">
        <v>0</v>
      </c>
      <c r="FU22" s="177" t="s">
        <v>21</v>
      </c>
      <c r="FV22" s="177">
        <v>2</v>
      </c>
      <c r="FW22" s="177">
        <v>0</v>
      </c>
      <c r="FX22" s="177">
        <v>0</v>
      </c>
      <c r="FY22" s="174">
        <v>43510</v>
      </c>
      <c r="FZ22" s="184" t="s">
        <v>5243</v>
      </c>
      <c r="GA22" s="184">
        <v>1</v>
      </c>
      <c r="GB22" s="184" t="s">
        <v>4078</v>
      </c>
      <c r="GC22" s="184" t="s">
        <v>21</v>
      </c>
      <c r="GD22" s="184">
        <v>2</v>
      </c>
      <c r="GE22" s="184" t="s">
        <v>14</v>
      </c>
      <c r="GF22" s="184" t="s">
        <v>14</v>
      </c>
      <c r="GG22" s="185">
        <v>44360</v>
      </c>
      <c r="GH22" s="183" t="s">
        <v>5249</v>
      </c>
      <c r="GI22" s="177">
        <v>1</v>
      </c>
      <c r="GJ22" s="177" t="s">
        <v>4078</v>
      </c>
      <c r="GK22" s="177" t="s">
        <v>21</v>
      </c>
      <c r="GL22" s="177">
        <v>2</v>
      </c>
      <c r="GM22" s="177" t="s">
        <v>14</v>
      </c>
      <c r="GN22" s="177" t="s">
        <v>14</v>
      </c>
      <c r="GO22" s="174">
        <v>44360</v>
      </c>
      <c r="GP22" s="184" t="s">
        <v>5244</v>
      </c>
      <c r="GQ22" s="184">
        <v>0</v>
      </c>
      <c r="GR22" s="184" t="s">
        <v>4078</v>
      </c>
      <c r="GS22" s="184" t="s">
        <v>21</v>
      </c>
      <c r="GT22" s="184">
        <v>2</v>
      </c>
      <c r="GU22" s="184" t="s">
        <v>14</v>
      </c>
      <c r="GV22" s="184" t="s">
        <v>14</v>
      </c>
      <c r="GW22" s="185">
        <v>44360</v>
      </c>
      <c r="GX22" s="183" t="s">
        <v>5250</v>
      </c>
      <c r="GY22" s="177">
        <v>0</v>
      </c>
      <c r="GZ22" s="177" t="s">
        <v>4078</v>
      </c>
      <c r="HA22" s="177" t="s">
        <v>21</v>
      </c>
      <c r="HB22" s="177">
        <v>2</v>
      </c>
      <c r="HC22" s="177" t="s">
        <v>14</v>
      </c>
      <c r="HD22" s="177" t="s">
        <v>14</v>
      </c>
      <c r="HE22" s="174">
        <v>44360</v>
      </c>
      <c r="HF22" s="184" t="s">
        <v>5242</v>
      </c>
      <c r="HG22" s="184">
        <v>0</v>
      </c>
      <c r="HH22" s="184" t="s">
        <v>4078</v>
      </c>
      <c r="HI22" s="184" t="s">
        <v>21</v>
      </c>
      <c r="HJ22" s="184">
        <v>2</v>
      </c>
      <c r="HK22" s="184" t="s">
        <v>14</v>
      </c>
      <c r="HL22" s="184" t="s">
        <v>14</v>
      </c>
      <c r="HM22" s="185">
        <v>44360</v>
      </c>
      <c r="HN22" s="183" t="s">
        <v>5248</v>
      </c>
      <c r="HO22" s="177">
        <v>2</v>
      </c>
      <c r="HP22" s="177" t="s">
        <v>4078</v>
      </c>
      <c r="HQ22" s="177" t="s">
        <v>21</v>
      </c>
      <c r="HR22" s="177">
        <v>2</v>
      </c>
      <c r="HS22" s="177" t="s">
        <v>14</v>
      </c>
      <c r="HT22" s="177" t="s">
        <v>14</v>
      </c>
      <c r="HU22" s="174">
        <v>44360</v>
      </c>
      <c r="HV22" s="184" t="s">
        <v>5245</v>
      </c>
      <c r="HW22" s="184">
        <v>0</v>
      </c>
      <c r="HX22" s="184" t="s">
        <v>4078</v>
      </c>
      <c r="HY22" s="184" t="s">
        <v>21</v>
      </c>
      <c r="HZ22" s="184">
        <v>2</v>
      </c>
      <c r="IA22" s="184" t="s">
        <v>14</v>
      </c>
      <c r="IB22" s="184" t="s">
        <v>14</v>
      </c>
      <c r="IC22" s="185">
        <v>44360</v>
      </c>
      <c r="ID22" s="183" t="s">
        <v>5247</v>
      </c>
      <c r="IE22" s="177">
        <v>0</v>
      </c>
      <c r="IF22" s="177" t="s">
        <v>4078</v>
      </c>
      <c r="IG22" s="177" t="s">
        <v>21</v>
      </c>
      <c r="IH22" s="177">
        <v>2</v>
      </c>
      <c r="II22" s="177" t="s">
        <v>14</v>
      </c>
      <c r="IJ22" s="177" t="s">
        <v>14</v>
      </c>
      <c r="IK22" s="174">
        <v>44360</v>
      </c>
      <c r="IL22" s="184" t="s">
        <v>5246</v>
      </c>
      <c r="IM22" s="184">
        <v>1</v>
      </c>
      <c r="IN22" s="184" t="s">
        <v>4078</v>
      </c>
      <c r="IO22" s="184" t="s">
        <v>21</v>
      </c>
      <c r="IP22" s="184">
        <v>2</v>
      </c>
      <c r="IQ22" s="184" t="s">
        <v>14</v>
      </c>
      <c r="IR22" s="184" t="s">
        <v>14</v>
      </c>
      <c r="IS22" s="185">
        <v>44360</v>
      </c>
    </row>
    <row r="23" spans="1:253" s="179" customFormat="1" ht="12.75" customHeight="1" x14ac:dyDescent="0.2">
      <c r="A23" s="179" t="s">
        <v>459</v>
      </c>
      <c r="B23" s="179" t="s">
        <v>7716</v>
      </c>
      <c r="C23" s="179" t="s">
        <v>460</v>
      </c>
      <c r="D23" s="179" t="s">
        <v>452</v>
      </c>
      <c r="E23" s="179" t="s">
        <v>7189</v>
      </c>
      <c r="F23" s="179" t="s">
        <v>6062</v>
      </c>
      <c r="G23" s="172">
        <v>1023000</v>
      </c>
      <c r="H23" s="173" t="s">
        <v>6006</v>
      </c>
      <c r="I23" s="173" t="s">
        <v>21</v>
      </c>
      <c r="J23" s="173">
        <v>2</v>
      </c>
      <c r="K23" s="173" t="s">
        <v>6008</v>
      </c>
      <c r="L23" s="173" t="s">
        <v>6007</v>
      </c>
      <c r="M23" s="174">
        <v>44384</v>
      </c>
      <c r="N23" s="183" t="s">
        <v>6064</v>
      </c>
      <c r="O23" s="175">
        <v>23180</v>
      </c>
      <c r="P23" s="175" t="s">
        <v>6010</v>
      </c>
      <c r="Q23" s="175" t="s">
        <v>21</v>
      </c>
      <c r="R23" s="175">
        <v>2</v>
      </c>
      <c r="S23" s="175" t="s">
        <v>6063</v>
      </c>
      <c r="T23" s="175" t="s">
        <v>6011</v>
      </c>
      <c r="U23" s="176">
        <v>44384</v>
      </c>
      <c r="V23" s="183" t="s">
        <v>6066</v>
      </c>
      <c r="W23" s="173">
        <v>1023000</v>
      </c>
      <c r="X23" s="173" t="s">
        <v>6006</v>
      </c>
      <c r="Y23" s="173" t="s">
        <v>21</v>
      </c>
      <c r="Z23" s="173">
        <v>2</v>
      </c>
      <c r="AA23" s="173" t="s">
        <v>6065</v>
      </c>
      <c r="AB23" s="173" t="s">
        <v>6007</v>
      </c>
      <c r="AC23" s="174">
        <v>44384</v>
      </c>
      <c r="AD23" s="183" t="s">
        <v>6069</v>
      </c>
      <c r="AE23" s="181">
        <v>583000</v>
      </c>
      <c r="AF23" s="181" t="s">
        <v>6067</v>
      </c>
      <c r="AG23" s="181" t="s">
        <v>21</v>
      </c>
      <c r="AH23" s="181">
        <v>2</v>
      </c>
      <c r="AI23" s="181" t="s">
        <v>6068</v>
      </c>
      <c r="AJ23" s="181" t="s">
        <v>6036</v>
      </c>
      <c r="AK23" s="182">
        <v>44384</v>
      </c>
      <c r="AL23" s="183" t="s">
        <v>6071</v>
      </c>
      <c r="AM23" s="173" t="s">
        <v>14</v>
      </c>
      <c r="AN23" s="173" t="s">
        <v>14</v>
      </c>
      <c r="AO23" s="173" t="s">
        <v>21</v>
      </c>
      <c r="AP23" s="173">
        <v>2</v>
      </c>
      <c r="AQ23" s="173" t="s">
        <v>6070</v>
      </c>
      <c r="AR23" s="173" t="s">
        <v>14</v>
      </c>
      <c r="AS23" s="174">
        <v>44384</v>
      </c>
      <c r="AT23" s="184" t="s">
        <v>464</v>
      </c>
      <c r="AU23" s="181">
        <v>0</v>
      </c>
      <c r="AV23" s="181">
        <v>0</v>
      </c>
      <c r="AW23" s="181" t="s">
        <v>21</v>
      </c>
      <c r="AX23" s="181">
        <v>2</v>
      </c>
      <c r="AY23" s="181">
        <v>0</v>
      </c>
      <c r="AZ23" s="181">
        <v>0</v>
      </c>
      <c r="BA23" s="182">
        <v>43510</v>
      </c>
      <c r="BB23" s="183" t="s">
        <v>1195</v>
      </c>
      <c r="BC23" s="173" t="s">
        <v>14</v>
      </c>
      <c r="BD23" s="173" t="s">
        <v>1192</v>
      </c>
      <c r="BE23" s="173" t="s">
        <v>21</v>
      </c>
      <c r="BF23" s="173">
        <v>2</v>
      </c>
      <c r="BG23" s="173" t="s">
        <v>1194</v>
      </c>
      <c r="BH23" s="173" t="s">
        <v>1193</v>
      </c>
      <c r="BI23" s="174">
        <v>43612</v>
      </c>
      <c r="BJ23" s="184" t="s">
        <v>6073</v>
      </c>
      <c r="BK23" s="184">
        <v>0</v>
      </c>
      <c r="BL23" s="184" t="s">
        <v>6024</v>
      </c>
      <c r="BM23" s="184" t="s">
        <v>21</v>
      </c>
      <c r="BN23" s="184">
        <v>2</v>
      </c>
      <c r="BO23" s="184" t="s">
        <v>6072</v>
      </c>
      <c r="BP23" s="181" t="s">
        <v>2260</v>
      </c>
      <c r="BQ23" s="185">
        <v>44384</v>
      </c>
      <c r="BR23" s="183" t="s">
        <v>461</v>
      </c>
      <c r="BS23" s="177">
        <v>0</v>
      </c>
      <c r="BT23" s="177">
        <v>0</v>
      </c>
      <c r="BU23" s="177" t="s">
        <v>21</v>
      </c>
      <c r="BV23" s="177">
        <v>2</v>
      </c>
      <c r="BW23" s="177">
        <v>0</v>
      </c>
      <c r="BX23" s="177">
        <v>0</v>
      </c>
      <c r="BY23" s="174">
        <v>43510</v>
      </c>
      <c r="BZ23" s="184" t="s">
        <v>462</v>
      </c>
      <c r="CA23" s="184">
        <v>0</v>
      </c>
      <c r="CB23" s="184">
        <v>0</v>
      </c>
      <c r="CC23" s="184" t="s">
        <v>21</v>
      </c>
      <c r="CD23" s="184">
        <v>2</v>
      </c>
      <c r="CE23" s="184">
        <v>0</v>
      </c>
      <c r="CF23" s="184">
        <v>0</v>
      </c>
      <c r="CG23" s="185">
        <v>43510</v>
      </c>
      <c r="CH23" s="183" t="s">
        <v>8010</v>
      </c>
      <c r="CI23" s="184" t="e">
        <v>#N/A</v>
      </c>
      <c r="CJ23" s="184" t="e">
        <v>#N/A</v>
      </c>
      <c r="CK23" s="184" t="e">
        <v>#N/A</v>
      </c>
      <c r="CL23" s="184" t="e">
        <v>#N/A</v>
      </c>
      <c r="CM23" s="184" t="e">
        <v>#N/A</v>
      </c>
      <c r="CN23" s="184" t="e">
        <v>#N/A</v>
      </c>
      <c r="CO23" s="186" t="e">
        <v>#N/A</v>
      </c>
      <c r="CP23" s="184" t="s">
        <v>463</v>
      </c>
      <c r="CQ23" s="177" t="s">
        <v>14</v>
      </c>
      <c r="CR23" s="177">
        <v>0</v>
      </c>
      <c r="CS23" s="177" t="s">
        <v>21</v>
      </c>
      <c r="CT23" s="177">
        <v>2</v>
      </c>
      <c r="CU23" s="177">
        <v>0</v>
      </c>
      <c r="CV23" s="177">
        <v>0</v>
      </c>
      <c r="CW23" s="174">
        <v>43510</v>
      </c>
      <c r="CX23" s="184" t="s">
        <v>6075</v>
      </c>
      <c r="CY23" s="181">
        <v>194000</v>
      </c>
      <c r="CZ23" s="181" t="s">
        <v>6067</v>
      </c>
      <c r="DA23" s="181" t="s">
        <v>21</v>
      </c>
      <c r="DB23" s="181">
        <v>2</v>
      </c>
      <c r="DC23" s="181" t="s">
        <v>6078</v>
      </c>
      <c r="DD23" s="181" t="s">
        <v>6036</v>
      </c>
      <c r="DE23" s="187">
        <v>44384</v>
      </c>
      <c r="DF23" s="183" t="s">
        <v>6076</v>
      </c>
      <c r="DG23" s="173">
        <v>440000</v>
      </c>
      <c r="DH23" s="177" t="s">
        <v>6016</v>
      </c>
      <c r="DI23" s="177" t="s">
        <v>21</v>
      </c>
      <c r="DJ23" s="177">
        <v>2</v>
      </c>
      <c r="DK23" s="177" t="s">
        <v>6029</v>
      </c>
      <c r="DL23" s="177" t="s">
        <v>6017</v>
      </c>
      <c r="DM23" s="174">
        <v>44384</v>
      </c>
      <c r="DN23" s="184" t="s">
        <v>6077</v>
      </c>
      <c r="DO23" s="181">
        <v>389000</v>
      </c>
      <c r="DP23" s="184" t="s">
        <v>6067</v>
      </c>
      <c r="DQ23" s="184" t="s">
        <v>21</v>
      </c>
      <c r="DR23" s="184">
        <v>2</v>
      </c>
      <c r="DS23" s="184" t="s">
        <v>6031</v>
      </c>
      <c r="DT23" s="184" t="s">
        <v>6036</v>
      </c>
      <c r="DU23" s="185">
        <v>44384</v>
      </c>
      <c r="DV23" s="183" t="s">
        <v>6079</v>
      </c>
      <c r="DW23" s="173">
        <v>167000</v>
      </c>
      <c r="DX23" s="177" t="s">
        <v>6067</v>
      </c>
      <c r="DY23" s="177" t="s">
        <v>21</v>
      </c>
      <c r="DZ23" s="177">
        <v>2</v>
      </c>
      <c r="EA23" s="177" t="s">
        <v>6078</v>
      </c>
      <c r="EB23" s="177" t="s">
        <v>6036</v>
      </c>
      <c r="EC23" s="174">
        <v>44384</v>
      </c>
      <c r="ED23" s="184" t="s">
        <v>6081</v>
      </c>
      <c r="EE23" s="181">
        <v>27000</v>
      </c>
      <c r="EF23" s="184" t="s">
        <v>6067</v>
      </c>
      <c r="EG23" s="184" t="s">
        <v>21</v>
      </c>
      <c r="EH23" s="184">
        <v>2</v>
      </c>
      <c r="EI23" s="184" t="s">
        <v>6080</v>
      </c>
      <c r="EJ23" s="184" t="s">
        <v>6036</v>
      </c>
      <c r="EK23" s="185">
        <v>44384</v>
      </c>
      <c r="EL23" s="183" t="s">
        <v>6082</v>
      </c>
      <c r="EM23" s="173">
        <v>0</v>
      </c>
      <c r="EN23" s="177" t="s">
        <v>14</v>
      </c>
      <c r="EO23" s="177" t="s">
        <v>21</v>
      </c>
      <c r="EP23" s="177">
        <v>2</v>
      </c>
      <c r="EQ23" s="177" t="s">
        <v>6039</v>
      </c>
      <c r="ER23" s="177" t="s">
        <v>14</v>
      </c>
      <c r="ES23" s="174">
        <v>44384</v>
      </c>
      <c r="ET23" s="184" t="s">
        <v>6074</v>
      </c>
      <c r="EU23" s="184">
        <v>4</v>
      </c>
      <c r="EV23" s="184" t="s">
        <v>6024</v>
      </c>
      <c r="EW23" s="184" t="s">
        <v>21</v>
      </c>
      <c r="EX23" s="184">
        <v>2</v>
      </c>
      <c r="EY23" s="184" t="s">
        <v>6025</v>
      </c>
      <c r="EZ23" s="184" t="s">
        <v>2260</v>
      </c>
      <c r="FA23" s="185">
        <v>44384</v>
      </c>
      <c r="FB23" s="183" t="s">
        <v>6083</v>
      </c>
      <c r="FC23" s="177">
        <v>3</v>
      </c>
      <c r="FD23" s="177" t="s">
        <v>14</v>
      </c>
      <c r="FE23" s="177" t="s">
        <v>21</v>
      </c>
      <c r="FF23" s="177">
        <v>2</v>
      </c>
      <c r="FG23" s="177" t="s">
        <v>6041</v>
      </c>
      <c r="FH23" s="177" t="s">
        <v>14</v>
      </c>
      <c r="FI23" s="174">
        <v>44384</v>
      </c>
      <c r="FJ23" s="183" t="s">
        <v>465</v>
      </c>
      <c r="FK23" s="184">
        <v>0</v>
      </c>
      <c r="FL23" s="184">
        <v>0</v>
      </c>
      <c r="FM23" s="184" t="s">
        <v>21</v>
      </c>
      <c r="FN23" s="184">
        <v>2</v>
      </c>
      <c r="FO23" s="184">
        <v>0</v>
      </c>
      <c r="FP23" s="181">
        <v>0</v>
      </c>
      <c r="FQ23" s="182">
        <v>43510</v>
      </c>
      <c r="FR23" s="183" t="s">
        <v>466</v>
      </c>
      <c r="FS23" s="177">
        <v>0</v>
      </c>
      <c r="FT23" s="177">
        <v>0</v>
      </c>
      <c r="FU23" s="177" t="s">
        <v>21</v>
      </c>
      <c r="FV23" s="177">
        <v>2</v>
      </c>
      <c r="FW23" s="177">
        <v>0</v>
      </c>
      <c r="FX23" s="177">
        <v>0</v>
      </c>
      <c r="FY23" s="174">
        <v>43510</v>
      </c>
      <c r="FZ23" s="184" t="s">
        <v>5252</v>
      </c>
      <c r="GA23" s="184">
        <v>1</v>
      </c>
      <c r="GB23" s="184" t="s">
        <v>4078</v>
      </c>
      <c r="GC23" s="184" t="s">
        <v>21</v>
      </c>
      <c r="GD23" s="184">
        <v>2</v>
      </c>
      <c r="GE23" s="184" t="s">
        <v>14</v>
      </c>
      <c r="GF23" s="184" t="s">
        <v>14</v>
      </c>
      <c r="GG23" s="185">
        <v>44360</v>
      </c>
      <c r="GH23" s="183" t="s">
        <v>5258</v>
      </c>
      <c r="GI23" s="177">
        <v>1</v>
      </c>
      <c r="GJ23" s="177" t="s">
        <v>4078</v>
      </c>
      <c r="GK23" s="177" t="s">
        <v>21</v>
      </c>
      <c r="GL23" s="177">
        <v>2</v>
      </c>
      <c r="GM23" s="177" t="s">
        <v>14</v>
      </c>
      <c r="GN23" s="177" t="s">
        <v>14</v>
      </c>
      <c r="GO23" s="174">
        <v>44360</v>
      </c>
      <c r="GP23" s="184" t="s">
        <v>5253</v>
      </c>
      <c r="GQ23" s="184">
        <v>0</v>
      </c>
      <c r="GR23" s="184" t="s">
        <v>4078</v>
      </c>
      <c r="GS23" s="184" t="s">
        <v>21</v>
      </c>
      <c r="GT23" s="184">
        <v>2</v>
      </c>
      <c r="GU23" s="184" t="s">
        <v>14</v>
      </c>
      <c r="GV23" s="184" t="s">
        <v>14</v>
      </c>
      <c r="GW23" s="185">
        <v>44360</v>
      </c>
      <c r="GX23" s="183" t="s">
        <v>5259</v>
      </c>
      <c r="GY23" s="177">
        <v>0</v>
      </c>
      <c r="GZ23" s="177" t="s">
        <v>4078</v>
      </c>
      <c r="HA23" s="177" t="s">
        <v>21</v>
      </c>
      <c r="HB23" s="177">
        <v>2</v>
      </c>
      <c r="HC23" s="177" t="s">
        <v>14</v>
      </c>
      <c r="HD23" s="177" t="s">
        <v>14</v>
      </c>
      <c r="HE23" s="174">
        <v>44360</v>
      </c>
      <c r="HF23" s="184" t="s">
        <v>5251</v>
      </c>
      <c r="HG23" s="184">
        <v>0</v>
      </c>
      <c r="HH23" s="184" t="s">
        <v>4078</v>
      </c>
      <c r="HI23" s="184" t="s">
        <v>21</v>
      </c>
      <c r="HJ23" s="184">
        <v>2</v>
      </c>
      <c r="HK23" s="184" t="s">
        <v>14</v>
      </c>
      <c r="HL23" s="184" t="s">
        <v>14</v>
      </c>
      <c r="HM23" s="185">
        <v>44360</v>
      </c>
      <c r="HN23" s="183" t="s">
        <v>5257</v>
      </c>
      <c r="HO23" s="177">
        <v>2</v>
      </c>
      <c r="HP23" s="177" t="s">
        <v>4078</v>
      </c>
      <c r="HQ23" s="177" t="s">
        <v>21</v>
      </c>
      <c r="HR23" s="177">
        <v>2</v>
      </c>
      <c r="HS23" s="177" t="s">
        <v>14</v>
      </c>
      <c r="HT23" s="177" t="s">
        <v>14</v>
      </c>
      <c r="HU23" s="174">
        <v>44360</v>
      </c>
      <c r="HV23" s="184" t="s">
        <v>5254</v>
      </c>
      <c r="HW23" s="184">
        <v>0</v>
      </c>
      <c r="HX23" s="184" t="s">
        <v>4078</v>
      </c>
      <c r="HY23" s="184" t="s">
        <v>21</v>
      </c>
      <c r="HZ23" s="184">
        <v>2</v>
      </c>
      <c r="IA23" s="184" t="s">
        <v>14</v>
      </c>
      <c r="IB23" s="184" t="s">
        <v>14</v>
      </c>
      <c r="IC23" s="185">
        <v>44360</v>
      </c>
      <c r="ID23" s="183" t="s">
        <v>5256</v>
      </c>
      <c r="IE23" s="177">
        <v>0</v>
      </c>
      <c r="IF23" s="177" t="s">
        <v>4078</v>
      </c>
      <c r="IG23" s="177" t="s">
        <v>21</v>
      </c>
      <c r="IH23" s="177">
        <v>2</v>
      </c>
      <c r="II23" s="177" t="s">
        <v>14</v>
      </c>
      <c r="IJ23" s="177" t="s">
        <v>14</v>
      </c>
      <c r="IK23" s="174">
        <v>44360</v>
      </c>
      <c r="IL23" s="184" t="s">
        <v>5255</v>
      </c>
      <c r="IM23" s="184">
        <v>1</v>
      </c>
      <c r="IN23" s="184" t="s">
        <v>4078</v>
      </c>
      <c r="IO23" s="184" t="s">
        <v>21</v>
      </c>
      <c r="IP23" s="184">
        <v>2</v>
      </c>
      <c r="IQ23" s="184" t="s">
        <v>14</v>
      </c>
      <c r="IR23" s="184" t="s">
        <v>14</v>
      </c>
      <c r="IS23" s="185">
        <v>44360</v>
      </c>
    </row>
    <row r="24" spans="1:253" s="179" customFormat="1" ht="12.75" customHeight="1" x14ac:dyDescent="0.2">
      <c r="A24" s="179" t="s">
        <v>558</v>
      </c>
      <c r="B24" s="179" t="s">
        <v>7685</v>
      </c>
      <c r="C24" s="179" t="s">
        <v>559</v>
      </c>
      <c r="D24" s="179" t="s">
        <v>560</v>
      </c>
      <c r="E24" s="179" t="s">
        <v>7196</v>
      </c>
      <c r="F24" s="179" t="s">
        <v>1767</v>
      </c>
      <c r="G24" s="172">
        <v>43100000</v>
      </c>
      <c r="H24" s="173" t="s">
        <v>1763</v>
      </c>
      <c r="I24" s="173" t="s">
        <v>21</v>
      </c>
      <c r="J24" s="173">
        <v>2</v>
      </c>
      <c r="K24" s="173" t="s">
        <v>1766</v>
      </c>
      <c r="L24" s="173" t="s">
        <v>1764</v>
      </c>
      <c r="M24" s="174">
        <v>43867</v>
      </c>
      <c r="N24" s="183" t="s">
        <v>1479</v>
      </c>
      <c r="O24" s="175">
        <v>2381000</v>
      </c>
      <c r="P24" s="175" t="s">
        <v>260</v>
      </c>
      <c r="Q24" s="175" t="s">
        <v>21</v>
      </c>
      <c r="R24" s="175">
        <v>2</v>
      </c>
      <c r="S24" s="175" t="s">
        <v>1478</v>
      </c>
      <c r="T24" s="175" t="s">
        <v>1477</v>
      </c>
      <c r="U24" s="176">
        <v>43798</v>
      </c>
      <c r="V24" s="183" t="s">
        <v>1765</v>
      </c>
      <c r="W24" s="173">
        <v>43100000</v>
      </c>
      <c r="X24" s="173" t="s">
        <v>1763</v>
      </c>
      <c r="Y24" s="173" t="s">
        <v>21</v>
      </c>
      <c r="Z24" s="173">
        <v>2</v>
      </c>
      <c r="AA24" s="173" t="s">
        <v>1478</v>
      </c>
      <c r="AB24" s="173" t="s">
        <v>1764</v>
      </c>
      <c r="AC24" s="174">
        <v>43867</v>
      </c>
      <c r="AD24" s="183" t="s">
        <v>2076</v>
      </c>
      <c r="AE24" s="181" t="s">
        <v>14</v>
      </c>
      <c r="AF24" s="181" t="s">
        <v>2073</v>
      </c>
      <c r="AG24" s="181" t="s">
        <v>14</v>
      </c>
      <c r="AH24" s="181" t="s">
        <v>14</v>
      </c>
      <c r="AI24" s="181" t="s">
        <v>2075</v>
      </c>
      <c r="AJ24" s="181" t="s">
        <v>2074</v>
      </c>
      <c r="AK24" s="182">
        <v>43992</v>
      </c>
      <c r="AL24" s="183" t="s">
        <v>2077</v>
      </c>
      <c r="AM24" s="173" t="s">
        <v>14</v>
      </c>
      <c r="AN24" s="173" t="s">
        <v>2073</v>
      </c>
      <c r="AO24" s="173" t="s">
        <v>14</v>
      </c>
      <c r="AP24" s="173" t="s">
        <v>14</v>
      </c>
      <c r="AQ24" s="173" t="s">
        <v>2075</v>
      </c>
      <c r="AR24" s="173" t="s">
        <v>2074</v>
      </c>
      <c r="AS24" s="174">
        <v>43992</v>
      </c>
      <c r="AT24" s="184" t="s">
        <v>1476</v>
      </c>
      <c r="AU24" s="181" t="s">
        <v>14</v>
      </c>
      <c r="AV24" s="181" t="s">
        <v>14</v>
      </c>
      <c r="AW24" s="181" t="s">
        <v>14</v>
      </c>
      <c r="AX24" s="181" t="s">
        <v>14</v>
      </c>
      <c r="AY24" s="181" t="s">
        <v>14</v>
      </c>
      <c r="AZ24" s="181" t="s">
        <v>14</v>
      </c>
      <c r="BA24" s="182">
        <v>43798</v>
      </c>
      <c r="BB24" s="183" t="s">
        <v>1475</v>
      </c>
      <c r="BC24" s="173" t="s">
        <v>14</v>
      </c>
      <c r="BD24" s="173" t="s">
        <v>14</v>
      </c>
      <c r="BE24" s="173" t="s">
        <v>14</v>
      </c>
      <c r="BF24" s="173" t="s">
        <v>14</v>
      </c>
      <c r="BG24" s="173" t="s">
        <v>14</v>
      </c>
      <c r="BH24" s="173" t="s">
        <v>14</v>
      </c>
      <c r="BI24" s="174">
        <v>43798</v>
      </c>
      <c r="BJ24" s="184" t="s">
        <v>6531</v>
      </c>
      <c r="BK24" s="184">
        <v>849</v>
      </c>
      <c r="BL24" s="184" t="s">
        <v>6528</v>
      </c>
      <c r="BM24" s="184" t="s">
        <v>59</v>
      </c>
      <c r="BN24" s="184">
        <v>3</v>
      </c>
      <c r="BO24" s="184" t="s">
        <v>6530</v>
      </c>
      <c r="BP24" s="181" t="s">
        <v>6529</v>
      </c>
      <c r="BQ24" s="185">
        <v>44411</v>
      </c>
      <c r="BR24" s="183" t="s">
        <v>562</v>
      </c>
      <c r="BS24" s="177">
        <v>0</v>
      </c>
      <c r="BT24" s="177">
        <v>0</v>
      </c>
      <c r="BU24" s="177" t="s">
        <v>21</v>
      </c>
      <c r="BV24" s="177">
        <v>2</v>
      </c>
      <c r="BW24" s="177" t="s">
        <v>561</v>
      </c>
      <c r="BX24" s="177">
        <v>0</v>
      </c>
      <c r="BY24" s="174">
        <v>43511</v>
      </c>
      <c r="BZ24" s="184" t="s">
        <v>563</v>
      </c>
      <c r="CA24" s="184">
        <v>0</v>
      </c>
      <c r="CB24" s="184">
        <v>0</v>
      </c>
      <c r="CC24" s="184" t="s">
        <v>21</v>
      </c>
      <c r="CD24" s="184">
        <v>2</v>
      </c>
      <c r="CE24" s="184" t="s">
        <v>561</v>
      </c>
      <c r="CF24" s="184">
        <v>0</v>
      </c>
      <c r="CG24" s="185">
        <v>43511</v>
      </c>
      <c r="CH24" s="183" t="s">
        <v>8011</v>
      </c>
      <c r="CI24" s="184" t="e">
        <v>#N/A</v>
      </c>
      <c r="CJ24" s="184" t="e">
        <v>#N/A</v>
      </c>
      <c r="CK24" s="184" t="e">
        <v>#N/A</v>
      </c>
      <c r="CL24" s="184" t="e">
        <v>#N/A</v>
      </c>
      <c r="CM24" s="184" t="e">
        <v>#N/A</v>
      </c>
      <c r="CN24" s="184" t="e">
        <v>#N/A</v>
      </c>
      <c r="CO24" s="186" t="e">
        <v>#N/A</v>
      </c>
      <c r="CP24" s="184" t="s">
        <v>564</v>
      </c>
      <c r="CQ24" s="177" t="s">
        <v>14</v>
      </c>
      <c r="CR24" s="177">
        <v>0</v>
      </c>
      <c r="CS24" s="177" t="s">
        <v>21</v>
      </c>
      <c r="CT24" s="177">
        <v>2</v>
      </c>
      <c r="CU24" s="177" t="s">
        <v>15</v>
      </c>
      <c r="CV24" s="177">
        <v>0</v>
      </c>
      <c r="CW24" s="174">
        <v>43511</v>
      </c>
      <c r="CX24" s="184" t="s">
        <v>1482</v>
      </c>
      <c r="CY24" s="181" t="s">
        <v>14</v>
      </c>
      <c r="CZ24" s="181" t="s">
        <v>14</v>
      </c>
      <c r="DA24" s="181" t="s">
        <v>14</v>
      </c>
      <c r="DB24" s="181" t="s">
        <v>14</v>
      </c>
      <c r="DC24" s="181" t="s">
        <v>1473</v>
      </c>
      <c r="DD24" s="181" t="s">
        <v>14</v>
      </c>
      <c r="DE24" s="187">
        <v>43798</v>
      </c>
      <c r="DF24" s="183" t="s">
        <v>1480</v>
      </c>
      <c r="DG24" s="173" t="s">
        <v>14</v>
      </c>
      <c r="DH24" s="177" t="s">
        <v>14</v>
      </c>
      <c r="DI24" s="177" t="s">
        <v>14</v>
      </c>
      <c r="DJ24" s="177" t="s">
        <v>14</v>
      </c>
      <c r="DK24" s="177" t="s">
        <v>1473</v>
      </c>
      <c r="DL24" s="177" t="s">
        <v>14</v>
      </c>
      <c r="DM24" s="174">
        <v>43798</v>
      </c>
      <c r="DN24" s="184" t="s">
        <v>1484</v>
      </c>
      <c r="DO24" s="181" t="s">
        <v>14</v>
      </c>
      <c r="DP24" s="184" t="s">
        <v>14</v>
      </c>
      <c r="DQ24" s="184" t="s">
        <v>14</v>
      </c>
      <c r="DR24" s="184" t="s">
        <v>14</v>
      </c>
      <c r="DS24" s="184" t="s">
        <v>1473</v>
      </c>
      <c r="DT24" s="184" t="s">
        <v>14</v>
      </c>
      <c r="DU24" s="185">
        <v>43798</v>
      </c>
      <c r="DV24" s="183" t="s">
        <v>1481</v>
      </c>
      <c r="DW24" s="173" t="s">
        <v>14</v>
      </c>
      <c r="DX24" s="177" t="s">
        <v>14</v>
      </c>
      <c r="DY24" s="177" t="s">
        <v>14</v>
      </c>
      <c r="DZ24" s="177" t="s">
        <v>14</v>
      </c>
      <c r="EA24" s="177" t="s">
        <v>1473</v>
      </c>
      <c r="EB24" s="177" t="s">
        <v>14</v>
      </c>
      <c r="EC24" s="174">
        <v>43798</v>
      </c>
      <c r="ED24" s="184" t="s">
        <v>1483</v>
      </c>
      <c r="EE24" s="181" t="s">
        <v>14</v>
      </c>
      <c r="EF24" s="184" t="s">
        <v>14</v>
      </c>
      <c r="EG24" s="184" t="s">
        <v>14</v>
      </c>
      <c r="EH24" s="184" t="s">
        <v>14</v>
      </c>
      <c r="EI24" s="184" t="s">
        <v>1473</v>
      </c>
      <c r="EJ24" s="184" t="s">
        <v>14</v>
      </c>
      <c r="EK24" s="185">
        <v>43798</v>
      </c>
      <c r="EL24" s="183" t="s">
        <v>1474</v>
      </c>
      <c r="EM24" s="173" t="s">
        <v>14</v>
      </c>
      <c r="EN24" s="177" t="s">
        <v>14</v>
      </c>
      <c r="EO24" s="177" t="s">
        <v>14</v>
      </c>
      <c r="EP24" s="177" t="s">
        <v>14</v>
      </c>
      <c r="EQ24" s="177" t="s">
        <v>1473</v>
      </c>
      <c r="ER24" s="177" t="s">
        <v>14</v>
      </c>
      <c r="ES24" s="174">
        <v>43798</v>
      </c>
      <c r="ET24" s="184" t="s">
        <v>6533</v>
      </c>
      <c r="EU24" s="184">
        <v>852</v>
      </c>
      <c r="EV24" s="184" t="s">
        <v>6528</v>
      </c>
      <c r="EW24" s="184" t="s">
        <v>59</v>
      </c>
      <c r="EX24" s="184">
        <v>3</v>
      </c>
      <c r="EY24" s="184" t="s">
        <v>6532</v>
      </c>
      <c r="EZ24" s="184" t="s">
        <v>6529</v>
      </c>
      <c r="FA24" s="185">
        <v>44411</v>
      </c>
      <c r="FB24" s="183" t="s">
        <v>2072</v>
      </c>
      <c r="FC24" s="177">
        <v>2</v>
      </c>
      <c r="FD24" s="177">
        <v>0</v>
      </c>
      <c r="FE24" s="177" t="s">
        <v>21</v>
      </c>
      <c r="FF24" s="177">
        <v>2</v>
      </c>
      <c r="FG24" s="177" t="s">
        <v>2071</v>
      </c>
      <c r="FH24" s="177">
        <v>0</v>
      </c>
      <c r="FI24" s="174">
        <v>43992</v>
      </c>
      <c r="FJ24" s="183" t="s">
        <v>566</v>
      </c>
      <c r="FK24" s="184" t="s">
        <v>14</v>
      </c>
      <c r="FL24" s="184">
        <v>0</v>
      </c>
      <c r="FM24" s="184" t="s">
        <v>21</v>
      </c>
      <c r="FN24" s="184">
        <v>2</v>
      </c>
      <c r="FO24" s="184" t="s">
        <v>565</v>
      </c>
      <c r="FP24" s="181">
        <v>0</v>
      </c>
      <c r="FQ24" s="182">
        <v>43511</v>
      </c>
      <c r="FR24" s="183" t="s">
        <v>567</v>
      </c>
      <c r="FS24" s="177" t="s">
        <v>14</v>
      </c>
      <c r="FT24" s="177">
        <v>0</v>
      </c>
      <c r="FU24" s="177" t="s">
        <v>21</v>
      </c>
      <c r="FV24" s="177">
        <v>2</v>
      </c>
      <c r="FW24" s="177" t="s">
        <v>565</v>
      </c>
      <c r="FX24" s="177">
        <v>0</v>
      </c>
      <c r="FY24" s="174">
        <v>43511</v>
      </c>
      <c r="FZ24" s="184" t="s">
        <v>4957</v>
      </c>
      <c r="GA24" s="184">
        <v>0</v>
      </c>
      <c r="GB24" s="184" t="s">
        <v>4078</v>
      </c>
      <c r="GC24" s="184" t="s">
        <v>21</v>
      </c>
      <c r="GD24" s="184">
        <v>2</v>
      </c>
      <c r="GE24" s="184" t="s">
        <v>14</v>
      </c>
      <c r="GF24" s="184" t="s">
        <v>14</v>
      </c>
      <c r="GG24" s="185">
        <v>44357</v>
      </c>
      <c r="GH24" s="183" t="s">
        <v>4963</v>
      </c>
      <c r="GI24" s="177">
        <v>1</v>
      </c>
      <c r="GJ24" s="177" t="s">
        <v>4078</v>
      </c>
      <c r="GK24" s="177" t="s">
        <v>21</v>
      </c>
      <c r="GL24" s="177">
        <v>2</v>
      </c>
      <c r="GM24" s="177" t="s">
        <v>14</v>
      </c>
      <c r="GN24" s="177" t="s">
        <v>14</v>
      </c>
      <c r="GO24" s="174">
        <v>44357</v>
      </c>
      <c r="GP24" s="184" t="s">
        <v>4958</v>
      </c>
      <c r="GQ24" s="184">
        <v>1</v>
      </c>
      <c r="GR24" s="184" t="s">
        <v>4078</v>
      </c>
      <c r="GS24" s="184" t="s">
        <v>21</v>
      </c>
      <c r="GT24" s="184">
        <v>2</v>
      </c>
      <c r="GU24" s="184" t="s">
        <v>14</v>
      </c>
      <c r="GV24" s="184" t="s">
        <v>14</v>
      </c>
      <c r="GW24" s="185">
        <v>44357</v>
      </c>
      <c r="GX24" s="183" t="s">
        <v>4964</v>
      </c>
      <c r="GY24" s="177">
        <v>0</v>
      </c>
      <c r="GZ24" s="177" t="s">
        <v>4078</v>
      </c>
      <c r="HA24" s="177" t="s">
        <v>21</v>
      </c>
      <c r="HB24" s="177">
        <v>2</v>
      </c>
      <c r="HC24" s="177" t="s">
        <v>14</v>
      </c>
      <c r="HD24" s="177" t="s">
        <v>14</v>
      </c>
      <c r="HE24" s="174">
        <v>44357</v>
      </c>
      <c r="HF24" s="184" t="s">
        <v>4956</v>
      </c>
      <c r="HG24" s="184">
        <v>0</v>
      </c>
      <c r="HH24" s="184" t="s">
        <v>4078</v>
      </c>
      <c r="HI24" s="184" t="s">
        <v>21</v>
      </c>
      <c r="HJ24" s="184">
        <v>2</v>
      </c>
      <c r="HK24" s="184" t="s">
        <v>14</v>
      </c>
      <c r="HL24" s="184" t="s">
        <v>14</v>
      </c>
      <c r="HM24" s="185">
        <v>44357</v>
      </c>
      <c r="HN24" s="183" t="s">
        <v>4962</v>
      </c>
      <c r="HO24" s="177">
        <v>0</v>
      </c>
      <c r="HP24" s="177" t="s">
        <v>4078</v>
      </c>
      <c r="HQ24" s="177" t="s">
        <v>21</v>
      </c>
      <c r="HR24" s="177">
        <v>2</v>
      </c>
      <c r="HS24" s="177" t="s">
        <v>14</v>
      </c>
      <c r="HT24" s="177" t="s">
        <v>14</v>
      </c>
      <c r="HU24" s="174">
        <v>44357</v>
      </c>
      <c r="HV24" s="184" t="s">
        <v>4959</v>
      </c>
      <c r="HW24" s="184">
        <v>0</v>
      </c>
      <c r="HX24" s="184" t="s">
        <v>4078</v>
      </c>
      <c r="HY24" s="184" t="s">
        <v>21</v>
      </c>
      <c r="HZ24" s="184">
        <v>2</v>
      </c>
      <c r="IA24" s="184" t="s">
        <v>14</v>
      </c>
      <c r="IB24" s="184" t="s">
        <v>14</v>
      </c>
      <c r="IC24" s="185">
        <v>44357</v>
      </c>
      <c r="ID24" s="183" t="s">
        <v>4961</v>
      </c>
      <c r="IE24" s="177">
        <v>1</v>
      </c>
      <c r="IF24" s="177" t="s">
        <v>4078</v>
      </c>
      <c r="IG24" s="177" t="s">
        <v>21</v>
      </c>
      <c r="IH24" s="177">
        <v>2</v>
      </c>
      <c r="II24" s="177" t="s">
        <v>14</v>
      </c>
      <c r="IJ24" s="177" t="s">
        <v>14</v>
      </c>
      <c r="IK24" s="174">
        <v>44357</v>
      </c>
      <c r="IL24" s="184" t="s">
        <v>4960</v>
      </c>
      <c r="IM24" s="184">
        <v>0</v>
      </c>
      <c r="IN24" s="184" t="s">
        <v>4078</v>
      </c>
      <c r="IO24" s="184" t="s">
        <v>21</v>
      </c>
      <c r="IP24" s="184">
        <v>2</v>
      </c>
      <c r="IQ24" s="184" t="s">
        <v>14</v>
      </c>
      <c r="IR24" s="184" t="s">
        <v>14</v>
      </c>
      <c r="IS24" s="185">
        <v>44357</v>
      </c>
    </row>
    <row r="25" spans="1:253" s="179" customFormat="1" ht="12.75" customHeight="1" x14ac:dyDescent="0.2">
      <c r="A25" s="179" t="s">
        <v>568</v>
      </c>
      <c r="B25" s="179" t="s">
        <v>7685</v>
      </c>
      <c r="C25" s="179" t="s">
        <v>569</v>
      </c>
      <c r="D25" s="179" t="s">
        <v>560</v>
      </c>
      <c r="E25" s="179" t="s">
        <v>7196</v>
      </c>
      <c r="F25" s="179" t="s">
        <v>1773</v>
      </c>
      <c r="G25" s="172">
        <v>43100000</v>
      </c>
      <c r="H25" s="173" t="s">
        <v>1763</v>
      </c>
      <c r="I25" s="173" t="s">
        <v>21</v>
      </c>
      <c r="J25" s="173">
        <v>2</v>
      </c>
      <c r="K25" s="173" t="s">
        <v>1766</v>
      </c>
      <c r="L25" s="173" t="s">
        <v>1764</v>
      </c>
      <c r="M25" s="174">
        <v>43867</v>
      </c>
      <c r="N25" s="183" t="s">
        <v>1772</v>
      </c>
      <c r="O25" s="175">
        <v>159000</v>
      </c>
      <c r="P25" s="175" t="s">
        <v>1769</v>
      </c>
      <c r="Q25" s="175" t="s">
        <v>21</v>
      </c>
      <c r="R25" s="175">
        <v>2</v>
      </c>
      <c r="S25" s="175" t="s">
        <v>1771</v>
      </c>
      <c r="T25" s="175" t="s">
        <v>1770</v>
      </c>
      <c r="U25" s="176">
        <v>43867</v>
      </c>
      <c r="V25" s="183" t="s">
        <v>576</v>
      </c>
      <c r="W25" s="173">
        <v>223000</v>
      </c>
      <c r="X25" s="173" t="s">
        <v>573</v>
      </c>
      <c r="Y25" s="173" t="s">
        <v>21</v>
      </c>
      <c r="Z25" s="173">
        <v>2</v>
      </c>
      <c r="AA25" s="173" t="s">
        <v>575</v>
      </c>
      <c r="AB25" s="173" t="s">
        <v>574</v>
      </c>
      <c r="AC25" s="174">
        <v>43511</v>
      </c>
      <c r="AD25" s="183" t="s">
        <v>1497</v>
      </c>
      <c r="AE25" s="181">
        <v>174000</v>
      </c>
      <c r="AF25" s="181" t="s">
        <v>1495</v>
      </c>
      <c r="AG25" s="181" t="s">
        <v>59</v>
      </c>
      <c r="AH25" s="181">
        <v>3</v>
      </c>
      <c r="AI25" s="181" t="s">
        <v>1496</v>
      </c>
      <c r="AJ25" s="181" t="s">
        <v>1489</v>
      </c>
      <c r="AK25" s="182">
        <v>43798</v>
      </c>
      <c r="AL25" s="183" t="s">
        <v>1498</v>
      </c>
      <c r="AM25" s="173">
        <v>174000</v>
      </c>
      <c r="AN25" s="173" t="s">
        <v>1495</v>
      </c>
      <c r="AO25" s="173" t="s">
        <v>59</v>
      </c>
      <c r="AP25" s="173">
        <v>3</v>
      </c>
      <c r="AQ25" s="173" t="s">
        <v>1496</v>
      </c>
      <c r="AR25" s="173" t="s">
        <v>1489</v>
      </c>
      <c r="AS25" s="174">
        <v>43798</v>
      </c>
      <c r="AT25" s="184" t="s">
        <v>1768</v>
      </c>
      <c r="AU25" s="181" t="s">
        <v>14</v>
      </c>
      <c r="AV25" s="181" t="s">
        <v>14</v>
      </c>
      <c r="AW25" s="181" t="s">
        <v>14</v>
      </c>
      <c r="AX25" s="181" t="s">
        <v>14</v>
      </c>
      <c r="AY25" s="181" t="s">
        <v>15</v>
      </c>
      <c r="AZ25" s="181" t="s">
        <v>14</v>
      </c>
      <c r="BA25" s="182">
        <v>43867</v>
      </c>
      <c r="BB25" s="183" t="s">
        <v>1492</v>
      </c>
      <c r="BC25" s="173" t="s">
        <v>14</v>
      </c>
      <c r="BD25" s="173" t="s">
        <v>14</v>
      </c>
      <c r="BE25" s="173" t="s">
        <v>14</v>
      </c>
      <c r="BF25" s="173" t="s">
        <v>14</v>
      </c>
      <c r="BG25" s="173" t="s">
        <v>15</v>
      </c>
      <c r="BH25" s="173" t="s">
        <v>14</v>
      </c>
      <c r="BI25" s="174">
        <v>43798</v>
      </c>
      <c r="BJ25" s="184" t="s">
        <v>6536</v>
      </c>
      <c r="BK25" s="184">
        <v>0</v>
      </c>
      <c r="BL25" s="184" t="s">
        <v>6534</v>
      </c>
      <c r="BM25" s="184" t="s">
        <v>21</v>
      </c>
      <c r="BN25" s="184">
        <v>2</v>
      </c>
      <c r="BO25" s="184" t="s">
        <v>6535</v>
      </c>
      <c r="BP25" s="181" t="s">
        <v>720</v>
      </c>
      <c r="BQ25" s="185">
        <v>44411</v>
      </c>
      <c r="BR25" s="183" t="s">
        <v>1485</v>
      </c>
      <c r="BS25" s="177" t="s">
        <v>14</v>
      </c>
      <c r="BT25" s="177" t="s">
        <v>14</v>
      </c>
      <c r="BU25" s="177" t="s">
        <v>14</v>
      </c>
      <c r="BV25" s="177" t="s">
        <v>14</v>
      </c>
      <c r="BW25" s="177" t="s">
        <v>14</v>
      </c>
      <c r="BX25" s="177" t="s">
        <v>14</v>
      </c>
      <c r="BY25" s="174">
        <v>43798</v>
      </c>
      <c r="BZ25" s="184" t="s">
        <v>1486</v>
      </c>
      <c r="CA25" s="184" t="s">
        <v>14</v>
      </c>
      <c r="CB25" s="184" t="s">
        <v>14</v>
      </c>
      <c r="CC25" s="184" t="s">
        <v>14</v>
      </c>
      <c r="CD25" s="184" t="s">
        <v>14</v>
      </c>
      <c r="CE25" s="184" t="s">
        <v>14</v>
      </c>
      <c r="CF25" s="184" t="s">
        <v>14</v>
      </c>
      <c r="CG25" s="185">
        <v>43798</v>
      </c>
      <c r="CH25" s="183" t="s">
        <v>8012</v>
      </c>
      <c r="CI25" s="184" t="e">
        <v>#N/A</v>
      </c>
      <c r="CJ25" s="184" t="e">
        <v>#N/A</v>
      </c>
      <c r="CK25" s="184" t="e">
        <v>#N/A</v>
      </c>
      <c r="CL25" s="184" t="e">
        <v>#N/A</v>
      </c>
      <c r="CM25" s="184" t="e">
        <v>#N/A</v>
      </c>
      <c r="CN25" s="184" t="e">
        <v>#N/A</v>
      </c>
      <c r="CO25" s="186" t="e">
        <v>#N/A</v>
      </c>
      <c r="CP25" s="184" t="s">
        <v>1487</v>
      </c>
      <c r="CQ25" s="177" t="s">
        <v>14</v>
      </c>
      <c r="CR25" s="177" t="s">
        <v>14</v>
      </c>
      <c r="CS25" s="177" t="s">
        <v>14</v>
      </c>
      <c r="CT25" s="177" t="s">
        <v>14</v>
      </c>
      <c r="CU25" s="177" t="s">
        <v>14</v>
      </c>
      <c r="CV25" s="177" t="s">
        <v>14</v>
      </c>
      <c r="CW25" s="174">
        <v>43798</v>
      </c>
      <c r="CX25" s="184" t="s">
        <v>1499</v>
      </c>
      <c r="CY25" s="181">
        <v>90000</v>
      </c>
      <c r="CZ25" s="181" t="s">
        <v>1488</v>
      </c>
      <c r="DA25" s="181" t="s">
        <v>59</v>
      </c>
      <c r="DB25" s="181">
        <v>3</v>
      </c>
      <c r="DC25" s="181" t="s">
        <v>1490</v>
      </c>
      <c r="DD25" s="181" t="s">
        <v>1489</v>
      </c>
      <c r="DE25" s="187">
        <v>43798</v>
      </c>
      <c r="DF25" s="183" t="s">
        <v>1493</v>
      </c>
      <c r="DG25" s="173">
        <v>49000</v>
      </c>
      <c r="DH25" s="177" t="s">
        <v>1488</v>
      </c>
      <c r="DI25" s="177" t="s">
        <v>59</v>
      </c>
      <c r="DJ25" s="177">
        <v>3</v>
      </c>
      <c r="DK25" s="177" t="s">
        <v>1490</v>
      </c>
      <c r="DL25" s="177" t="s">
        <v>1489</v>
      </c>
      <c r="DM25" s="174">
        <v>43798</v>
      </c>
      <c r="DN25" s="184" t="s">
        <v>1501</v>
      </c>
      <c r="DO25" s="181">
        <v>84000</v>
      </c>
      <c r="DP25" s="184" t="s">
        <v>1488</v>
      </c>
      <c r="DQ25" s="184" t="s">
        <v>59</v>
      </c>
      <c r="DR25" s="184">
        <v>3</v>
      </c>
      <c r="DS25" s="184" t="s">
        <v>1490</v>
      </c>
      <c r="DT25" s="184" t="s">
        <v>1489</v>
      </c>
      <c r="DU25" s="185">
        <v>43798</v>
      </c>
      <c r="DV25" s="183" t="s">
        <v>1494</v>
      </c>
      <c r="DW25" s="173">
        <v>90000</v>
      </c>
      <c r="DX25" s="177" t="s">
        <v>1488</v>
      </c>
      <c r="DY25" s="177" t="s">
        <v>59</v>
      </c>
      <c r="DZ25" s="177">
        <v>3</v>
      </c>
      <c r="EA25" s="177" t="s">
        <v>1490</v>
      </c>
      <c r="EB25" s="177" t="s">
        <v>1489</v>
      </c>
      <c r="EC25" s="174">
        <v>43798</v>
      </c>
      <c r="ED25" s="184" t="s">
        <v>1500</v>
      </c>
      <c r="EE25" s="181">
        <v>0</v>
      </c>
      <c r="EF25" s="184" t="s">
        <v>1488</v>
      </c>
      <c r="EG25" s="184" t="s">
        <v>59</v>
      </c>
      <c r="EH25" s="184">
        <v>3</v>
      </c>
      <c r="EI25" s="184" t="s">
        <v>1490</v>
      </c>
      <c r="EJ25" s="184" t="s">
        <v>1489</v>
      </c>
      <c r="EK25" s="185">
        <v>43798</v>
      </c>
      <c r="EL25" s="183" t="s">
        <v>1491</v>
      </c>
      <c r="EM25" s="173">
        <v>0</v>
      </c>
      <c r="EN25" s="177" t="s">
        <v>1488</v>
      </c>
      <c r="EO25" s="177" t="s">
        <v>59</v>
      </c>
      <c r="EP25" s="177">
        <v>3</v>
      </c>
      <c r="EQ25" s="177" t="s">
        <v>1490</v>
      </c>
      <c r="ER25" s="177" t="s">
        <v>1489</v>
      </c>
      <c r="ES25" s="174">
        <v>43798</v>
      </c>
      <c r="ET25" s="184" t="s">
        <v>6537</v>
      </c>
      <c r="EU25" s="184">
        <v>852</v>
      </c>
      <c r="EV25" s="184" t="s">
        <v>6528</v>
      </c>
      <c r="EW25" s="184" t="s">
        <v>59</v>
      </c>
      <c r="EX25" s="184">
        <v>3</v>
      </c>
      <c r="EY25" s="184" t="s">
        <v>6532</v>
      </c>
      <c r="EZ25" s="184" t="s">
        <v>6529</v>
      </c>
      <c r="FA25" s="185">
        <v>44411</v>
      </c>
      <c r="FB25" s="183" t="s">
        <v>571</v>
      </c>
      <c r="FC25" s="177">
        <v>1</v>
      </c>
      <c r="FD25" s="177">
        <v>0</v>
      </c>
      <c r="FE25" s="177" t="s">
        <v>21</v>
      </c>
      <c r="FF25" s="177">
        <v>2</v>
      </c>
      <c r="FG25" s="177" t="s">
        <v>570</v>
      </c>
      <c r="FH25" s="177">
        <v>0</v>
      </c>
      <c r="FI25" s="174">
        <v>43511</v>
      </c>
      <c r="FJ25" s="183" t="s">
        <v>578</v>
      </c>
      <c r="FK25" s="184">
        <v>0</v>
      </c>
      <c r="FL25" s="184">
        <v>0</v>
      </c>
      <c r="FM25" s="184" t="s">
        <v>21</v>
      </c>
      <c r="FN25" s="184">
        <v>2</v>
      </c>
      <c r="FO25" s="184" t="s">
        <v>577</v>
      </c>
      <c r="FP25" s="181">
        <v>0</v>
      </c>
      <c r="FQ25" s="182">
        <v>43511</v>
      </c>
      <c r="FR25" s="183" t="s">
        <v>579</v>
      </c>
      <c r="FS25" s="177">
        <v>0</v>
      </c>
      <c r="FT25" s="177">
        <v>0</v>
      </c>
      <c r="FU25" s="177" t="s">
        <v>21</v>
      </c>
      <c r="FV25" s="177">
        <v>2</v>
      </c>
      <c r="FW25" s="177" t="s">
        <v>577</v>
      </c>
      <c r="FX25" s="177">
        <v>0</v>
      </c>
      <c r="FY25" s="174">
        <v>43511</v>
      </c>
      <c r="FZ25" s="184" t="s">
        <v>4966</v>
      </c>
      <c r="GA25" s="184">
        <v>0</v>
      </c>
      <c r="GB25" s="184" t="s">
        <v>4078</v>
      </c>
      <c r="GC25" s="184" t="s">
        <v>21</v>
      </c>
      <c r="GD25" s="184">
        <v>2</v>
      </c>
      <c r="GE25" s="184" t="s">
        <v>14</v>
      </c>
      <c r="GF25" s="184" t="s">
        <v>14</v>
      </c>
      <c r="GG25" s="185">
        <v>44357</v>
      </c>
      <c r="GH25" s="183" t="s">
        <v>4972</v>
      </c>
      <c r="GI25" s="177">
        <v>2</v>
      </c>
      <c r="GJ25" s="177" t="s">
        <v>4078</v>
      </c>
      <c r="GK25" s="177" t="s">
        <v>21</v>
      </c>
      <c r="GL25" s="177">
        <v>2</v>
      </c>
      <c r="GM25" s="177" t="s">
        <v>14</v>
      </c>
      <c r="GN25" s="177" t="s">
        <v>14</v>
      </c>
      <c r="GO25" s="174">
        <v>44357</v>
      </c>
      <c r="GP25" s="184" t="s">
        <v>4967</v>
      </c>
      <c r="GQ25" s="184">
        <v>1</v>
      </c>
      <c r="GR25" s="184" t="s">
        <v>4078</v>
      </c>
      <c r="GS25" s="184" t="s">
        <v>21</v>
      </c>
      <c r="GT25" s="184">
        <v>2</v>
      </c>
      <c r="GU25" s="184" t="s">
        <v>14</v>
      </c>
      <c r="GV25" s="184" t="s">
        <v>14</v>
      </c>
      <c r="GW25" s="185">
        <v>44357</v>
      </c>
      <c r="GX25" s="183" t="s">
        <v>4973</v>
      </c>
      <c r="GY25" s="177">
        <v>0</v>
      </c>
      <c r="GZ25" s="177" t="s">
        <v>4078</v>
      </c>
      <c r="HA25" s="177" t="s">
        <v>21</v>
      </c>
      <c r="HB25" s="177">
        <v>2</v>
      </c>
      <c r="HC25" s="177" t="s">
        <v>14</v>
      </c>
      <c r="HD25" s="177" t="s">
        <v>14</v>
      </c>
      <c r="HE25" s="174">
        <v>44357</v>
      </c>
      <c r="HF25" s="184" t="s">
        <v>4965</v>
      </c>
      <c r="HG25" s="184">
        <v>0</v>
      </c>
      <c r="HH25" s="184" t="s">
        <v>4078</v>
      </c>
      <c r="HI25" s="184" t="s">
        <v>21</v>
      </c>
      <c r="HJ25" s="184">
        <v>2</v>
      </c>
      <c r="HK25" s="184" t="s">
        <v>14</v>
      </c>
      <c r="HL25" s="184" t="s">
        <v>14</v>
      </c>
      <c r="HM25" s="185">
        <v>44357</v>
      </c>
      <c r="HN25" s="183" t="s">
        <v>4971</v>
      </c>
      <c r="HO25" s="177">
        <v>1</v>
      </c>
      <c r="HP25" s="177" t="s">
        <v>4078</v>
      </c>
      <c r="HQ25" s="177" t="s">
        <v>21</v>
      </c>
      <c r="HR25" s="177">
        <v>2</v>
      </c>
      <c r="HS25" s="177" t="s">
        <v>14</v>
      </c>
      <c r="HT25" s="177" t="s">
        <v>14</v>
      </c>
      <c r="HU25" s="174">
        <v>44357</v>
      </c>
      <c r="HV25" s="184" t="s">
        <v>4968</v>
      </c>
      <c r="HW25" s="184">
        <v>0</v>
      </c>
      <c r="HX25" s="184" t="s">
        <v>4078</v>
      </c>
      <c r="HY25" s="184" t="s">
        <v>21</v>
      </c>
      <c r="HZ25" s="184">
        <v>2</v>
      </c>
      <c r="IA25" s="184" t="s">
        <v>14</v>
      </c>
      <c r="IB25" s="184" t="s">
        <v>14</v>
      </c>
      <c r="IC25" s="185">
        <v>44357</v>
      </c>
      <c r="ID25" s="183" t="s">
        <v>4970</v>
      </c>
      <c r="IE25" s="177">
        <v>1</v>
      </c>
      <c r="IF25" s="177" t="s">
        <v>4078</v>
      </c>
      <c r="IG25" s="177" t="s">
        <v>21</v>
      </c>
      <c r="IH25" s="177">
        <v>2</v>
      </c>
      <c r="II25" s="177" t="s">
        <v>14</v>
      </c>
      <c r="IJ25" s="177" t="s">
        <v>14</v>
      </c>
      <c r="IK25" s="174">
        <v>44357</v>
      </c>
      <c r="IL25" s="184" t="s">
        <v>4969</v>
      </c>
      <c r="IM25" s="184">
        <v>0</v>
      </c>
      <c r="IN25" s="184" t="s">
        <v>4078</v>
      </c>
      <c r="IO25" s="184" t="s">
        <v>21</v>
      </c>
      <c r="IP25" s="184">
        <v>2</v>
      </c>
      <c r="IQ25" s="184" t="s">
        <v>14</v>
      </c>
      <c r="IR25" s="184" t="s">
        <v>14</v>
      </c>
      <c r="IS25" s="185">
        <v>44357</v>
      </c>
    </row>
    <row r="26" spans="1:253" s="179" customFormat="1" ht="12.75" customHeight="1" x14ac:dyDescent="0.2">
      <c r="A26" s="179" t="s">
        <v>2106</v>
      </c>
      <c r="B26" s="179" t="s">
        <v>7695</v>
      </c>
      <c r="C26" s="179" t="s">
        <v>2107</v>
      </c>
      <c r="D26" s="179" t="s">
        <v>560</v>
      </c>
      <c r="E26" s="179" t="s">
        <v>7196</v>
      </c>
      <c r="F26" s="179" t="s">
        <v>2139</v>
      </c>
      <c r="G26" s="172">
        <v>43100000</v>
      </c>
      <c r="H26" s="173" t="s">
        <v>1763</v>
      </c>
      <c r="I26" s="173" t="s">
        <v>21</v>
      </c>
      <c r="J26" s="173">
        <v>2</v>
      </c>
      <c r="K26" s="173" t="s">
        <v>2138</v>
      </c>
      <c r="L26" s="173" t="s">
        <v>1766</v>
      </c>
      <c r="M26" s="174">
        <v>44005</v>
      </c>
      <c r="N26" s="183" t="s">
        <v>2123</v>
      </c>
      <c r="O26" s="175">
        <v>2381000</v>
      </c>
      <c r="P26" s="175" t="s">
        <v>260</v>
      </c>
      <c r="Q26" s="175" t="s">
        <v>21</v>
      </c>
      <c r="R26" s="175">
        <v>2</v>
      </c>
      <c r="S26" s="175" t="s">
        <v>2122</v>
      </c>
      <c r="T26" s="175" t="s">
        <v>1477</v>
      </c>
      <c r="U26" s="176">
        <v>44005</v>
      </c>
      <c r="V26" s="183" t="s">
        <v>2132</v>
      </c>
      <c r="W26" s="173">
        <v>43100000</v>
      </c>
      <c r="X26" s="173" t="s">
        <v>2129</v>
      </c>
      <c r="Y26" s="173" t="s">
        <v>21</v>
      </c>
      <c r="Z26" s="173">
        <v>2</v>
      </c>
      <c r="AA26" s="173" t="s">
        <v>2131</v>
      </c>
      <c r="AB26" s="173" t="s">
        <v>2130</v>
      </c>
      <c r="AC26" s="174">
        <v>44005</v>
      </c>
      <c r="AD26" s="183" t="s">
        <v>2127</v>
      </c>
      <c r="AE26" s="181" t="s">
        <v>14</v>
      </c>
      <c r="AF26" s="181" t="s">
        <v>1495</v>
      </c>
      <c r="AG26" s="181" t="s">
        <v>14</v>
      </c>
      <c r="AH26" s="181" t="s">
        <v>14</v>
      </c>
      <c r="AI26" s="181" t="s">
        <v>2126</v>
      </c>
      <c r="AJ26" s="181" t="s">
        <v>1489</v>
      </c>
      <c r="AK26" s="182">
        <v>44005</v>
      </c>
      <c r="AL26" s="183" t="s">
        <v>2128</v>
      </c>
      <c r="AM26" s="173" t="s">
        <v>14</v>
      </c>
      <c r="AN26" s="173" t="s">
        <v>1495</v>
      </c>
      <c r="AO26" s="173" t="s">
        <v>14</v>
      </c>
      <c r="AP26" s="173" t="s">
        <v>14</v>
      </c>
      <c r="AQ26" s="173" t="s">
        <v>2126</v>
      </c>
      <c r="AR26" s="173" t="s">
        <v>1489</v>
      </c>
      <c r="AS26" s="174">
        <v>44005</v>
      </c>
      <c r="AT26" s="184" t="s">
        <v>2121</v>
      </c>
      <c r="AU26" s="181" t="s">
        <v>14</v>
      </c>
      <c r="AV26" s="181" t="s">
        <v>14</v>
      </c>
      <c r="AW26" s="181" t="s">
        <v>14</v>
      </c>
      <c r="AX26" s="181" t="s">
        <v>14</v>
      </c>
      <c r="AY26" s="181" t="s">
        <v>2120</v>
      </c>
      <c r="AZ26" s="181" t="s">
        <v>14</v>
      </c>
      <c r="BA26" s="182">
        <v>44005</v>
      </c>
      <c r="BB26" s="183" t="s">
        <v>2119</v>
      </c>
      <c r="BC26" s="173" t="s">
        <v>14</v>
      </c>
      <c r="BD26" s="173" t="s">
        <v>14</v>
      </c>
      <c r="BE26" s="173" t="s">
        <v>14</v>
      </c>
      <c r="BF26" s="173" t="s">
        <v>14</v>
      </c>
      <c r="BG26" s="173" t="s">
        <v>15</v>
      </c>
      <c r="BH26" s="173" t="s">
        <v>14</v>
      </c>
      <c r="BI26" s="174">
        <v>44005</v>
      </c>
      <c r="BJ26" s="184" t="s">
        <v>2532</v>
      </c>
      <c r="BK26" s="184">
        <v>651</v>
      </c>
      <c r="BL26" s="184" t="s">
        <v>2530</v>
      </c>
      <c r="BM26" s="184" t="s">
        <v>59</v>
      </c>
      <c r="BN26" s="184">
        <v>3</v>
      </c>
      <c r="BO26" s="184" t="s">
        <v>2531</v>
      </c>
      <c r="BP26" s="181" t="s">
        <v>2146</v>
      </c>
      <c r="BQ26" s="185">
        <v>44159</v>
      </c>
      <c r="BR26" s="183" t="s">
        <v>2109</v>
      </c>
      <c r="BS26" s="177" t="s">
        <v>14</v>
      </c>
      <c r="BT26" s="177" t="s">
        <v>14</v>
      </c>
      <c r="BU26" s="177" t="s">
        <v>14</v>
      </c>
      <c r="BV26" s="177" t="s">
        <v>14</v>
      </c>
      <c r="BW26" s="177" t="s">
        <v>2108</v>
      </c>
      <c r="BX26" s="177" t="s">
        <v>14</v>
      </c>
      <c r="BY26" s="174">
        <v>44005</v>
      </c>
      <c r="BZ26" s="184" t="s">
        <v>2110</v>
      </c>
      <c r="CA26" s="184" t="s">
        <v>14</v>
      </c>
      <c r="CB26" s="184" t="s">
        <v>14</v>
      </c>
      <c r="CC26" s="184" t="s">
        <v>14</v>
      </c>
      <c r="CD26" s="184" t="s">
        <v>14</v>
      </c>
      <c r="CE26" s="184" t="s">
        <v>2108</v>
      </c>
      <c r="CF26" s="184" t="s">
        <v>14</v>
      </c>
      <c r="CG26" s="185">
        <v>44005</v>
      </c>
      <c r="CH26" s="183" t="s">
        <v>8013</v>
      </c>
      <c r="CI26" s="184" t="e">
        <v>#N/A</v>
      </c>
      <c r="CJ26" s="184" t="e">
        <v>#N/A</v>
      </c>
      <c r="CK26" s="184" t="e">
        <v>#N/A</v>
      </c>
      <c r="CL26" s="184" t="e">
        <v>#N/A</v>
      </c>
      <c r="CM26" s="184" t="e">
        <v>#N/A</v>
      </c>
      <c r="CN26" s="184" t="e">
        <v>#N/A</v>
      </c>
      <c r="CO26" s="186" t="e">
        <v>#N/A</v>
      </c>
      <c r="CP26" s="184" t="s">
        <v>2115</v>
      </c>
      <c r="CQ26" s="177" t="s">
        <v>14</v>
      </c>
      <c r="CR26" s="177" t="s">
        <v>14</v>
      </c>
      <c r="CS26" s="177" t="s">
        <v>14</v>
      </c>
      <c r="CT26" s="177" t="s">
        <v>14</v>
      </c>
      <c r="CU26" s="177" t="s">
        <v>15</v>
      </c>
      <c r="CV26" s="177" t="s">
        <v>14</v>
      </c>
      <c r="CW26" s="174">
        <v>44005</v>
      </c>
      <c r="CX26" s="184" t="s">
        <v>2135</v>
      </c>
      <c r="CY26" s="181" t="s">
        <v>14</v>
      </c>
      <c r="CZ26" s="181" t="s">
        <v>1488</v>
      </c>
      <c r="DA26" s="181" t="s">
        <v>14</v>
      </c>
      <c r="DB26" s="181" t="s">
        <v>14</v>
      </c>
      <c r="DC26" s="181" t="s">
        <v>2117</v>
      </c>
      <c r="DD26" s="181" t="s">
        <v>2116</v>
      </c>
      <c r="DE26" s="187">
        <v>44005</v>
      </c>
      <c r="DF26" s="183" t="s">
        <v>2124</v>
      </c>
      <c r="DG26" s="173" t="s">
        <v>14</v>
      </c>
      <c r="DH26" s="177" t="s">
        <v>1488</v>
      </c>
      <c r="DI26" s="177" t="s">
        <v>14</v>
      </c>
      <c r="DJ26" s="177" t="s">
        <v>14</v>
      </c>
      <c r="DK26" s="177" t="s">
        <v>2117</v>
      </c>
      <c r="DL26" s="177" t="s">
        <v>2116</v>
      </c>
      <c r="DM26" s="174">
        <v>44005</v>
      </c>
      <c r="DN26" s="184" t="s">
        <v>2137</v>
      </c>
      <c r="DO26" s="181" t="s">
        <v>14</v>
      </c>
      <c r="DP26" s="184" t="s">
        <v>1488</v>
      </c>
      <c r="DQ26" s="184" t="s">
        <v>14</v>
      </c>
      <c r="DR26" s="184" t="s">
        <v>14</v>
      </c>
      <c r="DS26" s="184" t="s">
        <v>2117</v>
      </c>
      <c r="DT26" s="184" t="s">
        <v>2116</v>
      </c>
      <c r="DU26" s="185">
        <v>44005</v>
      </c>
      <c r="DV26" s="183" t="s">
        <v>2125</v>
      </c>
      <c r="DW26" s="173" t="s">
        <v>14</v>
      </c>
      <c r="DX26" s="177" t="s">
        <v>1488</v>
      </c>
      <c r="DY26" s="177" t="s">
        <v>14</v>
      </c>
      <c r="DZ26" s="177" t="s">
        <v>14</v>
      </c>
      <c r="EA26" s="177" t="s">
        <v>2117</v>
      </c>
      <c r="EB26" s="177" t="s">
        <v>2116</v>
      </c>
      <c r="EC26" s="174">
        <v>44005</v>
      </c>
      <c r="ED26" s="184" t="s">
        <v>2136</v>
      </c>
      <c r="EE26" s="181" t="s">
        <v>14</v>
      </c>
      <c r="EF26" s="184" t="s">
        <v>1488</v>
      </c>
      <c r="EG26" s="184" t="s">
        <v>14</v>
      </c>
      <c r="EH26" s="184" t="s">
        <v>14</v>
      </c>
      <c r="EI26" s="184" t="s">
        <v>2117</v>
      </c>
      <c r="EJ26" s="184" t="s">
        <v>2116</v>
      </c>
      <c r="EK26" s="185">
        <v>44005</v>
      </c>
      <c r="EL26" s="183" t="s">
        <v>2118</v>
      </c>
      <c r="EM26" s="173" t="s">
        <v>14</v>
      </c>
      <c r="EN26" s="177" t="s">
        <v>1488</v>
      </c>
      <c r="EO26" s="177" t="s">
        <v>14</v>
      </c>
      <c r="EP26" s="177" t="s">
        <v>14</v>
      </c>
      <c r="EQ26" s="177" t="s">
        <v>2117</v>
      </c>
      <c r="ER26" s="177" t="s">
        <v>2116</v>
      </c>
      <c r="ES26" s="174">
        <v>44005</v>
      </c>
      <c r="ET26" s="184" t="s">
        <v>2529</v>
      </c>
      <c r="EU26" s="184">
        <v>651</v>
      </c>
      <c r="EV26" s="184" t="s">
        <v>2526</v>
      </c>
      <c r="EW26" s="184" t="s">
        <v>59</v>
      </c>
      <c r="EX26" s="184">
        <v>3</v>
      </c>
      <c r="EY26" s="184" t="s">
        <v>2528</v>
      </c>
      <c r="EZ26" s="184" t="s">
        <v>2527</v>
      </c>
      <c r="FA26" s="185">
        <v>44159</v>
      </c>
      <c r="FB26" s="183" t="s">
        <v>2114</v>
      </c>
      <c r="FC26" s="177">
        <v>2</v>
      </c>
      <c r="FD26" s="177" t="s">
        <v>2111</v>
      </c>
      <c r="FE26" s="177" t="s">
        <v>41</v>
      </c>
      <c r="FF26" s="177">
        <v>1</v>
      </c>
      <c r="FG26" s="177" t="s">
        <v>2113</v>
      </c>
      <c r="FH26" s="177" t="s">
        <v>2112</v>
      </c>
      <c r="FI26" s="174">
        <v>44005</v>
      </c>
      <c r="FJ26" s="183" t="s">
        <v>2133</v>
      </c>
      <c r="FK26" s="184" t="s">
        <v>14</v>
      </c>
      <c r="FL26" s="184" t="s">
        <v>14</v>
      </c>
      <c r="FM26" s="184" t="s">
        <v>14</v>
      </c>
      <c r="FN26" s="184" t="s">
        <v>14</v>
      </c>
      <c r="FO26" s="184" t="s">
        <v>15</v>
      </c>
      <c r="FP26" s="181" t="s">
        <v>14</v>
      </c>
      <c r="FQ26" s="182">
        <v>44005</v>
      </c>
      <c r="FR26" s="183" t="s">
        <v>2134</v>
      </c>
      <c r="FS26" s="177" t="s">
        <v>14</v>
      </c>
      <c r="FT26" s="177" t="s">
        <v>14</v>
      </c>
      <c r="FU26" s="177" t="s">
        <v>14</v>
      </c>
      <c r="FV26" s="177" t="s">
        <v>14</v>
      </c>
      <c r="FW26" s="177" t="s">
        <v>15</v>
      </c>
      <c r="FX26" s="177" t="s">
        <v>14</v>
      </c>
      <c r="FY26" s="174">
        <v>44005</v>
      </c>
      <c r="FZ26" s="184" t="s">
        <v>4975</v>
      </c>
      <c r="GA26" s="184">
        <v>0</v>
      </c>
      <c r="GB26" s="184" t="s">
        <v>4078</v>
      </c>
      <c r="GC26" s="184" t="s">
        <v>21</v>
      </c>
      <c r="GD26" s="184">
        <v>2</v>
      </c>
      <c r="GE26" s="184" t="s">
        <v>14</v>
      </c>
      <c r="GF26" s="184" t="s">
        <v>14</v>
      </c>
      <c r="GG26" s="185">
        <v>44357</v>
      </c>
      <c r="GH26" s="183" t="s">
        <v>4981</v>
      </c>
      <c r="GI26" s="177">
        <v>2</v>
      </c>
      <c r="GJ26" s="177" t="s">
        <v>4078</v>
      </c>
      <c r="GK26" s="177" t="s">
        <v>21</v>
      </c>
      <c r="GL26" s="177">
        <v>2</v>
      </c>
      <c r="GM26" s="177" t="s">
        <v>14</v>
      </c>
      <c r="GN26" s="177" t="s">
        <v>14</v>
      </c>
      <c r="GO26" s="174">
        <v>44357</v>
      </c>
      <c r="GP26" s="184" t="s">
        <v>4976</v>
      </c>
      <c r="GQ26" s="184">
        <v>1</v>
      </c>
      <c r="GR26" s="184" t="s">
        <v>4078</v>
      </c>
      <c r="GS26" s="184" t="s">
        <v>21</v>
      </c>
      <c r="GT26" s="184">
        <v>2</v>
      </c>
      <c r="GU26" s="184" t="s">
        <v>14</v>
      </c>
      <c r="GV26" s="184" t="s">
        <v>14</v>
      </c>
      <c r="GW26" s="185">
        <v>44357</v>
      </c>
      <c r="GX26" s="183" t="s">
        <v>4982</v>
      </c>
      <c r="GY26" s="177">
        <v>0</v>
      </c>
      <c r="GZ26" s="177" t="s">
        <v>4078</v>
      </c>
      <c r="HA26" s="177" t="s">
        <v>21</v>
      </c>
      <c r="HB26" s="177">
        <v>2</v>
      </c>
      <c r="HC26" s="177" t="s">
        <v>14</v>
      </c>
      <c r="HD26" s="177" t="s">
        <v>14</v>
      </c>
      <c r="HE26" s="174">
        <v>44357</v>
      </c>
      <c r="HF26" s="184" t="s">
        <v>4974</v>
      </c>
      <c r="HG26" s="184">
        <v>0</v>
      </c>
      <c r="HH26" s="184" t="s">
        <v>4078</v>
      </c>
      <c r="HI26" s="184" t="s">
        <v>21</v>
      </c>
      <c r="HJ26" s="184">
        <v>2</v>
      </c>
      <c r="HK26" s="184" t="s">
        <v>14</v>
      </c>
      <c r="HL26" s="184" t="s">
        <v>14</v>
      </c>
      <c r="HM26" s="185">
        <v>44357</v>
      </c>
      <c r="HN26" s="183" t="s">
        <v>4980</v>
      </c>
      <c r="HO26" s="177">
        <v>1</v>
      </c>
      <c r="HP26" s="177" t="s">
        <v>4078</v>
      </c>
      <c r="HQ26" s="177" t="s">
        <v>21</v>
      </c>
      <c r="HR26" s="177">
        <v>2</v>
      </c>
      <c r="HS26" s="177" t="s">
        <v>14</v>
      </c>
      <c r="HT26" s="177" t="s">
        <v>14</v>
      </c>
      <c r="HU26" s="174">
        <v>44357</v>
      </c>
      <c r="HV26" s="184" t="s">
        <v>4977</v>
      </c>
      <c r="HW26" s="184">
        <v>0</v>
      </c>
      <c r="HX26" s="184" t="s">
        <v>4078</v>
      </c>
      <c r="HY26" s="184" t="s">
        <v>21</v>
      </c>
      <c r="HZ26" s="184">
        <v>2</v>
      </c>
      <c r="IA26" s="184" t="s">
        <v>14</v>
      </c>
      <c r="IB26" s="184" t="s">
        <v>14</v>
      </c>
      <c r="IC26" s="185">
        <v>44357</v>
      </c>
      <c r="ID26" s="183" t="s">
        <v>4979</v>
      </c>
      <c r="IE26" s="177">
        <v>1</v>
      </c>
      <c r="IF26" s="177" t="s">
        <v>4078</v>
      </c>
      <c r="IG26" s="177" t="s">
        <v>21</v>
      </c>
      <c r="IH26" s="177">
        <v>2</v>
      </c>
      <c r="II26" s="177" t="s">
        <v>14</v>
      </c>
      <c r="IJ26" s="177" t="s">
        <v>14</v>
      </c>
      <c r="IK26" s="174">
        <v>44357</v>
      </c>
      <c r="IL26" s="184" t="s">
        <v>4978</v>
      </c>
      <c r="IM26" s="184">
        <v>0</v>
      </c>
      <c r="IN26" s="184" t="s">
        <v>4078</v>
      </c>
      <c r="IO26" s="184" t="s">
        <v>21</v>
      </c>
      <c r="IP26" s="184">
        <v>2</v>
      </c>
      <c r="IQ26" s="184" t="s">
        <v>14</v>
      </c>
      <c r="IR26" s="184" t="s">
        <v>14</v>
      </c>
      <c r="IS26" s="185">
        <v>44357</v>
      </c>
    </row>
    <row r="27" spans="1:253" s="179" customFormat="1" ht="12.75" customHeight="1" x14ac:dyDescent="0.2">
      <c r="A27" s="179" t="s">
        <v>467</v>
      </c>
      <c r="B27" s="179" t="s">
        <v>7685</v>
      </c>
      <c r="C27" s="179" t="s">
        <v>468</v>
      </c>
      <c r="D27" s="179" t="s">
        <v>469</v>
      </c>
      <c r="E27" s="179" t="s">
        <v>7197</v>
      </c>
      <c r="F27" s="179" t="s">
        <v>2558</v>
      </c>
      <c r="G27" s="172">
        <v>14846000</v>
      </c>
      <c r="H27" s="173" t="s">
        <v>2555</v>
      </c>
      <c r="I27" s="173" t="s">
        <v>21</v>
      </c>
      <c r="J27" s="173">
        <v>2</v>
      </c>
      <c r="K27" s="173" t="s">
        <v>2557</v>
      </c>
      <c r="L27" s="173" t="s">
        <v>2556</v>
      </c>
      <c r="M27" s="174">
        <v>44162</v>
      </c>
      <c r="N27" s="183" t="s">
        <v>1777</v>
      </c>
      <c r="O27" s="175">
        <v>3449</v>
      </c>
      <c r="P27" s="175" t="s">
        <v>1774</v>
      </c>
      <c r="Q27" s="175" t="s">
        <v>21</v>
      </c>
      <c r="R27" s="175">
        <v>2</v>
      </c>
      <c r="S27" s="175" t="s">
        <v>1776</v>
      </c>
      <c r="T27" s="175" t="s">
        <v>1775</v>
      </c>
      <c r="U27" s="176">
        <v>43867</v>
      </c>
      <c r="V27" s="183" t="s">
        <v>3263</v>
      </c>
      <c r="W27" s="173">
        <v>5441000</v>
      </c>
      <c r="X27" s="173" t="s">
        <v>3260</v>
      </c>
      <c r="Y27" s="173" t="s">
        <v>59</v>
      </c>
      <c r="Z27" s="173">
        <v>3</v>
      </c>
      <c r="AA27" s="173" t="s">
        <v>3262</v>
      </c>
      <c r="AB27" s="173" t="s">
        <v>3261</v>
      </c>
      <c r="AC27" s="174">
        <v>44225</v>
      </c>
      <c r="AD27" s="183" t="s">
        <v>3268</v>
      </c>
      <c r="AE27" s="181">
        <v>625000</v>
      </c>
      <c r="AF27" s="181" t="s">
        <v>3265</v>
      </c>
      <c r="AG27" s="181" t="s">
        <v>59</v>
      </c>
      <c r="AH27" s="181">
        <v>3</v>
      </c>
      <c r="AI27" s="181" t="s">
        <v>3267</v>
      </c>
      <c r="AJ27" s="181" t="s">
        <v>3266</v>
      </c>
      <c r="AK27" s="182">
        <v>44225</v>
      </c>
      <c r="AL27" s="183" t="s">
        <v>3272</v>
      </c>
      <c r="AM27" s="173">
        <v>416000</v>
      </c>
      <c r="AN27" s="173" t="s">
        <v>3269</v>
      </c>
      <c r="AO27" s="173" t="s">
        <v>21</v>
      </c>
      <c r="AP27" s="173">
        <v>2</v>
      </c>
      <c r="AQ27" s="173" t="s">
        <v>3271</v>
      </c>
      <c r="AR27" s="173" t="s">
        <v>3270</v>
      </c>
      <c r="AS27" s="174">
        <v>44225</v>
      </c>
      <c r="AT27" s="184" t="s">
        <v>1702</v>
      </c>
      <c r="AU27" s="181" t="s">
        <v>14</v>
      </c>
      <c r="AV27" s="181" t="s">
        <v>14</v>
      </c>
      <c r="AW27" s="181" t="s">
        <v>14</v>
      </c>
      <c r="AX27" s="181" t="s">
        <v>14</v>
      </c>
      <c r="AY27" s="181" t="s">
        <v>1449</v>
      </c>
      <c r="AZ27" s="181" t="s">
        <v>14</v>
      </c>
      <c r="BA27" s="182">
        <v>43816</v>
      </c>
      <c r="BB27" s="183" t="s">
        <v>1300</v>
      </c>
      <c r="BC27" s="173" t="s">
        <v>14</v>
      </c>
      <c r="BD27" s="173" t="s">
        <v>14</v>
      </c>
      <c r="BE27" s="173" t="s">
        <v>14</v>
      </c>
      <c r="BF27" s="173" t="s">
        <v>14</v>
      </c>
      <c r="BG27" s="173" t="s">
        <v>14</v>
      </c>
      <c r="BH27" s="173" t="s">
        <v>14</v>
      </c>
      <c r="BI27" s="174">
        <v>43676</v>
      </c>
      <c r="BJ27" s="184" t="s">
        <v>2149</v>
      </c>
      <c r="BK27" s="184">
        <v>1</v>
      </c>
      <c r="BL27" s="184" t="s">
        <v>2145</v>
      </c>
      <c r="BM27" s="184" t="s">
        <v>21</v>
      </c>
      <c r="BN27" s="184">
        <v>2</v>
      </c>
      <c r="BO27" s="184" t="s">
        <v>2147</v>
      </c>
      <c r="BP27" s="181" t="s">
        <v>2146</v>
      </c>
      <c r="BQ27" s="185">
        <v>44012</v>
      </c>
      <c r="BR27" s="183" t="s">
        <v>470</v>
      </c>
      <c r="BS27" s="177" t="s">
        <v>14</v>
      </c>
      <c r="BT27" s="177">
        <v>0</v>
      </c>
      <c r="BU27" s="177" t="s">
        <v>21</v>
      </c>
      <c r="BV27" s="177">
        <v>2</v>
      </c>
      <c r="BW27" s="177">
        <v>0</v>
      </c>
      <c r="BX27" s="177">
        <v>0</v>
      </c>
      <c r="BY27" s="174">
        <v>43510</v>
      </c>
      <c r="BZ27" s="184" t="s">
        <v>471</v>
      </c>
      <c r="CA27" s="184" t="s">
        <v>14</v>
      </c>
      <c r="CB27" s="184">
        <v>0</v>
      </c>
      <c r="CC27" s="184" t="s">
        <v>14</v>
      </c>
      <c r="CD27" s="184" t="s">
        <v>14</v>
      </c>
      <c r="CE27" s="184">
        <v>0</v>
      </c>
      <c r="CF27" s="184">
        <v>0</v>
      </c>
      <c r="CG27" s="185">
        <v>43510</v>
      </c>
      <c r="CH27" s="183" t="s">
        <v>8014</v>
      </c>
      <c r="CI27" s="184" t="e">
        <v>#N/A</v>
      </c>
      <c r="CJ27" s="184" t="e">
        <v>#N/A</v>
      </c>
      <c r="CK27" s="184" t="e">
        <v>#N/A</v>
      </c>
      <c r="CL27" s="184" t="e">
        <v>#N/A</v>
      </c>
      <c r="CM27" s="184" t="e">
        <v>#N/A</v>
      </c>
      <c r="CN27" s="184" t="e">
        <v>#N/A</v>
      </c>
      <c r="CO27" s="186" t="e">
        <v>#N/A</v>
      </c>
      <c r="CP27" s="184" t="s">
        <v>1214</v>
      </c>
      <c r="CQ27" s="177" t="s">
        <v>14</v>
      </c>
      <c r="CR27" s="177" t="s">
        <v>14</v>
      </c>
      <c r="CS27" s="177" t="s">
        <v>14</v>
      </c>
      <c r="CT27" s="177" t="s">
        <v>14</v>
      </c>
      <c r="CU27" s="177" t="s">
        <v>14</v>
      </c>
      <c r="CV27" s="177" t="s">
        <v>14</v>
      </c>
      <c r="CW27" s="174">
        <v>43644</v>
      </c>
      <c r="CX27" s="184" t="s">
        <v>3274</v>
      </c>
      <c r="CY27" s="181">
        <v>416000</v>
      </c>
      <c r="CZ27" s="181" t="s">
        <v>3269</v>
      </c>
      <c r="DA27" s="181" t="s">
        <v>59</v>
      </c>
      <c r="DB27" s="181">
        <v>3</v>
      </c>
      <c r="DC27" s="181" t="s">
        <v>3271</v>
      </c>
      <c r="DD27" s="181" t="s">
        <v>3273</v>
      </c>
      <c r="DE27" s="187">
        <v>44225</v>
      </c>
      <c r="DF27" s="183" t="s">
        <v>3278</v>
      </c>
      <c r="DG27" s="173">
        <v>4817000</v>
      </c>
      <c r="DH27" s="177" t="s">
        <v>3275</v>
      </c>
      <c r="DI27" s="177" t="s">
        <v>59</v>
      </c>
      <c r="DJ27" s="177">
        <v>3</v>
      </c>
      <c r="DK27" s="177" t="s">
        <v>3277</v>
      </c>
      <c r="DL27" s="177" t="s">
        <v>3276</v>
      </c>
      <c r="DM27" s="174">
        <v>44225</v>
      </c>
      <c r="DN27" s="184" t="s">
        <v>3281</v>
      </c>
      <c r="DO27" s="181">
        <v>209000</v>
      </c>
      <c r="DP27" s="184" t="s">
        <v>3279</v>
      </c>
      <c r="DQ27" s="184" t="s">
        <v>59</v>
      </c>
      <c r="DR27" s="184">
        <v>3</v>
      </c>
      <c r="DS27" s="184" t="s">
        <v>3280</v>
      </c>
      <c r="DT27" s="184" t="s">
        <v>3273</v>
      </c>
      <c r="DU27" s="185">
        <v>44225</v>
      </c>
      <c r="DV27" s="183" t="s">
        <v>3282</v>
      </c>
      <c r="DW27" s="173">
        <v>416000</v>
      </c>
      <c r="DX27" s="177" t="s">
        <v>3269</v>
      </c>
      <c r="DY27" s="177" t="s">
        <v>59</v>
      </c>
      <c r="DZ27" s="177">
        <v>3</v>
      </c>
      <c r="EA27" s="177" t="s">
        <v>3271</v>
      </c>
      <c r="EB27" s="177" t="s">
        <v>3273</v>
      </c>
      <c r="EC27" s="174">
        <v>44225</v>
      </c>
      <c r="ED27" s="184" t="s">
        <v>3284</v>
      </c>
      <c r="EE27" s="181">
        <v>0</v>
      </c>
      <c r="EF27" s="184" t="s">
        <v>14</v>
      </c>
      <c r="EG27" s="184" t="s">
        <v>59</v>
      </c>
      <c r="EH27" s="184">
        <v>3</v>
      </c>
      <c r="EI27" s="184" t="s">
        <v>3283</v>
      </c>
      <c r="EJ27" s="184" t="s">
        <v>14</v>
      </c>
      <c r="EK27" s="185">
        <v>44225</v>
      </c>
      <c r="EL27" s="183" t="s">
        <v>3285</v>
      </c>
      <c r="EM27" s="173">
        <v>0</v>
      </c>
      <c r="EN27" s="177" t="s">
        <v>14</v>
      </c>
      <c r="EO27" s="177" t="s">
        <v>59</v>
      </c>
      <c r="EP27" s="177">
        <v>3</v>
      </c>
      <c r="EQ27" s="177" t="s">
        <v>3283</v>
      </c>
      <c r="ER27" s="177" t="s">
        <v>14</v>
      </c>
      <c r="ES27" s="174">
        <v>44225</v>
      </c>
      <c r="ET27" s="184" t="s">
        <v>2148</v>
      </c>
      <c r="EU27" s="184">
        <v>1</v>
      </c>
      <c r="EV27" s="184" t="s">
        <v>2145</v>
      </c>
      <c r="EW27" s="184" t="s">
        <v>21</v>
      </c>
      <c r="EX27" s="184">
        <v>2</v>
      </c>
      <c r="EY27" s="184" t="s">
        <v>2147</v>
      </c>
      <c r="EZ27" s="184" t="s">
        <v>2146</v>
      </c>
      <c r="FA27" s="185">
        <v>44012</v>
      </c>
      <c r="FB27" s="183" t="s">
        <v>473</v>
      </c>
      <c r="FC27" s="177">
        <v>2</v>
      </c>
      <c r="FD27" s="177">
        <v>0</v>
      </c>
      <c r="FE27" s="177" t="s">
        <v>21</v>
      </c>
      <c r="FF27" s="177">
        <v>2</v>
      </c>
      <c r="FG27" s="177" t="s">
        <v>472</v>
      </c>
      <c r="FH27" s="177">
        <v>0</v>
      </c>
      <c r="FI27" s="174">
        <v>43510</v>
      </c>
      <c r="FJ27" s="183" t="s">
        <v>474</v>
      </c>
      <c r="FK27" s="184" t="s">
        <v>14</v>
      </c>
      <c r="FL27" s="184">
        <v>0</v>
      </c>
      <c r="FM27" s="184" t="s">
        <v>21</v>
      </c>
      <c r="FN27" s="184">
        <v>2</v>
      </c>
      <c r="FO27" s="184">
        <v>0</v>
      </c>
      <c r="FP27" s="181">
        <v>0</v>
      </c>
      <c r="FQ27" s="182">
        <v>43510</v>
      </c>
      <c r="FR27" s="183" t="s">
        <v>1215</v>
      </c>
      <c r="FS27" s="177">
        <v>0</v>
      </c>
      <c r="FT27" s="177">
        <v>0</v>
      </c>
      <c r="FU27" s="177" t="s">
        <v>21</v>
      </c>
      <c r="FV27" s="177">
        <v>2</v>
      </c>
      <c r="FW27" s="177">
        <v>0</v>
      </c>
      <c r="FX27" s="177">
        <v>0</v>
      </c>
      <c r="FY27" s="174">
        <v>43644</v>
      </c>
      <c r="FZ27" s="184" t="s">
        <v>4343</v>
      </c>
      <c r="GA27" s="184">
        <v>0</v>
      </c>
      <c r="GB27" s="184" t="s">
        <v>4078</v>
      </c>
      <c r="GC27" s="184" t="s">
        <v>21</v>
      </c>
      <c r="GD27" s="184">
        <v>2</v>
      </c>
      <c r="GE27" s="184" t="s">
        <v>14</v>
      </c>
      <c r="GF27" s="184" t="s">
        <v>14</v>
      </c>
      <c r="GG27" s="185">
        <v>44348</v>
      </c>
      <c r="GH27" s="183" t="s">
        <v>4349</v>
      </c>
      <c r="GI27" s="177">
        <v>0</v>
      </c>
      <c r="GJ27" s="177" t="s">
        <v>4078</v>
      </c>
      <c r="GK27" s="177" t="s">
        <v>21</v>
      </c>
      <c r="GL27" s="177">
        <v>2</v>
      </c>
      <c r="GM27" s="177" t="s">
        <v>14</v>
      </c>
      <c r="GN27" s="177" t="s">
        <v>14</v>
      </c>
      <c r="GO27" s="174">
        <v>44348</v>
      </c>
      <c r="GP27" s="184" t="s">
        <v>4344</v>
      </c>
      <c r="GQ27" s="184">
        <v>0</v>
      </c>
      <c r="GR27" s="184" t="s">
        <v>4078</v>
      </c>
      <c r="GS27" s="184" t="s">
        <v>21</v>
      </c>
      <c r="GT27" s="184">
        <v>2</v>
      </c>
      <c r="GU27" s="184" t="s">
        <v>14</v>
      </c>
      <c r="GV27" s="184" t="s">
        <v>14</v>
      </c>
      <c r="GW27" s="185">
        <v>44348</v>
      </c>
      <c r="GX27" s="183" t="s">
        <v>4350</v>
      </c>
      <c r="GY27" s="177">
        <v>0</v>
      </c>
      <c r="GZ27" s="177" t="s">
        <v>4078</v>
      </c>
      <c r="HA27" s="177" t="s">
        <v>21</v>
      </c>
      <c r="HB27" s="177">
        <v>2</v>
      </c>
      <c r="HC27" s="177" t="s">
        <v>14</v>
      </c>
      <c r="HD27" s="177" t="s">
        <v>14</v>
      </c>
      <c r="HE27" s="174">
        <v>44348</v>
      </c>
      <c r="HF27" s="184" t="s">
        <v>4342</v>
      </c>
      <c r="HG27" s="184">
        <v>0</v>
      </c>
      <c r="HH27" s="184" t="s">
        <v>4078</v>
      </c>
      <c r="HI27" s="184" t="s">
        <v>21</v>
      </c>
      <c r="HJ27" s="184">
        <v>2</v>
      </c>
      <c r="HK27" s="184" t="s">
        <v>14</v>
      </c>
      <c r="HL27" s="184" t="s">
        <v>14</v>
      </c>
      <c r="HM27" s="185">
        <v>44348</v>
      </c>
      <c r="HN27" s="183" t="s">
        <v>4348</v>
      </c>
      <c r="HO27" s="177">
        <v>2</v>
      </c>
      <c r="HP27" s="177" t="s">
        <v>4078</v>
      </c>
      <c r="HQ27" s="177" t="s">
        <v>21</v>
      </c>
      <c r="HR27" s="177">
        <v>2</v>
      </c>
      <c r="HS27" s="177" t="s">
        <v>14</v>
      </c>
      <c r="HT27" s="177" t="s">
        <v>14</v>
      </c>
      <c r="HU27" s="174">
        <v>44348</v>
      </c>
      <c r="HV27" s="184" t="s">
        <v>4345</v>
      </c>
      <c r="HW27" s="184">
        <v>0</v>
      </c>
      <c r="HX27" s="184" t="s">
        <v>4078</v>
      </c>
      <c r="HY27" s="184" t="s">
        <v>21</v>
      </c>
      <c r="HZ27" s="184">
        <v>2</v>
      </c>
      <c r="IA27" s="184" t="s">
        <v>14</v>
      </c>
      <c r="IB27" s="184" t="s">
        <v>14</v>
      </c>
      <c r="IC27" s="185">
        <v>44348</v>
      </c>
      <c r="ID27" s="183" t="s">
        <v>4347</v>
      </c>
      <c r="IE27" s="177">
        <v>1</v>
      </c>
      <c r="IF27" s="177" t="s">
        <v>4078</v>
      </c>
      <c r="IG27" s="177" t="s">
        <v>21</v>
      </c>
      <c r="IH27" s="177">
        <v>2</v>
      </c>
      <c r="II27" s="177" t="s">
        <v>14</v>
      </c>
      <c r="IJ27" s="177" t="s">
        <v>14</v>
      </c>
      <c r="IK27" s="174">
        <v>44348</v>
      </c>
      <c r="IL27" s="184" t="s">
        <v>4346</v>
      </c>
      <c r="IM27" s="184">
        <v>1</v>
      </c>
      <c r="IN27" s="184" t="s">
        <v>4078</v>
      </c>
      <c r="IO27" s="184" t="s">
        <v>21</v>
      </c>
      <c r="IP27" s="184">
        <v>2</v>
      </c>
      <c r="IQ27" s="184" t="s">
        <v>14</v>
      </c>
      <c r="IR27" s="184" t="s">
        <v>14</v>
      </c>
      <c r="IS27" s="185">
        <v>44348</v>
      </c>
    </row>
    <row r="28" spans="1:253" s="179" customFormat="1" ht="12.75" customHeight="1" x14ac:dyDescent="0.2">
      <c r="A28" s="179" t="s">
        <v>245</v>
      </c>
      <c r="B28" s="179" t="s">
        <v>7685</v>
      </c>
      <c r="C28" s="179" t="s">
        <v>246</v>
      </c>
      <c r="D28" s="179" t="s">
        <v>247</v>
      </c>
      <c r="E28" s="179" t="s">
        <v>7198</v>
      </c>
      <c r="F28" s="179" t="s">
        <v>1977</v>
      </c>
      <c r="G28" s="172">
        <v>100388000</v>
      </c>
      <c r="H28" s="173" t="s">
        <v>1974</v>
      </c>
      <c r="I28" s="173" t="s">
        <v>21</v>
      </c>
      <c r="J28" s="173">
        <v>2</v>
      </c>
      <c r="K28" s="173" t="s">
        <v>1976</v>
      </c>
      <c r="L28" s="173" t="s">
        <v>1975</v>
      </c>
      <c r="M28" s="174">
        <v>43950</v>
      </c>
      <c r="N28" s="183" t="s">
        <v>1973</v>
      </c>
      <c r="O28" s="175">
        <v>91071.77</v>
      </c>
      <c r="P28" s="175" t="s">
        <v>1970</v>
      </c>
      <c r="Q28" s="175" t="s">
        <v>21</v>
      </c>
      <c r="R28" s="175">
        <v>2</v>
      </c>
      <c r="S28" s="175" t="s">
        <v>1972</v>
      </c>
      <c r="T28" s="175" t="s">
        <v>1971</v>
      </c>
      <c r="U28" s="176">
        <v>43950</v>
      </c>
      <c r="V28" s="183" t="s">
        <v>3816</v>
      </c>
      <c r="W28" s="173">
        <v>23300000</v>
      </c>
      <c r="X28" s="173" t="s">
        <v>3813</v>
      </c>
      <c r="Y28" s="173" t="s">
        <v>59</v>
      </c>
      <c r="Z28" s="173">
        <v>3</v>
      </c>
      <c r="AA28" s="173" t="s">
        <v>3815</v>
      </c>
      <c r="AB28" s="173" t="s">
        <v>3814</v>
      </c>
      <c r="AC28" s="174">
        <v>44285</v>
      </c>
      <c r="AD28" s="183" t="s">
        <v>6520</v>
      </c>
      <c r="AE28" s="181">
        <v>1439000</v>
      </c>
      <c r="AF28" s="181" t="s">
        <v>6517</v>
      </c>
      <c r="AG28" s="181" t="s">
        <v>59</v>
      </c>
      <c r="AH28" s="181">
        <v>3</v>
      </c>
      <c r="AI28" s="181" t="s">
        <v>6519</v>
      </c>
      <c r="AJ28" s="181" t="s">
        <v>6518</v>
      </c>
      <c r="AK28" s="182">
        <v>44411</v>
      </c>
      <c r="AL28" s="183" t="s">
        <v>5615</v>
      </c>
      <c r="AM28" s="173">
        <v>503000</v>
      </c>
      <c r="AN28" s="173" t="s">
        <v>5612</v>
      </c>
      <c r="AO28" s="173" t="s">
        <v>59</v>
      </c>
      <c r="AP28" s="173">
        <v>3</v>
      </c>
      <c r="AQ28" s="173" t="s">
        <v>5614</v>
      </c>
      <c r="AR28" s="173" t="s">
        <v>5613</v>
      </c>
      <c r="AS28" s="174">
        <v>44375</v>
      </c>
      <c r="AT28" s="184" t="s">
        <v>1969</v>
      </c>
      <c r="AU28" s="181" t="s">
        <v>14</v>
      </c>
      <c r="AV28" s="181" t="s">
        <v>14</v>
      </c>
      <c r="AW28" s="181" t="s">
        <v>14</v>
      </c>
      <c r="AX28" s="181" t="s">
        <v>14</v>
      </c>
      <c r="AY28" s="181" t="s">
        <v>200</v>
      </c>
      <c r="AZ28" s="181" t="s">
        <v>14</v>
      </c>
      <c r="BA28" s="182">
        <v>43950</v>
      </c>
      <c r="BB28" s="183" t="s">
        <v>1968</v>
      </c>
      <c r="BC28" s="173" t="s">
        <v>14</v>
      </c>
      <c r="BD28" s="173" t="s">
        <v>14</v>
      </c>
      <c r="BE28" s="173" t="s">
        <v>14</v>
      </c>
      <c r="BF28" s="173" t="s">
        <v>14</v>
      </c>
      <c r="BG28" s="173" t="s">
        <v>200</v>
      </c>
      <c r="BH28" s="173" t="s">
        <v>14</v>
      </c>
      <c r="BI28" s="174">
        <v>43950</v>
      </c>
      <c r="BJ28" s="184" t="s">
        <v>6527</v>
      </c>
      <c r="BK28" s="184">
        <v>0</v>
      </c>
      <c r="BL28" s="184" t="s">
        <v>6523</v>
      </c>
      <c r="BM28" s="184" t="s">
        <v>21</v>
      </c>
      <c r="BN28" s="184">
        <v>2</v>
      </c>
      <c r="BO28" s="184" t="s">
        <v>6526</v>
      </c>
      <c r="BP28" s="181" t="s">
        <v>2260</v>
      </c>
      <c r="BQ28" s="185">
        <v>44411</v>
      </c>
      <c r="BR28" s="183" t="s">
        <v>1965</v>
      </c>
      <c r="BS28" s="177" t="s">
        <v>14</v>
      </c>
      <c r="BT28" s="177" t="s">
        <v>14</v>
      </c>
      <c r="BU28" s="177" t="s">
        <v>14</v>
      </c>
      <c r="BV28" s="177" t="s">
        <v>14</v>
      </c>
      <c r="BW28" s="177" t="s">
        <v>200</v>
      </c>
      <c r="BX28" s="177" t="s">
        <v>14</v>
      </c>
      <c r="BY28" s="174">
        <v>43950</v>
      </c>
      <c r="BZ28" s="184" t="s">
        <v>1966</v>
      </c>
      <c r="CA28" s="184" t="s">
        <v>14</v>
      </c>
      <c r="CB28" s="184" t="s">
        <v>14</v>
      </c>
      <c r="CC28" s="184" t="s">
        <v>14</v>
      </c>
      <c r="CD28" s="184" t="s">
        <v>14</v>
      </c>
      <c r="CE28" s="184" t="s">
        <v>200</v>
      </c>
      <c r="CF28" s="184" t="s">
        <v>14</v>
      </c>
      <c r="CG28" s="185">
        <v>43950</v>
      </c>
      <c r="CH28" s="183" t="s">
        <v>8015</v>
      </c>
      <c r="CI28" s="184" t="e">
        <v>#N/A</v>
      </c>
      <c r="CJ28" s="184" t="e">
        <v>#N/A</v>
      </c>
      <c r="CK28" s="184" t="e">
        <v>#N/A</v>
      </c>
      <c r="CL28" s="184" t="e">
        <v>#N/A</v>
      </c>
      <c r="CM28" s="184" t="e">
        <v>#N/A</v>
      </c>
      <c r="CN28" s="184" t="e">
        <v>#N/A</v>
      </c>
      <c r="CO28" s="186" t="e">
        <v>#N/A</v>
      </c>
      <c r="CP28" s="184" t="s">
        <v>1967</v>
      </c>
      <c r="CQ28" s="177" t="s">
        <v>14</v>
      </c>
      <c r="CR28" s="177" t="s">
        <v>14</v>
      </c>
      <c r="CS28" s="177" t="s">
        <v>14</v>
      </c>
      <c r="CT28" s="177" t="s">
        <v>14</v>
      </c>
      <c r="CU28" s="177" t="s">
        <v>200</v>
      </c>
      <c r="CV28" s="177" t="s">
        <v>14</v>
      </c>
      <c r="CW28" s="174">
        <v>43950</v>
      </c>
      <c r="CX28" s="184" t="s">
        <v>5617</v>
      </c>
      <c r="CY28" s="181">
        <v>503000</v>
      </c>
      <c r="CZ28" s="181" t="s">
        <v>5612</v>
      </c>
      <c r="DA28" s="181" t="s">
        <v>59</v>
      </c>
      <c r="DB28" s="181">
        <v>3</v>
      </c>
      <c r="DC28" s="181" t="s">
        <v>5616</v>
      </c>
      <c r="DD28" s="181" t="s">
        <v>5613</v>
      </c>
      <c r="DE28" s="187">
        <v>44375</v>
      </c>
      <c r="DF28" s="183" t="s">
        <v>6521</v>
      </c>
      <c r="DG28" s="173">
        <v>21861000</v>
      </c>
      <c r="DH28" s="177" t="s">
        <v>6517</v>
      </c>
      <c r="DI28" s="177" t="s">
        <v>59</v>
      </c>
      <c r="DJ28" s="177">
        <v>3</v>
      </c>
      <c r="DK28" s="177" t="s">
        <v>5616</v>
      </c>
      <c r="DL28" s="177" t="s">
        <v>6518</v>
      </c>
      <c r="DM28" s="174">
        <v>44411</v>
      </c>
      <c r="DN28" s="184" t="s">
        <v>6522</v>
      </c>
      <c r="DO28" s="181">
        <v>936000</v>
      </c>
      <c r="DP28" s="184" t="s">
        <v>6517</v>
      </c>
      <c r="DQ28" s="184" t="s">
        <v>59</v>
      </c>
      <c r="DR28" s="184">
        <v>3</v>
      </c>
      <c r="DS28" s="184" t="s">
        <v>5616</v>
      </c>
      <c r="DT28" s="184" t="s">
        <v>6518</v>
      </c>
      <c r="DU28" s="185">
        <v>44411</v>
      </c>
      <c r="DV28" s="183" t="s">
        <v>5618</v>
      </c>
      <c r="DW28" s="173">
        <v>165000</v>
      </c>
      <c r="DX28" s="177" t="s">
        <v>5612</v>
      </c>
      <c r="DY28" s="177" t="s">
        <v>59</v>
      </c>
      <c r="DZ28" s="177">
        <v>3</v>
      </c>
      <c r="EA28" s="177" t="s">
        <v>5616</v>
      </c>
      <c r="EB28" s="177" t="s">
        <v>5613</v>
      </c>
      <c r="EC28" s="174">
        <v>44375</v>
      </c>
      <c r="ED28" s="184" t="s">
        <v>5619</v>
      </c>
      <c r="EE28" s="181">
        <v>338000</v>
      </c>
      <c r="EF28" s="184" t="s">
        <v>5612</v>
      </c>
      <c r="EG28" s="184" t="s">
        <v>59</v>
      </c>
      <c r="EH28" s="184">
        <v>3</v>
      </c>
      <c r="EI28" s="184" t="s">
        <v>5616</v>
      </c>
      <c r="EJ28" s="184" t="s">
        <v>5613</v>
      </c>
      <c r="EK28" s="185">
        <v>44375</v>
      </c>
      <c r="EL28" s="183" t="s">
        <v>5620</v>
      </c>
      <c r="EM28" s="173">
        <v>0</v>
      </c>
      <c r="EN28" s="177" t="s">
        <v>5612</v>
      </c>
      <c r="EO28" s="177" t="s">
        <v>59</v>
      </c>
      <c r="EP28" s="177">
        <v>3</v>
      </c>
      <c r="EQ28" s="177" t="s">
        <v>5616</v>
      </c>
      <c r="ER28" s="177" t="s">
        <v>5613</v>
      </c>
      <c r="ES28" s="174">
        <v>44375</v>
      </c>
      <c r="ET28" s="184" t="s">
        <v>6525</v>
      </c>
      <c r="EU28" s="184">
        <v>132</v>
      </c>
      <c r="EV28" s="184" t="s">
        <v>6523</v>
      </c>
      <c r="EW28" s="184" t="s">
        <v>21</v>
      </c>
      <c r="EX28" s="184">
        <v>2</v>
      </c>
      <c r="EY28" s="184" t="s">
        <v>6524</v>
      </c>
      <c r="EZ28" s="184" t="s">
        <v>2260</v>
      </c>
      <c r="FA28" s="185">
        <v>44411</v>
      </c>
      <c r="FB28" s="183" t="s">
        <v>249</v>
      </c>
      <c r="FC28" s="177">
        <v>2</v>
      </c>
      <c r="FD28" s="177">
        <v>0</v>
      </c>
      <c r="FE28" s="177" t="s">
        <v>21</v>
      </c>
      <c r="FF28" s="177">
        <v>2</v>
      </c>
      <c r="FG28" s="177" t="s">
        <v>248</v>
      </c>
      <c r="FH28" s="177">
        <v>0</v>
      </c>
      <c r="FI28" s="174">
        <v>43507</v>
      </c>
      <c r="FJ28" s="183" t="s">
        <v>250</v>
      </c>
      <c r="FK28" s="184" t="s">
        <v>14</v>
      </c>
      <c r="FL28" s="184">
        <v>0</v>
      </c>
      <c r="FM28" s="184" t="s">
        <v>14</v>
      </c>
      <c r="FN28" s="184" t="s">
        <v>14</v>
      </c>
      <c r="FO28" s="184">
        <v>0</v>
      </c>
      <c r="FP28" s="181">
        <v>0</v>
      </c>
      <c r="FQ28" s="182">
        <v>43507</v>
      </c>
      <c r="FR28" s="183" t="s">
        <v>251</v>
      </c>
      <c r="FS28" s="177" t="s">
        <v>14</v>
      </c>
      <c r="FT28" s="177">
        <v>0</v>
      </c>
      <c r="FU28" s="177" t="s">
        <v>14</v>
      </c>
      <c r="FV28" s="177" t="s">
        <v>14</v>
      </c>
      <c r="FW28" s="177">
        <v>0</v>
      </c>
      <c r="FX28" s="177">
        <v>0</v>
      </c>
      <c r="FY28" s="174">
        <v>43507</v>
      </c>
      <c r="FZ28" s="184" t="s">
        <v>4280</v>
      </c>
      <c r="GA28" s="184">
        <v>0</v>
      </c>
      <c r="GB28" s="184" t="s">
        <v>4078</v>
      </c>
      <c r="GC28" s="184" t="s">
        <v>21</v>
      </c>
      <c r="GD28" s="184">
        <v>2</v>
      </c>
      <c r="GE28" s="184" t="s">
        <v>14</v>
      </c>
      <c r="GF28" s="184" t="s">
        <v>14</v>
      </c>
      <c r="GG28" s="185">
        <v>44347</v>
      </c>
      <c r="GH28" s="183" t="s">
        <v>4286</v>
      </c>
      <c r="GI28" s="177">
        <v>0</v>
      </c>
      <c r="GJ28" s="177" t="s">
        <v>4078</v>
      </c>
      <c r="GK28" s="177" t="s">
        <v>21</v>
      </c>
      <c r="GL28" s="177">
        <v>2</v>
      </c>
      <c r="GM28" s="177" t="s">
        <v>14</v>
      </c>
      <c r="GN28" s="177" t="s">
        <v>14</v>
      </c>
      <c r="GO28" s="174">
        <v>44347</v>
      </c>
      <c r="GP28" s="184" t="s">
        <v>4281</v>
      </c>
      <c r="GQ28" s="184">
        <v>0</v>
      </c>
      <c r="GR28" s="184" t="s">
        <v>4078</v>
      </c>
      <c r="GS28" s="184" t="s">
        <v>21</v>
      </c>
      <c r="GT28" s="184">
        <v>2</v>
      </c>
      <c r="GU28" s="184" t="s">
        <v>14</v>
      </c>
      <c r="GV28" s="184" t="s">
        <v>14</v>
      </c>
      <c r="GW28" s="185">
        <v>44347</v>
      </c>
      <c r="GX28" s="183" t="s">
        <v>4287</v>
      </c>
      <c r="GY28" s="177">
        <v>0</v>
      </c>
      <c r="GZ28" s="177" t="s">
        <v>4078</v>
      </c>
      <c r="HA28" s="177" t="s">
        <v>21</v>
      </c>
      <c r="HB28" s="177">
        <v>2</v>
      </c>
      <c r="HC28" s="177" t="s">
        <v>14</v>
      </c>
      <c r="HD28" s="177" t="s">
        <v>14</v>
      </c>
      <c r="HE28" s="174">
        <v>44347</v>
      </c>
      <c r="HF28" s="184" t="s">
        <v>4279</v>
      </c>
      <c r="HG28" s="184">
        <v>0</v>
      </c>
      <c r="HH28" s="184" t="s">
        <v>4078</v>
      </c>
      <c r="HI28" s="184" t="s">
        <v>21</v>
      </c>
      <c r="HJ28" s="184">
        <v>2</v>
      </c>
      <c r="HK28" s="184" t="s">
        <v>14</v>
      </c>
      <c r="HL28" s="184" t="s">
        <v>14</v>
      </c>
      <c r="HM28" s="185">
        <v>44347</v>
      </c>
      <c r="HN28" s="183" t="s">
        <v>4285</v>
      </c>
      <c r="HO28" s="177">
        <v>1</v>
      </c>
      <c r="HP28" s="177" t="s">
        <v>4078</v>
      </c>
      <c r="HQ28" s="177" t="s">
        <v>21</v>
      </c>
      <c r="HR28" s="177">
        <v>2</v>
      </c>
      <c r="HS28" s="177" t="s">
        <v>14</v>
      </c>
      <c r="HT28" s="177" t="s">
        <v>14</v>
      </c>
      <c r="HU28" s="174">
        <v>44347</v>
      </c>
      <c r="HV28" s="184" t="s">
        <v>4282</v>
      </c>
      <c r="HW28" s="184">
        <v>0</v>
      </c>
      <c r="HX28" s="184" t="s">
        <v>4078</v>
      </c>
      <c r="HY28" s="184" t="s">
        <v>21</v>
      </c>
      <c r="HZ28" s="184">
        <v>2</v>
      </c>
      <c r="IA28" s="184" t="s">
        <v>14</v>
      </c>
      <c r="IB28" s="184" t="s">
        <v>14</v>
      </c>
      <c r="IC28" s="185">
        <v>44347</v>
      </c>
      <c r="ID28" s="183" t="s">
        <v>4284</v>
      </c>
      <c r="IE28" s="177">
        <v>1</v>
      </c>
      <c r="IF28" s="177" t="s">
        <v>4078</v>
      </c>
      <c r="IG28" s="177" t="s">
        <v>21</v>
      </c>
      <c r="IH28" s="177">
        <v>2</v>
      </c>
      <c r="II28" s="177" t="s">
        <v>14</v>
      </c>
      <c r="IJ28" s="177" t="s">
        <v>14</v>
      </c>
      <c r="IK28" s="174">
        <v>44347</v>
      </c>
      <c r="IL28" s="184" t="s">
        <v>4283</v>
      </c>
      <c r="IM28" s="184">
        <v>0</v>
      </c>
      <c r="IN28" s="184" t="s">
        <v>4078</v>
      </c>
      <c r="IO28" s="184" t="s">
        <v>21</v>
      </c>
      <c r="IP28" s="184">
        <v>2</v>
      </c>
      <c r="IQ28" s="184" t="s">
        <v>14</v>
      </c>
      <c r="IR28" s="184" t="s">
        <v>14</v>
      </c>
      <c r="IS28" s="185">
        <v>44347</v>
      </c>
    </row>
    <row r="29" spans="1:253" s="179" customFormat="1" ht="12.75" customHeight="1" x14ac:dyDescent="0.2">
      <c r="A29" s="179" t="s">
        <v>355</v>
      </c>
      <c r="B29" s="179" t="s">
        <v>7672</v>
      </c>
      <c r="C29" s="179" t="s">
        <v>356</v>
      </c>
      <c r="D29" s="179" t="s">
        <v>357</v>
      </c>
      <c r="E29" s="179" t="s">
        <v>7199</v>
      </c>
      <c r="F29" s="179" t="s">
        <v>1456</v>
      </c>
      <c r="G29" s="172">
        <v>3227000</v>
      </c>
      <c r="H29" s="173" t="s">
        <v>1451</v>
      </c>
      <c r="I29" s="173" t="s">
        <v>21</v>
      </c>
      <c r="J29" s="173">
        <v>2</v>
      </c>
      <c r="K29" s="173" t="s">
        <v>1455</v>
      </c>
      <c r="L29" s="173" t="s">
        <v>1452</v>
      </c>
      <c r="M29" s="174">
        <v>43790</v>
      </c>
      <c r="N29" s="183" t="s">
        <v>2414</v>
      </c>
      <c r="O29" s="175">
        <v>101000</v>
      </c>
      <c r="P29" s="175" t="s">
        <v>2279</v>
      </c>
      <c r="Q29" s="175" t="s">
        <v>21</v>
      </c>
      <c r="R29" s="175">
        <v>2</v>
      </c>
      <c r="S29" s="175" t="s">
        <v>2413</v>
      </c>
      <c r="T29" s="175" t="s">
        <v>2412</v>
      </c>
      <c r="U29" s="176">
        <v>44111</v>
      </c>
      <c r="V29" s="183" t="s">
        <v>1454</v>
      </c>
      <c r="W29" s="173">
        <v>3227000</v>
      </c>
      <c r="X29" s="173" t="s">
        <v>1451</v>
      </c>
      <c r="Y29" s="173" t="s">
        <v>21</v>
      </c>
      <c r="Z29" s="173">
        <v>2</v>
      </c>
      <c r="AA29" s="173" t="s">
        <v>1453</v>
      </c>
      <c r="AB29" s="173" t="s">
        <v>1452</v>
      </c>
      <c r="AC29" s="174">
        <v>43790</v>
      </c>
      <c r="AD29" s="183" t="s">
        <v>3301</v>
      </c>
      <c r="AE29" s="181">
        <v>2582000</v>
      </c>
      <c r="AF29" s="181" t="s">
        <v>3298</v>
      </c>
      <c r="AG29" s="181" t="s">
        <v>59</v>
      </c>
      <c r="AH29" s="181">
        <v>3</v>
      </c>
      <c r="AI29" s="181" t="s">
        <v>3300</v>
      </c>
      <c r="AJ29" s="181" t="s">
        <v>3299</v>
      </c>
      <c r="AK29" s="182">
        <v>44225</v>
      </c>
      <c r="AL29" s="183" t="s">
        <v>3305</v>
      </c>
      <c r="AM29" s="173">
        <v>314000</v>
      </c>
      <c r="AN29" s="173" t="s">
        <v>3302</v>
      </c>
      <c r="AO29" s="173" t="s">
        <v>59</v>
      </c>
      <c r="AP29" s="173">
        <v>3</v>
      </c>
      <c r="AQ29" s="173" t="s">
        <v>3304</v>
      </c>
      <c r="AR29" s="173" t="s">
        <v>3303</v>
      </c>
      <c r="AS29" s="174">
        <v>44225</v>
      </c>
      <c r="AT29" s="184" t="s">
        <v>364</v>
      </c>
      <c r="AU29" s="181" t="s">
        <v>14</v>
      </c>
      <c r="AV29" s="181">
        <v>0</v>
      </c>
      <c r="AW29" s="181" t="s">
        <v>21</v>
      </c>
      <c r="AX29" s="181">
        <v>2</v>
      </c>
      <c r="AY29" s="181" t="s">
        <v>358</v>
      </c>
      <c r="AZ29" s="181">
        <v>0</v>
      </c>
      <c r="BA29" s="182">
        <v>43509</v>
      </c>
      <c r="BB29" s="183" t="s">
        <v>363</v>
      </c>
      <c r="BC29" s="173" t="s">
        <v>14</v>
      </c>
      <c r="BD29" s="173">
        <v>0</v>
      </c>
      <c r="BE29" s="173" t="s">
        <v>21</v>
      </c>
      <c r="BF29" s="173">
        <v>2</v>
      </c>
      <c r="BG29" s="173" t="s">
        <v>358</v>
      </c>
      <c r="BH29" s="173">
        <v>0</v>
      </c>
      <c r="BI29" s="174">
        <v>43509</v>
      </c>
      <c r="BJ29" s="184" t="s">
        <v>3308</v>
      </c>
      <c r="BK29" s="184">
        <v>0</v>
      </c>
      <c r="BL29" s="184" t="s">
        <v>3306</v>
      </c>
      <c r="BM29" s="184" t="s">
        <v>59</v>
      </c>
      <c r="BN29" s="184">
        <v>3</v>
      </c>
      <c r="BO29" s="184" t="s">
        <v>3307</v>
      </c>
      <c r="BP29" s="181" t="s">
        <v>720</v>
      </c>
      <c r="BQ29" s="185">
        <v>44225</v>
      </c>
      <c r="BR29" s="183" t="s">
        <v>359</v>
      </c>
      <c r="BS29" s="177" t="s">
        <v>14</v>
      </c>
      <c r="BT29" s="177">
        <v>0</v>
      </c>
      <c r="BU29" s="177" t="s">
        <v>21</v>
      </c>
      <c r="BV29" s="177">
        <v>2</v>
      </c>
      <c r="BW29" s="177" t="s">
        <v>358</v>
      </c>
      <c r="BX29" s="177">
        <v>0</v>
      </c>
      <c r="BY29" s="174">
        <v>43509</v>
      </c>
      <c r="BZ29" s="184" t="s">
        <v>360</v>
      </c>
      <c r="CA29" s="184" t="s">
        <v>14</v>
      </c>
      <c r="CB29" s="184">
        <v>0</v>
      </c>
      <c r="CC29" s="184" t="s">
        <v>14</v>
      </c>
      <c r="CD29" s="184" t="s">
        <v>14</v>
      </c>
      <c r="CE29" s="184" t="s">
        <v>358</v>
      </c>
      <c r="CF29" s="184">
        <v>0</v>
      </c>
      <c r="CG29" s="185">
        <v>43509</v>
      </c>
      <c r="CH29" s="183" t="s">
        <v>8016</v>
      </c>
      <c r="CI29" s="184" t="e">
        <v>#N/A</v>
      </c>
      <c r="CJ29" s="184" t="e">
        <v>#N/A</v>
      </c>
      <c r="CK29" s="184" t="e">
        <v>#N/A</v>
      </c>
      <c r="CL29" s="184" t="e">
        <v>#N/A</v>
      </c>
      <c r="CM29" s="184" t="e">
        <v>#N/A</v>
      </c>
      <c r="CN29" s="184" t="e">
        <v>#N/A</v>
      </c>
      <c r="CO29" s="186" t="e">
        <v>#N/A</v>
      </c>
      <c r="CP29" s="184" t="s">
        <v>1450</v>
      </c>
      <c r="CQ29" s="177" t="s">
        <v>14</v>
      </c>
      <c r="CR29" s="177" t="s">
        <v>14</v>
      </c>
      <c r="CS29" s="177" t="s">
        <v>14</v>
      </c>
      <c r="CT29" s="177" t="s">
        <v>14</v>
      </c>
      <c r="CU29" s="177" t="s">
        <v>1449</v>
      </c>
      <c r="CV29" s="177" t="s">
        <v>14</v>
      </c>
      <c r="CW29" s="174">
        <v>43790</v>
      </c>
      <c r="CX29" s="184" t="s">
        <v>2568</v>
      </c>
      <c r="CY29" s="181">
        <v>2582000</v>
      </c>
      <c r="CZ29" s="181" t="s">
        <v>2559</v>
      </c>
      <c r="DA29" s="181" t="s">
        <v>59</v>
      </c>
      <c r="DB29" s="181">
        <v>3</v>
      </c>
      <c r="DC29" s="181" t="s">
        <v>2561</v>
      </c>
      <c r="DD29" s="181" t="s">
        <v>2560</v>
      </c>
      <c r="DE29" s="187">
        <v>44164</v>
      </c>
      <c r="DF29" s="183" t="s">
        <v>2566</v>
      </c>
      <c r="DG29" s="173">
        <v>645000</v>
      </c>
      <c r="DH29" s="177" t="s">
        <v>2563</v>
      </c>
      <c r="DI29" s="177" t="s">
        <v>59</v>
      </c>
      <c r="DJ29" s="177">
        <v>3</v>
      </c>
      <c r="DK29" s="177" t="s">
        <v>2565</v>
      </c>
      <c r="DL29" s="177" t="s">
        <v>2564</v>
      </c>
      <c r="DM29" s="174">
        <v>44164</v>
      </c>
      <c r="DN29" s="184" t="s">
        <v>2570</v>
      </c>
      <c r="DO29" s="181">
        <v>0</v>
      </c>
      <c r="DP29" s="184" t="s">
        <v>2559</v>
      </c>
      <c r="DQ29" s="184" t="s">
        <v>59</v>
      </c>
      <c r="DR29" s="184">
        <v>3</v>
      </c>
      <c r="DS29" s="184" t="s">
        <v>2561</v>
      </c>
      <c r="DT29" s="184" t="s">
        <v>2560</v>
      </c>
      <c r="DU29" s="185">
        <v>44164</v>
      </c>
      <c r="DV29" s="183" t="s">
        <v>2567</v>
      </c>
      <c r="DW29" s="173">
        <v>2582000</v>
      </c>
      <c r="DX29" s="177" t="s">
        <v>2559</v>
      </c>
      <c r="DY29" s="177" t="s">
        <v>59</v>
      </c>
      <c r="DZ29" s="177">
        <v>3</v>
      </c>
      <c r="EA29" s="177" t="s">
        <v>2561</v>
      </c>
      <c r="EB29" s="177" t="s">
        <v>2560</v>
      </c>
      <c r="EC29" s="174">
        <v>44164</v>
      </c>
      <c r="ED29" s="184" t="s">
        <v>2569</v>
      </c>
      <c r="EE29" s="181">
        <v>0</v>
      </c>
      <c r="EF29" s="184" t="s">
        <v>2559</v>
      </c>
      <c r="EG29" s="184" t="s">
        <v>59</v>
      </c>
      <c r="EH29" s="184">
        <v>3</v>
      </c>
      <c r="EI29" s="184" t="s">
        <v>2561</v>
      </c>
      <c r="EJ29" s="184" t="s">
        <v>2560</v>
      </c>
      <c r="EK29" s="185">
        <v>44164</v>
      </c>
      <c r="EL29" s="183" t="s">
        <v>2562</v>
      </c>
      <c r="EM29" s="173">
        <v>0</v>
      </c>
      <c r="EN29" s="177" t="s">
        <v>2559</v>
      </c>
      <c r="EO29" s="177" t="s">
        <v>59</v>
      </c>
      <c r="EP29" s="177">
        <v>3</v>
      </c>
      <c r="EQ29" s="177" t="s">
        <v>2561</v>
      </c>
      <c r="ER29" s="177" t="s">
        <v>2560</v>
      </c>
      <c r="ES29" s="174">
        <v>44164</v>
      </c>
      <c r="ET29" s="184" t="s">
        <v>3309</v>
      </c>
      <c r="EU29" s="184">
        <v>0</v>
      </c>
      <c r="EV29" s="184" t="s">
        <v>3306</v>
      </c>
      <c r="EW29" s="184" t="s">
        <v>59</v>
      </c>
      <c r="EX29" s="184">
        <v>3</v>
      </c>
      <c r="EY29" s="184" t="s">
        <v>3307</v>
      </c>
      <c r="EZ29" s="184" t="s">
        <v>720</v>
      </c>
      <c r="FA29" s="185">
        <v>44225</v>
      </c>
      <c r="FB29" s="183" t="s">
        <v>362</v>
      </c>
      <c r="FC29" s="177">
        <v>5</v>
      </c>
      <c r="FD29" s="177">
        <v>0</v>
      </c>
      <c r="FE29" s="177" t="s">
        <v>21</v>
      </c>
      <c r="FF29" s="177">
        <v>2</v>
      </c>
      <c r="FG29" s="177" t="s">
        <v>361</v>
      </c>
      <c r="FH29" s="177">
        <v>0</v>
      </c>
      <c r="FI29" s="174">
        <v>43509</v>
      </c>
      <c r="FJ29" s="183" t="s">
        <v>365</v>
      </c>
      <c r="FK29" s="184" t="s">
        <v>14</v>
      </c>
      <c r="FL29" s="184">
        <v>0</v>
      </c>
      <c r="FM29" s="184" t="s">
        <v>21</v>
      </c>
      <c r="FN29" s="184">
        <v>2</v>
      </c>
      <c r="FO29" s="184" t="s">
        <v>358</v>
      </c>
      <c r="FP29" s="181">
        <v>0</v>
      </c>
      <c r="FQ29" s="182">
        <v>43509</v>
      </c>
      <c r="FR29" s="183" t="s">
        <v>366</v>
      </c>
      <c r="FS29" s="177" t="s">
        <v>14</v>
      </c>
      <c r="FT29" s="177">
        <v>0</v>
      </c>
      <c r="FU29" s="177" t="s">
        <v>21</v>
      </c>
      <c r="FV29" s="177">
        <v>2</v>
      </c>
      <c r="FW29" s="177" t="s">
        <v>358</v>
      </c>
      <c r="FX29" s="177">
        <v>0</v>
      </c>
      <c r="FY29" s="174">
        <v>43509</v>
      </c>
      <c r="FZ29" s="184" t="s">
        <v>4444</v>
      </c>
      <c r="GA29" s="184">
        <v>3</v>
      </c>
      <c r="GB29" s="184" t="s">
        <v>4078</v>
      </c>
      <c r="GC29" s="184" t="s">
        <v>21</v>
      </c>
      <c r="GD29" s="184">
        <v>2</v>
      </c>
      <c r="GE29" s="184" t="s">
        <v>14</v>
      </c>
      <c r="GF29" s="184" t="s">
        <v>14</v>
      </c>
      <c r="GG29" s="185">
        <v>44350</v>
      </c>
      <c r="GH29" s="183" t="s">
        <v>4450</v>
      </c>
      <c r="GI29" s="177">
        <v>1</v>
      </c>
      <c r="GJ29" s="177" t="s">
        <v>4078</v>
      </c>
      <c r="GK29" s="177" t="s">
        <v>21</v>
      </c>
      <c r="GL29" s="177">
        <v>2</v>
      </c>
      <c r="GM29" s="177" t="s">
        <v>14</v>
      </c>
      <c r="GN29" s="177" t="s">
        <v>14</v>
      </c>
      <c r="GO29" s="174">
        <v>44350</v>
      </c>
      <c r="GP29" s="184" t="s">
        <v>4445</v>
      </c>
      <c r="GQ29" s="184">
        <v>2</v>
      </c>
      <c r="GR29" s="184" t="s">
        <v>4078</v>
      </c>
      <c r="GS29" s="184" t="s">
        <v>21</v>
      </c>
      <c r="GT29" s="184">
        <v>2</v>
      </c>
      <c r="GU29" s="184" t="s">
        <v>14</v>
      </c>
      <c r="GV29" s="184" t="s">
        <v>14</v>
      </c>
      <c r="GW29" s="185">
        <v>44350</v>
      </c>
      <c r="GX29" s="183" t="s">
        <v>4451</v>
      </c>
      <c r="GY29" s="177">
        <v>0</v>
      </c>
      <c r="GZ29" s="177" t="s">
        <v>4078</v>
      </c>
      <c r="HA29" s="177" t="s">
        <v>21</v>
      </c>
      <c r="HB29" s="177">
        <v>2</v>
      </c>
      <c r="HC29" s="177" t="s">
        <v>14</v>
      </c>
      <c r="HD29" s="177" t="s">
        <v>14</v>
      </c>
      <c r="HE29" s="174">
        <v>44350</v>
      </c>
      <c r="HF29" s="184" t="s">
        <v>4443</v>
      </c>
      <c r="HG29" s="184">
        <v>3</v>
      </c>
      <c r="HH29" s="184" t="s">
        <v>4078</v>
      </c>
      <c r="HI29" s="184" t="s">
        <v>21</v>
      </c>
      <c r="HJ29" s="184">
        <v>2</v>
      </c>
      <c r="HK29" s="184" t="s">
        <v>14</v>
      </c>
      <c r="HL29" s="184" t="s">
        <v>14</v>
      </c>
      <c r="HM29" s="185">
        <v>44350</v>
      </c>
      <c r="HN29" s="183" t="s">
        <v>4449</v>
      </c>
      <c r="HO29" s="177">
        <v>0</v>
      </c>
      <c r="HP29" s="177" t="s">
        <v>4078</v>
      </c>
      <c r="HQ29" s="177" t="s">
        <v>21</v>
      </c>
      <c r="HR29" s="177">
        <v>2</v>
      </c>
      <c r="HS29" s="177" t="s">
        <v>14</v>
      </c>
      <c r="HT29" s="177" t="s">
        <v>14</v>
      </c>
      <c r="HU29" s="174">
        <v>44350</v>
      </c>
      <c r="HV29" s="184" t="s">
        <v>4446</v>
      </c>
      <c r="HW29" s="184">
        <v>0</v>
      </c>
      <c r="HX29" s="184" t="s">
        <v>4078</v>
      </c>
      <c r="HY29" s="184" t="s">
        <v>21</v>
      </c>
      <c r="HZ29" s="184">
        <v>2</v>
      </c>
      <c r="IA29" s="184" t="s">
        <v>14</v>
      </c>
      <c r="IB29" s="184" t="s">
        <v>14</v>
      </c>
      <c r="IC29" s="185">
        <v>44350</v>
      </c>
      <c r="ID29" s="183" t="s">
        <v>4448</v>
      </c>
      <c r="IE29" s="177">
        <v>2</v>
      </c>
      <c r="IF29" s="177" t="s">
        <v>4078</v>
      </c>
      <c r="IG29" s="177" t="s">
        <v>21</v>
      </c>
      <c r="IH29" s="177">
        <v>2</v>
      </c>
      <c r="II29" s="177" t="s">
        <v>14</v>
      </c>
      <c r="IJ29" s="177" t="s">
        <v>14</v>
      </c>
      <c r="IK29" s="174">
        <v>44350</v>
      </c>
      <c r="IL29" s="184" t="s">
        <v>4447</v>
      </c>
      <c r="IM29" s="184">
        <v>1</v>
      </c>
      <c r="IN29" s="184" t="s">
        <v>4078</v>
      </c>
      <c r="IO29" s="184" t="s">
        <v>21</v>
      </c>
      <c r="IP29" s="184">
        <v>2</v>
      </c>
      <c r="IQ29" s="184" t="s">
        <v>14</v>
      </c>
      <c r="IR29" s="184" t="s">
        <v>14</v>
      </c>
      <c r="IS29" s="185">
        <v>44350</v>
      </c>
    </row>
    <row r="30" spans="1:253" s="179" customFormat="1" ht="12.75" customHeight="1" x14ac:dyDescent="0.2">
      <c r="A30" s="179" t="s">
        <v>475</v>
      </c>
      <c r="B30" s="179" t="s">
        <v>7685</v>
      </c>
      <c r="C30" s="179" t="s">
        <v>476</v>
      </c>
      <c r="D30" s="179" t="s">
        <v>477</v>
      </c>
      <c r="E30" s="179" t="s">
        <v>7200</v>
      </c>
      <c r="F30" s="179" t="s">
        <v>2887</v>
      </c>
      <c r="G30" s="172">
        <v>47077000</v>
      </c>
      <c r="H30" s="173" t="s">
        <v>1794</v>
      </c>
      <c r="I30" s="173" t="s">
        <v>41</v>
      </c>
      <c r="J30" s="173">
        <v>1</v>
      </c>
      <c r="K30" s="173" t="s">
        <v>2886</v>
      </c>
      <c r="L30" s="173" t="s">
        <v>2885</v>
      </c>
      <c r="M30" s="174">
        <v>44224</v>
      </c>
      <c r="N30" s="183" t="s">
        <v>3007</v>
      </c>
      <c r="O30" s="175">
        <v>92610</v>
      </c>
      <c r="P30" s="175" t="s">
        <v>3004</v>
      </c>
      <c r="Q30" s="175" t="s">
        <v>21</v>
      </c>
      <c r="R30" s="175">
        <v>2</v>
      </c>
      <c r="S30" s="175" t="s">
        <v>3006</v>
      </c>
      <c r="T30" s="175" t="s">
        <v>3005</v>
      </c>
      <c r="U30" s="176">
        <v>44224</v>
      </c>
      <c r="V30" s="183" t="s">
        <v>3009</v>
      </c>
      <c r="W30" s="173">
        <v>11983000</v>
      </c>
      <c r="X30" s="173" t="s">
        <v>3004</v>
      </c>
      <c r="Y30" s="173" t="s">
        <v>21</v>
      </c>
      <c r="Z30" s="173">
        <v>2</v>
      </c>
      <c r="AA30" s="173" t="s">
        <v>3008</v>
      </c>
      <c r="AB30" s="173" t="s">
        <v>3005</v>
      </c>
      <c r="AC30" s="174">
        <v>44224</v>
      </c>
      <c r="AD30" s="183" t="s">
        <v>5806</v>
      </c>
      <c r="AE30" s="181">
        <v>115000</v>
      </c>
      <c r="AF30" s="181" t="s">
        <v>5803</v>
      </c>
      <c r="AG30" s="181" t="s">
        <v>21</v>
      </c>
      <c r="AH30" s="181">
        <v>2</v>
      </c>
      <c r="AI30" s="181" t="s">
        <v>5805</v>
      </c>
      <c r="AJ30" s="181" t="s">
        <v>5804</v>
      </c>
      <c r="AK30" s="182">
        <v>44376</v>
      </c>
      <c r="AL30" s="183" t="s">
        <v>5808</v>
      </c>
      <c r="AM30" s="173">
        <v>115000</v>
      </c>
      <c r="AN30" s="173" t="s">
        <v>5803</v>
      </c>
      <c r="AO30" s="173" t="s">
        <v>21</v>
      </c>
      <c r="AP30" s="173">
        <v>2</v>
      </c>
      <c r="AQ30" s="173" t="s">
        <v>5807</v>
      </c>
      <c r="AR30" s="173" t="s">
        <v>5804</v>
      </c>
      <c r="AS30" s="174">
        <v>44376</v>
      </c>
      <c r="AT30" s="184" t="s">
        <v>484</v>
      </c>
      <c r="AU30" s="181" t="s">
        <v>14</v>
      </c>
      <c r="AV30" s="181">
        <v>0</v>
      </c>
      <c r="AW30" s="181" t="s">
        <v>21</v>
      </c>
      <c r="AX30" s="181">
        <v>2</v>
      </c>
      <c r="AY30" s="181">
        <v>0</v>
      </c>
      <c r="AZ30" s="181">
        <v>0</v>
      </c>
      <c r="BA30" s="182">
        <v>43510</v>
      </c>
      <c r="BB30" s="183" t="s">
        <v>483</v>
      </c>
      <c r="BC30" s="173" t="s">
        <v>14</v>
      </c>
      <c r="BD30" s="173">
        <v>0</v>
      </c>
      <c r="BE30" s="173" t="s">
        <v>21</v>
      </c>
      <c r="BF30" s="173">
        <v>2</v>
      </c>
      <c r="BG30" s="173">
        <v>0</v>
      </c>
      <c r="BH30" s="173">
        <v>0</v>
      </c>
      <c r="BI30" s="174">
        <v>43510</v>
      </c>
      <c r="BJ30" s="184" t="s">
        <v>5812</v>
      </c>
      <c r="BK30" s="184">
        <v>131</v>
      </c>
      <c r="BL30" s="184" t="s">
        <v>5809</v>
      </c>
      <c r="BM30" s="184" t="s">
        <v>21</v>
      </c>
      <c r="BN30" s="184">
        <v>2</v>
      </c>
      <c r="BO30" s="184" t="s">
        <v>5811</v>
      </c>
      <c r="BP30" s="181" t="s">
        <v>5810</v>
      </c>
      <c r="BQ30" s="185">
        <v>44376</v>
      </c>
      <c r="BR30" s="183" t="s">
        <v>478</v>
      </c>
      <c r="BS30" s="177" t="s">
        <v>14</v>
      </c>
      <c r="BT30" s="177">
        <v>0</v>
      </c>
      <c r="BU30" s="177" t="s">
        <v>21</v>
      </c>
      <c r="BV30" s="177">
        <v>2</v>
      </c>
      <c r="BW30" s="177">
        <v>0</v>
      </c>
      <c r="BX30" s="177">
        <v>0</v>
      </c>
      <c r="BY30" s="174">
        <v>43510</v>
      </c>
      <c r="BZ30" s="184" t="s">
        <v>479</v>
      </c>
      <c r="CA30" s="184" t="s">
        <v>14</v>
      </c>
      <c r="CB30" s="184">
        <v>0</v>
      </c>
      <c r="CC30" s="184" t="s">
        <v>14</v>
      </c>
      <c r="CD30" s="184" t="s">
        <v>14</v>
      </c>
      <c r="CE30" s="184">
        <v>0</v>
      </c>
      <c r="CF30" s="184">
        <v>0</v>
      </c>
      <c r="CG30" s="185">
        <v>43510</v>
      </c>
      <c r="CH30" s="183" t="s">
        <v>8017</v>
      </c>
      <c r="CI30" s="184" t="e">
        <v>#N/A</v>
      </c>
      <c r="CJ30" s="184" t="e">
        <v>#N/A</v>
      </c>
      <c r="CK30" s="184" t="e">
        <v>#N/A</v>
      </c>
      <c r="CL30" s="184" t="e">
        <v>#N/A</v>
      </c>
      <c r="CM30" s="184" t="e">
        <v>#N/A</v>
      </c>
      <c r="CN30" s="184" t="e">
        <v>#N/A</v>
      </c>
      <c r="CO30" s="186" t="e">
        <v>#N/A</v>
      </c>
      <c r="CP30" s="184" t="s">
        <v>482</v>
      </c>
      <c r="CQ30" s="177" t="s">
        <v>14</v>
      </c>
      <c r="CR30" s="177">
        <v>0</v>
      </c>
      <c r="CS30" s="177" t="s">
        <v>21</v>
      </c>
      <c r="CT30" s="177">
        <v>2</v>
      </c>
      <c r="CU30" s="177">
        <v>0</v>
      </c>
      <c r="CV30" s="177">
        <v>0</v>
      </c>
      <c r="CW30" s="174">
        <v>43510</v>
      </c>
      <c r="CX30" s="184" t="s">
        <v>5818</v>
      </c>
      <c r="CY30" s="181">
        <v>115000</v>
      </c>
      <c r="CZ30" s="181" t="s">
        <v>5803</v>
      </c>
      <c r="DA30" s="181" t="s">
        <v>21</v>
      </c>
      <c r="DB30" s="181">
        <v>2</v>
      </c>
      <c r="DC30" s="181" t="s">
        <v>5817</v>
      </c>
      <c r="DD30" s="181" t="s">
        <v>5804</v>
      </c>
      <c r="DE30" s="187">
        <v>44376</v>
      </c>
      <c r="DF30" s="183" t="s">
        <v>5819</v>
      </c>
      <c r="DG30" s="173">
        <v>11868000</v>
      </c>
      <c r="DH30" s="177" t="s">
        <v>5803</v>
      </c>
      <c r="DI30" s="177" t="s">
        <v>21</v>
      </c>
      <c r="DJ30" s="177">
        <v>2</v>
      </c>
      <c r="DK30" s="177" t="s">
        <v>5817</v>
      </c>
      <c r="DL30" s="177" t="s">
        <v>5804</v>
      </c>
      <c r="DM30" s="174">
        <v>44376</v>
      </c>
      <c r="DN30" s="184" t="s">
        <v>5820</v>
      </c>
      <c r="DO30" s="181">
        <v>0</v>
      </c>
      <c r="DP30" s="184" t="s">
        <v>5803</v>
      </c>
      <c r="DQ30" s="184" t="s">
        <v>21</v>
      </c>
      <c r="DR30" s="184">
        <v>2</v>
      </c>
      <c r="DS30" s="184" t="s">
        <v>5817</v>
      </c>
      <c r="DT30" s="184" t="s">
        <v>5804</v>
      </c>
      <c r="DU30" s="185">
        <v>44376</v>
      </c>
      <c r="DV30" s="183" t="s">
        <v>5821</v>
      </c>
      <c r="DW30" s="173">
        <v>115000</v>
      </c>
      <c r="DX30" s="177" t="s">
        <v>5803</v>
      </c>
      <c r="DY30" s="177" t="s">
        <v>21</v>
      </c>
      <c r="DZ30" s="177">
        <v>2</v>
      </c>
      <c r="EA30" s="177" t="s">
        <v>5817</v>
      </c>
      <c r="EB30" s="177" t="s">
        <v>5804</v>
      </c>
      <c r="EC30" s="174">
        <v>44376</v>
      </c>
      <c r="ED30" s="184" t="s">
        <v>5822</v>
      </c>
      <c r="EE30" s="181">
        <v>0</v>
      </c>
      <c r="EF30" s="184" t="s">
        <v>5803</v>
      </c>
      <c r="EG30" s="184" t="s">
        <v>21</v>
      </c>
      <c r="EH30" s="184">
        <v>2</v>
      </c>
      <c r="EI30" s="184" t="s">
        <v>5817</v>
      </c>
      <c r="EJ30" s="184" t="s">
        <v>5804</v>
      </c>
      <c r="EK30" s="185">
        <v>44376</v>
      </c>
      <c r="EL30" s="183" t="s">
        <v>5823</v>
      </c>
      <c r="EM30" s="173">
        <v>0</v>
      </c>
      <c r="EN30" s="177" t="s">
        <v>5803</v>
      </c>
      <c r="EO30" s="177" t="s">
        <v>21</v>
      </c>
      <c r="EP30" s="177">
        <v>2</v>
      </c>
      <c r="EQ30" s="177" t="s">
        <v>5817</v>
      </c>
      <c r="ER30" s="177" t="s">
        <v>5804</v>
      </c>
      <c r="ES30" s="174">
        <v>44376</v>
      </c>
      <c r="ET30" s="184" t="s">
        <v>5816</v>
      </c>
      <c r="EU30" s="184">
        <v>131</v>
      </c>
      <c r="EV30" s="184" t="s">
        <v>5813</v>
      </c>
      <c r="EW30" s="184" t="s">
        <v>21</v>
      </c>
      <c r="EX30" s="184">
        <v>2</v>
      </c>
      <c r="EY30" s="184" t="s">
        <v>5815</v>
      </c>
      <c r="EZ30" s="184" t="s">
        <v>5814</v>
      </c>
      <c r="FA30" s="185">
        <v>44376</v>
      </c>
      <c r="FB30" s="183" t="s">
        <v>481</v>
      </c>
      <c r="FC30" s="177">
        <v>2</v>
      </c>
      <c r="FD30" s="177">
        <v>0</v>
      </c>
      <c r="FE30" s="177" t="s">
        <v>21</v>
      </c>
      <c r="FF30" s="177">
        <v>2</v>
      </c>
      <c r="FG30" s="177" t="s">
        <v>480</v>
      </c>
      <c r="FH30" s="177">
        <v>0</v>
      </c>
      <c r="FI30" s="174">
        <v>43510</v>
      </c>
      <c r="FJ30" s="183" t="s">
        <v>485</v>
      </c>
      <c r="FK30" s="184" t="s">
        <v>14</v>
      </c>
      <c r="FL30" s="184">
        <v>0</v>
      </c>
      <c r="FM30" s="184" t="s">
        <v>21</v>
      </c>
      <c r="FN30" s="184">
        <v>2</v>
      </c>
      <c r="FO30" s="184">
        <v>0</v>
      </c>
      <c r="FP30" s="181">
        <v>0</v>
      </c>
      <c r="FQ30" s="182">
        <v>43510</v>
      </c>
      <c r="FR30" s="183" t="s">
        <v>486</v>
      </c>
      <c r="FS30" s="177" t="s">
        <v>14</v>
      </c>
      <c r="FT30" s="177">
        <v>0</v>
      </c>
      <c r="FU30" s="177" t="s">
        <v>21</v>
      </c>
      <c r="FV30" s="177">
        <v>2</v>
      </c>
      <c r="FW30" s="177">
        <v>0</v>
      </c>
      <c r="FX30" s="177">
        <v>0</v>
      </c>
      <c r="FY30" s="174">
        <v>43510</v>
      </c>
      <c r="FZ30" s="184" t="s">
        <v>4230</v>
      </c>
      <c r="GA30" s="184">
        <v>0</v>
      </c>
      <c r="GB30" s="184" t="s">
        <v>4078</v>
      </c>
      <c r="GC30" s="184" t="s">
        <v>21</v>
      </c>
      <c r="GD30" s="184">
        <v>2</v>
      </c>
      <c r="GE30" s="184" t="s">
        <v>14</v>
      </c>
      <c r="GF30" s="184" t="s">
        <v>14</v>
      </c>
      <c r="GG30" s="185">
        <v>44346</v>
      </c>
      <c r="GH30" s="183" t="s">
        <v>4236</v>
      </c>
      <c r="GI30" s="177">
        <v>0</v>
      </c>
      <c r="GJ30" s="177" t="s">
        <v>4078</v>
      </c>
      <c r="GK30" s="177" t="s">
        <v>21</v>
      </c>
      <c r="GL30" s="177">
        <v>2</v>
      </c>
      <c r="GM30" s="177" t="s">
        <v>14</v>
      </c>
      <c r="GN30" s="177" t="s">
        <v>14</v>
      </c>
      <c r="GO30" s="174">
        <v>44346</v>
      </c>
      <c r="GP30" s="184" t="s">
        <v>4231</v>
      </c>
      <c r="GQ30" s="184">
        <v>0</v>
      </c>
      <c r="GR30" s="184" t="s">
        <v>4078</v>
      </c>
      <c r="GS30" s="184" t="s">
        <v>21</v>
      </c>
      <c r="GT30" s="184">
        <v>2</v>
      </c>
      <c r="GU30" s="184" t="s">
        <v>14</v>
      </c>
      <c r="GV30" s="184" t="s">
        <v>14</v>
      </c>
      <c r="GW30" s="185">
        <v>44346</v>
      </c>
      <c r="GX30" s="183" t="s">
        <v>4237</v>
      </c>
      <c r="GY30" s="177">
        <v>0</v>
      </c>
      <c r="GZ30" s="177" t="s">
        <v>4078</v>
      </c>
      <c r="HA30" s="177" t="s">
        <v>21</v>
      </c>
      <c r="HB30" s="177">
        <v>2</v>
      </c>
      <c r="HC30" s="177" t="s">
        <v>14</v>
      </c>
      <c r="HD30" s="177" t="s">
        <v>14</v>
      </c>
      <c r="HE30" s="174">
        <v>44346</v>
      </c>
      <c r="HF30" s="184" t="s">
        <v>4229</v>
      </c>
      <c r="HG30" s="184">
        <v>0</v>
      </c>
      <c r="HH30" s="184" t="s">
        <v>4078</v>
      </c>
      <c r="HI30" s="184" t="s">
        <v>21</v>
      </c>
      <c r="HJ30" s="184">
        <v>2</v>
      </c>
      <c r="HK30" s="184" t="s">
        <v>14</v>
      </c>
      <c r="HL30" s="184" t="s">
        <v>14</v>
      </c>
      <c r="HM30" s="185">
        <v>44346</v>
      </c>
      <c r="HN30" s="183" t="s">
        <v>4235</v>
      </c>
      <c r="HO30" s="177">
        <v>2</v>
      </c>
      <c r="HP30" s="177" t="s">
        <v>4078</v>
      </c>
      <c r="HQ30" s="177" t="s">
        <v>21</v>
      </c>
      <c r="HR30" s="177">
        <v>2</v>
      </c>
      <c r="HS30" s="177" t="s">
        <v>14</v>
      </c>
      <c r="HT30" s="177" t="s">
        <v>14</v>
      </c>
      <c r="HU30" s="174">
        <v>44346</v>
      </c>
      <c r="HV30" s="184" t="s">
        <v>4232</v>
      </c>
      <c r="HW30" s="184">
        <v>0</v>
      </c>
      <c r="HX30" s="184" t="s">
        <v>4078</v>
      </c>
      <c r="HY30" s="184" t="s">
        <v>21</v>
      </c>
      <c r="HZ30" s="184">
        <v>2</v>
      </c>
      <c r="IA30" s="184" t="s">
        <v>14</v>
      </c>
      <c r="IB30" s="184" t="s">
        <v>14</v>
      </c>
      <c r="IC30" s="185">
        <v>44346</v>
      </c>
      <c r="ID30" s="183" t="s">
        <v>4234</v>
      </c>
      <c r="IE30" s="177">
        <v>0</v>
      </c>
      <c r="IF30" s="177" t="s">
        <v>4078</v>
      </c>
      <c r="IG30" s="177" t="s">
        <v>21</v>
      </c>
      <c r="IH30" s="177">
        <v>2</v>
      </c>
      <c r="II30" s="177" t="s">
        <v>14</v>
      </c>
      <c r="IJ30" s="177" t="s">
        <v>14</v>
      </c>
      <c r="IK30" s="174">
        <v>44346</v>
      </c>
      <c r="IL30" s="184" t="s">
        <v>4233</v>
      </c>
      <c r="IM30" s="184">
        <v>0</v>
      </c>
      <c r="IN30" s="184" t="s">
        <v>4078</v>
      </c>
      <c r="IO30" s="184" t="s">
        <v>21</v>
      </c>
      <c r="IP30" s="184">
        <v>2</v>
      </c>
      <c r="IQ30" s="184" t="s">
        <v>14</v>
      </c>
      <c r="IR30" s="184" t="s">
        <v>14</v>
      </c>
      <c r="IS30" s="185">
        <v>44346</v>
      </c>
    </row>
    <row r="31" spans="1:253" s="179" customFormat="1" ht="12.75" customHeight="1" x14ac:dyDescent="0.2">
      <c r="A31" s="179" t="s">
        <v>580</v>
      </c>
      <c r="B31" s="179" t="s">
        <v>7672</v>
      </c>
      <c r="C31" s="179" t="s">
        <v>581</v>
      </c>
      <c r="D31" s="179" t="s">
        <v>582</v>
      </c>
      <c r="E31" s="179" t="s">
        <v>7203</v>
      </c>
      <c r="F31" s="179" t="s">
        <v>5413</v>
      </c>
      <c r="G31" s="172">
        <v>103700000</v>
      </c>
      <c r="H31" s="173" t="s">
        <v>5410</v>
      </c>
      <c r="I31" s="173" t="s">
        <v>21</v>
      </c>
      <c r="J31" s="173">
        <v>2</v>
      </c>
      <c r="K31" s="173" t="s">
        <v>5412</v>
      </c>
      <c r="L31" s="173" t="s">
        <v>5411</v>
      </c>
      <c r="M31" s="174">
        <v>44363</v>
      </c>
      <c r="N31" s="183" t="s">
        <v>5417</v>
      </c>
      <c r="O31" s="175">
        <v>1063652</v>
      </c>
      <c r="P31" s="175" t="s">
        <v>5414</v>
      </c>
      <c r="Q31" s="175" t="s">
        <v>21</v>
      </c>
      <c r="R31" s="175">
        <v>2</v>
      </c>
      <c r="S31" s="175" t="s">
        <v>5416</v>
      </c>
      <c r="T31" s="175" t="s">
        <v>5415</v>
      </c>
      <c r="U31" s="176">
        <v>44363</v>
      </c>
      <c r="V31" s="183" t="s">
        <v>5419</v>
      </c>
      <c r="W31" s="173">
        <v>103700000</v>
      </c>
      <c r="X31" s="173" t="s">
        <v>5410</v>
      </c>
      <c r="Y31" s="173" t="s">
        <v>21</v>
      </c>
      <c r="Z31" s="173">
        <v>2</v>
      </c>
      <c r="AA31" s="173" t="s">
        <v>5418</v>
      </c>
      <c r="AB31" s="173" t="s">
        <v>5411</v>
      </c>
      <c r="AC31" s="174">
        <v>44363</v>
      </c>
      <c r="AD31" s="183" t="s">
        <v>5421</v>
      </c>
      <c r="AE31" s="181">
        <v>103700000</v>
      </c>
      <c r="AF31" s="181" t="s">
        <v>5410</v>
      </c>
      <c r="AG31" s="181" t="s">
        <v>21</v>
      </c>
      <c r="AH31" s="181">
        <v>2</v>
      </c>
      <c r="AI31" s="181" t="s">
        <v>5420</v>
      </c>
      <c r="AJ31" s="181" t="s">
        <v>5411</v>
      </c>
      <c r="AK31" s="182">
        <v>44363</v>
      </c>
      <c r="AL31" s="183" t="s">
        <v>5425</v>
      </c>
      <c r="AM31" s="173">
        <v>4836000</v>
      </c>
      <c r="AN31" s="173" t="s">
        <v>5422</v>
      </c>
      <c r="AO31" s="173" t="s">
        <v>21</v>
      </c>
      <c r="AP31" s="173">
        <v>2</v>
      </c>
      <c r="AQ31" s="173" t="s">
        <v>5424</v>
      </c>
      <c r="AR31" s="173" t="s">
        <v>5423</v>
      </c>
      <c r="AS31" s="174">
        <v>44363</v>
      </c>
      <c r="AT31" s="184" t="s">
        <v>5428</v>
      </c>
      <c r="AU31" s="181">
        <v>0</v>
      </c>
      <c r="AV31" s="181" t="s">
        <v>14</v>
      </c>
      <c r="AW31" s="181" t="s">
        <v>14</v>
      </c>
      <c r="AX31" s="181" t="s">
        <v>14</v>
      </c>
      <c r="AY31" s="181" t="s">
        <v>5426</v>
      </c>
      <c r="AZ31" s="181" t="s">
        <v>14</v>
      </c>
      <c r="BA31" s="182">
        <v>44363</v>
      </c>
      <c r="BB31" s="183" t="s">
        <v>5427</v>
      </c>
      <c r="BC31" s="173">
        <v>0</v>
      </c>
      <c r="BD31" s="173" t="s">
        <v>14</v>
      </c>
      <c r="BE31" s="173" t="s">
        <v>14</v>
      </c>
      <c r="BF31" s="173" t="s">
        <v>14</v>
      </c>
      <c r="BG31" s="173" t="s">
        <v>5426</v>
      </c>
      <c r="BH31" s="173" t="s">
        <v>14</v>
      </c>
      <c r="BI31" s="174">
        <v>44363</v>
      </c>
      <c r="BJ31" s="184" t="s">
        <v>6461</v>
      </c>
      <c r="BK31" s="184">
        <v>5092</v>
      </c>
      <c r="BL31" s="184" t="s">
        <v>6399</v>
      </c>
      <c r="BM31" s="184" t="s">
        <v>59</v>
      </c>
      <c r="BN31" s="184">
        <v>3</v>
      </c>
      <c r="BO31" s="184" t="s">
        <v>6456</v>
      </c>
      <c r="BP31" s="181" t="s">
        <v>2260</v>
      </c>
      <c r="BQ31" s="185">
        <v>44403</v>
      </c>
      <c r="BR31" s="183" t="s">
        <v>586</v>
      </c>
      <c r="BS31" s="177" t="s">
        <v>14</v>
      </c>
      <c r="BT31" s="177" t="s">
        <v>583</v>
      </c>
      <c r="BU31" s="177" t="s">
        <v>21</v>
      </c>
      <c r="BV31" s="177">
        <v>2</v>
      </c>
      <c r="BW31" s="177" t="s">
        <v>585</v>
      </c>
      <c r="BX31" s="177" t="s">
        <v>584</v>
      </c>
      <c r="BY31" s="174">
        <v>43511</v>
      </c>
      <c r="BZ31" s="184" t="s">
        <v>587</v>
      </c>
      <c r="CA31" s="184" t="s">
        <v>14</v>
      </c>
      <c r="CB31" s="184" t="s">
        <v>583</v>
      </c>
      <c r="CC31" s="184" t="s">
        <v>21</v>
      </c>
      <c r="CD31" s="184">
        <v>2</v>
      </c>
      <c r="CE31" s="184" t="s">
        <v>585</v>
      </c>
      <c r="CF31" s="184" t="s">
        <v>584</v>
      </c>
      <c r="CG31" s="185">
        <v>43511</v>
      </c>
      <c r="CH31" s="183" t="s">
        <v>8018</v>
      </c>
      <c r="CI31" s="184" t="e">
        <v>#N/A</v>
      </c>
      <c r="CJ31" s="184" t="e">
        <v>#N/A</v>
      </c>
      <c r="CK31" s="184" t="e">
        <v>#N/A</v>
      </c>
      <c r="CL31" s="184" t="e">
        <v>#N/A</v>
      </c>
      <c r="CM31" s="184" t="e">
        <v>#N/A</v>
      </c>
      <c r="CN31" s="184" t="e">
        <v>#N/A</v>
      </c>
      <c r="CO31" s="186" t="e">
        <v>#N/A</v>
      </c>
      <c r="CP31" s="184" t="s">
        <v>589</v>
      </c>
      <c r="CQ31" s="177" t="s">
        <v>14</v>
      </c>
      <c r="CR31" s="177">
        <v>0</v>
      </c>
      <c r="CS31" s="177" t="s">
        <v>21</v>
      </c>
      <c r="CT31" s="177">
        <v>2</v>
      </c>
      <c r="CU31" s="177" t="s">
        <v>588</v>
      </c>
      <c r="CV31" s="177">
        <v>0</v>
      </c>
      <c r="CW31" s="174">
        <v>43511</v>
      </c>
      <c r="CX31" s="184" t="s">
        <v>5430</v>
      </c>
      <c r="CY31" s="181">
        <v>23500000</v>
      </c>
      <c r="CZ31" s="181" t="s">
        <v>5429</v>
      </c>
      <c r="DA31" s="181" t="s">
        <v>21</v>
      </c>
      <c r="DB31" s="181">
        <v>2</v>
      </c>
      <c r="DC31" s="181" t="s">
        <v>5435</v>
      </c>
      <c r="DD31" s="181" t="s">
        <v>5411</v>
      </c>
      <c r="DE31" s="187">
        <v>44363</v>
      </c>
      <c r="DF31" s="183" t="s">
        <v>5432</v>
      </c>
      <c r="DG31" s="173">
        <v>0</v>
      </c>
      <c r="DH31" s="177" t="s">
        <v>5429</v>
      </c>
      <c r="DI31" s="177" t="s">
        <v>21</v>
      </c>
      <c r="DJ31" s="177">
        <v>2</v>
      </c>
      <c r="DK31" s="177" t="s">
        <v>5431</v>
      </c>
      <c r="DL31" s="177" t="s">
        <v>5411</v>
      </c>
      <c r="DM31" s="174">
        <v>44363</v>
      </c>
      <c r="DN31" s="184" t="s">
        <v>5434</v>
      </c>
      <c r="DO31" s="181">
        <v>80200000</v>
      </c>
      <c r="DP31" s="184" t="s">
        <v>5429</v>
      </c>
      <c r="DQ31" s="184" t="s">
        <v>21</v>
      </c>
      <c r="DR31" s="184">
        <v>2</v>
      </c>
      <c r="DS31" s="184" t="s">
        <v>5433</v>
      </c>
      <c r="DT31" s="184" t="s">
        <v>5411</v>
      </c>
      <c r="DU31" s="185">
        <v>44363</v>
      </c>
      <c r="DV31" s="183" t="s">
        <v>5436</v>
      </c>
      <c r="DW31" s="173">
        <v>925000</v>
      </c>
      <c r="DX31" s="177" t="s">
        <v>5429</v>
      </c>
      <c r="DY31" s="177" t="s">
        <v>21</v>
      </c>
      <c r="DZ31" s="177">
        <v>2</v>
      </c>
      <c r="EA31" s="177" t="s">
        <v>5435</v>
      </c>
      <c r="EB31" s="177" t="s">
        <v>5411</v>
      </c>
      <c r="EC31" s="174">
        <v>44363</v>
      </c>
      <c r="ED31" s="184" t="s">
        <v>5437</v>
      </c>
      <c r="EE31" s="181">
        <v>17150000</v>
      </c>
      <c r="EF31" s="184" t="s">
        <v>5429</v>
      </c>
      <c r="EG31" s="184" t="s">
        <v>21</v>
      </c>
      <c r="EH31" s="184">
        <v>2</v>
      </c>
      <c r="EI31" s="184" t="s">
        <v>5435</v>
      </c>
      <c r="EJ31" s="184" t="s">
        <v>5411</v>
      </c>
      <c r="EK31" s="185">
        <v>44363</v>
      </c>
      <c r="EL31" s="183" t="s">
        <v>5438</v>
      </c>
      <c r="EM31" s="173">
        <v>5425000</v>
      </c>
      <c r="EN31" s="177" t="s">
        <v>5429</v>
      </c>
      <c r="EO31" s="177" t="s">
        <v>21</v>
      </c>
      <c r="EP31" s="177">
        <v>2</v>
      </c>
      <c r="EQ31" s="177" t="s">
        <v>5435</v>
      </c>
      <c r="ER31" s="177" t="s">
        <v>5411</v>
      </c>
      <c r="ES31" s="174">
        <v>44363</v>
      </c>
      <c r="ET31" s="184" t="s">
        <v>6462</v>
      </c>
      <c r="EU31" s="184">
        <v>5092</v>
      </c>
      <c r="EV31" s="184" t="s">
        <v>6399</v>
      </c>
      <c r="EW31" s="184" t="s">
        <v>59</v>
      </c>
      <c r="EX31" s="184">
        <v>3</v>
      </c>
      <c r="EY31" s="184" t="s">
        <v>6456</v>
      </c>
      <c r="EZ31" s="184" t="s">
        <v>2260</v>
      </c>
      <c r="FA31" s="185">
        <v>44403</v>
      </c>
      <c r="FB31" s="183" t="s">
        <v>5442</v>
      </c>
      <c r="FC31" s="177">
        <v>4</v>
      </c>
      <c r="FD31" s="177" t="s">
        <v>5439</v>
      </c>
      <c r="FE31" s="177" t="s">
        <v>41</v>
      </c>
      <c r="FF31" s="177">
        <v>1</v>
      </c>
      <c r="FG31" s="177" t="s">
        <v>5441</v>
      </c>
      <c r="FH31" s="177" t="s">
        <v>5440</v>
      </c>
      <c r="FI31" s="174">
        <v>44363</v>
      </c>
      <c r="FJ31" s="183" t="s">
        <v>5443</v>
      </c>
      <c r="FK31" s="184">
        <v>0</v>
      </c>
      <c r="FL31" s="184" t="s">
        <v>14</v>
      </c>
      <c r="FM31" s="184" t="s">
        <v>14</v>
      </c>
      <c r="FN31" s="184" t="s">
        <v>14</v>
      </c>
      <c r="FO31" s="184" t="s">
        <v>5426</v>
      </c>
      <c r="FP31" s="181" t="s">
        <v>14</v>
      </c>
      <c r="FQ31" s="182">
        <v>44363</v>
      </c>
      <c r="FR31" s="183" t="s">
        <v>5449</v>
      </c>
      <c r="FS31" s="177">
        <v>10000</v>
      </c>
      <c r="FT31" s="177" t="s">
        <v>5446</v>
      </c>
      <c r="FU31" s="177" t="s">
        <v>59</v>
      </c>
      <c r="FV31" s="177">
        <v>3</v>
      </c>
      <c r="FW31" s="177" t="s">
        <v>5448</v>
      </c>
      <c r="FX31" s="177" t="s">
        <v>5447</v>
      </c>
      <c r="FY31" s="174">
        <v>44363</v>
      </c>
      <c r="FZ31" s="184" t="s">
        <v>5261</v>
      </c>
      <c r="GA31" s="184">
        <v>2</v>
      </c>
      <c r="GB31" s="184" t="s">
        <v>4078</v>
      </c>
      <c r="GC31" s="184" t="s">
        <v>21</v>
      </c>
      <c r="GD31" s="184">
        <v>2</v>
      </c>
      <c r="GE31" s="184" t="s">
        <v>14</v>
      </c>
      <c r="GF31" s="184" t="s">
        <v>14</v>
      </c>
      <c r="GG31" s="185">
        <v>44360</v>
      </c>
      <c r="GH31" s="183" t="s">
        <v>5267</v>
      </c>
      <c r="GI31" s="177">
        <v>2</v>
      </c>
      <c r="GJ31" s="177" t="s">
        <v>4078</v>
      </c>
      <c r="GK31" s="177" t="s">
        <v>21</v>
      </c>
      <c r="GL31" s="177">
        <v>2</v>
      </c>
      <c r="GM31" s="177" t="s">
        <v>14</v>
      </c>
      <c r="GN31" s="177" t="s">
        <v>14</v>
      </c>
      <c r="GO31" s="174">
        <v>44360</v>
      </c>
      <c r="GP31" s="184" t="s">
        <v>5262</v>
      </c>
      <c r="GQ31" s="184">
        <v>3</v>
      </c>
      <c r="GR31" s="184" t="s">
        <v>4078</v>
      </c>
      <c r="GS31" s="184" t="s">
        <v>21</v>
      </c>
      <c r="GT31" s="184">
        <v>2</v>
      </c>
      <c r="GU31" s="184" t="s">
        <v>14</v>
      </c>
      <c r="GV31" s="184" t="s">
        <v>14</v>
      </c>
      <c r="GW31" s="185">
        <v>44360</v>
      </c>
      <c r="GX31" s="183" t="s">
        <v>5268</v>
      </c>
      <c r="GY31" s="177">
        <v>2</v>
      </c>
      <c r="GZ31" s="177" t="s">
        <v>4078</v>
      </c>
      <c r="HA31" s="177" t="s">
        <v>21</v>
      </c>
      <c r="HB31" s="177">
        <v>2</v>
      </c>
      <c r="HC31" s="177" t="s">
        <v>14</v>
      </c>
      <c r="HD31" s="177" t="s">
        <v>14</v>
      </c>
      <c r="HE31" s="174">
        <v>44360</v>
      </c>
      <c r="HF31" s="184" t="s">
        <v>5260</v>
      </c>
      <c r="HG31" s="184">
        <v>2</v>
      </c>
      <c r="HH31" s="184" t="s">
        <v>4078</v>
      </c>
      <c r="HI31" s="184" t="s">
        <v>21</v>
      </c>
      <c r="HJ31" s="184">
        <v>2</v>
      </c>
      <c r="HK31" s="184" t="s">
        <v>14</v>
      </c>
      <c r="HL31" s="184" t="s">
        <v>14</v>
      </c>
      <c r="HM31" s="185">
        <v>44360</v>
      </c>
      <c r="HN31" s="183" t="s">
        <v>5266</v>
      </c>
      <c r="HO31" s="177">
        <v>3</v>
      </c>
      <c r="HP31" s="177" t="s">
        <v>4078</v>
      </c>
      <c r="HQ31" s="177" t="s">
        <v>21</v>
      </c>
      <c r="HR31" s="177">
        <v>2</v>
      </c>
      <c r="HS31" s="177" t="s">
        <v>14</v>
      </c>
      <c r="HT31" s="177" t="s">
        <v>14</v>
      </c>
      <c r="HU31" s="174">
        <v>44360</v>
      </c>
      <c r="HV31" s="184" t="s">
        <v>5263</v>
      </c>
      <c r="HW31" s="184">
        <v>3</v>
      </c>
      <c r="HX31" s="184" t="s">
        <v>4078</v>
      </c>
      <c r="HY31" s="184" t="s">
        <v>21</v>
      </c>
      <c r="HZ31" s="184">
        <v>2</v>
      </c>
      <c r="IA31" s="184" t="s">
        <v>14</v>
      </c>
      <c r="IB31" s="184" t="s">
        <v>14</v>
      </c>
      <c r="IC31" s="185">
        <v>44360</v>
      </c>
      <c r="ID31" s="183" t="s">
        <v>5265</v>
      </c>
      <c r="IE31" s="177">
        <v>3</v>
      </c>
      <c r="IF31" s="177" t="s">
        <v>4078</v>
      </c>
      <c r="IG31" s="177" t="s">
        <v>21</v>
      </c>
      <c r="IH31" s="177">
        <v>2</v>
      </c>
      <c r="II31" s="177" t="s">
        <v>14</v>
      </c>
      <c r="IJ31" s="177" t="s">
        <v>14</v>
      </c>
      <c r="IK31" s="174">
        <v>44360</v>
      </c>
      <c r="IL31" s="184" t="s">
        <v>5264</v>
      </c>
      <c r="IM31" s="184">
        <v>3</v>
      </c>
      <c r="IN31" s="184" t="s">
        <v>4078</v>
      </c>
      <c r="IO31" s="184" t="s">
        <v>21</v>
      </c>
      <c r="IP31" s="184">
        <v>2</v>
      </c>
      <c r="IQ31" s="184" t="s">
        <v>14</v>
      </c>
      <c r="IR31" s="184" t="s">
        <v>14</v>
      </c>
      <c r="IS31" s="185">
        <v>44360</v>
      </c>
    </row>
    <row r="32" spans="1:253" s="179" customFormat="1" ht="12.75" customHeight="1" x14ac:dyDescent="0.2">
      <c r="A32" s="179" t="s">
        <v>2066</v>
      </c>
      <c r="B32" s="179" t="s">
        <v>7692</v>
      </c>
      <c r="C32" s="179" t="s">
        <v>2067</v>
      </c>
      <c r="D32" s="179" t="s">
        <v>582</v>
      </c>
      <c r="E32" s="179" t="s">
        <v>7203</v>
      </c>
      <c r="F32" s="179" t="s">
        <v>5450</v>
      </c>
      <c r="G32" s="172">
        <v>103700000</v>
      </c>
      <c r="H32" s="173" t="s">
        <v>5410</v>
      </c>
      <c r="I32" s="173" t="s">
        <v>21</v>
      </c>
      <c r="J32" s="173">
        <v>2</v>
      </c>
      <c r="K32" s="173" t="s">
        <v>5412</v>
      </c>
      <c r="L32" s="173" t="s">
        <v>5411</v>
      </c>
      <c r="M32" s="174">
        <v>44363</v>
      </c>
      <c r="N32" s="183" t="s">
        <v>5452</v>
      </c>
      <c r="O32" s="175">
        <v>742878</v>
      </c>
      <c r="P32" s="175" t="s">
        <v>5414</v>
      </c>
      <c r="Q32" s="175" t="s">
        <v>21</v>
      </c>
      <c r="R32" s="175">
        <v>2</v>
      </c>
      <c r="S32" s="175" t="s">
        <v>5451</v>
      </c>
      <c r="T32" s="175" t="s">
        <v>5415</v>
      </c>
      <c r="U32" s="176">
        <v>44363</v>
      </c>
      <c r="V32" s="183" t="s">
        <v>5454</v>
      </c>
      <c r="W32" s="173">
        <v>62664000</v>
      </c>
      <c r="X32" s="173" t="s">
        <v>5414</v>
      </c>
      <c r="Y32" s="173" t="s">
        <v>21</v>
      </c>
      <c r="Z32" s="173">
        <v>2</v>
      </c>
      <c r="AA32" s="173" t="s">
        <v>5453</v>
      </c>
      <c r="AB32" s="173" t="s">
        <v>5415</v>
      </c>
      <c r="AC32" s="174">
        <v>44363</v>
      </c>
      <c r="AD32" s="183" t="s">
        <v>5456</v>
      </c>
      <c r="AE32" s="181">
        <v>1100000</v>
      </c>
      <c r="AF32" s="181" t="s">
        <v>5410</v>
      </c>
      <c r="AG32" s="181" t="s">
        <v>21</v>
      </c>
      <c r="AH32" s="181">
        <v>2</v>
      </c>
      <c r="AI32" s="181" t="s">
        <v>5455</v>
      </c>
      <c r="AJ32" s="181" t="s">
        <v>5411</v>
      </c>
      <c r="AK32" s="182">
        <v>44363</v>
      </c>
      <c r="AL32" s="183" t="s">
        <v>5460</v>
      </c>
      <c r="AM32" s="173">
        <v>104000</v>
      </c>
      <c r="AN32" s="173" t="s">
        <v>5457</v>
      </c>
      <c r="AO32" s="173" t="s">
        <v>21</v>
      </c>
      <c r="AP32" s="173">
        <v>2</v>
      </c>
      <c r="AQ32" s="173" t="s">
        <v>5459</v>
      </c>
      <c r="AR32" s="173" t="s">
        <v>5458</v>
      </c>
      <c r="AS32" s="174">
        <v>44363</v>
      </c>
      <c r="AT32" s="184" t="s">
        <v>5463</v>
      </c>
      <c r="AU32" s="181">
        <v>0</v>
      </c>
      <c r="AV32" s="181" t="s">
        <v>14</v>
      </c>
      <c r="AW32" s="181" t="s">
        <v>14</v>
      </c>
      <c r="AX32" s="181" t="s">
        <v>14</v>
      </c>
      <c r="AY32" s="181" t="s">
        <v>5461</v>
      </c>
      <c r="AZ32" s="181" t="s">
        <v>14</v>
      </c>
      <c r="BA32" s="182">
        <v>44363</v>
      </c>
      <c r="BB32" s="183" t="s">
        <v>5462</v>
      </c>
      <c r="BC32" s="173">
        <v>0</v>
      </c>
      <c r="BD32" s="173" t="s">
        <v>14</v>
      </c>
      <c r="BE32" s="173" t="s">
        <v>14</v>
      </c>
      <c r="BF32" s="173" t="s">
        <v>14</v>
      </c>
      <c r="BG32" s="173" t="s">
        <v>5461</v>
      </c>
      <c r="BH32" s="173" t="s">
        <v>14</v>
      </c>
      <c r="BI32" s="174">
        <v>44363</v>
      </c>
      <c r="BJ32" s="184" t="s">
        <v>5467</v>
      </c>
      <c r="BK32" s="184">
        <v>16</v>
      </c>
      <c r="BL32" s="184" t="s">
        <v>5464</v>
      </c>
      <c r="BM32" s="184" t="s">
        <v>41</v>
      </c>
      <c r="BN32" s="184">
        <v>1</v>
      </c>
      <c r="BO32" s="184" t="s">
        <v>5466</v>
      </c>
      <c r="BP32" s="181" t="s">
        <v>5465</v>
      </c>
      <c r="BQ32" s="185">
        <v>44363</v>
      </c>
      <c r="BR32" s="183" t="s">
        <v>2068</v>
      </c>
      <c r="BS32" s="177" t="s">
        <v>14</v>
      </c>
      <c r="BT32" s="177" t="s">
        <v>14</v>
      </c>
      <c r="BU32" s="177" t="s">
        <v>14</v>
      </c>
      <c r="BV32" s="177" t="s">
        <v>14</v>
      </c>
      <c r="BW32" s="177" t="s">
        <v>14</v>
      </c>
      <c r="BX32" s="177" t="s">
        <v>14</v>
      </c>
      <c r="BY32" s="174">
        <v>43988</v>
      </c>
      <c r="BZ32" s="184" t="s">
        <v>2069</v>
      </c>
      <c r="CA32" s="184" t="s">
        <v>14</v>
      </c>
      <c r="CB32" s="184" t="s">
        <v>14</v>
      </c>
      <c r="CC32" s="184" t="s">
        <v>14</v>
      </c>
      <c r="CD32" s="184" t="s">
        <v>14</v>
      </c>
      <c r="CE32" s="184" t="s">
        <v>14</v>
      </c>
      <c r="CF32" s="184" t="s">
        <v>14</v>
      </c>
      <c r="CG32" s="185">
        <v>43988</v>
      </c>
      <c r="CH32" s="183" t="s">
        <v>8019</v>
      </c>
      <c r="CI32" s="184" t="e">
        <v>#N/A</v>
      </c>
      <c r="CJ32" s="184" t="e">
        <v>#N/A</v>
      </c>
      <c r="CK32" s="184" t="e">
        <v>#N/A</v>
      </c>
      <c r="CL32" s="184" t="e">
        <v>#N/A</v>
      </c>
      <c r="CM32" s="184" t="e">
        <v>#N/A</v>
      </c>
      <c r="CN32" s="184" t="e">
        <v>#N/A</v>
      </c>
      <c r="CO32" s="186" t="e">
        <v>#N/A</v>
      </c>
      <c r="CP32" s="184" t="s">
        <v>2070</v>
      </c>
      <c r="CQ32" s="177" t="s">
        <v>14</v>
      </c>
      <c r="CR32" s="177" t="s">
        <v>14</v>
      </c>
      <c r="CS32" s="177" t="s">
        <v>14</v>
      </c>
      <c r="CT32" s="177" t="s">
        <v>14</v>
      </c>
      <c r="CU32" s="177" t="s">
        <v>14</v>
      </c>
      <c r="CV32" s="177" t="s">
        <v>14</v>
      </c>
      <c r="CW32" s="174">
        <v>43988</v>
      </c>
      <c r="CX32" s="184" t="s">
        <v>5468</v>
      </c>
      <c r="CY32" s="181">
        <v>104000</v>
      </c>
      <c r="CZ32" s="181" t="s">
        <v>5457</v>
      </c>
      <c r="DA32" s="181" t="s">
        <v>21</v>
      </c>
      <c r="DB32" s="181">
        <v>2</v>
      </c>
      <c r="DC32" s="181" t="s">
        <v>5474</v>
      </c>
      <c r="DD32" s="181" t="s">
        <v>5458</v>
      </c>
      <c r="DE32" s="187">
        <v>44363</v>
      </c>
      <c r="DF32" s="183" t="s">
        <v>5472</v>
      </c>
      <c r="DG32" s="173">
        <v>61460000</v>
      </c>
      <c r="DH32" s="177" t="s">
        <v>5469</v>
      </c>
      <c r="DI32" s="177" t="s">
        <v>21</v>
      </c>
      <c r="DJ32" s="177">
        <v>2</v>
      </c>
      <c r="DK32" s="177" t="s">
        <v>5471</v>
      </c>
      <c r="DL32" s="177" t="s">
        <v>5470</v>
      </c>
      <c r="DM32" s="174">
        <v>44363</v>
      </c>
      <c r="DN32" s="184" t="s">
        <v>5473</v>
      </c>
      <c r="DO32" s="181">
        <v>996000</v>
      </c>
      <c r="DP32" s="184" t="s">
        <v>5469</v>
      </c>
      <c r="DQ32" s="184" t="s">
        <v>21</v>
      </c>
      <c r="DR32" s="184">
        <v>2</v>
      </c>
      <c r="DS32" s="184" t="s">
        <v>5433</v>
      </c>
      <c r="DT32" s="184" t="s">
        <v>5470</v>
      </c>
      <c r="DU32" s="185">
        <v>44363</v>
      </c>
      <c r="DV32" s="183" t="s">
        <v>5475</v>
      </c>
      <c r="DW32" s="173">
        <v>104000</v>
      </c>
      <c r="DX32" s="177" t="s">
        <v>5457</v>
      </c>
      <c r="DY32" s="177" t="s">
        <v>21</v>
      </c>
      <c r="DZ32" s="177">
        <v>2</v>
      </c>
      <c r="EA32" s="177" t="s">
        <v>5474</v>
      </c>
      <c r="EB32" s="177" t="s">
        <v>5458</v>
      </c>
      <c r="EC32" s="174">
        <v>44363</v>
      </c>
      <c r="ED32" s="184" t="s">
        <v>5477</v>
      </c>
      <c r="EE32" s="181">
        <v>0</v>
      </c>
      <c r="EF32" s="184" t="s">
        <v>5457</v>
      </c>
      <c r="EG32" s="184" t="s">
        <v>21</v>
      </c>
      <c r="EH32" s="184">
        <v>2</v>
      </c>
      <c r="EI32" s="184" t="s">
        <v>5476</v>
      </c>
      <c r="EJ32" s="184" t="s">
        <v>5458</v>
      </c>
      <c r="EK32" s="185">
        <v>44363</v>
      </c>
      <c r="EL32" s="183" t="s">
        <v>5478</v>
      </c>
      <c r="EM32" s="173">
        <v>0</v>
      </c>
      <c r="EN32" s="177" t="s">
        <v>5457</v>
      </c>
      <c r="EO32" s="177" t="s">
        <v>21</v>
      </c>
      <c r="EP32" s="177">
        <v>2</v>
      </c>
      <c r="EQ32" s="177" t="s">
        <v>5476</v>
      </c>
      <c r="ER32" s="177" t="s">
        <v>5458</v>
      </c>
      <c r="ES32" s="174">
        <v>44363</v>
      </c>
      <c r="ET32" s="184" t="s">
        <v>6460</v>
      </c>
      <c r="EU32" s="184">
        <v>5092</v>
      </c>
      <c r="EV32" s="184" t="s">
        <v>6399</v>
      </c>
      <c r="EW32" s="184" t="s">
        <v>59</v>
      </c>
      <c r="EX32" s="184">
        <v>3</v>
      </c>
      <c r="EY32" s="184" t="s">
        <v>6456</v>
      </c>
      <c r="EZ32" s="184" t="s">
        <v>2260</v>
      </c>
      <c r="FA32" s="185">
        <v>44403</v>
      </c>
      <c r="FB32" s="183" t="s">
        <v>5479</v>
      </c>
      <c r="FC32" s="177">
        <v>4</v>
      </c>
      <c r="FD32" s="177" t="s">
        <v>5457</v>
      </c>
      <c r="FE32" s="177" t="s">
        <v>41</v>
      </c>
      <c r="FF32" s="177">
        <v>1</v>
      </c>
      <c r="FG32" s="177" t="s">
        <v>5441</v>
      </c>
      <c r="FH32" s="177" t="s">
        <v>5458</v>
      </c>
      <c r="FI32" s="174">
        <v>44363</v>
      </c>
      <c r="FJ32" s="183" t="s">
        <v>5481</v>
      </c>
      <c r="FK32" s="184">
        <v>0</v>
      </c>
      <c r="FL32" s="184" t="s">
        <v>14</v>
      </c>
      <c r="FM32" s="184" t="s">
        <v>14</v>
      </c>
      <c r="FN32" s="184" t="s">
        <v>14</v>
      </c>
      <c r="FO32" s="184" t="s">
        <v>5480</v>
      </c>
      <c r="FP32" s="181" t="s">
        <v>5411</v>
      </c>
      <c r="FQ32" s="182">
        <v>44363</v>
      </c>
      <c r="FR32" s="183" t="s">
        <v>5482</v>
      </c>
      <c r="FS32" s="177">
        <v>0</v>
      </c>
      <c r="FT32" s="177" t="s">
        <v>14</v>
      </c>
      <c r="FU32" s="177" t="s">
        <v>14</v>
      </c>
      <c r="FV32" s="177" t="s">
        <v>14</v>
      </c>
      <c r="FW32" s="177" t="s">
        <v>5426</v>
      </c>
      <c r="FX32" s="177" t="s">
        <v>14</v>
      </c>
      <c r="FY32" s="174">
        <v>44363</v>
      </c>
      <c r="FZ32" s="184" t="s">
        <v>5270</v>
      </c>
      <c r="GA32" s="184">
        <v>2</v>
      </c>
      <c r="GB32" s="184" t="s">
        <v>4078</v>
      </c>
      <c r="GC32" s="184" t="s">
        <v>21</v>
      </c>
      <c r="GD32" s="184">
        <v>2</v>
      </c>
      <c r="GE32" s="184" t="s">
        <v>14</v>
      </c>
      <c r="GF32" s="184" t="s">
        <v>14</v>
      </c>
      <c r="GG32" s="185">
        <v>44360</v>
      </c>
      <c r="GH32" s="183" t="s">
        <v>5276</v>
      </c>
      <c r="GI32" s="177">
        <v>1</v>
      </c>
      <c r="GJ32" s="177" t="s">
        <v>4078</v>
      </c>
      <c r="GK32" s="177" t="s">
        <v>21</v>
      </c>
      <c r="GL32" s="177">
        <v>2</v>
      </c>
      <c r="GM32" s="177" t="s">
        <v>14</v>
      </c>
      <c r="GN32" s="177" t="s">
        <v>14</v>
      </c>
      <c r="GO32" s="174">
        <v>44360</v>
      </c>
      <c r="GP32" s="184" t="s">
        <v>5271</v>
      </c>
      <c r="GQ32" s="184">
        <v>1</v>
      </c>
      <c r="GR32" s="184" t="s">
        <v>4078</v>
      </c>
      <c r="GS32" s="184" t="s">
        <v>21</v>
      </c>
      <c r="GT32" s="184">
        <v>2</v>
      </c>
      <c r="GU32" s="184" t="s">
        <v>14</v>
      </c>
      <c r="GV32" s="184" t="s">
        <v>14</v>
      </c>
      <c r="GW32" s="185">
        <v>44360</v>
      </c>
      <c r="GX32" s="183" t="s">
        <v>5277</v>
      </c>
      <c r="GY32" s="177">
        <v>0</v>
      </c>
      <c r="GZ32" s="177" t="s">
        <v>4078</v>
      </c>
      <c r="HA32" s="177" t="s">
        <v>21</v>
      </c>
      <c r="HB32" s="177">
        <v>2</v>
      </c>
      <c r="HC32" s="177" t="s">
        <v>14</v>
      </c>
      <c r="HD32" s="177" t="s">
        <v>14</v>
      </c>
      <c r="HE32" s="174">
        <v>44360</v>
      </c>
      <c r="HF32" s="184" t="s">
        <v>5269</v>
      </c>
      <c r="HG32" s="184">
        <v>0</v>
      </c>
      <c r="HH32" s="184" t="s">
        <v>4078</v>
      </c>
      <c r="HI32" s="184" t="s">
        <v>21</v>
      </c>
      <c r="HJ32" s="184">
        <v>2</v>
      </c>
      <c r="HK32" s="184" t="s">
        <v>14</v>
      </c>
      <c r="HL32" s="184" t="s">
        <v>14</v>
      </c>
      <c r="HM32" s="185">
        <v>44360</v>
      </c>
      <c r="HN32" s="183" t="s">
        <v>5275</v>
      </c>
      <c r="HO32" s="177">
        <v>2</v>
      </c>
      <c r="HP32" s="177" t="s">
        <v>4078</v>
      </c>
      <c r="HQ32" s="177" t="s">
        <v>21</v>
      </c>
      <c r="HR32" s="177">
        <v>2</v>
      </c>
      <c r="HS32" s="177" t="s">
        <v>14</v>
      </c>
      <c r="HT32" s="177" t="s">
        <v>14</v>
      </c>
      <c r="HU32" s="174">
        <v>44360</v>
      </c>
      <c r="HV32" s="184" t="s">
        <v>5272</v>
      </c>
      <c r="HW32" s="184">
        <v>0</v>
      </c>
      <c r="HX32" s="184" t="s">
        <v>4078</v>
      </c>
      <c r="HY32" s="184" t="s">
        <v>21</v>
      </c>
      <c r="HZ32" s="184">
        <v>2</v>
      </c>
      <c r="IA32" s="184" t="s">
        <v>14</v>
      </c>
      <c r="IB32" s="184" t="s">
        <v>14</v>
      </c>
      <c r="IC32" s="185">
        <v>44360</v>
      </c>
      <c r="ID32" s="183" t="s">
        <v>5274</v>
      </c>
      <c r="IE32" s="177">
        <v>3</v>
      </c>
      <c r="IF32" s="177" t="s">
        <v>4078</v>
      </c>
      <c r="IG32" s="177" t="s">
        <v>21</v>
      </c>
      <c r="IH32" s="177">
        <v>2</v>
      </c>
      <c r="II32" s="177" t="s">
        <v>14</v>
      </c>
      <c r="IJ32" s="177" t="s">
        <v>14</v>
      </c>
      <c r="IK32" s="174">
        <v>44360</v>
      </c>
      <c r="IL32" s="184" t="s">
        <v>5273</v>
      </c>
      <c r="IM32" s="184">
        <v>3</v>
      </c>
      <c r="IN32" s="184" t="s">
        <v>4078</v>
      </c>
      <c r="IO32" s="184" t="s">
        <v>21</v>
      </c>
      <c r="IP32" s="184">
        <v>2</v>
      </c>
      <c r="IQ32" s="184" t="s">
        <v>14</v>
      </c>
      <c r="IR32" s="184" t="s">
        <v>14</v>
      </c>
      <c r="IS32" s="185">
        <v>44360</v>
      </c>
    </row>
    <row r="33" spans="1:253" s="179" customFormat="1" ht="12.75" customHeight="1" x14ac:dyDescent="0.2">
      <c r="A33" s="179" t="s">
        <v>2154</v>
      </c>
      <c r="B33" s="179" t="s">
        <v>7685</v>
      </c>
      <c r="C33" s="179" t="s">
        <v>2155</v>
      </c>
      <c r="D33" s="179" t="s">
        <v>582</v>
      </c>
      <c r="E33" s="179" t="s">
        <v>7203</v>
      </c>
      <c r="F33" s="179" t="s">
        <v>5483</v>
      </c>
      <c r="G33" s="172">
        <v>103700000</v>
      </c>
      <c r="H33" s="173" t="s">
        <v>5410</v>
      </c>
      <c r="I33" s="173" t="s">
        <v>21</v>
      </c>
      <c r="J33" s="173">
        <v>2</v>
      </c>
      <c r="K33" s="173" t="s">
        <v>5412</v>
      </c>
      <c r="L33" s="173" t="s">
        <v>5411</v>
      </c>
      <c r="M33" s="174">
        <v>44363</v>
      </c>
      <c r="N33" s="183" t="s">
        <v>5484</v>
      </c>
      <c r="O33" s="175">
        <v>1063652</v>
      </c>
      <c r="P33" s="175" t="s">
        <v>5414</v>
      </c>
      <c r="Q33" s="175" t="s">
        <v>21</v>
      </c>
      <c r="R33" s="175">
        <v>2</v>
      </c>
      <c r="S33" s="175" t="s">
        <v>5416</v>
      </c>
      <c r="T33" s="175" t="s">
        <v>5415</v>
      </c>
      <c r="U33" s="176">
        <v>44363</v>
      </c>
      <c r="V33" s="183" t="s">
        <v>5486</v>
      </c>
      <c r="W33" s="173">
        <v>103700000</v>
      </c>
      <c r="X33" s="173" t="s">
        <v>5410</v>
      </c>
      <c r="Y33" s="173" t="s">
        <v>21</v>
      </c>
      <c r="Z33" s="173">
        <v>2</v>
      </c>
      <c r="AA33" s="173" t="s">
        <v>5485</v>
      </c>
      <c r="AB33" s="173" t="s">
        <v>5411</v>
      </c>
      <c r="AC33" s="174">
        <v>44363</v>
      </c>
      <c r="AD33" s="183" t="s">
        <v>5490</v>
      </c>
      <c r="AE33" s="181">
        <v>17744000</v>
      </c>
      <c r="AF33" s="181" t="s">
        <v>5487</v>
      </c>
      <c r="AG33" s="181" t="s">
        <v>21</v>
      </c>
      <c r="AH33" s="181">
        <v>2</v>
      </c>
      <c r="AI33" s="181" t="s">
        <v>5489</v>
      </c>
      <c r="AJ33" s="181" t="s">
        <v>5488</v>
      </c>
      <c r="AK33" s="182">
        <v>44363</v>
      </c>
      <c r="AL33" s="183" t="s">
        <v>5494</v>
      </c>
      <c r="AM33" s="173">
        <v>805000</v>
      </c>
      <c r="AN33" s="173" t="s">
        <v>5491</v>
      </c>
      <c r="AO33" s="173" t="s">
        <v>21</v>
      </c>
      <c r="AP33" s="173">
        <v>2</v>
      </c>
      <c r="AQ33" s="173" t="s">
        <v>5493</v>
      </c>
      <c r="AR33" s="173" t="s">
        <v>5492</v>
      </c>
      <c r="AS33" s="174">
        <v>44363</v>
      </c>
      <c r="AT33" s="184" t="s">
        <v>5496</v>
      </c>
      <c r="AU33" s="181">
        <v>0</v>
      </c>
      <c r="AV33" s="181" t="s">
        <v>14</v>
      </c>
      <c r="AW33" s="181" t="s">
        <v>14</v>
      </c>
      <c r="AX33" s="181" t="s">
        <v>14</v>
      </c>
      <c r="AY33" s="181" t="s">
        <v>14</v>
      </c>
      <c r="AZ33" s="181" t="s">
        <v>14</v>
      </c>
      <c r="BA33" s="182">
        <v>44363</v>
      </c>
      <c r="BB33" s="183" t="s">
        <v>5495</v>
      </c>
      <c r="BC33" s="173">
        <v>0</v>
      </c>
      <c r="BD33" s="173" t="s">
        <v>14</v>
      </c>
      <c r="BE33" s="173" t="s">
        <v>14</v>
      </c>
      <c r="BF33" s="173" t="s">
        <v>14</v>
      </c>
      <c r="BG33" s="173" t="s">
        <v>14</v>
      </c>
      <c r="BH33" s="173" t="s">
        <v>14</v>
      </c>
      <c r="BI33" s="174">
        <v>44363</v>
      </c>
      <c r="BJ33" s="184" t="s">
        <v>6458</v>
      </c>
      <c r="BK33" s="184">
        <v>0</v>
      </c>
      <c r="BL33" s="184" t="s">
        <v>6399</v>
      </c>
      <c r="BM33" s="184" t="s">
        <v>59</v>
      </c>
      <c r="BN33" s="184">
        <v>3</v>
      </c>
      <c r="BO33" s="184" t="s">
        <v>6456</v>
      </c>
      <c r="BP33" s="181" t="s">
        <v>2260</v>
      </c>
      <c r="BQ33" s="185">
        <v>44403</v>
      </c>
      <c r="BR33" s="183" t="s">
        <v>2157</v>
      </c>
      <c r="BS33" s="177" t="s">
        <v>14</v>
      </c>
      <c r="BT33" s="177" t="s">
        <v>14</v>
      </c>
      <c r="BU33" s="177" t="s">
        <v>14</v>
      </c>
      <c r="BV33" s="177" t="s">
        <v>14</v>
      </c>
      <c r="BW33" s="177" t="s">
        <v>2156</v>
      </c>
      <c r="BX33" s="177" t="s">
        <v>14</v>
      </c>
      <c r="BY33" s="174">
        <v>44013</v>
      </c>
      <c r="BZ33" s="184" t="s">
        <v>2158</v>
      </c>
      <c r="CA33" s="184" t="s">
        <v>14</v>
      </c>
      <c r="CB33" s="184" t="s">
        <v>14</v>
      </c>
      <c r="CC33" s="184" t="s">
        <v>14</v>
      </c>
      <c r="CD33" s="184" t="s">
        <v>14</v>
      </c>
      <c r="CE33" s="184" t="s">
        <v>2156</v>
      </c>
      <c r="CF33" s="184" t="s">
        <v>14</v>
      </c>
      <c r="CG33" s="185">
        <v>44013</v>
      </c>
      <c r="CH33" s="183" t="s">
        <v>8020</v>
      </c>
      <c r="CI33" s="184" t="e">
        <v>#N/A</v>
      </c>
      <c r="CJ33" s="184" t="e">
        <v>#N/A</v>
      </c>
      <c r="CK33" s="184" t="e">
        <v>#N/A</v>
      </c>
      <c r="CL33" s="184" t="e">
        <v>#N/A</v>
      </c>
      <c r="CM33" s="184" t="e">
        <v>#N/A</v>
      </c>
      <c r="CN33" s="184" t="e">
        <v>#N/A</v>
      </c>
      <c r="CO33" s="186" t="e">
        <v>#N/A</v>
      </c>
      <c r="CP33" s="184" t="s">
        <v>2160</v>
      </c>
      <c r="CQ33" s="177" t="s">
        <v>14</v>
      </c>
      <c r="CR33" s="177" t="s">
        <v>14</v>
      </c>
      <c r="CS33" s="177" t="s">
        <v>14</v>
      </c>
      <c r="CT33" s="177" t="s">
        <v>14</v>
      </c>
      <c r="CU33" s="177" t="s">
        <v>2159</v>
      </c>
      <c r="CV33" s="177" t="s">
        <v>14</v>
      </c>
      <c r="CW33" s="174">
        <v>44013</v>
      </c>
      <c r="CX33" s="184" t="s">
        <v>5497</v>
      </c>
      <c r="CY33" s="181">
        <v>805000</v>
      </c>
      <c r="CZ33" s="181" t="s">
        <v>5491</v>
      </c>
      <c r="DA33" s="181" t="s">
        <v>21</v>
      </c>
      <c r="DB33" s="181">
        <v>2</v>
      </c>
      <c r="DC33" s="181" t="s">
        <v>5503</v>
      </c>
      <c r="DD33" s="181" t="s">
        <v>5492</v>
      </c>
      <c r="DE33" s="187">
        <v>44363</v>
      </c>
      <c r="DF33" s="183" t="s">
        <v>5501</v>
      </c>
      <c r="DG33" s="173">
        <v>85151000</v>
      </c>
      <c r="DH33" s="177" t="s">
        <v>5498</v>
      </c>
      <c r="DI33" s="177" t="s">
        <v>21</v>
      </c>
      <c r="DJ33" s="177">
        <v>2</v>
      </c>
      <c r="DK33" s="177" t="s">
        <v>5500</v>
      </c>
      <c r="DL33" s="177" t="s">
        <v>5499</v>
      </c>
      <c r="DM33" s="174">
        <v>44363</v>
      </c>
      <c r="DN33" s="184" t="s">
        <v>5502</v>
      </c>
      <c r="DO33" s="181">
        <v>16939000</v>
      </c>
      <c r="DP33" s="184" t="s">
        <v>5498</v>
      </c>
      <c r="DQ33" s="184" t="s">
        <v>21</v>
      </c>
      <c r="DR33" s="184">
        <v>2</v>
      </c>
      <c r="DS33" s="184" t="s">
        <v>5433</v>
      </c>
      <c r="DT33" s="184" t="s">
        <v>5499</v>
      </c>
      <c r="DU33" s="185">
        <v>44363</v>
      </c>
      <c r="DV33" s="183" t="s">
        <v>5504</v>
      </c>
      <c r="DW33" s="173">
        <v>805000</v>
      </c>
      <c r="DX33" s="177" t="s">
        <v>5491</v>
      </c>
      <c r="DY33" s="177" t="s">
        <v>21</v>
      </c>
      <c r="DZ33" s="177">
        <v>2</v>
      </c>
      <c r="EA33" s="177" t="s">
        <v>5503</v>
      </c>
      <c r="EB33" s="177" t="s">
        <v>5492</v>
      </c>
      <c r="EC33" s="174">
        <v>44363</v>
      </c>
      <c r="ED33" s="184" t="s">
        <v>5506</v>
      </c>
      <c r="EE33" s="181">
        <v>0</v>
      </c>
      <c r="EF33" s="184" t="s">
        <v>5491</v>
      </c>
      <c r="EG33" s="184" t="s">
        <v>21</v>
      </c>
      <c r="EH33" s="184">
        <v>2</v>
      </c>
      <c r="EI33" s="184" t="s">
        <v>5505</v>
      </c>
      <c r="EJ33" s="184" t="s">
        <v>5492</v>
      </c>
      <c r="EK33" s="185">
        <v>44363</v>
      </c>
      <c r="EL33" s="183" t="s">
        <v>5507</v>
      </c>
      <c r="EM33" s="173">
        <v>0</v>
      </c>
      <c r="EN33" s="177" t="s">
        <v>5491</v>
      </c>
      <c r="EO33" s="177" t="s">
        <v>21</v>
      </c>
      <c r="EP33" s="177">
        <v>2</v>
      </c>
      <c r="EQ33" s="177" t="s">
        <v>5505</v>
      </c>
      <c r="ER33" s="177" t="s">
        <v>5492</v>
      </c>
      <c r="ES33" s="174">
        <v>44363</v>
      </c>
      <c r="ET33" s="184" t="s">
        <v>6459</v>
      </c>
      <c r="EU33" s="184">
        <v>5092</v>
      </c>
      <c r="EV33" s="184" t="s">
        <v>6399</v>
      </c>
      <c r="EW33" s="184" t="s">
        <v>59</v>
      </c>
      <c r="EX33" s="184">
        <v>3</v>
      </c>
      <c r="EY33" s="184" t="s">
        <v>6456</v>
      </c>
      <c r="EZ33" s="184" t="s">
        <v>2260</v>
      </c>
      <c r="FA33" s="185">
        <v>44403</v>
      </c>
      <c r="FB33" s="183" t="s">
        <v>5509</v>
      </c>
      <c r="FC33" s="177">
        <v>3</v>
      </c>
      <c r="FD33" s="177" t="s">
        <v>5491</v>
      </c>
      <c r="FE33" s="177" t="s">
        <v>41</v>
      </c>
      <c r="FF33" s="177">
        <v>1</v>
      </c>
      <c r="FG33" s="177" t="s">
        <v>5508</v>
      </c>
      <c r="FH33" s="177" t="s">
        <v>5492</v>
      </c>
      <c r="FI33" s="174">
        <v>44363</v>
      </c>
      <c r="FJ33" s="183" t="s">
        <v>5511</v>
      </c>
      <c r="FK33" s="184">
        <v>0</v>
      </c>
      <c r="FL33" s="184" t="s">
        <v>14</v>
      </c>
      <c r="FM33" s="184" t="s">
        <v>14</v>
      </c>
      <c r="FN33" s="184" t="s">
        <v>14</v>
      </c>
      <c r="FO33" s="184" t="s">
        <v>5510</v>
      </c>
      <c r="FP33" s="181" t="s">
        <v>14</v>
      </c>
      <c r="FQ33" s="182">
        <v>44363</v>
      </c>
      <c r="FR33" s="183" t="s">
        <v>5512</v>
      </c>
      <c r="FS33" s="177">
        <v>0</v>
      </c>
      <c r="FT33" s="177" t="s">
        <v>14</v>
      </c>
      <c r="FU33" s="177" t="s">
        <v>14</v>
      </c>
      <c r="FV33" s="177" t="s">
        <v>14</v>
      </c>
      <c r="FW33" s="177" t="s">
        <v>5510</v>
      </c>
      <c r="FX33" s="177" t="s">
        <v>14</v>
      </c>
      <c r="FY33" s="174">
        <v>44363</v>
      </c>
      <c r="FZ33" s="184" t="s">
        <v>5279</v>
      </c>
      <c r="GA33" s="184">
        <v>2</v>
      </c>
      <c r="GB33" s="184" t="s">
        <v>4078</v>
      </c>
      <c r="GC33" s="184" t="s">
        <v>21</v>
      </c>
      <c r="GD33" s="184">
        <v>2</v>
      </c>
      <c r="GE33" s="184" t="s">
        <v>14</v>
      </c>
      <c r="GF33" s="184" t="s">
        <v>14</v>
      </c>
      <c r="GG33" s="185">
        <v>44360</v>
      </c>
      <c r="GH33" s="183" t="s">
        <v>5285</v>
      </c>
      <c r="GI33" s="177">
        <v>1</v>
      </c>
      <c r="GJ33" s="177" t="s">
        <v>4078</v>
      </c>
      <c r="GK33" s="177" t="s">
        <v>21</v>
      </c>
      <c r="GL33" s="177">
        <v>2</v>
      </c>
      <c r="GM33" s="177" t="s">
        <v>14</v>
      </c>
      <c r="GN33" s="177" t="s">
        <v>14</v>
      </c>
      <c r="GO33" s="174">
        <v>44360</v>
      </c>
      <c r="GP33" s="184" t="s">
        <v>5280</v>
      </c>
      <c r="GQ33" s="184">
        <v>1</v>
      </c>
      <c r="GR33" s="184" t="s">
        <v>4078</v>
      </c>
      <c r="GS33" s="184" t="s">
        <v>21</v>
      </c>
      <c r="GT33" s="184">
        <v>2</v>
      </c>
      <c r="GU33" s="184" t="s">
        <v>14</v>
      </c>
      <c r="GV33" s="184" t="s">
        <v>14</v>
      </c>
      <c r="GW33" s="185">
        <v>44360</v>
      </c>
      <c r="GX33" s="183" t="s">
        <v>5286</v>
      </c>
      <c r="GY33" s="177">
        <v>0</v>
      </c>
      <c r="GZ33" s="177" t="s">
        <v>4078</v>
      </c>
      <c r="HA33" s="177" t="s">
        <v>21</v>
      </c>
      <c r="HB33" s="177">
        <v>2</v>
      </c>
      <c r="HC33" s="177" t="s">
        <v>14</v>
      </c>
      <c r="HD33" s="177" t="s">
        <v>14</v>
      </c>
      <c r="HE33" s="174">
        <v>44360</v>
      </c>
      <c r="HF33" s="184" t="s">
        <v>5278</v>
      </c>
      <c r="HG33" s="184">
        <v>0</v>
      </c>
      <c r="HH33" s="184" t="s">
        <v>4078</v>
      </c>
      <c r="HI33" s="184" t="s">
        <v>21</v>
      </c>
      <c r="HJ33" s="184">
        <v>2</v>
      </c>
      <c r="HK33" s="184" t="s">
        <v>14</v>
      </c>
      <c r="HL33" s="184" t="s">
        <v>14</v>
      </c>
      <c r="HM33" s="185">
        <v>44360</v>
      </c>
      <c r="HN33" s="183" t="s">
        <v>5284</v>
      </c>
      <c r="HO33" s="177">
        <v>2</v>
      </c>
      <c r="HP33" s="177" t="s">
        <v>4078</v>
      </c>
      <c r="HQ33" s="177" t="s">
        <v>21</v>
      </c>
      <c r="HR33" s="177">
        <v>2</v>
      </c>
      <c r="HS33" s="177" t="s">
        <v>14</v>
      </c>
      <c r="HT33" s="177" t="s">
        <v>14</v>
      </c>
      <c r="HU33" s="174">
        <v>44360</v>
      </c>
      <c r="HV33" s="184" t="s">
        <v>5281</v>
      </c>
      <c r="HW33" s="184">
        <v>3</v>
      </c>
      <c r="HX33" s="184" t="s">
        <v>4078</v>
      </c>
      <c r="HY33" s="184" t="s">
        <v>21</v>
      </c>
      <c r="HZ33" s="184">
        <v>2</v>
      </c>
      <c r="IA33" s="184" t="s">
        <v>14</v>
      </c>
      <c r="IB33" s="184" t="s">
        <v>14</v>
      </c>
      <c r="IC33" s="185">
        <v>44360</v>
      </c>
      <c r="ID33" s="183" t="s">
        <v>5283</v>
      </c>
      <c r="IE33" s="177">
        <v>3</v>
      </c>
      <c r="IF33" s="177" t="s">
        <v>4078</v>
      </c>
      <c r="IG33" s="177" t="s">
        <v>21</v>
      </c>
      <c r="IH33" s="177">
        <v>2</v>
      </c>
      <c r="II33" s="177" t="s">
        <v>14</v>
      </c>
      <c r="IJ33" s="177" t="s">
        <v>14</v>
      </c>
      <c r="IK33" s="174">
        <v>44360</v>
      </c>
      <c r="IL33" s="184" t="s">
        <v>5282</v>
      </c>
      <c r="IM33" s="184">
        <v>3</v>
      </c>
      <c r="IN33" s="184" t="s">
        <v>4078</v>
      </c>
      <c r="IO33" s="184" t="s">
        <v>21</v>
      </c>
      <c r="IP33" s="184">
        <v>2</v>
      </c>
      <c r="IQ33" s="184" t="s">
        <v>14</v>
      </c>
      <c r="IR33" s="184" t="s">
        <v>14</v>
      </c>
      <c r="IS33" s="185">
        <v>44360</v>
      </c>
    </row>
    <row r="34" spans="1:253" s="179" customFormat="1" ht="12.75" customHeight="1" x14ac:dyDescent="0.2">
      <c r="A34" s="179" t="s">
        <v>5287</v>
      </c>
      <c r="B34" s="179" t="s">
        <v>7677</v>
      </c>
      <c r="C34" s="179" t="s">
        <v>5288</v>
      </c>
      <c r="D34" s="179" t="s">
        <v>582</v>
      </c>
      <c r="E34" s="179" t="s">
        <v>7203</v>
      </c>
      <c r="F34" s="179" t="s">
        <v>5513</v>
      </c>
      <c r="G34" s="172">
        <v>23500000</v>
      </c>
      <c r="H34" s="173" t="s">
        <v>5410</v>
      </c>
      <c r="I34" s="173" t="s">
        <v>21</v>
      </c>
      <c r="J34" s="173">
        <v>2</v>
      </c>
      <c r="K34" s="173" t="s">
        <v>5412</v>
      </c>
      <c r="L34" s="173" t="s">
        <v>5411</v>
      </c>
      <c r="M34" s="174">
        <v>44363</v>
      </c>
      <c r="N34" s="183" t="s">
        <v>5515</v>
      </c>
      <c r="O34" s="175">
        <v>84722</v>
      </c>
      <c r="P34" s="175" t="s">
        <v>5414</v>
      </c>
      <c r="Q34" s="175" t="s">
        <v>21</v>
      </c>
      <c r="R34" s="175">
        <v>2</v>
      </c>
      <c r="S34" s="175" t="s">
        <v>5514</v>
      </c>
      <c r="T34" s="175" t="s">
        <v>5415</v>
      </c>
      <c r="U34" s="176">
        <v>44363</v>
      </c>
      <c r="V34" s="183" t="s">
        <v>5517</v>
      </c>
      <c r="W34" s="173">
        <v>5700000</v>
      </c>
      <c r="X34" s="173" t="s">
        <v>5410</v>
      </c>
      <c r="Y34" s="173" t="s">
        <v>21</v>
      </c>
      <c r="Z34" s="173">
        <v>2</v>
      </c>
      <c r="AA34" s="173" t="s">
        <v>5516</v>
      </c>
      <c r="AB34" s="173" t="s">
        <v>5411</v>
      </c>
      <c r="AC34" s="174">
        <v>44363</v>
      </c>
      <c r="AD34" s="183" t="s">
        <v>5521</v>
      </c>
      <c r="AE34" s="181">
        <v>5859000</v>
      </c>
      <c r="AF34" s="181" t="s">
        <v>5518</v>
      </c>
      <c r="AG34" s="181" t="s">
        <v>21</v>
      </c>
      <c r="AH34" s="181">
        <v>2</v>
      </c>
      <c r="AI34" s="181" t="s">
        <v>5520</v>
      </c>
      <c r="AJ34" s="181" t="s">
        <v>5519</v>
      </c>
      <c r="AK34" s="182">
        <v>44363</v>
      </c>
      <c r="AL34" s="183" t="s">
        <v>6453</v>
      </c>
      <c r="AM34" s="173">
        <v>1990000</v>
      </c>
      <c r="AN34" s="173" t="s">
        <v>6450</v>
      </c>
      <c r="AO34" s="173" t="s">
        <v>21</v>
      </c>
      <c r="AP34" s="173">
        <v>2</v>
      </c>
      <c r="AQ34" s="173" t="s">
        <v>6452</v>
      </c>
      <c r="AR34" s="173" t="s">
        <v>6451</v>
      </c>
      <c r="AS34" s="174">
        <v>44403</v>
      </c>
      <c r="AT34" s="184" t="s">
        <v>5523</v>
      </c>
      <c r="AU34" s="181">
        <v>0</v>
      </c>
      <c r="AV34" s="181" t="s">
        <v>14</v>
      </c>
      <c r="AW34" s="181" t="s">
        <v>14</v>
      </c>
      <c r="AX34" s="181" t="s">
        <v>14</v>
      </c>
      <c r="AY34" s="181" t="s">
        <v>15</v>
      </c>
      <c r="AZ34" s="181" t="s">
        <v>14</v>
      </c>
      <c r="BA34" s="182">
        <v>44363</v>
      </c>
      <c r="BB34" s="183" t="s">
        <v>5522</v>
      </c>
      <c r="BC34" s="173">
        <v>0</v>
      </c>
      <c r="BD34" s="173" t="s">
        <v>14</v>
      </c>
      <c r="BE34" s="173" t="s">
        <v>14</v>
      </c>
      <c r="BF34" s="173" t="s">
        <v>14</v>
      </c>
      <c r="BG34" s="173" t="s">
        <v>15</v>
      </c>
      <c r="BH34" s="173" t="s">
        <v>14</v>
      </c>
      <c r="BI34" s="174">
        <v>44363</v>
      </c>
      <c r="BJ34" s="184" t="s">
        <v>6455</v>
      </c>
      <c r="BK34" s="184">
        <v>2356</v>
      </c>
      <c r="BL34" s="184" t="s">
        <v>6399</v>
      </c>
      <c r="BM34" s="184" t="s">
        <v>59</v>
      </c>
      <c r="BN34" s="184">
        <v>3</v>
      </c>
      <c r="BO34" s="184" t="s">
        <v>6454</v>
      </c>
      <c r="BP34" s="181" t="s">
        <v>2260</v>
      </c>
      <c r="BQ34" s="185">
        <v>44403</v>
      </c>
      <c r="BR34" s="183" t="s">
        <v>8021</v>
      </c>
      <c r="BS34" s="177" t="e">
        <v>#N/A</v>
      </c>
      <c r="BT34" s="177" t="e">
        <v>#N/A</v>
      </c>
      <c r="BU34" s="177" t="e">
        <v>#N/A</v>
      </c>
      <c r="BV34" s="177" t="e">
        <v>#N/A</v>
      </c>
      <c r="BW34" s="177" t="e">
        <v>#N/A</v>
      </c>
      <c r="BX34" s="177" t="e">
        <v>#N/A</v>
      </c>
      <c r="BY34" s="174" t="e">
        <v>#N/A</v>
      </c>
      <c r="BZ34" s="184" t="s">
        <v>8022</v>
      </c>
      <c r="CA34" s="184" t="e">
        <v>#N/A</v>
      </c>
      <c r="CB34" s="184" t="e">
        <v>#N/A</v>
      </c>
      <c r="CC34" s="184" t="e">
        <v>#N/A</v>
      </c>
      <c r="CD34" s="184" t="e">
        <v>#N/A</v>
      </c>
      <c r="CE34" s="184" t="e">
        <v>#N/A</v>
      </c>
      <c r="CF34" s="184" t="e">
        <v>#N/A</v>
      </c>
      <c r="CG34" s="185" t="e">
        <v>#N/A</v>
      </c>
      <c r="CH34" s="183" t="s">
        <v>8023</v>
      </c>
      <c r="CI34" s="184" t="e">
        <v>#N/A</v>
      </c>
      <c r="CJ34" s="184" t="e">
        <v>#N/A</v>
      </c>
      <c r="CK34" s="184" t="e">
        <v>#N/A</v>
      </c>
      <c r="CL34" s="184" t="e">
        <v>#N/A</v>
      </c>
      <c r="CM34" s="184" t="e">
        <v>#N/A</v>
      </c>
      <c r="CN34" s="184" t="e">
        <v>#N/A</v>
      </c>
      <c r="CO34" s="186" t="e">
        <v>#N/A</v>
      </c>
      <c r="CP34" s="184" t="s">
        <v>8024</v>
      </c>
      <c r="CQ34" s="177" t="e">
        <v>#N/A</v>
      </c>
      <c r="CR34" s="177" t="e">
        <v>#N/A</v>
      </c>
      <c r="CS34" s="177" t="e">
        <v>#N/A</v>
      </c>
      <c r="CT34" s="177" t="e">
        <v>#N/A</v>
      </c>
      <c r="CU34" s="177" t="e">
        <v>#N/A</v>
      </c>
      <c r="CV34" s="177" t="e">
        <v>#N/A</v>
      </c>
      <c r="CW34" s="174" t="e">
        <v>#N/A</v>
      </c>
      <c r="CX34" s="184" t="s">
        <v>5526</v>
      </c>
      <c r="CY34" s="181">
        <v>5200000</v>
      </c>
      <c r="CZ34" s="181" t="s">
        <v>5524</v>
      </c>
      <c r="DA34" s="181" t="s">
        <v>59</v>
      </c>
      <c r="DB34" s="181">
        <v>3</v>
      </c>
      <c r="DC34" s="181" t="s">
        <v>5531</v>
      </c>
      <c r="DD34" s="181" t="s">
        <v>5525</v>
      </c>
      <c r="DE34" s="187">
        <v>44363</v>
      </c>
      <c r="DF34" s="183" t="s">
        <v>5529</v>
      </c>
      <c r="DG34" s="173">
        <v>0</v>
      </c>
      <c r="DH34" s="177" t="s">
        <v>5527</v>
      </c>
      <c r="DI34" s="177" t="s">
        <v>59</v>
      </c>
      <c r="DJ34" s="177">
        <v>3</v>
      </c>
      <c r="DK34" s="177" t="s">
        <v>5500</v>
      </c>
      <c r="DL34" s="177" t="s">
        <v>5528</v>
      </c>
      <c r="DM34" s="174">
        <v>44363</v>
      </c>
      <c r="DN34" s="184" t="s">
        <v>5530</v>
      </c>
      <c r="DO34" s="181">
        <v>659000</v>
      </c>
      <c r="DP34" s="184" t="s">
        <v>5527</v>
      </c>
      <c r="DQ34" s="184" t="s">
        <v>59</v>
      </c>
      <c r="DR34" s="184">
        <v>3</v>
      </c>
      <c r="DS34" s="184" t="s">
        <v>5433</v>
      </c>
      <c r="DT34" s="184" t="s">
        <v>5528</v>
      </c>
      <c r="DU34" s="185">
        <v>44363</v>
      </c>
      <c r="DV34" s="183" t="s">
        <v>5532</v>
      </c>
      <c r="DW34" s="173">
        <v>4837000</v>
      </c>
      <c r="DX34" s="177" t="s">
        <v>5524</v>
      </c>
      <c r="DY34" s="177" t="s">
        <v>59</v>
      </c>
      <c r="DZ34" s="177">
        <v>3</v>
      </c>
      <c r="EA34" s="177" t="s">
        <v>5531</v>
      </c>
      <c r="EB34" s="177" t="s">
        <v>5525</v>
      </c>
      <c r="EC34" s="174">
        <v>44363</v>
      </c>
      <c r="ED34" s="184" t="s">
        <v>5534</v>
      </c>
      <c r="EE34" s="181">
        <v>0</v>
      </c>
      <c r="EF34" s="184" t="s">
        <v>14</v>
      </c>
      <c r="EG34" s="184" t="s">
        <v>59</v>
      </c>
      <c r="EH34" s="184">
        <v>3</v>
      </c>
      <c r="EI34" s="184" t="s">
        <v>5533</v>
      </c>
      <c r="EJ34" s="184" t="s">
        <v>14</v>
      </c>
      <c r="EK34" s="185">
        <v>44363</v>
      </c>
      <c r="EL34" s="183" t="s">
        <v>5538</v>
      </c>
      <c r="EM34" s="173">
        <v>363000</v>
      </c>
      <c r="EN34" s="177" t="s">
        <v>5535</v>
      </c>
      <c r="EO34" s="177" t="s">
        <v>59</v>
      </c>
      <c r="EP34" s="177">
        <v>3</v>
      </c>
      <c r="EQ34" s="177" t="s">
        <v>5537</v>
      </c>
      <c r="ER34" s="177" t="s">
        <v>5536</v>
      </c>
      <c r="ES34" s="174">
        <v>44363</v>
      </c>
      <c r="ET34" s="184" t="s">
        <v>6457</v>
      </c>
      <c r="EU34" s="184">
        <v>5092</v>
      </c>
      <c r="EV34" s="184" t="s">
        <v>6399</v>
      </c>
      <c r="EW34" s="184" t="s">
        <v>59</v>
      </c>
      <c r="EX34" s="184">
        <v>3</v>
      </c>
      <c r="EY34" s="184" t="s">
        <v>6456</v>
      </c>
      <c r="EZ34" s="184" t="s">
        <v>2260</v>
      </c>
      <c r="FA34" s="185">
        <v>44403</v>
      </c>
      <c r="FB34" s="183" t="s">
        <v>5539</v>
      </c>
      <c r="FC34" s="177">
        <v>4</v>
      </c>
      <c r="FD34" s="177" t="s">
        <v>5439</v>
      </c>
      <c r="FE34" s="177" t="s">
        <v>41</v>
      </c>
      <c r="FF34" s="177">
        <v>1</v>
      </c>
      <c r="FG34" s="177" t="s">
        <v>5441</v>
      </c>
      <c r="FH34" s="177" t="s">
        <v>5440</v>
      </c>
      <c r="FI34" s="174">
        <v>44363</v>
      </c>
      <c r="FJ34" s="183" t="s">
        <v>5540</v>
      </c>
      <c r="FK34" s="184">
        <v>0</v>
      </c>
      <c r="FL34" s="184" t="s">
        <v>14</v>
      </c>
      <c r="FM34" s="184" t="s">
        <v>14</v>
      </c>
      <c r="FN34" s="184" t="s">
        <v>14</v>
      </c>
      <c r="FO34" s="184" t="s">
        <v>5426</v>
      </c>
      <c r="FP34" s="181" t="s">
        <v>14</v>
      </c>
      <c r="FQ34" s="182">
        <v>44363</v>
      </c>
      <c r="FR34" s="183" t="s">
        <v>5541</v>
      </c>
      <c r="FS34" s="177">
        <v>10000</v>
      </c>
      <c r="FT34" s="177" t="s">
        <v>5446</v>
      </c>
      <c r="FU34" s="177" t="s">
        <v>59</v>
      </c>
      <c r="FV34" s="177">
        <v>3</v>
      </c>
      <c r="FW34" s="177" t="s">
        <v>5448</v>
      </c>
      <c r="FX34" s="177" t="s">
        <v>5447</v>
      </c>
      <c r="FY34" s="174">
        <v>44363</v>
      </c>
      <c r="FZ34" s="184" t="s">
        <v>5290</v>
      </c>
      <c r="GA34" s="184">
        <v>1</v>
      </c>
      <c r="GB34" s="184" t="s">
        <v>4078</v>
      </c>
      <c r="GC34" s="184" t="s">
        <v>21</v>
      </c>
      <c r="GD34" s="184">
        <v>2</v>
      </c>
      <c r="GE34" s="184" t="s">
        <v>14</v>
      </c>
      <c r="GF34" s="184" t="s">
        <v>14</v>
      </c>
      <c r="GG34" s="185">
        <v>44360</v>
      </c>
      <c r="GH34" s="183" t="s">
        <v>5296</v>
      </c>
      <c r="GI34" s="177">
        <v>2</v>
      </c>
      <c r="GJ34" s="177" t="s">
        <v>4078</v>
      </c>
      <c r="GK34" s="177" t="s">
        <v>21</v>
      </c>
      <c r="GL34" s="177">
        <v>2</v>
      </c>
      <c r="GM34" s="177" t="s">
        <v>14</v>
      </c>
      <c r="GN34" s="177" t="s">
        <v>14</v>
      </c>
      <c r="GO34" s="174">
        <v>44360</v>
      </c>
      <c r="GP34" s="184" t="s">
        <v>5291</v>
      </c>
      <c r="GQ34" s="184">
        <v>3</v>
      </c>
      <c r="GR34" s="184" t="s">
        <v>4078</v>
      </c>
      <c r="GS34" s="184" t="s">
        <v>21</v>
      </c>
      <c r="GT34" s="184">
        <v>2</v>
      </c>
      <c r="GU34" s="184" t="s">
        <v>14</v>
      </c>
      <c r="GV34" s="184" t="s">
        <v>14</v>
      </c>
      <c r="GW34" s="185">
        <v>44360</v>
      </c>
      <c r="GX34" s="183" t="s">
        <v>5297</v>
      </c>
      <c r="GY34" s="177">
        <v>2</v>
      </c>
      <c r="GZ34" s="177" t="s">
        <v>4078</v>
      </c>
      <c r="HA34" s="177" t="s">
        <v>21</v>
      </c>
      <c r="HB34" s="177">
        <v>2</v>
      </c>
      <c r="HC34" s="177" t="s">
        <v>14</v>
      </c>
      <c r="HD34" s="177" t="s">
        <v>14</v>
      </c>
      <c r="HE34" s="174">
        <v>44360</v>
      </c>
      <c r="HF34" s="184" t="s">
        <v>5289</v>
      </c>
      <c r="HG34" s="184">
        <v>2</v>
      </c>
      <c r="HH34" s="184" t="s">
        <v>4078</v>
      </c>
      <c r="HI34" s="184" t="s">
        <v>21</v>
      </c>
      <c r="HJ34" s="184">
        <v>2</v>
      </c>
      <c r="HK34" s="184" t="s">
        <v>14</v>
      </c>
      <c r="HL34" s="184" t="s">
        <v>14</v>
      </c>
      <c r="HM34" s="185">
        <v>44360</v>
      </c>
      <c r="HN34" s="183" t="s">
        <v>5295</v>
      </c>
      <c r="HO34" s="177">
        <v>3</v>
      </c>
      <c r="HP34" s="177" t="s">
        <v>4078</v>
      </c>
      <c r="HQ34" s="177" t="s">
        <v>21</v>
      </c>
      <c r="HR34" s="177">
        <v>2</v>
      </c>
      <c r="HS34" s="177" t="s">
        <v>14</v>
      </c>
      <c r="HT34" s="177" t="s">
        <v>14</v>
      </c>
      <c r="HU34" s="174">
        <v>44360</v>
      </c>
      <c r="HV34" s="184" t="s">
        <v>5292</v>
      </c>
      <c r="HW34" s="184">
        <v>3</v>
      </c>
      <c r="HX34" s="184" t="s">
        <v>4078</v>
      </c>
      <c r="HY34" s="184" t="s">
        <v>21</v>
      </c>
      <c r="HZ34" s="184">
        <v>2</v>
      </c>
      <c r="IA34" s="184" t="s">
        <v>14</v>
      </c>
      <c r="IB34" s="184" t="s">
        <v>14</v>
      </c>
      <c r="IC34" s="185">
        <v>44360</v>
      </c>
      <c r="ID34" s="183" t="s">
        <v>5294</v>
      </c>
      <c r="IE34" s="177">
        <v>3</v>
      </c>
      <c r="IF34" s="177" t="s">
        <v>4078</v>
      </c>
      <c r="IG34" s="177" t="s">
        <v>21</v>
      </c>
      <c r="IH34" s="177">
        <v>2</v>
      </c>
      <c r="II34" s="177" t="s">
        <v>14</v>
      </c>
      <c r="IJ34" s="177" t="s">
        <v>14</v>
      </c>
      <c r="IK34" s="174">
        <v>44360</v>
      </c>
      <c r="IL34" s="184" t="s">
        <v>5293</v>
      </c>
      <c r="IM34" s="184">
        <v>3</v>
      </c>
      <c r="IN34" s="184" t="s">
        <v>4078</v>
      </c>
      <c r="IO34" s="184" t="s">
        <v>21</v>
      </c>
      <c r="IP34" s="184">
        <v>2</v>
      </c>
      <c r="IQ34" s="184" t="s">
        <v>14</v>
      </c>
      <c r="IR34" s="184" t="s">
        <v>14</v>
      </c>
      <c r="IS34" s="185">
        <v>44360</v>
      </c>
    </row>
    <row r="35" spans="1:253" s="179" customFormat="1" ht="12.75" customHeight="1" x14ac:dyDescent="0.2">
      <c r="A35" s="179" t="s">
        <v>173</v>
      </c>
      <c r="B35" s="179" t="s">
        <v>7685</v>
      </c>
      <c r="C35" s="179" t="s">
        <v>174</v>
      </c>
      <c r="D35" s="179" t="s">
        <v>175</v>
      </c>
      <c r="E35" s="179" t="s">
        <v>7228</v>
      </c>
      <c r="F35" s="179" t="s">
        <v>3431</v>
      </c>
      <c r="G35" s="172">
        <v>10836000</v>
      </c>
      <c r="H35" s="173" t="s">
        <v>3428</v>
      </c>
      <c r="I35" s="173" t="s">
        <v>41</v>
      </c>
      <c r="J35" s="173">
        <v>1</v>
      </c>
      <c r="K35" s="173" t="s">
        <v>3430</v>
      </c>
      <c r="L35" s="173" t="s">
        <v>3429</v>
      </c>
      <c r="M35" s="174">
        <v>44254</v>
      </c>
      <c r="N35" s="183" t="s">
        <v>1119</v>
      </c>
      <c r="O35" s="175">
        <v>3364.07</v>
      </c>
      <c r="P35" s="175" t="s">
        <v>1116</v>
      </c>
      <c r="Q35" s="175" t="s">
        <v>21</v>
      </c>
      <c r="R35" s="175">
        <v>2</v>
      </c>
      <c r="S35" s="175" t="s">
        <v>1118</v>
      </c>
      <c r="T35" s="175" t="s">
        <v>1117</v>
      </c>
      <c r="U35" s="176">
        <v>43585</v>
      </c>
      <c r="V35" s="183" t="s">
        <v>3940</v>
      </c>
      <c r="W35" s="173">
        <v>364000</v>
      </c>
      <c r="X35" s="173" t="s">
        <v>3937</v>
      </c>
      <c r="Y35" s="173" t="s">
        <v>21</v>
      </c>
      <c r="Z35" s="173">
        <v>2</v>
      </c>
      <c r="AA35" s="173" t="s">
        <v>3939</v>
      </c>
      <c r="AB35" s="173" t="s">
        <v>3938</v>
      </c>
      <c r="AC35" s="174">
        <v>44314</v>
      </c>
      <c r="AD35" s="183" t="s">
        <v>3944</v>
      </c>
      <c r="AE35" s="181">
        <v>119000</v>
      </c>
      <c r="AF35" s="181" t="s">
        <v>3941</v>
      </c>
      <c r="AG35" s="181" t="s">
        <v>21</v>
      </c>
      <c r="AH35" s="181">
        <v>2</v>
      </c>
      <c r="AI35" s="181" t="s">
        <v>3943</v>
      </c>
      <c r="AJ35" s="181" t="s">
        <v>3942</v>
      </c>
      <c r="AK35" s="182">
        <v>44314</v>
      </c>
      <c r="AL35" s="183" t="s">
        <v>3946</v>
      </c>
      <c r="AM35" s="173">
        <v>119000</v>
      </c>
      <c r="AN35" s="173" t="s">
        <v>3941</v>
      </c>
      <c r="AO35" s="173" t="s">
        <v>21</v>
      </c>
      <c r="AP35" s="173">
        <v>2</v>
      </c>
      <c r="AQ35" s="173" t="s">
        <v>3945</v>
      </c>
      <c r="AR35" s="173" t="s">
        <v>3942</v>
      </c>
      <c r="AS35" s="174">
        <v>44314</v>
      </c>
      <c r="AT35" s="184" t="s">
        <v>1115</v>
      </c>
      <c r="AU35" s="181">
        <v>0</v>
      </c>
      <c r="AV35" s="181" t="s">
        <v>14</v>
      </c>
      <c r="AW35" s="181" t="s">
        <v>14</v>
      </c>
      <c r="AX35" s="181" t="s">
        <v>14</v>
      </c>
      <c r="AY35" s="181" t="s">
        <v>14</v>
      </c>
      <c r="AZ35" s="181" t="s">
        <v>14</v>
      </c>
      <c r="BA35" s="182">
        <v>43585</v>
      </c>
      <c r="BB35" s="183" t="s">
        <v>181</v>
      </c>
      <c r="BC35" s="173" t="s">
        <v>14</v>
      </c>
      <c r="BD35" s="173">
        <v>0</v>
      </c>
      <c r="BE35" s="173" t="s">
        <v>14</v>
      </c>
      <c r="BF35" s="173" t="s">
        <v>14</v>
      </c>
      <c r="BG35" s="173">
        <v>0</v>
      </c>
      <c r="BH35" s="173">
        <v>0</v>
      </c>
      <c r="BI35" s="174">
        <v>43501</v>
      </c>
      <c r="BJ35" s="184" t="s">
        <v>5938</v>
      </c>
      <c r="BK35" s="184">
        <v>18</v>
      </c>
      <c r="BL35" s="184" t="s">
        <v>5936</v>
      </c>
      <c r="BM35" s="184" t="s">
        <v>59</v>
      </c>
      <c r="BN35" s="184">
        <v>3</v>
      </c>
      <c r="BO35" s="184" t="s">
        <v>5937</v>
      </c>
      <c r="BP35" s="181" t="s">
        <v>2146</v>
      </c>
      <c r="BQ35" s="185">
        <v>44377</v>
      </c>
      <c r="BR35" s="183" t="s">
        <v>176</v>
      </c>
      <c r="BS35" s="177" t="s">
        <v>14</v>
      </c>
      <c r="BT35" s="177">
        <v>0</v>
      </c>
      <c r="BU35" s="177" t="s">
        <v>14</v>
      </c>
      <c r="BV35" s="177" t="s">
        <v>14</v>
      </c>
      <c r="BW35" s="177">
        <v>0</v>
      </c>
      <c r="BX35" s="177">
        <v>0</v>
      </c>
      <c r="BY35" s="174">
        <v>43501</v>
      </c>
      <c r="BZ35" s="184" t="s">
        <v>177</v>
      </c>
      <c r="CA35" s="184" t="s">
        <v>14</v>
      </c>
      <c r="CB35" s="184">
        <v>0</v>
      </c>
      <c r="CC35" s="184" t="s">
        <v>14</v>
      </c>
      <c r="CD35" s="184" t="s">
        <v>14</v>
      </c>
      <c r="CE35" s="184">
        <v>0</v>
      </c>
      <c r="CF35" s="184">
        <v>0</v>
      </c>
      <c r="CG35" s="185">
        <v>43501</v>
      </c>
      <c r="CH35" s="183" t="s">
        <v>8025</v>
      </c>
      <c r="CI35" s="184" t="e">
        <v>#N/A</v>
      </c>
      <c r="CJ35" s="184" t="e">
        <v>#N/A</v>
      </c>
      <c r="CK35" s="184" t="e">
        <v>#N/A</v>
      </c>
      <c r="CL35" s="184" t="e">
        <v>#N/A</v>
      </c>
      <c r="CM35" s="184" t="e">
        <v>#N/A</v>
      </c>
      <c r="CN35" s="184" t="e">
        <v>#N/A</v>
      </c>
      <c r="CO35" s="186" t="e">
        <v>#N/A</v>
      </c>
      <c r="CP35" s="184" t="s">
        <v>180</v>
      </c>
      <c r="CQ35" s="177" t="s">
        <v>14</v>
      </c>
      <c r="CR35" s="177">
        <v>0</v>
      </c>
      <c r="CS35" s="177" t="s">
        <v>14</v>
      </c>
      <c r="CT35" s="177" t="s">
        <v>14</v>
      </c>
      <c r="CU35" s="177">
        <v>0</v>
      </c>
      <c r="CV35" s="177">
        <v>0</v>
      </c>
      <c r="CW35" s="174">
        <v>43501</v>
      </c>
      <c r="CX35" s="184" t="s">
        <v>3950</v>
      </c>
      <c r="CY35" s="181">
        <v>18000</v>
      </c>
      <c r="CZ35" s="181" t="s">
        <v>3947</v>
      </c>
      <c r="DA35" s="181" t="s">
        <v>21</v>
      </c>
      <c r="DB35" s="181">
        <v>2</v>
      </c>
      <c r="DC35" s="181" t="s">
        <v>3949</v>
      </c>
      <c r="DD35" s="181" t="s">
        <v>3948</v>
      </c>
      <c r="DE35" s="187">
        <v>44314</v>
      </c>
      <c r="DF35" s="183" t="s">
        <v>3951</v>
      </c>
      <c r="DG35" s="173">
        <v>245000</v>
      </c>
      <c r="DH35" s="177" t="s">
        <v>3947</v>
      </c>
      <c r="DI35" s="177" t="s">
        <v>21</v>
      </c>
      <c r="DJ35" s="177">
        <v>2</v>
      </c>
      <c r="DK35" s="177" t="s">
        <v>3949</v>
      </c>
      <c r="DL35" s="177" t="s">
        <v>3948</v>
      </c>
      <c r="DM35" s="174">
        <v>44314</v>
      </c>
      <c r="DN35" s="184" t="s">
        <v>3952</v>
      </c>
      <c r="DO35" s="181">
        <v>101000</v>
      </c>
      <c r="DP35" s="184" t="s">
        <v>3947</v>
      </c>
      <c r="DQ35" s="184" t="s">
        <v>21</v>
      </c>
      <c r="DR35" s="184">
        <v>2</v>
      </c>
      <c r="DS35" s="184" t="s">
        <v>3949</v>
      </c>
      <c r="DT35" s="184" t="s">
        <v>3948</v>
      </c>
      <c r="DU35" s="185">
        <v>44314</v>
      </c>
      <c r="DV35" s="183" t="s">
        <v>3953</v>
      </c>
      <c r="DW35" s="173">
        <v>18000</v>
      </c>
      <c r="DX35" s="177" t="s">
        <v>3947</v>
      </c>
      <c r="DY35" s="177" t="s">
        <v>21</v>
      </c>
      <c r="DZ35" s="177">
        <v>2</v>
      </c>
      <c r="EA35" s="177" t="s">
        <v>3949</v>
      </c>
      <c r="EB35" s="177" t="s">
        <v>3948</v>
      </c>
      <c r="EC35" s="174">
        <v>44314</v>
      </c>
      <c r="ED35" s="184" t="s">
        <v>3954</v>
      </c>
      <c r="EE35" s="181">
        <v>0</v>
      </c>
      <c r="EF35" s="184" t="s">
        <v>3947</v>
      </c>
      <c r="EG35" s="184" t="s">
        <v>21</v>
      </c>
      <c r="EH35" s="184">
        <v>2</v>
      </c>
      <c r="EI35" s="184" t="s">
        <v>3949</v>
      </c>
      <c r="EJ35" s="184" t="s">
        <v>3948</v>
      </c>
      <c r="EK35" s="185">
        <v>44314</v>
      </c>
      <c r="EL35" s="183" t="s">
        <v>3955</v>
      </c>
      <c r="EM35" s="173">
        <v>0</v>
      </c>
      <c r="EN35" s="177" t="s">
        <v>3947</v>
      </c>
      <c r="EO35" s="177" t="s">
        <v>21</v>
      </c>
      <c r="EP35" s="177">
        <v>2</v>
      </c>
      <c r="EQ35" s="177" t="s">
        <v>3949</v>
      </c>
      <c r="ER35" s="177" t="s">
        <v>3948</v>
      </c>
      <c r="ES35" s="174">
        <v>44314</v>
      </c>
      <c r="ET35" s="184" t="s">
        <v>2727</v>
      </c>
      <c r="EU35" s="184">
        <v>24</v>
      </c>
      <c r="EV35" s="184" t="s">
        <v>2706</v>
      </c>
      <c r="EW35" s="184" t="s">
        <v>21</v>
      </c>
      <c r="EX35" s="184">
        <v>2</v>
      </c>
      <c r="EY35" s="184" t="s">
        <v>2726</v>
      </c>
      <c r="EZ35" s="184" t="s">
        <v>2146</v>
      </c>
      <c r="FA35" s="185">
        <v>44187</v>
      </c>
      <c r="FB35" s="183" t="s">
        <v>179</v>
      </c>
      <c r="FC35" s="177">
        <v>2</v>
      </c>
      <c r="FD35" s="177">
        <v>0</v>
      </c>
      <c r="FE35" s="177" t="s">
        <v>21</v>
      </c>
      <c r="FF35" s="177">
        <v>2</v>
      </c>
      <c r="FG35" s="177" t="s">
        <v>178</v>
      </c>
      <c r="FH35" s="177">
        <v>0</v>
      </c>
      <c r="FI35" s="174">
        <v>43501</v>
      </c>
      <c r="FJ35" s="183" t="s">
        <v>182</v>
      </c>
      <c r="FK35" s="184" t="s">
        <v>14</v>
      </c>
      <c r="FL35" s="184">
        <v>0</v>
      </c>
      <c r="FM35" s="184" t="s">
        <v>14</v>
      </c>
      <c r="FN35" s="184" t="s">
        <v>14</v>
      </c>
      <c r="FO35" s="184">
        <v>0</v>
      </c>
      <c r="FP35" s="181">
        <v>0</v>
      </c>
      <c r="FQ35" s="182">
        <v>43501</v>
      </c>
      <c r="FR35" s="183" t="s">
        <v>183</v>
      </c>
      <c r="FS35" s="177" t="s">
        <v>14</v>
      </c>
      <c r="FT35" s="177">
        <v>0</v>
      </c>
      <c r="FU35" s="177" t="s">
        <v>14</v>
      </c>
      <c r="FV35" s="177" t="s">
        <v>14</v>
      </c>
      <c r="FW35" s="177">
        <v>0</v>
      </c>
      <c r="FX35" s="177">
        <v>0</v>
      </c>
      <c r="FY35" s="174">
        <v>43501</v>
      </c>
      <c r="FZ35" s="184" t="s">
        <v>4710</v>
      </c>
      <c r="GA35" s="184">
        <v>0</v>
      </c>
      <c r="GB35" s="184" t="s">
        <v>4078</v>
      </c>
      <c r="GC35" s="184" t="s">
        <v>21</v>
      </c>
      <c r="GD35" s="184">
        <v>2</v>
      </c>
      <c r="GE35" s="184" t="s">
        <v>14</v>
      </c>
      <c r="GF35" s="184" t="s">
        <v>14</v>
      </c>
      <c r="GG35" s="185">
        <v>44355</v>
      </c>
      <c r="GH35" s="183" t="s">
        <v>4716</v>
      </c>
      <c r="GI35" s="177">
        <v>0</v>
      </c>
      <c r="GJ35" s="177" t="s">
        <v>4078</v>
      </c>
      <c r="GK35" s="177" t="s">
        <v>21</v>
      </c>
      <c r="GL35" s="177">
        <v>2</v>
      </c>
      <c r="GM35" s="177" t="s">
        <v>14</v>
      </c>
      <c r="GN35" s="177" t="s">
        <v>14</v>
      </c>
      <c r="GO35" s="174">
        <v>44355</v>
      </c>
      <c r="GP35" s="184" t="s">
        <v>4711</v>
      </c>
      <c r="GQ35" s="184">
        <v>2</v>
      </c>
      <c r="GR35" s="184" t="s">
        <v>4078</v>
      </c>
      <c r="GS35" s="184" t="s">
        <v>21</v>
      </c>
      <c r="GT35" s="184">
        <v>2</v>
      </c>
      <c r="GU35" s="184" t="s">
        <v>14</v>
      </c>
      <c r="GV35" s="184" t="s">
        <v>14</v>
      </c>
      <c r="GW35" s="185">
        <v>44355</v>
      </c>
      <c r="GX35" s="183" t="s">
        <v>4717</v>
      </c>
      <c r="GY35" s="177">
        <v>0</v>
      </c>
      <c r="GZ35" s="177" t="s">
        <v>4078</v>
      </c>
      <c r="HA35" s="177" t="s">
        <v>21</v>
      </c>
      <c r="HB35" s="177">
        <v>2</v>
      </c>
      <c r="HC35" s="177" t="s">
        <v>14</v>
      </c>
      <c r="HD35" s="177" t="s">
        <v>14</v>
      </c>
      <c r="HE35" s="174">
        <v>44355</v>
      </c>
      <c r="HF35" s="184" t="s">
        <v>4709</v>
      </c>
      <c r="HG35" s="184">
        <v>2</v>
      </c>
      <c r="HH35" s="184" t="s">
        <v>4078</v>
      </c>
      <c r="HI35" s="184" t="s">
        <v>21</v>
      </c>
      <c r="HJ35" s="184">
        <v>2</v>
      </c>
      <c r="HK35" s="184" t="s">
        <v>14</v>
      </c>
      <c r="HL35" s="184" t="s">
        <v>14</v>
      </c>
      <c r="HM35" s="185">
        <v>44355</v>
      </c>
      <c r="HN35" s="183" t="s">
        <v>4715</v>
      </c>
      <c r="HO35" s="177">
        <v>2</v>
      </c>
      <c r="HP35" s="177" t="s">
        <v>4078</v>
      </c>
      <c r="HQ35" s="177" t="s">
        <v>21</v>
      </c>
      <c r="HR35" s="177">
        <v>2</v>
      </c>
      <c r="HS35" s="177" t="s">
        <v>14</v>
      </c>
      <c r="HT35" s="177" t="s">
        <v>14</v>
      </c>
      <c r="HU35" s="174">
        <v>44355</v>
      </c>
      <c r="HV35" s="184" t="s">
        <v>4712</v>
      </c>
      <c r="HW35" s="184">
        <v>1</v>
      </c>
      <c r="HX35" s="184" t="s">
        <v>4078</v>
      </c>
      <c r="HY35" s="184" t="s">
        <v>21</v>
      </c>
      <c r="HZ35" s="184">
        <v>2</v>
      </c>
      <c r="IA35" s="184" t="s">
        <v>14</v>
      </c>
      <c r="IB35" s="184" t="s">
        <v>14</v>
      </c>
      <c r="IC35" s="185">
        <v>44355</v>
      </c>
      <c r="ID35" s="183" t="s">
        <v>4714</v>
      </c>
      <c r="IE35" s="177">
        <v>0</v>
      </c>
      <c r="IF35" s="177" t="s">
        <v>4078</v>
      </c>
      <c r="IG35" s="177" t="s">
        <v>21</v>
      </c>
      <c r="IH35" s="177">
        <v>2</v>
      </c>
      <c r="II35" s="177" t="s">
        <v>14</v>
      </c>
      <c r="IJ35" s="177" t="s">
        <v>14</v>
      </c>
      <c r="IK35" s="174">
        <v>44355</v>
      </c>
      <c r="IL35" s="184" t="s">
        <v>4713</v>
      </c>
      <c r="IM35" s="184">
        <v>0</v>
      </c>
      <c r="IN35" s="184" t="s">
        <v>4078</v>
      </c>
      <c r="IO35" s="184" t="s">
        <v>21</v>
      </c>
      <c r="IP35" s="184">
        <v>2</v>
      </c>
      <c r="IQ35" s="184" t="s">
        <v>14</v>
      </c>
      <c r="IR35" s="184" t="s">
        <v>14</v>
      </c>
      <c r="IS35" s="185">
        <v>44355</v>
      </c>
    </row>
    <row r="36" spans="1:253" s="179" customFormat="1" ht="12.75" customHeight="1" x14ac:dyDescent="0.2">
      <c r="A36" s="179" t="s">
        <v>487</v>
      </c>
      <c r="B36" s="179" t="s">
        <v>7672</v>
      </c>
      <c r="C36" s="179" t="s">
        <v>488</v>
      </c>
      <c r="D36" s="179" t="s">
        <v>489</v>
      </c>
      <c r="E36" s="179" t="s">
        <v>7231</v>
      </c>
      <c r="F36" s="179" t="s">
        <v>2328</v>
      </c>
      <c r="G36" s="172">
        <v>14900000</v>
      </c>
      <c r="H36" s="173" t="s">
        <v>2310</v>
      </c>
      <c r="I36" s="173" t="s">
        <v>41</v>
      </c>
      <c r="J36" s="173">
        <v>1</v>
      </c>
      <c r="K36" s="173" t="s">
        <v>2327</v>
      </c>
      <c r="L36" s="173" t="s">
        <v>2311</v>
      </c>
      <c r="M36" s="174">
        <v>44110</v>
      </c>
      <c r="N36" s="183" t="s">
        <v>2416</v>
      </c>
      <c r="O36" s="175">
        <v>107160</v>
      </c>
      <c r="P36" s="175" t="s">
        <v>529</v>
      </c>
      <c r="Q36" s="175" t="s">
        <v>41</v>
      </c>
      <c r="R36" s="175">
        <v>1</v>
      </c>
      <c r="S36" s="175" t="s">
        <v>2410</v>
      </c>
      <c r="T36" s="175" t="s">
        <v>2415</v>
      </c>
      <c r="U36" s="176">
        <v>44111</v>
      </c>
      <c r="V36" s="183" t="s">
        <v>2325</v>
      </c>
      <c r="W36" s="173">
        <v>14900000</v>
      </c>
      <c r="X36" s="173" t="s">
        <v>2310</v>
      </c>
      <c r="Y36" s="173" t="s">
        <v>41</v>
      </c>
      <c r="Z36" s="173">
        <v>1</v>
      </c>
      <c r="AA36" s="173" t="s">
        <v>2324</v>
      </c>
      <c r="AB36" s="173" t="s">
        <v>2311</v>
      </c>
      <c r="AC36" s="174">
        <v>44110</v>
      </c>
      <c r="AD36" s="183" t="s">
        <v>2319</v>
      </c>
      <c r="AE36" s="181">
        <v>5500000</v>
      </c>
      <c r="AF36" s="181" t="s">
        <v>2310</v>
      </c>
      <c r="AG36" s="181" t="s">
        <v>41</v>
      </c>
      <c r="AH36" s="181">
        <v>1</v>
      </c>
      <c r="AI36" s="181" t="s">
        <v>2318</v>
      </c>
      <c r="AJ36" s="181" t="s">
        <v>2311</v>
      </c>
      <c r="AK36" s="182">
        <v>44110</v>
      </c>
      <c r="AL36" s="183" t="s">
        <v>2323</v>
      </c>
      <c r="AM36" s="173">
        <v>242000</v>
      </c>
      <c r="AN36" s="173" t="s">
        <v>2320</v>
      </c>
      <c r="AO36" s="173" t="s">
        <v>21</v>
      </c>
      <c r="AP36" s="173">
        <v>2</v>
      </c>
      <c r="AQ36" s="173" t="s">
        <v>2322</v>
      </c>
      <c r="AR36" s="173" t="s">
        <v>2321</v>
      </c>
      <c r="AS36" s="174">
        <v>44110</v>
      </c>
      <c r="AT36" s="184" t="s">
        <v>493</v>
      </c>
      <c r="AU36" s="181" t="s">
        <v>14</v>
      </c>
      <c r="AV36" s="181">
        <v>0</v>
      </c>
      <c r="AW36" s="181" t="s">
        <v>21</v>
      </c>
      <c r="AX36" s="181">
        <v>2</v>
      </c>
      <c r="AY36" s="181">
        <v>0</v>
      </c>
      <c r="AZ36" s="181">
        <v>0</v>
      </c>
      <c r="BA36" s="182">
        <v>43510</v>
      </c>
      <c r="BB36" s="183" t="s">
        <v>2317</v>
      </c>
      <c r="BC36" s="173">
        <v>1678</v>
      </c>
      <c r="BD36" s="173" t="s">
        <v>2314</v>
      </c>
      <c r="BE36" s="173" t="s">
        <v>41</v>
      </c>
      <c r="BF36" s="173">
        <v>1</v>
      </c>
      <c r="BG36" s="173" t="s">
        <v>2316</v>
      </c>
      <c r="BH36" s="173" t="s">
        <v>2315</v>
      </c>
      <c r="BI36" s="174">
        <v>44110</v>
      </c>
      <c r="BJ36" s="184" t="s">
        <v>2915</v>
      </c>
      <c r="BK36" s="184">
        <v>1876</v>
      </c>
      <c r="BL36" s="184" t="s">
        <v>2912</v>
      </c>
      <c r="BM36" s="184" t="s">
        <v>21</v>
      </c>
      <c r="BN36" s="184">
        <v>2</v>
      </c>
      <c r="BO36" s="184" t="s">
        <v>2914</v>
      </c>
      <c r="BP36" s="181" t="s">
        <v>2913</v>
      </c>
      <c r="BQ36" s="185">
        <v>44224</v>
      </c>
      <c r="BR36" s="183" t="s">
        <v>490</v>
      </c>
      <c r="BS36" s="177">
        <v>0</v>
      </c>
      <c r="BT36" s="177">
        <v>0</v>
      </c>
      <c r="BU36" s="177" t="s">
        <v>21</v>
      </c>
      <c r="BV36" s="177">
        <v>2</v>
      </c>
      <c r="BW36" s="177">
        <v>0</v>
      </c>
      <c r="BX36" s="177">
        <v>0</v>
      </c>
      <c r="BY36" s="174">
        <v>43510</v>
      </c>
      <c r="BZ36" s="184" t="s">
        <v>491</v>
      </c>
      <c r="CA36" s="184">
        <v>0</v>
      </c>
      <c r="CB36" s="184">
        <v>0</v>
      </c>
      <c r="CC36" s="184" t="s">
        <v>21</v>
      </c>
      <c r="CD36" s="184">
        <v>2</v>
      </c>
      <c r="CE36" s="184">
        <v>0</v>
      </c>
      <c r="CF36" s="184">
        <v>0</v>
      </c>
      <c r="CG36" s="185">
        <v>43510</v>
      </c>
      <c r="CH36" s="183" t="s">
        <v>8026</v>
      </c>
      <c r="CI36" s="184" t="e">
        <v>#N/A</v>
      </c>
      <c r="CJ36" s="184" t="e">
        <v>#N/A</v>
      </c>
      <c r="CK36" s="184" t="e">
        <v>#N/A</v>
      </c>
      <c r="CL36" s="184" t="e">
        <v>#N/A</v>
      </c>
      <c r="CM36" s="184" t="e">
        <v>#N/A</v>
      </c>
      <c r="CN36" s="184" t="e">
        <v>#N/A</v>
      </c>
      <c r="CO36" s="186" t="e">
        <v>#N/A</v>
      </c>
      <c r="CP36" s="184" t="s">
        <v>492</v>
      </c>
      <c r="CQ36" s="177" t="s">
        <v>14</v>
      </c>
      <c r="CR36" s="177">
        <v>0</v>
      </c>
      <c r="CS36" s="177" t="s">
        <v>21</v>
      </c>
      <c r="CT36" s="177">
        <v>2</v>
      </c>
      <c r="CU36" s="177">
        <v>0</v>
      </c>
      <c r="CV36" s="177">
        <v>0</v>
      </c>
      <c r="CW36" s="174">
        <v>43510</v>
      </c>
      <c r="CX36" s="184" t="s">
        <v>2326</v>
      </c>
      <c r="CY36" s="181">
        <v>3300000</v>
      </c>
      <c r="CZ36" s="181" t="s">
        <v>2921</v>
      </c>
      <c r="DA36" s="181" t="s">
        <v>21</v>
      </c>
      <c r="DB36" s="181">
        <v>2</v>
      </c>
      <c r="DC36" s="181" t="s">
        <v>2312</v>
      </c>
      <c r="DD36" s="181" t="s">
        <v>2922</v>
      </c>
      <c r="DE36" s="187">
        <v>44224</v>
      </c>
      <c r="DF36" s="183" t="s">
        <v>2923</v>
      </c>
      <c r="DG36" s="173">
        <v>4931000</v>
      </c>
      <c r="DH36" s="177" t="s">
        <v>2921</v>
      </c>
      <c r="DI36" s="177" t="s">
        <v>21</v>
      </c>
      <c r="DJ36" s="177">
        <v>2</v>
      </c>
      <c r="DK36" s="177" t="s">
        <v>2312</v>
      </c>
      <c r="DL36" s="177" t="s">
        <v>2922</v>
      </c>
      <c r="DM36" s="174">
        <v>44224</v>
      </c>
      <c r="DN36" s="184" t="s">
        <v>2924</v>
      </c>
      <c r="DO36" s="181">
        <v>6669000</v>
      </c>
      <c r="DP36" s="184" t="s">
        <v>2921</v>
      </c>
      <c r="DQ36" s="184" t="s">
        <v>21</v>
      </c>
      <c r="DR36" s="184">
        <v>2</v>
      </c>
      <c r="DS36" s="184" t="s">
        <v>2312</v>
      </c>
      <c r="DT36" s="184" t="s">
        <v>2922</v>
      </c>
      <c r="DU36" s="185">
        <v>44224</v>
      </c>
      <c r="DV36" s="183" t="s">
        <v>2925</v>
      </c>
      <c r="DW36" s="173">
        <v>2872000</v>
      </c>
      <c r="DX36" s="177" t="s">
        <v>2921</v>
      </c>
      <c r="DY36" s="177" t="s">
        <v>21</v>
      </c>
      <c r="DZ36" s="177">
        <v>2</v>
      </c>
      <c r="EA36" s="177" t="s">
        <v>2312</v>
      </c>
      <c r="EB36" s="177" t="s">
        <v>2922</v>
      </c>
      <c r="EC36" s="174">
        <v>44224</v>
      </c>
      <c r="ED36" s="184" t="s">
        <v>2926</v>
      </c>
      <c r="EE36" s="181">
        <v>428000</v>
      </c>
      <c r="EF36" s="184" t="s">
        <v>2921</v>
      </c>
      <c r="EG36" s="184" t="s">
        <v>21</v>
      </c>
      <c r="EH36" s="184">
        <v>2</v>
      </c>
      <c r="EI36" s="184" t="s">
        <v>2312</v>
      </c>
      <c r="EJ36" s="184" t="s">
        <v>2922</v>
      </c>
      <c r="EK36" s="185">
        <v>44224</v>
      </c>
      <c r="EL36" s="183" t="s">
        <v>2313</v>
      </c>
      <c r="EM36" s="173">
        <v>0</v>
      </c>
      <c r="EN36" s="177" t="s">
        <v>2310</v>
      </c>
      <c r="EO36" s="177" t="s">
        <v>21</v>
      </c>
      <c r="EP36" s="177">
        <v>2</v>
      </c>
      <c r="EQ36" s="177" t="s">
        <v>2312</v>
      </c>
      <c r="ER36" s="177" t="s">
        <v>2311</v>
      </c>
      <c r="ES36" s="174">
        <v>44110</v>
      </c>
      <c r="ET36" s="184" t="s">
        <v>2919</v>
      </c>
      <c r="EU36" s="184">
        <v>1937</v>
      </c>
      <c r="EV36" s="184" t="s">
        <v>2916</v>
      </c>
      <c r="EW36" s="184" t="s">
        <v>21</v>
      </c>
      <c r="EX36" s="184">
        <v>2</v>
      </c>
      <c r="EY36" s="184" t="s">
        <v>2918</v>
      </c>
      <c r="EZ36" s="184" t="s">
        <v>2917</v>
      </c>
      <c r="FA36" s="185">
        <v>44224</v>
      </c>
      <c r="FB36" s="183" t="s">
        <v>1217</v>
      </c>
      <c r="FC36" s="177">
        <v>3</v>
      </c>
      <c r="FD36" s="177">
        <v>0</v>
      </c>
      <c r="FE36" s="177" t="s">
        <v>21</v>
      </c>
      <c r="FF36" s="177">
        <v>2</v>
      </c>
      <c r="FG36" s="177" t="s">
        <v>1216</v>
      </c>
      <c r="FH36" s="177">
        <v>0</v>
      </c>
      <c r="FI36" s="174">
        <v>43644</v>
      </c>
      <c r="FJ36" s="183" t="s">
        <v>494</v>
      </c>
      <c r="FK36" s="184" t="s">
        <v>14</v>
      </c>
      <c r="FL36" s="184">
        <v>0</v>
      </c>
      <c r="FM36" s="184" t="s">
        <v>21</v>
      </c>
      <c r="FN36" s="184">
        <v>2</v>
      </c>
      <c r="FO36" s="184">
        <v>0</v>
      </c>
      <c r="FP36" s="181">
        <v>0</v>
      </c>
      <c r="FQ36" s="182">
        <v>43510</v>
      </c>
      <c r="FR36" s="183" t="s">
        <v>495</v>
      </c>
      <c r="FS36" s="177" t="s">
        <v>14</v>
      </c>
      <c r="FT36" s="177">
        <v>0</v>
      </c>
      <c r="FU36" s="177" t="s">
        <v>21</v>
      </c>
      <c r="FV36" s="177">
        <v>2</v>
      </c>
      <c r="FW36" s="177">
        <v>0</v>
      </c>
      <c r="FX36" s="177">
        <v>0</v>
      </c>
      <c r="FY36" s="174">
        <v>43510</v>
      </c>
      <c r="FZ36" s="184" t="s">
        <v>4453</v>
      </c>
      <c r="GA36" s="184">
        <v>0</v>
      </c>
      <c r="GB36" s="184" t="s">
        <v>4078</v>
      </c>
      <c r="GC36" s="184" t="s">
        <v>21</v>
      </c>
      <c r="GD36" s="184">
        <v>2</v>
      </c>
      <c r="GE36" s="184" t="s">
        <v>14</v>
      </c>
      <c r="GF36" s="184" t="s">
        <v>14</v>
      </c>
      <c r="GG36" s="185">
        <v>44350</v>
      </c>
      <c r="GH36" s="183" t="s">
        <v>4455</v>
      </c>
      <c r="GI36" s="177">
        <v>1</v>
      </c>
      <c r="GJ36" s="177" t="s">
        <v>4078</v>
      </c>
      <c r="GK36" s="177" t="s">
        <v>21</v>
      </c>
      <c r="GL36" s="177">
        <v>2</v>
      </c>
      <c r="GM36" s="177" t="s">
        <v>14</v>
      </c>
      <c r="GN36" s="177" t="s">
        <v>14</v>
      </c>
      <c r="GO36" s="174">
        <v>44350</v>
      </c>
      <c r="GP36" s="184" t="s">
        <v>4513</v>
      </c>
      <c r="GQ36" s="184">
        <v>1</v>
      </c>
      <c r="GR36" s="184" t="s">
        <v>4078</v>
      </c>
      <c r="GS36" s="184" t="s">
        <v>21</v>
      </c>
      <c r="GT36" s="184">
        <v>2</v>
      </c>
      <c r="GU36" s="184" t="s">
        <v>14</v>
      </c>
      <c r="GV36" s="184" t="s">
        <v>14</v>
      </c>
      <c r="GW36" s="185">
        <v>44351</v>
      </c>
      <c r="GX36" s="183" t="s">
        <v>4517</v>
      </c>
      <c r="GY36" s="177">
        <v>0</v>
      </c>
      <c r="GZ36" s="177" t="s">
        <v>4078</v>
      </c>
      <c r="HA36" s="177" t="s">
        <v>21</v>
      </c>
      <c r="HB36" s="177">
        <v>2</v>
      </c>
      <c r="HC36" s="177" t="s">
        <v>14</v>
      </c>
      <c r="HD36" s="177" t="s">
        <v>14</v>
      </c>
      <c r="HE36" s="174">
        <v>44351</v>
      </c>
      <c r="HF36" s="184" t="s">
        <v>4452</v>
      </c>
      <c r="HG36" s="184">
        <v>0</v>
      </c>
      <c r="HH36" s="184" t="s">
        <v>4078</v>
      </c>
      <c r="HI36" s="184" t="s">
        <v>21</v>
      </c>
      <c r="HJ36" s="184">
        <v>2</v>
      </c>
      <c r="HK36" s="184" t="s">
        <v>14</v>
      </c>
      <c r="HL36" s="184" t="s">
        <v>14</v>
      </c>
      <c r="HM36" s="185">
        <v>44350</v>
      </c>
      <c r="HN36" s="183" t="s">
        <v>4454</v>
      </c>
      <c r="HO36" s="177">
        <v>2</v>
      </c>
      <c r="HP36" s="177" t="s">
        <v>4078</v>
      </c>
      <c r="HQ36" s="177" t="s">
        <v>21</v>
      </c>
      <c r="HR36" s="177">
        <v>2</v>
      </c>
      <c r="HS36" s="177" t="s">
        <v>14</v>
      </c>
      <c r="HT36" s="177" t="s">
        <v>14</v>
      </c>
      <c r="HU36" s="174">
        <v>44350</v>
      </c>
      <c r="HV36" s="184" t="s">
        <v>4514</v>
      </c>
      <c r="HW36" s="184">
        <v>1</v>
      </c>
      <c r="HX36" s="184" t="s">
        <v>4078</v>
      </c>
      <c r="HY36" s="184" t="s">
        <v>21</v>
      </c>
      <c r="HZ36" s="184">
        <v>2</v>
      </c>
      <c r="IA36" s="184" t="s">
        <v>14</v>
      </c>
      <c r="IB36" s="184" t="s">
        <v>14</v>
      </c>
      <c r="IC36" s="185">
        <v>44351</v>
      </c>
      <c r="ID36" s="183" t="s">
        <v>4516</v>
      </c>
      <c r="IE36" s="177">
        <v>0</v>
      </c>
      <c r="IF36" s="177" t="s">
        <v>4078</v>
      </c>
      <c r="IG36" s="177" t="s">
        <v>21</v>
      </c>
      <c r="IH36" s="177">
        <v>2</v>
      </c>
      <c r="II36" s="177" t="s">
        <v>14</v>
      </c>
      <c r="IJ36" s="177" t="s">
        <v>14</v>
      </c>
      <c r="IK36" s="174">
        <v>44351</v>
      </c>
      <c r="IL36" s="184" t="s">
        <v>4515</v>
      </c>
      <c r="IM36" s="184">
        <v>2</v>
      </c>
      <c r="IN36" s="184" t="s">
        <v>4078</v>
      </c>
      <c r="IO36" s="184" t="s">
        <v>21</v>
      </c>
      <c r="IP36" s="184">
        <v>2</v>
      </c>
      <c r="IQ36" s="184" t="s">
        <v>14</v>
      </c>
      <c r="IR36" s="184" t="s">
        <v>14</v>
      </c>
      <c r="IS36" s="185">
        <v>44351</v>
      </c>
    </row>
    <row r="37" spans="1:253" s="179" customFormat="1" ht="12.75" customHeight="1" x14ac:dyDescent="0.2">
      <c r="A37" s="179" t="s">
        <v>2601</v>
      </c>
      <c r="B37" s="179" t="s">
        <v>7738</v>
      </c>
      <c r="C37" s="179" t="s">
        <v>2602</v>
      </c>
      <c r="D37" s="179" t="s">
        <v>489</v>
      </c>
      <c r="E37" s="179" t="s">
        <v>7231</v>
      </c>
      <c r="F37" s="179" t="s">
        <v>2618</v>
      </c>
      <c r="G37" s="172">
        <v>14900000</v>
      </c>
      <c r="H37" s="173" t="s">
        <v>2310</v>
      </c>
      <c r="I37" s="173" t="s">
        <v>41</v>
      </c>
      <c r="J37" s="173">
        <v>1</v>
      </c>
      <c r="K37" s="173" t="s">
        <v>2327</v>
      </c>
      <c r="L37" s="173" t="s">
        <v>2311</v>
      </c>
      <c r="M37" s="174">
        <v>44165</v>
      </c>
      <c r="N37" s="183" t="s">
        <v>2930</v>
      </c>
      <c r="O37" s="175">
        <v>96841</v>
      </c>
      <c r="P37" s="175" t="s">
        <v>2927</v>
      </c>
      <c r="Q37" s="175" t="s">
        <v>21</v>
      </c>
      <c r="R37" s="175">
        <v>2</v>
      </c>
      <c r="S37" s="175" t="s">
        <v>2929</v>
      </c>
      <c r="T37" s="175" t="s">
        <v>2928</v>
      </c>
      <c r="U37" s="176">
        <v>44224</v>
      </c>
      <c r="V37" s="183" t="s">
        <v>2932</v>
      </c>
      <c r="W37" s="173">
        <v>9540000</v>
      </c>
      <c r="X37" s="173" t="s">
        <v>2927</v>
      </c>
      <c r="Y37" s="173" t="s">
        <v>21</v>
      </c>
      <c r="Z37" s="173">
        <v>2</v>
      </c>
      <c r="AA37" s="173" t="s">
        <v>2931</v>
      </c>
      <c r="AB37" s="173" t="s">
        <v>2928</v>
      </c>
      <c r="AC37" s="174">
        <v>44224</v>
      </c>
      <c r="AD37" s="183" t="s">
        <v>2936</v>
      </c>
      <c r="AE37" s="181">
        <v>2439000</v>
      </c>
      <c r="AF37" s="181" t="s">
        <v>2933</v>
      </c>
      <c r="AG37" s="181" t="s">
        <v>21</v>
      </c>
      <c r="AH37" s="181">
        <v>2</v>
      </c>
      <c r="AI37" s="181" t="s">
        <v>2935</v>
      </c>
      <c r="AJ37" s="181" t="s">
        <v>2934</v>
      </c>
      <c r="AK37" s="182">
        <v>44224</v>
      </c>
      <c r="AL37" s="183" t="s">
        <v>2939</v>
      </c>
      <c r="AM37" s="173">
        <v>210000</v>
      </c>
      <c r="AN37" s="173" t="s">
        <v>2937</v>
      </c>
      <c r="AO37" s="173" t="s">
        <v>21</v>
      </c>
      <c r="AP37" s="173">
        <v>2</v>
      </c>
      <c r="AQ37" s="173" t="s">
        <v>2938</v>
      </c>
      <c r="AR37" s="173" t="s">
        <v>2928</v>
      </c>
      <c r="AS37" s="174">
        <v>44224</v>
      </c>
      <c r="AT37" s="184" t="s">
        <v>2616</v>
      </c>
      <c r="AU37" s="181">
        <v>30</v>
      </c>
      <c r="AV37" s="181" t="s">
        <v>2603</v>
      </c>
      <c r="AW37" s="181" t="s">
        <v>21</v>
      </c>
      <c r="AX37" s="181">
        <v>2</v>
      </c>
      <c r="AY37" s="181" t="s">
        <v>2615</v>
      </c>
      <c r="AZ37" s="181" t="s">
        <v>2604</v>
      </c>
      <c r="BA37" s="182">
        <v>44165</v>
      </c>
      <c r="BB37" s="183" t="s">
        <v>2614</v>
      </c>
      <c r="BC37" s="173" t="s">
        <v>14</v>
      </c>
      <c r="BD37" s="173" t="s">
        <v>14</v>
      </c>
      <c r="BE37" s="173" t="s">
        <v>14</v>
      </c>
      <c r="BF37" s="173" t="s">
        <v>14</v>
      </c>
      <c r="BG37" s="173" t="s">
        <v>14</v>
      </c>
      <c r="BH37" s="173" t="s">
        <v>14</v>
      </c>
      <c r="BI37" s="174">
        <v>44165</v>
      </c>
      <c r="BJ37" s="184" t="s">
        <v>2941</v>
      </c>
      <c r="BK37" s="184">
        <v>61</v>
      </c>
      <c r="BL37" s="184" t="s">
        <v>2937</v>
      </c>
      <c r="BM37" s="184" t="s">
        <v>21</v>
      </c>
      <c r="BN37" s="184">
        <v>2</v>
      </c>
      <c r="BO37" s="184" t="s">
        <v>2940</v>
      </c>
      <c r="BP37" s="181" t="s">
        <v>2604</v>
      </c>
      <c r="BQ37" s="185">
        <v>44224</v>
      </c>
      <c r="BR37" s="183" t="s">
        <v>2606</v>
      </c>
      <c r="BS37" s="177">
        <v>74237</v>
      </c>
      <c r="BT37" s="177" t="s">
        <v>2603</v>
      </c>
      <c r="BU37" s="177" t="s">
        <v>21</v>
      </c>
      <c r="BV37" s="177">
        <v>2</v>
      </c>
      <c r="BW37" s="177" t="s">
        <v>2605</v>
      </c>
      <c r="BX37" s="177" t="s">
        <v>2604</v>
      </c>
      <c r="BY37" s="174">
        <v>44165</v>
      </c>
      <c r="BZ37" s="184" t="s">
        <v>2608</v>
      </c>
      <c r="CA37" s="184">
        <v>4133</v>
      </c>
      <c r="CB37" s="184" t="s">
        <v>2603</v>
      </c>
      <c r="CC37" s="184" t="s">
        <v>21</v>
      </c>
      <c r="CD37" s="184">
        <v>2</v>
      </c>
      <c r="CE37" s="184" t="s">
        <v>2607</v>
      </c>
      <c r="CF37" s="184" t="s">
        <v>2604</v>
      </c>
      <c r="CG37" s="185">
        <v>44165</v>
      </c>
      <c r="CH37" s="183" t="s">
        <v>8027</v>
      </c>
      <c r="CI37" s="184" t="e">
        <v>#N/A</v>
      </c>
      <c r="CJ37" s="184" t="e">
        <v>#N/A</v>
      </c>
      <c r="CK37" s="184" t="e">
        <v>#N/A</v>
      </c>
      <c r="CL37" s="184" t="e">
        <v>#N/A</v>
      </c>
      <c r="CM37" s="184" t="e">
        <v>#N/A</v>
      </c>
      <c r="CN37" s="184" t="e">
        <v>#N/A</v>
      </c>
      <c r="CO37" s="186" t="e">
        <v>#N/A</v>
      </c>
      <c r="CP37" s="184" t="s">
        <v>2611</v>
      </c>
      <c r="CQ37" s="177" t="s">
        <v>14</v>
      </c>
      <c r="CR37" s="177" t="s">
        <v>14</v>
      </c>
      <c r="CS37" s="177" t="s">
        <v>14</v>
      </c>
      <c r="CT37" s="177" t="s">
        <v>14</v>
      </c>
      <c r="CU37" s="177" t="s">
        <v>14</v>
      </c>
      <c r="CV37" s="177" t="s">
        <v>14</v>
      </c>
      <c r="CW37" s="174">
        <v>44165</v>
      </c>
      <c r="CX37" s="184" t="s">
        <v>2943</v>
      </c>
      <c r="CY37" s="181">
        <v>1800000</v>
      </c>
      <c r="CZ37" s="181" t="s">
        <v>2927</v>
      </c>
      <c r="DA37" s="181" t="s">
        <v>21</v>
      </c>
      <c r="DB37" s="181">
        <v>2</v>
      </c>
      <c r="DC37" s="181" t="s">
        <v>2942</v>
      </c>
      <c r="DD37" s="181" t="s">
        <v>2928</v>
      </c>
      <c r="DE37" s="187">
        <v>44224</v>
      </c>
      <c r="DF37" s="183" t="s">
        <v>2944</v>
      </c>
      <c r="DG37" s="173">
        <v>7101000</v>
      </c>
      <c r="DH37" s="177" t="s">
        <v>2927</v>
      </c>
      <c r="DI37" s="177" t="s">
        <v>21</v>
      </c>
      <c r="DJ37" s="177">
        <v>2</v>
      </c>
      <c r="DK37" s="177" t="s">
        <v>2942</v>
      </c>
      <c r="DL37" s="177" t="s">
        <v>2928</v>
      </c>
      <c r="DM37" s="174">
        <v>44224</v>
      </c>
      <c r="DN37" s="184" t="s">
        <v>2945</v>
      </c>
      <c r="DO37" s="181">
        <v>639000</v>
      </c>
      <c r="DP37" s="184" t="s">
        <v>2927</v>
      </c>
      <c r="DQ37" s="184" t="s">
        <v>21</v>
      </c>
      <c r="DR37" s="184">
        <v>2</v>
      </c>
      <c r="DS37" s="184" t="s">
        <v>2942</v>
      </c>
      <c r="DT37" s="184" t="s">
        <v>2928</v>
      </c>
      <c r="DU37" s="185">
        <v>44224</v>
      </c>
      <c r="DV37" s="183" t="s">
        <v>2946</v>
      </c>
      <c r="DW37" s="173">
        <v>1800000</v>
      </c>
      <c r="DX37" s="177" t="s">
        <v>2927</v>
      </c>
      <c r="DY37" s="177" t="s">
        <v>21</v>
      </c>
      <c r="DZ37" s="177">
        <v>2</v>
      </c>
      <c r="EA37" s="177" t="s">
        <v>2942</v>
      </c>
      <c r="EB37" s="177" t="s">
        <v>2928</v>
      </c>
      <c r="EC37" s="174">
        <v>44224</v>
      </c>
      <c r="ED37" s="184" t="s">
        <v>2617</v>
      </c>
      <c r="EE37" s="181">
        <v>0</v>
      </c>
      <c r="EF37" s="184" t="s">
        <v>2603</v>
      </c>
      <c r="EG37" s="184" t="s">
        <v>21</v>
      </c>
      <c r="EH37" s="184">
        <v>2</v>
      </c>
      <c r="EI37" s="184" t="s">
        <v>2612</v>
      </c>
      <c r="EJ37" s="184" t="s">
        <v>2604</v>
      </c>
      <c r="EK37" s="185">
        <v>44165</v>
      </c>
      <c r="EL37" s="183" t="s">
        <v>2613</v>
      </c>
      <c r="EM37" s="173">
        <v>0</v>
      </c>
      <c r="EN37" s="177" t="s">
        <v>2603</v>
      </c>
      <c r="EO37" s="177" t="s">
        <v>21</v>
      </c>
      <c r="EP37" s="177">
        <v>2</v>
      </c>
      <c r="EQ37" s="177" t="s">
        <v>2612</v>
      </c>
      <c r="ER37" s="177" t="s">
        <v>2604</v>
      </c>
      <c r="ES37" s="174">
        <v>44165</v>
      </c>
      <c r="ET37" s="184" t="s">
        <v>2920</v>
      </c>
      <c r="EU37" s="184">
        <v>1937</v>
      </c>
      <c r="EV37" s="184" t="s">
        <v>2916</v>
      </c>
      <c r="EW37" s="184" t="s">
        <v>21</v>
      </c>
      <c r="EX37" s="184">
        <v>2</v>
      </c>
      <c r="EY37" s="184" t="s">
        <v>2918</v>
      </c>
      <c r="EZ37" s="184" t="s">
        <v>2917</v>
      </c>
      <c r="FA37" s="185">
        <v>44224</v>
      </c>
      <c r="FB37" s="183" t="s">
        <v>2610</v>
      </c>
      <c r="FC37" s="177">
        <v>3</v>
      </c>
      <c r="FD37" s="177">
        <v>0</v>
      </c>
      <c r="FE37" s="177" t="s">
        <v>21</v>
      </c>
      <c r="FF37" s="177">
        <v>2</v>
      </c>
      <c r="FG37" s="177" t="s">
        <v>2609</v>
      </c>
      <c r="FH37" s="177">
        <v>0</v>
      </c>
      <c r="FI37" s="174">
        <v>44165</v>
      </c>
      <c r="FJ37" s="183" t="s">
        <v>8028</v>
      </c>
      <c r="FK37" s="184" t="e">
        <v>#N/A</v>
      </c>
      <c r="FL37" s="184" t="e">
        <v>#N/A</v>
      </c>
      <c r="FM37" s="184" t="e">
        <v>#N/A</v>
      </c>
      <c r="FN37" s="184" t="e">
        <v>#N/A</v>
      </c>
      <c r="FO37" s="184" t="e">
        <v>#N/A</v>
      </c>
      <c r="FP37" s="181" t="e">
        <v>#N/A</v>
      </c>
      <c r="FQ37" s="182" t="e">
        <v>#N/A</v>
      </c>
      <c r="FR37" s="183" t="s">
        <v>8029</v>
      </c>
      <c r="FS37" s="177" t="e">
        <v>#N/A</v>
      </c>
      <c r="FT37" s="177" t="e">
        <v>#N/A</v>
      </c>
      <c r="FU37" s="177" t="e">
        <v>#N/A</v>
      </c>
      <c r="FV37" s="177" t="e">
        <v>#N/A</v>
      </c>
      <c r="FW37" s="177" t="e">
        <v>#N/A</v>
      </c>
      <c r="FX37" s="177" t="e">
        <v>#N/A</v>
      </c>
      <c r="FY37" s="174" t="e">
        <v>#N/A</v>
      </c>
      <c r="FZ37" s="184" t="s">
        <v>5308</v>
      </c>
      <c r="GA37" s="184">
        <v>0</v>
      </c>
      <c r="GB37" s="184" t="s">
        <v>4078</v>
      </c>
      <c r="GC37" s="184" t="s">
        <v>21</v>
      </c>
      <c r="GD37" s="184">
        <v>2</v>
      </c>
      <c r="GE37" s="184" t="s">
        <v>14</v>
      </c>
      <c r="GF37" s="184" t="s">
        <v>14</v>
      </c>
      <c r="GG37" s="185">
        <v>44361</v>
      </c>
      <c r="GH37" s="183" t="s">
        <v>5314</v>
      </c>
      <c r="GI37" s="177">
        <v>1</v>
      </c>
      <c r="GJ37" s="177" t="s">
        <v>4078</v>
      </c>
      <c r="GK37" s="177" t="s">
        <v>21</v>
      </c>
      <c r="GL37" s="177">
        <v>2</v>
      </c>
      <c r="GM37" s="177" t="s">
        <v>14</v>
      </c>
      <c r="GN37" s="177" t="s">
        <v>14</v>
      </c>
      <c r="GO37" s="174">
        <v>44361</v>
      </c>
      <c r="GP37" s="184" t="s">
        <v>5309</v>
      </c>
      <c r="GQ37" s="184">
        <v>1</v>
      </c>
      <c r="GR37" s="184" t="s">
        <v>4078</v>
      </c>
      <c r="GS37" s="184" t="s">
        <v>21</v>
      </c>
      <c r="GT37" s="184">
        <v>2</v>
      </c>
      <c r="GU37" s="184" t="s">
        <v>14</v>
      </c>
      <c r="GV37" s="184" t="s">
        <v>14</v>
      </c>
      <c r="GW37" s="185">
        <v>44361</v>
      </c>
      <c r="GX37" s="183" t="s">
        <v>5315</v>
      </c>
      <c r="GY37" s="177">
        <v>0</v>
      </c>
      <c r="GZ37" s="177" t="s">
        <v>4078</v>
      </c>
      <c r="HA37" s="177" t="s">
        <v>21</v>
      </c>
      <c r="HB37" s="177">
        <v>2</v>
      </c>
      <c r="HC37" s="177" t="s">
        <v>14</v>
      </c>
      <c r="HD37" s="177" t="s">
        <v>14</v>
      </c>
      <c r="HE37" s="174">
        <v>44361</v>
      </c>
      <c r="HF37" s="184" t="s">
        <v>5307</v>
      </c>
      <c r="HG37" s="184">
        <v>0</v>
      </c>
      <c r="HH37" s="184" t="s">
        <v>4078</v>
      </c>
      <c r="HI37" s="184" t="s">
        <v>21</v>
      </c>
      <c r="HJ37" s="184">
        <v>2</v>
      </c>
      <c r="HK37" s="184" t="s">
        <v>14</v>
      </c>
      <c r="HL37" s="184" t="s">
        <v>14</v>
      </c>
      <c r="HM37" s="185">
        <v>44361</v>
      </c>
      <c r="HN37" s="183" t="s">
        <v>5313</v>
      </c>
      <c r="HO37" s="177">
        <v>2</v>
      </c>
      <c r="HP37" s="177" t="s">
        <v>4078</v>
      </c>
      <c r="HQ37" s="177" t="s">
        <v>21</v>
      </c>
      <c r="HR37" s="177">
        <v>2</v>
      </c>
      <c r="HS37" s="177" t="s">
        <v>14</v>
      </c>
      <c r="HT37" s="177" t="s">
        <v>14</v>
      </c>
      <c r="HU37" s="174">
        <v>44361</v>
      </c>
      <c r="HV37" s="184" t="s">
        <v>5310</v>
      </c>
      <c r="HW37" s="184">
        <v>1</v>
      </c>
      <c r="HX37" s="184" t="s">
        <v>4078</v>
      </c>
      <c r="HY37" s="184" t="s">
        <v>21</v>
      </c>
      <c r="HZ37" s="184">
        <v>2</v>
      </c>
      <c r="IA37" s="184" t="s">
        <v>14</v>
      </c>
      <c r="IB37" s="184" t="s">
        <v>14</v>
      </c>
      <c r="IC37" s="185">
        <v>44361</v>
      </c>
      <c r="ID37" s="183" t="s">
        <v>5312</v>
      </c>
      <c r="IE37" s="177">
        <v>0</v>
      </c>
      <c r="IF37" s="177" t="s">
        <v>4078</v>
      </c>
      <c r="IG37" s="177" t="s">
        <v>21</v>
      </c>
      <c r="IH37" s="177">
        <v>2</v>
      </c>
      <c r="II37" s="177" t="s">
        <v>14</v>
      </c>
      <c r="IJ37" s="177" t="s">
        <v>14</v>
      </c>
      <c r="IK37" s="174">
        <v>44361</v>
      </c>
      <c r="IL37" s="184" t="s">
        <v>5311</v>
      </c>
      <c r="IM37" s="184">
        <v>2</v>
      </c>
      <c r="IN37" s="184" t="s">
        <v>4078</v>
      </c>
      <c r="IO37" s="184" t="s">
        <v>21</v>
      </c>
      <c r="IP37" s="184">
        <v>2</v>
      </c>
      <c r="IQ37" s="184" t="s">
        <v>14</v>
      </c>
      <c r="IR37" s="184" t="s">
        <v>14</v>
      </c>
      <c r="IS37" s="185">
        <v>44361</v>
      </c>
    </row>
    <row r="38" spans="1:253" s="179" customFormat="1" ht="12.75" customHeight="1" x14ac:dyDescent="0.2">
      <c r="A38" s="179" t="s">
        <v>367</v>
      </c>
      <c r="B38" s="179" t="s">
        <v>7672</v>
      </c>
      <c r="C38" s="179" t="s">
        <v>368</v>
      </c>
      <c r="D38" s="179" t="s">
        <v>369</v>
      </c>
      <c r="E38" s="179" t="s">
        <v>7234</v>
      </c>
      <c r="F38" s="179" t="s">
        <v>2343</v>
      </c>
      <c r="G38" s="172">
        <v>9158000</v>
      </c>
      <c r="H38" s="173" t="s">
        <v>2310</v>
      </c>
      <c r="I38" s="173" t="s">
        <v>41</v>
      </c>
      <c r="J38" s="173">
        <v>1</v>
      </c>
      <c r="K38" s="173" t="s">
        <v>2342</v>
      </c>
      <c r="L38" s="173" t="s">
        <v>2311</v>
      </c>
      <c r="M38" s="174">
        <v>44110</v>
      </c>
      <c r="N38" s="183" t="s">
        <v>2417</v>
      </c>
      <c r="O38" s="175">
        <v>111890</v>
      </c>
      <c r="P38" s="175" t="s">
        <v>529</v>
      </c>
      <c r="Q38" s="175" t="s">
        <v>41</v>
      </c>
      <c r="R38" s="175">
        <v>1</v>
      </c>
      <c r="S38" s="175" t="s">
        <v>2410</v>
      </c>
      <c r="T38" s="175" t="s">
        <v>2415</v>
      </c>
      <c r="U38" s="176">
        <v>44111</v>
      </c>
      <c r="V38" s="183" t="s">
        <v>2340</v>
      </c>
      <c r="W38" s="173">
        <v>9158000</v>
      </c>
      <c r="X38" s="173" t="s">
        <v>2310</v>
      </c>
      <c r="Y38" s="173" t="s">
        <v>41</v>
      </c>
      <c r="Z38" s="173">
        <v>1</v>
      </c>
      <c r="AA38" s="173" t="s">
        <v>2339</v>
      </c>
      <c r="AB38" s="173" t="s">
        <v>2311</v>
      </c>
      <c r="AC38" s="174">
        <v>44110</v>
      </c>
      <c r="AD38" s="183" t="s">
        <v>2334</v>
      </c>
      <c r="AE38" s="181">
        <v>2700000</v>
      </c>
      <c r="AF38" s="181" t="s">
        <v>2310</v>
      </c>
      <c r="AG38" s="181" t="s">
        <v>41</v>
      </c>
      <c r="AH38" s="181">
        <v>1</v>
      </c>
      <c r="AI38" s="181" t="s">
        <v>2333</v>
      </c>
      <c r="AJ38" s="181" t="s">
        <v>2311</v>
      </c>
      <c r="AK38" s="182">
        <v>44110</v>
      </c>
      <c r="AL38" s="183" t="s">
        <v>2338</v>
      </c>
      <c r="AM38" s="173">
        <v>247000</v>
      </c>
      <c r="AN38" s="173" t="s">
        <v>2335</v>
      </c>
      <c r="AO38" s="173" t="s">
        <v>21</v>
      </c>
      <c r="AP38" s="173">
        <v>2</v>
      </c>
      <c r="AQ38" s="173" t="s">
        <v>2337</v>
      </c>
      <c r="AR38" s="173" t="s">
        <v>2336</v>
      </c>
      <c r="AS38" s="174">
        <v>44110</v>
      </c>
      <c r="AT38" s="184" t="s">
        <v>1382</v>
      </c>
      <c r="AU38" s="181">
        <v>75122</v>
      </c>
      <c r="AV38" s="181" t="s">
        <v>1379</v>
      </c>
      <c r="AW38" s="181" t="s">
        <v>21</v>
      </c>
      <c r="AX38" s="181">
        <v>2</v>
      </c>
      <c r="AY38" s="181" t="s">
        <v>1381</v>
      </c>
      <c r="AZ38" s="181" t="s">
        <v>1380</v>
      </c>
      <c r="BA38" s="182">
        <v>43731</v>
      </c>
      <c r="BB38" s="183" t="s">
        <v>2332</v>
      </c>
      <c r="BC38" s="173">
        <v>7103</v>
      </c>
      <c r="BD38" s="173" t="s">
        <v>2314</v>
      </c>
      <c r="BE38" s="173" t="s">
        <v>21</v>
      </c>
      <c r="BF38" s="173">
        <v>2</v>
      </c>
      <c r="BG38" s="173" t="s">
        <v>2331</v>
      </c>
      <c r="BH38" s="173" t="s">
        <v>2315</v>
      </c>
      <c r="BI38" s="174">
        <v>44110</v>
      </c>
      <c r="BJ38" s="184" t="s">
        <v>2950</v>
      </c>
      <c r="BK38" s="184">
        <v>1882</v>
      </c>
      <c r="BL38" s="184" t="s">
        <v>2947</v>
      </c>
      <c r="BM38" s="184" t="s">
        <v>59</v>
      </c>
      <c r="BN38" s="184">
        <v>3</v>
      </c>
      <c r="BO38" s="184" t="s">
        <v>2949</v>
      </c>
      <c r="BP38" s="181" t="s">
        <v>2948</v>
      </c>
      <c r="BQ38" s="185">
        <v>44224</v>
      </c>
      <c r="BR38" s="183" t="s">
        <v>370</v>
      </c>
      <c r="BS38" s="177" t="s">
        <v>14</v>
      </c>
      <c r="BT38" s="177">
        <v>0</v>
      </c>
      <c r="BU38" s="177" t="s">
        <v>21</v>
      </c>
      <c r="BV38" s="177">
        <v>2</v>
      </c>
      <c r="BW38" s="177">
        <v>0</v>
      </c>
      <c r="BX38" s="177">
        <v>0</v>
      </c>
      <c r="BY38" s="174">
        <v>43509</v>
      </c>
      <c r="BZ38" s="184" t="s">
        <v>371</v>
      </c>
      <c r="CA38" s="184" t="s">
        <v>14</v>
      </c>
      <c r="CB38" s="184">
        <v>0</v>
      </c>
      <c r="CC38" s="184" t="s">
        <v>14</v>
      </c>
      <c r="CD38" s="184" t="s">
        <v>14</v>
      </c>
      <c r="CE38" s="184">
        <v>0</v>
      </c>
      <c r="CF38" s="184">
        <v>0</v>
      </c>
      <c r="CG38" s="185">
        <v>43509</v>
      </c>
      <c r="CH38" s="183" t="s">
        <v>8030</v>
      </c>
      <c r="CI38" s="184" t="e">
        <v>#N/A</v>
      </c>
      <c r="CJ38" s="184" t="e">
        <v>#N/A</v>
      </c>
      <c r="CK38" s="184" t="e">
        <v>#N/A</v>
      </c>
      <c r="CL38" s="184" t="e">
        <v>#N/A</v>
      </c>
      <c r="CM38" s="184" t="e">
        <v>#N/A</v>
      </c>
      <c r="CN38" s="184" t="e">
        <v>#N/A</v>
      </c>
      <c r="CO38" s="186" t="e">
        <v>#N/A</v>
      </c>
      <c r="CP38" s="184" t="s">
        <v>377</v>
      </c>
      <c r="CQ38" s="177">
        <v>12965</v>
      </c>
      <c r="CR38" s="177" t="s">
        <v>374</v>
      </c>
      <c r="CS38" s="177" t="s">
        <v>21</v>
      </c>
      <c r="CT38" s="177">
        <v>2</v>
      </c>
      <c r="CU38" s="177" t="s">
        <v>376</v>
      </c>
      <c r="CV38" s="177" t="s">
        <v>375</v>
      </c>
      <c r="CW38" s="174">
        <v>43509</v>
      </c>
      <c r="CX38" s="184" t="s">
        <v>2341</v>
      </c>
      <c r="CY38" s="181">
        <v>1300000</v>
      </c>
      <c r="CZ38" s="181" t="s">
        <v>2310</v>
      </c>
      <c r="DA38" s="181" t="s">
        <v>21</v>
      </c>
      <c r="DB38" s="181">
        <v>2</v>
      </c>
      <c r="DC38" s="181" t="s">
        <v>2329</v>
      </c>
      <c r="DD38" s="181" t="s">
        <v>2716</v>
      </c>
      <c r="DE38" s="187">
        <v>44183</v>
      </c>
      <c r="DF38" s="183" t="s">
        <v>2717</v>
      </c>
      <c r="DG38" s="173">
        <v>6458000</v>
      </c>
      <c r="DH38" s="177" t="s">
        <v>2310</v>
      </c>
      <c r="DI38" s="177" t="s">
        <v>21</v>
      </c>
      <c r="DJ38" s="177">
        <v>2</v>
      </c>
      <c r="DK38" s="177" t="s">
        <v>2329</v>
      </c>
      <c r="DL38" s="177" t="s">
        <v>2716</v>
      </c>
      <c r="DM38" s="174">
        <v>44183</v>
      </c>
      <c r="DN38" s="184" t="s">
        <v>2720</v>
      </c>
      <c r="DO38" s="181">
        <v>1400000</v>
      </c>
      <c r="DP38" s="184" t="s">
        <v>2310</v>
      </c>
      <c r="DQ38" s="184" t="s">
        <v>21</v>
      </c>
      <c r="DR38" s="184">
        <v>2</v>
      </c>
      <c r="DS38" s="184" t="s">
        <v>2329</v>
      </c>
      <c r="DT38" s="184" t="s">
        <v>2716</v>
      </c>
      <c r="DU38" s="185">
        <v>44183</v>
      </c>
      <c r="DV38" s="183" t="s">
        <v>2718</v>
      </c>
      <c r="DW38" s="173">
        <v>950000</v>
      </c>
      <c r="DX38" s="177" t="s">
        <v>2310</v>
      </c>
      <c r="DY38" s="177" t="s">
        <v>21</v>
      </c>
      <c r="DZ38" s="177">
        <v>2</v>
      </c>
      <c r="EA38" s="177" t="s">
        <v>2329</v>
      </c>
      <c r="EB38" s="177" t="s">
        <v>2716</v>
      </c>
      <c r="EC38" s="174">
        <v>44183</v>
      </c>
      <c r="ED38" s="184" t="s">
        <v>2719</v>
      </c>
      <c r="EE38" s="181">
        <v>350000</v>
      </c>
      <c r="EF38" s="184" t="s">
        <v>2310</v>
      </c>
      <c r="EG38" s="184" t="s">
        <v>21</v>
      </c>
      <c r="EH38" s="184">
        <v>2</v>
      </c>
      <c r="EI38" s="184" t="s">
        <v>2329</v>
      </c>
      <c r="EJ38" s="184" t="s">
        <v>2716</v>
      </c>
      <c r="EK38" s="185">
        <v>44183</v>
      </c>
      <c r="EL38" s="183" t="s">
        <v>2330</v>
      </c>
      <c r="EM38" s="173">
        <v>0</v>
      </c>
      <c r="EN38" s="177" t="s">
        <v>2310</v>
      </c>
      <c r="EO38" s="177" t="s">
        <v>21</v>
      </c>
      <c r="EP38" s="177">
        <v>2</v>
      </c>
      <c r="EQ38" s="177" t="s">
        <v>2329</v>
      </c>
      <c r="ER38" s="177" t="s">
        <v>2311</v>
      </c>
      <c r="ES38" s="174">
        <v>44110</v>
      </c>
      <c r="ET38" s="184" t="s">
        <v>2954</v>
      </c>
      <c r="EU38" s="184">
        <v>1980</v>
      </c>
      <c r="EV38" s="184" t="s">
        <v>2951</v>
      </c>
      <c r="EW38" s="184" t="s">
        <v>59</v>
      </c>
      <c r="EX38" s="184">
        <v>3</v>
      </c>
      <c r="EY38" s="184" t="s">
        <v>2953</v>
      </c>
      <c r="EZ38" s="184" t="s">
        <v>2952</v>
      </c>
      <c r="FA38" s="185">
        <v>44224</v>
      </c>
      <c r="FB38" s="183" t="s">
        <v>373</v>
      </c>
      <c r="FC38" s="177">
        <v>3</v>
      </c>
      <c r="FD38" s="177">
        <v>0</v>
      </c>
      <c r="FE38" s="177" t="s">
        <v>21</v>
      </c>
      <c r="FF38" s="177">
        <v>2</v>
      </c>
      <c r="FG38" s="177" t="s">
        <v>372</v>
      </c>
      <c r="FH38" s="177">
        <v>0</v>
      </c>
      <c r="FI38" s="174">
        <v>43509</v>
      </c>
      <c r="FJ38" s="183" t="s">
        <v>378</v>
      </c>
      <c r="FK38" s="184" t="s">
        <v>14</v>
      </c>
      <c r="FL38" s="184">
        <v>0</v>
      </c>
      <c r="FM38" s="184" t="s">
        <v>21</v>
      </c>
      <c r="FN38" s="184">
        <v>2</v>
      </c>
      <c r="FO38" s="184">
        <v>0</v>
      </c>
      <c r="FP38" s="181">
        <v>0</v>
      </c>
      <c r="FQ38" s="182">
        <v>43509</v>
      </c>
      <c r="FR38" s="183" t="s">
        <v>379</v>
      </c>
      <c r="FS38" s="177" t="s">
        <v>14</v>
      </c>
      <c r="FT38" s="177">
        <v>0</v>
      </c>
      <c r="FU38" s="177" t="s">
        <v>21</v>
      </c>
      <c r="FV38" s="177">
        <v>2</v>
      </c>
      <c r="FW38" s="177">
        <v>0</v>
      </c>
      <c r="FX38" s="177">
        <v>0</v>
      </c>
      <c r="FY38" s="174">
        <v>43509</v>
      </c>
      <c r="FZ38" s="184" t="s">
        <v>4520</v>
      </c>
      <c r="GA38" s="184">
        <v>0</v>
      </c>
      <c r="GB38" s="184" t="s">
        <v>4078</v>
      </c>
      <c r="GC38" s="184" t="s">
        <v>21</v>
      </c>
      <c r="GD38" s="184">
        <v>2</v>
      </c>
      <c r="GE38" s="184" t="s">
        <v>14</v>
      </c>
      <c r="GF38" s="184" t="s">
        <v>14</v>
      </c>
      <c r="GG38" s="185">
        <v>44353</v>
      </c>
      <c r="GH38" s="183" t="s">
        <v>4525</v>
      </c>
      <c r="GI38" s="177">
        <v>1</v>
      </c>
      <c r="GJ38" s="177" t="s">
        <v>4078</v>
      </c>
      <c r="GK38" s="177" t="s">
        <v>21</v>
      </c>
      <c r="GL38" s="177">
        <v>2</v>
      </c>
      <c r="GM38" s="177" t="s">
        <v>14</v>
      </c>
      <c r="GN38" s="177" t="s">
        <v>14</v>
      </c>
      <c r="GO38" s="174">
        <v>44353</v>
      </c>
      <c r="GP38" s="184" t="s">
        <v>4521</v>
      </c>
      <c r="GQ38" s="184">
        <v>1</v>
      </c>
      <c r="GR38" s="184" t="s">
        <v>4078</v>
      </c>
      <c r="GS38" s="184" t="s">
        <v>21</v>
      </c>
      <c r="GT38" s="184">
        <v>2</v>
      </c>
      <c r="GU38" s="184" t="s">
        <v>14</v>
      </c>
      <c r="GV38" s="184" t="s">
        <v>14</v>
      </c>
      <c r="GW38" s="185">
        <v>44353</v>
      </c>
      <c r="GX38" s="183" t="s">
        <v>4526</v>
      </c>
      <c r="GY38" s="177">
        <v>0</v>
      </c>
      <c r="GZ38" s="177" t="s">
        <v>4078</v>
      </c>
      <c r="HA38" s="177" t="s">
        <v>21</v>
      </c>
      <c r="HB38" s="177">
        <v>2</v>
      </c>
      <c r="HC38" s="177" t="s">
        <v>14</v>
      </c>
      <c r="HD38" s="177" t="s">
        <v>14</v>
      </c>
      <c r="HE38" s="174">
        <v>44353</v>
      </c>
      <c r="HF38" s="184" t="s">
        <v>4518</v>
      </c>
      <c r="HG38" s="184">
        <v>0</v>
      </c>
      <c r="HH38" s="184" t="s">
        <v>4078</v>
      </c>
      <c r="HI38" s="184" t="s">
        <v>21</v>
      </c>
      <c r="HJ38" s="184">
        <v>2</v>
      </c>
      <c r="HK38" s="184" t="s">
        <v>14</v>
      </c>
      <c r="HL38" s="184" t="s">
        <v>14</v>
      </c>
      <c r="HM38" s="185">
        <v>44351</v>
      </c>
      <c r="HN38" s="183" t="s">
        <v>4519</v>
      </c>
      <c r="HO38" s="177">
        <v>2</v>
      </c>
      <c r="HP38" s="177" t="s">
        <v>4078</v>
      </c>
      <c r="HQ38" s="177" t="s">
        <v>21</v>
      </c>
      <c r="HR38" s="177">
        <v>2</v>
      </c>
      <c r="HS38" s="177" t="s">
        <v>14</v>
      </c>
      <c r="HT38" s="177" t="s">
        <v>14</v>
      </c>
      <c r="HU38" s="174">
        <v>44351</v>
      </c>
      <c r="HV38" s="184" t="s">
        <v>4522</v>
      </c>
      <c r="HW38" s="184">
        <v>3</v>
      </c>
      <c r="HX38" s="184" t="s">
        <v>4078</v>
      </c>
      <c r="HY38" s="184" t="s">
        <v>21</v>
      </c>
      <c r="HZ38" s="184">
        <v>2</v>
      </c>
      <c r="IA38" s="184" t="s">
        <v>14</v>
      </c>
      <c r="IB38" s="184" t="s">
        <v>14</v>
      </c>
      <c r="IC38" s="185">
        <v>44353</v>
      </c>
      <c r="ID38" s="183" t="s">
        <v>4524</v>
      </c>
      <c r="IE38" s="177">
        <v>0</v>
      </c>
      <c r="IF38" s="177" t="s">
        <v>4078</v>
      </c>
      <c r="IG38" s="177" t="s">
        <v>21</v>
      </c>
      <c r="IH38" s="177">
        <v>2</v>
      </c>
      <c r="II38" s="177" t="s">
        <v>14</v>
      </c>
      <c r="IJ38" s="177" t="s">
        <v>14</v>
      </c>
      <c r="IK38" s="174">
        <v>44353</v>
      </c>
      <c r="IL38" s="184" t="s">
        <v>4523</v>
      </c>
      <c r="IM38" s="184">
        <v>2</v>
      </c>
      <c r="IN38" s="184" t="s">
        <v>4078</v>
      </c>
      <c r="IO38" s="184" t="s">
        <v>21</v>
      </c>
      <c r="IP38" s="184">
        <v>2</v>
      </c>
      <c r="IQ38" s="184" t="s">
        <v>14</v>
      </c>
      <c r="IR38" s="184" t="s">
        <v>14</v>
      </c>
      <c r="IS38" s="185">
        <v>44353</v>
      </c>
    </row>
    <row r="39" spans="1:253" s="179" customFormat="1" ht="12.75" customHeight="1" x14ac:dyDescent="0.2">
      <c r="A39" s="179" t="s">
        <v>2619</v>
      </c>
      <c r="B39" s="179" t="s">
        <v>7738</v>
      </c>
      <c r="C39" s="179" t="s">
        <v>2620</v>
      </c>
      <c r="D39" s="179" t="s">
        <v>369</v>
      </c>
      <c r="E39" s="179" t="s">
        <v>7234</v>
      </c>
      <c r="F39" s="179" t="s">
        <v>2643</v>
      </c>
      <c r="G39" s="172">
        <v>9158000</v>
      </c>
      <c r="H39" s="173" t="s">
        <v>2310</v>
      </c>
      <c r="I39" s="173" t="s">
        <v>21</v>
      </c>
      <c r="J39" s="173">
        <v>2</v>
      </c>
      <c r="K39" s="173" t="s">
        <v>2342</v>
      </c>
      <c r="L39" s="173" t="s">
        <v>2311</v>
      </c>
      <c r="M39" s="174">
        <v>44165</v>
      </c>
      <c r="N39" s="183" t="s">
        <v>2641</v>
      </c>
      <c r="O39" s="175">
        <v>112490</v>
      </c>
      <c r="P39" s="175" t="s">
        <v>2639</v>
      </c>
      <c r="Q39" s="175" t="s">
        <v>21</v>
      </c>
      <c r="R39" s="175">
        <v>2</v>
      </c>
      <c r="S39" s="175" t="s">
        <v>2640</v>
      </c>
      <c r="T39" s="175" t="s">
        <v>2419</v>
      </c>
      <c r="U39" s="176">
        <v>44165</v>
      </c>
      <c r="V39" s="183" t="s">
        <v>2959</v>
      </c>
      <c r="W39" s="173">
        <v>7490000</v>
      </c>
      <c r="X39" s="173" t="s">
        <v>2956</v>
      </c>
      <c r="Y39" s="173" t="s">
        <v>21</v>
      </c>
      <c r="Z39" s="173">
        <v>2</v>
      </c>
      <c r="AA39" s="173" t="s">
        <v>2958</v>
      </c>
      <c r="AB39" s="173" t="s">
        <v>2957</v>
      </c>
      <c r="AC39" s="174">
        <v>44224</v>
      </c>
      <c r="AD39" s="183" t="s">
        <v>2963</v>
      </c>
      <c r="AE39" s="181">
        <v>4700000</v>
      </c>
      <c r="AF39" s="181" t="s">
        <v>2960</v>
      </c>
      <c r="AG39" s="181" t="s">
        <v>21</v>
      </c>
      <c r="AH39" s="181">
        <v>2</v>
      </c>
      <c r="AI39" s="181" t="s">
        <v>2962</v>
      </c>
      <c r="AJ39" s="181" t="s">
        <v>2961</v>
      </c>
      <c r="AK39" s="182">
        <v>44224</v>
      </c>
      <c r="AL39" s="183" t="s">
        <v>2965</v>
      </c>
      <c r="AM39" s="173">
        <v>96000</v>
      </c>
      <c r="AN39" s="173" t="s">
        <v>2956</v>
      </c>
      <c r="AO39" s="173" t="s">
        <v>59</v>
      </c>
      <c r="AP39" s="173">
        <v>3</v>
      </c>
      <c r="AQ39" s="173" t="s">
        <v>2964</v>
      </c>
      <c r="AR39" s="173" t="s">
        <v>2957</v>
      </c>
      <c r="AS39" s="174">
        <v>44224</v>
      </c>
      <c r="AT39" s="184" t="s">
        <v>2638</v>
      </c>
      <c r="AU39" s="181" t="s">
        <v>14</v>
      </c>
      <c r="AV39" s="181" t="s">
        <v>14</v>
      </c>
      <c r="AW39" s="181" t="s">
        <v>14</v>
      </c>
      <c r="AX39" s="181" t="s">
        <v>14</v>
      </c>
      <c r="AY39" s="181" t="s">
        <v>14</v>
      </c>
      <c r="AZ39" s="181" t="s">
        <v>14</v>
      </c>
      <c r="BA39" s="182">
        <v>44165</v>
      </c>
      <c r="BB39" s="183" t="s">
        <v>2637</v>
      </c>
      <c r="BC39" s="173" t="s">
        <v>14</v>
      </c>
      <c r="BD39" s="173" t="s">
        <v>14</v>
      </c>
      <c r="BE39" s="173" t="s">
        <v>14</v>
      </c>
      <c r="BF39" s="173" t="s">
        <v>14</v>
      </c>
      <c r="BG39" s="173" t="s">
        <v>14</v>
      </c>
      <c r="BH39" s="173" t="s">
        <v>14</v>
      </c>
      <c r="BI39" s="174">
        <v>44165</v>
      </c>
      <c r="BJ39" s="184" t="s">
        <v>2636</v>
      </c>
      <c r="BK39" s="184">
        <v>98</v>
      </c>
      <c r="BL39" s="184" t="s">
        <v>2633</v>
      </c>
      <c r="BM39" s="184" t="s">
        <v>21</v>
      </c>
      <c r="BN39" s="184">
        <v>2</v>
      </c>
      <c r="BO39" s="184" t="s">
        <v>2635</v>
      </c>
      <c r="BP39" s="181" t="s">
        <v>2634</v>
      </c>
      <c r="BQ39" s="185">
        <v>44165</v>
      </c>
      <c r="BR39" s="183" t="s">
        <v>2624</v>
      </c>
      <c r="BS39" s="177">
        <v>28000</v>
      </c>
      <c r="BT39" s="177" t="s">
        <v>2621</v>
      </c>
      <c r="BU39" s="177" t="s">
        <v>21</v>
      </c>
      <c r="BV39" s="177">
        <v>2</v>
      </c>
      <c r="BW39" s="177" t="s">
        <v>2623</v>
      </c>
      <c r="BX39" s="177" t="s">
        <v>2622</v>
      </c>
      <c r="BY39" s="174">
        <v>44165</v>
      </c>
      <c r="BZ39" s="184" t="s">
        <v>2625</v>
      </c>
      <c r="CA39" s="184" t="s">
        <v>14</v>
      </c>
      <c r="CB39" s="184" t="s">
        <v>14</v>
      </c>
      <c r="CC39" s="184" t="s">
        <v>14</v>
      </c>
      <c r="CD39" s="184" t="s">
        <v>14</v>
      </c>
      <c r="CE39" s="184" t="s">
        <v>14</v>
      </c>
      <c r="CF39" s="184" t="s">
        <v>14</v>
      </c>
      <c r="CG39" s="185">
        <v>44165</v>
      </c>
      <c r="CH39" s="183" t="s">
        <v>8031</v>
      </c>
      <c r="CI39" s="184" t="e">
        <v>#N/A</v>
      </c>
      <c r="CJ39" s="184" t="e">
        <v>#N/A</v>
      </c>
      <c r="CK39" s="184" t="e">
        <v>#N/A</v>
      </c>
      <c r="CL39" s="184" t="e">
        <v>#N/A</v>
      </c>
      <c r="CM39" s="184" t="e">
        <v>#N/A</v>
      </c>
      <c r="CN39" s="184" t="e">
        <v>#N/A</v>
      </c>
      <c r="CO39" s="186" t="e">
        <v>#N/A</v>
      </c>
      <c r="CP39" s="184" t="s">
        <v>2628</v>
      </c>
      <c r="CQ39" s="177" t="s">
        <v>14</v>
      </c>
      <c r="CR39" s="177" t="s">
        <v>14</v>
      </c>
      <c r="CS39" s="177" t="s">
        <v>14</v>
      </c>
      <c r="CT39" s="177" t="s">
        <v>14</v>
      </c>
      <c r="CU39" s="177" t="s">
        <v>14</v>
      </c>
      <c r="CV39" s="177" t="s">
        <v>14</v>
      </c>
      <c r="CW39" s="174">
        <v>44165</v>
      </c>
      <c r="CX39" s="184" t="s">
        <v>2967</v>
      </c>
      <c r="CY39" s="181">
        <v>2800000</v>
      </c>
      <c r="CZ39" s="181" t="s">
        <v>2956</v>
      </c>
      <c r="DA39" s="181" t="s">
        <v>21</v>
      </c>
      <c r="DB39" s="181">
        <v>2</v>
      </c>
      <c r="DC39" s="181" t="s">
        <v>2966</v>
      </c>
      <c r="DD39" s="181" t="s">
        <v>2957</v>
      </c>
      <c r="DE39" s="187">
        <v>44224</v>
      </c>
      <c r="DF39" s="183" t="s">
        <v>2968</v>
      </c>
      <c r="DG39" s="173">
        <v>2790000</v>
      </c>
      <c r="DH39" s="177" t="s">
        <v>2956</v>
      </c>
      <c r="DI39" s="177" t="s">
        <v>21</v>
      </c>
      <c r="DJ39" s="177">
        <v>2</v>
      </c>
      <c r="DK39" s="177" t="s">
        <v>2966</v>
      </c>
      <c r="DL39" s="177" t="s">
        <v>2957</v>
      </c>
      <c r="DM39" s="174">
        <v>44224</v>
      </c>
      <c r="DN39" s="184" t="s">
        <v>2969</v>
      </c>
      <c r="DO39" s="181">
        <v>1900000</v>
      </c>
      <c r="DP39" s="184" t="s">
        <v>2956</v>
      </c>
      <c r="DQ39" s="184" t="s">
        <v>21</v>
      </c>
      <c r="DR39" s="184">
        <v>2</v>
      </c>
      <c r="DS39" s="184" t="s">
        <v>2966</v>
      </c>
      <c r="DT39" s="184" t="s">
        <v>2957</v>
      </c>
      <c r="DU39" s="185">
        <v>44224</v>
      </c>
      <c r="DV39" s="183" t="s">
        <v>2970</v>
      </c>
      <c r="DW39" s="173">
        <v>2800000</v>
      </c>
      <c r="DX39" s="177" t="s">
        <v>2956</v>
      </c>
      <c r="DY39" s="177" t="s">
        <v>21</v>
      </c>
      <c r="DZ39" s="177">
        <v>2</v>
      </c>
      <c r="EA39" s="177" t="s">
        <v>2966</v>
      </c>
      <c r="EB39" s="177" t="s">
        <v>2957</v>
      </c>
      <c r="EC39" s="174">
        <v>44224</v>
      </c>
      <c r="ED39" s="184" t="s">
        <v>2642</v>
      </c>
      <c r="EE39" s="181">
        <v>0</v>
      </c>
      <c r="EF39" s="184" t="s">
        <v>2629</v>
      </c>
      <c r="EG39" s="184" t="s">
        <v>21</v>
      </c>
      <c r="EH39" s="184">
        <v>2</v>
      </c>
      <c r="EI39" s="184" t="s">
        <v>2631</v>
      </c>
      <c r="EJ39" s="184" t="s">
        <v>2630</v>
      </c>
      <c r="EK39" s="185">
        <v>44165</v>
      </c>
      <c r="EL39" s="183" t="s">
        <v>2632</v>
      </c>
      <c r="EM39" s="173">
        <v>0</v>
      </c>
      <c r="EN39" s="177" t="s">
        <v>2629</v>
      </c>
      <c r="EO39" s="177" t="s">
        <v>21</v>
      </c>
      <c r="EP39" s="177">
        <v>2</v>
      </c>
      <c r="EQ39" s="177" t="s">
        <v>2631</v>
      </c>
      <c r="ER39" s="177" t="s">
        <v>2630</v>
      </c>
      <c r="ES39" s="174">
        <v>44165</v>
      </c>
      <c r="ET39" s="184" t="s">
        <v>2955</v>
      </c>
      <c r="EU39" s="184">
        <v>1980</v>
      </c>
      <c r="EV39" s="184" t="s">
        <v>2951</v>
      </c>
      <c r="EW39" s="184" t="s">
        <v>59</v>
      </c>
      <c r="EX39" s="184">
        <v>3</v>
      </c>
      <c r="EY39" s="184" t="s">
        <v>2953</v>
      </c>
      <c r="EZ39" s="184" t="s">
        <v>2952</v>
      </c>
      <c r="FA39" s="185">
        <v>44224</v>
      </c>
      <c r="FB39" s="183" t="s">
        <v>2627</v>
      </c>
      <c r="FC39" s="177">
        <v>3</v>
      </c>
      <c r="FD39" s="177">
        <v>0</v>
      </c>
      <c r="FE39" s="177" t="s">
        <v>21</v>
      </c>
      <c r="FF39" s="177">
        <v>2</v>
      </c>
      <c r="FG39" s="177" t="s">
        <v>2626</v>
      </c>
      <c r="FH39" s="177">
        <v>0</v>
      </c>
      <c r="FI39" s="174">
        <v>44165</v>
      </c>
      <c r="FJ39" s="183" t="s">
        <v>8032</v>
      </c>
      <c r="FK39" s="184" t="e">
        <v>#N/A</v>
      </c>
      <c r="FL39" s="184" t="e">
        <v>#N/A</v>
      </c>
      <c r="FM39" s="184" t="e">
        <v>#N/A</v>
      </c>
      <c r="FN39" s="184" t="e">
        <v>#N/A</v>
      </c>
      <c r="FO39" s="184" t="e">
        <v>#N/A</v>
      </c>
      <c r="FP39" s="181" t="e">
        <v>#N/A</v>
      </c>
      <c r="FQ39" s="182" t="e">
        <v>#N/A</v>
      </c>
      <c r="FR39" s="183" t="s">
        <v>8033</v>
      </c>
      <c r="FS39" s="177" t="e">
        <v>#N/A</v>
      </c>
      <c r="FT39" s="177" t="e">
        <v>#N/A</v>
      </c>
      <c r="FU39" s="177" t="e">
        <v>#N/A</v>
      </c>
      <c r="FV39" s="177" t="e">
        <v>#N/A</v>
      </c>
      <c r="FW39" s="177" t="e">
        <v>#N/A</v>
      </c>
      <c r="FX39" s="177" t="e">
        <v>#N/A</v>
      </c>
      <c r="FY39" s="174" t="e">
        <v>#N/A</v>
      </c>
      <c r="FZ39" s="184" t="s">
        <v>5317</v>
      </c>
      <c r="GA39" s="184">
        <v>0</v>
      </c>
      <c r="GB39" s="184" t="s">
        <v>4078</v>
      </c>
      <c r="GC39" s="184" t="s">
        <v>21</v>
      </c>
      <c r="GD39" s="184">
        <v>2</v>
      </c>
      <c r="GE39" s="184" t="s">
        <v>14</v>
      </c>
      <c r="GF39" s="184" t="s">
        <v>14</v>
      </c>
      <c r="GG39" s="185">
        <v>44361</v>
      </c>
      <c r="GH39" s="183" t="s">
        <v>5323</v>
      </c>
      <c r="GI39" s="177">
        <v>1</v>
      </c>
      <c r="GJ39" s="177" t="s">
        <v>4078</v>
      </c>
      <c r="GK39" s="177" t="s">
        <v>21</v>
      </c>
      <c r="GL39" s="177">
        <v>2</v>
      </c>
      <c r="GM39" s="177" t="s">
        <v>14</v>
      </c>
      <c r="GN39" s="177" t="s">
        <v>14</v>
      </c>
      <c r="GO39" s="174">
        <v>44361</v>
      </c>
      <c r="GP39" s="184" t="s">
        <v>5318</v>
      </c>
      <c r="GQ39" s="184">
        <v>1</v>
      </c>
      <c r="GR39" s="184" t="s">
        <v>4078</v>
      </c>
      <c r="GS39" s="184" t="s">
        <v>21</v>
      </c>
      <c r="GT39" s="184">
        <v>2</v>
      </c>
      <c r="GU39" s="184" t="s">
        <v>14</v>
      </c>
      <c r="GV39" s="184" t="s">
        <v>14</v>
      </c>
      <c r="GW39" s="185">
        <v>44361</v>
      </c>
      <c r="GX39" s="183" t="s">
        <v>5324</v>
      </c>
      <c r="GY39" s="177">
        <v>0</v>
      </c>
      <c r="GZ39" s="177" t="s">
        <v>4078</v>
      </c>
      <c r="HA39" s="177" t="s">
        <v>21</v>
      </c>
      <c r="HB39" s="177">
        <v>2</v>
      </c>
      <c r="HC39" s="177" t="s">
        <v>14</v>
      </c>
      <c r="HD39" s="177" t="s">
        <v>14</v>
      </c>
      <c r="HE39" s="174">
        <v>44361</v>
      </c>
      <c r="HF39" s="184" t="s">
        <v>5316</v>
      </c>
      <c r="HG39" s="184">
        <v>0</v>
      </c>
      <c r="HH39" s="184" t="s">
        <v>4078</v>
      </c>
      <c r="HI39" s="184" t="s">
        <v>21</v>
      </c>
      <c r="HJ39" s="184">
        <v>2</v>
      </c>
      <c r="HK39" s="184" t="s">
        <v>14</v>
      </c>
      <c r="HL39" s="184" t="s">
        <v>14</v>
      </c>
      <c r="HM39" s="185">
        <v>44361</v>
      </c>
      <c r="HN39" s="183" t="s">
        <v>5322</v>
      </c>
      <c r="HO39" s="177">
        <v>2</v>
      </c>
      <c r="HP39" s="177" t="s">
        <v>4078</v>
      </c>
      <c r="HQ39" s="177" t="s">
        <v>21</v>
      </c>
      <c r="HR39" s="177">
        <v>2</v>
      </c>
      <c r="HS39" s="177" t="s">
        <v>14</v>
      </c>
      <c r="HT39" s="177" t="s">
        <v>14</v>
      </c>
      <c r="HU39" s="174">
        <v>44361</v>
      </c>
      <c r="HV39" s="184" t="s">
        <v>5319</v>
      </c>
      <c r="HW39" s="184">
        <v>3</v>
      </c>
      <c r="HX39" s="184" t="s">
        <v>4078</v>
      </c>
      <c r="HY39" s="184" t="s">
        <v>21</v>
      </c>
      <c r="HZ39" s="184">
        <v>2</v>
      </c>
      <c r="IA39" s="184" t="s">
        <v>14</v>
      </c>
      <c r="IB39" s="184" t="s">
        <v>14</v>
      </c>
      <c r="IC39" s="185">
        <v>44361</v>
      </c>
      <c r="ID39" s="183" t="s">
        <v>5321</v>
      </c>
      <c r="IE39" s="177">
        <v>0</v>
      </c>
      <c r="IF39" s="177" t="s">
        <v>4078</v>
      </c>
      <c r="IG39" s="177" t="s">
        <v>21</v>
      </c>
      <c r="IH39" s="177">
        <v>2</v>
      </c>
      <c r="II39" s="177" t="s">
        <v>14</v>
      </c>
      <c r="IJ39" s="177" t="s">
        <v>14</v>
      </c>
      <c r="IK39" s="174">
        <v>44361</v>
      </c>
      <c r="IL39" s="184" t="s">
        <v>5320</v>
      </c>
      <c r="IM39" s="184">
        <v>2</v>
      </c>
      <c r="IN39" s="184" t="s">
        <v>4078</v>
      </c>
      <c r="IO39" s="184" t="s">
        <v>21</v>
      </c>
      <c r="IP39" s="184">
        <v>2</v>
      </c>
      <c r="IQ39" s="184" t="s">
        <v>14</v>
      </c>
      <c r="IR39" s="184" t="s">
        <v>14</v>
      </c>
      <c r="IS39" s="185">
        <v>44361</v>
      </c>
    </row>
    <row r="40" spans="1:253" s="179" customFormat="1" ht="12.75" customHeight="1" x14ac:dyDescent="0.2">
      <c r="A40" s="179" t="s">
        <v>70</v>
      </c>
      <c r="B40" s="179" t="s">
        <v>7672</v>
      </c>
      <c r="C40" s="179" t="s">
        <v>71</v>
      </c>
      <c r="D40" s="179" t="s">
        <v>72</v>
      </c>
      <c r="E40" s="179" t="s">
        <v>7237</v>
      </c>
      <c r="F40" s="179" t="s">
        <v>6822</v>
      </c>
      <c r="G40" s="172">
        <v>10898000</v>
      </c>
      <c r="H40" s="173" t="s">
        <v>6793</v>
      </c>
      <c r="I40" s="173" t="s">
        <v>59</v>
      </c>
      <c r="J40" s="173">
        <v>3</v>
      </c>
      <c r="K40" s="173" t="s">
        <v>6795</v>
      </c>
      <c r="L40" s="173" t="s">
        <v>6794</v>
      </c>
      <c r="M40" s="174">
        <v>44426</v>
      </c>
      <c r="N40" s="183" t="s">
        <v>78</v>
      </c>
      <c r="O40" s="175">
        <v>27166</v>
      </c>
      <c r="P40" s="175" t="s">
        <v>75</v>
      </c>
      <c r="Q40" s="175" t="s">
        <v>41</v>
      </c>
      <c r="R40" s="175">
        <v>1</v>
      </c>
      <c r="S40" s="175" t="s">
        <v>77</v>
      </c>
      <c r="T40" s="175" t="s">
        <v>76</v>
      </c>
      <c r="U40" s="176">
        <v>43493</v>
      </c>
      <c r="V40" s="183" t="s">
        <v>6823</v>
      </c>
      <c r="W40" s="173">
        <v>10898000</v>
      </c>
      <c r="X40" s="173" t="s">
        <v>6793</v>
      </c>
      <c r="Y40" s="173" t="s">
        <v>59</v>
      </c>
      <c r="Z40" s="173">
        <v>3</v>
      </c>
      <c r="AA40" s="173" t="s">
        <v>6795</v>
      </c>
      <c r="AB40" s="173" t="s">
        <v>6794</v>
      </c>
      <c r="AC40" s="174">
        <v>44426</v>
      </c>
      <c r="AD40" s="183" t="s">
        <v>6827</v>
      </c>
      <c r="AE40" s="181">
        <v>7535000</v>
      </c>
      <c r="AF40" s="181" t="s">
        <v>6824</v>
      </c>
      <c r="AG40" s="181" t="s">
        <v>21</v>
      </c>
      <c r="AH40" s="181">
        <v>2</v>
      </c>
      <c r="AI40" s="181" t="s">
        <v>6826</v>
      </c>
      <c r="AJ40" s="181" t="s">
        <v>6825</v>
      </c>
      <c r="AK40" s="182">
        <v>44426</v>
      </c>
      <c r="AL40" s="183" t="s">
        <v>6830</v>
      </c>
      <c r="AM40" s="173">
        <v>180000</v>
      </c>
      <c r="AN40" s="173" t="s">
        <v>6828</v>
      </c>
      <c r="AO40" s="173" t="s">
        <v>59</v>
      </c>
      <c r="AP40" s="173">
        <v>3</v>
      </c>
      <c r="AQ40" s="173" t="s">
        <v>6825</v>
      </c>
      <c r="AR40" s="173" t="s">
        <v>6829</v>
      </c>
      <c r="AS40" s="174">
        <v>44426</v>
      </c>
      <c r="AT40" s="184" t="s">
        <v>6833</v>
      </c>
      <c r="AU40" s="181">
        <v>0</v>
      </c>
      <c r="AV40" s="181" t="s">
        <v>14</v>
      </c>
      <c r="AW40" s="181" t="s">
        <v>14</v>
      </c>
      <c r="AX40" s="181" t="s">
        <v>14</v>
      </c>
      <c r="AY40" s="181" t="s">
        <v>6831</v>
      </c>
      <c r="AZ40" s="181" t="s">
        <v>14</v>
      </c>
      <c r="BA40" s="182">
        <v>44426</v>
      </c>
      <c r="BB40" s="183" t="s">
        <v>6832</v>
      </c>
      <c r="BC40" s="173">
        <v>0</v>
      </c>
      <c r="BD40" s="173" t="s">
        <v>14</v>
      </c>
      <c r="BE40" s="173" t="s">
        <v>14</v>
      </c>
      <c r="BF40" s="173" t="s">
        <v>14</v>
      </c>
      <c r="BG40" s="173" t="s">
        <v>6831</v>
      </c>
      <c r="BH40" s="173" t="s">
        <v>14</v>
      </c>
      <c r="BI40" s="174">
        <v>44426</v>
      </c>
      <c r="BJ40" s="184" t="s">
        <v>6834</v>
      </c>
      <c r="BK40" s="184">
        <v>2208</v>
      </c>
      <c r="BL40" s="184" t="s">
        <v>6811</v>
      </c>
      <c r="BM40" s="184" t="s">
        <v>21</v>
      </c>
      <c r="BN40" s="184">
        <v>2</v>
      </c>
      <c r="BO40" s="184" t="s">
        <v>6813</v>
      </c>
      <c r="BP40" s="181" t="s">
        <v>6812</v>
      </c>
      <c r="BQ40" s="185">
        <v>44426</v>
      </c>
      <c r="BR40" s="183" t="s">
        <v>6860</v>
      </c>
      <c r="BS40" s="177">
        <v>52953</v>
      </c>
      <c r="BT40" s="177" t="s">
        <v>6853</v>
      </c>
      <c r="BU40" s="177" t="s">
        <v>59</v>
      </c>
      <c r="BV40" s="177">
        <v>3</v>
      </c>
      <c r="BW40" s="177" t="s">
        <v>6857</v>
      </c>
      <c r="BX40" s="177" t="s">
        <v>6854</v>
      </c>
      <c r="BY40" s="174">
        <v>44428</v>
      </c>
      <c r="BZ40" s="184" t="s">
        <v>6859</v>
      </c>
      <c r="CA40" s="184">
        <v>52953</v>
      </c>
      <c r="CB40" s="184" t="s">
        <v>6853</v>
      </c>
      <c r="CC40" s="184" t="s">
        <v>59</v>
      </c>
      <c r="CD40" s="184">
        <v>3</v>
      </c>
      <c r="CE40" s="184" t="s">
        <v>6855</v>
      </c>
      <c r="CF40" s="184" t="s">
        <v>6854</v>
      </c>
      <c r="CG40" s="185">
        <v>44428</v>
      </c>
      <c r="CH40" s="183" t="s">
        <v>8034</v>
      </c>
      <c r="CI40" s="184" t="e">
        <v>#N/A</v>
      </c>
      <c r="CJ40" s="184" t="e">
        <v>#N/A</v>
      </c>
      <c r="CK40" s="184" t="e">
        <v>#N/A</v>
      </c>
      <c r="CL40" s="184" t="e">
        <v>#N/A</v>
      </c>
      <c r="CM40" s="184" t="e">
        <v>#N/A</v>
      </c>
      <c r="CN40" s="184" t="e">
        <v>#N/A</v>
      </c>
      <c r="CO40" s="186" t="e">
        <v>#N/A</v>
      </c>
      <c r="CP40" s="184" t="s">
        <v>73</v>
      </c>
      <c r="CQ40" s="177" t="s">
        <v>14</v>
      </c>
      <c r="CR40" s="177">
        <v>0</v>
      </c>
      <c r="CS40" s="177" t="s">
        <v>14</v>
      </c>
      <c r="CT40" s="177" t="s">
        <v>14</v>
      </c>
      <c r="CU40" s="177">
        <v>0</v>
      </c>
      <c r="CV40" s="177">
        <v>0</v>
      </c>
      <c r="CW40" s="174">
        <v>43493</v>
      </c>
      <c r="CX40" s="184" t="s">
        <v>6921</v>
      </c>
      <c r="CY40" s="181">
        <v>4416000</v>
      </c>
      <c r="CZ40" s="181" t="s">
        <v>6867</v>
      </c>
      <c r="DA40" s="181" t="s">
        <v>59</v>
      </c>
      <c r="DB40" s="181">
        <v>3</v>
      </c>
      <c r="DC40" s="181" t="s">
        <v>6925</v>
      </c>
      <c r="DD40" s="181" t="s">
        <v>6851</v>
      </c>
      <c r="DE40" s="187">
        <v>44439</v>
      </c>
      <c r="DF40" s="183" t="s">
        <v>6922</v>
      </c>
      <c r="DG40" s="173">
        <v>3363000</v>
      </c>
      <c r="DH40" s="177" t="s">
        <v>6863</v>
      </c>
      <c r="DI40" s="177" t="s">
        <v>59</v>
      </c>
      <c r="DJ40" s="177">
        <v>3</v>
      </c>
      <c r="DK40" s="177" t="s">
        <v>6861</v>
      </c>
      <c r="DL40" s="177" t="s">
        <v>6864</v>
      </c>
      <c r="DM40" s="174">
        <v>44439</v>
      </c>
      <c r="DN40" s="184" t="s">
        <v>6924</v>
      </c>
      <c r="DO40" s="181">
        <v>3119000</v>
      </c>
      <c r="DP40" s="184" t="s">
        <v>6863</v>
      </c>
      <c r="DQ40" s="184" t="s">
        <v>59</v>
      </c>
      <c r="DR40" s="184">
        <v>3</v>
      </c>
      <c r="DS40" s="184" t="s">
        <v>6923</v>
      </c>
      <c r="DT40" s="184" t="s">
        <v>6864</v>
      </c>
      <c r="DU40" s="185">
        <v>44439</v>
      </c>
      <c r="DV40" s="183" t="s">
        <v>6926</v>
      </c>
      <c r="DW40" s="173">
        <v>4416000</v>
      </c>
      <c r="DX40" s="177" t="s">
        <v>6867</v>
      </c>
      <c r="DY40" s="177" t="s">
        <v>59</v>
      </c>
      <c r="DZ40" s="177">
        <v>3</v>
      </c>
      <c r="EA40" s="177" t="s">
        <v>6925</v>
      </c>
      <c r="EB40" s="177" t="s">
        <v>6851</v>
      </c>
      <c r="EC40" s="174">
        <v>44439</v>
      </c>
      <c r="ED40" s="184" t="s">
        <v>6928</v>
      </c>
      <c r="EE40" s="181">
        <v>0</v>
      </c>
      <c r="EF40" s="184" t="s">
        <v>14</v>
      </c>
      <c r="EG40" s="184" t="s">
        <v>59</v>
      </c>
      <c r="EH40" s="184">
        <v>3</v>
      </c>
      <c r="EI40" s="184" t="s">
        <v>6927</v>
      </c>
      <c r="EJ40" s="184" t="s">
        <v>14</v>
      </c>
      <c r="EK40" s="185">
        <v>44439</v>
      </c>
      <c r="EL40" s="183" t="s">
        <v>6929</v>
      </c>
      <c r="EM40" s="173">
        <v>0</v>
      </c>
      <c r="EN40" s="177" t="s">
        <v>2860</v>
      </c>
      <c r="EO40" s="177" t="s">
        <v>59</v>
      </c>
      <c r="EP40" s="177">
        <v>3</v>
      </c>
      <c r="EQ40" s="177" t="s">
        <v>6927</v>
      </c>
      <c r="ER40" s="177" t="s">
        <v>14</v>
      </c>
      <c r="ES40" s="174">
        <v>44439</v>
      </c>
      <c r="ET40" s="184" t="s">
        <v>6835</v>
      </c>
      <c r="EU40" s="184">
        <v>2208</v>
      </c>
      <c r="EV40" s="184" t="s">
        <v>6811</v>
      </c>
      <c r="EW40" s="184" t="s">
        <v>21</v>
      </c>
      <c r="EX40" s="184">
        <v>2</v>
      </c>
      <c r="EY40" s="184" t="s">
        <v>6813</v>
      </c>
      <c r="EZ40" s="184" t="s">
        <v>6812</v>
      </c>
      <c r="FA40" s="185">
        <v>44426</v>
      </c>
      <c r="FB40" s="183" t="s">
        <v>6836</v>
      </c>
      <c r="FC40" s="177">
        <v>3</v>
      </c>
      <c r="FD40" s="177" t="s">
        <v>6816</v>
      </c>
      <c r="FE40" s="177" t="s">
        <v>41</v>
      </c>
      <c r="FF40" s="177">
        <v>1</v>
      </c>
      <c r="FG40" s="177" t="s">
        <v>6818</v>
      </c>
      <c r="FH40" s="177" t="s">
        <v>6817</v>
      </c>
      <c r="FI40" s="174">
        <v>44426</v>
      </c>
      <c r="FJ40" s="183" t="s">
        <v>1018</v>
      </c>
      <c r="FK40" s="184" t="s">
        <v>14</v>
      </c>
      <c r="FL40" s="184" t="s">
        <v>1016</v>
      </c>
      <c r="FM40" s="184" t="s">
        <v>14</v>
      </c>
      <c r="FN40" s="184" t="s">
        <v>14</v>
      </c>
      <c r="FO40" s="184" t="s">
        <v>14</v>
      </c>
      <c r="FP40" s="181" t="s">
        <v>1017</v>
      </c>
      <c r="FQ40" s="182">
        <v>43578</v>
      </c>
      <c r="FR40" s="183" t="s">
        <v>1019</v>
      </c>
      <c r="FS40" s="177" t="s">
        <v>14</v>
      </c>
      <c r="FT40" s="177" t="s">
        <v>1016</v>
      </c>
      <c r="FU40" s="177" t="s">
        <v>14</v>
      </c>
      <c r="FV40" s="177" t="s">
        <v>14</v>
      </c>
      <c r="FW40" s="177" t="s">
        <v>14</v>
      </c>
      <c r="FX40" s="177" t="s">
        <v>1017</v>
      </c>
      <c r="FY40" s="174">
        <v>43578</v>
      </c>
      <c r="FZ40" s="184" t="s">
        <v>4984</v>
      </c>
      <c r="GA40" s="184">
        <v>0</v>
      </c>
      <c r="GB40" s="184" t="s">
        <v>4078</v>
      </c>
      <c r="GC40" s="184" t="s">
        <v>21</v>
      </c>
      <c r="GD40" s="184">
        <v>2</v>
      </c>
      <c r="GE40" s="184" t="s">
        <v>14</v>
      </c>
      <c r="GF40" s="184" t="s">
        <v>14</v>
      </c>
      <c r="GG40" s="185">
        <v>44357</v>
      </c>
      <c r="GH40" s="183" t="s">
        <v>4990</v>
      </c>
      <c r="GI40" s="177">
        <v>3</v>
      </c>
      <c r="GJ40" s="177" t="s">
        <v>4078</v>
      </c>
      <c r="GK40" s="177" t="s">
        <v>21</v>
      </c>
      <c r="GL40" s="177">
        <v>2</v>
      </c>
      <c r="GM40" s="177" t="s">
        <v>14</v>
      </c>
      <c r="GN40" s="177" t="s">
        <v>14</v>
      </c>
      <c r="GO40" s="174">
        <v>44357</v>
      </c>
      <c r="GP40" s="184" t="s">
        <v>4985</v>
      </c>
      <c r="GQ40" s="184">
        <v>2</v>
      </c>
      <c r="GR40" s="184" t="s">
        <v>4078</v>
      </c>
      <c r="GS40" s="184" t="s">
        <v>21</v>
      </c>
      <c r="GT40" s="184">
        <v>2</v>
      </c>
      <c r="GU40" s="184" t="s">
        <v>14</v>
      </c>
      <c r="GV40" s="184" t="s">
        <v>14</v>
      </c>
      <c r="GW40" s="185">
        <v>44357</v>
      </c>
      <c r="GX40" s="183" t="s">
        <v>4991</v>
      </c>
      <c r="GY40" s="177">
        <v>0</v>
      </c>
      <c r="GZ40" s="177" t="s">
        <v>4078</v>
      </c>
      <c r="HA40" s="177" t="s">
        <v>21</v>
      </c>
      <c r="HB40" s="177">
        <v>2</v>
      </c>
      <c r="HC40" s="177" t="s">
        <v>14</v>
      </c>
      <c r="HD40" s="177" t="s">
        <v>14</v>
      </c>
      <c r="HE40" s="174">
        <v>44357</v>
      </c>
      <c r="HF40" s="184" t="s">
        <v>4983</v>
      </c>
      <c r="HG40" s="184">
        <v>0</v>
      </c>
      <c r="HH40" s="184" t="s">
        <v>4078</v>
      </c>
      <c r="HI40" s="184" t="s">
        <v>21</v>
      </c>
      <c r="HJ40" s="184">
        <v>2</v>
      </c>
      <c r="HK40" s="184" t="s">
        <v>14</v>
      </c>
      <c r="HL40" s="184" t="s">
        <v>14</v>
      </c>
      <c r="HM40" s="185">
        <v>44357</v>
      </c>
      <c r="HN40" s="183" t="s">
        <v>4989</v>
      </c>
      <c r="HO40" s="177">
        <v>2</v>
      </c>
      <c r="HP40" s="177" t="s">
        <v>4078</v>
      </c>
      <c r="HQ40" s="177" t="s">
        <v>21</v>
      </c>
      <c r="HR40" s="177">
        <v>2</v>
      </c>
      <c r="HS40" s="177" t="s">
        <v>14</v>
      </c>
      <c r="HT40" s="177" t="s">
        <v>14</v>
      </c>
      <c r="HU40" s="174">
        <v>44357</v>
      </c>
      <c r="HV40" s="184" t="s">
        <v>4986</v>
      </c>
      <c r="HW40" s="184">
        <v>2</v>
      </c>
      <c r="HX40" s="184" t="s">
        <v>4078</v>
      </c>
      <c r="HY40" s="184" t="s">
        <v>21</v>
      </c>
      <c r="HZ40" s="184">
        <v>2</v>
      </c>
      <c r="IA40" s="184" t="s">
        <v>14</v>
      </c>
      <c r="IB40" s="184" t="s">
        <v>14</v>
      </c>
      <c r="IC40" s="185">
        <v>44357</v>
      </c>
      <c r="ID40" s="183" t="s">
        <v>4988</v>
      </c>
      <c r="IE40" s="177">
        <v>0</v>
      </c>
      <c r="IF40" s="177" t="s">
        <v>4078</v>
      </c>
      <c r="IG40" s="177" t="s">
        <v>21</v>
      </c>
      <c r="IH40" s="177">
        <v>2</v>
      </c>
      <c r="II40" s="177" t="s">
        <v>14</v>
      </c>
      <c r="IJ40" s="177" t="s">
        <v>14</v>
      </c>
      <c r="IK40" s="174">
        <v>44357</v>
      </c>
      <c r="IL40" s="184" t="s">
        <v>4987</v>
      </c>
      <c r="IM40" s="184">
        <v>3</v>
      </c>
      <c r="IN40" s="184" t="s">
        <v>4078</v>
      </c>
      <c r="IO40" s="184" t="s">
        <v>21</v>
      </c>
      <c r="IP40" s="184">
        <v>2</v>
      </c>
      <c r="IQ40" s="184" t="s">
        <v>14</v>
      </c>
      <c r="IR40" s="184" t="s">
        <v>14</v>
      </c>
      <c r="IS40" s="185">
        <v>44357</v>
      </c>
    </row>
    <row r="41" spans="1:253" s="179" customFormat="1" ht="12.75" customHeight="1" x14ac:dyDescent="0.2">
      <c r="A41" s="179" t="s">
        <v>6791</v>
      </c>
      <c r="B41" s="179" t="s">
        <v>7744</v>
      </c>
      <c r="C41" s="179" t="s">
        <v>6792</v>
      </c>
      <c r="D41" s="179" t="s">
        <v>72</v>
      </c>
      <c r="E41" s="179" t="s">
        <v>7237</v>
      </c>
      <c r="F41" s="179" t="s">
        <v>6796</v>
      </c>
      <c r="G41" s="172">
        <v>10898000</v>
      </c>
      <c r="H41" s="173" t="s">
        <v>6793</v>
      </c>
      <c r="I41" s="173" t="s">
        <v>59</v>
      </c>
      <c r="J41" s="173">
        <v>3</v>
      </c>
      <c r="K41" s="173" t="s">
        <v>6795</v>
      </c>
      <c r="L41" s="173" t="s">
        <v>6794</v>
      </c>
      <c r="M41" s="174">
        <v>44425</v>
      </c>
      <c r="N41" s="183" t="s">
        <v>6800</v>
      </c>
      <c r="O41" s="175">
        <v>12851</v>
      </c>
      <c r="P41" s="175" t="s">
        <v>6797</v>
      </c>
      <c r="Q41" s="175" t="s">
        <v>41</v>
      </c>
      <c r="R41" s="175">
        <v>1</v>
      </c>
      <c r="S41" s="175" t="s">
        <v>6799</v>
      </c>
      <c r="T41" s="175" t="s">
        <v>6798</v>
      </c>
      <c r="U41" s="176">
        <v>44426</v>
      </c>
      <c r="V41" s="183" t="s">
        <v>6802</v>
      </c>
      <c r="W41" s="173">
        <v>6429000</v>
      </c>
      <c r="X41" s="173" t="s">
        <v>6793</v>
      </c>
      <c r="Y41" s="173" t="s">
        <v>59</v>
      </c>
      <c r="Z41" s="173">
        <v>3</v>
      </c>
      <c r="AA41" s="173" t="s">
        <v>6801</v>
      </c>
      <c r="AB41" s="173" t="s">
        <v>6794</v>
      </c>
      <c r="AC41" s="174">
        <v>44426</v>
      </c>
      <c r="AD41" s="183" t="s">
        <v>6920</v>
      </c>
      <c r="AE41" s="181">
        <v>800000</v>
      </c>
      <c r="AF41" s="181" t="s">
        <v>6917</v>
      </c>
      <c r="AG41" s="181" t="s">
        <v>59</v>
      </c>
      <c r="AH41" s="181">
        <v>3</v>
      </c>
      <c r="AI41" s="181" t="s">
        <v>6919</v>
      </c>
      <c r="AJ41" s="181" t="s">
        <v>6918</v>
      </c>
      <c r="AK41" s="182">
        <v>44439</v>
      </c>
      <c r="AL41" s="183" t="s">
        <v>6806</v>
      </c>
      <c r="AM41" s="173">
        <v>160000</v>
      </c>
      <c r="AN41" s="173" t="s">
        <v>6803</v>
      </c>
      <c r="AO41" s="173" t="s">
        <v>59</v>
      </c>
      <c r="AP41" s="173">
        <v>3</v>
      </c>
      <c r="AQ41" s="173" t="s">
        <v>6805</v>
      </c>
      <c r="AR41" s="173" t="s">
        <v>6804</v>
      </c>
      <c r="AS41" s="174">
        <v>44426</v>
      </c>
      <c r="AT41" s="184" t="s">
        <v>6848</v>
      </c>
      <c r="AU41" s="181">
        <v>12268</v>
      </c>
      <c r="AV41" s="181" t="s">
        <v>6846</v>
      </c>
      <c r="AW41" s="181" t="s">
        <v>59</v>
      </c>
      <c r="AX41" s="181">
        <v>3</v>
      </c>
      <c r="AY41" s="181" t="s">
        <v>6847</v>
      </c>
      <c r="AZ41" s="181">
        <v>0</v>
      </c>
      <c r="BA41" s="182">
        <v>44428</v>
      </c>
      <c r="BB41" s="183" t="s">
        <v>6810</v>
      </c>
      <c r="BC41" s="173">
        <v>9915</v>
      </c>
      <c r="BD41" s="173" t="s">
        <v>6807</v>
      </c>
      <c r="BE41" s="173" t="s">
        <v>21</v>
      </c>
      <c r="BF41" s="173">
        <v>2</v>
      </c>
      <c r="BG41" s="173" t="s">
        <v>6809</v>
      </c>
      <c r="BH41" s="173" t="s">
        <v>6808</v>
      </c>
      <c r="BI41" s="174">
        <v>44426</v>
      </c>
      <c r="BJ41" s="184" t="s">
        <v>6850</v>
      </c>
      <c r="BK41" s="184">
        <v>2189</v>
      </c>
      <c r="BL41" s="184" t="s">
        <v>6846</v>
      </c>
      <c r="BM41" s="184" t="s">
        <v>59</v>
      </c>
      <c r="BN41" s="184">
        <v>3</v>
      </c>
      <c r="BO41" s="184" t="s">
        <v>6849</v>
      </c>
      <c r="BP41" s="181">
        <v>0</v>
      </c>
      <c r="BQ41" s="185">
        <v>44428</v>
      </c>
      <c r="BR41" s="183" t="s">
        <v>6856</v>
      </c>
      <c r="BS41" s="177">
        <v>52953</v>
      </c>
      <c r="BT41" s="177" t="s">
        <v>6853</v>
      </c>
      <c r="BU41" s="177" t="s">
        <v>59</v>
      </c>
      <c r="BV41" s="177">
        <v>3</v>
      </c>
      <c r="BW41" s="177" t="s">
        <v>6855</v>
      </c>
      <c r="BX41" s="177" t="s">
        <v>6854</v>
      </c>
      <c r="BY41" s="174">
        <v>44428</v>
      </c>
      <c r="BZ41" s="184" t="s">
        <v>6858</v>
      </c>
      <c r="CA41" s="184">
        <v>77006</v>
      </c>
      <c r="CB41" s="184" t="s">
        <v>6853</v>
      </c>
      <c r="CC41" s="184" t="s">
        <v>59</v>
      </c>
      <c r="CD41" s="184">
        <v>3</v>
      </c>
      <c r="CE41" s="184" t="s">
        <v>6857</v>
      </c>
      <c r="CF41" s="184" t="s">
        <v>6854</v>
      </c>
      <c r="CG41" s="185">
        <v>44428</v>
      </c>
      <c r="CH41" s="183" t="s">
        <v>8035</v>
      </c>
      <c r="CI41" s="184" t="e">
        <v>#N/A</v>
      </c>
      <c r="CJ41" s="184" t="e">
        <v>#N/A</v>
      </c>
      <c r="CK41" s="184" t="e">
        <v>#N/A</v>
      </c>
      <c r="CL41" s="184" t="e">
        <v>#N/A</v>
      </c>
      <c r="CM41" s="184" t="e">
        <v>#N/A</v>
      </c>
      <c r="CN41" s="184" t="e">
        <v>#N/A</v>
      </c>
      <c r="CO41" s="186" t="e">
        <v>#N/A</v>
      </c>
      <c r="CP41" s="184" t="s">
        <v>6815</v>
      </c>
      <c r="CQ41" s="177" t="s">
        <v>14</v>
      </c>
      <c r="CR41" s="177" t="s">
        <v>14</v>
      </c>
      <c r="CS41" s="177" t="s">
        <v>14</v>
      </c>
      <c r="CT41" s="177" t="s">
        <v>14</v>
      </c>
      <c r="CU41" s="177" t="s">
        <v>1290</v>
      </c>
      <c r="CV41" s="177" t="s">
        <v>14</v>
      </c>
      <c r="CW41" s="174">
        <v>44426</v>
      </c>
      <c r="CX41" s="184" t="s">
        <v>6852</v>
      </c>
      <c r="CY41" s="181">
        <v>650000</v>
      </c>
      <c r="CZ41" s="181" t="s">
        <v>6867</v>
      </c>
      <c r="DA41" s="181" t="s">
        <v>59</v>
      </c>
      <c r="DB41" s="181">
        <v>3</v>
      </c>
      <c r="DC41" s="181" t="s">
        <v>6868</v>
      </c>
      <c r="DD41" s="181" t="s">
        <v>6851</v>
      </c>
      <c r="DE41" s="187">
        <v>44428</v>
      </c>
      <c r="DF41" s="183" t="s">
        <v>6862</v>
      </c>
      <c r="DG41" s="173">
        <v>5629000</v>
      </c>
      <c r="DH41" s="177" t="s">
        <v>6793</v>
      </c>
      <c r="DI41" s="177" t="s">
        <v>59</v>
      </c>
      <c r="DJ41" s="177">
        <v>3</v>
      </c>
      <c r="DK41" s="177" t="s">
        <v>6861</v>
      </c>
      <c r="DL41" s="177" t="s">
        <v>6794</v>
      </c>
      <c r="DM41" s="174">
        <v>44428</v>
      </c>
      <c r="DN41" s="184" t="s">
        <v>6866</v>
      </c>
      <c r="DO41" s="181">
        <v>150000</v>
      </c>
      <c r="DP41" s="184" t="s">
        <v>6863</v>
      </c>
      <c r="DQ41" s="184" t="s">
        <v>59</v>
      </c>
      <c r="DR41" s="184">
        <v>3</v>
      </c>
      <c r="DS41" s="184" t="s">
        <v>6865</v>
      </c>
      <c r="DT41" s="184" t="s">
        <v>6864</v>
      </c>
      <c r="DU41" s="185">
        <v>44428</v>
      </c>
      <c r="DV41" s="183" t="s">
        <v>6869</v>
      </c>
      <c r="DW41" s="173">
        <v>650000</v>
      </c>
      <c r="DX41" s="177" t="s">
        <v>6867</v>
      </c>
      <c r="DY41" s="177" t="s">
        <v>59</v>
      </c>
      <c r="DZ41" s="177">
        <v>3</v>
      </c>
      <c r="EA41" s="177" t="s">
        <v>6868</v>
      </c>
      <c r="EB41" s="177" t="s">
        <v>6851</v>
      </c>
      <c r="EC41" s="174">
        <v>44428</v>
      </c>
      <c r="ED41" s="184" t="s">
        <v>6870</v>
      </c>
      <c r="EE41" s="181">
        <v>0</v>
      </c>
      <c r="EF41" s="184">
        <v>0</v>
      </c>
      <c r="EG41" s="184" t="s">
        <v>59</v>
      </c>
      <c r="EH41" s="184">
        <v>3</v>
      </c>
      <c r="EI41" s="184">
        <v>0</v>
      </c>
      <c r="EJ41" s="184">
        <v>0</v>
      </c>
      <c r="EK41" s="185">
        <v>44428</v>
      </c>
      <c r="EL41" s="183" t="s">
        <v>6871</v>
      </c>
      <c r="EM41" s="173">
        <v>0</v>
      </c>
      <c r="EN41" s="177">
        <v>0</v>
      </c>
      <c r="EO41" s="177" t="s">
        <v>59</v>
      </c>
      <c r="EP41" s="177">
        <v>3</v>
      </c>
      <c r="EQ41" s="177">
        <v>0</v>
      </c>
      <c r="ER41" s="177">
        <v>0</v>
      </c>
      <c r="ES41" s="174">
        <v>44428</v>
      </c>
      <c r="ET41" s="184" t="s">
        <v>6814</v>
      </c>
      <c r="EU41" s="184">
        <v>2208</v>
      </c>
      <c r="EV41" s="184" t="s">
        <v>6811</v>
      </c>
      <c r="EW41" s="184" t="s">
        <v>59</v>
      </c>
      <c r="EX41" s="184">
        <v>3</v>
      </c>
      <c r="EY41" s="184" t="s">
        <v>6813</v>
      </c>
      <c r="EZ41" s="184" t="s">
        <v>6812</v>
      </c>
      <c r="FA41" s="185">
        <v>44426</v>
      </c>
      <c r="FB41" s="183" t="s">
        <v>6819</v>
      </c>
      <c r="FC41" s="177">
        <v>3</v>
      </c>
      <c r="FD41" s="177" t="s">
        <v>6816</v>
      </c>
      <c r="FE41" s="177" t="s">
        <v>41</v>
      </c>
      <c r="FF41" s="177">
        <v>1</v>
      </c>
      <c r="FG41" s="177" t="s">
        <v>6818</v>
      </c>
      <c r="FH41" s="177" t="s">
        <v>6817</v>
      </c>
      <c r="FI41" s="174">
        <v>44426</v>
      </c>
      <c r="FJ41" s="183" t="s">
        <v>6820</v>
      </c>
      <c r="FK41" s="184" t="s">
        <v>14</v>
      </c>
      <c r="FL41" s="184">
        <v>0</v>
      </c>
      <c r="FM41" s="184" t="s">
        <v>14</v>
      </c>
      <c r="FN41" s="184" t="s">
        <v>14</v>
      </c>
      <c r="FO41" s="184" t="s">
        <v>14</v>
      </c>
      <c r="FP41" s="181" t="s">
        <v>14</v>
      </c>
      <c r="FQ41" s="182">
        <v>44426</v>
      </c>
      <c r="FR41" s="183" t="s">
        <v>6821</v>
      </c>
      <c r="FS41" s="177" t="s">
        <v>14</v>
      </c>
      <c r="FT41" s="177">
        <v>0</v>
      </c>
      <c r="FU41" s="177" t="s">
        <v>14</v>
      </c>
      <c r="FV41" s="177" t="s">
        <v>14</v>
      </c>
      <c r="FW41" s="177" t="s">
        <v>14</v>
      </c>
      <c r="FX41" s="177" t="s">
        <v>14</v>
      </c>
      <c r="FY41" s="174">
        <v>44426</v>
      </c>
      <c r="FZ41" s="184" t="s">
        <v>6838</v>
      </c>
      <c r="GA41" s="184">
        <v>0</v>
      </c>
      <c r="GB41" s="184" t="s">
        <v>4078</v>
      </c>
      <c r="GC41" s="184" t="s">
        <v>21</v>
      </c>
      <c r="GD41" s="184">
        <v>2</v>
      </c>
      <c r="GE41" s="184" t="s">
        <v>14</v>
      </c>
      <c r="GF41" s="184" t="s">
        <v>14</v>
      </c>
      <c r="GG41" s="185">
        <v>44426</v>
      </c>
      <c r="GH41" s="183" t="s">
        <v>6844</v>
      </c>
      <c r="GI41" s="177">
        <v>1</v>
      </c>
      <c r="GJ41" s="177" t="s">
        <v>4078</v>
      </c>
      <c r="GK41" s="177" t="s">
        <v>21</v>
      </c>
      <c r="GL41" s="177">
        <v>2</v>
      </c>
      <c r="GM41" s="177" t="s">
        <v>14</v>
      </c>
      <c r="GN41" s="177" t="s">
        <v>14</v>
      </c>
      <c r="GO41" s="174">
        <v>44426</v>
      </c>
      <c r="GP41" s="184" t="s">
        <v>6839</v>
      </c>
      <c r="GQ41" s="184">
        <v>2</v>
      </c>
      <c r="GR41" s="184" t="s">
        <v>4078</v>
      </c>
      <c r="GS41" s="184" t="s">
        <v>21</v>
      </c>
      <c r="GT41" s="184">
        <v>2</v>
      </c>
      <c r="GU41" s="184" t="s">
        <v>14</v>
      </c>
      <c r="GV41" s="184" t="s">
        <v>14</v>
      </c>
      <c r="GW41" s="185">
        <v>44426</v>
      </c>
      <c r="GX41" s="183" t="s">
        <v>6845</v>
      </c>
      <c r="GY41" s="177">
        <v>0</v>
      </c>
      <c r="GZ41" s="177" t="s">
        <v>4078</v>
      </c>
      <c r="HA41" s="177" t="s">
        <v>21</v>
      </c>
      <c r="HB41" s="177">
        <v>2</v>
      </c>
      <c r="HC41" s="177" t="s">
        <v>14</v>
      </c>
      <c r="HD41" s="177" t="s">
        <v>14</v>
      </c>
      <c r="HE41" s="174">
        <v>44426</v>
      </c>
      <c r="HF41" s="184" t="s">
        <v>6837</v>
      </c>
      <c r="HG41" s="184">
        <v>0</v>
      </c>
      <c r="HH41" s="184" t="s">
        <v>4078</v>
      </c>
      <c r="HI41" s="184" t="s">
        <v>21</v>
      </c>
      <c r="HJ41" s="184">
        <v>2</v>
      </c>
      <c r="HK41" s="184" t="s">
        <v>14</v>
      </c>
      <c r="HL41" s="184" t="s">
        <v>14</v>
      </c>
      <c r="HM41" s="185">
        <v>44426</v>
      </c>
      <c r="HN41" s="183" t="s">
        <v>6843</v>
      </c>
      <c r="HO41" s="177">
        <v>2</v>
      </c>
      <c r="HP41" s="177" t="s">
        <v>4078</v>
      </c>
      <c r="HQ41" s="177" t="s">
        <v>21</v>
      </c>
      <c r="HR41" s="177">
        <v>2</v>
      </c>
      <c r="HS41" s="177" t="s">
        <v>14</v>
      </c>
      <c r="HT41" s="177" t="s">
        <v>14</v>
      </c>
      <c r="HU41" s="174">
        <v>44426</v>
      </c>
      <c r="HV41" s="184" t="s">
        <v>6840</v>
      </c>
      <c r="HW41" s="184">
        <v>1</v>
      </c>
      <c r="HX41" s="184" t="s">
        <v>4078</v>
      </c>
      <c r="HY41" s="184" t="s">
        <v>21</v>
      </c>
      <c r="HZ41" s="184">
        <v>2</v>
      </c>
      <c r="IA41" s="184" t="s">
        <v>14</v>
      </c>
      <c r="IB41" s="184" t="s">
        <v>14</v>
      </c>
      <c r="IC41" s="185">
        <v>44426</v>
      </c>
      <c r="ID41" s="183" t="s">
        <v>6842</v>
      </c>
      <c r="IE41" s="177">
        <v>0</v>
      </c>
      <c r="IF41" s="177" t="s">
        <v>4078</v>
      </c>
      <c r="IG41" s="177" t="s">
        <v>21</v>
      </c>
      <c r="IH41" s="177">
        <v>2</v>
      </c>
      <c r="II41" s="177" t="s">
        <v>14</v>
      </c>
      <c r="IJ41" s="177" t="s">
        <v>14</v>
      </c>
      <c r="IK41" s="174">
        <v>44426</v>
      </c>
      <c r="IL41" s="184" t="s">
        <v>6841</v>
      </c>
      <c r="IM41" s="184">
        <v>3</v>
      </c>
      <c r="IN41" s="184" t="s">
        <v>4078</v>
      </c>
      <c r="IO41" s="184" t="s">
        <v>21</v>
      </c>
      <c r="IP41" s="184">
        <v>2</v>
      </c>
      <c r="IQ41" s="184" t="s">
        <v>14</v>
      </c>
      <c r="IR41" s="184" t="s">
        <v>14</v>
      </c>
      <c r="IS41" s="185">
        <v>44426</v>
      </c>
    </row>
    <row r="42" spans="1:253" s="179" customFormat="1" ht="12.75" customHeight="1" x14ac:dyDescent="0.2">
      <c r="A42" s="179" t="s">
        <v>1301</v>
      </c>
      <c r="B42" s="179" t="s">
        <v>7677</v>
      </c>
      <c r="C42" s="179" t="s">
        <v>1302</v>
      </c>
      <c r="D42" s="179" t="s">
        <v>1303</v>
      </c>
      <c r="E42" s="179" t="s">
        <v>7240</v>
      </c>
      <c r="F42" s="179" t="s">
        <v>1740</v>
      </c>
      <c r="G42" s="172">
        <v>237655000</v>
      </c>
      <c r="H42" s="173" t="s">
        <v>1737</v>
      </c>
      <c r="I42" s="173" t="s">
        <v>59</v>
      </c>
      <c r="J42" s="173">
        <v>3</v>
      </c>
      <c r="K42" s="173" t="s">
        <v>1739</v>
      </c>
      <c r="L42" s="173" t="s">
        <v>1738</v>
      </c>
      <c r="M42" s="174">
        <v>43859</v>
      </c>
      <c r="N42" s="183" t="s">
        <v>1726</v>
      </c>
      <c r="O42" s="175">
        <v>416060</v>
      </c>
      <c r="P42" s="175" t="s">
        <v>1723</v>
      </c>
      <c r="Q42" s="175" t="s">
        <v>59</v>
      </c>
      <c r="R42" s="175">
        <v>3</v>
      </c>
      <c r="S42" s="175" t="s">
        <v>1725</v>
      </c>
      <c r="T42" s="175" t="s">
        <v>1724</v>
      </c>
      <c r="U42" s="176">
        <v>43859</v>
      </c>
      <c r="V42" s="183" t="s">
        <v>1734</v>
      </c>
      <c r="W42" s="173">
        <v>3594000</v>
      </c>
      <c r="X42" s="173" t="s">
        <v>1729</v>
      </c>
      <c r="Y42" s="173" t="s">
        <v>59</v>
      </c>
      <c r="Z42" s="173">
        <v>3</v>
      </c>
      <c r="AA42" s="173" t="s">
        <v>1733</v>
      </c>
      <c r="AB42" s="173" t="s">
        <v>1730</v>
      </c>
      <c r="AC42" s="174">
        <v>43859</v>
      </c>
      <c r="AD42" s="183" t="s">
        <v>1732</v>
      </c>
      <c r="AE42" s="181">
        <v>3594000</v>
      </c>
      <c r="AF42" s="181" t="s">
        <v>1729</v>
      </c>
      <c r="AG42" s="181" t="s">
        <v>59</v>
      </c>
      <c r="AH42" s="181">
        <v>3</v>
      </c>
      <c r="AI42" s="181" t="s">
        <v>1731</v>
      </c>
      <c r="AJ42" s="181" t="s">
        <v>1730</v>
      </c>
      <c r="AK42" s="182">
        <v>43859</v>
      </c>
      <c r="AL42" s="183" t="s">
        <v>6513</v>
      </c>
      <c r="AM42" s="173">
        <v>31000</v>
      </c>
      <c r="AN42" s="173" t="s">
        <v>6510</v>
      </c>
      <c r="AO42" s="173" t="s">
        <v>59</v>
      </c>
      <c r="AP42" s="173">
        <v>3</v>
      </c>
      <c r="AQ42" s="173" t="s">
        <v>6512</v>
      </c>
      <c r="AR42" s="173" t="s">
        <v>6511</v>
      </c>
      <c r="AS42" s="174">
        <v>44406</v>
      </c>
      <c r="AT42" s="184" t="s">
        <v>1310</v>
      </c>
      <c r="AU42" s="181" t="s">
        <v>14</v>
      </c>
      <c r="AV42" s="181" t="s">
        <v>14</v>
      </c>
      <c r="AW42" s="181" t="s">
        <v>14</v>
      </c>
      <c r="AX42" s="181" t="s">
        <v>14</v>
      </c>
      <c r="AY42" s="181" t="s">
        <v>1290</v>
      </c>
      <c r="AZ42" s="181" t="s">
        <v>14</v>
      </c>
      <c r="BA42" s="182">
        <v>43676</v>
      </c>
      <c r="BB42" s="183" t="s">
        <v>1309</v>
      </c>
      <c r="BC42" s="173" t="s">
        <v>14</v>
      </c>
      <c r="BD42" s="173" t="s">
        <v>14</v>
      </c>
      <c r="BE42" s="173" t="s">
        <v>14</v>
      </c>
      <c r="BF42" s="173" t="s">
        <v>14</v>
      </c>
      <c r="BG42" s="173" t="s">
        <v>1290</v>
      </c>
      <c r="BH42" s="173" t="s">
        <v>14</v>
      </c>
      <c r="BI42" s="174">
        <v>43676</v>
      </c>
      <c r="BJ42" s="184" t="s">
        <v>5409</v>
      </c>
      <c r="BK42" s="184">
        <v>202</v>
      </c>
      <c r="BL42" s="184" t="s">
        <v>5407</v>
      </c>
      <c r="BM42" s="184" t="s">
        <v>59</v>
      </c>
      <c r="BN42" s="184">
        <v>3</v>
      </c>
      <c r="BO42" s="184" t="s">
        <v>5408</v>
      </c>
      <c r="BP42" s="181" t="s">
        <v>3683</v>
      </c>
      <c r="BQ42" s="185">
        <v>44363</v>
      </c>
      <c r="BR42" s="183" t="s">
        <v>1304</v>
      </c>
      <c r="BS42" s="177" t="s">
        <v>14</v>
      </c>
      <c r="BT42" s="177" t="s">
        <v>14</v>
      </c>
      <c r="BU42" s="177" t="s">
        <v>14</v>
      </c>
      <c r="BV42" s="177" t="s">
        <v>14</v>
      </c>
      <c r="BW42" s="177" t="s">
        <v>1290</v>
      </c>
      <c r="BX42" s="177" t="s">
        <v>14</v>
      </c>
      <c r="BY42" s="174">
        <v>43676</v>
      </c>
      <c r="BZ42" s="184" t="s">
        <v>1305</v>
      </c>
      <c r="CA42" s="184" t="s">
        <v>14</v>
      </c>
      <c r="CB42" s="184" t="s">
        <v>14</v>
      </c>
      <c r="CC42" s="184" t="s">
        <v>14</v>
      </c>
      <c r="CD42" s="184" t="s">
        <v>14</v>
      </c>
      <c r="CE42" s="184" t="s">
        <v>1290</v>
      </c>
      <c r="CF42" s="184" t="s">
        <v>14</v>
      </c>
      <c r="CG42" s="185">
        <v>43676</v>
      </c>
      <c r="CH42" s="183" t="s">
        <v>8036</v>
      </c>
      <c r="CI42" s="184" t="e">
        <v>#N/A</v>
      </c>
      <c r="CJ42" s="184" t="e">
        <v>#N/A</v>
      </c>
      <c r="CK42" s="184" t="e">
        <v>#N/A</v>
      </c>
      <c r="CL42" s="184" t="e">
        <v>#N/A</v>
      </c>
      <c r="CM42" s="184" t="e">
        <v>#N/A</v>
      </c>
      <c r="CN42" s="184" t="e">
        <v>#N/A</v>
      </c>
      <c r="CO42" s="186" t="e">
        <v>#N/A</v>
      </c>
      <c r="CP42" s="184" t="s">
        <v>1308</v>
      </c>
      <c r="CQ42" s="177" t="s">
        <v>14</v>
      </c>
      <c r="CR42" s="177" t="s">
        <v>14</v>
      </c>
      <c r="CS42" s="177" t="s">
        <v>14</v>
      </c>
      <c r="CT42" s="177" t="s">
        <v>14</v>
      </c>
      <c r="CU42" s="177" t="s">
        <v>1290</v>
      </c>
      <c r="CV42" s="177" t="s">
        <v>14</v>
      </c>
      <c r="CW42" s="174">
        <v>43676</v>
      </c>
      <c r="CX42" s="184" t="s">
        <v>1313</v>
      </c>
      <c r="CY42" s="181" t="s">
        <v>14</v>
      </c>
      <c r="CZ42" s="181" t="s">
        <v>14</v>
      </c>
      <c r="DA42" s="181" t="s">
        <v>14</v>
      </c>
      <c r="DB42" s="181" t="s">
        <v>14</v>
      </c>
      <c r="DC42" s="181" t="s">
        <v>1721</v>
      </c>
      <c r="DD42" s="181" t="s">
        <v>14</v>
      </c>
      <c r="DE42" s="187">
        <v>43859</v>
      </c>
      <c r="DF42" s="183" t="s">
        <v>1727</v>
      </c>
      <c r="DG42" s="173" t="s">
        <v>14</v>
      </c>
      <c r="DH42" s="177" t="s">
        <v>14</v>
      </c>
      <c r="DI42" s="177" t="s">
        <v>14</v>
      </c>
      <c r="DJ42" s="177" t="s">
        <v>14</v>
      </c>
      <c r="DK42" s="177" t="s">
        <v>1721</v>
      </c>
      <c r="DL42" s="177" t="s">
        <v>14</v>
      </c>
      <c r="DM42" s="174">
        <v>43859</v>
      </c>
      <c r="DN42" s="184" t="s">
        <v>1736</v>
      </c>
      <c r="DO42" s="181" t="s">
        <v>14</v>
      </c>
      <c r="DP42" s="184" t="s">
        <v>14</v>
      </c>
      <c r="DQ42" s="184" t="s">
        <v>14</v>
      </c>
      <c r="DR42" s="184" t="s">
        <v>14</v>
      </c>
      <c r="DS42" s="184" t="s">
        <v>1721</v>
      </c>
      <c r="DT42" s="184" t="s">
        <v>14</v>
      </c>
      <c r="DU42" s="185">
        <v>43859</v>
      </c>
      <c r="DV42" s="183" t="s">
        <v>1728</v>
      </c>
      <c r="DW42" s="173" t="s">
        <v>14</v>
      </c>
      <c r="DX42" s="177" t="s">
        <v>14</v>
      </c>
      <c r="DY42" s="177" t="s">
        <v>14</v>
      </c>
      <c r="DZ42" s="177" t="s">
        <v>14</v>
      </c>
      <c r="EA42" s="177" t="s">
        <v>1721</v>
      </c>
      <c r="EB42" s="177" t="s">
        <v>14</v>
      </c>
      <c r="EC42" s="174">
        <v>43859</v>
      </c>
      <c r="ED42" s="184" t="s">
        <v>1735</v>
      </c>
      <c r="EE42" s="181" t="s">
        <v>14</v>
      </c>
      <c r="EF42" s="184" t="s">
        <v>14</v>
      </c>
      <c r="EG42" s="184" t="s">
        <v>14</v>
      </c>
      <c r="EH42" s="184" t="s">
        <v>14</v>
      </c>
      <c r="EI42" s="184" t="s">
        <v>1721</v>
      </c>
      <c r="EJ42" s="184" t="s">
        <v>14</v>
      </c>
      <c r="EK42" s="185">
        <v>43859</v>
      </c>
      <c r="EL42" s="183" t="s">
        <v>1722</v>
      </c>
      <c r="EM42" s="173" t="s">
        <v>14</v>
      </c>
      <c r="EN42" s="177" t="s">
        <v>14</v>
      </c>
      <c r="EO42" s="177" t="s">
        <v>14</v>
      </c>
      <c r="EP42" s="177" t="s">
        <v>14</v>
      </c>
      <c r="EQ42" s="177" t="s">
        <v>1721</v>
      </c>
      <c r="ER42" s="177" t="s">
        <v>14</v>
      </c>
      <c r="ES42" s="174">
        <v>43859</v>
      </c>
      <c r="ET42" s="184" t="s">
        <v>6885</v>
      </c>
      <c r="EU42" s="184">
        <v>65</v>
      </c>
      <c r="EV42" s="184" t="s">
        <v>6523</v>
      </c>
      <c r="EW42" s="184" t="s">
        <v>59</v>
      </c>
      <c r="EX42" s="184">
        <v>3</v>
      </c>
      <c r="EY42" s="184" t="s">
        <v>6884</v>
      </c>
      <c r="EZ42" s="184" t="s">
        <v>3683</v>
      </c>
      <c r="FA42" s="185">
        <v>44439</v>
      </c>
      <c r="FB42" s="183" t="s">
        <v>1307</v>
      </c>
      <c r="FC42" s="177">
        <v>4</v>
      </c>
      <c r="FD42" s="177" t="s">
        <v>14</v>
      </c>
      <c r="FE42" s="177" t="s">
        <v>41</v>
      </c>
      <c r="FF42" s="177">
        <v>1</v>
      </c>
      <c r="FG42" s="177" t="s">
        <v>1306</v>
      </c>
      <c r="FH42" s="177" t="s">
        <v>14</v>
      </c>
      <c r="FI42" s="174">
        <v>43676</v>
      </c>
      <c r="FJ42" s="183" t="s">
        <v>1311</v>
      </c>
      <c r="FK42" s="184" t="s">
        <v>14</v>
      </c>
      <c r="FL42" s="184" t="s">
        <v>14</v>
      </c>
      <c r="FM42" s="184" t="s">
        <v>14</v>
      </c>
      <c r="FN42" s="184" t="s">
        <v>14</v>
      </c>
      <c r="FO42" s="184" t="s">
        <v>1290</v>
      </c>
      <c r="FP42" s="181" t="s">
        <v>14</v>
      </c>
      <c r="FQ42" s="182">
        <v>43676</v>
      </c>
      <c r="FR42" s="183" t="s">
        <v>1312</v>
      </c>
      <c r="FS42" s="177" t="s">
        <v>14</v>
      </c>
      <c r="FT42" s="177" t="s">
        <v>14</v>
      </c>
      <c r="FU42" s="177" t="s">
        <v>14</v>
      </c>
      <c r="FV42" s="177" t="s">
        <v>14</v>
      </c>
      <c r="FW42" s="177" t="s">
        <v>1290</v>
      </c>
      <c r="FX42" s="177" t="s">
        <v>14</v>
      </c>
      <c r="FY42" s="174">
        <v>43676</v>
      </c>
      <c r="FZ42" s="184" t="s">
        <v>4171</v>
      </c>
      <c r="GA42" s="184">
        <v>1</v>
      </c>
      <c r="GB42" s="184" t="s">
        <v>4078</v>
      </c>
      <c r="GC42" s="184" t="s">
        <v>21</v>
      </c>
      <c r="GD42" s="184">
        <v>2</v>
      </c>
      <c r="GE42" s="184" t="s">
        <v>14</v>
      </c>
      <c r="GF42" s="184" t="s">
        <v>14</v>
      </c>
      <c r="GG42" s="185">
        <v>44342</v>
      </c>
      <c r="GH42" s="183" t="s">
        <v>4177</v>
      </c>
      <c r="GI42" s="177">
        <v>2</v>
      </c>
      <c r="GJ42" s="177" t="s">
        <v>4078</v>
      </c>
      <c r="GK42" s="177" t="s">
        <v>21</v>
      </c>
      <c r="GL42" s="177">
        <v>2</v>
      </c>
      <c r="GM42" s="177" t="s">
        <v>14</v>
      </c>
      <c r="GN42" s="177" t="s">
        <v>14</v>
      </c>
      <c r="GO42" s="174">
        <v>44342</v>
      </c>
      <c r="GP42" s="184" t="s">
        <v>4172</v>
      </c>
      <c r="GQ42" s="184">
        <v>2</v>
      </c>
      <c r="GR42" s="184" t="s">
        <v>4078</v>
      </c>
      <c r="GS42" s="184" t="s">
        <v>21</v>
      </c>
      <c r="GT42" s="184">
        <v>2</v>
      </c>
      <c r="GU42" s="184" t="s">
        <v>14</v>
      </c>
      <c r="GV42" s="184" t="s">
        <v>14</v>
      </c>
      <c r="GW42" s="185">
        <v>44342</v>
      </c>
      <c r="GX42" s="183" t="s">
        <v>4178</v>
      </c>
      <c r="GY42" s="177">
        <v>0</v>
      </c>
      <c r="GZ42" s="177" t="s">
        <v>4078</v>
      </c>
      <c r="HA42" s="177" t="s">
        <v>21</v>
      </c>
      <c r="HB42" s="177">
        <v>2</v>
      </c>
      <c r="HC42" s="177" t="s">
        <v>14</v>
      </c>
      <c r="HD42" s="177" t="s">
        <v>14</v>
      </c>
      <c r="HE42" s="174">
        <v>44342</v>
      </c>
      <c r="HF42" s="184" t="s">
        <v>4170</v>
      </c>
      <c r="HG42" s="184">
        <v>2</v>
      </c>
      <c r="HH42" s="184" t="s">
        <v>4078</v>
      </c>
      <c r="HI42" s="184" t="s">
        <v>21</v>
      </c>
      <c r="HJ42" s="184">
        <v>2</v>
      </c>
      <c r="HK42" s="184" t="s">
        <v>14</v>
      </c>
      <c r="HL42" s="184" t="s">
        <v>14</v>
      </c>
      <c r="HM42" s="185">
        <v>44342</v>
      </c>
      <c r="HN42" s="183" t="s">
        <v>4176</v>
      </c>
      <c r="HO42" s="177">
        <v>0</v>
      </c>
      <c r="HP42" s="177" t="s">
        <v>4078</v>
      </c>
      <c r="HQ42" s="177" t="s">
        <v>21</v>
      </c>
      <c r="HR42" s="177">
        <v>2</v>
      </c>
      <c r="HS42" s="177" t="s">
        <v>14</v>
      </c>
      <c r="HT42" s="177" t="s">
        <v>14</v>
      </c>
      <c r="HU42" s="174">
        <v>44342</v>
      </c>
      <c r="HV42" s="184" t="s">
        <v>4173</v>
      </c>
      <c r="HW42" s="184">
        <v>3</v>
      </c>
      <c r="HX42" s="184" t="s">
        <v>4078</v>
      </c>
      <c r="HY42" s="184" t="s">
        <v>21</v>
      </c>
      <c r="HZ42" s="184">
        <v>2</v>
      </c>
      <c r="IA42" s="184" t="s">
        <v>14</v>
      </c>
      <c r="IB42" s="184" t="s">
        <v>14</v>
      </c>
      <c r="IC42" s="185">
        <v>44342</v>
      </c>
      <c r="ID42" s="183" t="s">
        <v>4175</v>
      </c>
      <c r="IE42" s="177">
        <v>0</v>
      </c>
      <c r="IF42" s="177" t="s">
        <v>4078</v>
      </c>
      <c r="IG42" s="177" t="s">
        <v>21</v>
      </c>
      <c r="IH42" s="177">
        <v>2</v>
      </c>
      <c r="II42" s="177" t="s">
        <v>14</v>
      </c>
      <c r="IJ42" s="177" t="s">
        <v>14</v>
      </c>
      <c r="IK42" s="174">
        <v>44342</v>
      </c>
      <c r="IL42" s="184" t="s">
        <v>4174</v>
      </c>
      <c r="IM42" s="184">
        <v>1</v>
      </c>
      <c r="IN42" s="184" t="s">
        <v>4078</v>
      </c>
      <c r="IO42" s="184" t="s">
        <v>21</v>
      </c>
      <c r="IP42" s="184">
        <v>2</v>
      </c>
      <c r="IQ42" s="184" t="s">
        <v>14</v>
      </c>
      <c r="IR42" s="184" t="s">
        <v>14</v>
      </c>
      <c r="IS42" s="185">
        <v>44342</v>
      </c>
    </row>
    <row r="43" spans="1:253" s="179" customFormat="1" ht="12.75" customHeight="1" x14ac:dyDescent="0.2">
      <c r="A43" s="179" t="s">
        <v>987</v>
      </c>
      <c r="B43" s="179" t="s">
        <v>7677</v>
      </c>
      <c r="C43" s="179" t="s">
        <v>988</v>
      </c>
      <c r="D43" s="179" t="s">
        <v>989</v>
      </c>
      <c r="E43" s="179" t="s">
        <v>7241</v>
      </c>
      <c r="F43" s="179" t="s">
        <v>2846</v>
      </c>
      <c r="G43" s="172">
        <v>1353520000</v>
      </c>
      <c r="H43" s="173" t="s">
        <v>2843</v>
      </c>
      <c r="I43" s="173" t="s">
        <v>21</v>
      </c>
      <c r="J43" s="173">
        <v>2</v>
      </c>
      <c r="K43" s="173" t="s">
        <v>2845</v>
      </c>
      <c r="L43" s="173" t="s">
        <v>2844</v>
      </c>
      <c r="M43" s="174">
        <v>44223</v>
      </c>
      <c r="N43" s="183" t="s">
        <v>2850</v>
      </c>
      <c r="O43" s="175">
        <v>222236</v>
      </c>
      <c r="P43" s="175" t="s">
        <v>2847</v>
      </c>
      <c r="Q43" s="175" t="s">
        <v>21</v>
      </c>
      <c r="R43" s="175">
        <v>2</v>
      </c>
      <c r="S43" s="175" t="s">
        <v>2849</v>
      </c>
      <c r="T43" s="175" t="s">
        <v>2848</v>
      </c>
      <c r="U43" s="176">
        <v>44223</v>
      </c>
      <c r="V43" s="183" t="s">
        <v>2852</v>
      </c>
      <c r="W43" s="173">
        <v>12541000</v>
      </c>
      <c r="X43" s="173" t="s">
        <v>2847</v>
      </c>
      <c r="Y43" s="173" t="s">
        <v>21</v>
      </c>
      <c r="Z43" s="173">
        <v>2</v>
      </c>
      <c r="AA43" s="173" t="s">
        <v>2851</v>
      </c>
      <c r="AB43" s="173" t="s">
        <v>2848</v>
      </c>
      <c r="AC43" s="174">
        <v>44223</v>
      </c>
      <c r="AD43" s="183" t="s">
        <v>2854</v>
      </c>
      <c r="AE43" s="181" t="s">
        <v>14</v>
      </c>
      <c r="AF43" s="181" t="s">
        <v>14</v>
      </c>
      <c r="AG43" s="181" t="s">
        <v>14</v>
      </c>
      <c r="AH43" s="181" t="s">
        <v>14</v>
      </c>
      <c r="AI43" s="181" t="s">
        <v>2853</v>
      </c>
      <c r="AJ43" s="181" t="s">
        <v>14</v>
      </c>
      <c r="AK43" s="182">
        <v>44223</v>
      </c>
      <c r="AL43" s="183" t="s">
        <v>2864</v>
      </c>
      <c r="AM43" s="173" t="s">
        <v>14</v>
      </c>
      <c r="AN43" s="173" t="s">
        <v>14</v>
      </c>
      <c r="AO43" s="173" t="s">
        <v>14</v>
      </c>
      <c r="AP43" s="173" t="s">
        <v>14</v>
      </c>
      <c r="AQ43" s="173" t="s">
        <v>2863</v>
      </c>
      <c r="AR43" s="173" t="s">
        <v>14</v>
      </c>
      <c r="AS43" s="174">
        <v>44223</v>
      </c>
      <c r="AT43" s="184" t="s">
        <v>995</v>
      </c>
      <c r="AU43" s="181" t="s">
        <v>14</v>
      </c>
      <c r="AV43" s="181" t="s">
        <v>14</v>
      </c>
      <c r="AW43" s="181" t="s">
        <v>14</v>
      </c>
      <c r="AX43" s="181" t="s">
        <v>14</v>
      </c>
      <c r="AY43" s="181" t="s">
        <v>14</v>
      </c>
      <c r="AZ43" s="181" t="s">
        <v>14</v>
      </c>
      <c r="BA43" s="182">
        <v>43553</v>
      </c>
      <c r="BB43" s="183" t="s">
        <v>994</v>
      </c>
      <c r="BC43" s="173" t="s">
        <v>14</v>
      </c>
      <c r="BD43" s="173">
        <v>0</v>
      </c>
      <c r="BE43" s="173" t="s">
        <v>14</v>
      </c>
      <c r="BF43" s="173" t="s">
        <v>14</v>
      </c>
      <c r="BG43" s="173" t="s">
        <v>993</v>
      </c>
      <c r="BH43" s="173" t="s">
        <v>14</v>
      </c>
      <c r="BI43" s="174">
        <v>43553</v>
      </c>
      <c r="BJ43" s="184" t="s">
        <v>5445</v>
      </c>
      <c r="BK43" s="184">
        <v>1775</v>
      </c>
      <c r="BL43" s="184" t="s">
        <v>5407</v>
      </c>
      <c r="BM43" s="184" t="s">
        <v>21</v>
      </c>
      <c r="BN43" s="184">
        <v>2</v>
      </c>
      <c r="BO43" s="184" t="s">
        <v>5444</v>
      </c>
      <c r="BP43" s="181" t="s">
        <v>3683</v>
      </c>
      <c r="BQ43" s="185">
        <v>44363</v>
      </c>
      <c r="BR43" s="183" t="s">
        <v>990</v>
      </c>
      <c r="BS43" s="177" t="s">
        <v>14</v>
      </c>
      <c r="BT43" s="177">
        <v>0</v>
      </c>
      <c r="BU43" s="177" t="s">
        <v>14</v>
      </c>
      <c r="BV43" s="177" t="s">
        <v>14</v>
      </c>
      <c r="BW43" s="177">
        <v>0</v>
      </c>
      <c r="BX43" s="177">
        <v>0</v>
      </c>
      <c r="BY43" s="174">
        <v>43553</v>
      </c>
      <c r="BZ43" s="184" t="s">
        <v>991</v>
      </c>
      <c r="CA43" s="184" t="s">
        <v>14</v>
      </c>
      <c r="CB43" s="184" t="s">
        <v>14</v>
      </c>
      <c r="CC43" s="184" t="s">
        <v>14</v>
      </c>
      <c r="CD43" s="184" t="s">
        <v>14</v>
      </c>
      <c r="CE43" s="184" t="s">
        <v>14</v>
      </c>
      <c r="CF43" s="184" t="s">
        <v>14</v>
      </c>
      <c r="CG43" s="185">
        <v>43553</v>
      </c>
      <c r="CH43" s="183" t="s">
        <v>8037</v>
      </c>
      <c r="CI43" s="184" t="e">
        <v>#N/A</v>
      </c>
      <c r="CJ43" s="184" t="e">
        <v>#N/A</v>
      </c>
      <c r="CK43" s="184" t="e">
        <v>#N/A</v>
      </c>
      <c r="CL43" s="184" t="e">
        <v>#N/A</v>
      </c>
      <c r="CM43" s="184" t="e">
        <v>#N/A</v>
      </c>
      <c r="CN43" s="184" t="e">
        <v>#N/A</v>
      </c>
      <c r="CO43" s="186" t="e">
        <v>#N/A</v>
      </c>
      <c r="CP43" s="184" t="s">
        <v>992</v>
      </c>
      <c r="CQ43" s="177" t="s">
        <v>14</v>
      </c>
      <c r="CR43" s="177">
        <v>0</v>
      </c>
      <c r="CS43" s="177" t="s">
        <v>14</v>
      </c>
      <c r="CT43" s="177" t="s">
        <v>14</v>
      </c>
      <c r="CU43" s="177">
        <v>0</v>
      </c>
      <c r="CV43" s="177">
        <v>0</v>
      </c>
      <c r="CW43" s="174">
        <v>43553</v>
      </c>
      <c r="CX43" s="184" t="s">
        <v>2857</v>
      </c>
      <c r="CY43" s="181" t="s">
        <v>14</v>
      </c>
      <c r="CZ43" s="181" t="s">
        <v>14</v>
      </c>
      <c r="DA43" s="181" t="s">
        <v>14</v>
      </c>
      <c r="DB43" s="181" t="s">
        <v>14</v>
      </c>
      <c r="DC43" s="181" t="s">
        <v>2855</v>
      </c>
      <c r="DD43" s="181" t="s">
        <v>14</v>
      </c>
      <c r="DE43" s="187">
        <v>44223</v>
      </c>
      <c r="DF43" s="183" t="s">
        <v>2858</v>
      </c>
      <c r="DG43" s="173">
        <v>12541000</v>
      </c>
      <c r="DH43" s="177" t="s">
        <v>2847</v>
      </c>
      <c r="DI43" s="177" t="s">
        <v>21</v>
      </c>
      <c r="DJ43" s="177">
        <v>2</v>
      </c>
      <c r="DK43" s="177" t="s">
        <v>2855</v>
      </c>
      <c r="DL43" s="177" t="s">
        <v>2848</v>
      </c>
      <c r="DM43" s="174">
        <v>44223</v>
      </c>
      <c r="DN43" s="184" t="s">
        <v>2859</v>
      </c>
      <c r="DO43" s="181" t="s">
        <v>14</v>
      </c>
      <c r="DP43" s="184" t="s">
        <v>14</v>
      </c>
      <c r="DQ43" s="184" t="s">
        <v>14</v>
      </c>
      <c r="DR43" s="184" t="s">
        <v>14</v>
      </c>
      <c r="DS43" s="184" t="s">
        <v>2855</v>
      </c>
      <c r="DT43" s="184" t="s">
        <v>14</v>
      </c>
      <c r="DU43" s="185">
        <v>44223</v>
      </c>
      <c r="DV43" s="183" t="s">
        <v>2856</v>
      </c>
      <c r="DW43" s="173" t="s">
        <v>14</v>
      </c>
      <c r="DX43" s="177" t="s">
        <v>14</v>
      </c>
      <c r="DY43" s="177" t="s">
        <v>14</v>
      </c>
      <c r="DZ43" s="177" t="s">
        <v>14</v>
      </c>
      <c r="EA43" s="177" t="s">
        <v>2855</v>
      </c>
      <c r="EB43" s="177" t="s">
        <v>14</v>
      </c>
      <c r="EC43" s="174">
        <v>44223</v>
      </c>
      <c r="ED43" s="184" t="s">
        <v>2861</v>
      </c>
      <c r="EE43" s="181" t="s">
        <v>14</v>
      </c>
      <c r="EF43" s="184" t="s">
        <v>2860</v>
      </c>
      <c r="EG43" s="184" t="s">
        <v>14</v>
      </c>
      <c r="EH43" s="184" t="s">
        <v>14</v>
      </c>
      <c r="EI43" s="184" t="s">
        <v>2855</v>
      </c>
      <c r="EJ43" s="184" t="s">
        <v>14</v>
      </c>
      <c r="EK43" s="185">
        <v>44223</v>
      </c>
      <c r="EL43" s="183" t="s">
        <v>2862</v>
      </c>
      <c r="EM43" s="173" t="s">
        <v>14</v>
      </c>
      <c r="EN43" s="177" t="s">
        <v>14</v>
      </c>
      <c r="EO43" s="177" t="s">
        <v>14</v>
      </c>
      <c r="EP43" s="177" t="s">
        <v>14</v>
      </c>
      <c r="EQ43" s="177" t="s">
        <v>2855</v>
      </c>
      <c r="ER43" s="177" t="s">
        <v>14</v>
      </c>
      <c r="ES43" s="174">
        <v>44223</v>
      </c>
      <c r="ET43" s="184" t="s">
        <v>6516</v>
      </c>
      <c r="EU43" s="184">
        <v>1779</v>
      </c>
      <c r="EV43" s="184" t="s">
        <v>6514</v>
      </c>
      <c r="EW43" s="184" t="s">
        <v>21</v>
      </c>
      <c r="EX43" s="184">
        <v>2</v>
      </c>
      <c r="EY43" s="184" t="s">
        <v>6515</v>
      </c>
      <c r="EZ43" s="184" t="s">
        <v>3683</v>
      </c>
      <c r="FA43" s="185">
        <v>44406</v>
      </c>
      <c r="FB43" s="183" t="s">
        <v>1461</v>
      </c>
      <c r="FC43" s="177" t="s">
        <v>14</v>
      </c>
      <c r="FD43" s="177" t="s">
        <v>14</v>
      </c>
      <c r="FE43" s="177" t="s">
        <v>14</v>
      </c>
      <c r="FF43" s="177" t="s">
        <v>14</v>
      </c>
      <c r="FG43" s="177" t="s">
        <v>1460</v>
      </c>
      <c r="FH43" s="177" t="s">
        <v>14</v>
      </c>
      <c r="FI43" s="174">
        <v>43796</v>
      </c>
      <c r="FJ43" s="183" t="s">
        <v>996</v>
      </c>
      <c r="FK43" s="184" t="s">
        <v>14</v>
      </c>
      <c r="FL43" s="184">
        <v>0</v>
      </c>
      <c r="FM43" s="184" t="s">
        <v>21</v>
      </c>
      <c r="FN43" s="184">
        <v>2</v>
      </c>
      <c r="FO43" s="184">
        <v>0</v>
      </c>
      <c r="FP43" s="181">
        <v>0</v>
      </c>
      <c r="FQ43" s="182">
        <v>43553</v>
      </c>
      <c r="FR43" s="183" t="s">
        <v>997</v>
      </c>
      <c r="FS43" s="177" t="s">
        <v>14</v>
      </c>
      <c r="FT43" s="177">
        <v>0</v>
      </c>
      <c r="FU43" s="177" t="s">
        <v>21</v>
      </c>
      <c r="FV43" s="177">
        <v>2</v>
      </c>
      <c r="FW43" s="177">
        <v>0</v>
      </c>
      <c r="FX43" s="177">
        <v>0</v>
      </c>
      <c r="FY43" s="174">
        <v>43553</v>
      </c>
      <c r="FZ43" s="184" t="s">
        <v>4150</v>
      </c>
      <c r="GA43" s="184">
        <v>2</v>
      </c>
      <c r="GB43" s="184" t="s">
        <v>4078</v>
      </c>
      <c r="GC43" s="184" t="s">
        <v>21</v>
      </c>
      <c r="GD43" s="184">
        <v>2</v>
      </c>
      <c r="GE43" s="184" t="s">
        <v>14</v>
      </c>
      <c r="GF43" s="184" t="s">
        <v>14</v>
      </c>
      <c r="GG43" s="185">
        <v>44340</v>
      </c>
      <c r="GH43" s="183" t="s">
        <v>4160</v>
      </c>
      <c r="GI43" s="177">
        <v>1</v>
      </c>
      <c r="GJ43" s="177" t="s">
        <v>4078</v>
      </c>
      <c r="GK43" s="177" t="s">
        <v>21</v>
      </c>
      <c r="GL43" s="177">
        <v>2</v>
      </c>
      <c r="GM43" s="177" t="s">
        <v>14</v>
      </c>
      <c r="GN43" s="177" t="s">
        <v>14</v>
      </c>
      <c r="GO43" s="174">
        <v>44340</v>
      </c>
      <c r="GP43" s="184" t="s">
        <v>4152</v>
      </c>
      <c r="GQ43" s="184">
        <v>1</v>
      </c>
      <c r="GR43" s="184" t="s">
        <v>4078</v>
      </c>
      <c r="GS43" s="184" t="s">
        <v>21</v>
      </c>
      <c r="GT43" s="184">
        <v>2</v>
      </c>
      <c r="GU43" s="184" t="s">
        <v>14</v>
      </c>
      <c r="GV43" s="184" t="s">
        <v>14</v>
      </c>
      <c r="GW43" s="185">
        <v>44340</v>
      </c>
      <c r="GX43" s="183" t="s">
        <v>4162</v>
      </c>
      <c r="GY43" s="177">
        <v>0</v>
      </c>
      <c r="GZ43" s="177" t="s">
        <v>4078</v>
      </c>
      <c r="HA43" s="177" t="s">
        <v>21</v>
      </c>
      <c r="HB43" s="177">
        <v>2</v>
      </c>
      <c r="HC43" s="177" t="s">
        <v>14</v>
      </c>
      <c r="HD43" s="177" t="s">
        <v>14</v>
      </c>
      <c r="HE43" s="174">
        <v>44340</v>
      </c>
      <c r="HF43" s="184" t="s">
        <v>4079</v>
      </c>
      <c r="HG43" s="184">
        <v>0</v>
      </c>
      <c r="HH43" s="184" t="s">
        <v>4078</v>
      </c>
      <c r="HI43" s="184" t="s">
        <v>21</v>
      </c>
      <c r="HJ43" s="184">
        <v>2</v>
      </c>
      <c r="HK43" s="184" t="s">
        <v>14</v>
      </c>
      <c r="HL43" s="184" t="s">
        <v>14</v>
      </c>
      <c r="HM43" s="185">
        <v>44335</v>
      </c>
      <c r="HN43" s="183" t="s">
        <v>4081</v>
      </c>
      <c r="HO43" s="177">
        <v>2</v>
      </c>
      <c r="HP43" s="177" t="s">
        <v>4078</v>
      </c>
      <c r="HQ43" s="177" t="s">
        <v>21</v>
      </c>
      <c r="HR43" s="177">
        <v>2</v>
      </c>
      <c r="HS43" s="177" t="s">
        <v>14</v>
      </c>
      <c r="HT43" s="177" t="s">
        <v>14</v>
      </c>
      <c r="HU43" s="174">
        <v>44335</v>
      </c>
      <c r="HV43" s="184" t="s">
        <v>4154</v>
      </c>
      <c r="HW43" s="184">
        <v>1</v>
      </c>
      <c r="HX43" s="184" t="s">
        <v>4078</v>
      </c>
      <c r="HY43" s="184" t="s">
        <v>21</v>
      </c>
      <c r="HZ43" s="184">
        <v>2</v>
      </c>
      <c r="IA43" s="184" t="s">
        <v>14</v>
      </c>
      <c r="IB43" s="184" t="s">
        <v>14</v>
      </c>
      <c r="IC43" s="185">
        <v>44340</v>
      </c>
      <c r="ID43" s="183" t="s">
        <v>4158</v>
      </c>
      <c r="IE43" s="177">
        <v>1</v>
      </c>
      <c r="IF43" s="177" t="s">
        <v>4078</v>
      </c>
      <c r="IG43" s="177" t="s">
        <v>21</v>
      </c>
      <c r="IH43" s="177">
        <v>2</v>
      </c>
      <c r="II43" s="177" t="s">
        <v>14</v>
      </c>
      <c r="IJ43" s="177" t="s">
        <v>14</v>
      </c>
      <c r="IK43" s="174">
        <v>44340</v>
      </c>
      <c r="IL43" s="184" t="s">
        <v>4156</v>
      </c>
      <c r="IM43" s="184">
        <v>2</v>
      </c>
      <c r="IN43" s="184" t="s">
        <v>4078</v>
      </c>
      <c r="IO43" s="184" t="s">
        <v>21</v>
      </c>
      <c r="IP43" s="184">
        <v>2</v>
      </c>
      <c r="IQ43" s="184" t="s">
        <v>14</v>
      </c>
      <c r="IR43" s="184" t="s">
        <v>14</v>
      </c>
      <c r="IS43" s="185">
        <v>44340</v>
      </c>
    </row>
    <row r="44" spans="1:253" s="179" customFormat="1" ht="12.75" customHeight="1" x14ac:dyDescent="0.2">
      <c r="A44" s="179" t="s">
        <v>1907</v>
      </c>
      <c r="B44" s="179" t="s">
        <v>7685</v>
      </c>
      <c r="C44" s="179" t="s">
        <v>1908</v>
      </c>
      <c r="D44" s="179" t="s">
        <v>1909</v>
      </c>
      <c r="E44" s="179" t="s">
        <v>7244</v>
      </c>
      <c r="F44" s="179" t="s">
        <v>3558</v>
      </c>
      <c r="G44" s="172">
        <v>82926000</v>
      </c>
      <c r="H44" s="173" t="s">
        <v>3555</v>
      </c>
      <c r="I44" s="173" t="s">
        <v>21</v>
      </c>
      <c r="J44" s="173">
        <v>2</v>
      </c>
      <c r="K44" s="173" t="s">
        <v>3557</v>
      </c>
      <c r="L44" s="173" t="s">
        <v>3556</v>
      </c>
      <c r="M44" s="174">
        <v>44270</v>
      </c>
      <c r="N44" s="183" t="s">
        <v>3562</v>
      </c>
      <c r="O44" s="175">
        <v>239561</v>
      </c>
      <c r="P44" s="175" t="s">
        <v>3559</v>
      </c>
      <c r="Q44" s="175" t="s">
        <v>59</v>
      </c>
      <c r="R44" s="175">
        <v>3</v>
      </c>
      <c r="S44" s="175" t="s">
        <v>3561</v>
      </c>
      <c r="T44" s="175" t="s">
        <v>3560</v>
      </c>
      <c r="U44" s="176">
        <v>44270</v>
      </c>
      <c r="V44" s="183" t="s">
        <v>3564</v>
      </c>
      <c r="W44" s="173">
        <v>24823000</v>
      </c>
      <c r="X44" s="173" t="s">
        <v>3559</v>
      </c>
      <c r="Y44" s="173" t="s">
        <v>59</v>
      </c>
      <c r="Z44" s="173">
        <v>3</v>
      </c>
      <c r="AA44" s="173" t="s">
        <v>3563</v>
      </c>
      <c r="AB44" s="173" t="s">
        <v>3560</v>
      </c>
      <c r="AC44" s="174">
        <v>44270</v>
      </c>
      <c r="AD44" s="183" t="s">
        <v>5987</v>
      </c>
      <c r="AE44" s="181">
        <v>3030000</v>
      </c>
      <c r="AF44" s="181" t="s">
        <v>5984</v>
      </c>
      <c r="AG44" s="181" t="s">
        <v>59</v>
      </c>
      <c r="AH44" s="181">
        <v>3</v>
      </c>
      <c r="AI44" s="181" t="s">
        <v>5986</v>
      </c>
      <c r="AJ44" s="181" t="s">
        <v>5985</v>
      </c>
      <c r="AK44" s="182">
        <v>44377</v>
      </c>
      <c r="AL44" s="183" t="s">
        <v>5989</v>
      </c>
      <c r="AM44" s="173">
        <v>3030000</v>
      </c>
      <c r="AN44" s="173" t="s">
        <v>5984</v>
      </c>
      <c r="AO44" s="173" t="s">
        <v>59</v>
      </c>
      <c r="AP44" s="173">
        <v>3</v>
      </c>
      <c r="AQ44" s="173" t="s">
        <v>5988</v>
      </c>
      <c r="AR44" s="173" t="s">
        <v>5985</v>
      </c>
      <c r="AS44" s="174">
        <v>44377</v>
      </c>
      <c r="AT44" s="184" t="s">
        <v>1917</v>
      </c>
      <c r="AU44" s="181" t="s">
        <v>14</v>
      </c>
      <c r="AV44" s="181" t="s">
        <v>14</v>
      </c>
      <c r="AW44" s="181" t="s">
        <v>14</v>
      </c>
      <c r="AX44" s="181" t="s">
        <v>14</v>
      </c>
      <c r="AY44" s="181" t="s">
        <v>14</v>
      </c>
      <c r="AZ44" s="181" t="s">
        <v>14</v>
      </c>
      <c r="BA44" s="182">
        <v>43920</v>
      </c>
      <c r="BB44" s="183" t="s">
        <v>1916</v>
      </c>
      <c r="BC44" s="173" t="s">
        <v>14</v>
      </c>
      <c r="BD44" s="173" t="s">
        <v>14</v>
      </c>
      <c r="BE44" s="173" t="s">
        <v>14</v>
      </c>
      <c r="BF44" s="173" t="s">
        <v>14</v>
      </c>
      <c r="BG44" s="173" t="s">
        <v>14</v>
      </c>
      <c r="BH44" s="173" t="s">
        <v>14</v>
      </c>
      <c r="BI44" s="174">
        <v>43920</v>
      </c>
      <c r="BJ44" s="184" t="s">
        <v>1915</v>
      </c>
      <c r="BK44" s="184">
        <v>0</v>
      </c>
      <c r="BL44" s="184" t="s">
        <v>14</v>
      </c>
      <c r="BM44" s="184" t="s">
        <v>59</v>
      </c>
      <c r="BN44" s="184">
        <v>3</v>
      </c>
      <c r="BO44" s="184" t="s">
        <v>1913</v>
      </c>
      <c r="BP44" s="181" t="s">
        <v>14</v>
      </c>
      <c r="BQ44" s="185">
        <v>43920</v>
      </c>
      <c r="BR44" s="183" t="s">
        <v>1910</v>
      </c>
      <c r="BS44" s="177" t="s">
        <v>14</v>
      </c>
      <c r="BT44" s="177" t="s">
        <v>14</v>
      </c>
      <c r="BU44" s="177" t="s">
        <v>14</v>
      </c>
      <c r="BV44" s="177" t="s">
        <v>14</v>
      </c>
      <c r="BW44" s="177" t="s">
        <v>14</v>
      </c>
      <c r="BX44" s="177" t="s">
        <v>14</v>
      </c>
      <c r="BY44" s="174">
        <v>43920</v>
      </c>
      <c r="BZ44" s="184" t="s">
        <v>1911</v>
      </c>
      <c r="CA44" s="184" t="s">
        <v>14</v>
      </c>
      <c r="CB44" s="184" t="s">
        <v>14</v>
      </c>
      <c r="CC44" s="184" t="s">
        <v>14</v>
      </c>
      <c r="CD44" s="184" t="s">
        <v>14</v>
      </c>
      <c r="CE44" s="184" t="s">
        <v>14</v>
      </c>
      <c r="CF44" s="184" t="s">
        <v>14</v>
      </c>
      <c r="CG44" s="185">
        <v>43920</v>
      </c>
      <c r="CH44" s="183" t="s">
        <v>8038</v>
      </c>
      <c r="CI44" s="184" t="e">
        <v>#N/A</v>
      </c>
      <c r="CJ44" s="184" t="e">
        <v>#N/A</v>
      </c>
      <c r="CK44" s="184" t="e">
        <v>#N/A</v>
      </c>
      <c r="CL44" s="184" t="e">
        <v>#N/A</v>
      </c>
      <c r="CM44" s="184" t="e">
        <v>#N/A</v>
      </c>
      <c r="CN44" s="184" t="e">
        <v>#N/A</v>
      </c>
      <c r="CO44" s="186" t="e">
        <v>#N/A</v>
      </c>
      <c r="CP44" s="184" t="s">
        <v>1912</v>
      </c>
      <c r="CQ44" s="177" t="s">
        <v>14</v>
      </c>
      <c r="CR44" s="177" t="s">
        <v>14</v>
      </c>
      <c r="CS44" s="177" t="s">
        <v>14</v>
      </c>
      <c r="CT44" s="177" t="s">
        <v>14</v>
      </c>
      <c r="CU44" s="177" t="s">
        <v>14</v>
      </c>
      <c r="CV44" s="177" t="s">
        <v>14</v>
      </c>
      <c r="CW44" s="174">
        <v>43920</v>
      </c>
      <c r="CX44" s="184" t="s">
        <v>5993</v>
      </c>
      <c r="CY44" s="181">
        <v>3030000</v>
      </c>
      <c r="CZ44" s="181" t="s">
        <v>5990</v>
      </c>
      <c r="DA44" s="181" t="s">
        <v>59</v>
      </c>
      <c r="DB44" s="181">
        <v>3</v>
      </c>
      <c r="DC44" s="181" t="s">
        <v>5992</v>
      </c>
      <c r="DD44" s="181" t="s">
        <v>5991</v>
      </c>
      <c r="DE44" s="187">
        <v>44377</v>
      </c>
      <c r="DF44" s="183" t="s">
        <v>5994</v>
      </c>
      <c r="DG44" s="173">
        <v>21793000</v>
      </c>
      <c r="DH44" s="177" t="s">
        <v>5990</v>
      </c>
      <c r="DI44" s="177" t="s">
        <v>59</v>
      </c>
      <c r="DJ44" s="177">
        <v>3</v>
      </c>
      <c r="DK44" s="177" t="s">
        <v>5992</v>
      </c>
      <c r="DL44" s="177" t="s">
        <v>5991</v>
      </c>
      <c r="DM44" s="174">
        <v>44377</v>
      </c>
      <c r="DN44" s="184" t="s">
        <v>5995</v>
      </c>
      <c r="DO44" s="181">
        <v>0</v>
      </c>
      <c r="DP44" s="184" t="s">
        <v>5990</v>
      </c>
      <c r="DQ44" s="184" t="s">
        <v>59</v>
      </c>
      <c r="DR44" s="184">
        <v>3</v>
      </c>
      <c r="DS44" s="184" t="s">
        <v>5992</v>
      </c>
      <c r="DT44" s="184" t="s">
        <v>5991</v>
      </c>
      <c r="DU44" s="185">
        <v>44377</v>
      </c>
      <c r="DV44" s="183" t="s">
        <v>5996</v>
      </c>
      <c r="DW44" s="173">
        <v>780000</v>
      </c>
      <c r="DX44" s="177" t="s">
        <v>5990</v>
      </c>
      <c r="DY44" s="177" t="s">
        <v>59</v>
      </c>
      <c r="DZ44" s="177">
        <v>3</v>
      </c>
      <c r="EA44" s="177" t="s">
        <v>5992</v>
      </c>
      <c r="EB44" s="177" t="s">
        <v>5991</v>
      </c>
      <c r="EC44" s="174">
        <v>44377</v>
      </c>
      <c r="ED44" s="184" t="s">
        <v>5997</v>
      </c>
      <c r="EE44" s="181">
        <v>2250000</v>
      </c>
      <c r="EF44" s="184" t="s">
        <v>5990</v>
      </c>
      <c r="EG44" s="184" t="s">
        <v>59</v>
      </c>
      <c r="EH44" s="184">
        <v>3</v>
      </c>
      <c r="EI44" s="184" t="s">
        <v>5992</v>
      </c>
      <c r="EJ44" s="184" t="s">
        <v>5991</v>
      </c>
      <c r="EK44" s="185">
        <v>44377</v>
      </c>
      <c r="EL44" s="183" t="s">
        <v>5998</v>
      </c>
      <c r="EM44" s="173">
        <v>0</v>
      </c>
      <c r="EN44" s="177" t="s">
        <v>5990</v>
      </c>
      <c r="EO44" s="177" t="s">
        <v>59</v>
      </c>
      <c r="EP44" s="177">
        <v>3</v>
      </c>
      <c r="EQ44" s="177" t="s">
        <v>5992</v>
      </c>
      <c r="ER44" s="177" t="s">
        <v>5991</v>
      </c>
      <c r="ES44" s="174">
        <v>44377</v>
      </c>
      <c r="ET44" s="184" t="s">
        <v>1914</v>
      </c>
      <c r="EU44" s="184">
        <v>0</v>
      </c>
      <c r="EV44" s="184" t="s">
        <v>14</v>
      </c>
      <c r="EW44" s="184" t="s">
        <v>59</v>
      </c>
      <c r="EX44" s="184">
        <v>3</v>
      </c>
      <c r="EY44" s="184" t="s">
        <v>1913</v>
      </c>
      <c r="EZ44" s="184" t="s">
        <v>14</v>
      </c>
      <c r="FA44" s="185">
        <v>43920</v>
      </c>
      <c r="FB44" s="183" t="s">
        <v>3568</v>
      </c>
      <c r="FC44" s="177">
        <v>2</v>
      </c>
      <c r="FD44" s="177" t="s">
        <v>3565</v>
      </c>
      <c r="FE44" s="177" t="s">
        <v>59</v>
      </c>
      <c r="FF44" s="177">
        <v>3</v>
      </c>
      <c r="FG44" s="177" t="s">
        <v>3567</v>
      </c>
      <c r="FH44" s="177" t="s">
        <v>3566</v>
      </c>
      <c r="FI44" s="174">
        <v>44270</v>
      </c>
      <c r="FJ44" s="183" t="s">
        <v>1918</v>
      </c>
      <c r="FK44" s="184" t="s">
        <v>14</v>
      </c>
      <c r="FL44" s="184" t="s">
        <v>14</v>
      </c>
      <c r="FM44" s="184" t="s">
        <v>14</v>
      </c>
      <c r="FN44" s="184" t="s">
        <v>14</v>
      </c>
      <c r="FO44" s="184" t="s">
        <v>14</v>
      </c>
      <c r="FP44" s="181" t="s">
        <v>14</v>
      </c>
      <c r="FQ44" s="182">
        <v>43920</v>
      </c>
      <c r="FR44" s="183" t="s">
        <v>1919</v>
      </c>
      <c r="FS44" s="177" t="s">
        <v>14</v>
      </c>
      <c r="FT44" s="177" t="s">
        <v>14</v>
      </c>
      <c r="FU44" s="177" t="s">
        <v>14</v>
      </c>
      <c r="FV44" s="177" t="s">
        <v>14</v>
      </c>
      <c r="FW44" s="177" t="s">
        <v>14</v>
      </c>
      <c r="FX44" s="177" t="s">
        <v>14</v>
      </c>
      <c r="FY44" s="174">
        <v>43920</v>
      </c>
      <c r="FZ44" s="184" t="s">
        <v>4993</v>
      </c>
      <c r="GA44" s="184">
        <v>1</v>
      </c>
      <c r="GB44" s="184" t="s">
        <v>4078</v>
      </c>
      <c r="GC44" s="184" t="s">
        <v>21</v>
      </c>
      <c r="GD44" s="184">
        <v>2</v>
      </c>
      <c r="GE44" s="184" t="s">
        <v>14</v>
      </c>
      <c r="GF44" s="184" t="s">
        <v>14</v>
      </c>
      <c r="GG44" s="185">
        <v>44357</v>
      </c>
      <c r="GH44" s="183" t="s">
        <v>4999</v>
      </c>
      <c r="GI44" s="177">
        <v>1</v>
      </c>
      <c r="GJ44" s="177" t="s">
        <v>4078</v>
      </c>
      <c r="GK44" s="177" t="s">
        <v>21</v>
      </c>
      <c r="GL44" s="177">
        <v>2</v>
      </c>
      <c r="GM44" s="177" t="s">
        <v>14</v>
      </c>
      <c r="GN44" s="177" t="s">
        <v>14</v>
      </c>
      <c r="GO44" s="174">
        <v>44357</v>
      </c>
      <c r="GP44" s="184" t="s">
        <v>4994</v>
      </c>
      <c r="GQ44" s="184">
        <v>2</v>
      </c>
      <c r="GR44" s="184" t="s">
        <v>4078</v>
      </c>
      <c r="GS44" s="184" t="s">
        <v>21</v>
      </c>
      <c r="GT44" s="184">
        <v>2</v>
      </c>
      <c r="GU44" s="184" t="s">
        <v>14</v>
      </c>
      <c r="GV44" s="184" t="s">
        <v>14</v>
      </c>
      <c r="GW44" s="185">
        <v>44357</v>
      </c>
      <c r="GX44" s="183" t="s">
        <v>5000</v>
      </c>
      <c r="GY44" s="177">
        <v>0</v>
      </c>
      <c r="GZ44" s="177" t="s">
        <v>4078</v>
      </c>
      <c r="HA44" s="177" t="s">
        <v>21</v>
      </c>
      <c r="HB44" s="177">
        <v>2</v>
      </c>
      <c r="HC44" s="177" t="s">
        <v>14</v>
      </c>
      <c r="HD44" s="177" t="s">
        <v>14</v>
      </c>
      <c r="HE44" s="174">
        <v>44357</v>
      </c>
      <c r="HF44" s="184" t="s">
        <v>4992</v>
      </c>
      <c r="HG44" s="184">
        <v>0</v>
      </c>
      <c r="HH44" s="184" t="s">
        <v>4078</v>
      </c>
      <c r="HI44" s="184" t="s">
        <v>21</v>
      </c>
      <c r="HJ44" s="184">
        <v>2</v>
      </c>
      <c r="HK44" s="184" t="s">
        <v>14</v>
      </c>
      <c r="HL44" s="184" t="s">
        <v>14</v>
      </c>
      <c r="HM44" s="185">
        <v>44357</v>
      </c>
      <c r="HN44" s="183" t="s">
        <v>4998</v>
      </c>
      <c r="HO44" s="177">
        <v>1</v>
      </c>
      <c r="HP44" s="177" t="s">
        <v>4078</v>
      </c>
      <c r="HQ44" s="177" t="s">
        <v>21</v>
      </c>
      <c r="HR44" s="177">
        <v>2</v>
      </c>
      <c r="HS44" s="177" t="s">
        <v>14</v>
      </c>
      <c r="HT44" s="177" t="s">
        <v>14</v>
      </c>
      <c r="HU44" s="174">
        <v>44357</v>
      </c>
      <c r="HV44" s="184" t="s">
        <v>4995</v>
      </c>
      <c r="HW44" s="184">
        <v>1</v>
      </c>
      <c r="HX44" s="184" t="s">
        <v>4078</v>
      </c>
      <c r="HY44" s="184" t="s">
        <v>21</v>
      </c>
      <c r="HZ44" s="184">
        <v>2</v>
      </c>
      <c r="IA44" s="184" t="s">
        <v>14</v>
      </c>
      <c r="IB44" s="184" t="s">
        <v>14</v>
      </c>
      <c r="IC44" s="185">
        <v>44357</v>
      </c>
      <c r="ID44" s="183" t="s">
        <v>4997</v>
      </c>
      <c r="IE44" s="177">
        <v>1</v>
      </c>
      <c r="IF44" s="177" t="s">
        <v>4078</v>
      </c>
      <c r="IG44" s="177" t="s">
        <v>21</v>
      </c>
      <c r="IH44" s="177">
        <v>2</v>
      </c>
      <c r="II44" s="177" t="s">
        <v>14</v>
      </c>
      <c r="IJ44" s="177" t="s">
        <v>14</v>
      </c>
      <c r="IK44" s="174">
        <v>44357</v>
      </c>
      <c r="IL44" s="184" t="s">
        <v>4996</v>
      </c>
      <c r="IM44" s="184">
        <v>2</v>
      </c>
      <c r="IN44" s="184" t="s">
        <v>4078</v>
      </c>
      <c r="IO44" s="184" t="s">
        <v>21</v>
      </c>
      <c r="IP44" s="184">
        <v>2</v>
      </c>
      <c r="IQ44" s="184" t="s">
        <v>14</v>
      </c>
      <c r="IR44" s="184" t="s">
        <v>14</v>
      </c>
      <c r="IS44" s="185">
        <v>44357</v>
      </c>
    </row>
    <row r="45" spans="1:253" s="179" customFormat="1" ht="12.75" customHeight="1" x14ac:dyDescent="0.2">
      <c r="A45" s="179" t="s">
        <v>1978</v>
      </c>
      <c r="B45" s="179" t="s">
        <v>7695</v>
      </c>
      <c r="C45" s="179" t="s">
        <v>1979</v>
      </c>
      <c r="D45" s="179" t="s">
        <v>592</v>
      </c>
      <c r="E45" s="179" t="s">
        <v>7245</v>
      </c>
      <c r="F45" s="179" t="s">
        <v>3023</v>
      </c>
      <c r="G45" s="172">
        <v>39310000</v>
      </c>
      <c r="H45" s="173" t="s">
        <v>1794</v>
      </c>
      <c r="I45" s="173" t="s">
        <v>21</v>
      </c>
      <c r="J45" s="173">
        <v>2</v>
      </c>
      <c r="K45" s="173" t="s">
        <v>3022</v>
      </c>
      <c r="L45" s="173" t="s">
        <v>3021</v>
      </c>
      <c r="M45" s="174">
        <v>44224</v>
      </c>
      <c r="N45" s="183" t="s">
        <v>3026</v>
      </c>
      <c r="O45" s="175">
        <v>435051.99200000003</v>
      </c>
      <c r="P45" s="175" t="s">
        <v>1794</v>
      </c>
      <c r="Q45" s="175" t="s">
        <v>41</v>
      </c>
      <c r="R45" s="175">
        <v>1</v>
      </c>
      <c r="S45" s="175" t="s">
        <v>3025</v>
      </c>
      <c r="T45" s="175" t="s">
        <v>3024</v>
      </c>
      <c r="U45" s="176">
        <v>44224</v>
      </c>
      <c r="V45" s="183" t="s">
        <v>3028</v>
      </c>
      <c r="W45" s="173">
        <v>39310000</v>
      </c>
      <c r="X45" s="173" t="s">
        <v>1794</v>
      </c>
      <c r="Y45" s="173" t="s">
        <v>21</v>
      </c>
      <c r="Z45" s="173">
        <v>2</v>
      </c>
      <c r="AA45" s="173" t="s">
        <v>3027</v>
      </c>
      <c r="AB45" s="173" t="s">
        <v>3021</v>
      </c>
      <c r="AC45" s="174">
        <v>44224</v>
      </c>
      <c r="AD45" s="183" t="s">
        <v>3032</v>
      </c>
      <c r="AE45" s="181">
        <v>6130000</v>
      </c>
      <c r="AF45" s="181" t="s">
        <v>3029</v>
      </c>
      <c r="AG45" s="181" t="s">
        <v>21</v>
      </c>
      <c r="AH45" s="181">
        <v>2</v>
      </c>
      <c r="AI45" s="181" t="s">
        <v>3031</v>
      </c>
      <c r="AJ45" s="181" t="s">
        <v>3030</v>
      </c>
      <c r="AK45" s="182">
        <v>44224</v>
      </c>
      <c r="AL45" s="183" t="s">
        <v>5746</v>
      </c>
      <c r="AM45" s="173">
        <v>8413000</v>
      </c>
      <c r="AN45" s="173" t="s">
        <v>5743</v>
      </c>
      <c r="AO45" s="173" t="s">
        <v>59</v>
      </c>
      <c r="AP45" s="173">
        <v>3</v>
      </c>
      <c r="AQ45" s="173" t="s">
        <v>5745</v>
      </c>
      <c r="AR45" s="173" t="s">
        <v>5744</v>
      </c>
      <c r="AS45" s="174">
        <v>44376</v>
      </c>
      <c r="AT45" s="184" t="s">
        <v>1991</v>
      </c>
      <c r="AU45" s="181" t="s">
        <v>14</v>
      </c>
      <c r="AV45" s="181" t="s">
        <v>14</v>
      </c>
      <c r="AW45" s="181" t="s">
        <v>14</v>
      </c>
      <c r="AX45" s="181" t="s">
        <v>14</v>
      </c>
      <c r="AY45" s="181" t="s">
        <v>1990</v>
      </c>
      <c r="AZ45" s="181" t="s">
        <v>14</v>
      </c>
      <c r="BA45" s="182">
        <v>43950</v>
      </c>
      <c r="BB45" s="183" t="s">
        <v>1989</v>
      </c>
      <c r="BC45" s="173" t="s">
        <v>14</v>
      </c>
      <c r="BD45" s="173" t="s">
        <v>14</v>
      </c>
      <c r="BE45" s="173" t="s">
        <v>14</v>
      </c>
      <c r="BF45" s="173" t="s">
        <v>14</v>
      </c>
      <c r="BG45" s="173" t="s">
        <v>14</v>
      </c>
      <c r="BH45" s="173" t="s">
        <v>14</v>
      </c>
      <c r="BI45" s="174">
        <v>43950</v>
      </c>
      <c r="BJ45" s="184" t="s">
        <v>5749</v>
      </c>
      <c r="BK45" s="184">
        <v>1419</v>
      </c>
      <c r="BL45" s="184" t="s">
        <v>5747</v>
      </c>
      <c r="BM45" s="184" t="s">
        <v>59</v>
      </c>
      <c r="BN45" s="184">
        <v>3</v>
      </c>
      <c r="BO45" s="184" t="s">
        <v>5748</v>
      </c>
      <c r="BP45" s="181" t="s">
        <v>720</v>
      </c>
      <c r="BQ45" s="185">
        <v>44376</v>
      </c>
      <c r="BR45" s="183" t="s">
        <v>1981</v>
      </c>
      <c r="BS45" s="177" t="s">
        <v>14</v>
      </c>
      <c r="BT45" s="177" t="s">
        <v>14</v>
      </c>
      <c r="BU45" s="177" t="s">
        <v>14</v>
      </c>
      <c r="BV45" s="177" t="s">
        <v>14</v>
      </c>
      <c r="BW45" s="177" t="s">
        <v>1980</v>
      </c>
      <c r="BX45" s="177" t="s">
        <v>14</v>
      </c>
      <c r="BY45" s="174">
        <v>43950</v>
      </c>
      <c r="BZ45" s="184" t="s">
        <v>1982</v>
      </c>
      <c r="CA45" s="184" t="s">
        <v>14</v>
      </c>
      <c r="CB45" s="184" t="s">
        <v>14</v>
      </c>
      <c r="CC45" s="184" t="s">
        <v>14</v>
      </c>
      <c r="CD45" s="184" t="s">
        <v>14</v>
      </c>
      <c r="CE45" s="184" t="s">
        <v>1980</v>
      </c>
      <c r="CF45" s="184" t="s">
        <v>14</v>
      </c>
      <c r="CG45" s="185">
        <v>43950</v>
      </c>
      <c r="CH45" s="183" t="s">
        <v>8039</v>
      </c>
      <c r="CI45" s="184" t="e">
        <v>#N/A</v>
      </c>
      <c r="CJ45" s="184" t="e">
        <v>#N/A</v>
      </c>
      <c r="CK45" s="184" t="e">
        <v>#N/A</v>
      </c>
      <c r="CL45" s="184" t="e">
        <v>#N/A</v>
      </c>
      <c r="CM45" s="184" t="e">
        <v>#N/A</v>
      </c>
      <c r="CN45" s="184" t="e">
        <v>#N/A</v>
      </c>
      <c r="CO45" s="186" t="e">
        <v>#N/A</v>
      </c>
      <c r="CP45" s="184" t="s">
        <v>1988</v>
      </c>
      <c r="CQ45" s="177">
        <v>133900</v>
      </c>
      <c r="CR45" s="177" t="s">
        <v>1985</v>
      </c>
      <c r="CS45" s="177" t="s">
        <v>59</v>
      </c>
      <c r="CT45" s="177">
        <v>3</v>
      </c>
      <c r="CU45" s="177" t="s">
        <v>1987</v>
      </c>
      <c r="CV45" s="177" t="s">
        <v>1986</v>
      </c>
      <c r="CW45" s="174">
        <v>43950</v>
      </c>
      <c r="CX45" s="184" t="s">
        <v>5753</v>
      </c>
      <c r="CY45" s="181">
        <v>4347000</v>
      </c>
      <c r="CZ45" s="181" t="s">
        <v>5751</v>
      </c>
      <c r="DA45" s="181" t="s">
        <v>21</v>
      </c>
      <c r="DB45" s="181">
        <v>2</v>
      </c>
      <c r="DC45" s="181" t="s">
        <v>5758</v>
      </c>
      <c r="DD45" s="181" t="s">
        <v>5752</v>
      </c>
      <c r="DE45" s="187">
        <v>44376</v>
      </c>
      <c r="DF45" s="183" t="s">
        <v>5755</v>
      </c>
      <c r="DG45" s="173">
        <v>33180000</v>
      </c>
      <c r="DH45" s="177" t="s">
        <v>5751</v>
      </c>
      <c r="DI45" s="177" t="s">
        <v>21</v>
      </c>
      <c r="DJ45" s="177">
        <v>2</v>
      </c>
      <c r="DK45" s="177" t="s">
        <v>5754</v>
      </c>
      <c r="DL45" s="177" t="s">
        <v>5752</v>
      </c>
      <c r="DM45" s="174">
        <v>44376</v>
      </c>
      <c r="DN45" s="184" t="s">
        <v>5757</v>
      </c>
      <c r="DO45" s="181">
        <v>1783000</v>
      </c>
      <c r="DP45" s="184" t="s">
        <v>5751</v>
      </c>
      <c r="DQ45" s="184" t="s">
        <v>21</v>
      </c>
      <c r="DR45" s="184">
        <v>2</v>
      </c>
      <c r="DS45" s="184" t="s">
        <v>5756</v>
      </c>
      <c r="DT45" s="184" t="s">
        <v>5752</v>
      </c>
      <c r="DU45" s="185">
        <v>44376</v>
      </c>
      <c r="DV45" s="183" t="s">
        <v>5759</v>
      </c>
      <c r="DW45" s="173">
        <v>243000</v>
      </c>
      <c r="DX45" s="177" t="s">
        <v>5751</v>
      </c>
      <c r="DY45" s="177" t="s">
        <v>21</v>
      </c>
      <c r="DZ45" s="177">
        <v>2</v>
      </c>
      <c r="EA45" s="177" t="s">
        <v>5758</v>
      </c>
      <c r="EB45" s="177" t="s">
        <v>5752</v>
      </c>
      <c r="EC45" s="174">
        <v>44376</v>
      </c>
      <c r="ED45" s="184" t="s">
        <v>5760</v>
      </c>
      <c r="EE45" s="181">
        <v>2649000</v>
      </c>
      <c r="EF45" s="184" t="s">
        <v>5751</v>
      </c>
      <c r="EG45" s="184" t="s">
        <v>21</v>
      </c>
      <c r="EH45" s="184">
        <v>2</v>
      </c>
      <c r="EI45" s="184" t="s">
        <v>5758</v>
      </c>
      <c r="EJ45" s="184" t="s">
        <v>5752</v>
      </c>
      <c r="EK45" s="185">
        <v>44376</v>
      </c>
      <c r="EL45" s="183" t="s">
        <v>5761</v>
      </c>
      <c r="EM45" s="173">
        <v>1455000</v>
      </c>
      <c r="EN45" s="177" t="s">
        <v>5751</v>
      </c>
      <c r="EO45" s="177" t="s">
        <v>21</v>
      </c>
      <c r="EP45" s="177">
        <v>2</v>
      </c>
      <c r="EQ45" s="177" t="s">
        <v>5758</v>
      </c>
      <c r="ER45" s="177" t="s">
        <v>5752</v>
      </c>
      <c r="ES45" s="174">
        <v>44376</v>
      </c>
      <c r="ET45" s="184" t="s">
        <v>5750</v>
      </c>
      <c r="EU45" s="184">
        <v>1419</v>
      </c>
      <c r="EV45" s="184" t="s">
        <v>5747</v>
      </c>
      <c r="EW45" s="184" t="s">
        <v>59</v>
      </c>
      <c r="EX45" s="184">
        <v>3</v>
      </c>
      <c r="EY45" s="184" t="s">
        <v>5748</v>
      </c>
      <c r="EZ45" s="184" t="s">
        <v>720</v>
      </c>
      <c r="FA45" s="185">
        <v>44376</v>
      </c>
      <c r="FB45" s="183" t="s">
        <v>1984</v>
      </c>
      <c r="FC45" s="177">
        <v>5</v>
      </c>
      <c r="FD45" s="177" t="s">
        <v>1778</v>
      </c>
      <c r="FE45" s="177" t="s">
        <v>41</v>
      </c>
      <c r="FF45" s="177">
        <v>1</v>
      </c>
      <c r="FG45" s="177" t="s">
        <v>1983</v>
      </c>
      <c r="FH45" s="177" t="s">
        <v>1779</v>
      </c>
      <c r="FI45" s="174">
        <v>43950</v>
      </c>
      <c r="FJ45" s="183" t="s">
        <v>2168</v>
      </c>
      <c r="FK45" s="184">
        <v>1500000</v>
      </c>
      <c r="FL45" s="184" t="s">
        <v>2165</v>
      </c>
      <c r="FM45" s="184" t="s">
        <v>59</v>
      </c>
      <c r="FN45" s="184">
        <v>3</v>
      </c>
      <c r="FO45" s="184" t="s">
        <v>2167</v>
      </c>
      <c r="FP45" s="181" t="s">
        <v>2166</v>
      </c>
      <c r="FQ45" s="182">
        <v>44015</v>
      </c>
      <c r="FR45" s="183" t="s">
        <v>2170</v>
      </c>
      <c r="FS45" s="177">
        <v>300000</v>
      </c>
      <c r="FT45" s="177" t="s">
        <v>2165</v>
      </c>
      <c r="FU45" s="177" t="s">
        <v>59</v>
      </c>
      <c r="FV45" s="177">
        <v>3</v>
      </c>
      <c r="FW45" s="177" t="s">
        <v>2169</v>
      </c>
      <c r="FX45" s="177" t="s">
        <v>2166</v>
      </c>
      <c r="FY45" s="174">
        <v>44015</v>
      </c>
      <c r="FZ45" s="184" t="s">
        <v>4528</v>
      </c>
      <c r="GA45" s="184">
        <v>1</v>
      </c>
      <c r="GB45" s="184" t="s">
        <v>4078</v>
      </c>
      <c r="GC45" s="184" t="s">
        <v>21</v>
      </c>
      <c r="GD45" s="184">
        <v>2</v>
      </c>
      <c r="GE45" s="184" t="s">
        <v>14</v>
      </c>
      <c r="GF45" s="184" t="s">
        <v>14</v>
      </c>
      <c r="GG45" s="185">
        <v>44353</v>
      </c>
      <c r="GH45" s="183" t="s">
        <v>4534</v>
      </c>
      <c r="GI45" s="177">
        <v>3</v>
      </c>
      <c r="GJ45" s="177" t="s">
        <v>4078</v>
      </c>
      <c r="GK45" s="177" t="s">
        <v>21</v>
      </c>
      <c r="GL45" s="177">
        <v>2</v>
      </c>
      <c r="GM45" s="177" t="s">
        <v>14</v>
      </c>
      <c r="GN45" s="177" t="s">
        <v>14</v>
      </c>
      <c r="GO45" s="174">
        <v>44353</v>
      </c>
      <c r="GP45" s="184" t="s">
        <v>4529</v>
      </c>
      <c r="GQ45" s="184">
        <v>3</v>
      </c>
      <c r="GR45" s="184" t="s">
        <v>4078</v>
      </c>
      <c r="GS45" s="184" t="s">
        <v>21</v>
      </c>
      <c r="GT45" s="184">
        <v>2</v>
      </c>
      <c r="GU45" s="184" t="s">
        <v>14</v>
      </c>
      <c r="GV45" s="184" t="s">
        <v>14</v>
      </c>
      <c r="GW45" s="185">
        <v>44353</v>
      </c>
      <c r="GX45" s="183" t="s">
        <v>4535</v>
      </c>
      <c r="GY45" s="177">
        <v>0</v>
      </c>
      <c r="GZ45" s="177" t="s">
        <v>4078</v>
      </c>
      <c r="HA45" s="177" t="s">
        <v>21</v>
      </c>
      <c r="HB45" s="177">
        <v>2</v>
      </c>
      <c r="HC45" s="177" t="s">
        <v>14</v>
      </c>
      <c r="HD45" s="177" t="s">
        <v>14</v>
      </c>
      <c r="HE45" s="174">
        <v>44353</v>
      </c>
      <c r="HF45" s="184" t="s">
        <v>4527</v>
      </c>
      <c r="HG45" s="184">
        <v>3</v>
      </c>
      <c r="HH45" s="184" t="s">
        <v>4078</v>
      </c>
      <c r="HI45" s="184" t="s">
        <v>21</v>
      </c>
      <c r="HJ45" s="184">
        <v>2</v>
      </c>
      <c r="HK45" s="184" t="s">
        <v>14</v>
      </c>
      <c r="HL45" s="184" t="s">
        <v>14</v>
      </c>
      <c r="HM45" s="185">
        <v>44353</v>
      </c>
      <c r="HN45" s="183" t="s">
        <v>4533</v>
      </c>
      <c r="HO45" s="177">
        <v>3</v>
      </c>
      <c r="HP45" s="177" t="s">
        <v>4078</v>
      </c>
      <c r="HQ45" s="177" t="s">
        <v>21</v>
      </c>
      <c r="HR45" s="177">
        <v>2</v>
      </c>
      <c r="HS45" s="177" t="s">
        <v>14</v>
      </c>
      <c r="HT45" s="177" t="s">
        <v>14</v>
      </c>
      <c r="HU45" s="174">
        <v>44353</v>
      </c>
      <c r="HV45" s="184" t="s">
        <v>4530</v>
      </c>
      <c r="HW45" s="184">
        <v>3</v>
      </c>
      <c r="HX45" s="184" t="s">
        <v>4078</v>
      </c>
      <c r="HY45" s="184" t="s">
        <v>21</v>
      </c>
      <c r="HZ45" s="184">
        <v>2</v>
      </c>
      <c r="IA45" s="184" t="s">
        <v>14</v>
      </c>
      <c r="IB45" s="184" t="s">
        <v>14</v>
      </c>
      <c r="IC45" s="185">
        <v>44353</v>
      </c>
      <c r="ID45" s="183" t="s">
        <v>4532</v>
      </c>
      <c r="IE45" s="177">
        <v>3</v>
      </c>
      <c r="IF45" s="177" t="s">
        <v>4078</v>
      </c>
      <c r="IG45" s="177" t="s">
        <v>21</v>
      </c>
      <c r="IH45" s="177">
        <v>2</v>
      </c>
      <c r="II45" s="177" t="s">
        <v>14</v>
      </c>
      <c r="IJ45" s="177" t="s">
        <v>14</v>
      </c>
      <c r="IK45" s="174">
        <v>44353</v>
      </c>
      <c r="IL45" s="184" t="s">
        <v>4531</v>
      </c>
      <c r="IM45" s="184">
        <v>1</v>
      </c>
      <c r="IN45" s="184" t="s">
        <v>4078</v>
      </c>
      <c r="IO45" s="184" t="s">
        <v>21</v>
      </c>
      <c r="IP45" s="184">
        <v>2</v>
      </c>
      <c r="IQ45" s="184" t="s">
        <v>14</v>
      </c>
      <c r="IR45" s="184" t="s">
        <v>14</v>
      </c>
      <c r="IS45" s="185">
        <v>44353</v>
      </c>
    </row>
    <row r="46" spans="1:253" s="179" customFormat="1" ht="12.75" customHeight="1" x14ac:dyDescent="0.2">
      <c r="A46" s="179" t="s">
        <v>590</v>
      </c>
      <c r="B46" s="179" t="s">
        <v>7677</v>
      </c>
      <c r="C46" s="179" t="s">
        <v>591</v>
      </c>
      <c r="D46" s="179" t="s">
        <v>592</v>
      </c>
      <c r="E46" s="179" t="s">
        <v>7245</v>
      </c>
      <c r="F46" s="179" t="s">
        <v>3040</v>
      </c>
      <c r="G46" s="172">
        <v>39310000</v>
      </c>
      <c r="H46" s="173" t="s">
        <v>1794</v>
      </c>
      <c r="I46" s="173" t="s">
        <v>21</v>
      </c>
      <c r="J46" s="173">
        <v>2</v>
      </c>
      <c r="K46" s="173" t="s">
        <v>3022</v>
      </c>
      <c r="L46" s="173" t="s">
        <v>3021</v>
      </c>
      <c r="M46" s="174">
        <v>44224</v>
      </c>
      <c r="N46" s="183" t="s">
        <v>3041</v>
      </c>
      <c r="O46" s="175">
        <v>435052</v>
      </c>
      <c r="P46" s="175" t="s">
        <v>1794</v>
      </c>
      <c r="Q46" s="175" t="s">
        <v>21</v>
      </c>
      <c r="R46" s="175">
        <v>2</v>
      </c>
      <c r="S46" s="175" t="s">
        <v>3025</v>
      </c>
      <c r="T46" s="175" t="s">
        <v>3024</v>
      </c>
      <c r="U46" s="176">
        <v>44224</v>
      </c>
      <c r="V46" s="183" t="s">
        <v>3434</v>
      </c>
      <c r="W46" s="173">
        <v>6130000</v>
      </c>
      <c r="X46" s="173" t="s">
        <v>3432</v>
      </c>
      <c r="Y46" s="173" t="s">
        <v>59</v>
      </c>
      <c r="Z46" s="173">
        <v>3</v>
      </c>
      <c r="AA46" s="173" t="s">
        <v>3433</v>
      </c>
      <c r="AB46" s="173" t="s">
        <v>3030</v>
      </c>
      <c r="AC46" s="174">
        <v>44254</v>
      </c>
      <c r="AD46" s="183" t="s">
        <v>3796</v>
      </c>
      <c r="AE46" s="181">
        <v>5825000</v>
      </c>
      <c r="AF46" s="181" t="s">
        <v>3793</v>
      </c>
      <c r="AG46" s="181" t="s">
        <v>21</v>
      </c>
      <c r="AH46" s="181">
        <v>2</v>
      </c>
      <c r="AI46" s="181" t="s">
        <v>3795</v>
      </c>
      <c r="AJ46" s="181" t="s">
        <v>3794</v>
      </c>
      <c r="AK46" s="182">
        <v>44283</v>
      </c>
      <c r="AL46" s="183" t="s">
        <v>5765</v>
      </c>
      <c r="AM46" s="173">
        <v>8166000</v>
      </c>
      <c r="AN46" s="173" t="s">
        <v>5762</v>
      </c>
      <c r="AO46" s="173" t="s">
        <v>59</v>
      </c>
      <c r="AP46" s="173">
        <v>3</v>
      </c>
      <c r="AQ46" s="173" t="s">
        <v>5764</v>
      </c>
      <c r="AR46" s="173" t="s">
        <v>5763</v>
      </c>
      <c r="AS46" s="174">
        <v>44376</v>
      </c>
      <c r="AT46" s="184" t="s">
        <v>939</v>
      </c>
      <c r="AU46" s="181" t="s">
        <v>14</v>
      </c>
      <c r="AV46" s="181" t="s">
        <v>14</v>
      </c>
      <c r="AW46" s="181" t="s">
        <v>21</v>
      </c>
      <c r="AX46" s="181">
        <v>2</v>
      </c>
      <c r="AY46" s="181" t="s">
        <v>938</v>
      </c>
      <c r="AZ46" s="181" t="s">
        <v>14</v>
      </c>
      <c r="BA46" s="182">
        <v>43524</v>
      </c>
      <c r="BB46" s="183" t="s">
        <v>595</v>
      </c>
      <c r="BC46" s="173" t="s">
        <v>14</v>
      </c>
      <c r="BD46" s="173">
        <v>0</v>
      </c>
      <c r="BE46" s="173" t="s">
        <v>21</v>
      </c>
      <c r="BF46" s="173">
        <v>2</v>
      </c>
      <c r="BG46" s="173">
        <v>0</v>
      </c>
      <c r="BH46" s="173">
        <v>0</v>
      </c>
      <c r="BI46" s="174">
        <v>43511</v>
      </c>
      <c r="BJ46" s="184" t="s">
        <v>5766</v>
      </c>
      <c r="BK46" s="184">
        <v>1419</v>
      </c>
      <c r="BL46" s="184" t="s">
        <v>5747</v>
      </c>
      <c r="BM46" s="184" t="s">
        <v>59</v>
      </c>
      <c r="BN46" s="184">
        <v>3</v>
      </c>
      <c r="BO46" s="184" t="s">
        <v>5748</v>
      </c>
      <c r="BP46" s="181" t="s">
        <v>5747</v>
      </c>
      <c r="BQ46" s="185">
        <v>44376</v>
      </c>
      <c r="BR46" s="183" t="s">
        <v>593</v>
      </c>
      <c r="BS46" s="177" t="s">
        <v>14</v>
      </c>
      <c r="BT46" s="177">
        <v>0</v>
      </c>
      <c r="BU46" s="177" t="s">
        <v>21</v>
      </c>
      <c r="BV46" s="177">
        <v>2</v>
      </c>
      <c r="BW46" s="177">
        <v>0</v>
      </c>
      <c r="BX46" s="177">
        <v>0</v>
      </c>
      <c r="BY46" s="174">
        <v>43511</v>
      </c>
      <c r="BZ46" s="184" t="s">
        <v>594</v>
      </c>
      <c r="CA46" s="184" t="s">
        <v>14</v>
      </c>
      <c r="CB46" s="184" t="s">
        <v>14</v>
      </c>
      <c r="CC46" s="184" t="s">
        <v>14</v>
      </c>
      <c r="CD46" s="184" t="s">
        <v>14</v>
      </c>
      <c r="CE46" s="184" t="s">
        <v>14</v>
      </c>
      <c r="CF46" s="184" t="s">
        <v>14</v>
      </c>
      <c r="CG46" s="185">
        <v>43511</v>
      </c>
      <c r="CH46" s="183" t="s">
        <v>8040</v>
      </c>
      <c r="CI46" s="184" t="e">
        <v>#N/A</v>
      </c>
      <c r="CJ46" s="184" t="e">
        <v>#N/A</v>
      </c>
      <c r="CK46" s="184" t="e">
        <v>#N/A</v>
      </c>
      <c r="CL46" s="184" t="e">
        <v>#N/A</v>
      </c>
      <c r="CM46" s="184" t="e">
        <v>#N/A</v>
      </c>
      <c r="CN46" s="184" t="e">
        <v>#N/A</v>
      </c>
      <c r="CO46" s="186" t="e">
        <v>#N/A</v>
      </c>
      <c r="CP46" s="184" t="s">
        <v>1994</v>
      </c>
      <c r="CQ46" s="177">
        <v>133900</v>
      </c>
      <c r="CR46" s="177" t="s">
        <v>1992</v>
      </c>
      <c r="CS46" s="177" t="s">
        <v>59</v>
      </c>
      <c r="CT46" s="177">
        <v>3</v>
      </c>
      <c r="CU46" s="177" t="s">
        <v>1987</v>
      </c>
      <c r="CV46" s="177" t="s">
        <v>1993</v>
      </c>
      <c r="CW46" s="174">
        <v>43950</v>
      </c>
      <c r="CX46" s="184" t="s">
        <v>3797</v>
      </c>
      <c r="CY46" s="181">
        <v>4100000</v>
      </c>
      <c r="CZ46" s="181" t="s">
        <v>3793</v>
      </c>
      <c r="DA46" s="181" t="s">
        <v>41</v>
      </c>
      <c r="DB46" s="181">
        <v>1</v>
      </c>
      <c r="DC46" s="181" t="s">
        <v>3802</v>
      </c>
      <c r="DD46" s="181" t="s">
        <v>3794</v>
      </c>
      <c r="DE46" s="187">
        <v>44283</v>
      </c>
      <c r="DF46" s="183" t="s">
        <v>3799</v>
      </c>
      <c r="DG46" s="173">
        <v>305000</v>
      </c>
      <c r="DH46" s="177" t="s">
        <v>3793</v>
      </c>
      <c r="DI46" s="177" t="s">
        <v>41</v>
      </c>
      <c r="DJ46" s="177">
        <v>1</v>
      </c>
      <c r="DK46" s="177" t="s">
        <v>3798</v>
      </c>
      <c r="DL46" s="177" t="s">
        <v>3794</v>
      </c>
      <c r="DM46" s="174">
        <v>44283</v>
      </c>
      <c r="DN46" s="184" t="s">
        <v>3801</v>
      </c>
      <c r="DO46" s="178">
        <v>1725000</v>
      </c>
      <c r="DP46" s="184" t="s">
        <v>3793</v>
      </c>
      <c r="DQ46" s="184" t="s">
        <v>41</v>
      </c>
      <c r="DR46" s="184">
        <v>1</v>
      </c>
      <c r="DS46" s="184" t="s">
        <v>3800</v>
      </c>
      <c r="DT46" s="184" t="s">
        <v>3794</v>
      </c>
      <c r="DU46" s="185">
        <v>44283</v>
      </c>
      <c r="DV46" s="183" t="s">
        <v>3803</v>
      </c>
      <c r="DW46" s="173">
        <v>164000</v>
      </c>
      <c r="DX46" s="177" t="s">
        <v>3793</v>
      </c>
      <c r="DY46" s="177" t="s">
        <v>41</v>
      </c>
      <c r="DZ46" s="177">
        <v>1</v>
      </c>
      <c r="EA46" s="177" t="s">
        <v>3802</v>
      </c>
      <c r="EB46" s="177" t="s">
        <v>3794</v>
      </c>
      <c r="EC46" s="174">
        <v>44283</v>
      </c>
      <c r="ED46" s="184" t="s">
        <v>3804</v>
      </c>
      <c r="EE46" s="181">
        <v>2501000</v>
      </c>
      <c r="EF46" s="184" t="s">
        <v>3793</v>
      </c>
      <c r="EG46" s="184" t="s">
        <v>41</v>
      </c>
      <c r="EH46" s="184">
        <v>1</v>
      </c>
      <c r="EI46" s="184" t="s">
        <v>3802</v>
      </c>
      <c r="EJ46" s="184" t="s">
        <v>3794</v>
      </c>
      <c r="EK46" s="185">
        <v>44283</v>
      </c>
      <c r="EL46" s="183" t="s">
        <v>3805</v>
      </c>
      <c r="EM46" s="173">
        <v>1435000</v>
      </c>
      <c r="EN46" s="177" t="s">
        <v>3793</v>
      </c>
      <c r="EO46" s="177" t="s">
        <v>41</v>
      </c>
      <c r="EP46" s="177">
        <v>1</v>
      </c>
      <c r="EQ46" s="177" t="s">
        <v>3802</v>
      </c>
      <c r="ER46" s="177" t="s">
        <v>3794</v>
      </c>
      <c r="ES46" s="174">
        <v>44283</v>
      </c>
      <c r="ET46" s="184" t="s">
        <v>2545</v>
      </c>
      <c r="EU46" s="184">
        <v>1418</v>
      </c>
      <c r="EV46" s="184" t="s">
        <v>2543</v>
      </c>
      <c r="EW46" s="184" t="s">
        <v>59</v>
      </c>
      <c r="EX46" s="184">
        <v>3</v>
      </c>
      <c r="EY46" s="184" t="s">
        <v>2544</v>
      </c>
      <c r="EZ46" s="184" t="s">
        <v>720</v>
      </c>
      <c r="FA46" s="185">
        <v>44161</v>
      </c>
      <c r="FB46" s="183" t="s">
        <v>1781</v>
      </c>
      <c r="FC46" s="177">
        <v>5</v>
      </c>
      <c r="FD46" s="177" t="s">
        <v>1778</v>
      </c>
      <c r="FE46" s="177" t="s">
        <v>41</v>
      </c>
      <c r="FF46" s="177">
        <v>1</v>
      </c>
      <c r="FG46" s="177" t="s">
        <v>1780</v>
      </c>
      <c r="FH46" s="177" t="s">
        <v>1779</v>
      </c>
      <c r="FI46" s="174">
        <v>43867</v>
      </c>
      <c r="FJ46" s="183" t="s">
        <v>2172</v>
      </c>
      <c r="FK46" s="184">
        <v>1500000</v>
      </c>
      <c r="FL46" s="184" t="s">
        <v>2165</v>
      </c>
      <c r="FM46" s="184" t="s">
        <v>59</v>
      </c>
      <c r="FN46" s="184">
        <v>3</v>
      </c>
      <c r="FO46" s="184" t="s">
        <v>2171</v>
      </c>
      <c r="FP46" s="181" t="s">
        <v>2166</v>
      </c>
      <c r="FQ46" s="182">
        <v>44015</v>
      </c>
      <c r="FR46" s="183" t="s">
        <v>2174</v>
      </c>
      <c r="FS46" s="177">
        <v>300000</v>
      </c>
      <c r="FT46" s="177" t="s">
        <v>2165</v>
      </c>
      <c r="FU46" s="177" t="s">
        <v>59</v>
      </c>
      <c r="FV46" s="177">
        <v>3</v>
      </c>
      <c r="FW46" s="177" t="s">
        <v>2173</v>
      </c>
      <c r="FX46" s="177" t="s">
        <v>2166</v>
      </c>
      <c r="FY46" s="174">
        <v>44015</v>
      </c>
      <c r="FZ46" s="184" t="s">
        <v>4537</v>
      </c>
      <c r="GA46" s="184">
        <v>1</v>
      </c>
      <c r="GB46" s="184" t="s">
        <v>4078</v>
      </c>
      <c r="GC46" s="184" t="s">
        <v>21</v>
      </c>
      <c r="GD46" s="184">
        <v>2</v>
      </c>
      <c r="GE46" s="184" t="s">
        <v>14</v>
      </c>
      <c r="GF46" s="184" t="s">
        <v>14</v>
      </c>
      <c r="GG46" s="185">
        <v>44353</v>
      </c>
      <c r="GH46" s="183" t="s">
        <v>4543</v>
      </c>
      <c r="GI46" s="177">
        <v>3</v>
      </c>
      <c r="GJ46" s="177" t="s">
        <v>4078</v>
      </c>
      <c r="GK46" s="177" t="s">
        <v>21</v>
      </c>
      <c r="GL46" s="177">
        <v>2</v>
      </c>
      <c r="GM46" s="177" t="s">
        <v>14</v>
      </c>
      <c r="GN46" s="177" t="s">
        <v>14</v>
      </c>
      <c r="GO46" s="174">
        <v>44353</v>
      </c>
      <c r="GP46" s="184" t="s">
        <v>4538</v>
      </c>
      <c r="GQ46" s="184">
        <v>3</v>
      </c>
      <c r="GR46" s="184" t="s">
        <v>4078</v>
      </c>
      <c r="GS46" s="184" t="s">
        <v>21</v>
      </c>
      <c r="GT46" s="184">
        <v>2</v>
      </c>
      <c r="GU46" s="184" t="s">
        <v>14</v>
      </c>
      <c r="GV46" s="184" t="s">
        <v>14</v>
      </c>
      <c r="GW46" s="185">
        <v>44353</v>
      </c>
      <c r="GX46" s="183" t="s">
        <v>4544</v>
      </c>
      <c r="GY46" s="177">
        <v>0</v>
      </c>
      <c r="GZ46" s="177" t="s">
        <v>4078</v>
      </c>
      <c r="HA46" s="177" t="s">
        <v>21</v>
      </c>
      <c r="HB46" s="177">
        <v>2</v>
      </c>
      <c r="HC46" s="177" t="s">
        <v>14</v>
      </c>
      <c r="HD46" s="177" t="s">
        <v>14</v>
      </c>
      <c r="HE46" s="174">
        <v>44353</v>
      </c>
      <c r="HF46" s="184" t="s">
        <v>4536</v>
      </c>
      <c r="HG46" s="184">
        <v>3</v>
      </c>
      <c r="HH46" s="184" t="s">
        <v>4078</v>
      </c>
      <c r="HI46" s="184" t="s">
        <v>21</v>
      </c>
      <c r="HJ46" s="184">
        <v>2</v>
      </c>
      <c r="HK46" s="184" t="s">
        <v>14</v>
      </c>
      <c r="HL46" s="184" t="s">
        <v>14</v>
      </c>
      <c r="HM46" s="185">
        <v>44353</v>
      </c>
      <c r="HN46" s="183" t="s">
        <v>4542</v>
      </c>
      <c r="HO46" s="177">
        <v>3</v>
      </c>
      <c r="HP46" s="177" t="s">
        <v>4078</v>
      </c>
      <c r="HQ46" s="177" t="s">
        <v>21</v>
      </c>
      <c r="HR46" s="177">
        <v>2</v>
      </c>
      <c r="HS46" s="177" t="s">
        <v>14</v>
      </c>
      <c r="HT46" s="177" t="s">
        <v>14</v>
      </c>
      <c r="HU46" s="174">
        <v>44353</v>
      </c>
      <c r="HV46" s="184" t="s">
        <v>4539</v>
      </c>
      <c r="HW46" s="184">
        <v>3</v>
      </c>
      <c r="HX46" s="184" t="s">
        <v>4078</v>
      </c>
      <c r="HY46" s="184" t="s">
        <v>21</v>
      </c>
      <c r="HZ46" s="184">
        <v>2</v>
      </c>
      <c r="IA46" s="184" t="s">
        <v>14</v>
      </c>
      <c r="IB46" s="184" t="s">
        <v>14</v>
      </c>
      <c r="IC46" s="185">
        <v>44353</v>
      </c>
      <c r="ID46" s="183" t="s">
        <v>4541</v>
      </c>
      <c r="IE46" s="177">
        <v>3</v>
      </c>
      <c r="IF46" s="177" t="s">
        <v>4078</v>
      </c>
      <c r="IG46" s="177" t="s">
        <v>21</v>
      </c>
      <c r="IH46" s="177">
        <v>2</v>
      </c>
      <c r="II46" s="177" t="s">
        <v>14</v>
      </c>
      <c r="IJ46" s="177" t="s">
        <v>14</v>
      </c>
      <c r="IK46" s="174">
        <v>44353</v>
      </c>
      <c r="IL46" s="184" t="s">
        <v>4540</v>
      </c>
      <c r="IM46" s="184">
        <v>1</v>
      </c>
      <c r="IN46" s="184" t="s">
        <v>4078</v>
      </c>
      <c r="IO46" s="184" t="s">
        <v>21</v>
      </c>
      <c r="IP46" s="184">
        <v>2</v>
      </c>
      <c r="IQ46" s="184" t="s">
        <v>14</v>
      </c>
      <c r="IR46" s="184" t="s">
        <v>14</v>
      </c>
      <c r="IS46" s="185">
        <v>44353</v>
      </c>
    </row>
    <row r="47" spans="1:253" s="179" customFormat="1" ht="12.75" customHeight="1" x14ac:dyDescent="0.2">
      <c r="A47" s="179" t="s">
        <v>596</v>
      </c>
      <c r="B47" s="179" t="s">
        <v>7685</v>
      </c>
      <c r="C47" s="179" t="s">
        <v>597</v>
      </c>
      <c r="D47" s="179" t="s">
        <v>592</v>
      </c>
      <c r="E47" s="179" t="s">
        <v>7245</v>
      </c>
      <c r="F47" s="179" t="s">
        <v>3042</v>
      </c>
      <c r="G47" s="172">
        <v>39310000</v>
      </c>
      <c r="H47" s="173" t="s">
        <v>1794</v>
      </c>
      <c r="I47" s="173" t="s">
        <v>21</v>
      </c>
      <c r="J47" s="173">
        <v>2</v>
      </c>
      <c r="K47" s="173" t="s">
        <v>3022</v>
      </c>
      <c r="L47" s="173" t="s">
        <v>3021</v>
      </c>
      <c r="M47" s="174">
        <v>44224</v>
      </c>
      <c r="N47" s="183" t="s">
        <v>3046</v>
      </c>
      <c r="O47" s="175">
        <v>40643</v>
      </c>
      <c r="P47" s="175" t="s">
        <v>3043</v>
      </c>
      <c r="Q47" s="175" t="s">
        <v>21</v>
      </c>
      <c r="R47" s="175">
        <v>2</v>
      </c>
      <c r="S47" s="175" t="s">
        <v>3045</v>
      </c>
      <c r="T47" s="175" t="s">
        <v>3044</v>
      </c>
      <c r="U47" s="176">
        <v>44224</v>
      </c>
      <c r="V47" s="183" t="s">
        <v>5770</v>
      </c>
      <c r="W47" s="173">
        <v>5140000</v>
      </c>
      <c r="X47" s="173" t="s">
        <v>5767</v>
      </c>
      <c r="Y47" s="173" t="s">
        <v>59</v>
      </c>
      <c r="Z47" s="173">
        <v>3</v>
      </c>
      <c r="AA47" s="173" t="s">
        <v>5769</v>
      </c>
      <c r="AB47" s="173" t="s">
        <v>5768</v>
      </c>
      <c r="AC47" s="174">
        <v>44376</v>
      </c>
      <c r="AD47" s="183" t="s">
        <v>5774</v>
      </c>
      <c r="AE47" s="181">
        <v>479000</v>
      </c>
      <c r="AF47" s="181" t="s">
        <v>5771</v>
      </c>
      <c r="AG47" s="181" t="s">
        <v>21</v>
      </c>
      <c r="AH47" s="181">
        <v>2</v>
      </c>
      <c r="AI47" s="181" t="s">
        <v>5773</v>
      </c>
      <c r="AJ47" s="181" t="s">
        <v>5772</v>
      </c>
      <c r="AK47" s="182">
        <v>44376</v>
      </c>
      <c r="AL47" s="183" t="s">
        <v>5778</v>
      </c>
      <c r="AM47" s="173">
        <v>247000</v>
      </c>
      <c r="AN47" s="173" t="s">
        <v>5775</v>
      </c>
      <c r="AO47" s="173" t="s">
        <v>21</v>
      </c>
      <c r="AP47" s="173">
        <v>2</v>
      </c>
      <c r="AQ47" s="173" t="s">
        <v>5777</v>
      </c>
      <c r="AR47" s="173" t="s">
        <v>5776</v>
      </c>
      <c r="AS47" s="174">
        <v>44376</v>
      </c>
      <c r="AT47" s="184" t="s">
        <v>607</v>
      </c>
      <c r="AU47" s="181" t="s">
        <v>14</v>
      </c>
      <c r="AV47" s="181">
        <v>0</v>
      </c>
      <c r="AW47" s="181" t="s">
        <v>21</v>
      </c>
      <c r="AX47" s="181">
        <v>2</v>
      </c>
      <c r="AY47" s="181">
        <v>0</v>
      </c>
      <c r="AZ47" s="181">
        <v>0</v>
      </c>
      <c r="BA47" s="182">
        <v>43511</v>
      </c>
      <c r="BB47" s="183" t="s">
        <v>606</v>
      </c>
      <c r="BC47" s="173" t="s">
        <v>14</v>
      </c>
      <c r="BD47" s="173">
        <v>0</v>
      </c>
      <c r="BE47" s="173" t="s">
        <v>21</v>
      </c>
      <c r="BF47" s="173">
        <v>2</v>
      </c>
      <c r="BG47" s="173">
        <v>0</v>
      </c>
      <c r="BH47" s="173">
        <v>0</v>
      </c>
      <c r="BI47" s="174">
        <v>43511</v>
      </c>
      <c r="BJ47" s="184" t="s">
        <v>2548</v>
      </c>
      <c r="BK47" s="184">
        <v>0</v>
      </c>
      <c r="BL47" s="184" t="s">
        <v>2543</v>
      </c>
      <c r="BM47" s="184" t="s">
        <v>59</v>
      </c>
      <c r="BN47" s="184">
        <v>3</v>
      </c>
      <c r="BO47" s="184" t="s">
        <v>2547</v>
      </c>
      <c r="BP47" s="181" t="s">
        <v>720</v>
      </c>
      <c r="BQ47" s="185">
        <v>44161</v>
      </c>
      <c r="BR47" s="183" t="s">
        <v>599</v>
      </c>
      <c r="BS47" s="177" t="s">
        <v>14</v>
      </c>
      <c r="BT47" s="177">
        <v>0</v>
      </c>
      <c r="BU47" s="177" t="s">
        <v>21</v>
      </c>
      <c r="BV47" s="177">
        <v>2</v>
      </c>
      <c r="BW47" s="177" t="s">
        <v>598</v>
      </c>
      <c r="BX47" s="177">
        <v>0</v>
      </c>
      <c r="BY47" s="174">
        <v>43511</v>
      </c>
      <c r="BZ47" s="184" t="s">
        <v>600</v>
      </c>
      <c r="CA47" s="184">
        <v>0</v>
      </c>
      <c r="CB47" s="184" t="s">
        <v>14</v>
      </c>
      <c r="CC47" s="184" t="s">
        <v>21</v>
      </c>
      <c r="CD47" s="184">
        <v>2</v>
      </c>
      <c r="CE47" s="184" t="s">
        <v>14</v>
      </c>
      <c r="CF47" s="184" t="s">
        <v>14</v>
      </c>
      <c r="CG47" s="185">
        <v>43511</v>
      </c>
      <c r="CH47" s="183" t="s">
        <v>8041</v>
      </c>
      <c r="CI47" s="184" t="e">
        <v>#N/A</v>
      </c>
      <c r="CJ47" s="184" t="e">
        <v>#N/A</v>
      </c>
      <c r="CK47" s="184" t="e">
        <v>#N/A</v>
      </c>
      <c r="CL47" s="184" t="e">
        <v>#N/A</v>
      </c>
      <c r="CM47" s="184" t="e">
        <v>#N/A</v>
      </c>
      <c r="CN47" s="184" t="e">
        <v>#N/A</v>
      </c>
      <c r="CO47" s="186" t="e">
        <v>#N/A</v>
      </c>
      <c r="CP47" s="184" t="s">
        <v>605</v>
      </c>
      <c r="CQ47" s="177" t="s">
        <v>14</v>
      </c>
      <c r="CR47" s="177">
        <v>0</v>
      </c>
      <c r="CS47" s="177" t="s">
        <v>21</v>
      </c>
      <c r="CT47" s="177">
        <v>2</v>
      </c>
      <c r="CU47" s="177" t="s">
        <v>598</v>
      </c>
      <c r="CV47" s="177">
        <v>0</v>
      </c>
      <c r="CW47" s="174">
        <v>43511</v>
      </c>
      <c r="CX47" s="184" t="s">
        <v>5779</v>
      </c>
      <c r="CY47" s="181">
        <v>479000</v>
      </c>
      <c r="CZ47" s="181" t="s">
        <v>5788</v>
      </c>
      <c r="DA47" s="181" t="s">
        <v>21</v>
      </c>
      <c r="DB47" s="181">
        <v>2</v>
      </c>
      <c r="DC47" s="181" t="s">
        <v>5790</v>
      </c>
      <c r="DD47" s="181" t="s">
        <v>5789</v>
      </c>
      <c r="DE47" s="187">
        <v>44376</v>
      </c>
      <c r="DF47" s="183" t="s">
        <v>5783</v>
      </c>
      <c r="DG47" s="173">
        <v>4661000</v>
      </c>
      <c r="DH47" s="177" t="s">
        <v>5780</v>
      </c>
      <c r="DI47" s="177" t="s">
        <v>21</v>
      </c>
      <c r="DJ47" s="177">
        <v>2</v>
      </c>
      <c r="DK47" s="177" t="s">
        <v>5782</v>
      </c>
      <c r="DL47" s="177" t="s">
        <v>5781</v>
      </c>
      <c r="DM47" s="174">
        <v>44376</v>
      </c>
      <c r="DN47" s="184" t="s">
        <v>5787</v>
      </c>
      <c r="DO47" s="181">
        <v>0</v>
      </c>
      <c r="DP47" s="184" t="s">
        <v>5784</v>
      </c>
      <c r="DQ47" s="184" t="s">
        <v>21</v>
      </c>
      <c r="DR47" s="184">
        <v>2</v>
      </c>
      <c r="DS47" s="184" t="s">
        <v>5786</v>
      </c>
      <c r="DT47" s="184" t="s">
        <v>5785</v>
      </c>
      <c r="DU47" s="185">
        <v>44376</v>
      </c>
      <c r="DV47" s="183" t="s">
        <v>5791</v>
      </c>
      <c r="DW47" s="173">
        <v>311000</v>
      </c>
      <c r="DX47" s="177" t="s">
        <v>5788</v>
      </c>
      <c r="DY47" s="177" t="s">
        <v>21</v>
      </c>
      <c r="DZ47" s="177">
        <v>2</v>
      </c>
      <c r="EA47" s="177" t="s">
        <v>5790</v>
      </c>
      <c r="EB47" s="177" t="s">
        <v>5789</v>
      </c>
      <c r="EC47" s="174">
        <v>44376</v>
      </c>
      <c r="ED47" s="184" t="s">
        <v>5792</v>
      </c>
      <c r="EE47" s="181">
        <v>148000</v>
      </c>
      <c r="EF47" s="184" t="s">
        <v>5788</v>
      </c>
      <c r="EG47" s="184" t="s">
        <v>21</v>
      </c>
      <c r="EH47" s="184">
        <v>2</v>
      </c>
      <c r="EI47" s="184" t="s">
        <v>5790</v>
      </c>
      <c r="EJ47" s="184" t="s">
        <v>5789</v>
      </c>
      <c r="EK47" s="185">
        <v>44376</v>
      </c>
      <c r="EL47" s="183" t="s">
        <v>5793</v>
      </c>
      <c r="EM47" s="173">
        <v>20000</v>
      </c>
      <c r="EN47" s="177" t="s">
        <v>5788</v>
      </c>
      <c r="EO47" s="177" t="s">
        <v>21</v>
      </c>
      <c r="EP47" s="177">
        <v>2</v>
      </c>
      <c r="EQ47" s="177" t="s">
        <v>5790</v>
      </c>
      <c r="ER47" s="177" t="s">
        <v>5789</v>
      </c>
      <c r="ES47" s="174">
        <v>44376</v>
      </c>
      <c r="ET47" s="184" t="s">
        <v>2546</v>
      </c>
      <c r="EU47" s="184">
        <v>1418</v>
      </c>
      <c r="EV47" s="184" t="s">
        <v>2543</v>
      </c>
      <c r="EW47" s="184" t="s">
        <v>59</v>
      </c>
      <c r="EX47" s="184">
        <v>3</v>
      </c>
      <c r="EY47" s="184" t="s">
        <v>2544</v>
      </c>
      <c r="EZ47" s="184" t="s">
        <v>720</v>
      </c>
      <c r="FA47" s="185">
        <v>44161</v>
      </c>
      <c r="FB47" s="183" t="s">
        <v>604</v>
      </c>
      <c r="FC47" s="177">
        <v>5</v>
      </c>
      <c r="FD47" s="177" t="s">
        <v>601</v>
      </c>
      <c r="FE47" s="177" t="s">
        <v>21</v>
      </c>
      <c r="FF47" s="177">
        <v>2</v>
      </c>
      <c r="FG47" s="177" t="s">
        <v>603</v>
      </c>
      <c r="FH47" s="177" t="s">
        <v>602</v>
      </c>
      <c r="FI47" s="174">
        <v>43511</v>
      </c>
      <c r="FJ47" s="183" t="s">
        <v>2178</v>
      </c>
      <c r="FK47" s="184" t="s">
        <v>14</v>
      </c>
      <c r="FL47" s="184" t="s">
        <v>2175</v>
      </c>
      <c r="FM47" s="184" t="s">
        <v>14</v>
      </c>
      <c r="FN47" s="184" t="s">
        <v>14</v>
      </c>
      <c r="FO47" s="184" t="s">
        <v>2177</v>
      </c>
      <c r="FP47" s="181" t="s">
        <v>2176</v>
      </c>
      <c r="FQ47" s="182">
        <v>44015</v>
      </c>
      <c r="FR47" s="183" t="s">
        <v>2180</v>
      </c>
      <c r="FS47" s="177">
        <v>0</v>
      </c>
      <c r="FT47" s="177" t="s">
        <v>2175</v>
      </c>
      <c r="FU47" s="177" t="s">
        <v>21</v>
      </c>
      <c r="FV47" s="177">
        <v>2</v>
      </c>
      <c r="FW47" s="177" t="s">
        <v>2179</v>
      </c>
      <c r="FX47" s="177" t="s">
        <v>2176</v>
      </c>
      <c r="FY47" s="174">
        <v>44015</v>
      </c>
      <c r="FZ47" s="184" t="s">
        <v>4546</v>
      </c>
      <c r="GA47" s="184">
        <v>0</v>
      </c>
      <c r="GB47" s="184" t="s">
        <v>4078</v>
      </c>
      <c r="GC47" s="184" t="s">
        <v>21</v>
      </c>
      <c r="GD47" s="184">
        <v>2</v>
      </c>
      <c r="GE47" s="184" t="s">
        <v>14</v>
      </c>
      <c r="GF47" s="184" t="s">
        <v>14</v>
      </c>
      <c r="GG47" s="185">
        <v>44353</v>
      </c>
      <c r="GH47" s="183" t="s">
        <v>4552</v>
      </c>
      <c r="GI47" s="177">
        <v>1</v>
      </c>
      <c r="GJ47" s="177" t="s">
        <v>4078</v>
      </c>
      <c r="GK47" s="177" t="s">
        <v>21</v>
      </c>
      <c r="GL47" s="177">
        <v>2</v>
      </c>
      <c r="GM47" s="177" t="s">
        <v>14</v>
      </c>
      <c r="GN47" s="177" t="s">
        <v>14</v>
      </c>
      <c r="GO47" s="174">
        <v>44353</v>
      </c>
      <c r="GP47" s="184" t="s">
        <v>4547</v>
      </c>
      <c r="GQ47" s="184">
        <v>0</v>
      </c>
      <c r="GR47" s="184" t="s">
        <v>4078</v>
      </c>
      <c r="GS47" s="184" t="s">
        <v>21</v>
      </c>
      <c r="GT47" s="184">
        <v>2</v>
      </c>
      <c r="GU47" s="184" t="s">
        <v>14</v>
      </c>
      <c r="GV47" s="184" t="s">
        <v>14</v>
      </c>
      <c r="GW47" s="185">
        <v>44353</v>
      </c>
      <c r="GX47" s="183" t="s">
        <v>4553</v>
      </c>
      <c r="GY47" s="177">
        <v>0</v>
      </c>
      <c r="GZ47" s="177" t="s">
        <v>4078</v>
      </c>
      <c r="HA47" s="177" t="s">
        <v>21</v>
      </c>
      <c r="HB47" s="177">
        <v>2</v>
      </c>
      <c r="HC47" s="177" t="s">
        <v>14</v>
      </c>
      <c r="HD47" s="177" t="s">
        <v>14</v>
      </c>
      <c r="HE47" s="174">
        <v>44353</v>
      </c>
      <c r="HF47" s="184" t="s">
        <v>4545</v>
      </c>
      <c r="HG47" s="184">
        <v>2</v>
      </c>
      <c r="HH47" s="184" t="s">
        <v>4078</v>
      </c>
      <c r="HI47" s="184" t="s">
        <v>21</v>
      </c>
      <c r="HJ47" s="184">
        <v>2</v>
      </c>
      <c r="HK47" s="184" t="s">
        <v>14</v>
      </c>
      <c r="HL47" s="184" t="s">
        <v>14</v>
      </c>
      <c r="HM47" s="185">
        <v>44353</v>
      </c>
      <c r="HN47" s="183" t="s">
        <v>4551</v>
      </c>
      <c r="HO47" s="177">
        <v>2</v>
      </c>
      <c r="HP47" s="177" t="s">
        <v>4078</v>
      </c>
      <c r="HQ47" s="177" t="s">
        <v>21</v>
      </c>
      <c r="HR47" s="177">
        <v>2</v>
      </c>
      <c r="HS47" s="177" t="s">
        <v>14</v>
      </c>
      <c r="HT47" s="177" t="s">
        <v>14</v>
      </c>
      <c r="HU47" s="174">
        <v>44353</v>
      </c>
      <c r="HV47" s="184" t="s">
        <v>4548</v>
      </c>
      <c r="HW47" s="184">
        <v>0</v>
      </c>
      <c r="HX47" s="184" t="s">
        <v>4078</v>
      </c>
      <c r="HY47" s="184" t="s">
        <v>21</v>
      </c>
      <c r="HZ47" s="184">
        <v>2</v>
      </c>
      <c r="IA47" s="184" t="s">
        <v>14</v>
      </c>
      <c r="IB47" s="184" t="s">
        <v>14</v>
      </c>
      <c r="IC47" s="185">
        <v>44353</v>
      </c>
      <c r="ID47" s="183" t="s">
        <v>4550</v>
      </c>
      <c r="IE47" s="177">
        <v>0</v>
      </c>
      <c r="IF47" s="177" t="s">
        <v>4078</v>
      </c>
      <c r="IG47" s="177" t="s">
        <v>21</v>
      </c>
      <c r="IH47" s="177">
        <v>2</v>
      </c>
      <c r="II47" s="177" t="s">
        <v>14</v>
      </c>
      <c r="IJ47" s="177" t="s">
        <v>14</v>
      </c>
      <c r="IK47" s="174">
        <v>44353</v>
      </c>
      <c r="IL47" s="184" t="s">
        <v>4549</v>
      </c>
      <c r="IM47" s="184">
        <v>0</v>
      </c>
      <c r="IN47" s="184" t="s">
        <v>4078</v>
      </c>
      <c r="IO47" s="184" t="s">
        <v>21</v>
      </c>
      <c r="IP47" s="184">
        <v>2</v>
      </c>
      <c r="IQ47" s="184" t="s">
        <v>14</v>
      </c>
      <c r="IR47" s="184" t="s">
        <v>14</v>
      </c>
      <c r="IS47" s="185">
        <v>44353</v>
      </c>
    </row>
    <row r="48" spans="1:253" s="179" customFormat="1" ht="12.75" customHeight="1" x14ac:dyDescent="0.2">
      <c r="A48" s="179" t="s">
        <v>608</v>
      </c>
      <c r="B48" s="179" t="s">
        <v>7685</v>
      </c>
      <c r="C48" s="179" t="s">
        <v>609</v>
      </c>
      <c r="D48" s="179" t="s">
        <v>610</v>
      </c>
      <c r="E48" s="179" t="s">
        <v>7250</v>
      </c>
      <c r="F48" s="179" t="s">
        <v>5688</v>
      </c>
      <c r="G48" s="172">
        <v>64293000</v>
      </c>
      <c r="H48" s="173" t="s">
        <v>5685</v>
      </c>
      <c r="I48" s="173" t="s">
        <v>21</v>
      </c>
      <c r="J48" s="173">
        <v>2</v>
      </c>
      <c r="K48" s="173" t="s">
        <v>5687</v>
      </c>
      <c r="L48" s="173" t="s">
        <v>5686</v>
      </c>
      <c r="M48" s="174">
        <v>44376</v>
      </c>
      <c r="N48" s="183" t="s">
        <v>621</v>
      </c>
      <c r="O48" s="175">
        <v>41054</v>
      </c>
      <c r="P48" s="175">
        <v>0</v>
      </c>
      <c r="Q48" s="175" t="s">
        <v>21</v>
      </c>
      <c r="R48" s="175">
        <v>2</v>
      </c>
      <c r="S48" s="175" t="s">
        <v>620</v>
      </c>
      <c r="T48" s="175" t="s">
        <v>619</v>
      </c>
      <c r="U48" s="176">
        <v>43511</v>
      </c>
      <c r="V48" s="183" t="s">
        <v>5690</v>
      </c>
      <c r="W48" s="173">
        <v>7012000</v>
      </c>
      <c r="X48" s="173" t="s">
        <v>5685</v>
      </c>
      <c r="Y48" s="173" t="s">
        <v>21</v>
      </c>
      <c r="Z48" s="173">
        <v>2</v>
      </c>
      <c r="AA48" s="173" t="s">
        <v>5689</v>
      </c>
      <c r="AB48" s="173" t="s">
        <v>5686</v>
      </c>
      <c r="AC48" s="174">
        <v>44376</v>
      </c>
      <c r="AD48" s="183" t="s">
        <v>5693</v>
      </c>
      <c r="AE48" s="181">
        <v>208000</v>
      </c>
      <c r="AF48" s="181" t="s">
        <v>5691</v>
      </c>
      <c r="AG48" s="181" t="s">
        <v>21</v>
      </c>
      <c r="AH48" s="181">
        <v>2</v>
      </c>
      <c r="AI48" s="181" t="s">
        <v>5692</v>
      </c>
      <c r="AJ48" s="181" t="s">
        <v>619</v>
      </c>
      <c r="AK48" s="182">
        <v>44376</v>
      </c>
      <c r="AL48" s="183" t="s">
        <v>5695</v>
      </c>
      <c r="AM48" s="173">
        <v>208000</v>
      </c>
      <c r="AN48" s="173" t="s">
        <v>5691</v>
      </c>
      <c r="AO48" s="173" t="s">
        <v>21</v>
      </c>
      <c r="AP48" s="173">
        <v>2</v>
      </c>
      <c r="AQ48" s="173" t="s">
        <v>5694</v>
      </c>
      <c r="AR48" s="173" t="s">
        <v>619</v>
      </c>
      <c r="AS48" s="174">
        <v>44376</v>
      </c>
      <c r="AT48" s="184" t="s">
        <v>618</v>
      </c>
      <c r="AU48" s="181" t="s">
        <v>14</v>
      </c>
      <c r="AV48" s="181">
        <v>0</v>
      </c>
      <c r="AW48" s="181" t="s">
        <v>21</v>
      </c>
      <c r="AX48" s="181">
        <v>2</v>
      </c>
      <c r="AY48" s="181" t="s">
        <v>15</v>
      </c>
      <c r="AZ48" s="181">
        <v>0</v>
      </c>
      <c r="BA48" s="182">
        <v>43511</v>
      </c>
      <c r="BB48" s="183" t="s">
        <v>617</v>
      </c>
      <c r="BC48" s="173" t="s">
        <v>14</v>
      </c>
      <c r="BD48" s="173">
        <v>0</v>
      </c>
      <c r="BE48" s="173" t="s">
        <v>21</v>
      </c>
      <c r="BF48" s="173">
        <v>2</v>
      </c>
      <c r="BG48" s="173" t="s">
        <v>15</v>
      </c>
      <c r="BH48" s="173">
        <v>0</v>
      </c>
      <c r="BI48" s="174">
        <v>43511</v>
      </c>
      <c r="BJ48" s="184" t="s">
        <v>5699</v>
      </c>
      <c r="BK48" s="184">
        <v>696</v>
      </c>
      <c r="BL48" s="184" t="s">
        <v>5696</v>
      </c>
      <c r="BM48" s="184" t="s">
        <v>21</v>
      </c>
      <c r="BN48" s="184">
        <v>2</v>
      </c>
      <c r="BO48" s="184" t="s">
        <v>5698</v>
      </c>
      <c r="BP48" s="181" t="s">
        <v>5697</v>
      </c>
      <c r="BQ48" s="185">
        <v>44376</v>
      </c>
      <c r="BR48" s="183" t="s">
        <v>611</v>
      </c>
      <c r="BS48" s="177" t="s">
        <v>14</v>
      </c>
      <c r="BT48" s="177">
        <v>0</v>
      </c>
      <c r="BU48" s="177" t="s">
        <v>21</v>
      </c>
      <c r="BV48" s="177">
        <v>2</v>
      </c>
      <c r="BW48" s="177" t="s">
        <v>15</v>
      </c>
      <c r="BX48" s="177">
        <v>0</v>
      </c>
      <c r="BY48" s="174">
        <v>43511</v>
      </c>
      <c r="BZ48" s="184" t="s">
        <v>613</v>
      </c>
      <c r="CA48" s="184">
        <v>0</v>
      </c>
      <c r="CB48" s="184" t="s">
        <v>14</v>
      </c>
      <c r="CC48" s="184" t="s">
        <v>21</v>
      </c>
      <c r="CD48" s="184">
        <v>2</v>
      </c>
      <c r="CE48" s="184" t="s">
        <v>612</v>
      </c>
      <c r="CF48" s="184" t="s">
        <v>14</v>
      </c>
      <c r="CG48" s="185">
        <v>43511</v>
      </c>
      <c r="CH48" s="183" t="s">
        <v>8042</v>
      </c>
      <c r="CI48" s="184" t="e">
        <v>#N/A</v>
      </c>
      <c r="CJ48" s="184" t="e">
        <v>#N/A</v>
      </c>
      <c r="CK48" s="184" t="e">
        <v>#N/A</v>
      </c>
      <c r="CL48" s="184" t="e">
        <v>#N/A</v>
      </c>
      <c r="CM48" s="184" t="e">
        <v>#N/A</v>
      </c>
      <c r="CN48" s="184" t="e">
        <v>#N/A</v>
      </c>
      <c r="CO48" s="186" t="e">
        <v>#N/A</v>
      </c>
      <c r="CP48" s="184" t="s">
        <v>616</v>
      </c>
      <c r="CQ48" s="177" t="s">
        <v>14</v>
      </c>
      <c r="CR48" s="177">
        <v>0</v>
      </c>
      <c r="CS48" s="177" t="s">
        <v>21</v>
      </c>
      <c r="CT48" s="177">
        <v>2</v>
      </c>
      <c r="CU48" s="177" t="s">
        <v>15</v>
      </c>
      <c r="CV48" s="177">
        <v>0</v>
      </c>
      <c r="CW48" s="174">
        <v>43511</v>
      </c>
      <c r="CX48" s="184" t="s">
        <v>5705</v>
      </c>
      <c r="CY48" s="181">
        <v>208000</v>
      </c>
      <c r="CZ48" s="181" t="s">
        <v>5691</v>
      </c>
      <c r="DA48" s="181" t="s">
        <v>21</v>
      </c>
      <c r="DB48" s="181">
        <v>2</v>
      </c>
      <c r="DC48" s="181" t="s">
        <v>5704</v>
      </c>
      <c r="DD48" s="181" t="s">
        <v>619</v>
      </c>
      <c r="DE48" s="187">
        <v>44376</v>
      </c>
      <c r="DF48" s="183" t="s">
        <v>5709</v>
      </c>
      <c r="DG48" s="173">
        <v>6804000</v>
      </c>
      <c r="DH48" s="177" t="s">
        <v>5706</v>
      </c>
      <c r="DI48" s="177" t="s">
        <v>21</v>
      </c>
      <c r="DJ48" s="177">
        <v>2</v>
      </c>
      <c r="DK48" s="177" t="s">
        <v>5708</v>
      </c>
      <c r="DL48" s="177" t="s">
        <v>5707</v>
      </c>
      <c r="DM48" s="174">
        <v>44376</v>
      </c>
      <c r="DN48" s="184" t="s">
        <v>5711</v>
      </c>
      <c r="DO48" s="181">
        <v>0</v>
      </c>
      <c r="DP48" s="184" t="s">
        <v>5691</v>
      </c>
      <c r="DQ48" s="184" t="s">
        <v>21</v>
      </c>
      <c r="DR48" s="184">
        <v>2</v>
      </c>
      <c r="DS48" s="184" t="s">
        <v>5710</v>
      </c>
      <c r="DT48" s="184" t="s">
        <v>619</v>
      </c>
      <c r="DU48" s="185">
        <v>44376</v>
      </c>
      <c r="DV48" s="183" t="s">
        <v>5712</v>
      </c>
      <c r="DW48" s="173">
        <v>208000</v>
      </c>
      <c r="DX48" s="177" t="s">
        <v>5691</v>
      </c>
      <c r="DY48" s="177" t="s">
        <v>21</v>
      </c>
      <c r="DZ48" s="177">
        <v>2</v>
      </c>
      <c r="EA48" s="177" t="s">
        <v>5704</v>
      </c>
      <c r="EB48" s="177" t="s">
        <v>619</v>
      </c>
      <c r="EC48" s="174">
        <v>44376</v>
      </c>
      <c r="ED48" s="184" t="s">
        <v>5713</v>
      </c>
      <c r="EE48" s="181">
        <v>0</v>
      </c>
      <c r="EF48" s="184" t="s">
        <v>5691</v>
      </c>
      <c r="EG48" s="184" t="s">
        <v>21</v>
      </c>
      <c r="EH48" s="184">
        <v>2</v>
      </c>
      <c r="EI48" s="184" t="s">
        <v>5704</v>
      </c>
      <c r="EJ48" s="184" t="s">
        <v>619</v>
      </c>
      <c r="EK48" s="185">
        <v>44376</v>
      </c>
      <c r="EL48" s="183" t="s">
        <v>5714</v>
      </c>
      <c r="EM48" s="173">
        <v>0</v>
      </c>
      <c r="EN48" s="177" t="s">
        <v>5691</v>
      </c>
      <c r="EO48" s="177" t="s">
        <v>21</v>
      </c>
      <c r="EP48" s="177">
        <v>2</v>
      </c>
      <c r="EQ48" s="177" t="s">
        <v>5704</v>
      </c>
      <c r="ER48" s="177" t="s">
        <v>619</v>
      </c>
      <c r="ES48" s="174">
        <v>44376</v>
      </c>
      <c r="ET48" s="184" t="s">
        <v>5703</v>
      </c>
      <c r="EU48" s="184">
        <v>697</v>
      </c>
      <c r="EV48" s="184" t="s">
        <v>5700</v>
      </c>
      <c r="EW48" s="184" t="s">
        <v>21</v>
      </c>
      <c r="EX48" s="184">
        <v>2</v>
      </c>
      <c r="EY48" s="184" t="s">
        <v>5702</v>
      </c>
      <c r="EZ48" s="184" t="s">
        <v>5701</v>
      </c>
      <c r="FA48" s="185">
        <v>44376</v>
      </c>
      <c r="FB48" s="183" t="s">
        <v>615</v>
      </c>
      <c r="FC48" s="177">
        <v>2</v>
      </c>
      <c r="FD48" s="177">
        <v>0</v>
      </c>
      <c r="FE48" s="177" t="s">
        <v>21</v>
      </c>
      <c r="FF48" s="177">
        <v>2</v>
      </c>
      <c r="FG48" s="177" t="s">
        <v>614</v>
      </c>
      <c r="FH48" s="177">
        <v>0</v>
      </c>
      <c r="FI48" s="174">
        <v>43511</v>
      </c>
      <c r="FJ48" s="183" t="s">
        <v>622</v>
      </c>
      <c r="FK48" s="184" t="s">
        <v>14</v>
      </c>
      <c r="FL48" s="184">
        <v>0</v>
      </c>
      <c r="FM48" s="184" t="s">
        <v>21</v>
      </c>
      <c r="FN48" s="184">
        <v>2</v>
      </c>
      <c r="FO48" s="184" t="s">
        <v>598</v>
      </c>
      <c r="FP48" s="181">
        <v>0</v>
      </c>
      <c r="FQ48" s="182">
        <v>43511</v>
      </c>
      <c r="FR48" s="183" t="s">
        <v>623</v>
      </c>
      <c r="FS48" s="177" t="s">
        <v>14</v>
      </c>
      <c r="FT48" s="177">
        <v>0</v>
      </c>
      <c r="FU48" s="177" t="s">
        <v>21</v>
      </c>
      <c r="FV48" s="177">
        <v>2</v>
      </c>
      <c r="FW48" s="177" t="s">
        <v>598</v>
      </c>
      <c r="FX48" s="177">
        <v>0</v>
      </c>
      <c r="FY48" s="174">
        <v>43511</v>
      </c>
      <c r="FZ48" s="184" t="s">
        <v>4352</v>
      </c>
      <c r="GA48" s="184">
        <v>0</v>
      </c>
      <c r="GB48" s="184" t="s">
        <v>4078</v>
      </c>
      <c r="GC48" s="184" t="s">
        <v>21</v>
      </c>
      <c r="GD48" s="184">
        <v>2</v>
      </c>
      <c r="GE48" s="184" t="s">
        <v>14</v>
      </c>
      <c r="GF48" s="184" t="s">
        <v>14</v>
      </c>
      <c r="GG48" s="185">
        <v>44348</v>
      </c>
      <c r="GH48" s="183" t="s">
        <v>4358</v>
      </c>
      <c r="GI48" s="177">
        <v>0</v>
      </c>
      <c r="GJ48" s="177" t="s">
        <v>4078</v>
      </c>
      <c r="GK48" s="177" t="s">
        <v>21</v>
      </c>
      <c r="GL48" s="177">
        <v>2</v>
      </c>
      <c r="GM48" s="177" t="s">
        <v>14</v>
      </c>
      <c r="GN48" s="177" t="s">
        <v>14</v>
      </c>
      <c r="GO48" s="174">
        <v>44348</v>
      </c>
      <c r="GP48" s="184" t="s">
        <v>4353</v>
      </c>
      <c r="GQ48" s="184">
        <v>0</v>
      </c>
      <c r="GR48" s="184" t="s">
        <v>4078</v>
      </c>
      <c r="GS48" s="184" t="s">
        <v>21</v>
      </c>
      <c r="GT48" s="184">
        <v>2</v>
      </c>
      <c r="GU48" s="184" t="s">
        <v>14</v>
      </c>
      <c r="GV48" s="184" t="s">
        <v>14</v>
      </c>
      <c r="GW48" s="185">
        <v>44348</v>
      </c>
      <c r="GX48" s="183" t="s">
        <v>4359</v>
      </c>
      <c r="GY48" s="177">
        <v>0</v>
      </c>
      <c r="GZ48" s="177" t="s">
        <v>4078</v>
      </c>
      <c r="HA48" s="177" t="s">
        <v>21</v>
      </c>
      <c r="HB48" s="177">
        <v>2</v>
      </c>
      <c r="HC48" s="177" t="s">
        <v>14</v>
      </c>
      <c r="HD48" s="177" t="s">
        <v>14</v>
      </c>
      <c r="HE48" s="174">
        <v>44348</v>
      </c>
      <c r="HF48" s="184" t="s">
        <v>4351</v>
      </c>
      <c r="HG48" s="184">
        <v>0</v>
      </c>
      <c r="HH48" s="184" t="s">
        <v>4078</v>
      </c>
      <c r="HI48" s="184" t="s">
        <v>21</v>
      </c>
      <c r="HJ48" s="184">
        <v>2</v>
      </c>
      <c r="HK48" s="184" t="s">
        <v>14</v>
      </c>
      <c r="HL48" s="184" t="s">
        <v>14</v>
      </c>
      <c r="HM48" s="185">
        <v>44348</v>
      </c>
      <c r="HN48" s="183" t="s">
        <v>4357</v>
      </c>
      <c r="HO48" s="177">
        <v>2</v>
      </c>
      <c r="HP48" s="177" t="s">
        <v>4078</v>
      </c>
      <c r="HQ48" s="177" t="s">
        <v>21</v>
      </c>
      <c r="HR48" s="177">
        <v>2</v>
      </c>
      <c r="HS48" s="177" t="s">
        <v>14</v>
      </c>
      <c r="HT48" s="177" t="s">
        <v>14</v>
      </c>
      <c r="HU48" s="174">
        <v>44348</v>
      </c>
      <c r="HV48" s="184" t="s">
        <v>4354</v>
      </c>
      <c r="HW48" s="184">
        <v>0</v>
      </c>
      <c r="HX48" s="184" t="s">
        <v>4078</v>
      </c>
      <c r="HY48" s="184" t="s">
        <v>21</v>
      </c>
      <c r="HZ48" s="184">
        <v>2</v>
      </c>
      <c r="IA48" s="184" t="s">
        <v>14</v>
      </c>
      <c r="IB48" s="184" t="s">
        <v>14</v>
      </c>
      <c r="IC48" s="185">
        <v>44348</v>
      </c>
      <c r="ID48" s="183" t="s">
        <v>4356</v>
      </c>
      <c r="IE48" s="177">
        <v>0</v>
      </c>
      <c r="IF48" s="177" t="s">
        <v>4078</v>
      </c>
      <c r="IG48" s="177" t="s">
        <v>21</v>
      </c>
      <c r="IH48" s="177">
        <v>2</v>
      </c>
      <c r="II48" s="177" t="s">
        <v>14</v>
      </c>
      <c r="IJ48" s="177" t="s">
        <v>14</v>
      </c>
      <c r="IK48" s="174">
        <v>44348</v>
      </c>
      <c r="IL48" s="184" t="s">
        <v>4355</v>
      </c>
      <c r="IM48" s="184">
        <v>1</v>
      </c>
      <c r="IN48" s="184" t="s">
        <v>4078</v>
      </c>
      <c r="IO48" s="184" t="s">
        <v>21</v>
      </c>
      <c r="IP48" s="184">
        <v>2</v>
      </c>
      <c r="IQ48" s="184" t="s">
        <v>14</v>
      </c>
      <c r="IR48" s="184" t="s">
        <v>14</v>
      </c>
      <c r="IS48" s="185">
        <v>44348</v>
      </c>
    </row>
    <row r="49" spans="1:253" s="179" customFormat="1" ht="12.75" customHeight="1" x14ac:dyDescent="0.2">
      <c r="A49" s="179" t="s">
        <v>197</v>
      </c>
      <c r="B49" s="179" t="s">
        <v>7685</v>
      </c>
      <c r="C49" s="179" t="s">
        <v>198</v>
      </c>
      <c r="D49" s="179" t="s">
        <v>199</v>
      </c>
      <c r="E49" s="179" t="s">
        <v>7253</v>
      </c>
      <c r="F49" s="179" t="s">
        <v>3313</v>
      </c>
      <c r="G49" s="172">
        <v>10806000</v>
      </c>
      <c r="H49" s="173" t="s">
        <v>3310</v>
      </c>
      <c r="I49" s="173" t="s">
        <v>41</v>
      </c>
      <c r="J49" s="173">
        <v>1</v>
      </c>
      <c r="K49" s="173" t="s">
        <v>3312</v>
      </c>
      <c r="L49" s="173" t="s">
        <v>3311</v>
      </c>
      <c r="M49" s="174">
        <v>44227</v>
      </c>
      <c r="N49" s="183" t="s">
        <v>5827</v>
      </c>
      <c r="O49" s="175">
        <v>40463</v>
      </c>
      <c r="P49" s="175" t="s">
        <v>5824</v>
      </c>
      <c r="Q49" s="175" t="s">
        <v>41</v>
      </c>
      <c r="R49" s="175">
        <v>1</v>
      </c>
      <c r="S49" s="175" t="s">
        <v>5826</v>
      </c>
      <c r="T49" s="175" t="s">
        <v>5825</v>
      </c>
      <c r="U49" s="176">
        <v>44376</v>
      </c>
      <c r="V49" s="183" t="s">
        <v>5829</v>
      </c>
      <c r="W49" s="173">
        <v>8708000</v>
      </c>
      <c r="X49" s="173" t="s">
        <v>5824</v>
      </c>
      <c r="Y49" s="173" t="s">
        <v>21</v>
      </c>
      <c r="Z49" s="173">
        <v>2</v>
      </c>
      <c r="AA49" s="173" t="s">
        <v>5828</v>
      </c>
      <c r="AB49" s="173" t="s">
        <v>5825</v>
      </c>
      <c r="AC49" s="174">
        <v>44376</v>
      </c>
      <c r="AD49" s="183" t="s">
        <v>5833</v>
      </c>
      <c r="AE49" s="181">
        <v>1837000</v>
      </c>
      <c r="AF49" s="181" t="s">
        <v>5830</v>
      </c>
      <c r="AG49" s="181" t="s">
        <v>59</v>
      </c>
      <c r="AH49" s="181">
        <v>3</v>
      </c>
      <c r="AI49" s="181" t="s">
        <v>5832</v>
      </c>
      <c r="AJ49" s="181" t="s">
        <v>5831</v>
      </c>
      <c r="AK49" s="182">
        <v>44376</v>
      </c>
      <c r="AL49" s="183" t="s">
        <v>5835</v>
      </c>
      <c r="AM49" s="173">
        <v>1317000</v>
      </c>
      <c r="AN49" s="173" t="s">
        <v>5830</v>
      </c>
      <c r="AO49" s="173" t="s">
        <v>59</v>
      </c>
      <c r="AP49" s="173">
        <v>3</v>
      </c>
      <c r="AQ49" s="173" t="s">
        <v>5834</v>
      </c>
      <c r="AR49" s="173" t="s">
        <v>5831</v>
      </c>
      <c r="AS49" s="174">
        <v>44376</v>
      </c>
      <c r="AT49" s="184" t="s">
        <v>2262</v>
      </c>
      <c r="AU49" s="181" t="s">
        <v>14</v>
      </c>
      <c r="AV49" s="181" t="s">
        <v>2259</v>
      </c>
      <c r="AW49" s="181" t="s">
        <v>14</v>
      </c>
      <c r="AX49" s="181" t="s">
        <v>14</v>
      </c>
      <c r="AY49" s="181" t="s">
        <v>2261</v>
      </c>
      <c r="AZ49" s="181" t="s">
        <v>2260</v>
      </c>
      <c r="BA49" s="182">
        <v>44102</v>
      </c>
      <c r="BB49" s="183" t="s">
        <v>1999</v>
      </c>
      <c r="BC49" s="173" t="s">
        <v>14</v>
      </c>
      <c r="BD49" s="173" t="s">
        <v>14</v>
      </c>
      <c r="BE49" s="173" t="s">
        <v>14</v>
      </c>
      <c r="BF49" s="173" t="s">
        <v>14</v>
      </c>
      <c r="BG49" s="173" t="s">
        <v>200</v>
      </c>
      <c r="BH49" s="173" t="s">
        <v>14</v>
      </c>
      <c r="BI49" s="174">
        <v>43950</v>
      </c>
      <c r="BJ49" s="184" t="s">
        <v>2647</v>
      </c>
      <c r="BK49" s="184">
        <v>0</v>
      </c>
      <c r="BL49" s="184" t="s">
        <v>2644</v>
      </c>
      <c r="BM49" s="184" t="s">
        <v>59</v>
      </c>
      <c r="BN49" s="184">
        <v>3</v>
      </c>
      <c r="BO49" s="184" t="s">
        <v>2645</v>
      </c>
      <c r="BP49" s="181" t="s">
        <v>2260</v>
      </c>
      <c r="BQ49" s="185">
        <v>44165</v>
      </c>
      <c r="BR49" s="183" t="s">
        <v>1996</v>
      </c>
      <c r="BS49" s="177" t="s">
        <v>14</v>
      </c>
      <c r="BT49" s="177" t="s">
        <v>14</v>
      </c>
      <c r="BU49" s="177" t="s">
        <v>14</v>
      </c>
      <c r="BV49" s="177" t="s">
        <v>14</v>
      </c>
      <c r="BW49" s="177" t="s">
        <v>1995</v>
      </c>
      <c r="BX49" s="177" t="s">
        <v>14</v>
      </c>
      <c r="BY49" s="174">
        <v>43950</v>
      </c>
      <c r="BZ49" s="184" t="s">
        <v>1998</v>
      </c>
      <c r="CA49" s="184" t="s">
        <v>14</v>
      </c>
      <c r="CB49" s="184" t="s">
        <v>14</v>
      </c>
      <c r="CC49" s="184" t="s">
        <v>14</v>
      </c>
      <c r="CD49" s="184" t="s">
        <v>14</v>
      </c>
      <c r="CE49" s="184" t="s">
        <v>1997</v>
      </c>
      <c r="CF49" s="184" t="s">
        <v>14</v>
      </c>
      <c r="CG49" s="185">
        <v>43950</v>
      </c>
      <c r="CH49" s="183" t="s">
        <v>8043</v>
      </c>
      <c r="CI49" s="184" t="e">
        <v>#N/A</v>
      </c>
      <c r="CJ49" s="184" t="e">
        <v>#N/A</v>
      </c>
      <c r="CK49" s="184" t="e">
        <v>#N/A</v>
      </c>
      <c r="CL49" s="184" t="e">
        <v>#N/A</v>
      </c>
      <c r="CM49" s="184" t="e">
        <v>#N/A</v>
      </c>
      <c r="CN49" s="184" t="e">
        <v>#N/A</v>
      </c>
      <c r="CO49" s="186" t="e">
        <v>#N/A</v>
      </c>
      <c r="CP49" s="184" t="s">
        <v>2187</v>
      </c>
      <c r="CQ49" s="177" t="s">
        <v>14</v>
      </c>
      <c r="CR49" s="177" t="s">
        <v>2184</v>
      </c>
      <c r="CS49" s="177" t="s">
        <v>14</v>
      </c>
      <c r="CT49" s="177" t="s">
        <v>14</v>
      </c>
      <c r="CU49" s="177" t="s">
        <v>2186</v>
      </c>
      <c r="CV49" s="177" t="s">
        <v>2185</v>
      </c>
      <c r="CW49" s="174">
        <v>44015</v>
      </c>
      <c r="CX49" s="184" t="s">
        <v>5839</v>
      </c>
      <c r="CY49" s="181">
        <v>1464000</v>
      </c>
      <c r="CZ49" s="181" t="s">
        <v>5836</v>
      </c>
      <c r="DA49" s="181" t="s">
        <v>21</v>
      </c>
      <c r="DB49" s="181">
        <v>2</v>
      </c>
      <c r="DC49" s="181" t="s">
        <v>5838</v>
      </c>
      <c r="DD49" s="181" t="s">
        <v>5837</v>
      </c>
      <c r="DE49" s="187">
        <v>44376</v>
      </c>
      <c r="DF49" s="183" t="s">
        <v>5841</v>
      </c>
      <c r="DG49" s="173">
        <v>6870000</v>
      </c>
      <c r="DH49" s="177" t="s">
        <v>5836</v>
      </c>
      <c r="DI49" s="177" t="s">
        <v>21</v>
      </c>
      <c r="DJ49" s="177">
        <v>2</v>
      </c>
      <c r="DK49" s="177" t="s">
        <v>5840</v>
      </c>
      <c r="DL49" s="177" t="s">
        <v>5837</v>
      </c>
      <c r="DM49" s="174">
        <v>44376</v>
      </c>
      <c r="DN49" s="184" t="s">
        <v>5843</v>
      </c>
      <c r="DO49" s="181">
        <v>373000</v>
      </c>
      <c r="DP49" s="184" t="s">
        <v>5836</v>
      </c>
      <c r="DQ49" s="184" t="s">
        <v>21</v>
      </c>
      <c r="DR49" s="184">
        <v>2</v>
      </c>
      <c r="DS49" s="184" t="s">
        <v>5842</v>
      </c>
      <c r="DT49" s="184" t="s">
        <v>5837</v>
      </c>
      <c r="DU49" s="185">
        <v>44376</v>
      </c>
      <c r="DV49" s="183" t="s">
        <v>5844</v>
      </c>
      <c r="DW49" s="173">
        <v>1130000</v>
      </c>
      <c r="DX49" s="177" t="s">
        <v>5836</v>
      </c>
      <c r="DY49" s="177" t="s">
        <v>21</v>
      </c>
      <c r="DZ49" s="177">
        <v>2</v>
      </c>
      <c r="EA49" s="177" t="s">
        <v>5838</v>
      </c>
      <c r="EB49" s="177" t="s">
        <v>5837</v>
      </c>
      <c r="EC49" s="174">
        <v>44376</v>
      </c>
      <c r="ED49" s="184" t="s">
        <v>5845</v>
      </c>
      <c r="EE49" s="181">
        <v>334000</v>
      </c>
      <c r="EF49" s="184" t="s">
        <v>5836</v>
      </c>
      <c r="EG49" s="184" t="s">
        <v>21</v>
      </c>
      <c r="EH49" s="184">
        <v>2</v>
      </c>
      <c r="EI49" s="184" t="s">
        <v>5838</v>
      </c>
      <c r="EJ49" s="184" t="s">
        <v>5837</v>
      </c>
      <c r="EK49" s="185">
        <v>44376</v>
      </c>
      <c r="EL49" s="183" t="s">
        <v>5846</v>
      </c>
      <c r="EM49" s="173">
        <v>0</v>
      </c>
      <c r="EN49" s="177" t="s">
        <v>5836</v>
      </c>
      <c r="EO49" s="177" t="s">
        <v>21</v>
      </c>
      <c r="EP49" s="177">
        <v>2</v>
      </c>
      <c r="EQ49" s="177" t="s">
        <v>5838</v>
      </c>
      <c r="ER49" s="177" t="s">
        <v>5837</v>
      </c>
      <c r="ES49" s="174">
        <v>44376</v>
      </c>
      <c r="ET49" s="184" t="s">
        <v>2646</v>
      </c>
      <c r="EU49" s="184">
        <v>0</v>
      </c>
      <c r="EV49" s="184" t="s">
        <v>2644</v>
      </c>
      <c r="EW49" s="184" t="s">
        <v>59</v>
      </c>
      <c r="EX49" s="184">
        <v>3</v>
      </c>
      <c r="EY49" s="184" t="s">
        <v>2645</v>
      </c>
      <c r="EZ49" s="184" t="s">
        <v>2260</v>
      </c>
      <c r="FA49" s="185">
        <v>44165</v>
      </c>
      <c r="FB49" s="183" t="s">
        <v>2183</v>
      </c>
      <c r="FC49" s="177">
        <v>2</v>
      </c>
      <c r="FD49" s="177" t="s">
        <v>2181</v>
      </c>
      <c r="FE49" s="177" t="s">
        <v>21</v>
      </c>
      <c r="FF49" s="177">
        <v>2</v>
      </c>
      <c r="FG49" s="177" t="s">
        <v>248</v>
      </c>
      <c r="FH49" s="177" t="s">
        <v>2182</v>
      </c>
      <c r="FI49" s="174">
        <v>44015</v>
      </c>
      <c r="FJ49" s="183" t="s">
        <v>201</v>
      </c>
      <c r="FK49" s="184" t="s">
        <v>14</v>
      </c>
      <c r="FL49" s="184">
        <v>0</v>
      </c>
      <c r="FM49" s="184" t="s">
        <v>14</v>
      </c>
      <c r="FN49" s="184" t="s">
        <v>14</v>
      </c>
      <c r="FO49" s="184" t="s">
        <v>200</v>
      </c>
      <c r="FP49" s="181">
        <v>0</v>
      </c>
      <c r="FQ49" s="182">
        <v>43503</v>
      </c>
      <c r="FR49" s="183" t="s">
        <v>202</v>
      </c>
      <c r="FS49" s="177" t="s">
        <v>14</v>
      </c>
      <c r="FT49" s="177">
        <v>0</v>
      </c>
      <c r="FU49" s="177" t="s">
        <v>14</v>
      </c>
      <c r="FV49" s="177" t="s">
        <v>14</v>
      </c>
      <c r="FW49" s="177" t="s">
        <v>200</v>
      </c>
      <c r="FX49" s="177">
        <v>0</v>
      </c>
      <c r="FY49" s="174">
        <v>43503</v>
      </c>
      <c r="FZ49" s="184" t="s">
        <v>4641</v>
      </c>
      <c r="GA49" s="184">
        <v>0</v>
      </c>
      <c r="GB49" s="184" t="s">
        <v>4078</v>
      </c>
      <c r="GC49" s="184" t="s">
        <v>21</v>
      </c>
      <c r="GD49" s="184">
        <v>2</v>
      </c>
      <c r="GE49" s="184" t="s">
        <v>14</v>
      </c>
      <c r="GF49" s="184" t="s">
        <v>14</v>
      </c>
      <c r="GG49" s="185">
        <v>44354</v>
      </c>
      <c r="GH49" s="183" t="s">
        <v>4647</v>
      </c>
      <c r="GI49" s="177">
        <v>0</v>
      </c>
      <c r="GJ49" s="177" t="s">
        <v>4078</v>
      </c>
      <c r="GK49" s="177" t="s">
        <v>21</v>
      </c>
      <c r="GL49" s="177">
        <v>2</v>
      </c>
      <c r="GM49" s="177" t="s">
        <v>14</v>
      </c>
      <c r="GN49" s="177" t="s">
        <v>14</v>
      </c>
      <c r="GO49" s="174">
        <v>44354</v>
      </c>
      <c r="GP49" s="184" t="s">
        <v>4642</v>
      </c>
      <c r="GQ49" s="184">
        <v>0</v>
      </c>
      <c r="GR49" s="184" t="s">
        <v>4078</v>
      </c>
      <c r="GS49" s="184" t="s">
        <v>21</v>
      </c>
      <c r="GT49" s="184">
        <v>2</v>
      </c>
      <c r="GU49" s="184" t="s">
        <v>14</v>
      </c>
      <c r="GV49" s="184" t="s">
        <v>14</v>
      </c>
      <c r="GW49" s="185">
        <v>44354</v>
      </c>
      <c r="GX49" s="183" t="s">
        <v>4648</v>
      </c>
      <c r="GY49" s="177">
        <v>0</v>
      </c>
      <c r="GZ49" s="177" t="s">
        <v>4078</v>
      </c>
      <c r="HA49" s="177" t="s">
        <v>21</v>
      </c>
      <c r="HB49" s="177">
        <v>2</v>
      </c>
      <c r="HC49" s="177" t="s">
        <v>14</v>
      </c>
      <c r="HD49" s="177" t="s">
        <v>14</v>
      </c>
      <c r="HE49" s="174">
        <v>44354</v>
      </c>
      <c r="HF49" s="184" t="s">
        <v>4640</v>
      </c>
      <c r="HG49" s="184">
        <v>0</v>
      </c>
      <c r="HH49" s="184" t="s">
        <v>4078</v>
      </c>
      <c r="HI49" s="184" t="s">
        <v>21</v>
      </c>
      <c r="HJ49" s="184">
        <v>2</v>
      </c>
      <c r="HK49" s="184" t="s">
        <v>14</v>
      </c>
      <c r="HL49" s="184" t="s">
        <v>14</v>
      </c>
      <c r="HM49" s="185">
        <v>44354</v>
      </c>
      <c r="HN49" s="183" t="s">
        <v>4646</v>
      </c>
      <c r="HO49" s="177">
        <v>2</v>
      </c>
      <c r="HP49" s="177" t="s">
        <v>4078</v>
      </c>
      <c r="HQ49" s="177" t="s">
        <v>21</v>
      </c>
      <c r="HR49" s="177">
        <v>2</v>
      </c>
      <c r="HS49" s="177" t="s">
        <v>14</v>
      </c>
      <c r="HT49" s="177" t="s">
        <v>14</v>
      </c>
      <c r="HU49" s="174">
        <v>44354</v>
      </c>
      <c r="HV49" s="184" t="s">
        <v>4643</v>
      </c>
      <c r="HW49" s="184">
        <v>0</v>
      </c>
      <c r="HX49" s="184" t="s">
        <v>4078</v>
      </c>
      <c r="HY49" s="184" t="s">
        <v>21</v>
      </c>
      <c r="HZ49" s="184">
        <v>2</v>
      </c>
      <c r="IA49" s="184" t="s">
        <v>14</v>
      </c>
      <c r="IB49" s="184" t="s">
        <v>14</v>
      </c>
      <c r="IC49" s="185">
        <v>44354</v>
      </c>
      <c r="ID49" s="183" t="s">
        <v>4645</v>
      </c>
      <c r="IE49" s="177">
        <v>2</v>
      </c>
      <c r="IF49" s="177" t="s">
        <v>4078</v>
      </c>
      <c r="IG49" s="177" t="s">
        <v>21</v>
      </c>
      <c r="IH49" s="177">
        <v>2</v>
      </c>
      <c r="II49" s="177" t="s">
        <v>14</v>
      </c>
      <c r="IJ49" s="177" t="s">
        <v>14</v>
      </c>
      <c r="IK49" s="174">
        <v>44354</v>
      </c>
      <c r="IL49" s="184" t="s">
        <v>4644</v>
      </c>
      <c r="IM49" s="184">
        <v>1</v>
      </c>
      <c r="IN49" s="184" t="s">
        <v>4078</v>
      </c>
      <c r="IO49" s="184" t="s">
        <v>21</v>
      </c>
      <c r="IP49" s="184">
        <v>2</v>
      </c>
      <c r="IQ49" s="184" t="s">
        <v>14</v>
      </c>
      <c r="IR49" s="184" t="s">
        <v>14</v>
      </c>
      <c r="IS49" s="185">
        <v>44354</v>
      </c>
    </row>
    <row r="50" spans="1:253" s="179" customFormat="1" ht="12.75" customHeight="1" x14ac:dyDescent="0.2">
      <c r="A50" s="179" t="s">
        <v>624</v>
      </c>
      <c r="B50" s="179" t="s">
        <v>7685</v>
      </c>
      <c r="C50" s="179" t="s">
        <v>625</v>
      </c>
      <c r="D50" s="179" t="s">
        <v>626</v>
      </c>
      <c r="E50" s="179" t="s">
        <v>7258</v>
      </c>
      <c r="F50" s="179" t="s">
        <v>2164</v>
      </c>
      <c r="G50" s="172">
        <v>51393000</v>
      </c>
      <c r="H50" s="173" t="s">
        <v>2161</v>
      </c>
      <c r="I50" s="173" t="s">
        <v>41</v>
      </c>
      <c r="J50" s="173">
        <v>1</v>
      </c>
      <c r="K50" s="173" t="s">
        <v>2163</v>
      </c>
      <c r="L50" s="173" t="s">
        <v>2162</v>
      </c>
      <c r="M50" s="174">
        <v>44014</v>
      </c>
      <c r="N50" s="183" t="s">
        <v>3404</v>
      </c>
      <c r="O50" s="175">
        <v>113673</v>
      </c>
      <c r="P50" s="175" t="s">
        <v>3401</v>
      </c>
      <c r="Q50" s="175" t="s">
        <v>41</v>
      </c>
      <c r="R50" s="175">
        <v>1</v>
      </c>
      <c r="S50" s="175" t="s">
        <v>3403</v>
      </c>
      <c r="T50" s="175" t="s">
        <v>3402</v>
      </c>
      <c r="U50" s="176">
        <v>44253</v>
      </c>
      <c r="V50" s="183" t="s">
        <v>3412</v>
      </c>
      <c r="W50" s="173">
        <v>6684000</v>
      </c>
      <c r="X50" s="173" t="s">
        <v>3409</v>
      </c>
      <c r="Y50" s="173" t="s">
        <v>21</v>
      </c>
      <c r="Z50" s="173">
        <v>2</v>
      </c>
      <c r="AA50" s="173" t="s">
        <v>3411</v>
      </c>
      <c r="AB50" s="173" t="s">
        <v>3410</v>
      </c>
      <c r="AC50" s="174">
        <v>44253</v>
      </c>
      <c r="AD50" s="183" t="s">
        <v>3408</v>
      </c>
      <c r="AE50" s="181">
        <v>519000</v>
      </c>
      <c r="AF50" s="181" t="s">
        <v>3405</v>
      </c>
      <c r="AG50" s="181" t="s">
        <v>59</v>
      </c>
      <c r="AH50" s="181">
        <v>3</v>
      </c>
      <c r="AI50" s="181" t="s">
        <v>3407</v>
      </c>
      <c r="AJ50" s="181" t="s">
        <v>3406</v>
      </c>
      <c r="AK50" s="182">
        <v>44253</v>
      </c>
      <c r="AL50" s="183" t="s">
        <v>3414</v>
      </c>
      <c r="AM50" s="173">
        <v>519000</v>
      </c>
      <c r="AN50" s="173" t="s">
        <v>3405</v>
      </c>
      <c r="AO50" s="173" t="s">
        <v>21</v>
      </c>
      <c r="AP50" s="173">
        <v>2</v>
      </c>
      <c r="AQ50" s="173" t="s">
        <v>3413</v>
      </c>
      <c r="AR50" s="173" t="s">
        <v>3406</v>
      </c>
      <c r="AS50" s="174">
        <v>44253</v>
      </c>
      <c r="AT50" s="184" t="s">
        <v>1204</v>
      </c>
      <c r="AU50" s="181">
        <v>0</v>
      </c>
      <c r="AV50" s="181" t="s">
        <v>14</v>
      </c>
      <c r="AW50" s="181" t="s">
        <v>21</v>
      </c>
      <c r="AX50" s="181">
        <v>2</v>
      </c>
      <c r="AY50" s="181" t="s">
        <v>1203</v>
      </c>
      <c r="AZ50" s="181" t="s">
        <v>14</v>
      </c>
      <c r="BA50" s="182">
        <v>43641</v>
      </c>
      <c r="BB50" s="183" t="s">
        <v>633</v>
      </c>
      <c r="BC50" s="173" t="s">
        <v>14</v>
      </c>
      <c r="BD50" s="173">
        <v>0</v>
      </c>
      <c r="BE50" s="173" t="s">
        <v>14</v>
      </c>
      <c r="BF50" s="173" t="s">
        <v>14</v>
      </c>
      <c r="BG50" s="173" t="s">
        <v>15</v>
      </c>
      <c r="BH50" s="173">
        <v>0</v>
      </c>
      <c r="BI50" s="174">
        <v>43511</v>
      </c>
      <c r="BJ50" s="184" t="s">
        <v>632</v>
      </c>
      <c r="BK50" s="184" t="s">
        <v>14</v>
      </c>
      <c r="BL50" s="184">
        <v>0</v>
      </c>
      <c r="BM50" s="184" t="s">
        <v>14</v>
      </c>
      <c r="BN50" s="184" t="s">
        <v>14</v>
      </c>
      <c r="BO50" s="184" t="s">
        <v>15</v>
      </c>
      <c r="BP50" s="181">
        <v>0</v>
      </c>
      <c r="BQ50" s="185">
        <v>43511</v>
      </c>
      <c r="BR50" s="183" t="s">
        <v>1201</v>
      </c>
      <c r="BS50" s="177">
        <v>0</v>
      </c>
      <c r="BT50" s="177" t="s">
        <v>14</v>
      </c>
      <c r="BU50" s="177" t="s">
        <v>21</v>
      </c>
      <c r="BV50" s="177">
        <v>2</v>
      </c>
      <c r="BW50" s="177" t="s">
        <v>1200</v>
      </c>
      <c r="BX50" s="177" t="s">
        <v>14</v>
      </c>
      <c r="BY50" s="174">
        <v>43641</v>
      </c>
      <c r="BZ50" s="184" t="s">
        <v>1202</v>
      </c>
      <c r="CA50" s="184">
        <v>0</v>
      </c>
      <c r="CB50" s="184" t="s">
        <v>14</v>
      </c>
      <c r="CC50" s="184" t="s">
        <v>21</v>
      </c>
      <c r="CD50" s="184">
        <v>2</v>
      </c>
      <c r="CE50" s="184" t="s">
        <v>1200</v>
      </c>
      <c r="CF50" s="184" t="s">
        <v>14</v>
      </c>
      <c r="CG50" s="185">
        <v>43641</v>
      </c>
      <c r="CH50" s="183" t="s">
        <v>8044</v>
      </c>
      <c r="CI50" s="184" t="e">
        <v>#N/A</v>
      </c>
      <c r="CJ50" s="184" t="e">
        <v>#N/A</v>
      </c>
      <c r="CK50" s="184" t="e">
        <v>#N/A</v>
      </c>
      <c r="CL50" s="184" t="e">
        <v>#N/A</v>
      </c>
      <c r="CM50" s="184" t="e">
        <v>#N/A</v>
      </c>
      <c r="CN50" s="184" t="e">
        <v>#N/A</v>
      </c>
      <c r="CO50" s="186" t="e">
        <v>#N/A</v>
      </c>
      <c r="CP50" s="184" t="s">
        <v>631</v>
      </c>
      <c r="CQ50" s="177" t="s">
        <v>14</v>
      </c>
      <c r="CR50" s="177">
        <v>0</v>
      </c>
      <c r="CS50" s="177" t="s">
        <v>14</v>
      </c>
      <c r="CT50" s="177" t="s">
        <v>14</v>
      </c>
      <c r="CU50" s="177" t="s">
        <v>15</v>
      </c>
      <c r="CV50" s="177">
        <v>0</v>
      </c>
      <c r="CW50" s="174">
        <v>43511</v>
      </c>
      <c r="CX50" s="184" t="s">
        <v>3421</v>
      </c>
      <c r="CY50" s="181">
        <v>519000</v>
      </c>
      <c r="CZ50" s="181" t="s">
        <v>3418</v>
      </c>
      <c r="DA50" s="181" t="s">
        <v>21</v>
      </c>
      <c r="DB50" s="181">
        <v>2</v>
      </c>
      <c r="DC50" s="181" t="s">
        <v>3420</v>
      </c>
      <c r="DD50" s="181" t="s">
        <v>3419</v>
      </c>
      <c r="DE50" s="187">
        <v>44253</v>
      </c>
      <c r="DF50" s="183" t="s">
        <v>3422</v>
      </c>
      <c r="DG50" s="173">
        <v>6165000</v>
      </c>
      <c r="DH50" s="177" t="s">
        <v>3418</v>
      </c>
      <c r="DI50" s="177" t="s">
        <v>21</v>
      </c>
      <c r="DJ50" s="177">
        <v>2</v>
      </c>
      <c r="DK50" s="177" t="s">
        <v>3420</v>
      </c>
      <c r="DL50" s="177" t="s">
        <v>3419</v>
      </c>
      <c r="DM50" s="174">
        <v>44253</v>
      </c>
      <c r="DN50" s="184" t="s">
        <v>1925</v>
      </c>
      <c r="DO50" s="181">
        <v>0</v>
      </c>
      <c r="DP50" s="184" t="s">
        <v>1920</v>
      </c>
      <c r="DQ50" s="184" t="s">
        <v>21</v>
      </c>
      <c r="DR50" s="184">
        <v>2</v>
      </c>
      <c r="DS50" s="184" t="s">
        <v>1922</v>
      </c>
      <c r="DT50" s="184" t="s">
        <v>1921</v>
      </c>
      <c r="DU50" s="185">
        <v>43920</v>
      </c>
      <c r="DV50" s="183" t="s">
        <v>3423</v>
      </c>
      <c r="DW50" s="173">
        <v>519000</v>
      </c>
      <c r="DX50" s="177" t="s">
        <v>3418</v>
      </c>
      <c r="DY50" s="177" t="s">
        <v>21</v>
      </c>
      <c r="DZ50" s="177">
        <v>2</v>
      </c>
      <c r="EA50" s="177" t="s">
        <v>3420</v>
      </c>
      <c r="EB50" s="177" t="s">
        <v>3419</v>
      </c>
      <c r="EC50" s="174">
        <v>44253</v>
      </c>
      <c r="ED50" s="184" t="s">
        <v>1924</v>
      </c>
      <c r="EE50" s="181">
        <v>0</v>
      </c>
      <c r="EF50" s="184" t="s">
        <v>1920</v>
      </c>
      <c r="EG50" s="184" t="s">
        <v>21</v>
      </c>
      <c r="EH50" s="184">
        <v>2</v>
      </c>
      <c r="EI50" s="184" t="s">
        <v>1922</v>
      </c>
      <c r="EJ50" s="184" t="s">
        <v>1921</v>
      </c>
      <c r="EK50" s="185">
        <v>43920</v>
      </c>
      <c r="EL50" s="183" t="s">
        <v>1923</v>
      </c>
      <c r="EM50" s="173">
        <v>0</v>
      </c>
      <c r="EN50" s="177" t="s">
        <v>1920</v>
      </c>
      <c r="EO50" s="177" t="s">
        <v>21</v>
      </c>
      <c r="EP50" s="177">
        <v>2</v>
      </c>
      <c r="EQ50" s="177" t="s">
        <v>1922</v>
      </c>
      <c r="ER50" s="177" t="s">
        <v>1921</v>
      </c>
      <c r="ES50" s="174">
        <v>43920</v>
      </c>
      <c r="ET50" s="184" t="s">
        <v>3417</v>
      </c>
      <c r="EU50" s="184">
        <v>100</v>
      </c>
      <c r="EV50" s="184" t="s">
        <v>3415</v>
      </c>
      <c r="EW50" s="184" t="s">
        <v>21</v>
      </c>
      <c r="EX50" s="184">
        <v>2</v>
      </c>
      <c r="EY50" s="184" t="s">
        <v>3416</v>
      </c>
      <c r="EZ50" s="184" t="s">
        <v>2260</v>
      </c>
      <c r="FA50" s="185">
        <v>44253</v>
      </c>
      <c r="FB50" s="183" t="s">
        <v>630</v>
      </c>
      <c r="FC50" s="177">
        <v>2</v>
      </c>
      <c r="FD50" s="177" t="s">
        <v>627</v>
      </c>
      <c r="FE50" s="177" t="s">
        <v>21</v>
      </c>
      <c r="FF50" s="177">
        <v>2</v>
      </c>
      <c r="FG50" s="177" t="s">
        <v>629</v>
      </c>
      <c r="FH50" s="177" t="s">
        <v>628</v>
      </c>
      <c r="FI50" s="174">
        <v>43511</v>
      </c>
      <c r="FJ50" s="183" t="s">
        <v>634</v>
      </c>
      <c r="FK50" s="184" t="s">
        <v>14</v>
      </c>
      <c r="FL50" s="184">
        <v>0</v>
      </c>
      <c r="FM50" s="184" t="s">
        <v>14</v>
      </c>
      <c r="FN50" s="184" t="s">
        <v>14</v>
      </c>
      <c r="FO50" s="184" t="s">
        <v>15</v>
      </c>
      <c r="FP50" s="181">
        <v>0</v>
      </c>
      <c r="FQ50" s="182">
        <v>43511</v>
      </c>
      <c r="FR50" s="183" t="s">
        <v>635</v>
      </c>
      <c r="FS50" s="177" t="s">
        <v>14</v>
      </c>
      <c r="FT50" s="177">
        <v>0</v>
      </c>
      <c r="FU50" s="177" t="s">
        <v>14</v>
      </c>
      <c r="FV50" s="177" t="s">
        <v>14</v>
      </c>
      <c r="FW50" s="177" t="s">
        <v>15</v>
      </c>
      <c r="FX50" s="177">
        <v>0</v>
      </c>
      <c r="FY50" s="174">
        <v>43511</v>
      </c>
      <c r="FZ50" s="184" t="s">
        <v>4801</v>
      </c>
      <c r="GA50" s="184">
        <v>1</v>
      </c>
      <c r="GB50" s="184" t="s">
        <v>4078</v>
      </c>
      <c r="GC50" s="184" t="s">
        <v>21</v>
      </c>
      <c r="GD50" s="184">
        <v>2</v>
      </c>
      <c r="GE50" s="184" t="s">
        <v>14</v>
      </c>
      <c r="GF50" s="184" t="s">
        <v>14</v>
      </c>
      <c r="GG50" s="185">
        <v>44356</v>
      </c>
      <c r="GH50" s="183" t="s">
        <v>4807</v>
      </c>
      <c r="GI50" s="177">
        <v>0</v>
      </c>
      <c r="GJ50" s="177" t="s">
        <v>4078</v>
      </c>
      <c r="GK50" s="177" t="s">
        <v>21</v>
      </c>
      <c r="GL50" s="177">
        <v>2</v>
      </c>
      <c r="GM50" s="177" t="s">
        <v>14</v>
      </c>
      <c r="GN50" s="177" t="s">
        <v>14</v>
      </c>
      <c r="GO50" s="174">
        <v>44356</v>
      </c>
      <c r="GP50" s="184" t="s">
        <v>4802</v>
      </c>
      <c r="GQ50" s="184">
        <v>1</v>
      </c>
      <c r="GR50" s="184" t="s">
        <v>4078</v>
      </c>
      <c r="GS50" s="184" t="s">
        <v>21</v>
      </c>
      <c r="GT50" s="184">
        <v>2</v>
      </c>
      <c r="GU50" s="184" t="s">
        <v>14</v>
      </c>
      <c r="GV50" s="184" t="s">
        <v>14</v>
      </c>
      <c r="GW50" s="185">
        <v>44356</v>
      </c>
      <c r="GX50" s="183" t="s">
        <v>4808</v>
      </c>
      <c r="GY50" s="177">
        <v>1</v>
      </c>
      <c r="GZ50" s="177" t="s">
        <v>4078</v>
      </c>
      <c r="HA50" s="177" t="s">
        <v>21</v>
      </c>
      <c r="HB50" s="177">
        <v>2</v>
      </c>
      <c r="HC50" s="177" t="s">
        <v>14</v>
      </c>
      <c r="HD50" s="177" t="s">
        <v>14</v>
      </c>
      <c r="HE50" s="174">
        <v>44356</v>
      </c>
      <c r="HF50" s="184" t="s">
        <v>4800</v>
      </c>
      <c r="HG50" s="184">
        <v>0</v>
      </c>
      <c r="HH50" s="184" t="s">
        <v>4078</v>
      </c>
      <c r="HI50" s="184" t="s">
        <v>21</v>
      </c>
      <c r="HJ50" s="184">
        <v>2</v>
      </c>
      <c r="HK50" s="184" t="s">
        <v>14</v>
      </c>
      <c r="HL50" s="184" t="s">
        <v>14</v>
      </c>
      <c r="HM50" s="185">
        <v>44356</v>
      </c>
      <c r="HN50" s="183" t="s">
        <v>4806</v>
      </c>
      <c r="HO50" s="177">
        <v>1</v>
      </c>
      <c r="HP50" s="177" t="s">
        <v>4078</v>
      </c>
      <c r="HQ50" s="177" t="s">
        <v>21</v>
      </c>
      <c r="HR50" s="177">
        <v>2</v>
      </c>
      <c r="HS50" s="177" t="s">
        <v>14</v>
      </c>
      <c r="HT50" s="177" t="s">
        <v>14</v>
      </c>
      <c r="HU50" s="174">
        <v>44356</v>
      </c>
      <c r="HV50" s="184" t="s">
        <v>4803</v>
      </c>
      <c r="HW50" s="184">
        <v>0</v>
      </c>
      <c r="HX50" s="184" t="s">
        <v>4078</v>
      </c>
      <c r="HY50" s="184" t="s">
        <v>21</v>
      </c>
      <c r="HZ50" s="184">
        <v>2</v>
      </c>
      <c r="IA50" s="184" t="s">
        <v>14</v>
      </c>
      <c r="IB50" s="184" t="s">
        <v>14</v>
      </c>
      <c r="IC50" s="185">
        <v>44356</v>
      </c>
      <c r="ID50" s="183" t="s">
        <v>4805</v>
      </c>
      <c r="IE50" s="177">
        <v>1</v>
      </c>
      <c r="IF50" s="177" t="s">
        <v>4078</v>
      </c>
      <c r="IG50" s="177" t="s">
        <v>21</v>
      </c>
      <c r="IH50" s="177">
        <v>2</v>
      </c>
      <c r="II50" s="177" t="s">
        <v>14</v>
      </c>
      <c r="IJ50" s="177" t="s">
        <v>14</v>
      </c>
      <c r="IK50" s="174">
        <v>44356</v>
      </c>
      <c r="IL50" s="184" t="s">
        <v>4804</v>
      </c>
      <c r="IM50" s="184">
        <v>1</v>
      </c>
      <c r="IN50" s="184" t="s">
        <v>4078</v>
      </c>
      <c r="IO50" s="184" t="s">
        <v>21</v>
      </c>
      <c r="IP50" s="184">
        <v>2</v>
      </c>
      <c r="IQ50" s="184" t="s">
        <v>14</v>
      </c>
      <c r="IR50" s="184" t="s">
        <v>14</v>
      </c>
      <c r="IS50" s="185">
        <v>44356</v>
      </c>
    </row>
    <row r="51" spans="1:253" s="179" customFormat="1" ht="12.75" customHeight="1" x14ac:dyDescent="0.2">
      <c r="A51" s="179" t="s">
        <v>2042</v>
      </c>
      <c r="B51" s="179" t="s">
        <v>7685</v>
      </c>
      <c r="C51" s="179" t="s">
        <v>2043</v>
      </c>
      <c r="D51" s="179" t="s">
        <v>2002</v>
      </c>
      <c r="E51" s="179" t="s">
        <v>7273</v>
      </c>
      <c r="F51" s="179" t="s">
        <v>6742</v>
      </c>
      <c r="G51" s="172">
        <v>6825000</v>
      </c>
      <c r="H51" s="173" t="s">
        <v>6739</v>
      </c>
      <c r="I51" s="173" t="s">
        <v>21</v>
      </c>
      <c r="J51" s="173">
        <v>2</v>
      </c>
      <c r="K51" s="173" t="s">
        <v>6741</v>
      </c>
      <c r="L51" s="173" t="s">
        <v>6740</v>
      </c>
      <c r="M51" s="174">
        <v>44419</v>
      </c>
      <c r="N51" s="183" t="s">
        <v>6746</v>
      </c>
      <c r="O51" s="175">
        <v>10450</v>
      </c>
      <c r="P51" s="175" t="s">
        <v>6743</v>
      </c>
      <c r="Q51" s="175" t="s">
        <v>41</v>
      </c>
      <c r="R51" s="175">
        <v>1</v>
      </c>
      <c r="S51" s="175" t="s">
        <v>6745</v>
      </c>
      <c r="T51" s="175" t="s">
        <v>6744</v>
      </c>
      <c r="U51" s="176">
        <v>44419</v>
      </c>
      <c r="V51" s="183" t="s">
        <v>6749</v>
      </c>
      <c r="W51" s="173">
        <v>6825000</v>
      </c>
      <c r="X51" s="173" t="s">
        <v>6739</v>
      </c>
      <c r="Y51" s="173" t="s">
        <v>21</v>
      </c>
      <c r="Z51" s="173">
        <v>2</v>
      </c>
      <c r="AA51" s="173" t="s">
        <v>6748</v>
      </c>
      <c r="AB51" s="173" t="s">
        <v>6747</v>
      </c>
      <c r="AC51" s="174">
        <v>44419</v>
      </c>
      <c r="AD51" s="183" t="s">
        <v>6753</v>
      </c>
      <c r="AE51" s="181">
        <v>3428000</v>
      </c>
      <c r="AF51" s="181" t="s">
        <v>6750</v>
      </c>
      <c r="AG51" s="181" t="s">
        <v>59</v>
      </c>
      <c r="AH51" s="181">
        <v>3</v>
      </c>
      <c r="AI51" s="181" t="s">
        <v>6752</v>
      </c>
      <c r="AJ51" s="181" t="s">
        <v>6751</v>
      </c>
      <c r="AK51" s="182">
        <v>44419</v>
      </c>
      <c r="AL51" s="183" t="s">
        <v>6757</v>
      </c>
      <c r="AM51" s="173">
        <v>1528000</v>
      </c>
      <c r="AN51" s="173" t="s">
        <v>6754</v>
      </c>
      <c r="AO51" s="173" t="s">
        <v>59</v>
      </c>
      <c r="AP51" s="173">
        <v>3</v>
      </c>
      <c r="AQ51" s="173" t="s">
        <v>6756</v>
      </c>
      <c r="AR51" s="173" t="s">
        <v>6755</v>
      </c>
      <c r="AS51" s="174">
        <v>44419</v>
      </c>
      <c r="AT51" s="184" t="s">
        <v>2058</v>
      </c>
      <c r="AU51" s="181" t="s">
        <v>14</v>
      </c>
      <c r="AV51" s="181" t="s">
        <v>14</v>
      </c>
      <c r="AW51" s="181" t="s">
        <v>14</v>
      </c>
      <c r="AX51" s="181" t="s">
        <v>14</v>
      </c>
      <c r="AY51" s="181" t="s">
        <v>15</v>
      </c>
      <c r="AZ51" s="181" t="s">
        <v>14</v>
      </c>
      <c r="BA51" s="182">
        <v>43987</v>
      </c>
      <c r="BB51" s="183" t="s">
        <v>2057</v>
      </c>
      <c r="BC51" s="173">
        <v>0</v>
      </c>
      <c r="BD51" s="173" t="s">
        <v>2044</v>
      </c>
      <c r="BE51" s="173" t="s">
        <v>59</v>
      </c>
      <c r="BF51" s="173">
        <v>3</v>
      </c>
      <c r="BG51" s="173" t="s">
        <v>2056</v>
      </c>
      <c r="BH51" s="173" t="s">
        <v>720</v>
      </c>
      <c r="BI51" s="174">
        <v>43987</v>
      </c>
      <c r="BJ51" s="184" t="s">
        <v>2457</v>
      </c>
      <c r="BK51" s="184">
        <v>0</v>
      </c>
      <c r="BL51" s="184" t="s">
        <v>2455</v>
      </c>
      <c r="BM51" s="184" t="s">
        <v>59</v>
      </c>
      <c r="BN51" s="184">
        <v>3</v>
      </c>
      <c r="BO51" s="184" t="s">
        <v>2456</v>
      </c>
      <c r="BP51" s="181" t="s">
        <v>720</v>
      </c>
      <c r="BQ51" s="185">
        <v>44132</v>
      </c>
      <c r="BR51" s="183" t="s">
        <v>2046</v>
      </c>
      <c r="BS51" s="177" t="s">
        <v>14</v>
      </c>
      <c r="BT51" s="177" t="s">
        <v>2044</v>
      </c>
      <c r="BU51" s="177" t="s">
        <v>14</v>
      </c>
      <c r="BV51" s="177" t="s">
        <v>14</v>
      </c>
      <c r="BW51" s="177" t="s">
        <v>2045</v>
      </c>
      <c r="BX51" s="177" t="s">
        <v>720</v>
      </c>
      <c r="BY51" s="174">
        <v>43987</v>
      </c>
      <c r="BZ51" s="184" t="s">
        <v>2047</v>
      </c>
      <c r="CA51" s="184" t="s">
        <v>14</v>
      </c>
      <c r="CB51" s="184" t="s">
        <v>2044</v>
      </c>
      <c r="CC51" s="184" t="s">
        <v>14</v>
      </c>
      <c r="CD51" s="184" t="s">
        <v>14</v>
      </c>
      <c r="CE51" s="184" t="s">
        <v>2045</v>
      </c>
      <c r="CF51" s="184" t="s">
        <v>720</v>
      </c>
      <c r="CG51" s="185">
        <v>43987</v>
      </c>
      <c r="CH51" s="183" t="s">
        <v>8045</v>
      </c>
      <c r="CI51" s="184" t="e">
        <v>#N/A</v>
      </c>
      <c r="CJ51" s="184" t="e">
        <v>#N/A</v>
      </c>
      <c r="CK51" s="184" t="e">
        <v>#N/A</v>
      </c>
      <c r="CL51" s="184" t="e">
        <v>#N/A</v>
      </c>
      <c r="CM51" s="184" t="e">
        <v>#N/A</v>
      </c>
      <c r="CN51" s="184" t="e">
        <v>#N/A</v>
      </c>
      <c r="CO51" s="186" t="e">
        <v>#N/A</v>
      </c>
      <c r="CP51" s="184" t="s">
        <v>2055</v>
      </c>
      <c r="CQ51" s="177" t="s">
        <v>14</v>
      </c>
      <c r="CR51" s="177" t="s">
        <v>2052</v>
      </c>
      <c r="CS51" s="177" t="s">
        <v>14</v>
      </c>
      <c r="CT51" s="177" t="s">
        <v>14</v>
      </c>
      <c r="CU51" s="177" t="s">
        <v>2054</v>
      </c>
      <c r="CV51" s="177" t="s">
        <v>2053</v>
      </c>
      <c r="CW51" s="174">
        <v>43987</v>
      </c>
      <c r="CX51" s="184" t="s">
        <v>6760</v>
      </c>
      <c r="CY51" s="181">
        <v>1528000</v>
      </c>
      <c r="CZ51" s="181" t="s">
        <v>6758</v>
      </c>
      <c r="DA51" s="181" t="s">
        <v>59</v>
      </c>
      <c r="DB51" s="181">
        <v>3</v>
      </c>
      <c r="DC51" s="181" t="s">
        <v>6765</v>
      </c>
      <c r="DD51" s="181" t="s">
        <v>6759</v>
      </c>
      <c r="DE51" s="187">
        <v>44419</v>
      </c>
      <c r="DF51" s="183" t="s">
        <v>6762</v>
      </c>
      <c r="DG51" s="173">
        <v>3398000</v>
      </c>
      <c r="DH51" s="177" t="s">
        <v>6758</v>
      </c>
      <c r="DI51" s="177" t="s">
        <v>59</v>
      </c>
      <c r="DJ51" s="177">
        <v>3</v>
      </c>
      <c r="DK51" s="177" t="s">
        <v>6761</v>
      </c>
      <c r="DL51" s="177" t="s">
        <v>6759</v>
      </c>
      <c r="DM51" s="174">
        <v>44419</v>
      </c>
      <c r="DN51" s="184" t="s">
        <v>6764</v>
      </c>
      <c r="DO51" s="181">
        <v>1900000</v>
      </c>
      <c r="DP51" s="184" t="s">
        <v>6758</v>
      </c>
      <c r="DQ51" s="184" t="s">
        <v>59</v>
      </c>
      <c r="DR51" s="184">
        <v>3</v>
      </c>
      <c r="DS51" s="184" t="s">
        <v>6763</v>
      </c>
      <c r="DT51" s="184" t="s">
        <v>6759</v>
      </c>
      <c r="DU51" s="185">
        <v>44419</v>
      </c>
      <c r="DV51" s="183" t="s">
        <v>6766</v>
      </c>
      <c r="DW51" s="173">
        <v>105000</v>
      </c>
      <c r="DX51" s="177" t="s">
        <v>6758</v>
      </c>
      <c r="DY51" s="177" t="s">
        <v>59</v>
      </c>
      <c r="DZ51" s="177">
        <v>3</v>
      </c>
      <c r="EA51" s="177" t="s">
        <v>6765</v>
      </c>
      <c r="EB51" s="177" t="s">
        <v>6759</v>
      </c>
      <c r="EC51" s="174">
        <v>44419</v>
      </c>
      <c r="ED51" s="184" t="s">
        <v>6767</v>
      </c>
      <c r="EE51" s="181">
        <v>1363000</v>
      </c>
      <c r="EF51" s="184" t="s">
        <v>6758</v>
      </c>
      <c r="EG51" s="184" t="s">
        <v>59</v>
      </c>
      <c r="EH51" s="184">
        <v>3</v>
      </c>
      <c r="EI51" s="184" t="s">
        <v>6765</v>
      </c>
      <c r="EJ51" s="184" t="s">
        <v>6759</v>
      </c>
      <c r="EK51" s="185">
        <v>44419</v>
      </c>
      <c r="EL51" s="183" t="s">
        <v>6768</v>
      </c>
      <c r="EM51" s="173">
        <v>60000</v>
      </c>
      <c r="EN51" s="177" t="s">
        <v>6758</v>
      </c>
      <c r="EO51" s="177" t="s">
        <v>59</v>
      </c>
      <c r="EP51" s="177">
        <v>3</v>
      </c>
      <c r="EQ51" s="177" t="s">
        <v>6765</v>
      </c>
      <c r="ER51" s="177" t="s">
        <v>6759</v>
      </c>
      <c r="ES51" s="174">
        <v>44419</v>
      </c>
      <c r="ET51" s="184" t="s">
        <v>2454</v>
      </c>
      <c r="EU51" s="184">
        <v>191</v>
      </c>
      <c r="EV51" s="184" t="s">
        <v>2451</v>
      </c>
      <c r="EW51" s="184" t="s">
        <v>59</v>
      </c>
      <c r="EX51" s="184">
        <v>3</v>
      </c>
      <c r="EY51" s="184" t="s">
        <v>2453</v>
      </c>
      <c r="EZ51" s="184" t="s">
        <v>2452</v>
      </c>
      <c r="FA51" s="185">
        <v>44132</v>
      </c>
      <c r="FB51" s="183" t="s">
        <v>2051</v>
      </c>
      <c r="FC51" s="177">
        <v>2</v>
      </c>
      <c r="FD51" s="177" t="s">
        <v>2048</v>
      </c>
      <c r="FE51" s="177" t="s">
        <v>41</v>
      </c>
      <c r="FF51" s="177">
        <v>1</v>
      </c>
      <c r="FG51" s="177" t="s">
        <v>2050</v>
      </c>
      <c r="FH51" s="177" t="s">
        <v>2049</v>
      </c>
      <c r="FI51" s="174">
        <v>43987</v>
      </c>
      <c r="FJ51" s="183" t="s">
        <v>2059</v>
      </c>
      <c r="FK51" s="184" t="s">
        <v>14</v>
      </c>
      <c r="FL51" s="184" t="s">
        <v>14</v>
      </c>
      <c r="FM51" s="184" t="s">
        <v>14</v>
      </c>
      <c r="FN51" s="184" t="s">
        <v>14</v>
      </c>
      <c r="FO51" s="184" t="s">
        <v>2011</v>
      </c>
      <c r="FP51" s="181" t="s">
        <v>14</v>
      </c>
      <c r="FQ51" s="182">
        <v>43987</v>
      </c>
      <c r="FR51" s="183" t="s">
        <v>2060</v>
      </c>
      <c r="FS51" s="177" t="s">
        <v>14</v>
      </c>
      <c r="FT51" s="177" t="s">
        <v>14</v>
      </c>
      <c r="FU51" s="177" t="s">
        <v>14</v>
      </c>
      <c r="FV51" s="177" t="s">
        <v>14</v>
      </c>
      <c r="FW51" s="177" t="s">
        <v>2011</v>
      </c>
      <c r="FX51" s="177" t="s">
        <v>14</v>
      </c>
      <c r="FY51" s="174">
        <v>43987</v>
      </c>
      <c r="FZ51" s="184" t="s">
        <v>4719</v>
      </c>
      <c r="GA51" s="184">
        <v>1</v>
      </c>
      <c r="GB51" s="184" t="s">
        <v>4078</v>
      </c>
      <c r="GC51" s="184" t="s">
        <v>21</v>
      </c>
      <c r="GD51" s="184">
        <v>2</v>
      </c>
      <c r="GE51" s="184" t="s">
        <v>14</v>
      </c>
      <c r="GF51" s="184" t="s">
        <v>14</v>
      </c>
      <c r="GG51" s="185">
        <v>44355</v>
      </c>
      <c r="GH51" s="183" t="s">
        <v>4725</v>
      </c>
      <c r="GI51" s="177">
        <v>1</v>
      </c>
      <c r="GJ51" s="177" t="s">
        <v>4078</v>
      </c>
      <c r="GK51" s="177" t="s">
        <v>21</v>
      </c>
      <c r="GL51" s="177">
        <v>2</v>
      </c>
      <c r="GM51" s="177" t="s">
        <v>14</v>
      </c>
      <c r="GN51" s="177" t="s">
        <v>14</v>
      </c>
      <c r="GO51" s="174">
        <v>44355</v>
      </c>
      <c r="GP51" s="184" t="s">
        <v>4720</v>
      </c>
      <c r="GQ51" s="184">
        <v>0</v>
      </c>
      <c r="GR51" s="184" t="s">
        <v>4078</v>
      </c>
      <c r="GS51" s="184" t="s">
        <v>21</v>
      </c>
      <c r="GT51" s="184">
        <v>2</v>
      </c>
      <c r="GU51" s="184" t="s">
        <v>14</v>
      </c>
      <c r="GV51" s="184" t="s">
        <v>14</v>
      </c>
      <c r="GW51" s="185">
        <v>44355</v>
      </c>
      <c r="GX51" s="183" t="s">
        <v>4726</v>
      </c>
      <c r="GY51" s="177">
        <v>0</v>
      </c>
      <c r="GZ51" s="177" t="s">
        <v>4078</v>
      </c>
      <c r="HA51" s="177" t="s">
        <v>21</v>
      </c>
      <c r="HB51" s="177">
        <v>2</v>
      </c>
      <c r="HC51" s="177" t="s">
        <v>14</v>
      </c>
      <c r="HD51" s="177" t="s">
        <v>14</v>
      </c>
      <c r="HE51" s="174">
        <v>44355</v>
      </c>
      <c r="HF51" s="184" t="s">
        <v>4718</v>
      </c>
      <c r="HG51" s="184">
        <v>2</v>
      </c>
      <c r="HH51" s="184" t="s">
        <v>4078</v>
      </c>
      <c r="HI51" s="184" t="s">
        <v>21</v>
      </c>
      <c r="HJ51" s="184">
        <v>2</v>
      </c>
      <c r="HK51" s="184" t="s">
        <v>14</v>
      </c>
      <c r="HL51" s="184" t="s">
        <v>14</v>
      </c>
      <c r="HM51" s="185">
        <v>44355</v>
      </c>
      <c r="HN51" s="183" t="s">
        <v>4724</v>
      </c>
      <c r="HO51" s="177">
        <v>2</v>
      </c>
      <c r="HP51" s="177" t="s">
        <v>4078</v>
      </c>
      <c r="HQ51" s="177" t="s">
        <v>21</v>
      </c>
      <c r="HR51" s="177">
        <v>2</v>
      </c>
      <c r="HS51" s="177" t="s">
        <v>14</v>
      </c>
      <c r="HT51" s="177" t="s">
        <v>14</v>
      </c>
      <c r="HU51" s="174">
        <v>44355</v>
      </c>
      <c r="HV51" s="184" t="s">
        <v>4721</v>
      </c>
      <c r="HW51" s="184">
        <v>0</v>
      </c>
      <c r="HX51" s="184" t="s">
        <v>4078</v>
      </c>
      <c r="HY51" s="184" t="s">
        <v>21</v>
      </c>
      <c r="HZ51" s="184">
        <v>2</v>
      </c>
      <c r="IA51" s="184" t="s">
        <v>14</v>
      </c>
      <c r="IB51" s="184" t="s">
        <v>14</v>
      </c>
      <c r="IC51" s="185">
        <v>44355</v>
      </c>
      <c r="ID51" s="183" t="s">
        <v>4723</v>
      </c>
      <c r="IE51" s="177">
        <v>3</v>
      </c>
      <c r="IF51" s="177" t="s">
        <v>4078</v>
      </c>
      <c r="IG51" s="177" t="s">
        <v>21</v>
      </c>
      <c r="IH51" s="177">
        <v>2</v>
      </c>
      <c r="II51" s="177" t="s">
        <v>14</v>
      </c>
      <c r="IJ51" s="177" t="s">
        <v>14</v>
      </c>
      <c r="IK51" s="174">
        <v>44355</v>
      </c>
      <c r="IL51" s="184" t="s">
        <v>4722</v>
      </c>
      <c r="IM51" s="184">
        <v>3</v>
      </c>
      <c r="IN51" s="184" t="s">
        <v>4078</v>
      </c>
      <c r="IO51" s="184" t="s">
        <v>21</v>
      </c>
      <c r="IP51" s="184">
        <v>2</v>
      </c>
      <c r="IQ51" s="184" t="s">
        <v>14</v>
      </c>
      <c r="IR51" s="184" t="s">
        <v>14</v>
      </c>
      <c r="IS51" s="185">
        <v>44355</v>
      </c>
    </row>
    <row r="52" spans="1:253" s="179" customFormat="1" ht="12.75" customHeight="1" x14ac:dyDescent="0.2">
      <c r="A52" s="179" t="s">
        <v>2000</v>
      </c>
      <c r="B52" s="179" t="s">
        <v>7765</v>
      </c>
      <c r="C52" s="179" t="s">
        <v>2001</v>
      </c>
      <c r="D52" s="179" t="s">
        <v>2002</v>
      </c>
      <c r="E52" s="179" t="s">
        <v>7273</v>
      </c>
      <c r="F52" s="179" t="s">
        <v>6769</v>
      </c>
      <c r="G52" s="172">
        <v>6825000</v>
      </c>
      <c r="H52" s="173" t="s">
        <v>6739</v>
      </c>
      <c r="I52" s="173" t="s">
        <v>21</v>
      </c>
      <c r="J52" s="173">
        <v>2</v>
      </c>
      <c r="K52" s="173" t="s">
        <v>6741</v>
      </c>
      <c r="L52" s="173" t="s">
        <v>6740</v>
      </c>
      <c r="M52" s="174">
        <v>44419</v>
      </c>
      <c r="N52" s="183" t="s">
        <v>6770</v>
      </c>
      <c r="O52" s="175">
        <v>10450</v>
      </c>
      <c r="P52" s="175" t="s">
        <v>6743</v>
      </c>
      <c r="Q52" s="175" t="s">
        <v>41</v>
      </c>
      <c r="R52" s="175">
        <v>1</v>
      </c>
      <c r="S52" s="175" t="s">
        <v>6745</v>
      </c>
      <c r="T52" s="175" t="s">
        <v>6744</v>
      </c>
      <c r="U52" s="176">
        <v>44419</v>
      </c>
      <c r="V52" s="183" t="s">
        <v>6771</v>
      </c>
      <c r="W52" s="173">
        <v>6825000</v>
      </c>
      <c r="X52" s="173" t="s">
        <v>6739</v>
      </c>
      <c r="Y52" s="173" t="s">
        <v>21</v>
      </c>
      <c r="Z52" s="173">
        <v>2</v>
      </c>
      <c r="AA52" s="173" t="s">
        <v>6748</v>
      </c>
      <c r="AB52" s="173" t="s">
        <v>6747</v>
      </c>
      <c r="AC52" s="174">
        <v>44419</v>
      </c>
      <c r="AD52" s="183" t="s">
        <v>6775</v>
      </c>
      <c r="AE52" s="181">
        <v>3770000</v>
      </c>
      <c r="AF52" s="181" t="s">
        <v>6772</v>
      </c>
      <c r="AG52" s="181" t="s">
        <v>59</v>
      </c>
      <c r="AH52" s="181">
        <v>3</v>
      </c>
      <c r="AI52" s="181" t="s">
        <v>6774</v>
      </c>
      <c r="AJ52" s="181" t="s">
        <v>6773</v>
      </c>
      <c r="AK52" s="182">
        <v>44419</v>
      </c>
      <c r="AL52" s="183" t="s">
        <v>3436</v>
      </c>
      <c r="AM52" s="173" t="s">
        <v>14</v>
      </c>
      <c r="AN52" s="173" t="s">
        <v>1338</v>
      </c>
      <c r="AO52" s="173" t="s">
        <v>14</v>
      </c>
      <c r="AP52" s="173" t="s">
        <v>14</v>
      </c>
      <c r="AQ52" s="173" t="s">
        <v>3435</v>
      </c>
      <c r="AR52" s="173" t="s">
        <v>1338</v>
      </c>
      <c r="AS52" s="174">
        <v>44254</v>
      </c>
      <c r="AT52" s="184" t="s">
        <v>2278</v>
      </c>
      <c r="AU52" s="181" t="s">
        <v>14</v>
      </c>
      <c r="AV52" s="181" t="s">
        <v>2276</v>
      </c>
      <c r="AW52" s="181" t="s">
        <v>14</v>
      </c>
      <c r="AX52" s="181" t="s">
        <v>14</v>
      </c>
      <c r="AY52" s="181" t="s">
        <v>2277</v>
      </c>
      <c r="AZ52" s="181" t="s">
        <v>720</v>
      </c>
      <c r="BA52" s="182">
        <v>44104</v>
      </c>
      <c r="BB52" s="183" t="s">
        <v>2010</v>
      </c>
      <c r="BC52" s="173" t="s">
        <v>14</v>
      </c>
      <c r="BD52" s="173" t="s">
        <v>14</v>
      </c>
      <c r="BE52" s="173" t="s">
        <v>14</v>
      </c>
      <c r="BF52" s="173" t="s">
        <v>14</v>
      </c>
      <c r="BG52" s="173" t="s">
        <v>857</v>
      </c>
      <c r="BH52" s="173" t="s">
        <v>857</v>
      </c>
      <c r="BI52" s="174">
        <v>43950</v>
      </c>
      <c r="BJ52" s="184" t="s">
        <v>6778</v>
      </c>
      <c r="BK52" s="184">
        <v>10</v>
      </c>
      <c r="BL52" s="184" t="s">
        <v>6776</v>
      </c>
      <c r="BM52" s="184" t="s">
        <v>59</v>
      </c>
      <c r="BN52" s="184">
        <v>3</v>
      </c>
      <c r="BO52" s="184" t="s">
        <v>6777</v>
      </c>
      <c r="BP52" s="181" t="s">
        <v>720</v>
      </c>
      <c r="BQ52" s="185">
        <v>44419</v>
      </c>
      <c r="BR52" s="183" t="s">
        <v>2191</v>
      </c>
      <c r="BS52" s="177" t="s">
        <v>14</v>
      </c>
      <c r="BT52" s="177" t="s">
        <v>2188</v>
      </c>
      <c r="BU52" s="177" t="s">
        <v>14</v>
      </c>
      <c r="BV52" s="177" t="s">
        <v>14</v>
      </c>
      <c r="BW52" s="177" t="s">
        <v>2190</v>
      </c>
      <c r="BX52" s="177" t="s">
        <v>2189</v>
      </c>
      <c r="BY52" s="174">
        <v>44015</v>
      </c>
      <c r="BZ52" s="184" t="s">
        <v>2193</v>
      </c>
      <c r="CA52" s="184" t="s">
        <v>14</v>
      </c>
      <c r="CB52" s="184" t="s">
        <v>2188</v>
      </c>
      <c r="CC52" s="184" t="s">
        <v>14</v>
      </c>
      <c r="CD52" s="184" t="s">
        <v>14</v>
      </c>
      <c r="CE52" s="184" t="s">
        <v>2192</v>
      </c>
      <c r="CF52" s="184" t="s">
        <v>2189</v>
      </c>
      <c r="CG52" s="185">
        <v>44015</v>
      </c>
      <c r="CH52" s="183" t="s">
        <v>8046</v>
      </c>
      <c r="CI52" s="184" t="e">
        <v>#N/A</v>
      </c>
      <c r="CJ52" s="184" t="e">
        <v>#N/A</v>
      </c>
      <c r="CK52" s="184" t="e">
        <v>#N/A</v>
      </c>
      <c r="CL52" s="184" t="e">
        <v>#N/A</v>
      </c>
      <c r="CM52" s="184" t="e">
        <v>#N/A</v>
      </c>
      <c r="CN52" s="184" t="e">
        <v>#N/A</v>
      </c>
      <c r="CO52" s="186" t="e">
        <v>#N/A</v>
      </c>
      <c r="CP52" s="184" t="s">
        <v>2009</v>
      </c>
      <c r="CQ52" s="177" t="s">
        <v>14</v>
      </c>
      <c r="CR52" s="177" t="s">
        <v>14</v>
      </c>
      <c r="CS52" s="177" t="s">
        <v>14</v>
      </c>
      <c r="CT52" s="177" t="s">
        <v>14</v>
      </c>
      <c r="CU52" s="177" t="s">
        <v>2008</v>
      </c>
      <c r="CV52" s="177" t="s">
        <v>2007</v>
      </c>
      <c r="CW52" s="174">
        <v>43950</v>
      </c>
      <c r="CX52" s="184" t="s">
        <v>6780</v>
      </c>
      <c r="CY52" s="181">
        <v>3428000</v>
      </c>
      <c r="CZ52" s="181" t="s">
        <v>6779</v>
      </c>
      <c r="DA52" s="181" t="s">
        <v>59</v>
      </c>
      <c r="DB52" s="181">
        <v>3</v>
      </c>
      <c r="DC52" s="181" t="s">
        <v>6781</v>
      </c>
      <c r="DD52" s="181" t="s">
        <v>6751</v>
      </c>
      <c r="DE52" s="187">
        <v>44419</v>
      </c>
      <c r="DF52" s="183" t="s">
        <v>6782</v>
      </c>
      <c r="DG52" s="173">
        <v>3055000</v>
      </c>
      <c r="DH52" s="177" t="s">
        <v>6779</v>
      </c>
      <c r="DI52" s="177" t="s">
        <v>59</v>
      </c>
      <c r="DJ52" s="177">
        <v>3</v>
      </c>
      <c r="DK52" s="177" t="s">
        <v>6781</v>
      </c>
      <c r="DL52" s="177" t="s">
        <v>6751</v>
      </c>
      <c r="DM52" s="174">
        <v>44419</v>
      </c>
      <c r="DN52" s="184" t="s">
        <v>6787</v>
      </c>
      <c r="DO52" s="181">
        <v>342000</v>
      </c>
      <c r="DP52" s="184" t="s">
        <v>6779</v>
      </c>
      <c r="DQ52" s="184" t="s">
        <v>59</v>
      </c>
      <c r="DR52" s="184">
        <v>3</v>
      </c>
      <c r="DS52" s="184" t="s">
        <v>6781</v>
      </c>
      <c r="DT52" s="184" t="s">
        <v>6751</v>
      </c>
      <c r="DU52" s="185">
        <v>44419</v>
      </c>
      <c r="DV52" s="183" t="s">
        <v>6788</v>
      </c>
      <c r="DW52" s="173">
        <v>1321000</v>
      </c>
      <c r="DX52" s="177" t="s">
        <v>6779</v>
      </c>
      <c r="DY52" s="177" t="s">
        <v>59</v>
      </c>
      <c r="DZ52" s="177">
        <v>3</v>
      </c>
      <c r="EA52" s="177" t="s">
        <v>6781</v>
      </c>
      <c r="EB52" s="177" t="s">
        <v>6751</v>
      </c>
      <c r="EC52" s="174">
        <v>44419</v>
      </c>
      <c r="ED52" s="184" t="s">
        <v>6789</v>
      </c>
      <c r="EE52" s="181">
        <v>2047000</v>
      </c>
      <c r="EF52" s="184" t="s">
        <v>6779</v>
      </c>
      <c r="EG52" s="184" t="s">
        <v>59</v>
      </c>
      <c r="EH52" s="184">
        <v>3</v>
      </c>
      <c r="EI52" s="184" t="s">
        <v>6781</v>
      </c>
      <c r="EJ52" s="184" t="s">
        <v>6751</v>
      </c>
      <c r="EK52" s="185">
        <v>44419</v>
      </c>
      <c r="EL52" s="183" t="s">
        <v>6790</v>
      </c>
      <c r="EM52" s="173">
        <v>60000</v>
      </c>
      <c r="EN52" s="177" t="s">
        <v>6779</v>
      </c>
      <c r="EO52" s="177" t="s">
        <v>59</v>
      </c>
      <c r="EP52" s="177">
        <v>3</v>
      </c>
      <c r="EQ52" s="177" t="s">
        <v>6781</v>
      </c>
      <c r="ER52" s="177" t="s">
        <v>6751</v>
      </c>
      <c r="ES52" s="174">
        <v>44419</v>
      </c>
      <c r="ET52" s="184" t="s">
        <v>2458</v>
      </c>
      <c r="EU52" s="184">
        <v>191</v>
      </c>
      <c r="EV52" s="184" t="s">
        <v>2451</v>
      </c>
      <c r="EW52" s="184" t="s">
        <v>59</v>
      </c>
      <c r="EX52" s="184">
        <v>3</v>
      </c>
      <c r="EY52" s="184" t="s">
        <v>2453</v>
      </c>
      <c r="EZ52" s="184" t="s">
        <v>2452</v>
      </c>
      <c r="FA52" s="185">
        <v>44132</v>
      </c>
      <c r="FB52" s="183" t="s">
        <v>2006</v>
      </c>
      <c r="FC52" s="177">
        <v>3</v>
      </c>
      <c r="FD52" s="177" t="s">
        <v>2003</v>
      </c>
      <c r="FE52" s="177" t="s">
        <v>41</v>
      </c>
      <c r="FF52" s="177">
        <v>1</v>
      </c>
      <c r="FG52" s="177" t="s">
        <v>2005</v>
      </c>
      <c r="FH52" s="177" t="s">
        <v>2004</v>
      </c>
      <c r="FI52" s="174">
        <v>43950</v>
      </c>
      <c r="FJ52" s="183" t="s">
        <v>2012</v>
      </c>
      <c r="FK52" s="184" t="s">
        <v>14</v>
      </c>
      <c r="FL52" s="184" t="s">
        <v>14</v>
      </c>
      <c r="FM52" s="184" t="s">
        <v>14</v>
      </c>
      <c r="FN52" s="184" t="s">
        <v>14</v>
      </c>
      <c r="FO52" s="184" t="s">
        <v>2011</v>
      </c>
      <c r="FP52" s="181" t="s">
        <v>857</v>
      </c>
      <c r="FQ52" s="182">
        <v>43950</v>
      </c>
      <c r="FR52" s="183" t="s">
        <v>2013</v>
      </c>
      <c r="FS52" s="177" t="s">
        <v>14</v>
      </c>
      <c r="FT52" s="177" t="s">
        <v>14</v>
      </c>
      <c r="FU52" s="177" t="s">
        <v>14</v>
      </c>
      <c r="FV52" s="177" t="s">
        <v>14</v>
      </c>
      <c r="FW52" s="177" t="s">
        <v>2011</v>
      </c>
      <c r="FX52" s="177" t="s">
        <v>857</v>
      </c>
      <c r="FY52" s="174">
        <v>43950</v>
      </c>
      <c r="FZ52" s="184" t="s">
        <v>4728</v>
      </c>
      <c r="GA52" s="184">
        <v>1</v>
      </c>
      <c r="GB52" s="184" t="s">
        <v>4078</v>
      </c>
      <c r="GC52" s="184" t="s">
        <v>21</v>
      </c>
      <c r="GD52" s="184">
        <v>2</v>
      </c>
      <c r="GE52" s="184" t="s">
        <v>14</v>
      </c>
      <c r="GF52" s="184" t="s">
        <v>14</v>
      </c>
      <c r="GG52" s="185">
        <v>44355</v>
      </c>
      <c r="GH52" s="183" t="s">
        <v>4734</v>
      </c>
      <c r="GI52" s="177">
        <v>1</v>
      </c>
      <c r="GJ52" s="177" t="s">
        <v>4078</v>
      </c>
      <c r="GK52" s="177" t="s">
        <v>21</v>
      </c>
      <c r="GL52" s="177">
        <v>2</v>
      </c>
      <c r="GM52" s="177" t="s">
        <v>14</v>
      </c>
      <c r="GN52" s="177" t="s">
        <v>14</v>
      </c>
      <c r="GO52" s="174">
        <v>44355</v>
      </c>
      <c r="GP52" s="184" t="s">
        <v>4729</v>
      </c>
      <c r="GQ52" s="184">
        <v>0</v>
      </c>
      <c r="GR52" s="184" t="s">
        <v>4078</v>
      </c>
      <c r="GS52" s="184" t="s">
        <v>21</v>
      </c>
      <c r="GT52" s="184">
        <v>2</v>
      </c>
      <c r="GU52" s="184" t="s">
        <v>14</v>
      </c>
      <c r="GV52" s="184" t="s">
        <v>14</v>
      </c>
      <c r="GW52" s="185">
        <v>44355</v>
      </c>
      <c r="GX52" s="183" t="s">
        <v>4735</v>
      </c>
      <c r="GY52" s="177">
        <v>0</v>
      </c>
      <c r="GZ52" s="177" t="s">
        <v>4078</v>
      </c>
      <c r="HA52" s="177" t="s">
        <v>21</v>
      </c>
      <c r="HB52" s="177">
        <v>2</v>
      </c>
      <c r="HC52" s="177" t="s">
        <v>14</v>
      </c>
      <c r="HD52" s="177" t="s">
        <v>14</v>
      </c>
      <c r="HE52" s="174">
        <v>44355</v>
      </c>
      <c r="HF52" s="184" t="s">
        <v>4727</v>
      </c>
      <c r="HG52" s="184">
        <v>2</v>
      </c>
      <c r="HH52" s="184" t="s">
        <v>4078</v>
      </c>
      <c r="HI52" s="184" t="s">
        <v>21</v>
      </c>
      <c r="HJ52" s="184">
        <v>2</v>
      </c>
      <c r="HK52" s="184" t="s">
        <v>14</v>
      </c>
      <c r="HL52" s="184" t="s">
        <v>14</v>
      </c>
      <c r="HM52" s="185">
        <v>44355</v>
      </c>
      <c r="HN52" s="183" t="s">
        <v>4733</v>
      </c>
      <c r="HO52" s="177">
        <v>2</v>
      </c>
      <c r="HP52" s="177" t="s">
        <v>4078</v>
      </c>
      <c r="HQ52" s="177" t="s">
        <v>21</v>
      </c>
      <c r="HR52" s="177">
        <v>2</v>
      </c>
      <c r="HS52" s="177" t="s">
        <v>14</v>
      </c>
      <c r="HT52" s="177" t="s">
        <v>14</v>
      </c>
      <c r="HU52" s="174">
        <v>44355</v>
      </c>
      <c r="HV52" s="184" t="s">
        <v>4730</v>
      </c>
      <c r="HW52" s="184">
        <v>0</v>
      </c>
      <c r="HX52" s="184" t="s">
        <v>4078</v>
      </c>
      <c r="HY52" s="184" t="s">
        <v>21</v>
      </c>
      <c r="HZ52" s="184">
        <v>2</v>
      </c>
      <c r="IA52" s="184" t="s">
        <v>14</v>
      </c>
      <c r="IB52" s="184" t="s">
        <v>14</v>
      </c>
      <c r="IC52" s="185">
        <v>44355</v>
      </c>
      <c r="ID52" s="183" t="s">
        <v>4732</v>
      </c>
      <c r="IE52" s="177">
        <v>3</v>
      </c>
      <c r="IF52" s="177" t="s">
        <v>4078</v>
      </c>
      <c r="IG52" s="177" t="s">
        <v>21</v>
      </c>
      <c r="IH52" s="177">
        <v>2</v>
      </c>
      <c r="II52" s="177" t="s">
        <v>14</v>
      </c>
      <c r="IJ52" s="177" t="s">
        <v>14</v>
      </c>
      <c r="IK52" s="174">
        <v>44355</v>
      </c>
      <c r="IL52" s="184" t="s">
        <v>4731</v>
      </c>
      <c r="IM52" s="184">
        <v>3</v>
      </c>
      <c r="IN52" s="184" t="s">
        <v>4078</v>
      </c>
      <c r="IO52" s="184" t="s">
        <v>21</v>
      </c>
      <c r="IP52" s="184">
        <v>2</v>
      </c>
      <c r="IQ52" s="184" t="s">
        <v>14</v>
      </c>
      <c r="IR52" s="184" t="s">
        <v>14</v>
      </c>
      <c r="IS52" s="185">
        <v>44355</v>
      </c>
    </row>
    <row r="53" spans="1:253" s="179" customFormat="1" ht="12.75" customHeight="1" x14ac:dyDescent="0.2">
      <c r="A53" s="179" t="s">
        <v>203</v>
      </c>
      <c r="B53" s="179" t="s">
        <v>7695</v>
      </c>
      <c r="C53" s="179" t="s">
        <v>204</v>
      </c>
      <c r="D53" s="179" t="s">
        <v>205</v>
      </c>
      <c r="E53" s="179" t="s">
        <v>7276</v>
      </c>
      <c r="F53" s="179" t="s">
        <v>3820</v>
      </c>
      <c r="G53" s="172">
        <v>7400000</v>
      </c>
      <c r="H53" s="173" t="s">
        <v>3817</v>
      </c>
      <c r="I53" s="173" t="s">
        <v>21</v>
      </c>
      <c r="J53" s="173">
        <v>2</v>
      </c>
      <c r="K53" s="173" t="s">
        <v>3819</v>
      </c>
      <c r="L53" s="173" t="s">
        <v>3818</v>
      </c>
      <c r="M53" s="174">
        <v>44285</v>
      </c>
      <c r="N53" s="183" t="s">
        <v>2019</v>
      </c>
      <c r="O53" s="175">
        <v>1759540</v>
      </c>
      <c r="P53" s="175" t="s">
        <v>1579</v>
      </c>
      <c r="Q53" s="175" t="s">
        <v>41</v>
      </c>
      <c r="R53" s="175">
        <v>1</v>
      </c>
      <c r="S53" s="175" t="s">
        <v>2018</v>
      </c>
      <c r="T53" s="175" t="s">
        <v>2017</v>
      </c>
      <c r="U53" s="176">
        <v>43950</v>
      </c>
      <c r="V53" s="183" t="s">
        <v>3822</v>
      </c>
      <c r="W53" s="173">
        <v>7400000</v>
      </c>
      <c r="X53" s="173" t="s">
        <v>3817</v>
      </c>
      <c r="Y53" s="173" t="s">
        <v>21</v>
      </c>
      <c r="Z53" s="173">
        <v>2</v>
      </c>
      <c r="AA53" s="173" t="s">
        <v>3821</v>
      </c>
      <c r="AB53" s="173" t="s">
        <v>3818</v>
      </c>
      <c r="AC53" s="174">
        <v>44285</v>
      </c>
      <c r="AD53" s="183" t="s">
        <v>2022</v>
      </c>
      <c r="AE53" s="181">
        <v>1800000</v>
      </c>
      <c r="AF53" s="181" t="s">
        <v>2020</v>
      </c>
      <c r="AG53" s="181" t="s">
        <v>21</v>
      </c>
      <c r="AH53" s="181">
        <v>2</v>
      </c>
      <c r="AI53" s="181" t="s">
        <v>2021</v>
      </c>
      <c r="AJ53" s="181" t="s">
        <v>2014</v>
      </c>
      <c r="AK53" s="182">
        <v>43950</v>
      </c>
      <c r="AL53" s="183" t="s">
        <v>6541</v>
      </c>
      <c r="AM53" s="173">
        <v>1522000</v>
      </c>
      <c r="AN53" s="173" t="s">
        <v>6538</v>
      </c>
      <c r="AO53" s="173" t="s">
        <v>21</v>
      </c>
      <c r="AP53" s="173">
        <v>2</v>
      </c>
      <c r="AQ53" s="173" t="s">
        <v>6540</v>
      </c>
      <c r="AR53" s="173" t="s">
        <v>6539</v>
      </c>
      <c r="AS53" s="174">
        <v>44412</v>
      </c>
      <c r="AT53" s="184" t="s">
        <v>1414</v>
      </c>
      <c r="AU53" s="181" t="s">
        <v>14</v>
      </c>
      <c r="AV53" s="181" t="s">
        <v>14</v>
      </c>
      <c r="AW53" s="181" t="s">
        <v>14</v>
      </c>
      <c r="AX53" s="181" t="s">
        <v>14</v>
      </c>
      <c r="AY53" s="181" t="s">
        <v>1413</v>
      </c>
      <c r="AZ53" s="181" t="s">
        <v>14</v>
      </c>
      <c r="BA53" s="182">
        <v>43767</v>
      </c>
      <c r="BB53" s="183" t="s">
        <v>209</v>
      </c>
      <c r="BC53" s="173" t="s">
        <v>14</v>
      </c>
      <c r="BD53" s="173">
        <v>0</v>
      </c>
      <c r="BE53" s="173" t="s">
        <v>14</v>
      </c>
      <c r="BF53" s="173" t="s">
        <v>14</v>
      </c>
      <c r="BG53" s="173" t="s">
        <v>15</v>
      </c>
      <c r="BH53" s="173">
        <v>0</v>
      </c>
      <c r="BI53" s="174">
        <v>43503</v>
      </c>
      <c r="BJ53" s="184" t="s">
        <v>6559</v>
      </c>
      <c r="BK53" s="184">
        <v>899</v>
      </c>
      <c r="BL53" s="184" t="s">
        <v>6556</v>
      </c>
      <c r="BM53" s="184" t="s">
        <v>21</v>
      </c>
      <c r="BN53" s="184">
        <v>2</v>
      </c>
      <c r="BO53" s="184" t="s">
        <v>6558</v>
      </c>
      <c r="BP53" s="181" t="s">
        <v>6557</v>
      </c>
      <c r="BQ53" s="185">
        <v>44412</v>
      </c>
      <c r="BR53" s="183" t="s">
        <v>206</v>
      </c>
      <c r="BS53" s="177" t="s">
        <v>14</v>
      </c>
      <c r="BT53" s="177">
        <v>0</v>
      </c>
      <c r="BU53" s="177" t="s">
        <v>14</v>
      </c>
      <c r="BV53" s="177" t="s">
        <v>14</v>
      </c>
      <c r="BW53" s="177" t="s">
        <v>15</v>
      </c>
      <c r="BX53" s="177">
        <v>0</v>
      </c>
      <c r="BY53" s="174">
        <v>43503</v>
      </c>
      <c r="BZ53" s="184" t="s">
        <v>207</v>
      </c>
      <c r="CA53" s="184" t="s">
        <v>14</v>
      </c>
      <c r="CB53" s="184">
        <v>0</v>
      </c>
      <c r="CC53" s="184" t="s">
        <v>14</v>
      </c>
      <c r="CD53" s="184" t="s">
        <v>14</v>
      </c>
      <c r="CE53" s="184" t="s">
        <v>15</v>
      </c>
      <c r="CF53" s="184">
        <v>0</v>
      </c>
      <c r="CG53" s="185">
        <v>43503</v>
      </c>
      <c r="CH53" s="183" t="s">
        <v>8047</v>
      </c>
      <c r="CI53" s="184" t="e">
        <v>#N/A</v>
      </c>
      <c r="CJ53" s="184" t="e">
        <v>#N/A</v>
      </c>
      <c r="CK53" s="184" t="e">
        <v>#N/A</v>
      </c>
      <c r="CL53" s="184" t="e">
        <v>#N/A</v>
      </c>
      <c r="CM53" s="184" t="e">
        <v>#N/A</v>
      </c>
      <c r="CN53" s="184" t="e">
        <v>#N/A</v>
      </c>
      <c r="CO53" s="186" t="e">
        <v>#N/A</v>
      </c>
      <c r="CP53" s="184" t="s">
        <v>208</v>
      </c>
      <c r="CQ53" s="177" t="s">
        <v>14</v>
      </c>
      <c r="CR53" s="177">
        <v>0</v>
      </c>
      <c r="CS53" s="177" t="s">
        <v>14</v>
      </c>
      <c r="CT53" s="177" t="s">
        <v>14</v>
      </c>
      <c r="CU53" s="177" t="s">
        <v>15</v>
      </c>
      <c r="CV53" s="177">
        <v>0</v>
      </c>
      <c r="CW53" s="174">
        <v>43503</v>
      </c>
      <c r="CX53" s="184" t="s">
        <v>3826</v>
      </c>
      <c r="CY53" s="181">
        <v>1300000</v>
      </c>
      <c r="CZ53" s="181" t="s">
        <v>3817</v>
      </c>
      <c r="DA53" s="181" t="s">
        <v>21</v>
      </c>
      <c r="DB53" s="181">
        <v>2</v>
      </c>
      <c r="DC53" s="181" t="s">
        <v>3825</v>
      </c>
      <c r="DD53" s="181" t="s">
        <v>3818</v>
      </c>
      <c r="DE53" s="187">
        <v>44286</v>
      </c>
      <c r="DF53" s="183" t="s">
        <v>3827</v>
      </c>
      <c r="DG53" s="173">
        <v>4900000</v>
      </c>
      <c r="DH53" s="177" t="s">
        <v>3817</v>
      </c>
      <c r="DI53" s="177" t="s">
        <v>21</v>
      </c>
      <c r="DJ53" s="177">
        <v>2</v>
      </c>
      <c r="DK53" s="177" t="s">
        <v>3825</v>
      </c>
      <c r="DL53" s="177" t="s">
        <v>3818</v>
      </c>
      <c r="DM53" s="174">
        <v>44286</v>
      </c>
      <c r="DN53" s="184" t="s">
        <v>3828</v>
      </c>
      <c r="DO53" s="181">
        <v>1200000</v>
      </c>
      <c r="DP53" s="184" t="s">
        <v>3817</v>
      </c>
      <c r="DQ53" s="184" t="s">
        <v>21</v>
      </c>
      <c r="DR53" s="184">
        <v>2</v>
      </c>
      <c r="DS53" s="184" t="s">
        <v>3825</v>
      </c>
      <c r="DT53" s="184" t="s">
        <v>3818</v>
      </c>
      <c r="DU53" s="185">
        <v>44286</v>
      </c>
      <c r="DV53" s="183" t="s">
        <v>3829</v>
      </c>
      <c r="DW53" s="173">
        <v>871000</v>
      </c>
      <c r="DX53" s="177" t="s">
        <v>3817</v>
      </c>
      <c r="DY53" s="177" t="s">
        <v>21</v>
      </c>
      <c r="DZ53" s="177">
        <v>2</v>
      </c>
      <c r="EA53" s="177" t="s">
        <v>3825</v>
      </c>
      <c r="EB53" s="177" t="s">
        <v>3818</v>
      </c>
      <c r="EC53" s="174">
        <v>44286</v>
      </c>
      <c r="ED53" s="184" t="s">
        <v>3830</v>
      </c>
      <c r="EE53" s="181">
        <v>273000</v>
      </c>
      <c r="EF53" s="184" t="s">
        <v>3817</v>
      </c>
      <c r="EG53" s="184" t="s">
        <v>21</v>
      </c>
      <c r="EH53" s="184">
        <v>2</v>
      </c>
      <c r="EI53" s="184" t="s">
        <v>3825</v>
      </c>
      <c r="EJ53" s="184" t="s">
        <v>3818</v>
      </c>
      <c r="EK53" s="185">
        <v>44286</v>
      </c>
      <c r="EL53" s="183" t="s">
        <v>3831</v>
      </c>
      <c r="EM53" s="173">
        <v>156000</v>
      </c>
      <c r="EN53" s="177" t="s">
        <v>3817</v>
      </c>
      <c r="EO53" s="177" t="s">
        <v>21</v>
      </c>
      <c r="EP53" s="177">
        <v>2</v>
      </c>
      <c r="EQ53" s="177" t="s">
        <v>3825</v>
      </c>
      <c r="ER53" s="177" t="s">
        <v>3818</v>
      </c>
      <c r="ES53" s="174">
        <v>44286</v>
      </c>
      <c r="ET53" s="184" t="s">
        <v>6560</v>
      </c>
      <c r="EU53" s="184">
        <v>899</v>
      </c>
      <c r="EV53" s="184" t="s">
        <v>6556</v>
      </c>
      <c r="EW53" s="184" t="s">
        <v>21</v>
      </c>
      <c r="EX53" s="184">
        <v>2</v>
      </c>
      <c r="EY53" s="184" t="s">
        <v>6558</v>
      </c>
      <c r="EZ53" s="184" t="s">
        <v>6557</v>
      </c>
      <c r="FA53" s="185">
        <v>44412</v>
      </c>
      <c r="FB53" s="183" t="s">
        <v>2016</v>
      </c>
      <c r="FC53" s="177">
        <v>5</v>
      </c>
      <c r="FD53" s="177" t="s">
        <v>1949</v>
      </c>
      <c r="FE53" s="177" t="s">
        <v>41</v>
      </c>
      <c r="FF53" s="177">
        <v>1</v>
      </c>
      <c r="FG53" s="177" t="s">
        <v>2015</v>
      </c>
      <c r="FH53" s="177" t="s">
        <v>2014</v>
      </c>
      <c r="FI53" s="174">
        <v>43950</v>
      </c>
      <c r="FJ53" s="183" t="s">
        <v>2197</v>
      </c>
      <c r="FK53" s="184">
        <v>198000</v>
      </c>
      <c r="FL53" s="184" t="s">
        <v>2194</v>
      </c>
      <c r="FM53" s="184" t="s">
        <v>59</v>
      </c>
      <c r="FN53" s="184">
        <v>3</v>
      </c>
      <c r="FO53" s="184" t="s">
        <v>2196</v>
      </c>
      <c r="FP53" s="181" t="s">
        <v>2195</v>
      </c>
      <c r="FQ53" s="182">
        <v>44015</v>
      </c>
      <c r="FR53" s="183" t="s">
        <v>2198</v>
      </c>
      <c r="FS53" s="177">
        <v>633000</v>
      </c>
      <c r="FT53" s="177" t="s">
        <v>2194</v>
      </c>
      <c r="FU53" s="177" t="s">
        <v>59</v>
      </c>
      <c r="FV53" s="177">
        <v>3</v>
      </c>
      <c r="FW53" s="177" t="s">
        <v>2196</v>
      </c>
      <c r="FX53" s="177" t="s">
        <v>2195</v>
      </c>
      <c r="FY53" s="174">
        <v>44015</v>
      </c>
      <c r="FZ53" s="184" t="s">
        <v>4555</v>
      </c>
      <c r="GA53" s="184">
        <v>1</v>
      </c>
      <c r="GB53" s="184" t="s">
        <v>4078</v>
      </c>
      <c r="GC53" s="184" t="s">
        <v>21</v>
      </c>
      <c r="GD53" s="184">
        <v>2</v>
      </c>
      <c r="GE53" s="184" t="s">
        <v>14</v>
      </c>
      <c r="GF53" s="184" t="s">
        <v>14</v>
      </c>
      <c r="GG53" s="185">
        <v>44353</v>
      </c>
      <c r="GH53" s="183" t="s">
        <v>4561</v>
      </c>
      <c r="GI53" s="177">
        <v>3</v>
      </c>
      <c r="GJ53" s="177" t="s">
        <v>4078</v>
      </c>
      <c r="GK53" s="177" t="s">
        <v>21</v>
      </c>
      <c r="GL53" s="177">
        <v>2</v>
      </c>
      <c r="GM53" s="177" t="s">
        <v>14</v>
      </c>
      <c r="GN53" s="177" t="s">
        <v>14</v>
      </c>
      <c r="GO53" s="174">
        <v>44353</v>
      </c>
      <c r="GP53" s="184" t="s">
        <v>4556</v>
      </c>
      <c r="GQ53" s="184">
        <v>0</v>
      </c>
      <c r="GR53" s="184" t="s">
        <v>4078</v>
      </c>
      <c r="GS53" s="184" t="s">
        <v>21</v>
      </c>
      <c r="GT53" s="184">
        <v>2</v>
      </c>
      <c r="GU53" s="184" t="s">
        <v>14</v>
      </c>
      <c r="GV53" s="184" t="s">
        <v>14</v>
      </c>
      <c r="GW53" s="185">
        <v>44353</v>
      </c>
      <c r="GX53" s="183" t="s">
        <v>4562</v>
      </c>
      <c r="GY53" s="177">
        <v>0</v>
      </c>
      <c r="GZ53" s="177" t="s">
        <v>4078</v>
      </c>
      <c r="HA53" s="177" t="s">
        <v>21</v>
      </c>
      <c r="HB53" s="177">
        <v>2</v>
      </c>
      <c r="HC53" s="177" t="s">
        <v>14</v>
      </c>
      <c r="HD53" s="177" t="s">
        <v>14</v>
      </c>
      <c r="HE53" s="174">
        <v>44353</v>
      </c>
      <c r="HF53" s="184" t="s">
        <v>4554</v>
      </c>
      <c r="HG53" s="184">
        <v>2</v>
      </c>
      <c r="HH53" s="184" t="s">
        <v>4078</v>
      </c>
      <c r="HI53" s="184" t="s">
        <v>21</v>
      </c>
      <c r="HJ53" s="184">
        <v>2</v>
      </c>
      <c r="HK53" s="184" t="s">
        <v>14</v>
      </c>
      <c r="HL53" s="184" t="s">
        <v>14</v>
      </c>
      <c r="HM53" s="185">
        <v>44353</v>
      </c>
      <c r="HN53" s="183" t="s">
        <v>4560</v>
      </c>
      <c r="HO53" s="177">
        <v>2</v>
      </c>
      <c r="HP53" s="177" t="s">
        <v>4078</v>
      </c>
      <c r="HQ53" s="177" t="s">
        <v>21</v>
      </c>
      <c r="HR53" s="177">
        <v>2</v>
      </c>
      <c r="HS53" s="177" t="s">
        <v>14</v>
      </c>
      <c r="HT53" s="177" t="s">
        <v>14</v>
      </c>
      <c r="HU53" s="174">
        <v>44353</v>
      </c>
      <c r="HV53" s="184" t="s">
        <v>4557</v>
      </c>
      <c r="HW53" s="184">
        <v>1</v>
      </c>
      <c r="HX53" s="184" t="s">
        <v>4078</v>
      </c>
      <c r="HY53" s="184" t="s">
        <v>21</v>
      </c>
      <c r="HZ53" s="184">
        <v>2</v>
      </c>
      <c r="IA53" s="184" t="s">
        <v>14</v>
      </c>
      <c r="IB53" s="184" t="s">
        <v>14</v>
      </c>
      <c r="IC53" s="185">
        <v>44353</v>
      </c>
      <c r="ID53" s="183" t="s">
        <v>4559</v>
      </c>
      <c r="IE53" s="177">
        <v>1</v>
      </c>
      <c r="IF53" s="177" t="s">
        <v>4078</v>
      </c>
      <c r="IG53" s="177" t="s">
        <v>21</v>
      </c>
      <c r="IH53" s="177">
        <v>2</v>
      </c>
      <c r="II53" s="177" t="s">
        <v>14</v>
      </c>
      <c r="IJ53" s="177" t="s">
        <v>14</v>
      </c>
      <c r="IK53" s="174">
        <v>44353</v>
      </c>
      <c r="IL53" s="184" t="s">
        <v>4558</v>
      </c>
      <c r="IM53" s="184">
        <v>3</v>
      </c>
      <c r="IN53" s="184" t="s">
        <v>4078</v>
      </c>
      <c r="IO53" s="184" t="s">
        <v>21</v>
      </c>
      <c r="IP53" s="184">
        <v>2</v>
      </c>
      <c r="IQ53" s="184" t="s">
        <v>14</v>
      </c>
      <c r="IR53" s="184" t="s">
        <v>14</v>
      </c>
      <c r="IS53" s="185">
        <v>44353</v>
      </c>
    </row>
    <row r="54" spans="1:253" s="179" customFormat="1" ht="12.75" customHeight="1" x14ac:dyDescent="0.2">
      <c r="A54" s="179" t="s">
        <v>210</v>
      </c>
      <c r="B54" s="179" t="s">
        <v>7685</v>
      </c>
      <c r="C54" s="179" t="s">
        <v>211</v>
      </c>
      <c r="D54" s="179" t="s">
        <v>205</v>
      </c>
      <c r="E54" s="179" t="s">
        <v>7276</v>
      </c>
      <c r="F54" s="179" t="s">
        <v>3823</v>
      </c>
      <c r="G54" s="172">
        <v>7400000</v>
      </c>
      <c r="H54" s="173" t="s">
        <v>3817</v>
      </c>
      <c r="I54" s="173" t="s">
        <v>21</v>
      </c>
      <c r="J54" s="173">
        <v>2</v>
      </c>
      <c r="K54" s="173" t="s">
        <v>3819</v>
      </c>
      <c r="L54" s="173" t="s">
        <v>3818</v>
      </c>
      <c r="M54" s="174">
        <v>44285</v>
      </c>
      <c r="N54" s="183" t="s">
        <v>2266</v>
      </c>
      <c r="O54" s="175">
        <v>1759540</v>
      </c>
      <c r="P54" s="175" t="s">
        <v>2263</v>
      </c>
      <c r="Q54" s="175" t="s">
        <v>41</v>
      </c>
      <c r="R54" s="175">
        <v>1</v>
      </c>
      <c r="S54" s="175" t="s">
        <v>2265</v>
      </c>
      <c r="T54" s="175" t="s">
        <v>2264</v>
      </c>
      <c r="U54" s="176">
        <v>44102</v>
      </c>
      <c r="V54" s="183" t="s">
        <v>3824</v>
      </c>
      <c r="W54" s="173">
        <v>7400000</v>
      </c>
      <c r="X54" s="173" t="s">
        <v>3817</v>
      </c>
      <c r="Y54" s="173" t="s">
        <v>21</v>
      </c>
      <c r="Z54" s="173">
        <v>2</v>
      </c>
      <c r="AA54" s="173" t="s">
        <v>3821</v>
      </c>
      <c r="AB54" s="173" t="s">
        <v>3818</v>
      </c>
      <c r="AC54" s="174">
        <v>44285</v>
      </c>
      <c r="AD54" s="183" t="s">
        <v>6547</v>
      </c>
      <c r="AE54" s="181">
        <v>634000</v>
      </c>
      <c r="AF54" s="181" t="s">
        <v>6542</v>
      </c>
      <c r="AG54" s="181" t="s">
        <v>21</v>
      </c>
      <c r="AH54" s="181">
        <v>2</v>
      </c>
      <c r="AI54" s="181" t="s">
        <v>6546</v>
      </c>
      <c r="AJ54" s="181" t="s">
        <v>6543</v>
      </c>
      <c r="AK54" s="182">
        <v>44412</v>
      </c>
      <c r="AL54" s="183" t="s">
        <v>6545</v>
      </c>
      <c r="AM54" s="173">
        <v>634000</v>
      </c>
      <c r="AN54" s="173" t="s">
        <v>6542</v>
      </c>
      <c r="AO54" s="173" t="s">
        <v>21</v>
      </c>
      <c r="AP54" s="173">
        <v>2</v>
      </c>
      <c r="AQ54" s="173" t="s">
        <v>6544</v>
      </c>
      <c r="AR54" s="173" t="s">
        <v>6543</v>
      </c>
      <c r="AS54" s="174">
        <v>44412</v>
      </c>
      <c r="AT54" s="184" t="s">
        <v>216</v>
      </c>
      <c r="AU54" s="181" t="s">
        <v>14</v>
      </c>
      <c r="AV54" s="181">
        <v>0</v>
      </c>
      <c r="AW54" s="181" t="s">
        <v>14</v>
      </c>
      <c r="AX54" s="181" t="s">
        <v>14</v>
      </c>
      <c r="AY54" s="181" t="s">
        <v>15</v>
      </c>
      <c r="AZ54" s="181">
        <v>0</v>
      </c>
      <c r="BA54" s="182">
        <v>43503</v>
      </c>
      <c r="BB54" s="183" t="s">
        <v>215</v>
      </c>
      <c r="BC54" s="173" t="s">
        <v>14</v>
      </c>
      <c r="BD54" s="173">
        <v>0</v>
      </c>
      <c r="BE54" s="173" t="s">
        <v>14</v>
      </c>
      <c r="BF54" s="173" t="s">
        <v>14</v>
      </c>
      <c r="BG54" s="173" t="s">
        <v>15</v>
      </c>
      <c r="BH54" s="173">
        <v>0</v>
      </c>
      <c r="BI54" s="174">
        <v>43503</v>
      </c>
      <c r="BJ54" s="184" t="s">
        <v>6564</v>
      </c>
      <c r="BK54" s="184">
        <v>849</v>
      </c>
      <c r="BL54" s="184" t="s">
        <v>6561</v>
      </c>
      <c r="BM54" s="184" t="s">
        <v>21</v>
      </c>
      <c r="BN54" s="184">
        <v>2</v>
      </c>
      <c r="BO54" s="184" t="s">
        <v>6563</v>
      </c>
      <c r="BP54" s="181" t="s">
        <v>6562</v>
      </c>
      <c r="BQ54" s="185">
        <v>44412</v>
      </c>
      <c r="BR54" s="183" t="s">
        <v>212</v>
      </c>
      <c r="BS54" s="177" t="s">
        <v>14</v>
      </c>
      <c r="BT54" s="177">
        <v>0</v>
      </c>
      <c r="BU54" s="177" t="s">
        <v>14</v>
      </c>
      <c r="BV54" s="177" t="s">
        <v>14</v>
      </c>
      <c r="BW54" s="177" t="s">
        <v>15</v>
      </c>
      <c r="BX54" s="177">
        <v>0</v>
      </c>
      <c r="BY54" s="174">
        <v>43503</v>
      </c>
      <c r="BZ54" s="184" t="s">
        <v>213</v>
      </c>
      <c r="CA54" s="184" t="s">
        <v>14</v>
      </c>
      <c r="CB54" s="184">
        <v>0</v>
      </c>
      <c r="CC54" s="184" t="s">
        <v>14</v>
      </c>
      <c r="CD54" s="184" t="s">
        <v>14</v>
      </c>
      <c r="CE54" s="184" t="s">
        <v>15</v>
      </c>
      <c r="CF54" s="184">
        <v>0</v>
      </c>
      <c r="CG54" s="185">
        <v>43503</v>
      </c>
      <c r="CH54" s="183" t="s">
        <v>8048</v>
      </c>
      <c r="CI54" s="184" t="e">
        <v>#N/A</v>
      </c>
      <c r="CJ54" s="184" t="e">
        <v>#N/A</v>
      </c>
      <c r="CK54" s="184" t="e">
        <v>#N/A</v>
      </c>
      <c r="CL54" s="184" t="e">
        <v>#N/A</v>
      </c>
      <c r="CM54" s="184" t="e">
        <v>#N/A</v>
      </c>
      <c r="CN54" s="184" t="e">
        <v>#N/A</v>
      </c>
      <c r="CO54" s="186" t="e">
        <v>#N/A</v>
      </c>
      <c r="CP54" s="184" t="s">
        <v>214</v>
      </c>
      <c r="CQ54" s="177" t="s">
        <v>14</v>
      </c>
      <c r="CR54" s="177">
        <v>0</v>
      </c>
      <c r="CS54" s="177" t="s">
        <v>14</v>
      </c>
      <c r="CT54" s="177" t="s">
        <v>14</v>
      </c>
      <c r="CU54" s="177" t="s">
        <v>15</v>
      </c>
      <c r="CV54" s="177">
        <v>0</v>
      </c>
      <c r="CW54" s="174">
        <v>43503</v>
      </c>
      <c r="CX54" s="184" t="s">
        <v>3832</v>
      </c>
      <c r="CY54" s="181">
        <v>348000</v>
      </c>
      <c r="CZ54" s="181" t="s">
        <v>6548</v>
      </c>
      <c r="DA54" s="181" t="s">
        <v>21</v>
      </c>
      <c r="DB54" s="181">
        <v>2</v>
      </c>
      <c r="DC54" s="181" t="s">
        <v>6550</v>
      </c>
      <c r="DD54" s="181" t="s">
        <v>6549</v>
      </c>
      <c r="DE54" s="187">
        <v>44412</v>
      </c>
      <c r="DF54" s="183" t="s">
        <v>6551</v>
      </c>
      <c r="DG54" s="173">
        <v>6766000</v>
      </c>
      <c r="DH54" s="177" t="s">
        <v>6548</v>
      </c>
      <c r="DI54" s="177" t="s">
        <v>21</v>
      </c>
      <c r="DJ54" s="177">
        <v>2</v>
      </c>
      <c r="DK54" s="177" t="s">
        <v>6550</v>
      </c>
      <c r="DL54" s="177" t="s">
        <v>6549</v>
      </c>
      <c r="DM54" s="174">
        <v>44412</v>
      </c>
      <c r="DN54" s="184" t="s">
        <v>6552</v>
      </c>
      <c r="DO54" s="181">
        <v>286000</v>
      </c>
      <c r="DP54" s="184" t="s">
        <v>6548</v>
      </c>
      <c r="DQ54" s="184" t="s">
        <v>21</v>
      </c>
      <c r="DR54" s="184">
        <v>2</v>
      </c>
      <c r="DS54" s="184" t="s">
        <v>6550</v>
      </c>
      <c r="DT54" s="184" t="s">
        <v>6549</v>
      </c>
      <c r="DU54" s="185">
        <v>44412</v>
      </c>
      <c r="DV54" s="183" t="s">
        <v>6553</v>
      </c>
      <c r="DW54" s="173">
        <v>65000</v>
      </c>
      <c r="DX54" s="177" t="s">
        <v>6548</v>
      </c>
      <c r="DY54" s="177" t="s">
        <v>21</v>
      </c>
      <c r="DZ54" s="177">
        <v>2</v>
      </c>
      <c r="EA54" s="177" t="s">
        <v>6550</v>
      </c>
      <c r="EB54" s="177" t="s">
        <v>6549</v>
      </c>
      <c r="EC54" s="174">
        <v>44412</v>
      </c>
      <c r="ED54" s="184" t="s">
        <v>6554</v>
      </c>
      <c r="EE54" s="181">
        <v>277000</v>
      </c>
      <c r="EF54" s="184" t="s">
        <v>6548</v>
      </c>
      <c r="EG54" s="184" t="s">
        <v>21</v>
      </c>
      <c r="EH54" s="184">
        <v>2</v>
      </c>
      <c r="EI54" s="184" t="s">
        <v>6550</v>
      </c>
      <c r="EJ54" s="184" t="s">
        <v>6549</v>
      </c>
      <c r="EK54" s="185">
        <v>44412</v>
      </c>
      <c r="EL54" s="183" t="s">
        <v>6555</v>
      </c>
      <c r="EM54" s="173">
        <v>6000</v>
      </c>
      <c r="EN54" s="177" t="s">
        <v>6548</v>
      </c>
      <c r="EO54" s="177" t="s">
        <v>21</v>
      </c>
      <c r="EP54" s="177">
        <v>2</v>
      </c>
      <c r="EQ54" s="177" t="s">
        <v>6550</v>
      </c>
      <c r="ER54" s="177" t="s">
        <v>6549</v>
      </c>
      <c r="ES54" s="174">
        <v>44412</v>
      </c>
      <c r="ET54" s="184" t="s">
        <v>6565</v>
      </c>
      <c r="EU54" s="184">
        <v>899</v>
      </c>
      <c r="EV54" s="184" t="s">
        <v>6556</v>
      </c>
      <c r="EW54" s="184" t="s">
        <v>21</v>
      </c>
      <c r="EX54" s="184">
        <v>2</v>
      </c>
      <c r="EY54" s="184" t="s">
        <v>6558</v>
      </c>
      <c r="EZ54" s="184" t="s">
        <v>6557</v>
      </c>
      <c r="FA54" s="185">
        <v>44412</v>
      </c>
      <c r="FB54" s="183" t="s">
        <v>2025</v>
      </c>
      <c r="FC54" s="177">
        <v>2</v>
      </c>
      <c r="FD54" s="177" t="s">
        <v>1949</v>
      </c>
      <c r="FE54" s="177" t="s">
        <v>41</v>
      </c>
      <c r="FF54" s="177">
        <v>1</v>
      </c>
      <c r="FG54" s="177" t="s">
        <v>2024</v>
      </c>
      <c r="FH54" s="177" t="s">
        <v>2023</v>
      </c>
      <c r="FI54" s="174">
        <v>43950</v>
      </c>
      <c r="FJ54" s="183" t="s">
        <v>2200</v>
      </c>
      <c r="FK54" s="184">
        <v>79000</v>
      </c>
      <c r="FL54" s="184" t="s">
        <v>2194</v>
      </c>
      <c r="FM54" s="184" t="s">
        <v>59</v>
      </c>
      <c r="FN54" s="184">
        <v>3</v>
      </c>
      <c r="FO54" s="184" t="s">
        <v>2199</v>
      </c>
      <c r="FP54" s="181" t="s">
        <v>2195</v>
      </c>
      <c r="FQ54" s="182">
        <v>44015</v>
      </c>
      <c r="FR54" s="183" t="s">
        <v>2201</v>
      </c>
      <c r="FS54" s="177">
        <v>229000</v>
      </c>
      <c r="FT54" s="177" t="s">
        <v>2194</v>
      </c>
      <c r="FU54" s="177" t="s">
        <v>59</v>
      </c>
      <c r="FV54" s="177">
        <v>3</v>
      </c>
      <c r="FW54" s="177" t="s">
        <v>2199</v>
      </c>
      <c r="FX54" s="177" t="s">
        <v>2195</v>
      </c>
      <c r="FY54" s="174">
        <v>44015</v>
      </c>
      <c r="FZ54" s="184" t="s">
        <v>4388</v>
      </c>
      <c r="GA54" s="184">
        <v>1</v>
      </c>
      <c r="GB54" s="184" t="s">
        <v>4078</v>
      </c>
      <c r="GC54" s="184" t="s">
        <v>21</v>
      </c>
      <c r="GD54" s="184">
        <v>2</v>
      </c>
      <c r="GE54" s="184" t="s">
        <v>14</v>
      </c>
      <c r="GF54" s="184" t="s">
        <v>14</v>
      </c>
      <c r="GG54" s="185">
        <v>44349</v>
      </c>
      <c r="GH54" s="183" t="s">
        <v>4394</v>
      </c>
      <c r="GI54" s="177">
        <v>3</v>
      </c>
      <c r="GJ54" s="177" t="s">
        <v>4078</v>
      </c>
      <c r="GK54" s="177" t="s">
        <v>21</v>
      </c>
      <c r="GL54" s="177">
        <v>2</v>
      </c>
      <c r="GM54" s="177" t="s">
        <v>14</v>
      </c>
      <c r="GN54" s="177" t="s">
        <v>14</v>
      </c>
      <c r="GO54" s="174">
        <v>44349</v>
      </c>
      <c r="GP54" s="184" t="s">
        <v>4389</v>
      </c>
      <c r="GQ54" s="184">
        <v>0</v>
      </c>
      <c r="GR54" s="184" t="s">
        <v>4078</v>
      </c>
      <c r="GS54" s="184" t="s">
        <v>21</v>
      </c>
      <c r="GT54" s="184">
        <v>2</v>
      </c>
      <c r="GU54" s="184" t="s">
        <v>14</v>
      </c>
      <c r="GV54" s="184" t="s">
        <v>14</v>
      </c>
      <c r="GW54" s="185">
        <v>44349</v>
      </c>
      <c r="GX54" s="183" t="s">
        <v>4395</v>
      </c>
      <c r="GY54" s="177">
        <v>0</v>
      </c>
      <c r="GZ54" s="177" t="s">
        <v>4078</v>
      </c>
      <c r="HA54" s="177" t="s">
        <v>21</v>
      </c>
      <c r="HB54" s="177">
        <v>2</v>
      </c>
      <c r="HC54" s="177" t="s">
        <v>14</v>
      </c>
      <c r="HD54" s="177" t="s">
        <v>14</v>
      </c>
      <c r="HE54" s="174">
        <v>44349</v>
      </c>
      <c r="HF54" s="184" t="s">
        <v>4387</v>
      </c>
      <c r="HG54" s="184">
        <v>2</v>
      </c>
      <c r="HH54" s="184" t="s">
        <v>4078</v>
      </c>
      <c r="HI54" s="184" t="s">
        <v>21</v>
      </c>
      <c r="HJ54" s="184">
        <v>2</v>
      </c>
      <c r="HK54" s="184" t="s">
        <v>14</v>
      </c>
      <c r="HL54" s="184" t="s">
        <v>14</v>
      </c>
      <c r="HM54" s="185">
        <v>44349</v>
      </c>
      <c r="HN54" s="183" t="s">
        <v>4393</v>
      </c>
      <c r="HO54" s="177">
        <v>2</v>
      </c>
      <c r="HP54" s="177" t="s">
        <v>4078</v>
      </c>
      <c r="HQ54" s="177" t="s">
        <v>21</v>
      </c>
      <c r="HR54" s="177">
        <v>2</v>
      </c>
      <c r="HS54" s="177" t="s">
        <v>14</v>
      </c>
      <c r="HT54" s="177" t="s">
        <v>14</v>
      </c>
      <c r="HU54" s="174">
        <v>44349</v>
      </c>
      <c r="HV54" s="184" t="s">
        <v>4390</v>
      </c>
      <c r="HW54" s="184">
        <v>1</v>
      </c>
      <c r="HX54" s="184" t="s">
        <v>4078</v>
      </c>
      <c r="HY54" s="184" t="s">
        <v>21</v>
      </c>
      <c r="HZ54" s="184">
        <v>2</v>
      </c>
      <c r="IA54" s="184" t="s">
        <v>14</v>
      </c>
      <c r="IB54" s="184" t="s">
        <v>14</v>
      </c>
      <c r="IC54" s="185">
        <v>44349</v>
      </c>
      <c r="ID54" s="183" t="s">
        <v>4392</v>
      </c>
      <c r="IE54" s="177">
        <v>1</v>
      </c>
      <c r="IF54" s="177" t="s">
        <v>4078</v>
      </c>
      <c r="IG54" s="177" t="s">
        <v>21</v>
      </c>
      <c r="IH54" s="177">
        <v>2</v>
      </c>
      <c r="II54" s="177" t="s">
        <v>14</v>
      </c>
      <c r="IJ54" s="177" t="s">
        <v>14</v>
      </c>
      <c r="IK54" s="174">
        <v>44349</v>
      </c>
      <c r="IL54" s="184" t="s">
        <v>4391</v>
      </c>
      <c r="IM54" s="184">
        <v>3</v>
      </c>
      <c r="IN54" s="184" t="s">
        <v>4078</v>
      </c>
      <c r="IO54" s="184" t="s">
        <v>21</v>
      </c>
      <c r="IP54" s="184">
        <v>2</v>
      </c>
      <c r="IQ54" s="184" t="s">
        <v>14</v>
      </c>
      <c r="IR54" s="184" t="s">
        <v>14</v>
      </c>
      <c r="IS54" s="185">
        <v>44349</v>
      </c>
    </row>
    <row r="55" spans="1:253" s="179" customFormat="1" ht="12.75" customHeight="1" x14ac:dyDescent="0.2">
      <c r="A55" s="179" t="s">
        <v>129</v>
      </c>
      <c r="B55" s="179" t="s">
        <v>7716</v>
      </c>
      <c r="C55" s="179" t="s">
        <v>130</v>
      </c>
      <c r="D55" s="179" t="s">
        <v>131</v>
      </c>
      <c r="E55" s="179" t="s">
        <v>7283</v>
      </c>
      <c r="F55" s="179" t="s">
        <v>6297</v>
      </c>
      <c r="G55" s="172">
        <v>2000000</v>
      </c>
      <c r="H55" s="173" t="s">
        <v>6272</v>
      </c>
      <c r="I55" s="173" t="s">
        <v>21</v>
      </c>
      <c r="J55" s="173">
        <v>2</v>
      </c>
      <c r="K55" s="173" t="s">
        <v>6296</v>
      </c>
      <c r="L55" s="173" t="s">
        <v>6295</v>
      </c>
      <c r="M55" s="174">
        <v>44388</v>
      </c>
      <c r="N55" s="183" t="s">
        <v>6298</v>
      </c>
      <c r="O55" s="175">
        <v>30355</v>
      </c>
      <c r="P55" s="175" t="s">
        <v>6197</v>
      </c>
      <c r="Q55" s="175" t="s">
        <v>21</v>
      </c>
      <c r="R55" s="175">
        <v>2</v>
      </c>
      <c r="S55" s="175" t="s">
        <v>6063</v>
      </c>
      <c r="T55" s="175" t="s">
        <v>6198</v>
      </c>
      <c r="U55" s="176">
        <v>44388</v>
      </c>
      <c r="V55" s="183" t="s">
        <v>6299</v>
      </c>
      <c r="W55" s="173">
        <v>1463000</v>
      </c>
      <c r="X55" s="173" t="s">
        <v>6272</v>
      </c>
      <c r="Y55" s="173" t="s">
        <v>21</v>
      </c>
      <c r="Z55" s="173">
        <v>2</v>
      </c>
      <c r="AA55" s="173" t="s">
        <v>6160</v>
      </c>
      <c r="AB55" s="173" t="s">
        <v>6295</v>
      </c>
      <c r="AC55" s="174">
        <v>44388</v>
      </c>
      <c r="AD55" s="183" t="s">
        <v>6300</v>
      </c>
      <c r="AE55" s="181">
        <v>1059000</v>
      </c>
      <c r="AF55" s="181" t="s">
        <v>6272</v>
      </c>
      <c r="AG55" s="181" t="s">
        <v>21</v>
      </c>
      <c r="AH55" s="181">
        <v>2</v>
      </c>
      <c r="AI55" s="181" t="s">
        <v>6164</v>
      </c>
      <c r="AJ55" s="181" t="s">
        <v>6295</v>
      </c>
      <c r="AK55" s="182">
        <v>44388</v>
      </c>
      <c r="AL55" s="183" t="s">
        <v>2422</v>
      </c>
      <c r="AM55" s="173" t="s">
        <v>14</v>
      </c>
      <c r="AN55" s="173" t="s">
        <v>200</v>
      </c>
      <c r="AO55" s="173" t="s">
        <v>59</v>
      </c>
      <c r="AP55" s="173">
        <v>3</v>
      </c>
      <c r="AQ55" s="173" t="s">
        <v>200</v>
      </c>
      <c r="AR55" s="173" t="s">
        <v>200</v>
      </c>
      <c r="AS55" s="174">
        <v>44113</v>
      </c>
      <c r="AT55" s="184" t="s">
        <v>139</v>
      </c>
      <c r="AU55" s="181">
        <v>0</v>
      </c>
      <c r="AV55" s="181">
        <v>0</v>
      </c>
      <c r="AW55" s="181" t="s">
        <v>21</v>
      </c>
      <c r="AX55" s="181">
        <v>2</v>
      </c>
      <c r="AY55" s="181" t="s">
        <v>138</v>
      </c>
      <c r="AZ55" s="181">
        <v>0</v>
      </c>
      <c r="BA55" s="182">
        <v>43495</v>
      </c>
      <c r="BB55" s="183" t="s">
        <v>137</v>
      </c>
      <c r="BC55" s="173">
        <v>0</v>
      </c>
      <c r="BD55" s="173">
        <v>0</v>
      </c>
      <c r="BE55" s="173" t="s">
        <v>21</v>
      </c>
      <c r="BF55" s="173">
        <v>2</v>
      </c>
      <c r="BG55" s="173" t="s">
        <v>136</v>
      </c>
      <c r="BH55" s="173">
        <v>0</v>
      </c>
      <c r="BI55" s="174">
        <v>43495</v>
      </c>
      <c r="BJ55" s="184" t="s">
        <v>6302</v>
      </c>
      <c r="BK55" s="184">
        <v>0</v>
      </c>
      <c r="BL55" s="184" t="s">
        <v>6024</v>
      </c>
      <c r="BM55" s="184" t="s">
        <v>21</v>
      </c>
      <c r="BN55" s="184">
        <v>2</v>
      </c>
      <c r="BO55" s="184" t="s">
        <v>6301</v>
      </c>
      <c r="BP55" s="181" t="s">
        <v>2260</v>
      </c>
      <c r="BQ55" s="185">
        <v>44388</v>
      </c>
      <c r="BR55" s="183" t="s">
        <v>133</v>
      </c>
      <c r="BS55" s="177">
        <v>0</v>
      </c>
      <c r="BT55" s="177">
        <v>0</v>
      </c>
      <c r="BU55" s="177" t="s">
        <v>21</v>
      </c>
      <c r="BV55" s="177">
        <v>2</v>
      </c>
      <c r="BW55" s="177" t="s">
        <v>132</v>
      </c>
      <c r="BX55" s="177">
        <v>0</v>
      </c>
      <c r="BY55" s="174">
        <v>43495</v>
      </c>
      <c r="BZ55" s="184" t="s">
        <v>134</v>
      </c>
      <c r="CA55" s="184">
        <v>0</v>
      </c>
      <c r="CB55" s="184">
        <v>0</v>
      </c>
      <c r="CC55" s="184" t="s">
        <v>21</v>
      </c>
      <c r="CD55" s="184">
        <v>2</v>
      </c>
      <c r="CE55" s="184" t="s">
        <v>132</v>
      </c>
      <c r="CF55" s="184">
        <v>0</v>
      </c>
      <c r="CG55" s="185">
        <v>43495</v>
      </c>
      <c r="CH55" s="183" t="s">
        <v>8049</v>
      </c>
      <c r="CI55" s="184" t="e">
        <v>#N/A</v>
      </c>
      <c r="CJ55" s="184" t="e">
        <v>#N/A</v>
      </c>
      <c r="CK55" s="184" t="e">
        <v>#N/A</v>
      </c>
      <c r="CL55" s="184" t="e">
        <v>#N/A</v>
      </c>
      <c r="CM55" s="184" t="e">
        <v>#N/A</v>
      </c>
      <c r="CN55" s="184" t="e">
        <v>#N/A</v>
      </c>
      <c r="CO55" s="186" t="e">
        <v>#N/A</v>
      </c>
      <c r="CP55" s="184" t="s">
        <v>135</v>
      </c>
      <c r="CQ55" s="177" t="s">
        <v>14</v>
      </c>
      <c r="CR55" s="177">
        <v>0</v>
      </c>
      <c r="CS55" s="177" t="s">
        <v>21</v>
      </c>
      <c r="CT55" s="177">
        <v>2</v>
      </c>
      <c r="CU55" s="177" t="s">
        <v>15</v>
      </c>
      <c r="CV55" s="177">
        <v>0</v>
      </c>
      <c r="CW55" s="174">
        <v>43495</v>
      </c>
      <c r="CX55" s="184" t="s">
        <v>6304</v>
      </c>
      <c r="CY55" s="181">
        <v>581000</v>
      </c>
      <c r="CZ55" s="181" t="s">
        <v>6272</v>
      </c>
      <c r="DA55" s="181" t="s">
        <v>21</v>
      </c>
      <c r="DB55" s="181">
        <v>2</v>
      </c>
      <c r="DC55" s="181" t="s">
        <v>6287</v>
      </c>
      <c r="DD55" s="181" t="s">
        <v>6295</v>
      </c>
      <c r="DE55" s="187">
        <v>44388</v>
      </c>
      <c r="DF55" s="183" t="s">
        <v>6305</v>
      </c>
      <c r="DG55" s="173">
        <v>404000</v>
      </c>
      <c r="DH55" s="177" t="s">
        <v>6272</v>
      </c>
      <c r="DI55" s="177" t="s">
        <v>21</v>
      </c>
      <c r="DJ55" s="177">
        <v>2</v>
      </c>
      <c r="DK55" s="177" t="s">
        <v>6283</v>
      </c>
      <c r="DL55" s="177" t="s">
        <v>6295</v>
      </c>
      <c r="DM55" s="174">
        <v>44388</v>
      </c>
      <c r="DN55" s="184" t="s">
        <v>6306</v>
      </c>
      <c r="DO55" s="181">
        <v>478000</v>
      </c>
      <c r="DP55" s="184" t="s">
        <v>6272</v>
      </c>
      <c r="DQ55" s="184" t="s">
        <v>21</v>
      </c>
      <c r="DR55" s="184">
        <v>2</v>
      </c>
      <c r="DS55" s="184" t="s">
        <v>6285</v>
      </c>
      <c r="DT55" s="184" t="s">
        <v>6295</v>
      </c>
      <c r="DU55" s="185">
        <v>44388</v>
      </c>
      <c r="DV55" s="183" t="s">
        <v>6307</v>
      </c>
      <c r="DW55" s="173">
        <v>481000</v>
      </c>
      <c r="DX55" s="177" t="s">
        <v>6272</v>
      </c>
      <c r="DY55" s="177" t="s">
        <v>21</v>
      </c>
      <c r="DZ55" s="177">
        <v>2</v>
      </c>
      <c r="EA55" s="177" t="s">
        <v>6287</v>
      </c>
      <c r="EB55" s="177" t="s">
        <v>6295</v>
      </c>
      <c r="EC55" s="174">
        <v>44388</v>
      </c>
      <c r="ED55" s="184" t="s">
        <v>6308</v>
      </c>
      <c r="EE55" s="181">
        <v>100000</v>
      </c>
      <c r="EF55" s="184" t="s">
        <v>6272</v>
      </c>
      <c r="EG55" s="184" t="s">
        <v>21</v>
      </c>
      <c r="EH55" s="184">
        <v>2</v>
      </c>
      <c r="EI55" s="184" t="s">
        <v>6289</v>
      </c>
      <c r="EJ55" s="184" t="s">
        <v>6295</v>
      </c>
      <c r="EK55" s="185">
        <v>44388</v>
      </c>
      <c r="EL55" s="183" t="s">
        <v>6309</v>
      </c>
      <c r="EM55" s="173">
        <v>0</v>
      </c>
      <c r="EN55" s="177" t="s">
        <v>6272</v>
      </c>
      <c r="EO55" s="177" t="s">
        <v>21</v>
      </c>
      <c r="EP55" s="177">
        <v>2</v>
      </c>
      <c r="EQ55" s="177" t="s">
        <v>6291</v>
      </c>
      <c r="ER55" s="177" t="s">
        <v>6295</v>
      </c>
      <c r="ES55" s="174">
        <v>44388</v>
      </c>
      <c r="ET55" s="184" t="s">
        <v>6303</v>
      </c>
      <c r="EU55" s="184">
        <v>8</v>
      </c>
      <c r="EV55" s="184" t="s">
        <v>6024</v>
      </c>
      <c r="EW55" s="184" t="s">
        <v>21</v>
      </c>
      <c r="EX55" s="184">
        <v>2</v>
      </c>
      <c r="EY55" s="184" t="s">
        <v>6205</v>
      </c>
      <c r="EZ55" s="184" t="s">
        <v>2260</v>
      </c>
      <c r="FA55" s="185">
        <v>44388</v>
      </c>
      <c r="FB55" s="183" t="s">
        <v>6310</v>
      </c>
      <c r="FC55" s="177">
        <v>1</v>
      </c>
      <c r="FD55" s="177" t="s">
        <v>14</v>
      </c>
      <c r="FE55" s="177" t="s">
        <v>41</v>
      </c>
      <c r="FF55" s="177">
        <v>1</v>
      </c>
      <c r="FG55" s="177" t="s">
        <v>6293</v>
      </c>
      <c r="FH55" s="177" t="s">
        <v>14</v>
      </c>
      <c r="FI55" s="174">
        <v>44388</v>
      </c>
      <c r="FJ55" s="183" t="s">
        <v>141</v>
      </c>
      <c r="FK55" s="184">
        <v>0</v>
      </c>
      <c r="FL55" s="184">
        <v>0</v>
      </c>
      <c r="FM55" s="184" t="s">
        <v>21</v>
      </c>
      <c r="FN55" s="184">
        <v>2</v>
      </c>
      <c r="FO55" s="184" t="s">
        <v>140</v>
      </c>
      <c r="FP55" s="181">
        <v>0</v>
      </c>
      <c r="FQ55" s="182">
        <v>43495</v>
      </c>
      <c r="FR55" s="183" t="s">
        <v>142</v>
      </c>
      <c r="FS55" s="177">
        <v>0</v>
      </c>
      <c r="FT55" s="177">
        <v>0</v>
      </c>
      <c r="FU55" s="177" t="s">
        <v>21</v>
      </c>
      <c r="FV55" s="177">
        <v>2</v>
      </c>
      <c r="FW55" s="177" t="s">
        <v>140</v>
      </c>
      <c r="FX55" s="177">
        <v>0</v>
      </c>
      <c r="FY55" s="174">
        <v>43495</v>
      </c>
      <c r="FZ55" s="184" t="s">
        <v>4810</v>
      </c>
      <c r="GA55" s="184">
        <v>1</v>
      </c>
      <c r="GB55" s="184" t="s">
        <v>4078</v>
      </c>
      <c r="GC55" s="184" t="s">
        <v>21</v>
      </c>
      <c r="GD55" s="184">
        <v>2</v>
      </c>
      <c r="GE55" s="184" t="s">
        <v>14</v>
      </c>
      <c r="GF55" s="184" t="s">
        <v>14</v>
      </c>
      <c r="GG55" s="185">
        <v>44356</v>
      </c>
      <c r="GH55" s="183" t="s">
        <v>4816</v>
      </c>
      <c r="GI55" s="177">
        <v>0</v>
      </c>
      <c r="GJ55" s="177" t="s">
        <v>4078</v>
      </c>
      <c r="GK55" s="177" t="s">
        <v>21</v>
      </c>
      <c r="GL55" s="177">
        <v>2</v>
      </c>
      <c r="GM55" s="177" t="s">
        <v>14</v>
      </c>
      <c r="GN55" s="177" t="s">
        <v>14</v>
      </c>
      <c r="GO55" s="174">
        <v>44356</v>
      </c>
      <c r="GP55" s="184" t="s">
        <v>4811</v>
      </c>
      <c r="GQ55" s="184">
        <v>0</v>
      </c>
      <c r="GR55" s="184" t="s">
        <v>4078</v>
      </c>
      <c r="GS55" s="184" t="s">
        <v>21</v>
      </c>
      <c r="GT55" s="184">
        <v>2</v>
      </c>
      <c r="GU55" s="184" t="s">
        <v>14</v>
      </c>
      <c r="GV55" s="184" t="s">
        <v>14</v>
      </c>
      <c r="GW55" s="185">
        <v>44356</v>
      </c>
      <c r="GX55" s="183" t="s">
        <v>4817</v>
      </c>
      <c r="GY55" s="177">
        <v>0</v>
      </c>
      <c r="GZ55" s="177" t="s">
        <v>4078</v>
      </c>
      <c r="HA55" s="177" t="s">
        <v>21</v>
      </c>
      <c r="HB55" s="177">
        <v>2</v>
      </c>
      <c r="HC55" s="177" t="s">
        <v>14</v>
      </c>
      <c r="HD55" s="177" t="s">
        <v>14</v>
      </c>
      <c r="HE55" s="174">
        <v>44356</v>
      </c>
      <c r="HF55" s="184" t="s">
        <v>4809</v>
      </c>
      <c r="HG55" s="184">
        <v>0</v>
      </c>
      <c r="HH55" s="184" t="s">
        <v>4078</v>
      </c>
      <c r="HI55" s="184" t="s">
        <v>21</v>
      </c>
      <c r="HJ55" s="184">
        <v>2</v>
      </c>
      <c r="HK55" s="184" t="s">
        <v>14</v>
      </c>
      <c r="HL55" s="184" t="s">
        <v>14</v>
      </c>
      <c r="HM55" s="185">
        <v>44356</v>
      </c>
      <c r="HN55" s="183" t="s">
        <v>4815</v>
      </c>
      <c r="HO55" s="177">
        <v>2</v>
      </c>
      <c r="HP55" s="177" t="s">
        <v>4078</v>
      </c>
      <c r="HQ55" s="177" t="s">
        <v>21</v>
      </c>
      <c r="HR55" s="177">
        <v>2</v>
      </c>
      <c r="HS55" s="177" t="s">
        <v>14</v>
      </c>
      <c r="HT55" s="177" t="s">
        <v>14</v>
      </c>
      <c r="HU55" s="174">
        <v>44356</v>
      </c>
      <c r="HV55" s="184" t="s">
        <v>4812</v>
      </c>
      <c r="HW55" s="184">
        <v>0</v>
      </c>
      <c r="HX55" s="184" t="s">
        <v>4078</v>
      </c>
      <c r="HY55" s="184" t="s">
        <v>21</v>
      </c>
      <c r="HZ55" s="184">
        <v>2</v>
      </c>
      <c r="IA55" s="184" t="s">
        <v>14</v>
      </c>
      <c r="IB55" s="184" t="s">
        <v>14</v>
      </c>
      <c r="IC55" s="185">
        <v>44356</v>
      </c>
      <c r="ID55" s="183" t="s">
        <v>4814</v>
      </c>
      <c r="IE55" s="177">
        <v>0</v>
      </c>
      <c r="IF55" s="177" t="s">
        <v>4078</v>
      </c>
      <c r="IG55" s="177" t="s">
        <v>21</v>
      </c>
      <c r="IH55" s="177">
        <v>2</v>
      </c>
      <c r="II55" s="177" t="s">
        <v>14</v>
      </c>
      <c r="IJ55" s="177" t="s">
        <v>14</v>
      </c>
      <c r="IK55" s="174">
        <v>44356</v>
      </c>
      <c r="IL55" s="184" t="s">
        <v>4813</v>
      </c>
      <c r="IM55" s="184">
        <v>0</v>
      </c>
      <c r="IN55" s="184" t="s">
        <v>4078</v>
      </c>
      <c r="IO55" s="184" t="s">
        <v>21</v>
      </c>
      <c r="IP55" s="184">
        <v>2</v>
      </c>
      <c r="IQ55" s="184" t="s">
        <v>14</v>
      </c>
      <c r="IR55" s="184" t="s">
        <v>14</v>
      </c>
      <c r="IS55" s="185">
        <v>44356</v>
      </c>
    </row>
    <row r="56" spans="1:253" s="179" customFormat="1" ht="12.75" customHeight="1" x14ac:dyDescent="0.2">
      <c r="A56" s="179" t="s">
        <v>636</v>
      </c>
      <c r="B56" s="179" t="s">
        <v>7685</v>
      </c>
      <c r="C56" s="179" t="s">
        <v>637</v>
      </c>
      <c r="D56" s="179" t="s">
        <v>638</v>
      </c>
      <c r="E56" s="179" t="s">
        <v>7290</v>
      </c>
      <c r="F56" s="179" t="s">
        <v>2102</v>
      </c>
      <c r="G56" s="172">
        <v>36472000</v>
      </c>
      <c r="H56" s="173" t="s">
        <v>2099</v>
      </c>
      <c r="I56" s="173" t="s">
        <v>21</v>
      </c>
      <c r="J56" s="173">
        <v>2</v>
      </c>
      <c r="K56" s="173" t="s">
        <v>2101</v>
      </c>
      <c r="L56" s="173" t="s">
        <v>2100</v>
      </c>
      <c r="M56" s="174">
        <v>43993</v>
      </c>
      <c r="N56" s="183" t="s">
        <v>2272</v>
      </c>
      <c r="O56" s="175">
        <v>446300</v>
      </c>
      <c r="P56" s="175" t="s">
        <v>1579</v>
      </c>
      <c r="Q56" s="175" t="s">
        <v>41</v>
      </c>
      <c r="R56" s="175">
        <v>1</v>
      </c>
      <c r="S56" s="175" t="s">
        <v>2271</v>
      </c>
      <c r="T56" s="175" t="s">
        <v>2270</v>
      </c>
      <c r="U56" s="176">
        <v>44103</v>
      </c>
      <c r="V56" s="183" t="s">
        <v>2088</v>
      </c>
      <c r="W56" s="173">
        <v>35587000</v>
      </c>
      <c r="X56" s="173" t="s">
        <v>2085</v>
      </c>
      <c r="Y56" s="173" t="s">
        <v>59</v>
      </c>
      <c r="Z56" s="173">
        <v>3</v>
      </c>
      <c r="AA56" s="173" t="s">
        <v>2087</v>
      </c>
      <c r="AB56" s="173" t="s">
        <v>2086</v>
      </c>
      <c r="AC56" s="174">
        <v>43992</v>
      </c>
      <c r="AD56" s="183" t="s">
        <v>2081</v>
      </c>
      <c r="AE56" s="181" t="s">
        <v>14</v>
      </c>
      <c r="AF56" s="181" t="s">
        <v>2078</v>
      </c>
      <c r="AG56" s="181" t="s">
        <v>14</v>
      </c>
      <c r="AH56" s="181" t="s">
        <v>14</v>
      </c>
      <c r="AI56" s="181" t="s">
        <v>2080</v>
      </c>
      <c r="AJ56" s="181" t="s">
        <v>2079</v>
      </c>
      <c r="AK56" s="182">
        <v>43992</v>
      </c>
      <c r="AL56" s="183" t="s">
        <v>2084</v>
      </c>
      <c r="AM56" s="173" t="s">
        <v>14</v>
      </c>
      <c r="AN56" s="173" t="s">
        <v>2082</v>
      </c>
      <c r="AO56" s="173" t="s">
        <v>14</v>
      </c>
      <c r="AP56" s="173" t="s">
        <v>14</v>
      </c>
      <c r="AQ56" s="173" t="s">
        <v>2083</v>
      </c>
      <c r="AR56" s="173" t="s">
        <v>2079</v>
      </c>
      <c r="AS56" s="174">
        <v>43992</v>
      </c>
      <c r="AT56" s="184" t="s">
        <v>1504</v>
      </c>
      <c r="AU56" s="181" t="s">
        <v>14</v>
      </c>
      <c r="AV56" s="181" t="s">
        <v>14</v>
      </c>
      <c r="AW56" s="181" t="s">
        <v>14</v>
      </c>
      <c r="AX56" s="181" t="s">
        <v>14</v>
      </c>
      <c r="AY56" s="181" t="s">
        <v>14</v>
      </c>
      <c r="AZ56" s="181" t="s">
        <v>14</v>
      </c>
      <c r="BA56" s="182">
        <v>43798</v>
      </c>
      <c r="BB56" s="183" t="s">
        <v>1503</v>
      </c>
      <c r="BC56" s="173" t="s">
        <v>14</v>
      </c>
      <c r="BD56" s="173" t="s">
        <v>14</v>
      </c>
      <c r="BE56" s="173" t="s">
        <v>14</v>
      </c>
      <c r="BF56" s="173" t="s">
        <v>14</v>
      </c>
      <c r="BG56" s="173" t="s">
        <v>14</v>
      </c>
      <c r="BH56" s="173" t="s">
        <v>14</v>
      </c>
      <c r="BI56" s="174">
        <v>43798</v>
      </c>
      <c r="BJ56" s="184" t="s">
        <v>6617</v>
      </c>
      <c r="BK56" s="184">
        <v>169</v>
      </c>
      <c r="BL56" s="184" t="s">
        <v>6561</v>
      </c>
      <c r="BM56" s="184" t="s">
        <v>21</v>
      </c>
      <c r="BN56" s="184">
        <v>2</v>
      </c>
      <c r="BO56" s="184" t="s">
        <v>6616</v>
      </c>
      <c r="BP56" s="181" t="s">
        <v>6615</v>
      </c>
      <c r="BQ56" s="185">
        <v>44413</v>
      </c>
      <c r="BR56" s="183" t="s">
        <v>640</v>
      </c>
      <c r="BS56" s="177">
        <v>0</v>
      </c>
      <c r="BT56" s="177">
        <v>0</v>
      </c>
      <c r="BU56" s="177" t="s">
        <v>21</v>
      </c>
      <c r="BV56" s="177">
        <v>2</v>
      </c>
      <c r="BW56" s="177" t="s">
        <v>639</v>
      </c>
      <c r="BX56" s="177">
        <v>0</v>
      </c>
      <c r="BY56" s="174">
        <v>43511</v>
      </c>
      <c r="BZ56" s="184" t="s">
        <v>641</v>
      </c>
      <c r="CA56" s="184">
        <v>0</v>
      </c>
      <c r="CB56" s="184">
        <v>0</v>
      </c>
      <c r="CC56" s="184" t="s">
        <v>21</v>
      </c>
      <c r="CD56" s="184">
        <v>2</v>
      </c>
      <c r="CE56" s="184" t="s">
        <v>639</v>
      </c>
      <c r="CF56" s="184">
        <v>0</v>
      </c>
      <c r="CG56" s="185">
        <v>43511</v>
      </c>
      <c r="CH56" s="183" t="s">
        <v>8050</v>
      </c>
      <c r="CI56" s="184" t="e">
        <v>#N/A</v>
      </c>
      <c r="CJ56" s="184" t="e">
        <v>#N/A</v>
      </c>
      <c r="CK56" s="184" t="e">
        <v>#N/A</v>
      </c>
      <c r="CL56" s="184" t="e">
        <v>#N/A</v>
      </c>
      <c r="CM56" s="184" t="e">
        <v>#N/A</v>
      </c>
      <c r="CN56" s="184" t="e">
        <v>#N/A</v>
      </c>
      <c r="CO56" s="186" t="e">
        <v>#N/A</v>
      </c>
      <c r="CP56" s="184" t="s">
        <v>644</v>
      </c>
      <c r="CQ56" s="177">
        <v>0</v>
      </c>
      <c r="CR56" s="177">
        <v>0</v>
      </c>
      <c r="CS56" s="177" t="s">
        <v>21</v>
      </c>
      <c r="CT56" s="177">
        <v>2</v>
      </c>
      <c r="CU56" s="177" t="s">
        <v>643</v>
      </c>
      <c r="CV56" s="177">
        <v>0</v>
      </c>
      <c r="CW56" s="174">
        <v>43511</v>
      </c>
      <c r="CX56" s="184" t="s">
        <v>1507</v>
      </c>
      <c r="CY56" s="181" t="s">
        <v>14</v>
      </c>
      <c r="CZ56" s="181" t="s">
        <v>14</v>
      </c>
      <c r="DA56" s="181" t="s">
        <v>14</v>
      </c>
      <c r="DB56" s="181" t="s">
        <v>14</v>
      </c>
      <c r="DC56" s="181" t="s">
        <v>14</v>
      </c>
      <c r="DD56" s="181" t="s">
        <v>14</v>
      </c>
      <c r="DE56" s="187">
        <v>43798</v>
      </c>
      <c r="DF56" s="183" t="s">
        <v>1505</v>
      </c>
      <c r="DG56" s="173" t="s">
        <v>14</v>
      </c>
      <c r="DH56" s="177" t="s">
        <v>14</v>
      </c>
      <c r="DI56" s="177" t="s">
        <v>14</v>
      </c>
      <c r="DJ56" s="177" t="s">
        <v>14</v>
      </c>
      <c r="DK56" s="177" t="s">
        <v>14</v>
      </c>
      <c r="DL56" s="177" t="s">
        <v>14</v>
      </c>
      <c r="DM56" s="174">
        <v>43798</v>
      </c>
      <c r="DN56" s="184" t="s">
        <v>1509</v>
      </c>
      <c r="DO56" s="181" t="s">
        <v>14</v>
      </c>
      <c r="DP56" s="184" t="s">
        <v>14</v>
      </c>
      <c r="DQ56" s="184" t="s">
        <v>14</v>
      </c>
      <c r="DR56" s="184" t="s">
        <v>14</v>
      </c>
      <c r="DS56" s="184" t="s">
        <v>14</v>
      </c>
      <c r="DT56" s="184" t="s">
        <v>14</v>
      </c>
      <c r="DU56" s="185">
        <v>43798</v>
      </c>
      <c r="DV56" s="183" t="s">
        <v>1506</v>
      </c>
      <c r="DW56" s="173" t="s">
        <v>14</v>
      </c>
      <c r="DX56" s="177" t="s">
        <v>14</v>
      </c>
      <c r="DY56" s="177" t="s">
        <v>14</v>
      </c>
      <c r="DZ56" s="177" t="s">
        <v>14</v>
      </c>
      <c r="EA56" s="177" t="s">
        <v>14</v>
      </c>
      <c r="EB56" s="177" t="s">
        <v>14</v>
      </c>
      <c r="EC56" s="174">
        <v>43798</v>
      </c>
      <c r="ED56" s="184" t="s">
        <v>1508</v>
      </c>
      <c r="EE56" s="181" t="s">
        <v>14</v>
      </c>
      <c r="EF56" s="184" t="s">
        <v>14</v>
      </c>
      <c r="EG56" s="184" t="s">
        <v>14</v>
      </c>
      <c r="EH56" s="184" t="s">
        <v>14</v>
      </c>
      <c r="EI56" s="184" t="s">
        <v>14</v>
      </c>
      <c r="EJ56" s="184" t="s">
        <v>14</v>
      </c>
      <c r="EK56" s="185">
        <v>43798</v>
      </c>
      <c r="EL56" s="183" t="s">
        <v>1502</v>
      </c>
      <c r="EM56" s="173" t="s">
        <v>14</v>
      </c>
      <c r="EN56" s="177" t="s">
        <v>14</v>
      </c>
      <c r="EO56" s="177" t="s">
        <v>14</v>
      </c>
      <c r="EP56" s="177" t="s">
        <v>14</v>
      </c>
      <c r="EQ56" s="177" t="s">
        <v>14</v>
      </c>
      <c r="ER56" s="177" t="s">
        <v>14</v>
      </c>
      <c r="ES56" s="174">
        <v>43798</v>
      </c>
      <c r="ET56" s="184" t="s">
        <v>6620</v>
      </c>
      <c r="EU56" s="184">
        <v>181</v>
      </c>
      <c r="EV56" s="184" t="s">
        <v>6556</v>
      </c>
      <c r="EW56" s="184" t="s">
        <v>21</v>
      </c>
      <c r="EX56" s="184">
        <v>2</v>
      </c>
      <c r="EY56" s="184" t="s">
        <v>6619</v>
      </c>
      <c r="EZ56" s="184" t="s">
        <v>6618</v>
      </c>
      <c r="FA56" s="185">
        <v>44413</v>
      </c>
      <c r="FB56" s="183" t="s">
        <v>642</v>
      </c>
      <c r="FC56" s="177">
        <v>1</v>
      </c>
      <c r="FD56" s="177">
        <v>0</v>
      </c>
      <c r="FE56" s="177" t="s">
        <v>21</v>
      </c>
      <c r="FF56" s="177">
        <v>2</v>
      </c>
      <c r="FG56" s="177">
        <v>0</v>
      </c>
      <c r="FH56" s="177">
        <v>0</v>
      </c>
      <c r="FI56" s="174">
        <v>43511</v>
      </c>
      <c r="FJ56" s="183" t="s">
        <v>646</v>
      </c>
      <c r="FK56" s="184">
        <v>0</v>
      </c>
      <c r="FL56" s="184">
        <v>0</v>
      </c>
      <c r="FM56" s="184" t="s">
        <v>21</v>
      </c>
      <c r="FN56" s="184">
        <v>2</v>
      </c>
      <c r="FO56" s="184" t="s">
        <v>645</v>
      </c>
      <c r="FP56" s="181">
        <v>0</v>
      </c>
      <c r="FQ56" s="182">
        <v>43511</v>
      </c>
      <c r="FR56" s="183" t="s">
        <v>647</v>
      </c>
      <c r="FS56" s="177">
        <v>0</v>
      </c>
      <c r="FT56" s="177">
        <v>0</v>
      </c>
      <c r="FU56" s="177" t="s">
        <v>21</v>
      </c>
      <c r="FV56" s="177">
        <v>2</v>
      </c>
      <c r="FW56" s="177" t="s">
        <v>645</v>
      </c>
      <c r="FX56" s="177">
        <v>0</v>
      </c>
      <c r="FY56" s="174">
        <v>43511</v>
      </c>
      <c r="FZ56" s="184" t="s">
        <v>4650</v>
      </c>
      <c r="GA56" s="184">
        <v>2</v>
      </c>
      <c r="GB56" s="184" t="s">
        <v>4078</v>
      </c>
      <c r="GC56" s="184" t="s">
        <v>21</v>
      </c>
      <c r="GD56" s="184">
        <v>2</v>
      </c>
      <c r="GE56" s="184" t="s">
        <v>14</v>
      </c>
      <c r="GF56" s="184" t="s">
        <v>14</v>
      </c>
      <c r="GG56" s="185">
        <v>44354</v>
      </c>
      <c r="GH56" s="183" t="s">
        <v>4656</v>
      </c>
      <c r="GI56" s="177">
        <v>1</v>
      </c>
      <c r="GJ56" s="177" t="s">
        <v>4078</v>
      </c>
      <c r="GK56" s="177" t="s">
        <v>21</v>
      </c>
      <c r="GL56" s="177">
        <v>2</v>
      </c>
      <c r="GM56" s="177" t="s">
        <v>14</v>
      </c>
      <c r="GN56" s="177" t="s">
        <v>14</v>
      </c>
      <c r="GO56" s="174">
        <v>44354</v>
      </c>
      <c r="GP56" s="184" t="s">
        <v>4651</v>
      </c>
      <c r="GQ56" s="184">
        <v>1</v>
      </c>
      <c r="GR56" s="184" t="s">
        <v>4078</v>
      </c>
      <c r="GS56" s="184" t="s">
        <v>21</v>
      </c>
      <c r="GT56" s="184">
        <v>2</v>
      </c>
      <c r="GU56" s="184" t="s">
        <v>14</v>
      </c>
      <c r="GV56" s="184" t="s">
        <v>14</v>
      </c>
      <c r="GW56" s="185">
        <v>44354</v>
      </c>
      <c r="GX56" s="183" t="s">
        <v>4657</v>
      </c>
      <c r="GY56" s="177">
        <v>0</v>
      </c>
      <c r="GZ56" s="177" t="s">
        <v>4078</v>
      </c>
      <c r="HA56" s="177" t="s">
        <v>21</v>
      </c>
      <c r="HB56" s="177">
        <v>2</v>
      </c>
      <c r="HC56" s="177" t="s">
        <v>14</v>
      </c>
      <c r="HD56" s="177" t="s">
        <v>14</v>
      </c>
      <c r="HE56" s="174">
        <v>44354</v>
      </c>
      <c r="HF56" s="184" t="s">
        <v>4649</v>
      </c>
      <c r="HG56" s="184">
        <v>2</v>
      </c>
      <c r="HH56" s="184" t="s">
        <v>4078</v>
      </c>
      <c r="HI56" s="184" t="s">
        <v>21</v>
      </c>
      <c r="HJ56" s="184">
        <v>2</v>
      </c>
      <c r="HK56" s="184" t="s">
        <v>14</v>
      </c>
      <c r="HL56" s="184" t="s">
        <v>14</v>
      </c>
      <c r="HM56" s="185">
        <v>44354</v>
      </c>
      <c r="HN56" s="183" t="s">
        <v>4655</v>
      </c>
      <c r="HO56" s="177">
        <v>2</v>
      </c>
      <c r="HP56" s="177" t="s">
        <v>4078</v>
      </c>
      <c r="HQ56" s="177" t="s">
        <v>21</v>
      </c>
      <c r="HR56" s="177">
        <v>2</v>
      </c>
      <c r="HS56" s="177" t="s">
        <v>14</v>
      </c>
      <c r="HT56" s="177" t="s">
        <v>14</v>
      </c>
      <c r="HU56" s="174">
        <v>44354</v>
      </c>
      <c r="HV56" s="184" t="s">
        <v>4652</v>
      </c>
      <c r="HW56" s="184">
        <v>0</v>
      </c>
      <c r="HX56" s="184" t="s">
        <v>4078</v>
      </c>
      <c r="HY56" s="184" t="s">
        <v>21</v>
      </c>
      <c r="HZ56" s="184">
        <v>2</v>
      </c>
      <c r="IA56" s="184" t="s">
        <v>14</v>
      </c>
      <c r="IB56" s="184" t="s">
        <v>14</v>
      </c>
      <c r="IC56" s="185">
        <v>44354</v>
      </c>
      <c r="ID56" s="183" t="s">
        <v>4654</v>
      </c>
      <c r="IE56" s="177">
        <v>1</v>
      </c>
      <c r="IF56" s="177" t="s">
        <v>4078</v>
      </c>
      <c r="IG56" s="177" t="s">
        <v>21</v>
      </c>
      <c r="IH56" s="177">
        <v>2</v>
      </c>
      <c r="II56" s="177" t="s">
        <v>14</v>
      </c>
      <c r="IJ56" s="177" t="s">
        <v>14</v>
      </c>
      <c r="IK56" s="174">
        <v>44354</v>
      </c>
      <c r="IL56" s="184" t="s">
        <v>4653</v>
      </c>
      <c r="IM56" s="184">
        <v>0</v>
      </c>
      <c r="IN56" s="184" t="s">
        <v>4078</v>
      </c>
      <c r="IO56" s="184" t="s">
        <v>21</v>
      </c>
      <c r="IP56" s="184">
        <v>2</v>
      </c>
      <c r="IQ56" s="184" t="s">
        <v>14</v>
      </c>
      <c r="IR56" s="184" t="s">
        <v>14</v>
      </c>
      <c r="IS56" s="185">
        <v>44354</v>
      </c>
    </row>
    <row r="57" spans="1:253" s="179" customFormat="1" ht="12.75" customHeight="1" x14ac:dyDescent="0.2">
      <c r="A57" s="179" t="s">
        <v>1278</v>
      </c>
      <c r="B57" s="179" t="s">
        <v>7716</v>
      </c>
      <c r="C57" s="179" t="s">
        <v>1279</v>
      </c>
      <c r="D57" s="179" t="s">
        <v>1280</v>
      </c>
      <c r="E57" s="179" t="s">
        <v>7293</v>
      </c>
      <c r="F57" s="179" t="s">
        <v>6087</v>
      </c>
      <c r="G57" s="172">
        <v>25680000</v>
      </c>
      <c r="H57" s="173" t="s">
        <v>6084</v>
      </c>
      <c r="I57" s="173" t="s">
        <v>21</v>
      </c>
      <c r="J57" s="173">
        <v>2</v>
      </c>
      <c r="K57" s="173" t="s">
        <v>6086</v>
      </c>
      <c r="L57" s="173" t="s">
        <v>6085</v>
      </c>
      <c r="M57" s="174">
        <v>44384</v>
      </c>
      <c r="N57" s="183" t="s">
        <v>6091</v>
      </c>
      <c r="O57" s="175">
        <v>81954</v>
      </c>
      <c r="P57" s="175" t="s">
        <v>6088</v>
      </c>
      <c r="Q57" s="175" t="s">
        <v>21</v>
      </c>
      <c r="R57" s="175">
        <v>2</v>
      </c>
      <c r="S57" s="175" t="s">
        <v>6090</v>
      </c>
      <c r="T57" s="175" t="s">
        <v>6089</v>
      </c>
      <c r="U57" s="176">
        <v>44384</v>
      </c>
      <c r="V57" s="183" t="s">
        <v>6093</v>
      </c>
      <c r="W57" s="173">
        <v>4861000</v>
      </c>
      <c r="X57" s="173" t="s">
        <v>6088</v>
      </c>
      <c r="Y57" s="173" t="s">
        <v>41</v>
      </c>
      <c r="Z57" s="173">
        <v>1</v>
      </c>
      <c r="AA57" s="173" t="s">
        <v>6092</v>
      </c>
      <c r="AB57" s="173" t="s">
        <v>6089</v>
      </c>
      <c r="AC57" s="174">
        <v>44384</v>
      </c>
      <c r="AD57" s="183" t="s">
        <v>6097</v>
      </c>
      <c r="AE57" s="181">
        <v>2900000</v>
      </c>
      <c r="AF57" s="181" t="s">
        <v>6094</v>
      </c>
      <c r="AG57" s="181" t="s">
        <v>41</v>
      </c>
      <c r="AH57" s="181">
        <v>1</v>
      </c>
      <c r="AI57" s="181" t="s">
        <v>6096</v>
      </c>
      <c r="AJ57" s="181" t="s">
        <v>6095</v>
      </c>
      <c r="AK57" s="182">
        <v>44384</v>
      </c>
      <c r="AL57" s="183" t="s">
        <v>6101</v>
      </c>
      <c r="AM57" s="173">
        <v>0</v>
      </c>
      <c r="AN57" s="173" t="s">
        <v>6098</v>
      </c>
      <c r="AO57" s="173" t="s">
        <v>21</v>
      </c>
      <c r="AP57" s="173">
        <v>2</v>
      </c>
      <c r="AQ57" s="173" t="s">
        <v>6100</v>
      </c>
      <c r="AR57" s="173" t="s">
        <v>6099</v>
      </c>
      <c r="AS57" s="174">
        <v>44384</v>
      </c>
      <c r="AT57" s="184" t="s">
        <v>1286</v>
      </c>
      <c r="AU57" s="181">
        <v>0</v>
      </c>
      <c r="AV57" s="181" t="s">
        <v>14</v>
      </c>
      <c r="AW57" s="181" t="s">
        <v>41</v>
      </c>
      <c r="AX57" s="181">
        <v>1</v>
      </c>
      <c r="AY57" s="181" t="s">
        <v>1281</v>
      </c>
      <c r="AZ57" s="181" t="s">
        <v>14</v>
      </c>
      <c r="BA57" s="182">
        <v>43650</v>
      </c>
      <c r="BB57" s="183" t="s">
        <v>1285</v>
      </c>
      <c r="BC57" s="173" t="s">
        <v>14</v>
      </c>
      <c r="BD57" s="173" t="s">
        <v>14</v>
      </c>
      <c r="BE57" s="173" t="s">
        <v>14</v>
      </c>
      <c r="BF57" s="173" t="s">
        <v>14</v>
      </c>
      <c r="BG57" s="173" t="s">
        <v>1281</v>
      </c>
      <c r="BH57" s="173" t="s">
        <v>14</v>
      </c>
      <c r="BI57" s="174">
        <v>43650</v>
      </c>
      <c r="BJ57" s="184" t="s">
        <v>6103</v>
      </c>
      <c r="BK57" s="184">
        <v>0</v>
      </c>
      <c r="BL57" s="184" t="s">
        <v>6024</v>
      </c>
      <c r="BM57" s="184" t="s">
        <v>21</v>
      </c>
      <c r="BN57" s="184">
        <v>2</v>
      </c>
      <c r="BO57" s="184" t="s">
        <v>6102</v>
      </c>
      <c r="BP57" s="181" t="s">
        <v>2260</v>
      </c>
      <c r="BQ57" s="185">
        <v>44384</v>
      </c>
      <c r="BR57" s="183" t="s">
        <v>1282</v>
      </c>
      <c r="BS57" s="177" t="s">
        <v>14</v>
      </c>
      <c r="BT57" s="177" t="s">
        <v>14</v>
      </c>
      <c r="BU57" s="177" t="s">
        <v>14</v>
      </c>
      <c r="BV57" s="177" t="s">
        <v>14</v>
      </c>
      <c r="BW57" s="177" t="s">
        <v>1281</v>
      </c>
      <c r="BX57" s="177" t="s">
        <v>14</v>
      </c>
      <c r="BY57" s="174">
        <v>43650</v>
      </c>
      <c r="BZ57" s="184" t="s">
        <v>1283</v>
      </c>
      <c r="CA57" s="184" t="s">
        <v>14</v>
      </c>
      <c r="CB57" s="184" t="s">
        <v>14</v>
      </c>
      <c r="CC57" s="184" t="s">
        <v>14</v>
      </c>
      <c r="CD57" s="184" t="s">
        <v>14</v>
      </c>
      <c r="CE57" s="184" t="s">
        <v>1281</v>
      </c>
      <c r="CF57" s="184" t="s">
        <v>14</v>
      </c>
      <c r="CG57" s="185">
        <v>43650</v>
      </c>
      <c r="CH57" s="183" t="s">
        <v>8051</v>
      </c>
      <c r="CI57" s="184" t="e">
        <v>#N/A</v>
      </c>
      <c r="CJ57" s="184" t="e">
        <v>#N/A</v>
      </c>
      <c r="CK57" s="184" t="e">
        <v>#N/A</v>
      </c>
      <c r="CL57" s="184" t="e">
        <v>#N/A</v>
      </c>
      <c r="CM57" s="184" t="e">
        <v>#N/A</v>
      </c>
      <c r="CN57" s="184" t="e">
        <v>#N/A</v>
      </c>
      <c r="CO57" s="186" t="e">
        <v>#N/A</v>
      </c>
      <c r="CP57" s="184" t="s">
        <v>1284</v>
      </c>
      <c r="CQ57" s="177" t="s">
        <v>14</v>
      </c>
      <c r="CR57" s="177" t="s">
        <v>14</v>
      </c>
      <c r="CS57" s="177" t="s">
        <v>14</v>
      </c>
      <c r="CT57" s="177" t="s">
        <v>14</v>
      </c>
      <c r="CU57" s="177" t="s">
        <v>1281</v>
      </c>
      <c r="CV57" s="177" t="s">
        <v>14</v>
      </c>
      <c r="CW57" s="174">
        <v>43650</v>
      </c>
      <c r="CX57" s="184" t="s">
        <v>6106</v>
      </c>
      <c r="CY57" s="181">
        <v>1140000</v>
      </c>
      <c r="CZ57" s="181" t="s">
        <v>6094</v>
      </c>
      <c r="DA57" s="181" t="s">
        <v>41</v>
      </c>
      <c r="DB57" s="181">
        <v>1</v>
      </c>
      <c r="DC57" s="181" t="s">
        <v>6110</v>
      </c>
      <c r="DD57" s="181" t="s">
        <v>6095</v>
      </c>
      <c r="DE57" s="187">
        <v>44384</v>
      </c>
      <c r="DF57" s="183" t="s">
        <v>6107</v>
      </c>
      <c r="DG57" s="173">
        <v>1961000</v>
      </c>
      <c r="DH57" s="177" t="s">
        <v>6094</v>
      </c>
      <c r="DI57" s="177" t="s">
        <v>41</v>
      </c>
      <c r="DJ57" s="177">
        <v>1</v>
      </c>
      <c r="DK57" s="177" t="s">
        <v>6029</v>
      </c>
      <c r="DL57" s="177" t="s">
        <v>6095</v>
      </c>
      <c r="DM57" s="174">
        <v>44384</v>
      </c>
      <c r="DN57" s="184" t="s">
        <v>6109</v>
      </c>
      <c r="DO57" s="181">
        <v>1760000</v>
      </c>
      <c r="DP57" s="184" t="s">
        <v>6094</v>
      </c>
      <c r="DQ57" s="184" t="s">
        <v>41</v>
      </c>
      <c r="DR57" s="184">
        <v>1</v>
      </c>
      <c r="DS57" s="184" t="s">
        <v>6108</v>
      </c>
      <c r="DT57" s="184" t="s">
        <v>6095</v>
      </c>
      <c r="DU57" s="185">
        <v>44384</v>
      </c>
      <c r="DV57" s="183" t="s">
        <v>6111</v>
      </c>
      <c r="DW57" s="173">
        <v>724000</v>
      </c>
      <c r="DX57" s="177" t="s">
        <v>6094</v>
      </c>
      <c r="DY57" s="177" t="s">
        <v>41</v>
      </c>
      <c r="DZ57" s="177">
        <v>1</v>
      </c>
      <c r="EA57" s="177" t="s">
        <v>6110</v>
      </c>
      <c r="EB57" s="177" t="s">
        <v>6095</v>
      </c>
      <c r="EC57" s="174">
        <v>44384</v>
      </c>
      <c r="ED57" s="184" t="s">
        <v>6113</v>
      </c>
      <c r="EE57" s="181">
        <v>402000</v>
      </c>
      <c r="EF57" s="184" t="s">
        <v>6094</v>
      </c>
      <c r="EG57" s="184" t="s">
        <v>41</v>
      </c>
      <c r="EH57" s="184">
        <v>1</v>
      </c>
      <c r="EI57" s="184" t="s">
        <v>6112</v>
      </c>
      <c r="EJ57" s="184" t="s">
        <v>6095</v>
      </c>
      <c r="EK57" s="185">
        <v>44384</v>
      </c>
      <c r="EL57" s="183" t="s">
        <v>6115</v>
      </c>
      <c r="EM57" s="173">
        <v>14000</v>
      </c>
      <c r="EN57" s="177" t="s">
        <v>6094</v>
      </c>
      <c r="EO57" s="177" t="s">
        <v>41</v>
      </c>
      <c r="EP57" s="177">
        <v>1</v>
      </c>
      <c r="EQ57" s="177" t="s">
        <v>6114</v>
      </c>
      <c r="ER57" s="177" t="s">
        <v>6095</v>
      </c>
      <c r="ES57" s="174">
        <v>44384</v>
      </c>
      <c r="ET57" s="184" t="s">
        <v>6105</v>
      </c>
      <c r="EU57" s="184">
        <v>148</v>
      </c>
      <c r="EV57" s="184" t="s">
        <v>6024</v>
      </c>
      <c r="EW57" s="184" t="s">
        <v>21</v>
      </c>
      <c r="EX57" s="184">
        <v>2</v>
      </c>
      <c r="EY57" s="184" t="s">
        <v>6104</v>
      </c>
      <c r="EZ57" s="184" t="s">
        <v>2260</v>
      </c>
      <c r="FA57" s="185">
        <v>44384</v>
      </c>
      <c r="FB57" s="183" t="s">
        <v>6117</v>
      </c>
      <c r="FC57" s="177">
        <v>1</v>
      </c>
      <c r="FD57" s="177" t="s">
        <v>14</v>
      </c>
      <c r="FE57" s="177" t="s">
        <v>21</v>
      </c>
      <c r="FF57" s="177">
        <v>2</v>
      </c>
      <c r="FG57" s="177" t="s">
        <v>6116</v>
      </c>
      <c r="FH57" s="177" t="s">
        <v>14</v>
      </c>
      <c r="FI57" s="174">
        <v>44384</v>
      </c>
      <c r="FJ57" s="183" t="s">
        <v>1287</v>
      </c>
      <c r="FK57" s="184" t="s">
        <v>14</v>
      </c>
      <c r="FL57" s="184" t="s">
        <v>14</v>
      </c>
      <c r="FM57" s="184" t="s">
        <v>14</v>
      </c>
      <c r="FN57" s="184" t="s">
        <v>14</v>
      </c>
      <c r="FO57" s="184" t="s">
        <v>1281</v>
      </c>
      <c r="FP57" s="181" t="s">
        <v>14</v>
      </c>
      <c r="FQ57" s="182">
        <v>43650</v>
      </c>
      <c r="FR57" s="183" t="s">
        <v>1288</v>
      </c>
      <c r="FS57" s="177" t="s">
        <v>14</v>
      </c>
      <c r="FT57" s="177" t="s">
        <v>14</v>
      </c>
      <c r="FU57" s="177" t="s">
        <v>14</v>
      </c>
      <c r="FV57" s="177" t="s">
        <v>14</v>
      </c>
      <c r="FW57" s="177" t="s">
        <v>1281</v>
      </c>
      <c r="FX57" s="177" t="s">
        <v>14</v>
      </c>
      <c r="FY57" s="174">
        <v>43650</v>
      </c>
      <c r="FZ57" s="184" t="s">
        <v>4180</v>
      </c>
      <c r="GA57" s="184">
        <v>1</v>
      </c>
      <c r="GB57" s="184" t="s">
        <v>4078</v>
      </c>
      <c r="GC57" s="184" t="s">
        <v>21</v>
      </c>
      <c r="GD57" s="184">
        <v>2</v>
      </c>
      <c r="GE57" s="184" t="s">
        <v>14</v>
      </c>
      <c r="GF57" s="184" t="s">
        <v>14</v>
      </c>
      <c r="GG57" s="185">
        <v>44342</v>
      </c>
      <c r="GH57" s="183" t="s">
        <v>4186</v>
      </c>
      <c r="GI57" s="177">
        <v>0</v>
      </c>
      <c r="GJ57" s="177" t="s">
        <v>4078</v>
      </c>
      <c r="GK57" s="177" t="s">
        <v>21</v>
      </c>
      <c r="GL57" s="177">
        <v>2</v>
      </c>
      <c r="GM57" s="177" t="s">
        <v>14</v>
      </c>
      <c r="GN57" s="177" t="s">
        <v>14</v>
      </c>
      <c r="GO57" s="174">
        <v>44342</v>
      </c>
      <c r="GP57" s="184" t="s">
        <v>4181</v>
      </c>
      <c r="GQ57" s="184">
        <v>0</v>
      </c>
      <c r="GR57" s="184" t="s">
        <v>4078</v>
      </c>
      <c r="GS57" s="184" t="s">
        <v>21</v>
      </c>
      <c r="GT57" s="184">
        <v>2</v>
      </c>
      <c r="GU57" s="184" t="s">
        <v>14</v>
      </c>
      <c r="GV57" s="184" t="s">
        <v>14</v>
      </c>
      <c r="GW57" s="185">
        <v>44342</v>
      </c>
      <c r="GX57" s="183" t="s">
        <v>4187</v>
      </c>
      <c r="GY57" s="177">
        <v>0</v>
      </c>
      <c r="GZ57" s="177" t="s">
        <v>4078</v>
      </c>
      <c r="HA57" s="177" t="s">
        <v>21</v>
      </c>
      <c r="HB57" s="177">
        <v>2</v>
      </c>
      <c r="HC57" s="177" t="s">
        <v>14</v>
      </c>
      <c r="HD57" s="177" t="s">
        <v>14</v>
      </c>
      <c r="HE57" s="174">
        <v>44342</v>
      </c>
      <c r="HF57" s="184" t="s">
        <v>4179</v>
      </c>
      <c r="HG57" s="184">
        <v>0</v>
      </c>
      <c r="HH57" s="184" t="s">
        <v>4078</v>
      </c>
      <c r="HI57" s="184" t="s">
        <v>21</v>
      </c>
      <c r="HJ57" s="184">
        <v>2</v>
      </c>
      <c r="HK57" s="184" t="s">
        <v>14</v>
      </c>
      <c r="HL57" s="184" t="s">
        <v>14</v>
      </c>
      <c r="HM57" s="185">
        <v>44342</v>
      </c>
      <c r="HN57" s="183" t="s">
        <v>4185</v>
      </c>
      <c r="HO57" s="177">
        <v>2</v>
      </c>
      <c r="HP57" s="177" t="s">
        <v>4078</v>
      </c>
      <c r="HQ57" s="177" t="s">
        <v>21</v>
      </c>
      <c r="HR57" s="177">
        <v>2</v>
      </c>
      <c r="HS57" s="177" t="s">
        <v>14</v>
      </c>
      <c r="HT57" s="177" t="s">
        <v>14</v>
      </c>
      <c r="HU57" s="174">
        <v>44342</v>
      </c>
      <c r="HV57" s="184" t="s">
        <v>4182</v>
      </c>
      <c r="HW57" s="184">
        <v>1</v>
      </c>
      <c r="HX57" s="184" t="s">
        <v>4078</v>
      </c>
      <c r="HY57" s="184" t="s">
        <v>21</v>
      </c>
      <c r="HZ57" s="184">
        <v>2</v>
      </c>
      <c r="IA57" s="184" t="s">
        <v>14</v>
      </c>
      <c r="IB57" s="184" t="s">
        <v>14</v>
      </c>
      <c r="IC57" s="185">
        <v>44342</v>
      </c>
      <c r="ID57" s="183" t="s">
        <v>4184</v>
      </c>
      <c r="IE57" s="177">
        <v>0</v>
      </c>
      <c r="IF57" s="177" t="s">
        <v>4078</v>
      </c>
      <c r="IG57" s="177" t="s">
        <v>21</v>
      </c>
      <c r="IH57" s="177">
        <v>2</v>
      </c>
      <c r="II57" s="177" t="s">
        <v>14</v>
      </c>
      <c r="IJ57" s="177" t="s">
        <v>14</v>
      </c>
      <c r="IK57" s="174">
        <v>44342</v>
      </c>
      <c r="IL57" s="184" t="s">
        <v>4183</v>
      </c>
      <c r="IM57" s="184">
        <v>2</v>
      </c>
      <c r="IN57" s="184" t="s">
        <v>4078</v>
      </c>
      <c r="IO57" s="184" t="s">
        <v>21</v>
      </c>
      <c r="IP57" s="184">
        <v>2</v>
      </c>
      <c r="IQ57" s="184" t="s">
        <v>14</v>
      </c>
      <c r="IR57" s="184" t="s">
        <v>14</v>
      </c>
      <c r="IS57" s="185">
        <v>44342</v>
      </c>
    </row>
    <row r="58" spans="1:253" s="179" customFormat="1" ht="12.75" customHeight="1" x14ac:dyDescent="0.2">
      <c r="A58" s="179" t="s">
        <v>1510</v>
      </c>
      <c r="B58" s="179" t="s">
        <v>7695</v>
      </c>
      <c r="C58" s="179" t="s">
        <v>1511</v>
      </c>
      <c r="D58" s="179" t="s">
        <v>1512</v>
      </c>
      <c r="E58" s="179" t="s">
        <v>7296</v>
      </c>
      <c r="F58" s="179" t="s">
        <v>1539</v>
      </c>
      <c r="G58" s="172">
        <v>114329000</v>
      </c>
      <c r="H58" s="173" t="s">
        <v>1536</v>
      </c>
      <c r="I58" s="173" t="s">
        <v>21</v>
      </c>
      <c r="J58" s="173">
        <v>2</v>
      </c>
      <c r="K58" s="173" t="s">
        <v>1538</v>
      </c>
      <c r="L58" s="173" t="s">
        <v>1537</v>
      </c>
      <c r="M58" s="174">
        <v>43798</v>
      </c>
      <c r="N58" s="183" t="s">
        <v>1528</v>
      </c>
      <c r="O58" s="175">
        <v>1635481</v>
      </c>
      <c r="P58" s="175" t="s">
        <v>1525</v>
      </c>
      <c r="Q58" s="175" t="s">
        <v>21</v>
      </c>
      <c r="R58" s="175">
        <v>2</v>
      </c>
      <c r="S58" s="175" t="s">
        <v>1527</v>
      </c>
      <c r="T58" s="175" t="s">
        <v>1526</v>
      </c>
      <c r="U58" s="176">
        <v>43798</v>
      </c>
      <c r="V58" s="183" t="s">
        <v>1635</v>
      </c>
      <c r="W58" s="173">
        <v>92033000</v>
      </c>
      <c r="X58" s="173" t="s">
        <v>1632</v>
      </c>
      <c r="Y58" s="173" t="s">
        <v>21</v>
      </c>
      <c r="Z58" s="173">
        <v>2</v>
      </c>
      <c r="AA58" s="173" t="s">
        <v>1634</v>
      </c>
      <c r="AB58" s="173" t="s">
        <v>1633</v>
      </c>
      <c r="AC58" s="174">
        <v>43811</v>
      </c>
      <c r="AD58" s="183" t="s">
        <v>1530</v>
      </c>
      <c r="AE58" s="181" t="s">
        <v>14</v>
      </c>
      <c r="AF58" s="181" t="s">
        <v>14</v>
      </c>
      <c r="AG58" s="181" t="s">
        <v>14</v>
      </c>
      <c r="AH58" s="181" t="s">
        <v>14</v>
      </c>
      <c r="AI58" s="181" t="s">
        <v>1529</v>
      </c>
      <c r="AJ58" s="181" t="s">
        <v>14</v>
      </c>
      <c r="AK58" s="182">
        <v>43798</v>
      </c>
      <c r="AL58" s="183" t="s">
        <v>2153</v>
      </c>
      <c r="AM58" s="173">
        <v>584000</v>
      </c>
      <c r="AN58" s="173" t="s">
        <v>2150</v>
      </c>
      <c r="AO58" s="173" t="s">
        <v>59</v>
      </c>
      <c r="AP58" s="173">
        <v>3</v>
      </c>
      <c r="AQ58" s="173" t="s">
        <v>2152</v>
      </c>
      <c r="AR58" s="173" t="s">
        <v>2151</v>
      </c>
      <c r="AS58" s="174">
        <v>44012</v>
      </c>
      <c r="AT58" s="184" t="s">
        <v>1524</v>
      </c>
      <c r="AU58" s="181" t="s">
        <v>14</v>
      </c>
      <c r="AV58" s="181" t="s">
        <v>14</v>
      </c>
      <c r="AW58" s="181" t="s">
        <v>14</v>
      </c>
      <c r="AX58" s="181" t="s">
        <v>14</v>
      </c>
      <c r="AY58" s="181" t="s">
        <v>1513</v>
      </c>
      <c r="AZ58" s="181" t="s">
        <v>14</v>
      </c>
      <c r="BA58" s="182">
        <v>43798</v>
      </c>
      <c r="BB58" s="183" t="s">
        <v>2346</v>
      </c>
      <c r="BC58" s="173">
        <v>45472</v>
      </c>
      <c r="BD58" s="173" t="s">
        <v>2344</v>
      </c>
      <c r="BE58" s="173" t="s">
        <v>41</v>
      </c>
      <c r="BF58" s="173">
        <v>1</v>
      </c>
      <c r="BG58" s="173" t="s">
        <v>2345</v>
      </c>
      <c r="BH58" s="173" t="s">
        <v>2315</v>
      </c>
      <c r="BI58" s="174">
        <v>44110</v>
      </c>
      <c r="BJ58" s="184" t="s">
        <v>2901</v>
      </c>
      <c r="BK58" s="184">
        <v>3714</v>
      </c>
      <c r="BL58" s="184" t="s">
        <v>2898</v>
      </c>
      <c r="BM58" s="184" t="s">
        <v>59</v>
      </c>
      <c r="BN58" s="184">
        <v>3</v>
      </c>
      <c r="BO58" s="184" t="s">
        <v>2900</v>
      </c>
      <c r="BP58" s="181" t="s">
        <v>2899</v>
      </c>
      <c r="BQ58" s="185">
        <v>44224</v>
      </c>
      <c r="BR58" s="183" t="s">
        <v>1514</v>
      </c>
      <c r="BS58" s="177" t="s">
        <v>14</v>
      </c>
      <c r="BT58" s="177" t="s">
        <v>1338</v>
      </c>
      <c r="BU58" s="177" t="s">
        <v>14</v>
      </c>
      <c r="BV58" s="177" t="s">
        <v>14</v>
      </c>
      <c r="BW58" s="177" t="s">
        <v>1513</v>
      </c>
      <c r="BX58" s="177" t="s">
        <v>1338</v>
      </c>
      <c r="BY58" s="174">
        <v>43798</v>
      </c>
      <c r="BZ58" s="184" t="s">
        <v>1515</v>
      </c>
      <c r="CA58" s="184" t="s">
        <v>14</v>
      </c>
      <c r="CB58" s="184" t="s">
        <v>1338</v>
      </c>
      <c r="CC58" s="184" t="s">
        <v>14</v>
      </c>
      <c r="CD58" s="184" t="s">
        <v>14</v>
      </c>
      <c r="CE58" s="184" t="s">
        <v>1513</v>
      </c>
      <c r="CF58" s="184" t="s">
        <v>1338</v>
      </c>
      <c r="CG58" s="185">
        <v>43798</v>
      </c>
      <c r="CH58" s="183" t="s">
        <v>8052</v>
      </c>
      <c r="CI58" s="184" t="e">
        <v>#N/A</v>
      </c>
      <c r="CJ58" s="184" t="e">
        <v>#N/A</v>
      </c>
      <c r="CK58" s="184" t="e">
        <v>#N/A</v>
      </c>
      <c r="CL58" s="184" t="e">
        <v>#N/A</v>
      </c>
      <c r="CM58" s="184" t="e">
        <v>#N/A</v>
      </c>
      <c r="CN58" s="184" t="e">
        <v>#N/A</v>
      </c>
      <c r="CO58" s="186" t="e">
        <v>#N/A</v>
      </c>
      <c r="CP58" s="184" t="s">
        <v>1521</v>
      </c>
      <c r="CQ58" s="177" t="s">
        <v>14</v>
      </c>
      <c r="CR58" s="177" t="s">
        <v>14</v>
      </c>
      <c r="CS58" s="177" t="s">
        <v>14</v>
      </c>
      <c r="CT58" s="177" t="s">
        <v>14</v>
      </c>
      <c r="CU58" s="177" t="s">
        <v>1520</v>
      </c>
      <c r="CV58" s="177" t="s">
        <v>14</v>
      </c>
      <c r="CW58" s="174">
        <v>43798</v>
      </c>
      <c r="CX58" s="184" t="s">
        <v>1533</v>
      </c>
      <c r="CY58" s="181" t="s">
        <v>14</v>
      </c>
      <c r="CZ58" s="181" t="s">
        <v>14</v>
      </c>
      <c r="DA58" s="181" t="s">
        <v>14</v>
      </c>
      <c r="DB58" s="181" t="s">
        <v>14</v>
      </c>
      <c r="DC58" s="181" t="s">
        <v>1546</v>
      </c>
      <c r="DD58" s="181" t="s">
        <v>14</v>
      </c>
      <c r="DE58" s="187">
        <v>43811</v>
      </c>
      <c r="DF58" s="183" t="s">
        <v>1630</v>
      </c>
      <c r="DG58" s="173" t="s">
        <v>14</v>
      </c>
      <c r="DH58" s="177" t="s">
        <v>14</v>
      </c>
      <c r="DI58" s="177" t="s">
        <v>14</v>
      </c>
      <c r="DJ58" s="177" t="s">
        <v>14</v>
      </c>
      <c r="DK58" s="177" t="s">
        <v>1546</v>
      </c>
      <c r="DL58" s="177" t="s">
        <v>14</v>
      </c>
      <c r="DM58" s="174">
        <v>43811</v>
      </c>
      <c r="DN58" s="184" t="s">
        <v>1535</v>
      </c>
      <c r="DO58" s="181" t="s">
        <v>14</v>
      </c>
      <c r="DP58" s="184" t="s">
        <v>14</v>
      </c>
      <c r="DQ58" s="184" t="s">
        <v>14</v>
      </c>
      <c r="DR58" s="184" t="s">
        <v>14</v>
      </c>
      <c r="DS58" s="184" t="s">
        <v>1522</v>
      </c>
      <c r="DT58" s="184" t="s">
        <v>14</v>
      </c>
      <c r="DU58" s="185">
        <v>43798</v>
      </c>
      <c r="DV58" s="183" t="s">
        <v>1631</v>
      </c>
      <c r="DW58" s="173" t="s">
        <v>14</v>
      </c>
      <c r="DX58" s="177" t="s">
        <v>14</v>
      </c>
      <c r="DY58" s="177" t="s">
        <v>14</v>
      </c>
      <c r="DZ58" s="177" t="s">
        <v>14</v>
      </c>
      <c r="EA58" s="177" t="s">
        <v>1546</v>
      </c>
      <c r="EB58" s="177" t="s">
        <v>14</v>
      </c>
      <c r="EC58" s="174">
        <v>43811</v>
      </c>
      <c r="ED58" s="184" t="s">
        <v>1534</v>
      </c>
      <c r="EE58" s="181" t="s">
        <v>14</v>
      </c>
      <c r="EF58" s="184" t="s">
        <v>14</v>
      </c>
      <c r="EG58" s="184" t="s">
        <v>14</v>
      </c>
      <c r="EH58" s="184" t="s">
        <v>14</v>
      </c>
      <c r="EI58" s="184" t="s">
        <v>1522</v>
      </c>
      <c r="EJ58" s="184" t="s">
        <v>14</v>
      </c>
      <c r="EK58" s="185">
        <v>43798</v>
      </c>
      <c r="EL58" s="183" t="s">
        <v>1523</v>
      </c>
      <c r="EM58" s="173" t="s">
        <v>14</v>
      </c>
      <c r="EN58" s="177" t="s">
        <v>14</v>
      </c>
      <c r="EO58" s="177" t="s">
        <v>14</v>
      </c>
      <c r="EP58" s="177" t="s">
        <v>14</v>
      </c>
      <c r="EQ58" s="177" t="s">
        <v>1522</v>
      </c>
      <c r="ER58" s="177" t="s">
        <v>14</v>
      </c>
      <c r="ES58" s="174">
        <v>43798</v>
      </c>
      <c r="ET58" s="184" t="s">
        <v>2902</v>
      </c>
      <c r="EU58" s="184">
        <v>3714</v>
      </c>
      <c r="EV58" s="184" t="s">
        <v>2898</v>
      </c>
      <c r="EW58" s="184" t="s">
        <v>59</v>
      </c>
      <c r="EX58" s="184">
        <v>3</v>
      </c>
      <c r="EY58" s="184" t="s">
        <v>2900</v>
      </c>
      <c r="EZ58" s="184" t="s">
        <v>2899</v>
      </c>
      <c r="FA58" s="185">
        <v>44224</v>
      </c>
      <c r="FB58" s="183" t="s">
        <v>1519</v>
      </c>
      <c r="FC58" s="177">
        <v>5</v>
      </c>
      <c r="FD58" s="177" t="s">
        <v>1516</v>
      </c>
      <c r="FE58" s="177" t="s">
        <v>21</v>
      </c>
      <c r="FF58" s="177">
        <v>2</v>
      </c>
      <c r="FG58" s="177" t="s">
        <v>1518</v>
      </c>
      <c r="FH58" s="177" t="s">
        <v>1517</v>
      </c>
      <c r="FI58" s="174">
        <v>43798</v>
      </c>
      <c r="FJ58" s="183" t="s">
        <v>1531</v>
      </c>
      <c r="FK58" s="184" t="s">
        <v>14</v>
      </c>
      <c r="FL58" s="184" t="s">
        <v>14</v>
      </c>
      <c r="FM58" s="184" t="s">
        <v>14</v>
      </c>
      <c r="FN58" s="184" t="s">
        <v>14</v>
      </c>
      <c r="FO58" s="184" t="s">
        <v>1513</v>
      </c>
      <c r="FP58" s="181" t="s">
        <v>14</v>
      </c>
      <c r="FQ58" s="182">
        <v>43798</v>
      </c>
      <c r="FR58" s="183" t="s">
        <v>1532</v>
      </c>
      <c r="FS58" s="177" t="s">
        <v>14</v>
      </c>
      <c r="FT58" s="177" t="s">
        <v>14</v>
      </c>
      <c r="FU58" s="177" t="s">
        <v>14</v>
      </c>
      <c r="FV58" s="177" t="s">
        <v>14</v>
      </c>
      <c r="FW58" s="177" t="s">
        <v>1513</v>
      </c>
      <c r="FX58" s="177" t="s">
        <v>14</v>
      </c>
      <c r="FY58" s="174">
        <v>43798</v>
      </c>
      <c r="FZ58" s="184" t="s">
        <v>5325</v>
      </c>
      <c r="GA58" s="184">
        <v>0</v>
      </c>
      <c r="GB58" s="184" t="s">
        <v>4078</v>
      </c>
      <c r="GC58" s="184" t="s">
        <v>21</v>
      </c>
      <c r="GD58" s="184">
        <v>2</v>
      </c>
      <c r="GE58" s="184" t="s">
        <v>14</v>
      </c>
      <c r="GF58" s="184" t="s">
        <v>14</v>
      </c>
      <c r="GG58" s="185">
        <v>44361</v>
      </c>
      <c r="GH58" s="183" t="s">
        <v>5124</v>
      </c>
      <c r="GI58" s="177">
        <v>2</v>
      </c>
      <c r="GJ58" s="177" t="s">
        <v>4078</v>
      </c>
      <c r="GK58" s="177" t="s">
        <v>21</v>
      </c>
      <c r="GL58" s="177">
        <v>2</v>
      </c>
      <c r="GM58" s="177" t="s">
        <v>14</v>
      </c>
      <c r="GN58" s="177" t="s">
        <v>14</v>
      </c>
      <c r="GO58" s="174">
        <v>44358</v>
      </c>
      <c r="GP58" s="184" t="s">
        <v>5119</v>
      </c>
      <c r="GQ58" s="184">
        <v>2</v>
      </c>
      <c r="GR58" s="184" t="s">
        <v>4078</v>
      </c>
      <c r="GS58" s="184" t="s">
        <v>21</v>
      </c>
      <c r="GT58" s="184">
        <v>2</v>
      </c>
      <c r="GU58" s="184" t="s">
        <v>14</v>
      </c>
      <c r="GV58" s="184" t="s">
        <v>14</v>
      </c>
      <c r="GW58" s="185">
        <v>44358</v>
      </c>
      <c r="GX58" s="183" t="s">
        <v>5326</v>
      </c>
      <c r="GY58" s="177">
        <v>0</v>
      </c>
      <c r="GZ58" s="177" t="s">
        <v>4078</v>
      </c>
      <c r="HA58" s="177" t="s">
        <v>21</v>
      </c>
      <c r="HB58" s="177">
        <v>2</v>
      </c>
      <c r="HC58" s="177" t="s">
        <v>14</v>
      </c>
      <c r="HD58" s="177" t="s">
        <v>14</v>
      </c>
      <c r="HE58" s="174">
        <v>44361</v>
      </c>
      <c r="HF58" s="184" t="s">
        <v>5118</v>
      </c>
      <c r="HG58" s="184">
        <v>2</v>
      </c>
      <c r="HH58" s="184" t="s">
        <v>4078</v>
      </c>
      <c r="HI58" s="184" t="s">
        <v>21</v>
      </c>
      <c r="HJ58" s="184">
        <v>2</v>
      </c>
      <c r="HK58" s="184" t="s">
        <v>14</v>
      </c>
      <c r="HL58" s="184" t="s">
        <v>14</v>
      </c>
      <c r="HM58" s="185">
        <v>44358</v>
      </c>
      <c r="HN58" s="183" t="s">
        <v>5123</v>
      </c>
      <c r="HO58" s="177">
        <v>2</v>
      </c>
      <c r="HP58" s="177" t="s">
        <v>4078</v>
      </c>
      <c r="HQ58" s="177" t="s">
        <v>21</v>
      </c>
      <c r="HR58" s="177">
        <v>2</v>
      </c>
      <c r="HS58" s="177" t="s">
        <v>14</v>
      </c>
      <c r="HT58" s="177" t="s">
        <v>14</v>
      </c>
      <c r="HU58" s="174">
        <v>44358</v>
      </c>
      <c r="HV58" s="184" t="s">
        <v>5120</v>
      </c>
      <c r="HW58" s="184">
        <v>1</v>
      </c>
      <c r="HX58" s="184" t="s">
        <v>4078</v>
      </c>
      <c r="HY58" s="184" t="s">
        <v>21</v>
      </c>
      <c r="HZ58" s="184">
        <v>2</v>
      </c>
      <c r="IA58" s="184" t="s">
        <v>14</v>
      </c>
      <c r="IB58" s="184" t="s">
        <v>14</v>
      </c>
      <c r="IC58" s="185">
        <v>44358</v>
      </c>
      <c r="ID58" s="183" t="s">
        <v>5122</v>
      </c>
      <c r="IE58" s="177">
        <v>0</v>
      </c>
      <c r="IF58" s="177" t="s">
        <v>4078</v>
      </c>
      <c r="IG58" s="177" t="s">
        <v>21</v>
      </c>
      <c r="IH58" s="177">
        <v>2</v>
      </c>
      <c r="II58" s="177" t="s">
        <v>14</v>
      </c>
      <c r="IJ58" s="177" t="s">
        <v>14</v>
      </c>
      <c r="IK58" s="174">
        <v>44358</v>
      </c>
      <c r="IL58" s="184" t="s">
        <v>5121</v>
      </c>
      <c r="IM58" s="184">
        <v>2</v>
      </c>
      <c r="IN58" s="184" t="s">
        <v>4078</v>
      </c>
      <c r="IO58" s="184" t="s">
        <v>21</v>
      </c>
      <c r="IP58" s="184">
        <v>2</v>
      </c>
      <c r="IQ58" s="184" t="s">
        <v>14</v>
      </c>
      <c r="IR58" s="184" t="s">
        <v>14</v>
      </c>
      <c r="IS58" s="185">
        <v>44358</v>
      </c>
    </row>
    <row r="59" spans="1:253" s="179" customFormat="1" ht="12.75" customHeight="1" x14ac:dyDescent="0.2">
      <c r="A59" s="179" t="s">
        <v>1540</v>
      </c>
      <c r="B59" s="179" t="s">
        <v>7777</v>
      </c>
      <c r="C59" s="179" t="s">
        <v>1541</v>
      </c>
      <c r="D59" s="179" t="s">
        <v>1512</v>
      </c>
      <c r="E59" s="179" t="s">
        <v>7296</v>
      </c>
      <c r="F59" s="179" t="s">
        <v>1563</v>
      </c>
      <c r="G59" s="172">
        <v>114329000</v>
      </c>
      <c r="H59" s="173" t="s">
        <v>1536</v>
      </c>
      <c r="I59" s="173" t="s">
        <v>21</v>
      </c>
      <c r="J59" s="173">
        <v>2</v>
      </c>
      <c r="K59" s="173" t="s">
        <v>1562</v>
      </c>
      <c r="L59" s="173" t="s">
        <v>1537</v>
      </c>
      <c r="M59" s="174">
        <v>43798</v>
      </c>
      <c r="N59" s="183" t="s">
        <v>1553</v>
      </c>
      <c r="O59" s="175">
        <v>1078234</v>
      </c>
      <c r="P59" s="175" t="s">
        <v>1551</v>
      </c>
      <c r="Q59" s="175" t="s">
        <v>21</v>
      </c>
      <c r="R59" s="175">
        <v>2</v>
      </c>
      <c r="S59" s="175" t="s">
        <v>1552</v>
      </c>
      <c r="T59" s="175" t="s">
        <v>1526</v>
      </c>
      <c r="U59" s="176">
        <v>43798</v>
      </c>
      <c r="V59" s="183" t="s">
        <v>1642</v>
      </c>
      <c r="W59" s="173">
        <v>70024000</v>
      </c>
      <c r="X59" s="173" t="s">
        <v>1640</v>
      </c>
      <c r="Y59" s="173" t="s">
        <v>59</v>
      </c>
      <c r="Z59" s="173">
        <v>3</v>
      </c>
      <c r="AA59" s="173" t="s">
        <v>1641</v>
      </c>
      <c r="AB59" s="173" t="s">
        <v>1633</v>
      </c>
      <c r="AC59" s="174">
        <v>43811</v>
      </c>
      <c r="AD59" s="183" t="s">
        <v>1639</v>
      </c>
      <c r="AE59" s="181" t="s">
        <v>14</v>
      </c>
      <c r="AF59" s="181" t="s">
        <v>14</v>
      </c>
      <c r="AG59" s="181" t="s">
        <v>59</v>
      </c>
      <c r="AH59" s="181">
        <v>3</v>
      </c>
      <c r="AI59" s="181" t="s">
        <v>1638</v>
      </c>
      <c r="AJ59" s="181" t="s">
        <v>14</v>
      </c>
      <c r="AK59" s="182">
        <v>43811</v>
      </c>
      <c r="AL59" s="183" t="s">
        <v>1557</v>
      </c>
      <c r="AM59" s="173">
        <v>351000</v>
      </c>
      <c r="AN59" s="173" t="s">
        <v>1554</v>
      </c>
      <c r="AO59" s="173" t="s">
        <v>21</v>
      </c>
      <c r="AP59" s="173">
        <v>2</v>
      </c>
      <c r="AQ59" s="173" t="s">
        <v>1556</v>
      </c>
      <c r="AR59" s="173" t="s">
        <v>1555</v>
      </c>
      <c r="AS59" s="174">
        <v>43798</v>
      </c>
      <c r="AT59" s="184" t="s">
        <v>1550</v>
      </c>
      <c r="AU59" s="181" t="s">
        <v>14</v>
      </c>
      <c r="AV59" s="181" t="s">
        <v>14</v>
      </c>
      <c r="AW59" s="181" t="s">
        <v>14</v>
      </c>
      <c r="AX59" s="181" t="s">
        <v>14</v>
      </c>
      <c r="AY59" s="181" t="s">
        <v>1549</v>
      </c>
      <c r="AZ59" s="181" t="s">
        <v>14</v>
      </c>
      <c r="BA59" s="182">
        <v>43798</v>
      </c>
      <c r="BB59" s="183" t="s">
        <v>1548</v>
      </c>
      <c r="BC59" s="173" t="s">
        <v>14</v>
      </c>
      <c r="BD59" s="173" t="s">
        <v>14</v>
      </c>
      <c r="BE59" s="173" t="s">
        <v>14</v>
      </c>
      <c r="BF59" s="173" t="s">
        <v>14</v>
      </c>
      <c r="BG59" s="173" t="s">
        <v>14</v>
      </c>
      <c r="BH59" s="173" t="s">
        <v>14</v>
      </c>
      <c r="BI59" s="174">
        <v>43798</v>
      </c>
      <c r="BJ59" s="184" t="s">
        <v>2906</v>
      </c>
      <c r="BK59" s="184">
        <v>3454</v>
      </c>
      <c r="BL59" s="184" t="s">
        <v>2903</v>
      </c>
      <c r="BM59" s="184" t="s">
        <v>59</v>
      </c>
      <c r="BN59" s="184">
        <v>3</v>
      </c>
      <c r="BO59" s="184" t="s">
        <v>2905</v>
      </c>
      <c r="BP59" s="181" t="s">
        <v>2904</v>
      </c>
      <c r="BQ59" s="185">
        <v>44224</v>
      </c>
      <c r="BR59" s="183" t="s">
        <v>1542</v>
      </c>
      <c r="BS59" s="177" t="s">
        <v>14</v>
      </c>
      <c r="BT59" s="177" t="s">
        <v>14</v>
      </c>
      <c r="BU59" s="177" t="s">
        <v>14</v>
      </c>
      <c r="BV59" s="177" t="s">
        <v>14</v>
      </c>
      <c r="BW59" s="177" t="s">
        <v>784</v>
      </c>
      <c r="BX59" s="177" t="s">
        <v>14</v>
      </c>
      <c r="BY59" s="174">
        <v>43798</v>
      </c>
      <c r="BZ59" s="184" t="s">
        <v>1543</v>
      </c>
      <c r="CA59" s="184" t="s">
        <v>14</v>
      </c>
      <c r="CB59" s="184" t="s">
        <v>14</v>
      </c>
      <c r="CC59" s="184" t="s">
        <v>14</v>
      </c>
      <c r="CD59" s="184" t="s">
        <v>14</v>
      </c>
      <c r="CE59" s="184" t="s">
        <v>784</v>
      </c>
      <c r="CF59" s="184" t="s">
        <v>14</v>
      </c>
      <c r="CG59" s="185">
        <v>43798</v>
      </c>
      <c r="CH59" s="183" t="s">
        <v>8053</v>
      </c>
      <c r="CI59" s="184" t="e">
        <v>#N/A</v>
      </c>
      <c r="CJ59" s="184" t="e">
        <v>#N/A</v>
      </c>
      <c r="CK59" s="184" t="e">
        <v>#N/A</v>
      </c>
      <c r="CL59" s="184" t="e">
        <v>#N/A</v>
      </c>
      <c r="CM59" s="184" t="e">
        <v>#N/A</v>
      </c>
      <c r="CN59" s="184" t="e">
        <v>#N/A</v>
      </c>
      <c r="CO59" s="186" t="e">
        <v>#N/A</v>
      </c>
      <c r="CP59" s="184" t="s">
        <v>1545</v>
      </c>
      <c r="CQ59" s="177" t="s">
        <v>14</v>
      </c>
      <c r="CR59" s="177" t="s">
        <v>14</v>
      </c>
      <c r="CS59" s="177" t="s">
        <v>14</v>
      </c>
      <c r="CT59" s="177" t="s">
        <v>14</v>
      </c>
      <c r="CU59" s="177" t="s">
        <v>784</v>
      </c>
      <c r="CV59" s="177" t="s">
        <v>14</v>
      </c>
      <c r="CW59" s="174">
        <v>43798</v>
      </c>
      <c r="CX59" s="184" t="s">
        <v>8054</v>
      </c>
      <c r="CY59" s="181" t="s">
        <v>14</v>
      </c>
      <c r="CZ59" s="181" t="s">
        <v>14</v>
      </c>
      <c r="DA59" s="181" t="s">
        <v>14</v>
      </c>
      <c r="DB59" s="181" t="s">
        <v>14</v>
      </c>
      <c r="DC59" s="181" t="s">
        <v>1546</v>
      </c>
      <c r="DD59" s="181" t="s">
        <v>14</v>
      </c>
      <c r="DE59" s="187">
        <v>43811</v>
      </c>
      <c r="DF59" s="183" t="s">
        <v>1636</v>
      </c>
      <c r="DG59" s="173" t="s">
        <v>14</v>
      </c>
      <c r="DH59" s="177" t="s">
        <v>14</v>
      </c>
      <c r="DI59" s="177" t="s">
        <v>14</v>
      </c>
      <c r="DJ59" s="177" t="s">
        <v>14</v>
      </c>
      <c r="DK59" s="177" t="s">
        <v>1546</v>
      </c>
      <c r="DL59" s="177" t="s">
        <v>14</v>
      </c>
      <c r="DM59" s="174">
        <v>43811</v>
      </c>
      <c r="DN59" s="184" t="s">
        <v>1561</v>
      </c>
      <c r="DO59" s="181" t="s">
        <v>14</v>
      </c>
      <c r="DP59" s="184" t="s">
        <v>14</v>
      </c>
      <c r="DQ59" s="184" t="s">
        <v>14</v>
      </c>
      <c r="DR59" s="184" t="s">
        <v>14</v>
      </c>
      <c r="DS59" s="184" t="s">
        <v>1546</v>
      </c>
      <c r="DT59" s="184" t="s">
        <v>14</v>
      </c>
      <c r="DU59" s="185">
        <v>43798</v>
      </c>
      <c r="DV59" s="183" t="s">
        <v>1637</v>
      </c>
      <c r="DW59" s="173" t="s">
        <v>14</v>
      </c>
      <c r="DX59" s="177" t="s">
        <v>14</v>
      </c>
      <c r="DY59" s="177" t="s">
        <v>14</v>
      </c>
      <c r="DZ59" s="177" t="s">
        <v>14</v>
      </c>
      <c r="EA59" s="177" t="s">
        <v>1546</v>
      </c>
      <c r="EB59" s="177" t="s">
        <v>14</v>
      </c>
      <c r="EC59" s="174">
        <v>43811</v>
      </c>
      <c r="ED59" s="184" t="s">
        <v>1560</v>
      </c>
      <c r="EE59" s="181" t="s">
        <v>14</v>
      </c>
      <c r="EF59" s="184" t="s">
        <v>14</v>
      </c>
      <c r="EG59" s="184" t="s">
        <v>14</v>
      </c>
      <c r="EH59" s="184" t="s">
        <v>14</v>
      </c>
      <c r="EI59" s="184" t="s">
        <v>1546</v>
      </c>
      <c r="EJ59" s="184" t="s">
        <v>14</v>
      </c>
      <c r="EK59" s="185">
        <v>43798</v>
      </c>
      <c r="EL59" s="183" t="s">
        <v>1547</v>
      </c>
      <c r="EM59" s="173" t="s">
        <v>14</v>
      </c>
      <c r="EN59" s="177" t="s">
        <v>14</v>
      </c>
      <c r="EO59" s="177" t="s">
        <v>14</v>
      </c>
      <c r="EP59" s="177" t="s">
        <v>14</v>
      </c>
      <c r="EQ59" s="177" t="s">
        <v>1546</v>
      </c>
      <c r="ER59" s="177" t="s">
        <v>14</v>
      </c>
      <c r="ES59" s="174">
        <v>43798</v>
      </c>
      <c r="ET59" s="184" t="s">
        <v>2907</v>
      </c>
      <c r="EU59" s="184">
        <v>3714</v>
      </c>
      <c r="EV59" s="184" t="s">
        <v>2898</v>
      </c>
      <c r="EW59" s="184" t="s">
        <v>59</v>
      </c>
      <c r="EX59" s="184">
        <v>3</v>
      </c>
      <c r="EY59" s="184" t="s">
        <v>2900</v>
      </c>
      <c r="EZ59" s="184" t="s">
        <v>2899</v>
      </c>
      <c r="FA59" s="185">
        <v>44224</v>
      </c>
      <c r="FB59" s="183" t="s">
        <v>1544</v>
      </c>
      <c r="FC59" s="177">
        <v>4</v>
      </c>
      <c r="FD59" s="177" t="s">
        <v>14</v>
      </c>
      <c r="FE59" s="177" t="s">
        <v>14</v>
      </c>
      <c r="FF59" s="177" t="s">
        <v>14</v>
      </c>
      <c r="FG59" s="177" t="s">
        <v>1518</v>
      </c>
      <c r="FH59" s="177" t="s">
        <v>14</v>
      </c>
      <c r="FI59" s="174">
        <v>43798</v>
      </c>
      <c r="FJ59" s="183" t="s">
        <v>1558</v>
      </c>
      <c r="FK59" s="184" t="s">
        <v>14</v>
      </c>
      <c r="FL59" s="184" t="s">
        <v>14</v>
      </c>
      <c r="FM59" s="184" t="s">
        <v>14</v>
      </c>
      <c r="FN59" s="184" t="s">
        <v>14</v>
      </c>
      <c r="FO59" s="184" t="s">
        <v>14</v>
      </c>
      <c r="FP59" s="181" t="s">
        <v>14</v>
      </c>
      <c r="FQ59" s="182">
        <v>43798</v>
      </c>
      <c r="FR59" s="183" t="s">
        <v>1559</v>
      </c>
      <c r="FS59" s="177" t="s">
        <v>14</v>
      </c>
      <c r="FT59" s="177" t="s">
        <v>14</v>
      </c>
      <c r="FU59" s="177" t="s">
        <v>14</v>
      </c>
      <c r="FV59" s="177" t="s">
        <v>14</v>
      </c>
      <c r="FW59" s="177" t="s">
        <v>14</v>
      </c>
      <c r="FX59" s="177" t="s">
        <v>14</v>
      </c>
      <c r="FY59" s="174">
        <v>43798</v>
      </c>
      <c r="FZ59" s="184" t="s">
        <v>5328</v>
      </c>
      <c r="GA59" s="184">
        <v>0</v>
      </c>
      <c r="GB59" s="184" t="s">
        <v>4078</v>
      </c>
      <c r="GC59" s="184" t="s">
        <v>21</v>
      </c>
      <c r="GD59" s="184">
        <v>2</v>
      </c>
      <c r="GE59" s="184" t="s">
        <v>14</v>
      </c>
      <c r="GF59" s="184" t="s">
        <v>14</v>
      </c>
      <c r="GG59" s="185">
        <v>44361</v>
      </c>
      <c r="GH59" s="183" t="s">
        <v>5334</v>
      </c>
      <c r="GI59" s="177">
        <v>2</v>
      </c>
      <c r="GJ59" s="177" t="s">
        <v>4078</v>
      </c>
      <c r="GK59" s="177" t="s">
        <v>21</v>
      </c>
      <c r="GL59" s="177">
        <v>2</v>
      </c>
      <c r="GM59" s="177" t="s">
        <v>14</v>
      </c>
      <c r="GN59" s="177" t="s">
        <v>14</v>
      </c>
      <c r="GO59" s="174">
        <v>44361</v>
      </c>
      <c r="GP59" s="184" t="s">
        <v>5329</v>
      </c>
      <c r="GQ59" s="184">
        <v>1</v>
      </c>
      <c r="GR59" s="184" t="s">
        <v>4078</v>
      </c>
      <c r="GS59" s="184" t="s">
        <v>21</v>
      </c>
      <c r="GT59" s="184">
        <v>2</v>
      </c>
      <c r="GU59" s="184" t="s">
        <v>14</v>
      </c>
      <c r="GV59" s="184" t="s">
        <v>14</v>
      </c>
      <c r="GW59" s="185">
        <v>44361</v>
      </c>
      <c r="GX59" s="183" t="s">
        <v>5335</v>
      </c>
      <c r="GY59" s="177">
        <v>0</v>
      </c>
      <c r="GZ59" s="177" t="s">
        <v>4078</v>
      </c>
      <c r="HA59" s="177" t="s">
        <v>21</v>
      </c>
      <c r="HB59" s="177">
        <v>2</v>
      </c>
      <c r="HC59" s="177" t="s">
        <v>14</v>
      </c>
      <c r="HD59" s="177" t="s">
        <v>14</v>
      </c>
      <c r="HE59" s="174">
        <v>44361</v>
      </c>
      <c r="HF59" s="184" t="s">
        <v>5327</v>
      </c>
      <c r="HG59" s="184">
        <v>0</v>
      </c>
      <c r="HH59" s="184" t="s">
        <v>4078</v>
      </c>
      <c r="HI59" s="184" t="s">
        <v>21</v>
      </c>
      <c r="HJ59" s="184">
        <v>2</v>
      </c>
      <c r="HK59" s="184" t="s">
        <v>14</v>
      </c>
      <c r="HL59" s="184" t="s">
        <v>14</v>
      </c>
      <c r="HM59" s="185">
        <v>44361</v>
      </c>
      <c r="HN59" s="183" t="s">
        <v>5333</v>
      </c>
      <c r="HO59" s="177">
        <v>2</v>
      </c>
      <c r="HP59" s="177" t="s">
        <v>4078</v>
      </c>
      <c r="HQ59" s="177" t="s">
        <v>21</v>
      </c>
      <c r="HR59" s="177">
        <v>2</v>
      </c>
      <c r="HS59" s="177" t="s">
        <v>14</v>
      </c>
      <c r="HT59" s="177" t="s">
        <v>14</v>
      </c>
      <c r="HU59" s="174">
        <v>44361</v>
      </c>
      <c r="HV59" s="184" t="s">
        <v>5330</v>
      </c>
      <c r="HW59" s="184">
        <v>1</v>
      </c>
      <c r="HX59" s="184" t="s">
        <v>4078</v>
      </c>
      <c r="HY59" s="184" t="s">
        <v>21</v>
      </c>
      <c r="HZ59" s="184">
        <v>2</v>
      </c>
      <c r="IA59" s="184" t="s">
        <v>14</v>
      </c>
      <c r="IB59" s="184" t="s">
        <v>14</v>
      </c>
      <c r="IC59" s="185">
        <v>44361</v>
      </c>
      <c r="ID59" s="183" t="s">
        <v>5332</v>
      </c>
      <c r="IE59" s="177">
        <v>0</v>
      </c>
      <c r="IF59" s="177" t="s">
        <v>4078</v>
      </c>
      <c r="IG59" s="177" t="s">
        <v>21</v>
      </c>
      <c r="IH59" s="177">
        <v>2</v>
      </c>
      <c r="II59" s="177" t="s">
        <v>14</v>
      </c>
      <c r="IJ59" s="177" t="s">
        <v>14</v>
      </c>
      <c r="IK59" s="174">
        <v>44361</v>
      </c>
      <c r="IL59" s="184" t="s">
        <v>5331</v>
      </c>
      <c r="IM59" s="184">
        <v>1</v>
      </c>
      <c r="IN59" s="184" t="s">
        <v>4078</v>
      </c>
      <c r="IO59" s="184" t="s">
        <v>21</v>
      </c>
      <c r="IP59" s="184">
        <v>2</v>
      </c>
      <c r="IQ59" s="184" t="s">
        <v>14</v>
      </c>
      <c r="IR59" s="184" t="s">
        <v>14</v>
      </c>
      <c r="IS59" s="185">
        <v>44361</v>
      </c>
    </row>
    <row r="60" spans="1:253" s="179" customFormat="1" ht="12.75" customHeight="1" x14ac:dyDescent="0.2">
      <c r="A60" s="179" t="s">
        <v>1564</v>
      </c>
      <c r="B60" s="179" t="s">
        <v>7685</v>
      </c>
      <c r="C60" s="179" t="s">
        <v>1565</v>
      </c>
      <c r="D60" s="179" t="s">
        <v>1512</v>
      </c>
      <c r="E60" s="179" t="s">
        <v>7296</v>
      </c>
      <c r="F60" s="179" t="s">
        <v>1588</v>
      </c>
      <c r="G60" s="172">
        <v>114329000</v>
      </c>
      <c r="H60" s="173" t="s">
        <v>1586</v>
      </c>
      <c r="I60" s="173" t="s">
        <v>21</v>
      </c>
      <c r="J60" s="173">
        <v>2</v>
      </c>
      <c r="K60" s="173" t="s">
        <v>1587</v>
      </c>
      <c r="L60" s="173" t="s">
        <v>1537</v>
      </c>
      <c r="M60" s="174">
        <v>43798</v>
      </c>
      <c r="N60" s="183" t="s">
        <v>1582</v>
      </c>
      <c r="O60" s="175">
        <v>1437306</v>
      </c>
      <c r="P60" s="175" t="s">
        <v>1579</v>
      </c>
      <c r="Q60" s="175" t="s">
        <v>21</v>
      </c>
      <c r="R60" s="175">
        <v>2</v>
      </c>
      <c r="S60" s="175" t="s">
        <v>1581</v>
      </c>
      <c r="T60" s="175" t="s">
        <v>1580</v>
      </c>
      <c r="U60" s="176">
        <v>43798</v>
      </c>
      <c r="V60" s="183" t="s">
        <v>1653</v>
      </c>
      <c r="W60" s="173">
        <v>70840000</v>
      </c>
      <c r="X60" s="173" t="s">
        <v>1650</v>
      </c>
      <c r="Y60" s="173" t="s">
        <v>59</v>
      </c>
      <c r="Z60" s="173">
        <v>3</v>
      </c>
      <c r="AA60" s="173" t="s">
        <v>1652</v>
      </c>
      <c r="AB60" s="173" t="s">
        <v>1651</v>
      </c>
      <c r="AC60" s="174">
        <v>43811</v>
      </c>
      <c r="AD60" s="183" t="s">
        <v>1648</v>
      </c>
      <c r="AE60" s="181">
        <v>275000</v>
      </c>
      <c r="AF60" s="181" t="s">
        <v>627</v>
      </c>
      <c r="AG60" s="181" t="s">
        <v>59</v>
      </c>
      <c r="AH60" s="181">
        <v>3</v>
      </c>
      <c r="AI60" s="181" t="s">
        <v>1647</v>
      </c>
      <c r="AJ60" s="181" t="s">
        <v>1646</v>
      </c>
      <c r="AK60" s="182">
        <v>43811</v>
      </c>
      <c r="AL60" s="183" t="s">
        <v>1649</v>
      </c>
      <c r="AM60" s="173">
        <v>275000</v>
      </c>
      <c r="AN60" s="173" t="s">
        <v>627</v>
      </c>
      <c r="AO60" s="173" t="s">
        <v>59</v>
      </c>
      <c r="AP60" s="173">
        <v>3</v>
      </c>
      <c r="AQ60" s="173" t="s">
        <v>1647</v>
      </c>
      <c r="AR60" s="173" t="s">
        <v>1646</v>
      </c>
      <c r="AS60" s="174">
        <v>43811</v>
      </c>
      <c r="AT60" s="184" t="s">
        <v>1578</v>
      </c>
      <c r="AU60" s="181" t="s">
        <v>14</v>
      </c>
      <c r="AV60" s="181" t="s">
        <v>14</v>
      </c>
      <c r="AW60" s="181" t="s">
        <v>14</v>
      </c>
      <c r="AX60" s="181" t="s">
        <v>14</v>
      </c>
      <c r="AY60" s="181" t="s">
        <v>1576</v>
      </c>
      <c r="AZ60" s="181" t="s">
        <v>1575</v>
      </c>
      <c r="BA60" s="182">
        <v>43798</v>
      </c>
      <c r="BB60" s="183" t="s">
        <v>1577</v>
      </c>
      <c r="BC60" s="173" t="s">
        <v>14</v>
      </c>
      <c r="BD60" s="173" t="s">
        <v>14</v>
      </c>
      <c r="BE60" s="173" t="s">
        <v>14</v>
      </c>
      <c r="BF60" s="173" t="s">
        <v>14</v>
      </c>
      <c r="BG60" s="173" t="s">
        <v>1576</v>
      </c>
      <c r="BH60" s="173" t="s">
        <v>1575</v>
      </c>
      <c r="BI60" s="174">
        <v>43798</v>
      </c>
      <c r="BJ60" s="184" t="s">
        <v>2911</v>
      </c>
      <c r="BK60" s="184">
        <v>233</v>
      </c>
      <c r="BL60" s="184" t="s">
        <v>2909</v>
      </c>
      <c r="BM60" s="184" t="s">
        <v>59</v>
      </c>
      <c r="BN60" s="184">
        <v>3</v>
      </c>
      <c r="BO60" s="184" t="s">
        <v>2910</v>
      </c>
      <c r="BP60" s="181" t="s">
        <v>2146</v>
      </c>
      <c r="BQ60" s="185">
        <v>44224</v>
      </c>
      <c r="BR60" s="183" t="s">
        <v>1566</v>
      </c>
      <c r="BS60" s="177" t="s">
        <v>14</v>
      </c>
      <c r="BT60" s="177" t="s">
        <v>14</v>
      </c>
      <c r="BU60" s="177" t="s">
        <v>14</v>
      </c>
      <c r="BV60" s="177" t="s">
        <v>14</v>
      </c>
      <c r="BW60" s="177" t="s">
        <v>14</v>
      </c>
      <c r="BX60" s="177" t="s">
        <v>14</v>
      </c>
      <c r="BY60" s="174">
        <v>43798</v>
      </c>
      <c r="BZ60" s="184" t="s">
        <v>1567</v>
      </c>
      <c r="CA60" s="184" t="s">
        <v>14</v>
      </c>
      <c r="CB60" s="184" t="s">
        <v>14</v>
      </c>
      <c r="CC60" s="184" t="s">
        <v>14</v>
      </c>
      <c r="CD60" s="184" t="s">
        <v>14</v>
      </c>
      <c r="CE60" s="184" t="s">
        <v>14</v>
      </c>
      <c r="CF60" s="184" t="s">
        <v>14</v>
      </c>
      <c r="CG60" s="185">
        <v>43798</v>
      </c>
      <c r="CH60" s="183" t="s">
        <v>8055</v>
      </c>
      <c r="CI60" s="184" t="e">
        <v>#N/A</v>
      </c>
      <c r="CJ60" s="184" t="e">
        <v>#N/A</v>
      </c>
      <c r="CK60" s="184" t="e">
        <v>#N/A</v>
      </c>
      <c r="CL60" s="184" t="e">
        <v>#N/A</v>
      </c>
      <c r="CM60" s="184" t="e">
        <v>#N/A</v>
      </c>
      <c r="CN60" s="184" t="e">
        <v>#N/A</v>
      </c>
      <c r="CO60" s="186" t="e">
        <v>#N/A</v>
      </c>
      <c r="CP60" s="184" t="s">
        <v>1572</v>
      </c>
      <c r="CQ60" s="177" t="s">
        <v>14</v>
      </c>
      <c r="CR60" s="177" t="s">
        <v>14</v>
      </c>
      <c r="CS60" s="177" t="s">
        <v>14</v>
      </c>
      <c r="CT60" s="177" t="s">
        <v>14</v>
      </c>
      <c r="CU60" s="177" t="s">
        <v>14</v>
      </c>
      <c r="CV60" s="177" t="s">
        <v>14</v>
      </c>
      <c r="CW60" s="174">
        <v>43798</v>
      </c>
      <c r="CX60" s="184" t="s">
        <v>8056</v>
      </c>
      <c r="CY60" s="181" t="s">
        <v>14</v>
      </c>
      <c r="CZ60" s="181" t="s">
        <v>1338</v>
      </c>
      <c r="DA60" s="181" t="s">
        <v>14</v>
      </c>
      <c r="DB60" s="181" t="s">
        <v>14</v>
      </c>
      <c r="DC60" s="181" t="s">
        <v>1643</v>
      </c>
      <c r="DD60" s="181" t="s">
        <v>1338</v>
      </c>
      <c r="DE60" s="187">
        <v>43811</v>
      </c>
      <c r="DF60" s="183" t="s">
        <v>1644</v>
      </c>
      <c r="DG60" s="173" t="s">
        <v>14</v>
      </c>
      <c r="DH60" s="177" t="s">
        <v>1338</v>
      </c>
      <c r="DI60" s="177" t="s">
        <v>14</v>
      </c>
      <c r="DJ60" s="177" t="s">
        <v>14</v>
      </c>
      <c r="DK60" s="177" t="s">
        <v>1643</v>
      </c>
      <c r="DL60" s="177" t="s">
        <v>1338</v>
      </c>
      <c r="DM60" s="174">
        <v>43811</v>
      </c>
      <c r="DN60" s="184" t="s">
        <v>1654</v>
      </c>
      <c r="DO60" s="181" t="s">
        <v>14</v>
      </c>
      <c r="DP60" s="184" t="s">
        <v>1338</v>
      </c>
      <c r="DQ60" s="184" t="s">
        <v>14</v>
      </c>
      <c r="DR60" s="184" t="s">
        <v>14</v>
      </c>
      <c r="DS60" s="184" t="s">
        <v>1643</v>
      </c>
      <c r="DT60" s="184" t="s">
        <v>1338</v>
      </c>
      <c r="DU60" s="185">
        <v>43811</v>
      </c>
      <c r="DV60" s="183" t="s">
        <v>1645</v>
      </c>
      <c r="DW60" s="173" t="s">
        <v>14</v>
      </c>
      <c r="DX60" s="177" t="s">
        <v>1338</v>
      </c>
      <c r="DY60" s="177" t="s">
        <v>14</v>
      </c>
      <c r="DZ60" s="177" t="s">
        <v>14</v>
      </c>
      <c r="EA60" s="177" t="s">
        <v>1643</v>
      </c>
      <c r="EB60" s="177" t="s">
        <v>1338</v>
      </c>
      <c r="EC60" s="174">
        <v>43811</v>
      </c>
      <c r="ED60" s="184" t="s">
        <v>1585</v>
      </c>
      <c r="EE60" s="181" t="s">
        <v>14</v>
      </c>
      <c r="EF60" s="184" t="s">
        <v>14</v>
      </c>
      <c r="EG60" s="184" t="s">
        <v>14</v>
      </c>
      <c r="EH60" s="184" t="s">
        <v>14</v>
      </c>
      <c r="EI60" s="184" t="s">
        <v>1573</v>
      </c>
      <c r="EJ60" s="184" t="s">
        <v>14</v>
      </c>
      <c r="EK60" s="185">
        <v>43798</v>
      </c>
      <c r="EL60" s="183" t="s">
        <v>1574</v>
      </c>
      <c r="EM60" s="173" t="s">
        <v>14</v>
      </c>
      <c r="EN60" s="177" t="s">
        <v>14</v>
      </c>
      <c r="EO60" s="177" t="s">
        <v>14</v>
      </c>
      <c r="EP60" s="177" t="s">
        <v>14</v>
      </c>
      <c r="EQ60" s="177" t="s">
        <v>1573</v>
      </c>
      <c r="ER60" s="177" t="s">
        <v>14</v>
      </c>
      <c r="ES60" s="174">
        <v>43798</v>
      </c>
      <c r="ET60" s="184" t="s">
        <v>2908</v>
      </c>
      <c r="EU60" s="184">
        <v>3714</v>
      </c>
      <c r="EV60" s="184" t="s">
        <v>2898</v>
      </c>
      <c r="EW60" s="184" t="s">
        <v>59</v>
      </c>
      <c r="EX60" s="184">
        <v>3</v>
      </c>
      <c r="EY60" s="184" t="s">
        <v>2900</v>
      </c>
      <c r="EZ60" s="184" t="s">
        <v>2899</v>
      </c>
      <c r="FA60" s="185">
        <v>44224</v>
      </c>
      <c r="FB60" s="183" t="s">
        <v>1571</v>
      </c>
      <c r="FC60" s="177">
        <v>3</v>
      </c>
      <c r="FD60" s="177" t="s">
        <v>1568</v>
      </c>
      <c r="FE60" s="177" t="s">
        <v>41</v>
      </c>
      <c r="FF60" s="177">
        <v>1</v>
      </c>
      <c r="FG60" s="177" t="s">
        <v>1570</v>
      </c>
      <c r="FH60" s="177" t="s">
        <v>1569</v>
      </c>
      <c r="FI60" s="174">
        <v>43798</v>
      </c>
      <c r="FJ60" s="183" t="s">
        <v>1583</v>
      </c>
      <c r="FK60" s="184" t="s">
        <v>14</v>
      </c>
      <c r="FL60" s="184" t="s">
        <v>14</v>
      </c>
      <c r="FM60" s="184" t="s">
        <v>14</v>
      </c>
      <c r="FN60" s="184" t="s">
        <v>14</v>
      </c>
      <c r="FO60" s="184" t="s">
        <v>14</v>
      </c>
      <c r="FP60" s="181" t="s">
        <v>14</v>
      </c>
      <c r="FQ60" s="182">
        <v>43798</v>
      </c>
      <c r="FR60" s="183" t="s">
        <v>1584</v>
      </c>
      <c r="FS60" s="177" t="s">
        <v>14</v>
      </c>
      <c r="FT60" s="177" t="s">
        <v>14</v>
      </c>
      <c r="FU60" s="177" t="s">
        <v>14</v>
      </c>
      <c r="FV60" s="177" t="s">
        <v>14</v>
      </c>
      <c r="FW60" s="177" t="s">
        <v>14</v>
      </c>
      <c r="FX60" s="177" t="s">
        <v>14</v>
      </c>
      <c r="FY60" s="174">
        <v>43798</v>
      </c>
      <c r="FZ60" s="184" t="s">
        <v>5337</v>
      </c>
      <c r="GA60" s="184">
        <v>0</v>
      </c>
      <c r="GB60" s="184" t="s">
        <v>4078</v>
      </c>
      <c r="GC60" s="184" t="s">
        <v>21</v>
      </c>
      <c r="GD60" s="184">
        <v>2</v>
      </c>
      <c r="GE60" s="184" t="s">
        <v>14</v>
      </c>
      <c r="GF60" s="184" t="s">
        <v>14</v>
      </c>
      <c r="GG60" s="185">
        <v>44361</v>
      </c>
      <c r="GH60" s="183" t="s">
        <v>5343</v>
      </c>
      <c r="GI60" s="177">
        <v>2</v>
      </c>
      <c r="GJ60" s="177" t="s">
        <v>4078</v>
      </c>
      <c r="GK60" s="177" t="s">
        <v>21</v>
      </c>
      <c r="GL60" s="177">
        <v>2</v>
      </c>
      <c r="GM60" s="177" t="s">
        <v>14</v>
      </c>
      <c r="GN60" s="177" t="s">
        <v>14</v>
      </c>
      <c r="GO60" s="174">
        <v>44361</v>
      </c>
      <c r="GP60" s="184" t="s">
        <v>5338</v>
      </c>
      <c r="GQ60" s="184">
        <v>1</v>
      </c>
      <c r="GR60" s="184" t="s">
        <v>4078</v>
      </c>
      <c r="GS60" s="184" t="s">
        <v>21</v>
      </c>
      <c r="GT60" s="184">
        <v>2</v>
      </c>
      <c r="GU60" s="184" t="s">
        <v>14</v>
      </c>
      <c r="GV60" s="184" t="s">
        <v>14</v>
      </c>
      <c r="GW60" s="185">
        <v>44361</v>
      </c>
      <c r="GX60" s="183" t="s">
        <v>5344</v>
      </c>
      <c r="GY60" s="177">
        <v>0</v>
      </c>
      <c r="GZ60" s="177" t="s">
        <v>4078</v>
      </c>
      <c r="HA60" s="177" t="s">
        <v>21</v>
      </c>
      <c r="HB60" s="177">
        <v>2</v>
      </c>
      <c r="HC60" s="177" t="s">
        <v>14</v>
      </c>
      <c r="HD60" s="177" t="s">
        <v>14</v>
      </c>
      <c r="HE60" s="174">
        <v>44361</v>
      </c>
      <c r="HF60" s="184" t="s">
        <v>5336</v>
      </c>
      <c r="HG60" s="184">
        <v>0</v>
      </c>
      <c r="HH60" s="184" t="s">
        <v>4078</v>
      </c>
      <c r="HI60" s="184" t="s">
        <v>21</v>
      </c>
      <c r="HJ60" s="184">
        <v>2</v>
      </c>
      <c r="HK60" s="184" t="s">
        <v>14</v>
      </c>
      <c r="HL60" s="184" t="s">
        <v>14</v>
      </c>
      <c r="HM60" s="185">
        <v>44361</v>
      </c>
      <c r="HN60" s="183" t="s">
        <v>5342</v>
      </c>
      <c r="HO60" s="177">
        <v>3</v>
      </c>
      <c r="HP60" s="177" t="s">
        <v>4078</v>
      </c>
      <c r="HQ60" s="177" t="s">
        <v>21</v>
      </c>
      <c r="HR60" s="177">
        <v>2</v>
      </c>
      <c r="HS60" s="177" t="s">
        <v>14</v>
      </c>
      <c r="HT60" s="177" t="s">
        <v>14</v>
      </c>
      <c r="HU60" s="174">
        <v>44361</v>
      </c>
      <c r="HV60" s="184" t="s">
        <v>5339</v>
      </c>
      <c r="HW60" s="184">
        <v>1</v>
      </c>
      <c r="HX60" s="184" t="s">
        <v>4078</v>
      </c>
      <c r="HY60" s="184" t="s">
        <v>21</v>
      </c>
      <c r="HZ60" s="184">
        <v>2</v>
      </c>
      <c r="IA60" s="184" t="s">
        <v>14</v>
      </c>
      <c r="IB60" s="184" t="s">
        <v>14</v>
      </c>
      <c r="IC60" s="185">
        <v>44361</v>
      </c>
      <c r="ID60" s="183" t="s">
        <v>5341</v>
      </c>
      <c r="IE60" s="177">
        <v>0</v>
      </c>
      <c r="IF60" s="177" t="s">
        <v>4078</v>
      </c>
      <c r="IG60" s="177" t="s">
        <v>21</v>
      </c>
      <c r="IH60" s="177">
        <v>2</v>
      </c>
      <c r="II60" s="177" t="s">
        <v>14</v>
      </c>
      <c r="IJ60" s="177" t="s">
        <v>14</v>
      </c>
      <c r="IK60" s="174">
        <v>44361</v>
      </c>
      <c r="IL60" s="184" t="s">
        <v>5340</v>
      </c>
      <c r="IM60" s="184">
        <v>1</v>
      </c>
      <c r="IN60" s="184" t="s">
        <v>4078</v>
      </c>
      <c r="IO60" s="184" t="s">
        <v>21</v>
      </c>
      <c r="IP60" s="184">
        <v>2</v>
      </c>
      <c r="IQ60" s="184" t="s">
        <v>14</v>
      </c>
      <c r="IR60" s="184" t="s">
        <v>14</v>
      </c>
      <c r="IS60" s="185">
        <v>44361</v>
      </c>
    </row>
    <row r="61" spans="1:253" s="179" customFormat="1" ht="12.75" customHeight="1" x14ac:dyDescent="0.2">
      <c r="A61" s="179" t="s">
        <v>10</v>
      </c>
      <c r="B61" s="179" t="s">
        <v>7672</v>
      </c>
      <c r="C61" s="179" t="s">
        <v>11</v>
      </c>
      <c r="D61" s="179" t="s">
        <v>12</v>
      </c>
      <c r="E61" s="179" t="s">
        <v>7301</v>
      </c>
      <c r="F61" s="179" t="s">
        <v>3480</v>
      </c>
      <c r="G61" s="172">
        <v>20402000</v>
      </c>
      <c r="H61" s="173" t="s">
        <v>3477</v>
      </c>
      <c r="I61" s="173" t="s">
        <v>21</v>
      </c>
      <c r="J61" s="173">
        <v>2</v>
      </c>
      <c r="K61" s="173" t="s">
        <v>3479</v>
      </c>
      <c r="L61" s="173" t="s">
        <v>3478</v>
      </c>
      <c r="M61" s="174">
        <v>44267</v>
      </c>
      <c r="N61" s="183" t="s">
        <v>2285</v>
      </c>
      <c r="O61" s="175">
        <v>1220190</v>
      </c>
      <c r="P61" s="175" t="s">
        <v>2279</v>
      </c>
      <c r="Q61" s="175" t="s">
        <v>41</v>
      </c>
      <c r="R61" s="175">
        <v>1</v>
      </c>
      <c r="S61" s="175" t="s">
        <v>2284</v>
      </c>
      <c r="T61" s="175" t="s">
        <v>2283</v>
      </c>
      <c r="U61" s="176">
        <v>44109</v>
      </c>
      <c r="V61" s="183" t="s">
        <v>3482</v>
      </c>
      <c r="W61" s="173">
        <v>20402000</v>
      </c>
      <c r="X61" s="173" t="s">
        <v>3477</v>
      </c>
      <c r="Y61" s="173" t="s">
        <v>21</v>
      </c>
      <c r="Z61" s="173">
        <v>2</v>
      </c>
      <c r="AA61" s="173" t="s">
        <v>3481</v>
      </c>
      <c r="AB61" s="173" t="s">
        <v>3478</v>
      </c>
      <c r="AC61" s="174">
        <v>44267</v>
      </c>
      <c r="AD61" s="183" t="s">
        <v>3486</v>
      </c>
      <c r="AE61" s="181">
        <v>11712000</v>
      </c>
      <c r="AF61" s="181" t="s">
        <v>3483</v>
      </c>
      <c r="AG61" s="181" t="s">
        <v>21</v>
      </c>
      <c r="AH61" s="181">
        <v>2</v>
      </c>
      <c r="AI61" s="181" t="s">
        <v>3485</v>
      </c>
      <c r="AJ61" s="181" t="s">
        <v>3484</v>
      </c>
      <c r="AK61" s="182">
        <v>44267</v>
      </c>
      <c r="AL61" s="183" t="s">
        <v>6492</v>
      </c>
      <c r="AM61" s="173">
        <v>1178000</v>
      </c>
      <c r="AN61" s="173" t="s">
        <v>6489</v>
      </c>
      <c r="AO61" s="173" t="s">
        <v>41</v>
      </c>
      <c r="AP61" s="173">
        <v>1</v>
      </c>
      <c r="AQ61" s="173" t="s">
        <v>6491</v>
      </c>
      <c r="AR61" s="173" t="s">
        <v>6490</v>
      </c>
      <c r="AS61" s="174">
        <v>44404</v>
      </c>
      <c r="AT61" s="184" t="s">
        <v>1376</v>
      </c>
      <c r="AU61" s="181" t="s">
        <v>14</v>
      </c>
      <c r="AV61" s="181" t="s">
        <v>14</v>
      </c>
      <c r="AW61" s="181" t="s">
        <v>14</v>
      </c>
      <c r="AX61" s="181" t="s">
        <v>14</v>
      </c>
      <c r="AY61" s="181" t="s">
        <v>1375</v>
      </c>
      <c r="AZ61" s="181" t="s">
        <v>14</v>
      </c>
      <c r="BA61" s="182">
        <v>43707</v>
      </c>
      <c r="BB61" s="183" t="s">
        <v>1213</v>
      </c>
      <c r="BC61" s="173">
        <v>44056</v>
      </c>
      <c r="BD61" s="173" t="s">
        <v>1211</v>
      </c>
      <c r="BE61" s="173" t="s">
        <v>59</v>
      </c>
      <c r="BF61" s="173">
        <v>3</v>
      </c>
      <c r="BG61" s="173">
        <v>0</v>
      </c>
      <c r="BH61" s="173" t="s">
        <v>1212</v>
      </c>
      <c r="BI61" s="174">
        <v>43642</v>
      </c>
      <c r="BJ61" s="184" t="s">
        <v>6495</v>
      </c>
      <c r="BK61" s="184">
        <v>739</v>
      </c>
      <c r="BL61" s="184" t="s">
        <v>6493</v>
      </c>
      <c r="BM61" s="184" t="s">
        <v>41</v>
      </c>
      <c r="BN61" s="184">
        <v>1</v>
      </c>
      <c r="BO61" s="184" t="s">
        <v>6494</v>
      </c>
      <c r="BP61" s="181" t="s">
        <v>3683</v>
      </c>
      <c r="BQ61" s="185">
        <v>44404</v>
      </c>
      <c r="BR61" s="183" t="s">
        <v>16</v>
      </c>
      <c r="BS61" s="177" t="s">
        <v>14</v>
      </c>
      <c r="BT61" s="177">
        <v>0</v>
      </c>
      <c r="BU61" s="177" t="s">
        <v>14</v>
      </c>
      <c r="BV61" s="177" t="s">
        <v>14</v>
      </c>
      <c r="BW61" s="177" t="s">
        <v>15</v>
      </c>
      <c r="BX61" s="177">
        <v>0</v>
      </c>
      <c r="BY61" s="174">
        <v>43489</v>
      </c>
      <c r="BZ61" s="184" t="s">
        <v>19</v>
      </c>
      <c r="CA61" s="184" t="s">
        <v>14</v>
      </c>
      <c r="CB61" s="184">
        <v>0</v>
      </c>
      <c r="CC61" s="184" t="s">
        <v>14</v>
      </c>
      <c r="CD61" s="184" t="s">
        <v>14</v>
      </c>
      <c r="CE61" s="184" t="s">
        <v>15</v>
      </c>
      <c r="CF61" s="184">
        <v>0</v>
      </c>
      <c r="CG61" s="185">
        <v>43489</v>
      </c>
      <c r="CH61" s="183" t="s">
        <v>8057</v>
      </c>
      <c r="CI61" s="184" t="e">
        <v>#N/A</v>
      </c>
      <c r="CJ61" s="184" t="e">
        <v>#N/A</v>
      </c>
      <c r="CK61" s="184" t="e">
        <v>#N/A</v>
      </c>
      <c r="CL61" s="184" t="e">
        <v>#N/A</v>
      </c>
      <c r="CM61" s="184" t="e">
        <v>#N/A</v>
      </c>
      <c r="CN61" s="184" t="e">
        <v>#N/A</v>
      </c>
      <c r="CO61" s="186" t="e">
        <v>#N/A</v>
      </c>
      <c r="CP61" s="184" t="s">
        <v>25</v>
      </c>
      <c r="CQ61" s="177" t="s">
        <v>14</v>
      </c>
      <c r="CR61" s="177">
        <v>0</v>
      </c>
      <c r="CS61" s="177" t="s">
        <v>14</v>
      </c>
      <c r="CT61" s="177" t="s">
        <v>14</v>
      </c>
      <c r="CU61" s="177" t="s">
        <v>15</v>
      </c>
      <c r="CV61" s="177">
        <v>0</v>
      </c>
      <c r="CW61" s="174">
        <v>43489</v>
      </c>
      <c r="CX61" s="184" t="s">
        <v>3487</v>
      </c>
      <c r="CY61" s="181">
        <v>5900000</v>
      </c>
      <c r="CZ61" s="181" t="s">
        <v>3483</v>
      </c>
      <c r="DA61" s="181" t="s">
        <v>21</v>
      </c>
      <c r="DB61" s="181">
        <v>2</v>
      </c>
      <c r="DC61" s="181" t="s">
        <v>3488</v>
      </c>
      <c r="DD61" s="181" t="s">
        <v>3484</v>
      </c>
      <c r="DE61" s="187">
        <v>44267</v>
      </c>
      <c r="DF61" s="183" t="s">
        <v>3489</v>
      </c>
      <c r="DG61" s="173">
        <v>8691000</v>
      </c>
      <c r="DH61" s="177" t="s">
        <v>3483</v>
      </c>
      <c r="DI61" s="177" t="s">
        <v>21</v>
      </c>
      <c r="DJ61" s="177">
        <v>2</v>
      </c>
      <c r="DK61" s="177" t="s">
        <v>3488</v>
      </c>
      <c r="DL61" s="177" t="s">
        <v>3484</v>
      </c>
      <c r="DM61" s="174">
        <v>44267</v>
      </c>
      <c r="DN61" s="184" t="s">
        <v>3490</v>
      </c>
      <c r="DO61" s="181">
        <v>5812000</v>
      </c>
      <c r="DP61" s="184" t="s">
        <v>3483</v>
      </c>
      <c r="DQ61" s="184" t="s">
        <v>21</v>
      </c>
      <c r="DR61" s="184">
        <v>2</v>
      </c>
      <c r="DS61" s="184" t="s">
        <v>3488</v>
      </c>
      <c r="DT61" s="184" t="s">
        <v>3484</v>
      </c>
      <c r="DU61" s="185">
        <v>44267</v>
      </c>
      <c r="DV61" s="183" t="s">
        <v>3491</v>
      </c>
      <c r="DW61" s="173">
        <v>3700000</v>
      </c>
      <c r="DX61" s="177" t="s">
        <v>3483</v>
      </c>
      <c r="DY61" s="177" t="s">
        <v>21</v>
      </c>
      <c r="DZ61" s="177">
        <v>2</v>
      </c>
      <c r="EA61" s="177" t="s">
        <v>3488</v>
      </c>
      <c r="EB61" s="177" t="s">
        <v>3484</v>
      </c>
      <c r="EC61" s="174">
        <v>44267</v>
      </c>
      <c r="ED61" s="184" t="s">
        <v>3492</v>
      </c>
      <c r="EE61" s="181">
        <v>2200000</v>
      </c>
      <c r="EF61" s="184" t="s">
        <v>3483</v>
      </c>
      <c r="EG61" s="184" t="s">
        <v>21</v>
      </c>
      <c r="EH61" s="184">
        <v>2</v>
      </c>
      <c r="EI61" s="184" t="s">
        <v>3488</v>
      </c>
      <c r="EJ61" s="184" t="s">
        <v>3484</v>
      </c>
      <c r="EK61" s="185">
        <v>44267</v>
      </c>
      <c r="EL61" s="183" t="s">
        <v>3493</v>
      </c>
      <c r="EM61" s="173">
        <v>0</v>
      </c>
      <c r="EN61" s="177" t="s">
        <v>3483</v>
      </c>
      <c r="EO61" s="177" t="s">
        <v>21</v>
      </c>
      <c r="EP61" s="177">
        <v>2</v>
      </c>
      <c r="EQ61" s="177" t="s">
        <v>3488</v>
      </c>
      <c r="ER61" s="177" t="s">
        <v>3484</v>
      </c>
      <c r="ES61" s="174">
        <v>44267</v>
      </c>
      <c r="ET61" s="184" t="s">
        <v>3745</v>
      </c>
      <c r="EU61" s="184">
        <v>974</v>
      </c>
      <c r="EV61" s="184" t="s">
        <v>3682</v>
      </c>
      <c r="EW61" s="184" t="s">
        <v>21</v>
      </c>
      <c r="EX61" s="184">
        <v>2</v>
      </c>
      <c r="EY61" s="184" t="s">
        <v>3744</v>
      </c>
      <c r="EZ61" s="184" t="s">
        <v>720</v>
      </c>
      <c r="FA61" s="185">
        <v>44281</v>
      </c>
      <c r="FB61" s="183" t="s">
        <v>23</v>
      </c>
      <c r="FC61" s="177">
        <v>5</v>
      </c>
      <c r="FD61" s="177">
        <v>0</v>
      </c>
      <c r="FE61" s="177" t="s">
        <v>21</v>
      </c>
      <c r="FF61" s="177">
        <v>2</v>
      </c>
      <c r="FG61" s="177" t="s">
        <v>22</v>
      </c>
      <c r="FH61" s="177">
        <v>0</v>
      </c>
      <c r="FI61" s="174">
        <v>43489</v>
      </c>
      <c r="FJ61" s="183" t="s">
        <v>27</v>
      </c>
      <c r="FK61" s="184" t="s">
        <v>14</v>
      </c>
      <c r="FL61" s="184">
        <v>0</v>
      </c>
      <c r="FM61" s="184" t="s">
        <v>14</v>
      </c>
      <c r="FN61" s="184" t="s">
        <v>14</v>
      </c>
      <c r="FO61" s="184" t="s">
        <v>15</v>
      </c>
      <c r="FP61" s="181">
        <v>0</v>
      </c>
      <c r="FQ61" s="182">
        <v>43489</v>
      </c>
      <c r="FR61" s="183" t="s">
        <v>29</v>
      </c>
      <c r="FS61" s="177" t="s">
        <v>14</v>
      </c>
      <c r="FT61" s="177">
        <v>0</v>
      </c>
      <c r="FU61" s="177" t="s">
        <v>14</v>
      </c>
      <c r="FV61" s="177" t="s">
        <v>14</v>
      </c>
      <c r="FW61" s="177" t="s">
        <v>15</v>
      </c>
      <c r="FX61" s="177">
        <v>0</v>
      </c>
      <c r="FY61" s="174">
        <v>43489</v>
      </c>
      <c r="FZ61" s="184" t="s">
        <v>4659</v>
      </c>
      <c r="GA61" s="184">
        <v>0</v>
      </c>
      <c r="GB61" s="184" t="s">
        <v>4078</v>
      </c>
      <c r="GC61" s="184" t="s">
        <v>21</v>
      </c>
      <c r="GD61" s="184">
        <v>2</v>
      </c>
      <c r="GE61" s="184" t="s">
        <v>14</v>
      </c>
      <c r="GF61" s="184" t="s">
        <v>14</v>
      </c>
      <c r="GG61" s="185">
        <v>44354</v>
      </c>
      <c r="GH61" s="183" t="s">
        <v>4665</v>
      </c>
      <c r="GI61" s="177">
        <v>3</v>
      </c>
      <c r="GJ61" s="177" t="s">
        <v>4078</v>
      </c>
      <c r="GK61" s="177" t="s">
        <v>21</v>
      </c>
      <c r="GL61" s="177">
        <v>2</v>
      </c>
      <c r="GM61" s="177" t="s">
        <v>14</v>
      </c>
      <c r="GN61" s="177" t="s">
        <v>14</v>
      </c>
      <c r="GO61" s="174">
        <v>44354</v>
      </c>
      <c r="GP61" s="184" t="s">
        <v>4660</v>
      </c>
      <c r="GQ61" s="184">
        <v>2</v>
      </c>
      <c r="GR61" s="184" t="s">
        <v>4078</v>
      </c>
      <c r="GS61" s="184" t="s">
        <v>21</v>
      </c>
      <c r="GT61" s="184">
        <v>2</v>
      </c>
      <c r="GU61" s="184" t="s">
        <v>14</v>
      </c>
      <c r="GV61" s="184" t="s">
        <v>14</v>
      </c>
      <c r="GW61" s="185">
        <v>44354</v>
      </c>
      <c r="GX61" s="183" t="s">
        <v>4666</v>
      </c>
      <c r="GY61" s="177">
        <v>3</v>
      </c>
      <c r="GZ61" s="177" t="s">
        <v>4078</v>
      </c>
      <c r="HA61" s="177" t="s">
        <v>21</v>
      </c>
      <c r="HB61" s="177">
        <v>2</v>
      </c>
      <c r="HC61" s="177" t="s">
        <v>14</v>
      </c>
      <c r="HD61" s="177" t="s">
        <v>14</v>
      </c>
      <c r="HE61" s="174">
        <v>44354</v>
      </c>
      <c r="HF61" s="184" t="s">
        <v>4658</v>
      </c>
      <c r="HG61" s="184">
        <v>2</v>
      </c>
      <c r="HH61" s="184" t="s">
        <v>4078</v>
      </c>
      <c r="HI61" s="184" t="s">
        <v>21</v>
      </c>
      <c r="HJ61" s="184">
        <v>2</v>
      </c>
      <c r="HK61" s="184" t="s">
        <v>14</v>
      </c>
      <c r="HL61" s="184" t="s">
        <v>14</v>
      </c>
      <c r="HM61" s="185">
        <v>44354</v>
      </c>
      <c r="HN61" s="183" t="s">
        <v>4664</v>
      </c>
      <c r="HO61" s="177">
        <v>3</v>
      </c>
      <c r="HP61" s="177" t="s">
        <v>4078</v>
      </c>
      <c r="HQ61" s="177" t="s">
        <v>21</v>
      </c>
      <c r="HR61" s="177">
        <v>2</v>
      </c>
      <c r="HS61" s="177" t="s">
        <v>14</v>
      </c>
      <c r="HT61" s="177" t="s">
        <v>14</v>
      </c>
      <c r="HU61" s="174">
        <v>44354</v>
      </c>
      <c r="HV61" s="184" t="s">
        <v>4661</v>
      </c>
      <c r="HW61" s="184">
        <v>3</v>
      </c>
      <c r="HX61" s="184" t="s">
        <v>4078</v>
      </c>
      <c r="HY61" s="184" t="s">
        <v>21</v>
      </c>
      <c r="HZ61" s="184">
        <v>2</v>
      </c>
      <c r="IA61" s="184" t="s">
        <v>14</v>
      </c>
      <c r="IB61" s="184" t="s">
        <v>14</v>
      </c>
      <c r="IC61" s="185">
        <v>44354</v>
      </c>
      <c r="ID61" s="183" t="s">
        <v>4663</v>
      </c>
      <c r="IE61" s="177">
        <v>1</v>
      </c>
      <c r="IF61" s="177" t="s">
        <v>4078</v>
      </c>
      <c r="IG61" s="177" t="s">
        <v>21</v>
      </c>
      <c r="IH61" s="177">
        <v>2</v>
      </c>
      <c r="II61" s="177" t="s">
        <v>14</v>
      </c>
      <c r="IJ61" s="177" t="s">
        <v>14</v>
      </c>
      <c r="IK61" s="174">
        <v>44354</v>
      </c>
      <c r="IL61" s="184" t="s">
        <v>4662</v>
      </c>
      <c r="IM61" s="184">
        <v>3</v>
      </c>
      <c r="IN61" s="184" t="s">
        <v>4078</v>
      </c>
      <c r="IO61" s="184" t="s">
        <v>21</v>
      </c>
      <c r="IP61" s="184">
        <v>2</v>
      </c>
      <c r="IQ61" s="184" t="s">
        <v>14</v>
      </c>
      <c r="IR61" s="184" t="s">
        <v>14</v>
      </c>
      <c r="IS61" s="185">
        <v>44354</v>
      </c>
    </row>
    <row r="62" spans="1:253" s="179" customFormat="1" ht="12.75" customHeight="1" x14ac:dyDescent="0.2">
      <c r="A62" s="179" t="s">
        <v>1926</v>
      </c>
      <c r="B62" s="179" t="s">
        <v>7695</v>
      </c>
      <c r="C62" s="179" t="s">
        <v>1927</v>
      </c>
      <c r="D62" s="179" t="s">
        <v>498</v>
      </c>
      <c r="E62" s="179" t="s">
        <v>7304</v>
      </c>
      <c r="F62" s="179" t="s">
        <v>6468</v>
      </c>
      <c r="G62" s="172">
        <v>52240000</v>
      </c>
      <c r="H62" s="173" t="s">
        <v>6465</v>
      </c>
      <c r="I62" s="173" t="s">
        <v>41</v>
      </c>
      <c r="J62" s="173">
        <v>1</v>
      </c>
      <c r="K62" s="173" t="s">
        <v>6467</v>
      </c>
      <c r="L62" s="173" t="s">
        <v>6466</v>
      </c>
      <c r="M62" s="174">
        <v>44404</v>
      </c>
      <c r="N62" s="183" t="s">
        <v>6499</v>
      </c>
      <c r="O62" s="175">
        <v>570261</v>
      </c>
      <c r="P62" s="175" t="s">
        <v>6496</v>
      </c>
      <c r="Q62" s="175" t="s">
        <v>21</v>
      </c>
      <c r="R62" s="175">
        <v>2</v>
      </c>
      <c r="S62" s="175" t="s">
        <v>6498</v>
      </c>
      <c r="T62" s="175" t="s">
        <v>6497</v>
      </c>
      <c r="U62" s="176">
        <v>44405</v>
      </c>
      <c r="V62" s="183" t="s">
        <v>6503</v>
      </c>
      <c r="W62" s="173">
        <v>41946000</v>
      </c>
      <c r="X62" s="173" t="s">
        <v>6500</v>
      </c>
      <c r="Y62" s="173" t="s">
        <v>21</v>
      </c>
      <c r="Z62" s="173">
        <v>2</v>
      </c>
      <c r="AA62" s="173" t="s">
        <v>6502</v>
      </c>
      <c r="AB62" s="173" t="s">
        <v>6501</v>
      </c>
      <c r="AC62" s="174">
        <v>44405</v>
      </c>
      <c r="AD62" s="183" t="s">
        <v>5624</v>
      </c>
      <c r="AE62" s="181">
        <v>5314000</v>
      </c>
      <c r="AF62" s="181" t="s">
        <v>5621</v>
      </c>
      <c r="AG62" s="181" t="s">
        <v>21</v>
      </c>
      <c r="AH62" s="181">
        <v>2</v>
      </c>
      <c r="AI62" s="181" t="s">
        <v>5623</v>
      </c>
      <c r="AJ62" s="181" t="s">
        <v>5622</v>
      </c>
      <c r="AK62" s="182">
        <v>44375</v>
      </c>
      <c r="AL62" s="183" t="s">
        <v>6916</v>
      </c>
      <c r="AM62" s="173">
        <v>1624000</v>
      </c>
      <c r="AN62" s="173" t="s">
        <v>6913</v>
      </c>
      <c r="AO62" s="173" t="s">
        <v>21</v>
      </c>
      <c r="AP62" s="173">
        <v>2</v>
      </c>
      <c r="AQ62" s="173" t="s">
        <v>6915</v>
      </c>
      <c r="AR62" s="173" t="s">
        <v>6914</v>
      </c>
      <c r="AS62" s="174">
        <v>44439</v>
      </c>
      <c r="AT62" s="184" t="s">
        <v>1932</v>
      </c>
      <c r="AU62" s="181" t="s">
        <v>14</v>
      </c>
      <c r="AV62" s="181" t="s">
        <v>14</v>
      </c>
      <c r="AW62" s="181" t="s">
        <v>14</v>
      </c>
      <c r="AX62" s="181" t="s">
        <v>14</v>
      </c>
      <c r="AY62" s="181" t="s">
        <v>14</v>
      </c>
      <c r="AZ62" s="181" t="s">
        <v>14</v>
      </c>
      <c r="BA62" s="182">
        <v>43920</v>
      </c>
      <c r="BB62" s="183" t="s">
        <v>1931</v>
      </c>
      <c r="BC62" s="173" t="s">
        <v>14</v>
      </c>
      <c r="BD62" s="173" t="s">
        <v>14</v>
      </c>
      <c r="BE62" s="173" t="s">
        <v>14</v>
      </c>
      <c r="BF62" s="173" t="s">
        <v>14</v>
      </c>
      <c r="BG62" s="173" t="s">
        <v>14</v>
      </c>
      <c r="BH62" s="173" t="s">
        <v>14</v>
      </c>
      <c r="BI62" s="174">
        <v>43920</v>
      </c>
      <c r="BJ62" s="184" t="s">
        <v>6873</v>
      </c>
      <c r="BK62" s="184">
        <v>3263</v>
      </c>
      <c r="BL62" s="184" t="s">
        <v>6523</v>
      </c>
      <c r="BM62" s="184" t="s">
        <v>21</v>
      </c>
      <c r="BN62" s="184">
        <v>2</v>
      </c>
      <c r="BO62" s="184" t="s">
        <v>6872</v>
      </c>
      <c r="BP62" s="181" t="s">
        <v>3683</v>
      </c>
      <c r="BQ62" s="185">
        <v>44431</v>
      </c>
      <c r="BR62" s="183" t="s">
        <v>1928</v>
      </c>
      <c r="BS62" s="177" t="s">
        <v>14</v>
      </c>
      <c r="BT62" s="177" t="s">
        <v>14</v>
      </c>
      <c r="BU62" s="177" t="s">
        <v>14</v>
      </c>
      <c r="BV62" s="177" t="s">
        <v>14</v>
      </c>
      <c r="BW62" s="177" t="s">
        <v>14</v>
      </c>
      <c r="BX62" s="177" t="s">
        <v>14</v>
      </c>
      <c r="BY62" s="174">
        <v>43920</v>
      </c>
      <c r="BZ62" s="184" t="s">
        <v>1929</v>
      </c>
      <c r="CA62" s="184" t="s">
        <v>14</v>
      </c>
      <c r="CB62" s="184" t="s">
        <v>14</v>
      </c>
      <c r="CC62" s="184" t="s">
        <v>14</v>
      </c>
      <c r="CD62" s="184" t="s">
        <v>14</v>
      </c>
      <c r="CE62" s="184" t="s">
        <v>14</v>
      </c>
      <c r="CF62" s="184" t="s">
        <v>14</v>
      </c>
      <c r="CG62" s="185">
        <v>43920</v>
      </c>
      <c r="CH62" s="183" t="s">
        <v>8058</v>
      </c>
      <c r="CI62" s="184" t="e">
        <v>#N/A</v>
      </c>
      <c r="CJ62" s="184" t="e">
        <v>#N/A</v>
      </c>
      <c r="CK62" s="184" t="e">
        <v>#N/A</v>
      </c>
      <c r="CL62" s="184" t="e">
        <v>#N/A</v>
      </c>
      <c r="CM62" s="184" t="e">
        <v>#N/A</v>
      </c>
      <c r="CN62" s="184" t="e">
        <v>#N/A</v>
      </c>
      <c r="CO62" s="186" t="e">
        <v>#N/A</v>
      </c>
      <c r="CP62" s="184" t="s">
        <v>1930</v>
      </c>
      <c r="CQ62" s="177" t="s">
        <v>14</v>
      </c>
      <c r="CR62" s="177" t="s">
        <v>14</v>
      </c>
      <c r="CS62" s="177" t="s">
        <v>14</v>
      </c>
      <c r="CT62" s="177" t="s">
        <v>14</v>
      </c>
      <c r="CU62" s="177" t="s">
        <v>14</v>
      </c>
      <c r="CV62" s="177" t="s">
        <v>14</v>
      </c>
      <c r="CW62" s="174">
        <v>43920</v>
      </c>
      <c r="CX62" s="184" t="s">
        <v>6464</v>
      </c>
      <c r="CY62" s="181">
        <v>3695000</v>
      </c>
      <c r="CZ62" s="181" t="s">
        <v>6506</v>
      </c>
      <c r="DA62" s="181" t="s">
        <v>21</v>
      </c>
      <c r="DB62" s="181">
        <v>2</v>
      </c>
      <c r="DC62" s="181" t="s">
        <v>6508</v>
      </c>
      <c r="DD62" s="181" t="s">
        <v>6507</v>
      </c>
      <c r="DE62" s="187">
        <v>44405</v>
      </c>
      <c r="DF62" s="183" t="s">
        <v>6505</v>
      </c>
      <c r="DG62" s="173">
        <v>34822000</v>
      </c>
      <c r="DH62" s="177" t="s">
        <v>6500</v>
      </c>
      <c r="DI62" s="177" t="s">
        <v>21</v>
      </c>
      <c r="DJ62" s="177">
        <v>2</v>
      </c>
      <c r="DK62" s="177" t="s">
        <v>6504</v>
      </c>
      <c r="DL62" s="177" t="s">
        <v>6501</v>
      </c>
      <c r="DM62" s="174">
        <v>44405</v>
      </c>
      <c r="DN62" s="184" t="s">
        <v>5628</v>
      </c>
      <c r="DO62" s="181">
        <v>3619000</v>
      </c>
      <c r="DP62" s="184" t="s">
        <v>5625</v>
      </c>
      <c r="DQ62" s="184" t="s">
        <v>21</v>
      </c>
      <c r="DR62" s="184">
        <v>2</v>
      </c>
      <c r="DS62" s="184" t="s">
        <v>5627</v>
      </c>
      <c r="DT62" s="184" t="s">
        <v>5626</v>
      </c>
      <c r="DU62" s="185">
        <v>44375</v>
      </c>
      <c r="DV62" s="183" t="s">
        <v>6509</v>
      </c>
      <c r="DW62" s="173">
        <v>3047000</v>
      </c>
      <c r="DX62" s="177" t="s">
        <v>6506</v>
      </c>
      <c r="DY62" s="177" t="s">
        <v>21</v>
      </c>
      <c r="DZ62" s="177">
        <v>2</v>
      </c>
      <c r="EA62" s="177" t="s">
        <v>6508</v>
      </c>
      <c r="EB62" s="177" t="s">
        <v>6507</v>
      </c>
      <c r="EC62" s="174">
        <v>44405</v>
      </c>
      <c r="ED62" s="184" t="s">
        <v>3317</v>
      </c>
      <c r="EE62" s="181">
        <v>498000</v>
      </c>
      <c r="EF62" s="184" t="s">
        <v>3314</v>
      </c>
      <c r="EG62" s="184" t="s">
        <v>21</v>
      </c>
      <c r="EH62" s="184">
        <v>2</v>
      </c>
      <c r="EI62" s="184" t="s">
        <v>3316</v>
      </c>
      <c r="EJ62" s="184" t="s">
        <v>3315</v>
      </c>
      <c r="EK62" s="185">
        <v>44228</v>
      </c>
      <c r="EL62" s="183" t="s">
        <v>3318</v>
      </c>
      <c r="EM62" s="173">
        <v>150000</v>
      </c>
      <c r="EN62" s="177" t="s">
        <v>3314</v>
      </c>
      <c r="EO62" s="177" t="s">
        <v>21</v>
      </c>
      <c r="EP62" s="177">
        <v>2</v>
      </c>
      <c r="EQ62" s="177" t="s">
        <v>3316</v>
      </c>
      <c r="ER62" s="177" t="s">
        <v>3315</v>
      </c>
      <c r="ES62" s="174">
        <v>44228</v>
      </c>
      <c r="ET62" s="184" t="s">
        <v>6874</v>
      </c>
      <c r="EU62" s="184">
        <v>3263</v>
      </c>
      <c r="EV62" s="184" t="s">
        <v>6523</v>
      </c>
      <c r="EW62" s="184" t="s">
        <v>21</v>
      </c>
      <c r="EX62" s="184">
        <v>2</v>
      </c>
      <c r="EY62" s="184" t="s">
        <v>6872</v>
      </c>
      <c r="EZ62" s="184" t="s">
        <v>3683</v>
      </c>
      <c r="FA62" s="185">
        <v>44431</v>
      </c>
      <c r="FB62" s="183" t="s">
        <v>3320</v>
      </c>
      <c r="FC62" s="177">
        <v>4</v>
      </c>
      <c r="FD62" s="177" t="s">
        <v>3314</v>
      </c>
      <c r="FE62" s="177" t="s">
        <v>21</v>
      </c>
      <c r="FF62" s="177">
        <v>2</v>
      </c>
      <c r="FG62" s="177" t="s">
        <v>3319</v>
      </c>
      <c r="FH62" s="177" t="s">
        <v>3315</v>
      </c>
      <c r="FI62" s="174">
        <v>44228</v>
      </c>
      <c r="FJ62" s="183" t="s">
        <v>1933</v>
      </c>
      <c r="FK62" s="184" t="s">
        <v>14</v>
      </c>
      <c r="FL62" s="184" t="s">
        <v>14</v>
      </c>
      <c r="FM62" s="184" t="s">
        <v>14</v>
      </c>
      <c r="FN62" s="184" t="s">
        <v>14</v>
      </c>
      <c r="FO62" s="184" t="s">
        <v>14</v>
      </c>
      <c r="FP62" s="181" t="s">
        <v>14</v>
      </c>
      <c r="FQ62" s="182">
        <v>43920</v>
      </c>
      <c r="FR62" s="183" t="s">
        <v>1934</v>
      </c>
      <c r="FS62" s="177" t="s">
        <v>14</v>
      </c>
      <c r="FT62" s="177" t="s">
        <v>14</v>
      </c>
      <c r="FU62" s="177" t="s">
        <v>14</v>
      </c>
      <c r="FV62" s="177" t="s">
        <v>14</v>
      </c>
      <c r="FW62" s="177" t="s">
        <v>14</v>
      </c>
      <c r="FX62" s="177" t="s">
        <v>14</v>
      </c>
      <c r="FY62" s="174">
        <v>43920</v>
      </c>
      <c r="FZ62" s="184" t="s">
        <v>4737</v>
      </c>
      <c r="GA62" s="184">
        <v>2</v>
      </c>
      <c r="GB62" s="184" t="s">
        <v>4078</v>
      </c>
      <c r="GC62" s="184" t="s">
        <v>21</v>
      </c>
      <c r="GD62" s="184">
        <v>2</v>
      </c>
      <c r="GE62" s="184" t="s">
        <v>14</v>
      </c>
      <c r="GF62" s="184" t="s">
        <v>14</v>
      </c>
      <c r="GG62" s="185">
        <v>44355</v>
      </c>
      <c r="GH62" s="183" t="s">
        <v>4743</v>
      </c>
      <c r="GI62" s="177">
        <v>3</v>
      </c>
      <c r="GJ62" s="177" t="s">
        <v>4078</v>
      </c>
      <c r="GK62" s="177" t="s">
        <v>21</v>
      </c>
      <c r="GL62" s="177">
        <v>2</v>
      </c>
      <c r="GM62" s="177" t="s">
        <v>14</v>
      </c>
      <c r="GN62" s="177" t="s">
        <v>14</v>
      </c>
      <c r="GO62" s="174">
        <v>44355</v>
      </c>
      <c r="GP62" s="184" t="s">
        <v>4738</v>
      </c>
      <c r="GQ62" s="184">
        <v>3</v>
      </c>
      <c r="GR62" s="184" t="s">
        <v>4078</v>
      </c>
      <c r="GS62" s="184" t="s">
        <v>21</v>
      </c>
      <c r="GT62" s="184">
        <v>2</v>
      </c>
      <c r="GU62" s="184" t="s">
        <v>14</v>
      </c>
      <c r="GV62" s="184" t="s">
        <v>14</v>
      </c>
      <c r="GW62" s="185">
        <v>44355</v>
      </c>
      <c r="GX62" s="183" t="s">
        <v>4744</v>
      </c>
      <c r="GY62" s="177">
        <v>3</v>
      </c>
      <c r="GZ62" s="177" t="s">
        <v>4078</v>
      </c>
      <c r="HA62" s="177" t="s">
        <v>21</v>
      </c>
      <c r="HB62" s="177">
        <v>2</v>
      </c>
      <c r="HC62" s="177" t="s">
        <v>14</v>
      </c>
      <c r="HD62" s="177" t="s">
        <v>14</v>
      </c>
      <c r="HE62" s="174">
        <v>44355</v>
      </c>
      <c r="HF62" s="184" t="s">
        <v>4736</v>
      </c>
      <c r="HG62" s="184">
        <v>3</v>
      </c>
      <c r="HH62" s="184" t="s">
        <v>4078</v>
      </c>
      <c r="HI62" s="184" t="s">
        <v>21</v>
      </c>
      <c r="HJ62" s="184">
        <v>2</v>
      </c>
      <c r="HK62" s="184" t="s">
        <v>14</v>
      </c>
      <c r="HL62" s="184" t="s">
        <v>14</v>
      </c>
      <c r="HM62" s="185">
        <v>44355</v>
      </c>
      <c r="HN62" s="183" t="s">
        <v>4742</v>
      </c>
      <c r="HO62" s="177">
        <v>3</v>
      </c>
      <c r="HP62" s="177" t="s">
        <v>4078</v>
      </c>
      <c r="HQ62" s="177" t="s">
        <v>21</v>
      </c>
      <c r="HR62" s="177">
        <v>2</v>
      </c>
      <c r="HS62" s="177" t="s">
        <v>14</v>
      </c>
      <c r="HT62" s="177" t="s">
        <v>14</v>
      </c>
      <c r="HU62" s="174">
        <v>44355</v>
      </c>
      <c r="HV62" s="184" t="s">
        <v>4739</v>
      </c>
      <c r="HW62" s="184">
        <v>3</v>
      </c>
      <c r="HX62" s="184" t="s">
        <v>4078</v>
      </c>
      <c r="HY62" s="184" t="s">
        <v>21</v>
      </c>
      <c r="HZ62" s="184">
        <v>2</v>
      </c>
      <c r="IA62" s="184" t="s">
        <v>14</v>
      </c>
      <c r="IB62" s="184" t="s">
        <v>14</v>
      </c>
      <c r="IC62" s="185">
        <v>44355</v>
      </c>
      <c r="ID62" s="183" t="s">
        <v>4741</v>
      </c>
      <c r="IE62" s="177">
        <v>1</v>
      </c>
      <c r="IF62" s="177" t="s">
        <v>4078</v>
      </c>
      <c r="IG62" s="177" t="s">
        <v>21</v>
      </c>
      <c r="IH62" s="177">
        <v>2</v>
      </c>
      <c r="II62" s="177" t="s">
        <v>14</v>
      </c>
      <c r="IJ62" s="177" t="s">
        <v>14</v>
      </c>
      <c r="IK62" s="174">
        <v>44355</v>
      </c>
      <c r="IL62" s="184" t="s">
        <v>4740</v>
      </c>
      <c r="IM62" s="184">
        <v>3</v>
      </c>
      <c r="IN62" s="184" t="s">
        <v>4078</v>
      </c>
      <c r="IO62" s="184" t="s">
        <v>21</v>
      </c>
      <c r="IP62" s="184">
        <v>2</v>
      </c>
      <c r="IQ62" s="184" t="s">
        <v>14</v>
      </c>
      <c r="IR62" s="184" t="s">
        <v>14</v>
      </c>
      <c r="IS62" s="185">
        <v>44355</v>
      </c>
    </row>
    <row r="63" spans="1:253" s="179" customFormat="1" ht="12.75" customHeight="1" x14ac:dyDescent="0.2">
      <c r="A63" s="179" t="s">
        <v>496</v>
      </c>
      <c r="B63" s="179" t="s">
        <v>7677</v>
      </c>
      <c r="C63" s="179" t="s">
        <v>497</v>
      </c>
      <c r="D63" s="179" t="s">
        <v>498</v>
      </c>
      <c r="E63" s="179" t="s">
        <v>7304</v>
      </c>
      <c r="F63" s="179" t="s">
        <v>6469</v>
      </c>
      <c r="G63" s="172">
        <v>52240000</v>
      </c>
      <c r="H63" s="173" t="s">
        <v>6465</v>
      </c>
      <c r="I63" s="173" t="s">
        <v>41</v>
      </c>
      <c r="J63" s="173">
        <v>1</v>
      </c>
      <c r="K63" s="173" t="s">
        <v>6467</v>
      </c>
      <c r="L63" s="173" t="s">
        <v>6466</v>
      </c>
      <c r="M63" s="174">
        <v>44404</v>
      </c>
      <c r="N63" s="183" t="s">
        <v>3324</v>
      </c>
      <c r="O63" s="175">
        <v>44857</v>
      </c>
      <c r="P63" s="175" t="s">
        <v>3321</v>
      </c>
      <c r="Q63" s="175" t="s">
        <v>21</v>
      </c>
      <c r="R63" s="175">
        <v>2</v>
      </c>
      <c r="S63" s="175" t="s">
        <v>3323</v>
      </c>
      <c r="T63" s="175" t="s">
        <v>3322</v>
      </c>
      <c r="U63" s="176">
        <v>44228</v>
      </c>
      <c r="V63" s="183" t="s">
        <v>3326</v>
      </c>
      <c r="W63" s="173">
        <v>3882000</v>
      </c>
      <c r="X63" s="173" t="s">
        <v>3314</v>
      </c>
      <c r="Y63" s="173" t="s">
        <v>21</v>
      </c>
      <c r="Z63" s="173">
        <v>2</v>
      </c>
      <c r="AA63" s="173" t="s">
        <v>3325</v>
      </c>
      <c r="AB63" s="173" t="s">
        <v>3315</v>
      </c>
      <c r="AC63" s="174">
        <v>44228</v>
      </c>
      <c r="AD63" s="183" t="s">
        <v>3328</v>
      </c>
      <c r="AE63" s="181">
        <v>1563000</v>
      </c>
      <c r="AF63" s="181" t="s">
        <v>3314</v>
      </c>
      <c r="AG63" s="181" t="s">
        <v>21</v>
      </c>
      <c r="AH63" s="181">
        <v>2</v>
      </c>
      <c r="AI63" s="181" t="s">
        <v>3327</v>
      </c>
      <c r="AJ63" s="181" t="s">
        <v>3315</v>
      </c>
      <c r="AK63" s="182">
        <v>44228</v>
      </c>
      <c r="AL63" s="183" t="s">
        <v>6910</v>
      </c>
      <c r="AM63" s="173">
        <v>1348000</v>
      </c>
      <c r="AN63" s="173" t="s">
        <v>6907</v>
      </c>
      <c r="AO63" s="173" t="s">
        <v>21</v>
      </c>
      <c r="AP63" s="173">
        <v>2</v>
      </c>
      <c r="AQ63" s="173" t="s">
        <v>6909</v>
      </c>
      <c r="AR63" s="173" t="s">
        <v>6908</v>
      </c>
      <c r="AS63" s="174">
        <v>44439</v>
      </c>
      <c r="AT63" s="184" t="s">
        <v>1191</v>
      </c>
      <c r="AU63" s="181" t="s">
        <v>14</v>
      </c>
      <c r="AV63" s="181" t="s">
        <v>14</v>
      </c>
      <c r="AW63" s="181" t="s">
        <v>14</v>
      </c>
      <c r="AX63" s="181" t="s">
        <v>14</v>
      </c>
      <c r="AY63" s="181" t="s">
        <v>14</v>
      </c>
      <c r="AZ63" s="181" t="s">
        <v>14</v>
      </c>
      <c r="BA63" s="182">
        <v>43608</v>
      </c>
      <c r="BB63" s="183" t="s">
        <v>1190</v>
      </c>
      <c r="BC63" s="173" t="s">
        <v>14</v>
      </c>
      <c r="BD63" s="173" t="s">
        <v>14</v>
      </c>
      <c r="BE63" s="173" t="s">
        <v>14</v>
      </c>
      <c r="BF63" s="173" t="s">
        <v>14</v>
      </c>
      <c r="BG63" s="173" t="s">
        <v>14</v>
      </c>
      <c r="BH63" s="173" t="s">
        <v>14</v>
      </c>
      <c r="BI63" s="174">
        <v>43608</v>
      </c>
      <c r="BJ63" s="184" t="s">
        <v>3585</v>
      </c>
      <c r="BK63" s="184">
        <v>112</v>
      </c>
      <c r="BL63" s="184" t="s">
        <v>3583</v>
      </c>
      <c r="BM63" s="184" t="s">
        <v>59</v>
      </c>
      <c r="BN63" s="184">
        <v>3</v>
      </c>
      <c r="BO63" s="184" t="s">
        <v>3584</v>
      </c>
      <c r="BP63" s="181" t="s">
        <v>720</v>
      </c>
      <c r="BQ63" s="185">
        <v>44278</v>
      </c>
      <c r="BR63" s="183" t="s">
        <v>499</v>
      </c>
      <c r="BS63" s="177" t="s">
        <v>14</v>
      </c>
      <c r="BT63" s="177">
        <v>0</v>
      </c>
      <c r="BU63" s="177" t="s">
        <v>14</v>
      </c>
      <c r="BV63" s="177" t="s">
        <v>14</v>
      </c>
      <c r="BW63" s="177" t="s">
        <v>15</v>
      </c>
      <c r="BX63" s="177">
        <v>0</v>
      </c>
      <c r="BY63" s="174">
        <v>43510</v>
      </c>
      <c r="BZ63" s="184" t="s">
        <v>500</v>
      </c>
      <c r="CA63" s="184" t="s">
        <v>14</v>
      </c>
      <c r="CB63" s="184">
        <v>0</v>
      </c>
      <c r="CC63" s="184" t="s">
        <v>14</v>
      </c>
      <c r="CD63" s="184" t="s">
        <v>14</v>
      </c>
      <c r="CE63" s="184" t="s">
        <v>15</v>
      </c>
      <c r="CF63" s="184">
        <v>0</v>
      </c>
      <c r="CG63" s="185">
        <v>43510</v>
      </c>
      <c r="CH63" s="183" t="s">
        <v>8059</v>
      </c>
      <c r="CI63" s="184" t="e">
        <v>#N/A</v>
      </c>
      <c r="CJ63" s="184" t="e">
        <v>#N/A</v>
      </c>
      <c r="CK63" s="184" t="e">
        <v>#N/A</v>
      </c>
      <c r="CL63" s="184" t="e">
        <v>#N/A</v>
      </c>
      <c r="CM63" s="184" t="e">
        <v>#N/A</v>
      </c>
      <c r="CN63" s="184" t="e">
        <v>#N/A</v>
      </c>
      <c r="CO63" s="186" t="e">
        <v>#N/A</v>
      </c>
      <c r="CP63" s="184" t="s">
        <v>501</v>
      </c>
      <c r="CQ63" s="177" t="s">
        <v>14</v>
      </c>
      <c r="CR63" s="177">
        <v>0</v>
      </c>
      <c r="CS63" s="177" t="s">
        <v>14</v>
      </c>
      <c r="CT63" s="177" t="s">
        <v>14</v>
      </c>
      <c r="CU63" s="177" t="s">
        <v>15</v>
      </c>
      <c r="CV63" s="177">
        <v>0</v>
      </c>
      <c r="CW63" s="174">
        <v>43510</v>
      </c>
      <c r="CX63" s="184" t="s">
        <v>3330</v>
      </c>
      <c r="CY63" s="181">
        <v>834000</v>
      </c>
      <c r="CZ63" s="181" t="s">
        <v>3314</v>
      </c>
      <c r="DA63" s="181" t="s">
        <v>21</v>
      </c>
      <c r="DB63" s="181">
        <v>2</v>
      </c>
      <c r="DC63" s="181" t="s">
        <v>3329</v>
      </c>
      <c r="DD63" s="181" t="s">
        <v>3315</v>
      </c>
      <c r="DE63" s="187">
        <v>44228</v>
      </c>
      <c r="DF63" s="183" t="s">
        <v>3331</v>
      </c>
      <c r="DG63" s="173">
        <v>2318000</v>
      </c>
      <c r="DH63" s="177" t="s">
        <v>3314</v>
      </c>
      <c r="DI63" s="177" t="s">
        <v>21</v>
      </c>
      <c r="DJ63" s="177">
        <v>2</v>
      </c>
      <c r="DK63" s="177" t="s">
        <v>3329</v>
      </c>
      <c r="DL63" s="177" t="s">
        <v>3315</v>
      </c>
      <c r="DM63" s="174">
        <v>44228</v>
      </c>
      <c r="DN63" s="184" t="s">
        <v>3332</v>
      </c>
      <c r="DO63" s="181">
        <v>729000</v>
      </c>
      <c r="DP63" s="184" t="s">
        <v>3314</v>
      </c>
      <c r="DQ63" s="184" t="s">
        <v>21</v>
      </c>
      <c r="DR63" s="184">
        <v>2</v>
      </c>
      <c r="DS63" s="184" t="s">
        <v>3329</v>
      </c>
      <c r="DT63" s="184" t="s">
        <v>3315</v>
      </c>
      <c r="DU63" s="185">
        <v>44228</v>
      </c>
      <c r="DV63" s="183" t="s">
        <v>3333</v>
      </c>
      <c r="DW63" s="173">
        <v>247000</v>
      </c>
      <c r="DX63" s="177" t="s">
        <v>3314</v>
      </c>
      <c r="DY63" s="177" t="s">
        <v>21</v>
      </c>
      <c r="DZ63" s="177">
        <v>2</v>
      </c>
      <c r="EA63" s="177" t="s">
        <v>3329</v>
      </c>
      <c r="EB63" s="177" t="s">
        <v>3315</v>
      </c>
      <c r="EC63" s="174">
        <v>44228</v>
      </c>
      <c r="ED63" s="184" t="s">
        <v>3334</v>
      </c>
      <c r="EE63" s="181">
        <v>437000</v>
      </c>
      <c r="EF63" s="184" t="s">
        <v>3314</v>
      </c>
      <c r="EG63" s="184" t="s">
        <v>21</v>
      </c>
      <c r="EH63" s="184">
        <v>2</v>
      </c>
      <c r="EI63" s="184" t="s">
        <v>3329</v>
      </c>
      <c r="EJ63" s="184" t="s">
        <v>3315</v>
      </c>
      <c r="EK63" s="185">
        <v>44228</v>
      </c>
      <c r="EL63" s="183" t="s">
        <v>3335</v>
      </c>
      <c r="EM63" s="173">
        <v>150000</v>
      </c>
      <c r="EN63" s="177" t="s">
        <v>3314</v>
      </c>
      <c r="EO63" s="177" t="s">
        <v>21</v>
      </c>
      <c r="EP63" s="177">
        <v>2</v>
      </c>
      <c r="EQ63" s="177" t="s">
        <v>3329</v>
      </c>
      <c r="ER63" s="177" t="s">
        <v>3315</v>
      </c>
      <c r="ES63" s="174">
        <v>44228</v>
      </c>
      <c r="ET63" s="184" t="s">
        <v>6875</v>
      </c>
      <c r="EU63" s="184">
        <v>3263</v>
      </c>
      <c r="EV63" s="184" t="s">
        <v>6523</v>
      </c>
      <c r="EW63" s="184" t="s">
        <v>21</v>
      </c>
      <c r="EX63" s="184">
        <v>2</v>
      </c>
      <c r="EY63" s="184" t="s">
        <v>6872</v>
      </c>
      <c r="EZ63" s="184" t="s">
        <v>3683</v>
      </c>
      <c r="FA63" s="185">
        <v>44431</v>
      </c>
      <c r="FB63" s="183" t="s">
        <v>3336</v>
      </c>
      <c r="FC63" s="177">
        <v>4</v>
      </c>
      <c r="FD63" s="177" t="s">
        <v>3314</v>
      </c>
      <c r="FE63" s="177" t="s">
        <v>21</v>
      </c>
      <c r="FF63" s="177">
        <v>2</v>
      </c>
      <c r="FG63" s="177" t="s">
        <v>3319</v>
      </c>
      <c r="FH63" s="177" t="s">
        <v>3315</v>
      </c>
      <c r="FI63" s="174">
        <v>44228</v>
      </c>
      <c r="FJ63" s="183" t="s">
        <v>502</v>
      </c>
      <c r="FK63" s="184" t="s">
        <v>14</v>
      </c>
      <c r="FL63" s="184">
        <v>0</v>
      </c>
      <c r="FM63" s="184" t="s">
        <v>21</v>
      </c>
      <c r="FN63" s="184">
        <v>2</v>
      </c>
      <c r="FO63" s="184" t="s">
        <v>15</v>
      </c>
      <c r="FP63" s="181">
        <v>0</v>
      </c>
      <c r="FQ63" s="182">
        <v>43510</v>
      </c>
      <c r="FR63" s="183" t="s">
        <v>503</v>
      </c>
      <c r="FS63" s="177" t="s">
        <v>14</v>
      </c>
      <c r="FT63" s="177">
        <v>0</v>
      </c>
      <c r="FU63" s="177" t="s">
        <v>21</v>
      </c>
      <c r="FV63" s="177">
        <v>2</v>
      </c>
      <c r="FW63" s="177" t="s">
        <v>15</v>
      </c>
      <c r="FX63" s="177">
        <v>0</v>
      </c>
      <c r="FY63" s="174">
        <v>43510</v>
      </c>
      <c r="FZ63" s="184" t="s">
        <v>4746</v>
      </c>
      <c r="GA63" s="184">
        <v>2</v>
      </c>
      <c r="GB63" s="184" t="s">
        <v>4078</v>
      </c>
      <c r="GC63" s="184" t="s">
        <v>21</v>
      </c>
      <c r="GD63" s="184">
        <v>2</v>
      </c>
      <c r="GE63" s="184" t="s">
        <v>14</v>
      </c>
      <c r="GF63" s="184" t="s">
        <v>14</v>
      </c>
      <c r="GG63" s="185">
        <v>44355</v>
      </c>
      <c r="GH63" s="183" t="s">
        <v>4752</v>
      </c>
      <c r="GI63" s="177">
        <v>3</v>
      </c>
      <c r="GJ63" s="177" t="s">
        <v>4078</v>
      </c>
      <c r="GK63" s="177" t="s">
        <v>21</v>
      </c>
      <c r="GL63" s="177">
        <v>2</v>
      </c>
      <c r="GM63" s="177" t="s">
        <v>14</v>
      </c>
      <c r="GN63" s="177" t="s">
        <v>14</v>
      </c>
      <c r="GO63" s="174">
        <v>44355</v>
      </c>
      <c r="GP63" s="184" t="s">
        <v>4747</v>
      </c>
      <c r="GQ63" s="184">
        <v>2</v>
      </c>
      <c r="GR63" s="184" t="s">
        <v>4078</v>
      </c>
      <c r="GS63" s="184" t="s">
        <v>21</v>
      </c>
      <c r="GT63" s="184">
        <v>2</v>
      </c>
      <c r="GU63" s="184" t="s">
        <v>14</v>
      </c>
      <c r="GV63" s="184" t="s">
        <v>14</v>
      </c>
      <c r="GW63" s="185">
        <v>44355</v>
      </c>
      <c r="GX63" s="183" t="s">
        <v>4753</v>
      </c>
      <c r="GY63" s="177">
        <v>3</v>
      </c>
      <c r="GZ63" s="177" t="s">
        <v>4078</v>
      </c>
      <c r="HA63" s="177" t="s">
        <v>21</v>
      </c>
      <c r="HB63" s="177">
        <v>2</v>
      </c>
      <c r="HC63" s="177" t="s">
        <v>14</v>
      </c>
      <c r="HD63" s="177" t="s">
        <v>14</v>
      </c>
      <c r="HE63" s="174">
        <v>44355</v>
      </c>
      <c r="HF63" s="184" t="s">
        <v>4745</v>
      </c>
      <c r="HG63" s="184">
        <v>3</v>
      </c>
      <c r="HH63" s="184" t="s">
        <v>4078</v>
      </c>
      <c r="HI63" s="184" t="s">
        <v>21</v>
      </c>
      <c r="HJ63" s="184">
        <v>2</v>
      </c>
      <c r="HK63" s="184" t="s">
        <v>14</v>
      </c>
      <c r="HL63" s="184" t="s">
        <v>14</v>
      </c>
      <c r="HM63" s="185">
        <v>44355</v>
      </c>
      <c r="HN63" s="183" t="s">
        <v>4751</v>
      </c>
      <c r="HO63" s="177">
        <v>3</v>
      </c>
      <c r="HP63" s="177" t="s">
        <v>4078</v>
      </c>
      <c r="HQ63" s="177" t="s">
        <v>21</v>
      </c>
      <c r="HR63" s="177">
        <v>2</v>
      </c>
      <c r="HS63" s="177" t="s">
        <v>14</v>
      </c>
      <c r="HT63" s="177" t="s">
        <v>14</v>
      </c>
      <c r="HU63" s="174">
        <v>44355</v>
      </c>
      <c r="HV63" s="184" t="s">
        <v>4748</v>
      </c>
      <c r="HW63" s="184">
        <v>3</v>
      </c>
      <c r="HX63" s="184" t="s">
        <v>4078</v>
      </c>
      <c r="HY63" s="184" t="s">
        <v>21</v>
      </c>
      <c r="HZ63" s="184">
        <v>2</v>
      </c>
      <c r="IA63" s="184" t="s">
        <v>14</v>
      </c>
      <c r="IB63" s="184" t="s">
        <v>14</v>
      </c>
      <c r="IC63" s="185">
        <v>44355</v>
      </c>
      <c r="ID63" s="183" t="s">
        <v>4750</v>
      </c>
      <c r="IE63" s="177">
        <v>1</v>
      </c>
      <c r="IF63" s="177" t="s">
        <v>4078</v>
      </c>
      <c r="IG63" s="177" t="s">
        <v>21</v>
      </c>
      <c r="IH63" s="177">
        <v>2</v>
      </c>
      <c r="II63" s="177" t="s">
        <v>14</v>
      </c>
      <c r="IJ63" s="177" t="s">
        <v>14</v>
      </c>
      <c r="IK63" s="174">
        <v>44355</v>
      </c>
      <c r="IL63" s="184" t="s">
        <v>4749</v>
      </c>
      <c r="IM63" s="184">
        <v>2</v>
      </c>
      <c r="IN63" s="184" t="s">
        <v>4078</v>
      </c>
      <c r="IO63" s="184" t="s">
        <v>21</v>
      </c>
      <c r="IP63" s="184">
        <v>2</v>
      </c>
      <c r="IQ63" s="184" t="s">
        <v>14</v>
      </c>
      <c r="IR63" s="184" t="s">
        <v>14</v>
      </c>
      <c r="IS63" s="185">
        <v>44355</v>
      </c>
    </row>
    <row r="64" spans="1:253" s="179" customFormat="1" ht="12.75" customHeight="1" x14ac:dyDescent="0.2">
      <c r="A64" s="179" t="s">
        <v>504</v>
      </c>
      <c r="B64" s="179" t="s">
        <v>7677</v>
      </c>
      <c r="C64" s="179" t="s">
        <v>505</v>
      </c>
      <c r="D64" s="179" t="s">
        <v>498</v>
      </c>
      <c r="E64" s="179" t="s">
        <v>7304</v>
      </c>
      <c r="F64" s="179" t="s">
        <v>6470</v>
      </c>
      <c r="G64" s="180">
        <v>52240000</v>
      </c>
      <c r="H64" s="181" t="s">
        <v>6465</v>
      </c>
      <c r="I64" s="181" t="s">
        <v>41</v>
      </c>
      <c r="J64" s="181">
        <v>1</v>
      </c>
      <c r="K64" s="181" t="s">
        <v>6467</v>
      </c>
      <c r="L64" s="181" t="s">
        <v>6466</v>
      </c>
      <c r="M64" s="182">
        <v>44404</v>
      </c>
      <c r="N64" s="183" t="s">
        <v>3339</v>
      </c>
      <c r="O64" s="181">
        <v>244843</v>
      </c>
      <c r="P64" s="181" t="s">
        <v>3337</v>
      </c>
      <c r="Q64" s="181" t="s">
        <v>21</v>
      </c>
      <c r="R64" s="181">
        <v>2</v>
      </c>
      <c r="S64" s="181" t="s">
        <v>3338</v>
      </c>
      <c r="T64" s="181" t="s">
        <v>3322</v>
      </c>
      <c r="U64" s="182">
        <v>44228</v>
      </c>
      <c r="V64" s="183" t="s">
        <v>3341</v>
      </c>
      <c r="W64" s="181">
        <v>6513000</v>
      </c>
      <c r="X64" s="181" t="s">
        <v>3314</v>
      </c>
      <c r="Y64" s="181" t="s">
        <v>21</v>
      </c>
      <c r="Z64" s="181">
        <v>2</v>
      </c>
      <c r="AA64" s="181" t="s">
        <v>3340</v>
      </c>
      <c r="AB64" s="181" t="s">
        <v>3315</v>
      </c>
      <c r="AC64" s="182">
        <v>44228</v>
      </c>
      <c r="AD64" s="183" t="s">
        <v>3343</v>
      </c>
      <c r="AE64" s="181">
        <v>3560000</v>
      </c>
      <c r="AF64" s="181" t="s">
        <v>3314</v>
      </c>
      <c r="AG64" s="181" t="s">
        <v>21</v>
      </c>
      <c r="AH64" s="181">
        <v>2</v>
      </c>
      <c r="AI64" s="181" t="s">
        <v>3342</v>
      </c>
      <c r="AJ64" s="181" t="s">
        <v>3315</v>
      </c>
      <c r="AK64" s="182">
        <v>44228</v>
      </c>
      <c r="AL64" s="183" t="s">
        <v>6912</v>
      </c>
      <c r="AM64" s="181">
        <v>130000</v>
      </c>
      <c r="AN64" s="181" t="s">
        <v>6903</v>
      </c>
      <c r="AO64" s="181" t="s">
        <v>21</v>
      </c>
      <c r="AP64" s="181">
        <v>2</v>
      </c>
      <c r="AQ64" s="181" t="s">
        <v>6911</v>
      </c>
      <c r="AR64" s="181" t="s">
        <v>6904</v>
      </c>
      <c r="AS64" s="182">
        <v>44439</v>
      </c>
      <c r="AT64" s="184" t="s">
        <v>510</v>
      </c>
      <c r="AU64" s="181" t="s">
        <v>14</v>
      </c>
      <c r="AV64" s="181">
        <v>0</v>
      </c>
      <c r="AW64" s="181" t="s">
        <v>21</v>
      </c>
      <c r="AX64" s="181">
        <v>2</v>
      </c>
      <c r="AY64" s="181" t="s">
        <v>15</v>
      </c>
      <c r="AZ64" s="181">
        <v>0</v>
      </c>
      <c r="BA64" s="182">
        <v>43510</v>
      </c>
      <c r="BB64" s="183" t="s">
        <v>509</v>
      </c>
      <c r="BC64" s="181" t="s">
        <v>14</v>
      </c>
      <c r="BD64" s="181">
        <v>0</v>
      </c>
      <c r="BE64" s="181" t="s">
        <v>21</v>
      </c>
      <c r="BF64" s="181">
        <v>2</v>
      </c>
      <c r="BG64" s="181" t="s">
        <v>15</v>
      </c>
      <c r="BH64" s="181">
        <v>0</v>
      </c>
      <c r="BI64" s="182">
        <v>43510</v>
      </c>
      <c r="BJ64" s="184" t="s">
        <v>3587</v>
      </c>
      <c r="BK64" s="184">
        <v>84</v>
      </c>
      <c r="BL64" s="184" t="s">
        <v>3583</v>
      </c>
      <c r="BM64" s="184" t="s">
        <v>59</v>
      </c>
      <c r="BN64" s="184">
        <v>3</v>
      </c>
      <c r="BO64" s="184" t="s">
        <v>3586</v>
      </c>
      <c r="BP64" s="181" t="s">
        <v>720</v>
      </c>
      <c r="BQ64" s="185">
        <v>44278</v>
      </c>
      <c r="BR64" s="183" t="s">
        <v>506</v>
      </c>
      <c r="BS64" s="184" t="s">
        <v>14</v>
      </c>
      <c r="BT64" s="184">
        <v>0</v>
      </c>
      <c r="BU64" s="184" t="s">
        <v>21</v>
      </c>
      <c r="BV64" s="184">
        <v>2</v>
      </c>
      <c r="BW64" s="184" t="s">
        <v>15</v>
      </c>
      <c r="BX64" s="184">
        <v>0</v>
      </c>
      <c r="BY64" s="182">
        <v>43510</v>
      </c>
      <c r="BZ64" s="184" t="s">
        <v>507</v>
      </c>
      <c r="CA64" s="184" t="s">
        <v>14</v>
      </c>
      <c r="CB64" s="184">
        <v>0</v>
      </c>
      <c r="CC64" s="184" t="s">
        <v>14</v>
      </c>
      <c r="CD64" s="184" t="s">
        <v>14</v>
      </c>
      <c r="CE64" s="184" t="s">
        <v>15</v>
      </c>
      <c r="CF64" s="184">
        <v>0</v>
      </c>
      <c r="CG64" s="185">
        <v>43510</v>
      </c>
      <c r="CH64" s="183" t="s">
        <v>8060</v>
      </c>
      <c r="CI64" s="184" t="e">
        <v>#N/A</v>
      </c>
      <c r="CJ64" s="184" t="e">
        <v>#N/A</v>
      </c>
      <c r="CK64" s="184" t="e">
        <v>#N/A</v>
      </c>
      <c r="CL64" s="184" t="e">
        <v>#N/A</v>
      </c>
      <c r="CM64" s="184" t="e">
        <v>#N/A</v>
      </c>
      <c r="CN64" s="184" t="e">
        <v>#N/A</v>
      </c>
      <c r="CO64" s="186" t="e">
        <v>#N/A</v>
      </c>
      <c r="CP64" s="184" t="s">
        <v>508</v>
      </c>
      <c r="CQ64" s="184" t="s">
        <v>14</v>
      </c>
      <c r="CR64" s="184">
        <v>0</v>
      </c>
      <c r="CS64" s="184" t="s">
        <v>21</v>
      </c>
      <c r="CT64" s="184">
        <v>2</v>
      </c>
      <c r="CU64" s="184" t="s">
        <v>15</v>
      </c>
      <c r="CV64" s="184">
        <v>0</v>
      </c>
      <c r="CW64" s="182">
        <v>43510</v>
      </c>
      <c r="CX64" s="184" t="s">
        <v>3345</v>
      </c>
      <c r="CY64" s="181">
        <v>861000</v>
      </c>
      <c r="CZ64" s="181" t="s">
        <v>3314</v>
      </c>
      <c r="DA64" s="181" t="s">
        <v>21</v>
      </c>
      <c r="DB64" s="181">
        <v>2</v>
      </c>
      <c r="DC64" s="181" t="s">
        <v>3344</v>
      </c>
      <c r="DD64" s="181" t="s">
        <v>3315</v>
      </c>
      <c r="DE64" s="187">
        <v>44228</v>
      </c>
      <c r="DF64" s="183" t="s">
        <v>3346</v>
      </c>
      <c r="DG64" s="181">
        <v>2953000</v>
      </c>
      <c r="DH64" s="184" t="s">
        <v>3314</v>
      </c>
      <c r="DI64" s="184" t="s">
        <v>21</v>
      </c>
      <c r="DJ64" s="184">
        <v>2</v>
      </c>
      <c r="DK64" s="184" t="s">
        <v>3344</v>
      </c>
      <c r="DL64" s="184" t="s">
        <v>3315</v>
      </c>
      <c r="DM64" s="182">
        <v>44228</v>
      </c>
      <c r="DN64" s="184" t="s">
        <v>3347</v>
      </c>
      <c r="DO64" s="181">
        <v>2699000</v>
      </c>
      <c r="DP64" s="184" t="s">
        <v>3314</v>
      </c>
      <c r="DQ64" s="184" t="s">
        <v>21</v>
      </c>
      <c r="DR64" s="184">
        <v>2</v>
      </c>
      <c r="DS64" s="184" t="s">
        <v>3344</v>
      </c>
      <c r="DT64" s="184" t="s">
        <v>3315</v>
      </c>
      <c r="DU64" s="185">
        <v>44228</v>
      </c>
      <c r="DV64" s="183" t="s">
        <v>3348</v>
      </c>
      <c r="DW64" s="181">
        <v>800000</v>
      </c>
      <c r="DX64" s="184" t="s">
        <v>3314</v>
      </c>
      <c r="DY64" s="184" t="s">
        <v>21</v>
      </c>
      <c r="DZ64" s="184">
        <v>2</v>
      </c>
      <c r="EA64" s="184" t="s">
        <v>3344</v>
      </c>
      <c r="EB64" s="184" t="s">
        <v>3315</v>
      </c>
      <c r="EC64" s="182">
        <v>44228</v>
      </c>
      <c r="ED64" s="184" t="s">
        <v>3349</v>
      </c>
      <c r="EE64" s="181">
        <v>61000</v>
      </c>
      <c r="EF64" s="184" t="s">
        <v>3314</v>
      </c>
      <c r="EG64" s="184" t="s">
        <v>21</v>
      </c>
      <c r="EH64" s="184">
        <v>2</v>
      </c>
      <c r="EI64" s="184" t="s">
        <v>3344</v>
      </c>
      <c r="EJ64" s="184" t="s">
        <v>3315</v>
      </c>
      <c r="EK64" s="185">
        <v>44228</v>
      </c>
      <c r="EL64" s="183" t="s">
        <v>3350</v>
      </c>
      <c r="EM64" s="181">
        <v>0</v>
      </c>
      <c r="EN64" s="184" t="s">
        <v>3314</v>
      </c>
      <c r="EO64" s="184" t="s">
        <v>21</v>
      </c>
      <c r="EP64" s="184">
        <v>2</v>
      </c>
      <c r="EQ64" s="184" t="s">
        <v>3344</v>
      </c>
      <c r="ER64" s="184" t="s">
        <v>3315</v>
      </c>
      <c r="ES64" s="182">
        <v>44228</v>
      </c>
      <c r="ET64" s="184" t="s">
        <v>6876</v>
      </c>
      <c r="EU64" s="184">
        <v>3263</v>
      </c>
      <c r="EV64" s="184" t="s">
        <v>6523</v>
      </c>
      <c r="EW64" s="184" t="s">
        <v>21</v>
      </c>
      <c r="EX64" s="184">
        <v>2</v>
      </c>
      <c r="EY64" s="184" t="s">
        <v>6872</v>
      </c>
      <c r="EZ64" s="184" t="s">
        <v>3683</v>
      </c>
      <c r="FA64" s="185">
        <v>44431</v>
      </c>
      <c r="FB64" s="183" t="s">
        <v>3354</v>
      </c>
      <c r="FC64" s="184">
        <v>3</v>
      </c>
      <c r="FD64" s="184" t="s">
        <v>3351</v>
      </c>
      <c r="FE64" s="184" t="s">
        <v>21</v>
      </c>
      <c r="FF64" s="184">
        <v>2</v>
      </c>
      <c r="FG64" s="184" t="s">
        <v>3353</v>
      </c>
      <c r="FH64" s="184" t="s">
        <v>3352</v>
      </c>
      <c r="FI64" s="182">
        <v>44228</v>
      </c>
      <c r="FJ64" s="183" t="s">
        <v>511</v>
      </c>
      <c r="FK64" s="184" t="s">
        <v>14</v>
      </c>
      <c r="FL64" s="184">
        <v>0</v>
      </c>
      <c r="FM64" s="184" t="s">
        <v>21</v>
      </c>
      <c r="FN64" s="184">
        <v>2</v>
      </c>
      <c r="FO64" s="184" t="s">
        <v>15</v>
      </c>
      <c r="FP64" s="181">
        <v>0</v>
      </c>
      <c r="FQ64" s="182">
        <v>43510</v>
      </c>
      <c r="FR64" s="183" t="s">
        <v>512</v>
      </c>
      <c r="FS64" s="184" t="s">
        <v>14</v>
      </c>
      <c r="FT64" s="184">
        <v>0</v>
      </c>
      <c r="FU64" s="184" t="s">
        <v>21</v>
      </c>
      <c r="FV64" s="184">
        <v>2</v>
      </c>
      <c r="FW64" s="184" t="s">
        <v>15</v>
      </c>
      <c r="FX64" s="184">
        <v>0</v>
      </c>
      <c r="FY64" s="182">
        <v>43510</v>
      </c>
      <c r="FZ64" s="184" t="s">
        <v>4755</v>
      </c>
      <c r="GA64" s="184">
        <v>2</v>
      </c>
      <c r="GB64" s="184" t="s">
        <v>4078</v>
      </c>
      <c r="GC64" s="184" t="s">
        <v>21</v>
      </c>
      <c r="GD64" s="184">
        <v>2</v>
      </c>
      <c r="GE64" s="184" t="s">
        <v>14</v>
      </c>
      <c r="GF64" s="184" t="s">
        <v>14</v>
      </c>
      <c r="GG64" s="185">
        <v>44355</v>
      </c>
      <c r="GH64" s="183" t="s">
        <v>4761</v>
      </c>
      <c r="GI64" s="184">
        <v>3</v>
      </c>
      <c r="GJ64" s="184" t="s">
        <v>4078</v>
      </c>
      <c r="GK64" s="184" t="s">
        <v>21</v>
      </c>
      <c r="GL64" s="184">
        <v>2</v>
      </c>
      <c r="GM64" s="184" t="s">
        <v>14</v>
      </c>
      <c r="GN64" s="184" t="s">
        <v>14</v>
      </c>
      <c r="GO64" s="182">
        <v>44355</v>
      </c>
      <c r="GP64" s="184" t="s">
        <v>4756</v>
      </c>
      <c r="GQ64" s="184">
        <v>3</v>
      </c>
      <c r="GR64" s="184" t="s">
        <v>4078</v>
      </c>
      <c r="GS64" s="184" t="s">
        <v>21</v>
      </c>
      <c r="GT64" s="184">
        <v>2</v>
      </c>
      <c r="GU64" s="184" t="s">
        <v>14</v>
      </c>
      <c r="GV64" s="184" t="s">
        <v>14</v>
      </c>
      <c r="GW64" s="185">
        <v>44355</v>
      </c>
      <c r="GX64" s="183" t="s">
        <v>4762</v>
      </c>
      <c r="GY64" s="184">
        <v>3</v>
      </c>
      <c r="GZ64" s="184" t="s">
        <v>4078</v>
      </c>
      <c r="HA64" s="184" t="s">
        <v>21</v>
      </c>
      <c r="HB64" s="184">
        <v>2</v>
      </c>
      <c r="HC64" s="184" t="s">
        <v>14</v>
      </c>
      <c r="HD64" s="184" t="s">
        <v>14</v>
      </c>
      <c r="HE64" s="182">
        <v>44355</v>
      </c>
      <c r="HF64" s="184" t="s">
        <v>4754</v>
      </c>
      <c r="HG64" s="184">
        <v>2</v>
      </c>
      <c r="HH64" s="184" t="s">
        <v>4078</v>
      </c>
      <c r="HI64" s="184" t="s">
        <v>21</v>
      </c>
      <c r="HJ64" s="184">
        <v>2</v>
      </c>
      <c r="HK64" s="184" t="s">
        <v>14</v>
      </c>
      <c r="HL64" s="184" t="s">
        <v>14</v>
      </c>
      <c r="HM64" s="185">
        <v>44355</v>
      </c>
      <c r="HN64" s="183" t="s">
        <v>4760</v>
      </c>
      <c r="HO64" s="184">
        <v>3</v>
      </c>
      <c r="HP64" s="184" t="s">
        <v>4078</v>
      </c>
      <c r="HQ64" s="184" t="s">
        <v>21</v>
      </c>
      <c r="HR64" s="184">
        <v>2</v>
      </c>
      <c r="HS64" s="184" t="s">
        <v>14</v>
      </c>
      <c r="HT64" s="184" t="s">
        <v>14</v>
      </c>
      <c r="HU64" s="182">
        <v>44355</v>
      </c>
      <c r="HV64" s="184" t="s">
        <v>4757</v>
      </c>
      <c r="HW64" s="184">
        <v>3</v>
      </c>
      <c r="HX64" s="184" t="s">
        <v>4078</v>
      </c>
      <c r="HY64" s="184" t="s">
        <v>21</v>
      </c>
      <c r="HZ64" s="184">
        <v>2</v>
      </c>
      <c r="IA64" s="184" t="s">
        <v>14</v>
      </c>
      <c r="IB64" s="184" t="s">
        <v>14</v>
      </c>
      <c r="IC64" s="185">
        <v>44355</v>
      </c>
      <c r="ID64" s="183" t="s">
        <v>4759</v>
      </c>
      <c r="IE64" s="184">
        <v>1</v>
      </c>
      <c r="IF64" s="184" t="s">
        <v>4078</v>
      </c>
      <c r="IG64" s="184" t="s">
        <v>21</v>
      </c>
      <c r="IH64" s="184">
        <v>2</v>
      </c>
      <c r="II64" s="184" t="s">
        <v>14</v>
      </c>
      <c r="IJ64" s="184" t="s">
        <v>14</v>
      </c>
      <c r="IK64" s="182">
        <v>44355</v>
      </c>
      <c r="IL64" s="184" t="s">
        <v>4758</v>
      </c>
      <c r="IM64" s="184">
        <v>3</v>
      </c>
      <c r="IN64" s="184" t="s">
        <v>4078</v>
      </c>
      <c r="IO64" s="184" t="s">
        <v>21</v>
      </c>
      <c r="IP64" s="184">
        <v>2</v>
      </c>
      <c r="IQ64" s="184" t="s">
        <v>14</v>
      </c>
      <c r="IR64" s="184" t="s">
        <v>14</v>
      </c>
      <c r="IS64" s="185">
        <v>44355</v>
      </c>
    </row>
    <row r="65" spans="1:253" s="179" customFormat="1" ht="12.75" customHeight="1" x14ac:dyDescent="0.2">
      <c r="A65" s="179" t="s">
        <v>5564</v>
      </c>
      <c r="B65" s="179" t="s">
        <v>7677</v>
      </c>
      <c r="C65" s="179" t="s">
        <v>5565</v>
      </c>
      <c r="D65" s="179" t="s">
        <v>498</v>
      </c>
      <c r="E65" s="179" t="s">
        <v>7304</v>
      </c>
      <c r="F65" s="179" t="s">
        <v>6471</v>
      </c>
      <c r="G65" s="172">
        <v>52240000</v>
      </c>
      <c r="H65" s="173" t="s">
        <v>6465</v>
      </c>
      <c r="I65" s="173" t="s">
        <v>41</v>
      </c>
      <c r="J65" s="173">
        <v>1</v>
      </c>
      <c r="K65" s="173" t="s">
        <v>6467</v>
      </c>
      <c r="L65" s="173" t="s">
        <v>6466</v>
      </c>
      <c r="M65" s="174">
        <v>44404</v>
      </c>
      <c r="N65" s="183" t="s">
        <v>6483</v>
      </c>
      <c r="O65" s="175">
        <v>280561</v>
      </c>
      <c r="P65" s="175" t="s">
        <v>6480</v>
      </c>
      <c r="Q65" s="175" t="s">
        <v>21</v>
      </c>
      <c r="R65" s="175">
        <v>2</v>
      </c>
      <c r="S65" s="175" t="s">
        <v>6482</v>
      </c>
      <c r="T65" s="175" t="s">
        <v>6481</v>
      </c>
      <c r="U65" s="176">
        <v>44404</v>
      </c>
      <c r="V65" s="183" t="s">
        <v>6485</v>
      </c>
      <c r="W65" s="173">
        <v>31551000</v>
      </c>
      <c r="X65" s="173" t="s">
        <v>6480</v>
      </c>
      <c r="Y65" s="173" t="s">
        <v>21</v>
      </c>
      <c r="Z65" s="173">
        <v>2</v>
      </c>
      <c r="AA65" s="173" t="s">
        <v>6484</v>
      </c>
      <c r="AB65" s="173" t="s">
        <v>6481</v>
      </c>
      <c r="AC65" s="174">
        <v>44404</v>
      </c>
      <c r="AD65" s="183" t="s">
        <v>6475</v>
      </c>
      <c r="AE65" s="181">
        <v>2000000</v>
      </c>
      <c r="AF65" s="181" t="s">
        <v>6472</v>
      </c>
      <c r="AG65" s="181" t="s">
        <v>59</v>
      </c>
      <c r="AH65" s="181">
        <v>3</v>
      </c>
      <c r="AI65" s="181" t="s">
        <v>6474</v>
      </c>
      <c r="AJ65" s="181" t="s">
        <v>6473</v>
      </c>
      <c r="AK65" s="182">
        <v>44404</v>
      </c>
      <c r="AL65" s="183" t="s">
        <v>6906</v>
      </c>
      <c r="AM65" s="173">
        <v>147000</v>
      </c>
      <c r="AN65" s="173" t="s">
        <v>6903</v>
      </c>
      <c r="AO65" s="173" t="s">
        <v>21</v>
      </c>
      <c r="AP65" s="173">
        <v>2</v>
      </c>
      <c r="AQ65" s="173" t="s">
        <v>6905</v>
      </c>
      <c r="AR65" s="173" t="s">
        <v>6904</v>
      </c>
      <c r="AS65" s="174">
        <v>44439</v>
      </c>
      <c r="AT65" s="184" t="s">
        <v>5566</v>
      </c>
      <c r="AU65" s="181" t="s">
        <v>14</v>
      </c>
      <c r="AV65" s="181" t="s">
        <v>14</v>
      </c>
      <c r="AW65" s="181" t="s">
        <v>14</v>
      </c>
      <c r="AX65" s="181" t="s">
        <v>14</v>
      </c>
      <c r="AY65" s="181" t="s">
        <v>14</v>
      </c>
      <c r="AZ65" s="181" t="s">
        <v>14</v>
      </c>
      <c r="BA65" s="182">
        <v>44370</v>
      </c>
      <c r="BB65" s="183" t="s">
        <v>5567</v>
      </c>
      <c r="BC65" s="173" t="s">
        <v>14</v>
      </c>
      <c r="BD65" s="173" t="s">
        <v>14</v>
      </c>
      <c r="BE65" s="173" t="s">
        <v>14</v>
      </c>
      <c r="BF65" s="173" t="s">
        <v>14</v>
      </c>
      <c r="BG65" s="173" t="s">
        <v>14</v>
      </c>
      <c r="BH65" s="173" t="s">
        <v>14</v>
      </c>
      <c r="BI65" s="174">
        <v>44370</v>
      </c>
      <c r="BJ65" s="184" t="s">
        <v>5571</v>
      </c>
      <c r="BK65" s="184">
        <v>860</v>
      </c>
      <c r="BL65" s="184" t="s">
        <v>5568</v>
      </c>
      <c r="BM65" s="184" t="s">
        <v>59</v>
      </c>
      <c r="BN65" s="184">
        <v>3</v>
      </c>
      <c r="BO65" s="184" t="s">
        <v>5570</v>
      </c>
      <c r="BP65" s="181" t="s">
        <v>5569</v>
      </c>
      <c r="BQ65" s="185">
        <v>44370</v>
      </c>
      <c r="BR65" s="183" t="s">
        <v>5572</v>
      </c>
      <c r="BS65" s="177" t="s">
        <v>14</v>
      </c>
      <c r="BT65" s="177" t="s">
        <v>14</v>
      </c>
      <c r="BU65" s="177" t="s">
        <v>14</v>
      </c>
      <c r="BV65" s="177" t="s">
        <v>14</v>
      </c>
      <c r="BW65" s="177" t="s">
        <v>14</v>
      </c>
      <c r="BX65" s="177" t="s">
        <v>14</v>
      </c>
      <c r="BY65" s="174">
        <v>44370</v>
      </c>
      <c r="BZ65" s="184" t="s">
        <v>5573</v>
      </c>
      <c r="CA65" s="184" t="s">
        <v>14</v>
      </c>
      <c r="CB65" s="184" t="s">
        <v>14</v>
      </c>
      <c r="CC65" s="184" t="s">
        <v>14</v>
      </c>
      <c r="CD65" s="184" t="s">
        <v>14</v>
      </c>
      <c r="CE65" s="184" t="s">
        <v>14</v>
      </c>
      <c r="CF65" s="184" t="s">
        <v>14</v>
      </c>
      <c r="CG65" s="185">
        <v>44370</v>
      </c>
      <c r="CH65" s="183" t="s">
        <v>8061</v>
      </c>
      <c r="CI65" s="184" t="e">
        <v>#N/A</v>
      </c>
      <c r="CJ65" s="184" t="e">
        <v>#N/A</v>
      </c>
      <c r="CK65" s="184" t="e">
        <v>#N/A</v>
      </c>
      <c r="CL65" s="184" t="e">
        <v>#N/A</v>
      </c>
      <c r="CM65" s="184" t="e">
        <v>#N/A</v>
      </c>
      <c r="CN65" s="184" t="e">
        <v>#N/A</v>
      </c>
      <c r="CO65" s="186" t="e">
        <v>#N/A</v>
      </c>
      <c r="CP65" s="184" t="s">
        <v>5574</v>
      </c>
      <c r="CQ65" s="177" t="s">
        <v>14</v>
      </c>
      <c r="CR65" s="177" t="s">
        <v>14</v>
      </c>
      <c r="CS65" s="177" t="s">
        <v>14</v>
      </c>
      <c r="CT65" s="177" t="s">
        <v>14</v>
      </c>
      <c r="CU65" s="177" t="s">
        <v>14</v>
      </c>
      <c r="CV65" s="177" t="s">
        <v>14</v>
      </c>
      <c r="CW65" s="174">
        <v>44370</v>
      </c>
      <c r="CX65" s="184" t="s">
        <v>6463</v>
      </c>
      <c r="CY65" s="181">
        <v>2000000</v>
      </c>
      <c r="CZ65" s="181" t="s">
        <v>6472</v>
      </c>
      <c r="DA65" s="181" t="s">
        <v>21</v>
      </c>
      <c r="DB65" s="181">
        <v>2</v>
      </c>
      <c r="DC65" s="181" t="s">
        <v>6487</v>
      </c>
      <c r="DD65" s="181" t="s">
        <v>6486</v>
      </c>
      <c r="DE65" s="187">
        <v>44404</v>
      </c>
      <c r="DF65" s="183" t="s">
        <v>6479</v>
      </c>
      <c r="DG65" s="173">
        <v>29551000</v>
      </c>
      <c r="DH65" s="177" t="s">
        <v>6476</v>
      </c>
      <c r="DI65" s="177" t="s">
        <v>21</v>
      </c>
      <c r="DJ65" s="177">
        <v>2</v>
      </c>
      <c r="DK65" s="177" t="s">
        <v>6478</v>
      </c>
      <c r="DL65" s="177" t="s">
        <v>6477</v>
      </c>
      <c r="DM65" s="174">
        <v>44404</v>
      </c>
      <c r="DN65" s="184" t="s">
        <v>5578</v>
      </c>
      <c r="DO65" s="181">
        <v>190000</v>
      </c>
      <c r="DP65" s="184" t="s">
        <v>5575</v>
      </c>
      <c r="DQ65" s="184" t="s">
        <v>21</v>
      </c>
      <c r="DR65" s="184">
        <v>2</v>
      </c>
      <c r="DS65" s="184" t="s">
        <v>5577</v>
      </c>
      <c r="DT65" s="184" t="s">
        <v>5576</v>
      </c>
      <c r="DU65" s="185">
        <v>44370</v>
      </c>
      <c r="DV65" s="183" t="s">
        <v>6488</v>
      </c>
      <c r="DW65" s="173">
        <v>2000000</v>
      </c>
      <c r="DX65" s="177" t="s">
        <v>6472</v>
      </c>
      <c r="DY65" s="177" t="s">
        <v>21</v>
      </c>
      <c r="DZ65" s="177">
        <v>2</v>
      </c>
      <c r="EA65" s="177" t="s">
        <v>6487</v>
      </c>
      <c r="EB65" s="177" t="s">
        <v>6486</v>
      </c>
      <c r="EC65" s="174">
        <v>44404</v>
      </c>
      <c r="ED65" s="184" t="s">
        <v>5580</v>
      </c>
      <c r="EE65" s="181">
        <v>0</v>
      </c>
      <c r="EF65" s="184" t="s">
        <v>14</v>
      </c>
      <c r="EG65" s="184" t="s">
        <v>59</v>
      </c>
      <c r="EH65" s="184">
        <v>3</v>
      </c>
      <c r="EI65" s="184" t="s">
        <v>5579</v>
      </c>
      <c r="EJ65" s="184" t="s">
        <v>14</v>
      </c>
      <c r="EK65" s="185">
        <v>44370</v>
      </c>
      <c r="EL65" s="183" t="s">
        <v>5582</v>
      </c>
      <c r="EM65" s="173">
        <v>0</v>
      </c>
      <c r="EN65" s="177" t="s">
        <v>14</v>
      </c>
      <c r="EO65" s="177" t="s">
        <v>59</v>
      </c>
      <c r="EP65" s="177">
        <v>3</v>
      </c>
      <c r="EQ65" s="177" t="s">
        <v>5581</v>
      </c>
      <c r="ER65" s="177" t="s">
        <v>14</v>
      </c>
      <c r="ES65" s="174">
        <v>44370</v>
      </c>
      <c r="ET65" s="184" t="s">
        <v>6877</v>
      </c>
      <c r="EU65" s="184">
        <v>3263</v>
      </c>
      <c r="EV65" s="184" t="s">
        <v>6523</v>
      </c>
      <c r="EW65" s="184" t="s">
        <v>21</v>
      </c>
      <c r="EX65" s="184">
        <v>2</v>
      </c>
      <c r="EY65" s="184" t="s">
        <v>6872</v>
      </c>
      <c r="EZ65" s="184" t="s">
        <v>3683</v>
      </c>
      <c r="FA65" s="185">
        <v>44431</v>
      </c>
      <c r="FB65" s="183" t="s">
        <v>5586</v>
      </c>
      <c r="FC65" s="177">
        <v>3</v>
      </c>
      <c r="FD65" s="177" t="s">
        <v>5583</v>
      </c>
      <c r="FE65" s="177" t="s">
        <v>41</v>
      </c>
      <c r="FF65" s="177">
        <v>1</v>
      </c>
      <c r="FG65" s="177" t="s">
        <v>5585</v>
      </c>
      <c r="FH65" s="177" t="s">
        <v>5584</v>
      </c>
      <c r="FI65" s="174">
        <v>44370</v>
      </c>
      <c r="FJ65" s="183" t="s">
        <v>5587</v>
      </c>
      <c r="FK65" s="184" t="s">
        <v>14</v>
      </c>
      <c r="FL65" s="184" t="s">
        <v>14</v>
      </c>
      <c r="FM65" s="184" t="s">
        <v>14</v>
      </c>
      <c r="FN65" s="184" t="s">
        <v>14</v>
      </c>
      <c r="FO65" s="184" t="s">
        <v>14</v>
      </c>
      <c r="FP65" s="181" t="s">
        <v>14</v>
      </c>
      <c r="FQ65" s="182">
        <v>44370</v>
      </c>
      <c r="FR65" s="183" t="s">
        <v>5588</v>
      </c>
      <c r="FS65" s="177" t="s">
        <v>14</v>
      </c>
      <c r="FT65" s="177" t="s">
        <v>14</v>
      </c>
      <c r="FU65" s="177" t="s">
        <v>14</v>
      </c>
      <c r="FV65" s="177" t="s">
        <v>14</v>
      </c>
      <c r="FW65" s="177" t="s">
        <v>14</v>
      </c>
      <c r="FX65" s="177" t="s">
        <v>14</v>
      </c>
      <c r="FY65" s="174">
        <v>44370</v>
      </c>
      <c r="FZ65" s="184" t="s">
        <v>5591</v>
      </c>
      <c r="GA65" s="184">
        <v>0</v>
      </c>
      <c r="GB65" s="184" t="s">
        <v>5589</v>
      </c>
      <c r="GC65" s="184" t="s">
        <v>21</v>
      </c>
      <c r="GD65" s="184">
        <v>2</v>
      </c>
      <c r="GE65" s="184">
        <v>0</v>
      </c>
      <c r="GF65" s="184" t="s">
        <v>5590</v>
      </c>
      <c r="GG65" s="185">
        <v>44370</v>
      </c>
      <c r="GH65" s="183" t="s">
        <v>5592</v>
      </c>
      <c r="GI65" s="177">
        <v>0</v>
      </c>
      <c r="GJ65" s="177" t="s">
        <v>5589</v>
      </c>
      <c r="GK65" s="177" t="s">
        <v>21</v>
      </c>
      <c r="GL65" s="177">
        <v>2</v>
      </c>
      <c r="GM65" s="177">
        <v>0</v>
      </c>
      <c r="GN65" s="177" t="s">
        <v>5590</v>
      </c>
      <c r="GO65" s="174">
        <v>44370</v>
      </c>
      <c r="GP65" s="184" t="s">
        <v>5596</v>
      </c>
      <c r="GQ65" s="184">
        <v>2</v>
      </c>
      <c r="GR65" s="184" t="s">
        <v>5593</v>
      </c>
      <c r="GS65" s="184" t="s">
        <v>21</v>
      </c>
      <c r="GT65" s="184">
        <v>2</v>
      </c>
      <c r="GU65" s="184" t="s">
        <v>5595</v>
      </c>
      <c r="GV65" s="184" t="s">
        <v>5594</v>
      </c>
      <c r="GW65" s="185">
        <v>44370</v>
      </c>
      <c r="GX65" s="183" t="s">
        <v>5610</v>
      </c>
      <c r="GY65" s="177">
        <v>1</v>
      </c>
      <c r="GZ65" s="177" t="s">
        <v>5605</v>
      </c>
      <c r="HA65" s="177" t="s">
        <v>21</v>
      </c>
      <c r="HB65" s="177">
        <v>2</v>
      </c>
      <c r="HC65" s="177" t="s">
        <v>5609</v>
      </c>
      <c r="HD65" s="177" t="s">
        <v>5606</v>
      </c>
      <c r="HE65" s="174">
        <v>44370</v>
      </c>
      <c r="HF65" s="184" t="s">
        <v>5598</v>
      </c>
      <c r="HG65" s="184">
        <v>0</v>
      </c>
      <c r="HH65" s="184" t="s">
        <v>5597</v>
      </c>
      <c r="HI65" s="184" t="s">
        <v>21</v>
      </c>
      <c r="HJ65" s="184">
        <v>2</v>
      </c>
      <c r="HK65" s="184">
        <v>0</v>
      </c>
      <c r="HL65" s="184" t="s">
        <v>5590</v>
      </c>
      <c r="HM65" s="185">
        <v>44370</v>
      </c>
      <c r="HN65" s="183" t="s">
        <v>5602</v>
      </c>
      <c r="HO65" s="177">
        <v>3</v>
      </c>
      <c r="HP65" s="177" t="s">
        <v>5599</v>
      </c>
      <c r="HQ65" s="177" t="s">
        <v>21</v>
      </c>
      <c r="HR65" s="177">
        <v>2</v>
      </c>
      <c r="HS65" s="177" t="s">
        <v>5601</v>
      </c>
      <c r="HT65" s="177" t="s">
        <v>5600</v>
      </c>
      <c r="HU65" s="174">
        <v>44370</v>
      </c>
      <c r="HV65" s="184" t="s">
        <v>5604</v>
      </c>
      <c r="HW65" s="184">
        <v>2</v>
      </c>
      <c r="HX65" s="184" t="s">
        <v>5589</v>
      </c>
      <c r="HY65" s="184" t="s">
        <v>21</v>
      </c>
      <c r="HZ65" s="184">
        <v>2</v>
      </c>
      <c r="IA65" s="184" t="s">
        <v>5603</v>
      </c>
      <c r="IB65" s="184" t="s">
        <v>5590</v>
      </c>
      <c r="IC65" s="185">
        <v>44370</v>
      </c>
      <c r="ID65" s="183" t="s">
        <v>5608</v>
      </c>
      <c r="IE65" s="177">
        <v>1</v>
      </c>
      <c r="IF65" s="177" t="s">
        <v>5605</v>
      </c>
      <c r="IG65" s="177" t="s">
        <v>21</v>
      </c>
      <c r="IH65" s="177">
        <v>2</v>
      </c>
      <c r="II65" s="177" t="s">
        <v>5607</v>
      </c>
      <c r="IJ65" s="177" t="s">
        <v>5606</v>
      </c>
      <c r="IK65" s="174">
        <v>44370</v>
      </c>
      <c r="IL65" s="184" t="s">
        <v>5611</v>
      </c>
      <c r="IM65" s="184">
        <v>0</v>
      </c>
      <c r="IN65" s="184" t="s">
        <v>5589</v>
      </c>
      <c r="IO65" s="184" t="s">
        <v>21</v>
      </c>
      <c r="IP65" s="184">
        <v>2</v>
      </c>
      <c r="IQ65" s="184">
        <v>0</v>
      </c>
      <c r="IR65" s="184" t="s">
        <v>5590</v>
      </c>
      <c r="IS65" s="185">
        <v>44370</v>
      </c>
    </row>
    <row r="66" spans="1:253" s="179" customFormat="1" ht="12.75" customHeight="1" x14ac:dyDescent="0.2">
      <c r="A66" s="179" t="s">
        <v>967</v>
      </c>
      <c r="B66" s="179" t="s">
        <v>7777</v>
      </c>
      <c r="C66" s="179" t="s">
        <v>968</v>
      </c>
      <c r="D66" s="179" t="s">
        <v>969</v>
      </c>
      <c r="E66" s="179" t="s">
        <v>7309</v>
      </c>
      <c r="F66" s="179" t="s">
        <v>978</v>
      </c>
      <c r="G66" s="172">
        <v>28860000</v>
      </c>
      <c r="H66" s="173" t="s">
        <v>975</v>
      </c>
      <c r="I66" s="173" t="s">
        <v>41</v>
      </c>
      <c r="J66" s="173">
        <v>1</v>
      </c>
      <c r="K66" s="173" t="s">
        <v>977</v>
      </c>
      <c r="L66" s="173" t="s">
        <v>976</v>
      </c>
      <c r="M66" s="174">
        <v>43551</v>
      </c>
      <c r="N66" s="183" t="s">
        <v>3427</v>
      </c>
      <c r="O66" s="175">
        <v>280615</v>
      </c>
      <c r="P66" s="175" t="s">
        <v>3424</v>
      </c>
      <c r="Q66" s="175" t="s">
        <v>59</v>
      </c>
      <c r="R66" s="175">
        <v>3</v>
      </c>
      <c r="S66" s="175" t="s">
        <v>3426</v>
      </c>
      <c r="T66" s="175" t="s">
        <v>3425</v>
      </c>
      <c r="U66" s="176">
        <v>44253</v>
      </c>
      <c r="V66" s="183" t="s">
        <v>6341</v>
      </c>
      <c r="W66" s="173">
        <v>10302000</v>
      </c>
      <c r="X66" s="173" t="s">
        <v>975</v>
      </c>
      <c r="Y66" s="173" t="s">
        <v>21</v>
      </c>
      <c r="Z66" s="173">
        <v>2</v>
      </c>
      <c r="AA66" s="173" t="s">
        <v>6340</v>
      </c>
      <c r="AB66" s="173" t="s">
        <v>6339</v>
      </c>
      <c r="AC66" s="174">
        <v>44392</v>
      </c>
      <c r="AD66" s="183" t="s">
        <v>6345</v>
      </c>
      <c r="AE66" s="181">
        <v>2333000</v>
      </c>
      <c r="AF66" s="181" t="s">
        <v>6342</v>
      </c>
      <c r="AG66" s="181" t="s">
        <v>21</v>
      </c>
      <c r="AH66" s="181">
        <v>2</v>
      </c>
      <c r="AI66" s="181" t="s">
        <v>6344</v>
      </c>
      <c r="AJ66" s="181" t="s">
        <v>6343</v>
      </c>
      <c r="AK66" s="182">
        <v>44392</v>
      </c>
      <c r="AL66" s="183" t="s">
        <v>6349</v>
      </c>
      <c r="AM66" s="173">
        <v>732000</v>
      </c>
      <c r="AN66" s="173" t="s">
        <v>6346</v>
      </c>
      <c r="AO66" s="173" t="s">
        <v>59</v>
      </c>
      <c r="AP66" s="173">
        <v>3</v>
      </c>
      <c r="AQ66" s="173" t="s">
        <v>6348</v>
      </c>
      <c r="AR66" s="173" t="s">
        <v>6347</v>
      </c>
      <c r="AS66" s="174">
        <v>44392</v>
      </c>
      <c r="AT66" s="184" t="s">
        <v>1432</v>
      </c>
      <c r="AU66" s="181" t="s">
        <v>14</v>
      </c>
      <c r="AV66" s="181" t="s">
        <v>14</v>
      </c>
      <c r="AW66" s="181" t="s">
        <v>14</v>
      </c>
      <c r="AX66" s="181" t="s">
        <v>14</v>
      </c>
      <c r="AY66" s="181" t="s">
        <v>14</v>
      </c>
      <c r="AZ66" s="181" t="s">
        <v>14</v>
      </c>
      <c r="BA66" s="182">
        <v>43784</v>
      </c>
      <c r="BB66" s="183" t="s">
        <v>1393</v>
      </c>
      <c r="BC66" s="173">
        <v>0</v>
      </c>
      <c r="BD66" s="173" t="s">
        <v>14</v>
      </c>
      <c r="BE66" s="173" t="s">
        <v>14</v>
      </c>
      <c r="BF66" s="173" t="s">
        <v>14</v>
      </c>
      <c r="BG66" s="173" t="s">
        <v>1392</v>
      </c>
      <c r="BH66" s="173" t="s">
        <v>14</v>
      </c>
      <c r="BI66" s="174">
        <v>43742</v>
      </c>
      <c r="BJ66" s="184" t="s">
        <v>6352</v>
      </c>
      <c r="BK66" s="184">
        <v>551</v>
      </c>
      <c r="BL66" s="184" t="s">
        <v>6350</v>
      </c>
      <c r="BM66" s="184" t="s">
        <v>21</v>
      </c>
      <c r="BN66" s="184">
        <v>2</v>
      </c>
      <c r="BO66" s="184" t="s">
        <v>6351</v>
      </c>
      <c r="BP66" s="181" t="s">
        <v>2260</v>
      </c>
      <c r="BQ66" s="185">
        <v>44392</v>
      </c>
      <c r="BR66" s="183" t="s">
        <v>970</v>
      </c>
      <c r="BS66" s="177" t="s">
        <v>14</v>
      </c>
      <c r="BT66" s="177" t="s">
        <v>14</v>
      </c>
      <c r="BU66" s="177" t="s">
        <v>14</v>
      </c>
      <c r="BV66" s="177" t="s">
        <v>14</v>
      </c>
      <c r="BW66" s="177" t="s">
        <v>14</v>
      </c>
      <c r="BX66" s="177" t="s">
        <v>14</v>
      </c>
      <c r="BY66" s="174">
        <v>43551</v>
      </c>
      <c r="BZ66" s="184" t="s">
        <v>971</v>
      </c>
      <c r="CA66" s="184" t="s">
        <v>14</v>
      </c>
      <c r="CB66" s="184" t="s">
        <v>14</v>
      </c>
      <c r="CC66" s="184" t="s">
        <v>14</v>
      </c>
      <c r="CD66" s="184" t="s">
        <v>14</v>
      </c>
      <c r="CE66" s="184" t="s">
        <v>14</v>
      </c>
      <c r="CF66" s="184" t="s">
        <v>14</v>
      </c>
      <c r="CG66" s="185">
        <v>43551</v>
      </c>
      <c r="CH66" s="183" t="s">
        <v>8062</v>
      </c>
      <c r="CI66" s="184" t="e">
        <v>#N/A</v>
      </c>
      <c r="CJ66" s="184" t="e">
        <v>#N/A</v>
      </c>
      <c r="CK66" s="184" t="e">
        <v>#N/A</v>
      </c>
      <c r="CL66" s="184" t="e">
        <v>#N/A</v>
      </c>
      <c r="CM66" s="184" t="e">
        <v>#N/A</v>
      </c>
      <c r="CN66" s="184" t="e">
        <v>#N/A</v>
      </c>
      <c r="CO66" s="186" t="e">
        <v>#N/A</v>
      </c>
      <c r="CP66" s="184" t="s">
        <v>972</v>
      </c>
      <c r="CQ66" s="177" t="s">
        <v>14</v>
      </c>
      <c r="CR66" s="177">
        <v>0</v>
      </c>
      <c r="CS66" s="177" t="s">
        <v>21</v>
      </c>
      <c r="CT66" s="177">
        <v>2</v>
      </c>
      <c r="CU66" s="177">
        <v>0</v>
      </c>
      <c r="CV66" s="177">
        <v>0</v>
      </c>
      <c r="CW66" s="174">
        <v>43551</v>
      </c>
      <c r="CX66" s="184" t="s">
        <v>6353</v>
      </c>
      <c r="CY66" s="181">
        <v>1300000</v>
      </c>
      <c r="CZ66" s="181" t="s">
        <v>6359</v>
      </c>
      <c r="DA66" s="181" t="s">
        <v>59</v>
      </c>
      <c r="DB66" s="181">
        <v>3</v>
      </c>
      <c r="DC66" s="181" t="s">
        <v>6356</v>
      </c>
      <c r="DD66" s="181" t="s">
        <v>6360</v>
      </c>
      <c r="DE66" s="187">
        <v>44392</v>
      </c>
      <c r="DF66" s="183" t="s">
        <v>6357</v>
      </c>
      <c r="DG66" s="173">
        <v>7969000</v>
      </c>
      <c r="DH66" s="177" t="s">
        <v>6354</v>
      </c>
      <c r="DI66" s="177" t="s">
        <v>21</v>
      </c>
      <c r="DJ66" s="177">
        <v>2</v>
      </c>
      <c r="DK66" s="177" t="s">
        <v>6356</v>
      </c>
      <c r="DL66" s="177" t="s">
        <v>6355</v>
      </c>
      <c r="DM66" s="174">
        <v>44392</v>
      </c>
      <c r="DN66" s="184" t="s">
        <v>6358</v>
      </c>
      <c r="DO66" s="181">
        <v>1033000</v>
      </c>
      <c r="DP66" s="184" t="s">
        <v>6354</v>
      </c>
      <c r="DQ66" s="184" t="s">
        <v>21</v>
      </c>
      <c r="DR66" s="184">
        <v>2</v>
      </c>
      <c r="DS66" s="184" t="s">
        <v>6356</v>
      </c>
      <c r="DT66" s="184" t="s">
        <v>6355</v>
      </c>
      <c r="DU66" s="185">
        <v>44392</v>
      </c>
      <c r="DV66" s="183" t="s">
        <v>6361</v>
      </c>
      <c r="DW66" s="173">
        <v>1072000</v>
      </c>
      <c r="DX66" s="177" t="s">
        <v>6359</v>
      </c>
      <c r="DY66" s="177" t="s">
        <v>59</v>
      </c>
      <c r="DZ66" s="177">
        <v>3</v>
      </c>
      <c r="EA66" s="177" t="s">
        <v>6356</v>
      </c>
      <c r="EB66" s="177" t="s">
        <v>6360</v>
      </c>
      <c r="EC66" s="174">
        <v>44392</v>
      </c>
      <c r="ED66" s="184" t="s">
        <v>6363</v>
      </c>
      <c r="EE66" s="181">
        <v>228000</v>
      </c>
      <c r="EF66" s="184" t="s">
        <v>6359</v>
      </c>
      <c r="EG66" s="184" t="s">
        <v>59</v>
      </c>
      <c r="EH66" s="184">
        <v>3</v>
      </c>
      <c r="EI66" s="184" t="s">
        <v>6356</v>
      </c>
      <c r="EJ66" s="184" t="s">
        <v>6362</v>
      </c>
      <c r="EK66" s="185">
        <v>44392</v>
      </c>
      <c r="EL66" s="183" t="s">
        <v>6365</v>
      </c>
      <c r="EM66" s="173">
        <v>0</v>
      </c>
      <c r="EN66" s="177" t="s">
        <v>14</v>
      </c>
      <c r="EO66" s="177" t="s">
        <v>59</v>
      </c>
      <c r="EP66" s="177">
        <v>3</v>
      </c>
      <c r="EQ66" s="177" t="s">
        <v>6364</v>
      </c>
      <c r="ER66" s="177" t="s">
        <v>14</v>
      </c>
      <c r="ES66" s="174">
        <v>44392</v>
      </c>
      <c r="ET66" s="184" t="s">
        <v>6368</v>
      </c>
      <c r="EU66" s="184">
        <v>551</v>
      </c>
      <c r="EV66" s="184" t="s">
        <v>6350</v>
      </c>
      <c r="EW66" s="184" t="s">
        <v>21</v>
      </c>
      <c r="EX66" s="184">
        <v>2</v>
      </c>
      <c r="EY66" s="184" t="s">
        <v>6351</v>
      </c>
      <c r="EZ66" s="184" t="s">
        <v>2260</v>
      </c>
      <c r="FA66" s="185">
        <v>44392</v>
      </c>
      <c r="FB66" s="183" t="s">
        <v>6367</v>
      </c>
      <c r="FC66" s="177">
        <v>3</v>
      </c>
      <c r="FD66" s="177" t="s">
        <v>14</v>
      </c>
      <c r="FE66" s="177" t="s">
        <v>21</v>
      </c>
      <c r="FF66" s="177">
        <v>2</v>
      </c>
      <c r="FG66" s="177" t="s">
        <v>6366</v>
      </c>
      <c r="FH66" s="177" t="s">
        <v>14</v>
      </c>
      <c r="FI66" s="174">
        <v>44392</v>
      </c>
      <c r="FJ66" s="183" t="s">
        <v>974</v>
      </c>
      <c r="FK66" s="184" t="s">
        <v>14</v>
      </c>
      <c r="FL66" s="184">
        <v>0</v>
      </c>
      <c r="FM66" s="184" t="s">
        <v>21</v>
      </c>
      <c r="FN66" s="184">
        <v>2</v>
      </c>
      <c r="FO66" s="184" t="s">
        <v>973</v>
      </c>
      <c r="FP66" s="181">
        <v>0</v>
      </c>
      <c r="FQ66" s="182">
        <v>43551</v>
      </c>
      <c r="FR66" s="183" t="s">
        <v>1433</v>
      </c>
      <c r="FS66" s="177" t="s">
        <v>14</v>
      </c>
      <c r="FT66" s="177" t="s">
        <v>14</v>
      </c>
      <c r="FU66" s="177" t="s">
        <v>14</v>
      </c>
      <c r="FV66" s="177" t="s">
        <v>14</v>
      </c>
      <c r="FW66" s="177" t="s">
        <v>14</v>
      </c>
      <c r="FX66" s="177" t="s">
        <v>14</v>
      </c>
      <c r="FY66" s="174">
        <v>43784</v>
      </c>
      <c r="FZ66" s="184" t="s">
        <v>5126</v>
      </c>
      <c r="GA66" s="184">
        <v>1</v>
      </c>
      <c r="GB66" s="184" t="s">
        <v>4078</v>
      </c>
      <c r="GC66" s="184" t="s">
        <v>21</v>
      </c>
      <c r="GD66" s="184">
        <v>2</v>
      </c>
      <c r="GE66" s="184" t="s">
        <v>14</v>
      </c>
      <c r="GF66" s="184" t="s">
        <v>14</v>
      </c>
      <c r="GG66" s="185">
        <v>44358</v>
      </c>
      <c r="GH66" s="183" t="s">
        <v>5132</v>
      </c>
      <c r="GI66" s="177">
        <v>3</v>
      </c>
      <c r="GJ66" s="177" t="s">
        <v>4078</v>
      </c>
      <c r="GK66" s="177" t="s">
        <v>21</v>
      </c>
      <c r="GL66" s="177">
        <v>2</v>
      </c>
      <c r="GM66" s="177" t="s">
        <v>14</v>
      </c>
      <c r="GN66" s="177" t="s">
        <v>14</v>
      </c>
      <c r="GO66" s="174">
        <v>44358</v>
      </c>
      <c r="GP66" s="184" t="s">
        <v>5127</v>
      </c>
      <c r="GQ66" s="184">
        <v>2</v>
      </c>
      <c r="GR66" s="184" t="s">
        <v>4078</v>
      </c>
      <c r="GS66" s="184" t="s">
        <v>21</v>
      </c>
      <c r="GT66" s="184">
        <v>2</v>
      </c>
      <c r="GU66" s="184" t="s">
        <v>14</v>
      </c>
      <c r="GV66" s="184" t="s">
        <v>14</v>
      </c>
      <c r="GW66" s="185">
        <v>44358</v>
      </c>
      <c r="GX66" s="183" t="s">
        <v>5133</v>
      </c>
      <c r="GY66" s="177">
        <v>0</v>
      </c>
      <c r="GZ66" s="177" t="s">
        <v>4078</v>
      </c>
      <c r="HA66" s="177" t="s">
        <v>21</v>
      </c>
      <c r="HB66" s="177">
        <v>2</v>
      </c>
      <c r="HC66" s="177" t="s">
        <v>14</v>
      </c>
      <c r="HD66" s="177" t="s">
        <v>14</v>
      </c>
      <c r="HE66" s="174">
        <v>44358</v>
      </c>
      <c r="HF66" s="184" t="s">
        <v>5125</v>
      </c>
      <c r="HG66" s="184">
        <v>2</v>
      </c>
      <c r="HH66" s="184" t="s">
        <v>4078</v>
      </c>
      <c r="HI66" s="184" t="s">
        <v>21</v>
      </c>
      <c r="HJ66" s="184">
        <v>2</v>
      </c>
      <c r="HK66" s="184" t="s">
        <v>14</v>
      </c>
      <c r="HL66" s="184" t="s">
        <v>14</v>
      </c>
      <c r="HM66" s="185">
        <v>44358</v>
      </c>
      <c r="HN66" s="183" t="s">
        <v>5131</v>
      </c>
      <c r="HO66" s="177">
        <v>2</v>
      </c>
      <c r="HP66" s="177" t="s">
        <v>4078</v>
      </c>
      <c r="HQ66" s="177" t="s">
        <v>21</v>
      </c>
      <c r="HR66" s="177">
        <v>2</v>
      </c>
      <c r="HS66" s="177" t="s">
        <v>14</v>
      </c>
      <c r="HT66" s="177" t="s">
        <v>14</v>
      </c>
      <c r="HU66" s="174">
        <v>44358</v>
      </c>
      <c r="HV66" s="184" t="s">
        <v>5128</v>
      </c>
      <c r="HW66" s="184">
        <v>3</v>
      </c>
      <c r="HX66" s="184" t="s">
        <v>4078</v>
      </c>
      <c r="HY66" s="184" t="s">
        <v>21</v>
      </c>
      <c r="HZ66" s="184">
        <v>2</v>
      </c>
      <c r="IA66" s="184" t="s">
        <v>14</v>
      </c>
      <c r="IB66" s="184" t="s">
        <v>14</v>
      </c>
      <c r="IC66" s="185">
        <v>44358</v>
      </c>
      <c r="ID66" s="183" t="s">
        <v>5130</v>
      </c>
      <c r="IE66" s="177">
        <v>1</v>
      </c>
      <c r="IF66" s="177" t="s">
        <v>4078</v>
      </c>
      <c r="IG66" s="177" t="s">
        <v>21</v>
      </c>
      <c r="IH66" s="177">
        <v>2</v>
      </c>
      <c r="II66" s="177" t="s">
        <v>14</v>
      </c>
      <c r="IJ66" s="177" t="s">
        <v>14</v>
      </c>
      <c r="IK66" s="174">
        <v>44358</v>
      </c>
      <c r="IL66" s="184" t="s">
        <v>5129</v>
      </c>
      <c r="IM66" s="184">
        <v>2</v>
      </c>
      <c r="IN66" s="184" t="s">
        <v>4078</v>
      </c>
      <c r="IO66" s="184" t="s">
        <v>21</v>
      </c>
      <c r="IP66" s="184">
        <v>2</v>
      </c>
      <c r="IQ66" s="184" t="s">
        <v>14</v>
      </c>
      <c r="IR66" s="184" t="s">
        <v>14</v>
      </c>
      <c r="IS66" s="185">
        <v>44358</v>
      </c>
    </row>
    <row r="67" spans="1:253" s="179" customFormat="1" ht="12.75" customHeight="1" x14ac:dyDescent="0.2">
      <c r="A67" s="179" t="s">
        <v>513</v>
      </c>
      <c r="B67" s="179" t="s">
        <v>7685</v>
      </c>
      <c r="C67" s="179" t="s">
        <v>514</v>
      </c>
      <c r="D67" s="179" t="s">
        <v>515</v>
      </c>
      <c r="E67" s="179" t="s">
        <v>7310</v>
      </c>
      <c r="F67" s="179" t="s">
        <v>6707</v>
      </c>
      <c r="G67" s="172">
        <v>4164000</v>
      </c>
      <c r="H67" s="173" t="s">
        <v>6704</v>
      </c>
      <c r="I67" s="173" t="s">
        <v>21</v>
      </c>
      <c r="J67" s="173">
        <v>2</v>
      </c>
      <c r="K67" s="173" t="s">
        <v>6706</v>
      </c>
      <c r="L67" s="173" t="s">
        <v>6705</v>
      </c>
      <c r="M67" s="174">
        <v>44419</v>
      </c>
      <c r="N67" s="183" t="s">
        <v>521</v>
      </c>
      <c r="O67" s="175">
        <v>75</v>
      </c>
      <c r="P67" s="175" t="s">
        <v>519</v>
      </c>
      <c r="Q67" s="175" t="s">
        <v>21</v>
      </c>
      <c r="R67" s="175">
        <v>2</v>
      </c>
      <c r="S67" s="175" t="s">
        <v>520</v>
      </c>
      <c r="T67" s="175">
        <v>0</v>
      </c>
      <c r="U67" s="176">
        <v>43510</v>
      </c>
      <c r="V67" s="183" t="s">
        <v>6711</v>
      </c>
      <c r="W67" s="173">
        <v>95000</v>
      </c>
      <c r="X67" s="173" t="s">
        <v>6708</v>
      </c>
      <c r="Y67" s="173" t="s">
        <v>21</v>
      </c>
      <c r="Z67" s="173">
        <v>2</v>
      </c>
      <c r="AA67" s="173" t="s">
        <v>6710</v>
      </c>
      <c r="AB67" s="173" t="s">
        <v>6709</v>
      </c>
      <c r="AC67" s="174">
        <v>44419</v>
      </c>
      <c r="AD67" s="183" t="s">
        <v>6715</v>
      </c>
      <c r="AE67" s="181">
        <v>85000</v>
      </c>
      <c r="AF67" s="181" t="s">
        <v>6712</v>
      </c>
      <c r="AG67" s="181" t="s">
        <v>21</v>
      </c>
      <c r="AH67" s="181">
        <v>2</v>
      </c>
      <c r="AI67" s="181" t="s">
        <v>6714</v>
      </c>
      <c r="AJ67" s="181" t="s">
        <v>6713</v>
      </c>
      <c r="AK67" s="182">
        <v>44419</v>
      </c>
      <c r="AL67" s="183" t="s">
        <v>6716</v>
      </c>
      <c r="AM67" s="173">
        <v>85000</v>
      </c>
      <c r="AN67" s="173" t="s">
        <v>6712</v>
      </c>
      <c r="AO67" s="173" t="s">
        <v>21</v>
      </c>
      <c r="AP67" s="173">
        <v>2</v>
      </c>
      <c r="AQ67" s="173" t="s">
        <v>6714</v>
      </c>
      <c r="AR67" s="173" t="s">
        <v>6713</v>
      </c>
      <c r="AS67" s="174">
        <v>44419</v>
      </c>
      <c r="AT67" s="184" t="s">
        <v>1220</v>
      </c>
      <c r="AU67" s="181">
        <v>0</v>
      </c>
      <c r="AV67" s="181">
        <v>0</v>
      </c>
      <c r="AW67" s="181" t="s">
        <v>41</v>
      </c>
      <c r="AX67" s="181">
        <v>1</v>
      </c>
      <c r="AY67" s="181">
        <v>0</v>
      </c>
      <c r="AZ67" s="181" t="s">
        <v>14</v>
      </c>
      <c r="BA67" s="182">
        <v>43644</v>
      </c>
      <c r="BB67" s="183" t="s">
        <v>518</v>
      </c>
      <c r="BC67" s="173" t="s">
        <v>14</v>
      </c>
      <c r="BD67" s="173">
        <v>0</v>
      </c>
      <c r="BE67" s="173" t="s">
        <v>21</v>
      </c>
      <c r="BF67" s="173">
        <v>2</v>
      </c>
      <c r="BG67" s="173">
        <v>0</v>
      </c>
      <c r="BH67" s="173">
        <v>0</v>
      </c>
      <c r="BI67" s="174">
        <v>43510</v>
      </c>
      <c r="BJ67" s="184" t="s">
        <v>6723</v>
      </c>
      <c r="BK67" s="184">
        <v>0</v>
      </c>
      <c r="BL67" s="184" t="s">
        <v>6534</v>
      </c>
      <c r="BM67" s="184" t="s">
        <v>21</v>
      </c>
      <c r="BN67" s="184">
        <v>2</v>
      </c>
      <c r="BO67" s="184" t="s">
        <v>6722</v>
      </c>
      <c r="BP67" s="181" t="s">
        <v>6721</v>
      </c>
      <c r="BQ67" s="185">
        <v>44419</v>
      </c>
      <c r="BR67" s="183" t="s">
        <v>1218</v>
      </c>
      <c r="BS67" s="177">
        <v>0</v>
      </c>
      <c r="BT67" s="177" t="s">
        <v>14</v>
      </c>
      <c r="BU67" s="177" t="s">
        <v>41</v>
      </c>
      <c r="BV67" s="177">
        <v>1</v>
      </c>
      <c r="BW67" s="177">
        <v>0</v>
      </c>
      <c r="BX67" s="177" t="s">
        <v>14</v>
      </c>
      <c r="BY67" s="174">
        <v>43644</v>
      </c>
      <c r="BZ67" s="184" t="s">
        <v>1219</v>
      </c>
      <c r="CA67" s="184">
        <v>0</v>
      </c>
      <c r="CB67" s="184" t="s">
        <v>14</v>
      </c>
      <c r="CC67" s="184" t="s">
        <v>41</v>
      </c>
      <c r="CD67" s="184">
        <v>1</v>
      </c>
      <c r="CE67" s="184">
        <v>0</v>
      </c>
      <c r="CF67" s="184" t="s">
        <v>14</v>
      </c>
      <c r="CG67" s="185">
        <v>43644</v>
      </c>
      <c r="CH67" s="183" t="s">
        <v>8063</v>
      </c>
      <c r="CI67" s="184" t="e">
        <v>#N/A</v>
      </c>
      <c r="CJ67" s="184" t="e">
        <v>#N/A</v>
      </c>
      <c r="CK67" s="184" t="e">
        <v>#N/A</v>
      </c>
      <c r="CL67" s="184" t="e">
        <v>#N/A</v>
      </c>
      <c r="CM67" s="184" t="e">
        <v>#N/A</v>
      </c>
      <c r="CN67" s="184" t="e">
        <v>#N/A</v>
      </c>
      <c r="CO67" s="186" t="e">
        <v>#N/A</v>
      </c>
      <c r="CP67" s="184" t="s">
        <v>517</v>
      </c>
      <c r="CQ67" s="177" t="s">
        <v>14</v>
      </c>
      <c r="CR67" s="177">
        <v>0</v>
      </c>
      <c r="CS67" s="177" t="s">
        <v>21</v>
      </c>
      <c r="CT67" s="177">
        <v>2</v>
      </c>
      <c r="CU67" s="177">
        <v>0</v>
      </c>
      <c r="CV67" s="177">
        <v>0</v>
      </c>
      <c r="CW67" s="174">
        <v>43510</v>
      </c>
      <c r="CX67" s="184" t="s">
        <v>6728</v>
      </c>
      <c r="CY67" s="181">
        <v>85000</v>
      </c>
      <c r="CZ67" s="181" t="s">
        <v>6708</v>
      </c>
      <c r="DA67" s="181" t="s">
        <v>21</v>
      </c>
      <c r="DB67" s="181">
        <v>2</v>
      </c>
      <c r="DC67" s="181" t="s">
        <v>6727</v>
      </c>
      <c r="DD67" s="181" t="s">
        <v>6726</v>
      </c>
      <c r="DE67" s="187">
        <v>44419</v>
      </c>
      <c r="DF67" s="183" t="s">
        <v>6730</v>
      </c>
      <c r="DG67" s="173">
        <v>11000</v>
      </c>
      <c r="DH67" s="177" t="s">
        <v>6708</v>
      </c>
      <c r="DI67" s="177" t="s">
        <v>21</v>
      </c>
      <c r="DJ67" s="177">
        <v>2</v>
      </c>
      <c r="DK67" s="177" t="s">
        <v>6727</v>
      </c>
      <c r="DL67" s="177" t="s">
        <v>6726</v>
      </c>
      <c r="DM67" s="174">
        <v>44419</v>
      </c>
      <c r="DN67" s="184" t="s">
        <v>6731</v>
      </c>
      <c r="DO67" s="181">
        <v>0</v>
      </c>
      <c r="DP67" s="184" t="s">
        <v>6708</v>
      </c>
      <c r="DQ67" s="184" t="s">
        <v>21</v>
      </c>
      <c r="DR67" s="184">
        <v>2</v>
      </c>
      <c r="DS67" s="184" t="s">
        <v>6727</v>
      </c>
      <c r="DT67" s="184" t="s">
        <v>6726</v>
      </c>
      <c r="DU67" s="185">
        <v>44419</v>
      </c>
      <c r="DV67" s="183" t="s">
        <v>6729</v>
      </c>
      <c r="DW67" s="173">
        <v>85000</v>
      </c>
      <c r="DX67" s="177" t="s">
        <v>6708</v>
      </c>
      <c r="DY67" s="177" t="s">
        <v>21</v>
      </c>
      <c r="DZ67" s="177">
        <v>2</v>
      </c>
      <c r="EA67" s="177" t="s">
        <v>6727</v>
      </c>
      <c r="EB67" s="177" t="s">
        <v>6726</v>
      </c>
      <c r="EC67" s="174">
        <v>44419</v>
      </c>
      <c r="ED67" s="184" t="s">
        <v>6732</v>
      </c>
      <c r="EE67" s="181">
        <v>0</v>
      </c>
      <c r="EF67" s="184" t="s">
        <v>6708</v>
      </c>
      <c r="EG67" s="184" t="s">
        <v>21</v>
      </c>
      <c r="EH67" s="184">
        <v>2</v>
      </c>
      <c r="EI67" s="184" t="s">
        <v>6727</v>
      </c>
      <c r="EJ67" s="184" t="s">
        <v>6726</v>
      </c>
      <c r="EK67" s="185">
        <v>44419</v>
      </c>
      <c r="EL67" s="183" t="s">
        <v>6733</v>
      </c>
      <c r="EM67" s="173">
        <v>0</v>
      </c>
      <c r="EN67" s="177" t="s">
        <v>6708</v>
      </c>
      <c r="EO67" s="177" t="s">
        <v>21</v>
      </c>
      <c r="EP67" s="177">
        <v>2</v>
      </c>
      <c r="EQ67" s="177" t="s">
        <v>6727</v>
      </c>
      <c r="ER67" s="177" t="s">
        <v>6726</v>
      </c>
      <c r="ES67" s="174">
        <v>44419</v>
      </c>
      <c r="ET67" s="184" t="s">
        <v>6720</v>
      </c>
      <c r="EU67" s="184">
        <v>3</v>
      </c>
      <c r="EV67" s="184" t="s">
        <v>6717</v>
      </c>
      <c r="EW67" s="184" t="s">
        <v>21</v>
      </c>
      <c r="EX67" s="184">
        <v>2</v>
      </c>
      <c r="EY67" s="184" t="s">
        <v>6719</v>
      </c>
      <c r="EZ67" s="184" t="s">
        <v>6718</v>
      </c>
      <c r="FA67" s="185">
        <v>44419</v>
      </c>
      <c r="FB67" s="183" t="s">
        <v>516</v>
      </c>
      <c r="FC67" s="177">
        <v>2</v>
      </c>
      <c r="FD67" s="177">
        <v>0</v>
      </c>
      <c r="FE67" s="177" t="s">
        <v>21</v>
      </c>
      <c r="FF67" s="177">
        <v>2</v>
      </c>
      <c r="FG67" s="177" t="s">
        <v>472</v>
      </c>
      <c r="FH67" s="177">
        <v>0</v>
      </c>
      <c r="FI67" s="174">
        <v>43510</v>
      </c>
      <c r="FJ67" s="183" t="s">
        <v>522</v>
      </c>
      <c r="FK67" s="184" t="s">
        <v>14</v>
      </c>
      <c r="FL67" s="184">
        <v>0</v>
      </c>
      <c r="FM67" s="184" t="s">
        <v>21</v>
      </c>
      <c r="FN67" s="184">
        <v>2</v>
      </c>
      <c r="FO67" s="184">
        <v>0</v>
      </c>
      <c r="FP67" s="181">
        <v>0</v>
      </c>
      <c r="FQ67" s="182">
        <v>43510</v>
      </c>
      <c r="FR67" s="183" t="s">
        <v>523</v>
      </c>
      <c r="FS67" s="177" t="s">
        <v>14</v>
      </c>
      <c r="FT67" s="177">
        <v>0</v>
      </c>
      <c r="FU67" s="177" t="s">
        <v>21</v>
      </c>
      <c r="FV67" s="177">
        <v>2</v>
      </c>
      <c r="FW67" s="177">
        <v>0</v>
      </c>
      <c r="FX67" s="177">
        <v>0</v>
      </c>
      <c r="FY67" s="174">
        <v>43510</v>
      </c>
      <c r="FZ67" s="184" t="s">
        <v>4819</v>
      </c>
      <c r="GA67" s="184">
        <v>2</v>
      </c>
      <c r="GB67" s="184" t="s">
        <v>4078</v>
      </c>
      <c r="GC67" s="184" t="s">
        <v>21</v>
      </c>
      <c r="GD67" s="184">
        <v>2</v>
      </c>
      <c r="GE67" s="184" t="s">
        <v>14</v>
      </c>
      <c r="GF67" s="184" t="s">
        <v>14</v>
      </c>
      <c r="GG67" s="185">
        <v>44356</v>
      </c>
      <c r="GH67" s="183" t="s">
        <v>4825</v>
      </c>
      <c r="GI67" s="177">
        <v>0</v>
      </c>
      <c r="GJ67" s="177" t="s">
        <v>4078</v>
      </c>
      <c r="GK67" s="177" t="s">
        <v>21</v>
      </c>
      <c r="GL67" s="177">
        <v>2</v>
      </c>
      <c r="GM67" s="177" t="s">
        <v>14</v>
      </c>
      <c r="GN67" s="177" t="s">
        <v>14</v>
      </c>
      <c r="GO67" s="174">
        <v>44356</v>
      </c>
      <c r="GP67" s="184" t="s">
        <v>4820</v>
      </c>
      <c r="GQ67" s="184">
        <v>0</v>
      </c>
      <c r="GR67" s="184" t="s">
        <v>4078</v>
      </c>
      <c r="GS67" s="184" t="s">
        <v>21</v>
      </c>
      <c r="GT67" s="184">
        <v>2</v>
      </c>
      <c r="GU67" s="184" t="s">
        <v>14</v>
      </c>
      <c r="GV67" s="184" t="s">
        <v>14</v>
      </c>
      <c r="GW67" s="185">
        <v>44356</v>
      </c>
      <c r="GX67" s="183" t="s">
        <v>4826</v>
      </c>
      <c r="GY67" s="177">
        <v>0</v>
      </c>
      <c r="GZ67" s="177" t="s">
        <v>4078</v>
      </c>
      <c r="HA67" s="177" t="s">
        <v>21</v>
      </c>
      <c r="HB67" s="177">
        <v>2</v>
      </c>
      <c r="HC67" s="177" t="s">
        <v>14</v>
      </c>
      <c r="HD67" s="177" t="s">
        <v>14</v>
      </c>
      <c r="HE67" s="174">
        <v>44356</v>
      </c>
      <c r="HF67" s="184" t="s">
        <v>4818</v>
      </c>
      <c r="HG67" s="184">
        <v>0</v>
      </c>
      <c r="HH67" s="184" t="s">
        <v>4078</v>
      </c>
      <c r="HI67" s="184" t="s">
        <v>21</v>
      </c>
      <c r="HJ67" s="184">
        <v>2</v>
      </c>
      <c r="HK67" s="184" t="s">
        <v>14</v>
      </c>
      <c r="HL67" s="184" t="s">
        <v>14</v>
      </c>
      <c r="HM67" s="185">
        <v>44356</v>
      </c>
      <c r="HN67" s="183" t="s">
        <v>4824</v>
      </c>
      <c r="HO67" s="177">
        <v>0</v>
      </c>
      <c r="HP67" s="177" t="s">
        <v>4078</v>
      </c>
      <c r="HQ67" s="177" t="s">
        <v>21</v>
      </c>
      <c r="HR67" s="177">
        <v>2</v>
      </c>
      <c r="HS67" s="177" t="s">
        <v>14</v>
      </c>
      <c r="HT67" s="177" t="s">
        <v>14</v>
      </c>
      <c r="HU67" s="174">
        <v>44356</v>
      </c>
      <c r="HV67" s="184" t="s">
        <v>4821</v>
      </c>
      <c r="HW67" s="184">
        <v>0</v>
      </c>
      <c r="HX67" s="184" t="s">
        <v>4078</v>
      </c>
      <c r="HY67" s="184" t="s">
        <v>21</v>
      </c>
      <c r="HZ67" s="184">
        <v>2</v>
      </c>
      <c r="IA67" s="184" t="s">
        <v>14</v>
      </c>
      <c r="IB67" s="184" t="s">
        <v>14</v>
      </c>
      <c r="IC67" s="185">
        <v>44356</v>
      </c>
      <c r="ID67" s="183" t="s">
        <v>4823</v>
      </c>
      <c r="IE67" s="177">
        <v>1</v>
      </c>
      <c r="IF67" s="177" t="s">
        <v>4078</v>
      </c>
      <c r="IG67" s="177" t="s">
        <v>21</v>
      </c>
      <c r="IH67" s="177">
        <v>2</v>
      </c>
      <c r="II67" s="177" t="s">
        <v>14</v>
      </c>
      <c r="IJ67" s="177" t="s">
        <v>14</v>
      </c>
      <c r="IK67" s="174">
        <v>44356</v>
      </c>
      <c r="IL67" s="184" t="s">
        <v>4822</v>
      </c>
      <c r="IM67" s="184">
        <v>0</v>
      </c>
      <c r="IN67" s="184" t="s">
        <v>4078</v>
      </c>
      <c r="IO67" s="184" t="s">
        <v>21</v>
      </c>
      <c r="IP67" s="184">
        <v>2</v>
      </c>
      <c r="IQ67" s="184" t="s">
        <v>14</v>
      </c>
      <c r="IR67" s="184" t="s">
        <v>14</v>
      </c>
      <c r="IS67" s="185">
        <v>44356</v>
      </c>
    </row>
    <row r="68" spans="1:253" s="179" customFormat="1" ht="12.75" customHeight="1" x14ac:dyDescent="0.2">
      <c r="A68" s="179" t="s">
        <v>2244</v>
      </c>
      <c r="B68" s="179" t="s">
        <v>7716</v>
      </c>
      <c r="C68" s="179" t="s">
        <v>2245</v>
      </c>
      <c r="D68" s="179" t="s">
        <v>515</v>
      </c>
      <c r="E68" s="179" t="s">
        <v>7310</v>
      </c>
      <c r="F68" s="179" t="s">
        <v>6734</v>
      </c>
      <c r="G68" s="172">
        <v>4164000</v>
      </c>
      <c r="H68" s="173" t="s">
        <v>6704</v>
      </c>
      <c r="I68" s="173" t="s">
        <v>21</v>
      </c>
      <c r="J68" s="173">
        <v>2</v>
      </c>
      <c r="K68" s="173" t="s">
        <v>6706</v>
      </c>
      <c r="L68" s="173" t="s">
        <v>6705</v>
      </c>
      <c r="M68" s="174">
        <v>44419</v>
      </c>
      <c r="N68" s="183" t="s">
        <v>2269</v>
      </c>
      <c r="O68" s="175">
        <v>1030700</v>
      </c>
      <c r="P68" s="175" t="s">
        <v>1579</v>
      </c>
      <c r="Q68" s="175" t="s">
        <v>21</v>
      </c>
      <c r="R68" s="175">
        <v>2</v>
      </c>
      <c r="S68" s="175" t="s">
        <v>2268</v>
      </c>
      <c r="T68" s="175" t="s">
        <v>2267</v>
      </c>
      <c r="U68" s="176">
        <v>44102</v>
      </c>
      <c r="V68" s="183" t="s">
        <v>6735</v>
      </c>
      <c r="W68" s="173">
        <v>4164000</v>
      </c>
      <c r="X68" s="173" t="s">
        <v>6704</v>
      </c>
      <c r="Y68" s="173" t="s">
        <v>21</v>
      </c>
      <c r="Z68" s="173">
        <v>2</v>
      </c>
      <c r="AA68" s="173" t="s">
        <v>6706</v>
      </c>
      <c r="AB68" s="173" t="s">
        <v>6705</v>
      </c>
      <c r="AC68" s="174">
        <v>44419</v>
      </c>
      <c r="AD68" s="183" t="s">
        <v>6737</v>
      </c>
      <c r="AE68" s="181">
        <v>4532000</v>
      </c>
      <c r="AF68" s="181" t="s">
        <v>6704</v>
      </c>
      <c r="AG68" s="181" t="s">
        <v>21</v>
      </c>
      <c r="AH68" s="181">
        <v>2</v>
      </c>
      <c r="AI68" s="181" t="s">
        <v>6736</v>
      </c>
      <c r="AJ68" s="181" t="s">
        <v>6705</v>
      </c>
      <c r="AK68" s="182">
        <v>44419</v>
      </c>
      <c r="AL68" s="183" t="s">
        <v>2256</v>
      </c>
      <c r="AM68" s="173" t="s">
        <v>14</v>
      </c>
      <c r="AN68" s="173" t="s">
        <v>2253</v>
      </c>
      <c r="AO68" s="173" t="s">
        <v>14</v>
      </c>
      <c r="AP68" s="173" t="s">
        <v>14</v>
      </c>
      <c r="AQ68" s="173" t="s">
        <v>2255</v>
      </c>
      <c r="AR68" s="173" t="s">
        <v>2254</v>
      </c>
      <c r="AS68" s="174">
        <v>44069</v>
      </c>
      <c r="AT68" s="184" t="s">
        <v>2252</v>
      </c>
      <c r="AU68" s="181" t="s">
        <v>14</v>
      </c>
      <c r="AV68" s="181" t="s">
        <v>14</v>
      </c>
      <c r="AW68" s="181" t="s">
        <v>14</v>
      </c>
      <c r="AX68" s="181" t="s">
        <v>14</v>
      </c>
      <c r="AY68" s="181" t="s">
        <v>14</v>
      </c>
      <c r="AZ68" s="181" t="s">
        <v>14</v>
      </c>
      <c r="BA68" s="182">
        <v>44069</v>
      </c>
      <c r="BB68" s="183" t="s">
        <v>2251</v>
      </c>
      <c r="BC68" s="173" t="s">
        <v>14</v>
      </c>
      <c r="BD68" s="173" t="s">
        <v>14</v>
      </c>
      <c r="BE68" s="173" t="s">
        <v>14</v>
      </c>
      <c r="BF68" s="173" t="s">
        <v>14</v>
      </c>
      <c r="BG68" s="173" t="s">
        <v>14</v>
      </c>
      <c r="BH68" s="173" t="s">
        <v>14</v>
      </c>
      <c r="BI68" s="174">
        <v>44069</v>
      </c>
      <c r="BJ68" s="184" t="s">
        <v>6725</v>
      </c>
      <c r="BK68" s="184">
        <v>0</v>
      </c>
      <c r="BL68" s="184" t="s">
        <v>6534</v>
      </c>
      <c r="BM68" s="184" t="s">
        <v>21</v>
      </c>
      <c r="BN68" s="184">
        <v>2</v>
      </c>
      <c r="BO68" s="184" t="s">
        <v>6722</v>
      </c>
      <c r="BP68" s="181" t="s">
        <v>6721</v>
      </c>
      <c r="BQ68" s="185">
        <v>44419</v>
      </c>
      <c r="BR68" s="183" t="s">
        <v>2246</v>
      </c>
      <c r="BS68" s="177" t="s">
        <v>14</v>
      </c>
      <c r="BT68" s="177" t="s">
        <v>14</v>
      </c>
      <c r="BU68" s="177" t="s">
        <v>14</v>
      </c>
      <c r="BV68" s="177" t="s">
        <v>14</v>
      </c>
      <c r="BW68" s="177" t="s">
        <v>14</v>
      </c>
      <c r="BX68" s="177" t="s">
        <v>14</v>
      </c>
      <c r="BY68" s="174">
        <v>44069</v>
      </c>
      <c r="BZ68" s="184" t="s">
        <v>2247</v>
      </c>
      <c r="CA68" s="184" t="s">
        <v>14</v>
      </c>
      <c r="CB68" s="184" t="s">
        <v>14</v>
      </c>
      <c r="CC68" s="184" t="s">
        <v>14</v>
      </c>
      <c r="CD68" s="184" t="s">
        <v>14</v>
      </c>
      <c r="CE68" s="184" t="s">
        <v>14</v>
      </c>
      <c r="CF68" s="184" t="s">
        <v>14</v>
      </c>
      <c r="CG68" s="185">
        <v>44069</v>
      </c>
      <c r="CH68" s="183" t="s">
        <v>8064</v>
      </c>
      <c r="CI68" s="184" t="e">
        <v>#N/A</v>
      </c>
      <c r="CJ68" s="184" t="e">
        <v>#N/A</v>
      </c>
      <c r="CK68" s="184" t="e">
        <v>#N/A</v>
      </c>
      <c r="CL68" s="184" t="e">
        <v>#N/A</v>
      </c>
      <c r="CM68" s="184" t="e">
        <v>#N/A</v>
      </c>
      <c r="CN68" s="184" t="e">
        <v>#N/A</v>
      </c>
      <c r="CO68" s="186" t="e">
        <v>#N/A</v>
      </c>
      <c r="CP68" s="184" t="s">
        <v>2250</v>
      </c>
      <c r="CQ68" s="177" t="s">
        <v>14</v>
      </c>
      <c r="CR68" s="177" t="s">
        <v>14</v>
      </c>
      <c r="CS68" s="177" t="s">
        <v>14</v>
      </c>
      <c r="CT68" s="177" t="s">
        <v>14</v>
      </c>
      <c r="CU68" s="177" t="s">
        <v>14</v>
      </c>
      <c r="CV68" s="177" t="s">
        <v>14</v>
      </c>
      <c r="CW68" s="174">
        <v>44069</v>
      </c>
      <c r="CX68" s="184" t="s">
        <v>6738</v>
      </c>
      <c r="CY68" s="181">
        <v>476000</v>
      </c>
      <c r="CZ68" s="181" t="s">
        <v>6704</v>
      </c>
      <c r="DA68" s="181" t="s">
        <v>21</v>
      </c>
      <c r="DB68" s="181">
        <v>2</v>
      </c>
      <c r="DC68" s="181" t="s">
        <v>3357</v>
      </c>
      <c r="DD68" s="181" t="s">
        <v>6705</v>
      </c>
      <c r="DE68" s="187">
        <v>44419</v>
      </c>
      <c r="DF68" s="183" t="s">
        <v>6783</v>
      </c>
      <c r="DG68" s="173">
        <v>2632000</v>
      </c>
      <c r="DH68" s="177" t="s">
        <v>6704</v>
      </c>
      <c r="DI68" s="177" t="s">
        <v>21</v>
      </c>
      <c r="DJ68" s="177">
        <v>2</v>
      </c>
      <c r="DK68" s="177" t="s">
        <v>3357</v>
      </c>
      <c r="DL68" s="177" t="s">
        <v>6705</v>
      </c>
      <c r="DM68" s="174">
        <v>44419</v>
      </c>
      <c r="DN68" s="184" t="s">
        <v>6784</v>
      </c>
      <c r="DO68" s="181">
        <v>1036000</v>
      </c>
      <c r="DP68" s="184" t="s">
        <v>6704</v>
      </c>
      <c r="DQ68" s="184" t="s">
        <v>21</v>
      </c>
      <c r="DR68" s="184">
        <v>2</v>
      </c>
      <c r="DS68" s="184" t="s">
        <v>3357</v>
      </c>
      <c r="DT68" s="184" t="s">
        <v>6705</v>
      </c>
      <c r="DU68" s="185">
        <v>44419</v>
      </c>
      <c r="DV68" s="183" t="s">
        <v>6785</v>
      </c>
      <c r="DW68" s="173">
        <v>476000</v>
      </c>
      <c r="DX68" s="177" t="s">
        <v>6704</v>
      </c>
      <c r="DY68" s="177" t="s">
        <v>21</v>
      </c>
      <c r="DZ68" s="177">
        <v>2</v>
      </c>
      <c r="EA68" s="177" t="s">
        <v>3357</v>
      </c>
      <c r="EB68" s="177" t="s">
        <v>6705</v>
      </c>
      <c r="EC68" s="174">
        <v>44419</v>
      </c>
      <c r="ED68" s="184" t="s">
        <v>6786</v>
      </c>
      <c r="EE68" s="181">
        <v>0</v>
      </c>
      <c r="EF68" s="184" t="s">
        <v>6704</v>
      </c>
      <c r="EG68" s="184" t="s">
        <v>21</v>
      </c>
      <c r="EH68" s="184">
        <v>2</v>
      </c>
      <c r="EI68" s="184" t="s">
        <v>3357</v>
      </c>
      <c r="EJ68" s="184" t="s">
        <v>6705</v>
      </c>
      <c r="EK68" s="185">
        <v>44419</v>
      </c>
      <c r="EL68" s="183" t="s">
        <v>3358</v>
      </c>
      <c r="EM68" s="173">
        <v>0</v>
      </c>
      <c r="EN68" s="177" t="s">
        <v>3355</v>
      </c>
      <c r="EO68" s="177" t="s">
        <v>21</v>
      </c>
      <c r="EP68" s="177">
        <v>2</v>
      </c>
      <c r="EQ68" s="177" t="s">
        <v>3357</v>
      </c>
      <c r="ER68" s="177" t="s">
        <v>3356</v>
      </c>
      <c r="ES68" s="174">
        <v>44238</v>
      </c>
      <c r="ET68" s="184" t="s">
        <v>6724</v>
      </c>
      <c r="EU68" s="184">
        <v>3</v>
      </c>
      <c r="EV68" s="184" t="s">
        <v>6717</v>
      </c>
      <c r="EW68" s="184" t="s">
        <v>21</v>
      </c>
      <c r="EX68" s="184">
        <v>2</v>
      </c>
      <c r="EY68" s="184" t="s">
        <v>6719</v>
      </c>
      <c r="EZ68" s="184" t="s">
        <v>6718</v>
      </c>
      <c r="FA68" s="185">
        <v>44419</v>
      </c>
      <c r="FB68" s="183" t="s">
        <v>2249</v>
      </c>
      <c r="FC68" s="177">
        <v>3</v>
      </c>
      <c r="FD68" s="177" t="s">
        <v>14</v>
      </c>
      <c r="FE68" s="177" t="s">
        <v>14</v>
      </c>
      <c r="FF68" s="177" t="s">
        <v>14</v>
      </c>
      <c r="FG68" s="177" t="s">
        <v>2248</v>
      </c>
      <c r="FH68" s="177" t="s">
        <v>14</v>
      </c>
      <c r="FI68" s="174">
        <v>44069</v>
      </c>
      <c r="FJ68" s="183" t="s">
        <v>2257</v>
      </c>
      <c r="FK68" s="184" t="s">
        <v>14</v>
      </c>
      <c r="FL68" s="184" t="s">
        <v>14</v>
      </c>
      <c r="FM68" s="184" t="s">
        <v>14</v>
      </c>
      <c r="FN68" s="184" t="s">
        <v>14</v>
      </c>
      <c r="FO68" s="184" t="s">
        <v>14</v>
      </c>
      <c r="FP68" s="181" t="s">
        <v>14</v>
      </c>
      <c r="FQ68" s="182">
        <v>44069</v>
      </c>
      <c r="FR68" s="183" t="s">
        <v>2258</v>
      </c>
      <c r="FS68" s="177" t="s">
        <v>14</v>
      </c>
      <c r="FT68" s="177" t="s">
        <v>14</v>
      </c>
      <c r="FU68" s="177" t="s">
        <v>14</v>
      </c>
      <c r="FV68" s="177" t="s">
        <v>14</v>
      </c>
      <c r="FW68" s="177" t="s">
        <v>14</v>
      </c>
      <c r="FX68" s="177" t="s">
        <v>14</v>
      </c>
      <c r="FY68" s="174">
        <v>44069</v>
      </c>
      <c r="FZ68" s="184" t="s">
        <v>4828</v>
      </c>
      <c r="GA68" s="184">
        <v>2</v>
      </c>
      <c r="GB68" s="184" t="s">
        <v>4078</v>
      </c>
      <c r="GC68" s="184" t="s">
        <v>21</v>
      </c>
      <c r="GD68" s="184">
        <v>2</v>
      </c>
      <c r="GE68" s="184" t="s">
        <v>14</v>
      </c>
      <c r="GF68" s="184" t="s">
        <v>14</v>
      </c>
      <c r="GG68" s="185">
        <v>44356</v>
      </c>
      <c r="GH68" s="183" t="s">
        <v>4834</v>
      </c>
      <c r="GI68" s="177">
        <v>0</v>
      </c>
      <c r="GJ68" s="177" t="s">
        <v>4078</v>
      </c>
      <c r="GK68" s="177" t="s">
        <v>21</v>
      </c>
      <c r="GL68" s="177">
        <v>2</v>
      </c>
      <c r="GM68" s="177" t="s">
        <v>14</v>
      </c>
      <c r="GN68" s="177" t="s">
        <v>14</v>
      </c>
      <c r="GO68" s="174">
        <v>44356</v>
      </c>
      <c r="GP68" s="184" t="s">
        <v>4829</v>
      </c>
      <c r="GQ68" s="184">
        <v>0</v>
      </c>
      <c r="GR68" s="184" t="s">
        <v>4078</v>
      </c>
      <c r="GS68" s="184" t="s">
        <v>21</v>
      </c>
      <c r="GT68" s="184">
        <v>2</v>
      </c>
      <c r="GU68" s="184" t="s">
        <v>14</v>
      </c>
      <c r="GV68" s="184" t="s">
        <v>14</v>
      </c>
      <c r="GW68" s="185">
        <v>44356</v>
      </c>
      <c r="GX68" s="183" t="s">
        <v>4835</v>
      </c>
      <c r="GY68" s="177">
        <v>0</v>
      </c>
      <c r="GZ68" s="177" t="s">
        <v>4078</v>
      </c>
      <c r="HA68" s="177" t="s">
        <v>21</v>
      </c>
      <c r="HB68" s="177">
        <v>2</v>
      </c>
      <c r="HC68" s="177" t="s">
        <v>14</v>
      </c>
      <c r="HD68" s="177" t="s">
        <v>14</v>
      </c>
      <c r="HE68" s="174">
        <v>44356</v>
      </c>
      <c r="HF68" s="184" t="s">
        <v>4827</v>
      </c>
      <c r="HG68" s="184">
        <v>0</v>
      </c>
      <c r="HH68" s="184" t="s">
        <v>4078</v>
      </c>
      <c r="HI68" s="184" t="s">
        <v>21</v>
      </c>
      <c r="HJ68" s="184">
        <v>2</v>
      </c>
      <c r="HK68" s="184" t="s">
        <v>14</v>
      </c>
      <c r="HL68" s="184" t="s">
        <v>14</v>
      </c>
      <c r="HM68" s="185">
        <v>44356</v>
      </c>
      <c r="HN68" s="183" t="s">
        <v>4833</v>
      </c>
      <c r="HO68" s="177">
        <v>0</v>
      </c>
      <c r="HP68" s="177" t="s">
        <v>4078</v>
      </c>
      <c r="HQ68" s="177" t="s">
        <v>21</v>
      </c>
      <c r="HR68" s="177">
        <v>2</v>
      </c>
      <c r="HS68" s="177" t="s">
        <v>14</v>
      </c>
      <c r="HT68" s="177" t="s">
        <v>14</v>
      </c>
      <c r="HU68" s="174">
        <v>44356</v>
      </c>
      <c r="HV68" s="184" t="s">
        <v>4830</v>
      </c>
      <c r="HW68" s="184">
        <v>0</v>
      </c>
      <c r="HX68" s="184" t="s">
        <v>4078</v>
      </c>
      <c r="HY68" s="184" t="s">
        <v>21</v>
      </c>
      <c r="HZ68" s="184">
        <v>2</v>
      </c>
      <c r="IA68" s="184" t="s">
        <v>14</v>
      </c>
      <c r="IB68" s="184" t="s">
        <v>14</v>
      </c>
      <c r="IC68" s="185">
        <v>44356</v>
      </c>
      <c r="ID68" s="183" t="s">
        <v>4832</v>
      </c>
      <c r="IE68" s="177">
        <v>1</v>
      </c>
      <c r="IF68" s="177" t="s">
        <v>4078</v>
      </c>
      <c r="IG68" s="177" t="s">
        <v>21</v>
      </c>
      <c r="IH68" s="177">
        <v>2</v>
      </c>
      <c r="II68" s="177" t="s">
        <v>14</v>
      </c>
      <c r="IJ68" s="177" t="s">
        <v>14</v>
      </c>
      <c r="IK68" s="174">
        <v>44356</v>
      </c>
      <c r="IL68" s="184" t="s">
        <v>4831</v>
      </c>
      <c r="IM68" s="184">
        <v>0</v>
      </c>
      <c r="IN68" s="184" t="s">
        <v>4078</v>
      </c>
      <c r="IO68" s="184" t="s">
        <v>21</v>
      </c>
      <c r="IP68" s="184">
        <v>2</v>
      </c>
      <c r="IQ68" s="184" t="s">
        <v>14</v>
      </c>
      <c r="IR68" s="184" t="s">
        <v>14</v>
      </c>
      <c r="IS68" s="185">
        <v>44356</v>
      </c>
    </row>
    <row r="69" spans="1:253" s="179" customFormat="1" ht="12.75" customHeight="1" x14ac:dyDescent="0.2">
      <c r="A69" s="179" t="s">
        <v>648</v>
      </c>
      <c r="B69" s="179" t="s">
        <v>7672</v>
      </c>
      <c r="C69" s="179" t="s">
        <v>649</v>
      </c>
      <c r="D69" s="179" t="s">
        <v>650</v>
      </c>
      <c r="E69" s="179" t="s">
        <v>7313</v>
      </c>
      <c r="F69" s="179" t="s">
        <v>6248</v>
      </c>
      <c r="G69" s="172">
        <v>19700000</v>
      </c>
      <c r="H69" s="173" t="s">
        <v>6246</v>
      </c>
      <c r="I69" s="173" t="s">
        <v>21</v>
      </c>
      <c r="J69" s="173">
        <v>2</v>
      </c>
      <c r="K69" s="173" t="s">
        <v>3869</v>
      </c>
      <c r="L69" s="173" t="s">
        <v>6247</v>
      </c>
      <c r="M69" s="174">
        <v>44388</v>
      </c>
      <c r="N69" s="183" t="s">
        <v>6250</v>
      </c>
      <c r="O69" s="175">
        <v>94280</v>
      </c>
      <c r="P69" s="175" t="s">
        <v>1579</v>
      </c>
      <c r="Q69" s="175" t="s">
        <v>21</v>
      </c>
      <c r="R69" s="175">
        <v>2</v>
      </c>
      <c r="S69" s="175" t="s">
        <v>6012</v>
      </c>
      <c r="T69" s="175" t="s">
        <v>6249</v>
      </c>
      <c r="U69" s="176">
        <v>44388</v>
      </c>
      <c r="V69" s="183" t="s">
        <v>6252</v>
      </c>
      <c r="W69" s="173">
        <v>19700000</v>
      </c>
      <c r="X69" s="173" t="s">
        <v>6246</v>
      </c>
      <c r="Y69" s="173" t="s">
        <v>41</v>
      </c>
      <c r="Z69" s="173">
        <v>1</v>
      </c>
      <c r="AA69" s="173" t="s">
        <v>6251</v>
      </c>
      <c r="AB69" s="173" t="s">
        <v>6247</v>
      </c>
      <c r="AC69" s="174">
        <v>44388</v>
      </c>
      <c r="AD69" s="183" t="s">
        <v>6254</v>
      </c>
      <c r="AE69" s="181">
        <v>8909000</v>
      </c>
      <c r="AF69" s="181" t="s">
        <v>6246</v>
      </c>
      <c r="AG69" s="181" t="s">
        <v>41</v>
      </c>
      <c r="AH69" s="181">
        <v>1</v>
      </c>
      <c r="AI69" s="181" t="s">
        <v>6253</v>
      </c>
      <c r="AJ69" s="181" t="s">
        <v>6247</v>
      </c>
      <c r="AK69" s="182">
        <v>44388</v>
      </c>
      <c r="AL69" s="183" t="s">
        <v>1374</v>
      </c>
      <c r="AM69" s="173">
        <v>0</v>
      </c>
      <c r="AN69" s="173" t="s">
        <v>1371</v>
      </c>
      <c r="AO69" s="173" t="s">
        <v>21</v>
      </c>
      <c r="AP69" s="173">
        <v>2</v>
      </c>
      <c r="AQ69" s="173" t="s">
        <v>1373</v>
      </c>
      <c r="AR69" s="173" t="s">
        <v>1372</v>
      </c>
      <c r="AS69" s="174">
        <v>43706</v>
      </c>
      <c r="AT69" s="184" t="s">
        <v>1412</v>
      </c>
      <c r="AU69" s="181">
        <v>0</v>
      </c>
      <c r="AV69" s="181" t="s">
        <v>1410</v>
      </c>
      <c r="AW69" s="181" t="s">
        <v>41</v>
      </c>
      <c r="AX69" s="181">
        <v>1</v>
      </c>
      <c r="AY69" s="181" t="s">
        <v>1394</v>
      </c>
      <c r="AZ69" s="181" t="s">
        <v>1411</v>
      </c>
      <c r="BA69" s="182">
        <v>43763</v>
      </c>
      <c r="BB69" s="183" t="s">
        <v>1395</v>
      </c>
      <c r="BC69" s="173">
        <v>0</v>
      </c>
      <c r="BD69" s="173" t="s">
        <v>14</v>
      </c>
      <c r="BE69" s="173" t="s">
        <v>21</v>
      </c>
      <c r="BF69" s="173">
        <v>2</v>
      </c>
      <c r="BG69" s="173" t="s">
        <v>1394</v>
      </c>
      <c r="BH69" s="173" t="s">
        <v>14</v>
      </c>
      <c r="BI69" s="174">
        <v>43742</v>
      </c>
      <c r="BJ69" s="184" t="s">
        <v>6256</v>
      </c>
      <c r="BK69" s="184">
        <v>36</v>
      </c>
      <c r="BL69" s="184" t="s">
        <v>6024</v>
      </c>
      <c r="BM69" s="184" t="s">
        <v>21</v>
      </c>
      <c r="BN69" s="184">
        <v>2</v>
      </c>
      <c r="BO69" s="184" t="s">
        <v>6255</v>
      </c>
      <c r="BP69" s="181" t="s">
        <v>2260</v>
      </c>
      <c r="BQ69" s="185">
        <v>44388</v>
      </c>
      <c r="BR69" s="183" t="s">
        <v>1315</v>
      </c>
      <c r="BS69" s="177" t="s">
        <v>14</v>
      </c>
      <c r="BT69" s="177" t="s">
        <v>14</v>
      </c>
      <c r="BU69" s="177" t="s">
        <v>14</v>
      </c>
      <c r="BV69" s="177" t="s">
        <v>14</v>
      </c>
      <c r="BW69" s="177" t="s">
        <v>1314</v>
      </c>
      <c r="BX69" s="177" t="s">
        <v>14</v>
      </c>
      <c r="BY69" s="174">
        <v>43676</v>
      </c>
      <c r="BZ69" s="184" t="s">
        <v>1316</v>
      </c>
      <c r="CA69" s="184" t="s">
        <v>14</v>
      </c>
      <c r="CB69" s="184" t="s">
        <v>14</v>
      </c>
      <c r="CC69" s="184" t="s">
        <v>14</v>
      </c>
      <c r="CD69" s="184" t="s">
        <v>14</v>
      </c>
      <c r="CE69" s="184" t="s">
        <v>1314</v>
      </c>
      <c r="CF69" s="184" t="s">
        <v>14</v>
      </c>
      <c r="CG69" s="185">
        <v>43676</v>
      </c>
      <c r="CH69" s="183" t="s">
        <v>8065</v>
      </c>
      <c r="CI69" s="184" t="e">
        <v>#N/A</v>
      </c>
      <c r="CJ69" s="184" t="e">
        <v>#N/A</v>
      </c>
      <c r="CK69" s="184" t="e">
        <v>#N/A</v>
      </c>
      <c r="CL69" s="184" t="e">
        <v>#N/A</v>
      </c>
      <c r="CM69" s="184" t="e">
        <v>#N/A</v>
      </c>
      <c r="CN69" s="184" t="e">
        <v>#N/A</v>
      </c>
      <c r="CO69" s="186" t="e">
        <v>#N/A</v>
      </c>
      <c r="CP69" s="184" t="s">
        <v>1318</v>
      </c>
      <c r="CQ69" s="177" t="s">
        <v>14</v>
      </c>
      <c r="CR69" s="177" t="s">
        <v>14</v>
      </c>
      <c r="CS69" s="177" t="s">
        <v>14</v>
      </c>
      <c r="CT69" s="177" t="s">
        <v>14</v>
      </c>
      <c r="CU69" s="177" t="s">
        <v>1317</v>
      </c>
      <c r="CV69" s="177" t="s">
        <v>14</v>
      </c>
      <c r="CW69" s="174">
        <v>43676</v>
      </c>
      <c r="CX69" s="184" t="s">
        <v>6258</v>
      </c>
      <c r="CY69" s="181">
        <v>2630000</v>
      </c>
      <c r="CZ69" s="181" t="s">
        <v>6246</v>
      </c>
      <c r="DA69" s="181" t="s">
        <v>41</v>
      </c>
      <c r="DB69" s="181">
        <v>1</v>
      </c>
      <c r="DC69" s="181" t="s">
        <v>6263</v>
      </c>
      <c r="DD69" s="181" t="s">
        <v>6247</v>
      </c>
      <c r="DE69" s="187">
        <v>44388</v>
      </c>
      <c r="DF69" s="183" t="s">
        <v>6260</v>
      </c>
      <c r="DG69" s="173">
        <v>10791000</v>
      </c>
      <c r="DH69" s="177" t="s">
        <v>6246</v>
      </c>
      <c r="DI69" s="177" t="s">
        <v>41</v>
      </c>
      <c r="DJ69" s="177">
        <v>1</v>
      </c>
      <c r="DK69" s="177" t="s">
        <v>6259</v>
      </c>
      <c r="DL69" s="177" t="s">
        <v>6247</v>
      </c>
      <c r="DM69" s="174">
        <v>44388</v>
      </c>
      <c r="DN69" s="184" t="s">
        <v>6262</v>
      </c>
      <c r="DO69" s="181">
        <v>6279000</v>
      </c>
      <c r="DP69" s="184" t="s">
        <v>6246</v>
      </c>
      <c r="DQ69" s="184" t="s">
        <v>41</v>
      </c>
      <c r="DR69" s="184">
        <v>1</v>
      </c>
      <c r="DS69" s="184" t="s">
        <v>6261</v>
      </c>
      <c r="DT69" s="184" t="s">
        <v>6247</v>
      </c>
      <c r="DU69" s="185">
        <v>44388</v>
      </c>
      <c r="DV69" s="183" t="s">
        <v>6264</v>
      </c>
      <c r="DW69" s="173">
        <v>2500000</v>
      </c>
      <c r="DX69" s="177" t="s">
        <v>6246</v>
      </c>
      <c r="DY69" s="177" t="s">
        <v>41</v>
      </c>
      <c r="DZ69" s="177">
        <v>1</v>
      </c>
      <c r="EA69" s="177" t="s">
        <v>6263</v>
      </c>
      <c r="EB69" s="177" t="s">
        <v>6247</v>
      </c>
      <c r="EC69" s="174">
        <v>44388</v>
      </c>
      <c r="ED69" s="184" t="s">
        <v>6266</v>
      </c>
      <c r="EE69" s="181">
        <v>130000</v>
      </c>
      <c r="EF69" s="184" t="s">
        <v>6246</v>
      </c>
      <c r="EG69" s="184" t="s">
        <v>41</v>
      </c>
      <c r="EH69" s="184">
        <v>1</v>
      </c>
      <c r="EI69" s="184" t="s">
        <v>6265</v>
      </c>
      <c r="EJ69" s="184" t="s">
        <v>6247</v>
      </c>
      <c r="EK69" s="185">
        <v>44388</v>
      </c>
      <c r="EL69" s="183" t="s">
        <v>6268</v>
      </c>
      <c r="EM69" s="173">
        <v>0</v>
      </c>
      <c r="EN69" s="177" t="s">
        <v>6246</v>
      </c>
      <c r="EO69" s="177" t="s">
        <v>41</v>
      </c>
      <c r="EP69" s="177">
        <v>1</v>
      </c>
      <c r="EQ69" s="177" t="s">
        <v>6267</v>
      </c>
      <c r="ER69" s="177" t="s">
        <v>6247</v>
      </c>
      <c r="ES69" s="174">
        <v>44388</v>
      </c>
      <c r="ET69" s="184" t="s">
        <v>6257</v>
      </c>
      <c r="EU69" s="184">
        <v>36</v>
      </c>
      <c r="EV69" s="184" t="s">
        <v>6024</v>
      </c>
      <c r="EW69" s="184" t="s">
        <v>21</v>
      </c>
      <c r="EX69" s="184">
        <v>2</v>
      </c>
      <c r="EY69" s="184" t="s">
        <v>6205</v>
      </c>
      <c r="EZ69" s="184" t="s">
        <v>2260</v>
      </c>
      <c r="FA69" s="185">
        <v>44388</v>
      </c>
      <c r="FB69" s="183" t="s">
        <v>6271</v>
      </c>
      <c r="FC69" s="177">
        <v>2</v>
      </c>
      <c r="FD69" s="177" t="s">
        <v>5964</v>
      </c>
      <c r="FE69" s="177" t="s">
        <v>41</v>
      </c>
      <c r="FF69" s="177">
        <v>1</v>
      </c>
      <c r="FG69" s="177" t="s">
        <v>6270</v>
      </c>
      <c r="FH69" s="177" t="s">
        <v>6269</v>
      </c>
      <c r="FI69" s="174">
        <v>44388</v>
      </c>
      <c r="FJ69" s="183" t="s">
        <v>651</v>
      </c>
      <c r="FK69" s="184" t="s">
        <v>14</v>
      </c>
      <c r="FL69" s="184">
        <v>0</v>
      </c>
      <c r="FM69" s="184" t="s">
        <v>21</v>
      </c>
      <c r="FN69" s="184">
        <v>2</v>
      </c>
      <c r="FO69" s="184">
        <v>0</v>
      </c>
      <c r="FP69" s="181">
        <v>0</v>
      </c>
      <c r="FQ69" s="182">
        <v>43511</v>
      </c>
      <c r="FR69" s="183" t="s">
        <v>652</v>
      </c>
      <c r="FS69" s="177" t="s">
        <v>14</v>
      </c>
      <c r="FT69" s="177">
        <v>0</v>
      </c>
      <c r="FU69" s="177" t="s">
        <v>21</v>
      </c>
      <c r="FV69" s="177">
        <v>2</v>
      </c>
      <c r="FW69" s="177">
        <v>0</v>
      </c>
      <c r="FX69" s="177">
        <v>0</v>
      </c>
      <c r="FY69" s="174">
        <v>43511</v>
      </c>
      <c r="FZ69" s="184" t="s">
        <v>4289</v>
      </c>
      <c r="GA69" s="184">
        <v>2</v>
      </c>
      <c r="GB69" s="184" t="s">
        <v>4078</v>
      </c>
      <c r="GC69" s="184" t="s">
        <v>21</v>
      </c>
      <c r="GD69" s="184">
        <v>2</v>
      </c>
      <c r="GE69" s="184" t="s">
        <v>14</v>
      </c>
      <c r="GF69" s="184" t="s">
        <v>14</v>
      </c>
      <c r="GG69" s="185">
        <v>44347</v>
      </c>
      <c r="GH69" s="183" t="s">
        <v>4295</v>
      </c>
      <c r="GI69" s="177">
        <v>0</v>
      </c>
      <c r="GJ69" s="177" t="s">
        <v>4078</v>
      </c>
      <c r="GK69" s="177" t="s">
        <v>21</v>
      </c>
      <c r="GL69" s="177">
        <v>2</v>
      </c>
      <c r="GM69" s="177" t="s">
        <v>14</v>
      </c>
      <c r="GN69" s="177" t="s">
        <v>14</v>
      </c>
      <c r="GO69" s="174">
        <v>44347</v>
      </c>
      <c r="GP69" s="184" t="s">
        <v>4290</v>
      </c>
      <c r="GQ69" s="184">
        <v>0</v>
      </c>
      <c r="GR69" s="184" t="s">
        <v>4078</v>
      </c>
      <c r="GS69" s="184" t="s">
        <v>21</v>
      </c>
      <c r="GT69" s="184">
        <v>2</v>
      </c>
      <c r="GU69" s="184" t="s">
        <v>14</v>
      </c>
      <c r="GV69" s="184" t="s">
        <v>14</v>
      </c>
      <c r="GW69" s="185">
        <v>44347</v>
      </c>
      <c r="GX69" s="183" t="s">
        <v>4296</v>
      </c>
      <c r="GY69" s="177">
        <v>0</v>
      </c>
      <c r="GZ69" s="177" t="s">
        <v>4078</v>
      </c>
      <c r="HA69" s="177" t="s">
        <v>21</v>
      </c>
      <c r="HB69" s="177">
        <v>2</v>
      </c>
      <c r="HC69" s="177" t="s">
        <v>14</v>
      </c>
      <c r="HD69" s="177" t="s">
        <v>14</v>
      </c>
      <c r="HE69" s="174">
        <v>44347</v>
      </c>
      <c r="HF69" s="184" t="s">
        <v>4288</v>
      </c>
      <c r="HG69" s="184">
        <v>2</v>
      </c>
      <c r="HH69" s="184" t="s">
        <v>4078</v>
      </c>
      <c r="HI69" s="184" t="s">
        <v>21</v>
      </c>
      <c r="HJ69" s="184">
        <v>2</v>
      </c>
      <c r="HK69" s="184" t="s">
        <v>14</v>
      </c>
      <c r="HL69" s="184" t="s">
        <v>14</v>
      </c>
      <c r="HM69" s="185">
        <v>44347</v>
      </c>
      <c r="HN69" s="183" t="s">
        <v>4294</v>
      </c>
      <c r="HO69" s="177">
        <v>2</v>
      </c>
      <c r="HP69" s="177" t="s">
        <v>4078</v>
      </c>
      <c r="HQ69" s="177" t="s">
        <v>21</v>
      </c>
      <c r="HR69" s="177">
        <v>2</v>
      </c>
      <c r="HS69" s="177" t="s">
        <v>14</v>
      </c>
      <c r="HT69" s="177" t="s">
        <v>14</v>
      </c>
      <c r="HU69" s="174">
        <v>44347</v>
      </c>
      <c r="HV69" s="184" t="s">
        <v>4291</v>
      </c>
      <c r="HW69" s="184">
        <v>0</v>
      </c>
      <c r="HX69" s="184" t="s">
        <v>4078</v>
      </c>
      <c r="HY69" s="184" t="s">
        <v>21</v>
      </c>
      <c r="HZ69" s="184">
        <v>2</v>
      </c>
      <c r="IA69" s="184" t="s">
        <v>14</v>
      </c>
      <c r="IB69" s="184" t="s">
        <v>14</v>
      </c>
      <c r="IC69" s="185">
        <v>44347</v>
      </c>
      <c r="ID69" s="183" t="s">
        <v>4293</v>
      </c>
      <c r="IE69" s="177">
        <v>0</v>
      </c>
      <c r="IF69" s="177" t="s">
        <v>4078</v>
      </c>
      <c r="IG69" s="177" t="s">
        <v>21</v>
      </c>
      <c r="IH69" s="177">
        <v>2</v>
      </c>
      <c r="II69" s="177" t="s">
        <v>14</v>
      </c>
      <c r="IJ69" s="177" t="s">
        <v>14</v>
      </c>
      <c r="IK69" s="174">
        <v>44347</v>
      </c>
      <c r="IL69" s="184" t="s">
        <v>4292</v>
      </c>
      <c r="IM69" s="184">
        <v>1</v>
      </c>
      <c r="IN69" s="184" t="s">
        <v>4078</v>
      </c>
      <c r="IO69" s="184" t="s">
        <v>21</v>
      </c>
      <c r="IP69" s="184">
        <v>2</v>
      </c>
      <c r="IQ69" s="184" t="s">
        <v>14</v>
      </c>
      <c r="IR69" s="184" t="s">
        <v>14</v>
      </c>
      <c r="IS69" s="185">
        <v>44347</v>
      </c>
    </row>
    <row r="70" spans="1:253" s="179" customFormat="1" ht="12.75" customHeight="1" x14ac:dyDescent="0.2">
      <c r="A70" s="179" t="s">
        <v>3777</v>
      </c>
      <c r="B70" s="179" t="s">
        <v>7685</v>
      </c>
      <c r="C70" s="179" t="s">
        <v>3778</v>
      </c>
      <c r="D70" s="179" t="s">
        <v>3779</v>
      </c>
      <c r="E70" s="179" t="s">
        <v>7314</v>
      </c>
      <c r="F70" s="179" t="s">
        <v>3783</v>
      </c>
      <c r="G70" s="172">
        <v>30485000</v>
      </c>
      <c r="H70" s="173" t="s">
        <v>3780</v>
      </c>
      <c r="I70" s="173" t="s">
        <v>21</v>
      </c>
      <c r="J70" s="173">
        <v>2</v>
      </c>
      <c r="K70" s="173" t="s">
        <v>3782</v>
      </c>
      <c r="L70" s="173" t="s">
        <v>3781</v>
      </c>
      <c r="M70" s="174">
        <v>44281</v>
      </c>
      <c r="N70" s="183" t="s">
        <v>3787</v>
      </c>
      <c r="O70" s="175">
        <v>9395</v>
      </c>
      <c r="P70" s="175" t="s">
        <v>3784</v>
      </c>
      <c r="Q70" s="175" t="s">
        <v>21</v>
      </c>
      <c r="R70" s="175">
        <v>2</v>
      </c>
      <c r="S70" s="175" t="s">
        <v>3786</v>
      </c>
      <c r="T70" s="175" t="s">
        <v>3785</v>
      </c>
      <c r="U70" s="176">
        <v>44281</v>
      </c>
      <c r="V70" s="183" t="s">
        <v>3809</v>
      </c>
      <c r="W70" s="173">
        <v>3815000</v>
      </c>
      <c r="X70" s="173" t="s">
        <v>3784</v>
      </c>
      <c r="Y70" s="173" t="s">
        <v>21</v>
      </c>
      <c r="Z70" s="173">
        <v>2</v>
      </c>
      <c r="AA70" s="173" t="s">
        <v>3808</v>
      </c>
      <c r="AB70" s="173" t="s">
        <v>3785</v>
      </c>
      <c r="AC70" s="174">
        <v>44284</v>
      </c>
      <c r="AD70" s="183" t="s">
        <v>6898</v>
      </c>
      <c r="AE70" s="181">
        <v>179000</v>
      </c>
      <c r="AF70" s="181" t="s">
        <v>6895</v>
      </c>
      <c r="AG70" s="181" t="s">
        <v>21</v>
      </c>
      <c r="AH70" s="181">
        <v>2</v>
      </c>
      <c r="AI70" s="181" t="s">
        <v>6897</v>
      </c>
      <c r="AJ70" s="181" t="s">
        <v>6896</v>
      </c>
      <c r="AK70" s="182">
        <v>44439</v>
      </c>
      <c r="AL70" s="183" t="s">
        <v>6900</v>
      </c>
      <c r="AM70" s="173">
        <v>179000</v>
      </c>
      <c r="AN70" s="173" t="s">
        <v>6895</v>
      </c>
      <c r="AO70" s="173" t="s">
        <v>21</v>
      </c>
      <c r="AP70" s="173">
        <v>2</v>
      </c>
      <c r="AQ70" s="173" t="s">
        <v>6899</v>
      </c>
      <c r="AR70" s="173" t="s">
        <v>6896</v>
      </c>
      <c r="AS70" s="174">
        <v>44439</v>
      </c>
      <c r="AT70" s="184" t="s">
        <v>8066</v>
      </c>
      <c r="AU70" s="181" t="e">
        <v>#N/A</v>
      </c>
      <c r="AV70" s="181" t="e">
        <v>#N/A</v>
      </c>
      <c r="AW70" s="181" t="e">
        <v>#N/A</v>
      </c>
      <c r="AX70" s="181" t="e">
        <v>#N/A</v>
      </c>
      <c r="AY70" s="181" t="e">
        <v>#N/A</v>
      </c>
      <c r="AZ70" s="181" t="e">
        <v>#N/A</v>
      </c>
      <c r="BA70" s="182" t="e">
        <v>#N/A</v>
      </c>
      <c r="BB70" s="183" t="s">
        <v>8067</v>
      </c>
      <c r="BC70" s="173" t="e">
        <v>#N/A</v>
      </c>
      <c r="BD70" s="173" t="e">
        <v>#N/A</v>
      </c>
      <c r="BE70" s="173" t="e">
        <v>#N/A</v>
      </c>
      <c r="BF70" s="173" t="e">
        <v>#N/A</v>
      </c>
      <c r="BG70" s="173" t="e">
        <v>#N/A</v>
      </c>
      <c r="BH70" s="173" t="e">
        <v>#N/A</v>
      </c>
      <c r="BI70" s="174" t="e">
        <v>#N/A</v>
      </c>
      <c r="BJ70" s="184" t="s">
        <v>3791</v>
      </c>
      <c r="BK70" s="184">
        <v>0</v>
      </c>
      <c r="BL70" s="184" t="s">
        <v>3583</v>
      </c>
      <c r="BM70" s="184" t="s">
        <v>59</v>
      </c>
      <c r="BN70" s="184">
        <v>3</v>
      </c>
      <c r="BO70" s="184" t="s">
        <v>3790</v>
      </c>
      <c r="BP70" s="181" t="s">
        <v>2260</v>
      </c>
      <c r="BQ70" s="185">
        <v>44281</v>
      </c>
      <c r="BR70" s="183" t="s">
        <v>8068</v>
      </c>
      <c r="BS70" s="177" t="e">
        <v>#N/A</v>
      </c>
      <c r="BT70" s="177" t="e">
        <v>#N/A</v>
      </c>
      <c r="BU70" s="177" t="e">
        <v>#N/A</v>
      </c>
      <c r="BV70" s="177" t="e">
        <v>#N/A</v>
      </c>
      <c r="BW70" s="177" t="e">
        <v>#N/A</v>
      </c>
      <c r="BX70" s="177" t="e">
        <v>#N/A</v>
      </c>
      <c r="BY70" s="174" t="e">
        <v>#N/A</v>
      </c>
      <c r="BZ70" s="184" t="s">
        <v>8069</v>
      </c>
      <c r="CA70" s="184" t="e">
        <v>#N/A</v>
      </c>
      <c r="CB70" s="184" t="e">
        <v>#N/A</v>
      </c>
      <c r="CC70" s="184" t="e">
        <v>#N/A</v>
      </c>
      <c r="CD70" s="184" t="e">
        <v>#N/A</v>
      </c>
      <c r="CE70" s="184" t="e">
        <v>#N/A</v>
      </c>
      <c r="CF70" s="184" t="e">
        <v>#N/A</v>
      </c>
      <c r="CG70" s="185" t="e">
        <v>#N/A</v>
      </c>
      <c r="CH70" s="183" t="s">
        <v>8070</v>
      </c>
      <c r="CI70" s="184" t="e">
        <v>#N/A</v>
      </c>
      <c r="CJ70" s="184" t="e">
        <v>#N/A</v>
      </c>
      <c r="CK70" s="184" t="e">
        <v>#N/A</v>
      </c>
      <c r="CL70" s="184" t="e">
        <v>#N/A</v>
      </c>
      <c r="CM70" s="184" t="e">
        <v>#N/A</v>
      </c>
      <c r="CN70" s="184" t="e">
        <v>#N/A</v>
      </c>
      <c r="CO70" s="186" t="e">
        <v>#N/A</v>
      </c>
      <c r="CP70" s="184" t="s">
        <v>8071</v>
      </c>
      <c r="CQ70" s="177" t="e">
        <v>#N/A</v>
      </c>
      <c r="CR70" s="177" t="e">
        <v>#N/A</v>
      </c>
      <c r="CS70" s="177" t="e">
        <v>#N/A</v>
      </c>
      <c r="CT70" s="177" t="e">
        <v>#N/A</v>
      </c>
      <c r="CU70" s="177" t="e">
        <v>#N/A</v>
      </c>
      <c r="CV70" s="177" t="e">
        <v>#N/A</v>
      </c>
      <c r="CW70" s="174" t="e">
        <v>#N/A</v>
      </c>
      <c r="CX70" s="184" t="s">
        <v>6901</v>
      </c>
      <c r="CY70" s="181">
        <v>179000</v>
      </c>
      <c r="CZ70" s="181" t="s">
        <v>6895</v>
      </c>
      <c r="DA70" s="181" t="s">
        <v>21</v>
      </c>
      <c r="DB70" s="181">
        <v>2</v>
      </c>
      <c r="DC70" s="181" t="s">
        <v>3788</v>
      </c>
      <c r="DD70" s="181" t="s">
        <v>6896</v>
      </c>
      <c r="DE70" s="187">
        <v>44439</v>
      </c>
      <c r="DF70" s="183" t="s">
        <v>3789</v>
      </c>
      <c r="DG70" s="173">
        <v>3636000</v>
      </c>
      <c r="DH70" s="177" t="s">
        <v>3784</v>
      </c>
      <c r="DI70" s="177" t="s">
        <v>21</v>
      </c>
      <c r="DJ70" s="177">
        <v>2</v>
      </c>
      <c r="DK70" s="177" t="s">
        <v>3788</v>
      </c>
      <c r="DL70" s="177" t="s">
        <v>3785</v>
      </c>
      <c r="DM70" s="174">
        <v>44281</v>
      </c>
      <c r="DN70" s="184" t="s">
        <v>3792</v>
      </c>
      <c r="DO70" s="181">
        <v>0</v>
      </c>
      <c r="DP70" s="184" t="s">
        <v>3784</v>
      </c>
      <c r="DQ70" s="184" t="s">
        <v>21</v>
      </c>
      <c r="DR70" s="184">
        <v>2</v>
      </c>
      <c r="DS70" s="184" t="s">
        <v>3788</v>
      </c>
      <c r="DT70" s="184" t="s">
        <v>3785</v>
      </c>
      <c r="DU70" s="185">
        <v>44281</v>
      </c>
      <c r="DV70" s="183" t="s">
        <v>6902</v>
      </c>
      <c r="DW70" s="173">
        <v>179000</v>
      </c>
      <c r="DX70" s="177" t="s">
        <v>6895</v>
      </c>
      <c r="DY70" s="177" t="s">
        <v>21</v>
      </c>
      <c r="DZ70" s="177">
        <v>2</v>
      </c>
      <c r="EA70" s="177" t="s">
        <v>3788</v>
      </c>
      <c r="EB70" s="177" t="s">
        <v>6896</v>
      </c>
      <c r="EC70" s="174">
        <v>44439</v>
      </c>
      <c r="ED70" s="184" t="s">
        <v>3806</v>
      </c>
      <c r="EE70" s="181">
        <v>0</v>
      </c>
      <c r="EF70" s="184" t="s">
        <v>3784</v>
      </c>
      <c r="EG70" s="184" t="s">
        <v>21</v>
      </c>
      <c r="EH70" s="184">
        <v>2</v>
      </c>
      <c r="EI70" s="184" t="s">
        <v>3788</v>
      </c>
      <c r="EJ70" s="184" t="s">
        <v>3785</v>
      </c>
      <c r="EK70" s="185">
        <v>44284</v>
      </c>
      <c r="EL70" s="183" t="s">
        <v>3807</v>
      </c>
      <c r="EM70" s="173">
        <v>0</v>
      </c>
      <c r="EN70" s="177" t="s">
        <v>3784</v>
      </c>
      <c r="EO70" s="177" t="s">
        <v>21</v>
      </c>
      <c r="EP70" s="177">
        <v>2</v>
      </c>
      <c r="EQ70" s="177" t="s">
        <v>3788</v>
      </c>
      <c r="ER70" s="177" t="s">
        <v>3785</v>
      </c>
      <c r="ES70" s="174">
        <v>44284</v>
      </c>
      <c r="ET70" s="184" t="s">
        <v>6894</v>
      </c>
      <c r="EU70" s="184">
        <v>6</v>
      </c>
      <c r="EV70" s="184" t="s">
        <v>6523</v>
      </c>
      <c r="EW70" s="184" t="s">
        <v>21</v>
      </c>
      <c r="EX70" s="184">
        <v>2</v>
      </c>
      <c r="EY70" s="184" t="s">
        <v>6893</v>
      </c>
      <c r="EZ70" s="184" t="s">
        <v>3683</v>
      </c>
      <c r="FA70" s="185">
        <v>44439</v>
      </c>
      <c r="FB70" s="183" t="s">
        <v>3812</v>
      </c>
      <c r="FC70" s="177">
        <v>3</v>
      </c>
      <c r="FD70" s="177" t="s">
        <v>3784</v>
      </c>
      <c r="FE70" s="177" t="s">
        <v>21</v>
      </c>
      <c r="FF70" s="177">
        <v>2</v>
      </c>
      <c r="FG70" s="177" t="s">
        <v>3811</v>
      </c>
      <c r="FH70" s="177" t="s">
        <v>3810</v>
      </c>
      <c r="FI70" s="174">
        <v>44284</v>
      </c>
      <c r="FJ70" s="183" t="s">
        <v>8072</v>
      </c>
      <c r="FK70" s="184" t="e">
        <v>#N/A</v>
      </c>
      <c r="FL70" s="184" t="e">
        <v>#N/A</v>
      </c>
      <c r="FM70" s="184" t="e">
        <v>#N/A</v>
      </c>
      <c r="FN70" s="184" t="e">
        <v>#N/A</v>
      </c>
      <c r="FO70" s="184" t="e">
        <v>#N/A</v>
      </c>
      <c r="FP70" s="181" t="e">
        <v>#N/A</v>
      </c>
      <c r="FQ70" s="182" t="e">
        <v>#N/A</v>
      </c>
      <c r="FR70" s="183" t="s">
        <v>8073</v>
      </c>
      <c r="FS70" s="177" t="e">
        <v>#N/A</v>
      </c>
      <c r="FT70" s="177" t="e">
        <v>#N/A</v>
      </c>
      <c r="FU70" s="177" t="e">
        <v>#N/A</v>
      </c>
      <c r="FV70" s="177" t="e">
        <v>#N/A</v>
      </c>
      <c r="FW70" s="177" t="e">
        <v>#N/A</v>
      </c>
      <c r="FX70" s="177" t="e">
        <v>#N/A</v>
      </c>
      <c r="FY70" s="174" t="e">
        <v>#N/A</v>
      </c>
      <c r="FZ70" s="184" t="s">
        <v>4564</v>
      </c>
      <c r="GA70" s="184">
        <v>1</v>
      </c>
      <c r="GB70" s="184" t="s">
        <v>4078</v>
      </c>
      <c r="GC70" s="184" t="s">
        <v>21</v>
      </c>
      <c r="GD70" s="184">
        <v>2</v>
      </c>
      <c r="GE70" s="184" t="s">
        <v>14</v>
      </c>
      <c r="GF70" s="184" t="s">
        <v>14</v>
      </c>
      <c r="GG70" s="185">
        <v>44353</v>
      </c>
      <c r="GH70" s="183" t="s">
        <v>4570</v>
      </c>
      <c r="GI70" s="177">
        <v>0</v>
      </c>
      <c r="GJ70" s="177" t="s">
        <v>4078</v>
      </c>
      <c r="GK70" s="177" t="s">
        <v>21</v>
      </c>
      <c r="GL70" s="177">
        <v>2</v>
      </c>
      <c r="GM70" s="177" t="s">
        <v>14</v>
      </c>
      <c r="GN70" s="177" t="s">
        <v>14</v>
      </c>
      <c r="GO70" s="174">
        <v>44353</v>
      </c>
      <c r="GP70" s="184" t="s">
        <v>4565</v>
      </c>
      <c r="GQ70" s="184">
        <v>1</v>
      </c>
      <c r="GR70" s="184" t="s">
        <v>4078</v>
      </c>
      <c r="GS70" s="184" t="s">
        <v>21</v>
      </c>
      <c r="GT70" s="184">
        <v>2</v>
      </c>
      <c r="GU70" s="184" t="s">
        <v>14</v>
      </c>
      <c r="GV70" s="184" t="s">
        <v>14</v>
      </c>
      <c r="GW70" s="185">
        <v>44353</v>
      </c>
      <c r="GX70" s="183" t="s">
        <v>4571</v>
      </c>
      <c r="GY70" s="177">
        <v>0</v>
      </c>
      <c r="GZ70" s="177" t="s">
        <v>4078</v>
      </c>
      <c r="HA70" s="177" t="s">
        <v>21</v>
      </c>
      <c r="HB70" s="177">
        <v>2</v>
      </c>
      <c r="HC70" s="177" t="s">
        <v>14</v>
      </c>
      <c r="HD70" s="177" t="s">
        <v>14</v>
      </c>
      <c r="HE70" s="174">
        <v>44353</v>
      </c>
      <c r="HF70" s="184" t="s">
        <v>4563</v>
      </c>
      <c r="HG70" s="184">
        <v>2</v>
      </c>
      <c r="HH70" s="184" t="s">
        <v>4078</v>
      </c>
      <c r="HI70" s="184" t="s">
        <v>21</v>
      </c>
      <c r="HJ70" s="184">
        <v>2</v>
      </c>
      <c r="HK70" s="184" t="s">
        <v>14</v>
      </c>
      <c r="HL70" s="184" t="s">
        <v>14</v>
      </c>
      <c r="HM70" s="185">
        <v>44353</v>
      </c>
      <c r="HN70" s="183" t="s">
        <v>4569</v>
      </c>
      <c r="HO70" s="177">
        <v>1</v>
      </c>
      <c r="HP70" s="177" t="s">
        <v>4078</v>
      </c>
      <c r="HQ70" s="177" t="s">
        <v>21</v>
      </c>
      <c r="HR70" s="177">
        <v>2</v>
      </c>
      <c r="HS70" s="177" t="s">
        <v>14</v>
      </c>
      <c r="HT70" s="177" t="s">
        <v>14</v>
      </c>
      <c r="HU70" s="174">
        <v>44353</v>
      </c>
      <c r="HV70" s="184" t="s">
        <v>4566</v>
      </c>
      <c r="HW70" s="184">
        <v>0</v>
      </c>
      <c r="HX70" s="184" t="s">
        <v>4078</v>
      </c>
      <c r="HY70" s="184" t="s">
        <v>21</v>
      </c>
      <c r="HZ70" s="184">
        <v>2</v>
      </c>
      <c r="IA70" s="184" t="s">
        <v>14</v>
      </c>
      <c r="IB70" s="184" t="s">
        <v>14</v>
      </c>
      <c r="IC70" s="185">
        <v>44353</v>
      </c>
      <c r="ID70" s="183" t="s">
        <v>4568</v>
      </c>
      <c r="IE70" s="177">
        <v>0</v>
      </c>
      <c r="IF70" s="177" t="s">
        <v>4078</v>
      </c>
      <c r="IG70" s="177" t="s">
        <v>21</v>
      </c>
      <c r="IH70" s="177">
        <v>2</v>
      </c>
      <c r="II70" s="177" t="s">
        <v>14</v>
      </c>
      <c r="IJ70" s="177" t="s">
        <v>14</v>
      </c>
      <c r="IK70" s="174">
        <v>44353</v>
      </c>
      <c r="IL70" s="184" t="s">
        <v>4567</v>
      </c>
      <c r="IM70" s="184">
        <v>0</v>
      </c>
      <c r="IN70" s="184" t="s">
        <v>4078</v>
      </c>
      <c r="IO70" s="184" t="s">
        <v>21</v>
      </c>
      <c r="IP70" s="184">
        <v>2</v>
      </c>
      <c r="IQ70" s="184" t="s">
        <v>14</v>
      </c>
      <c r="IR70" s="184" t="s">
        <v>14</v>
      </c>
      <c r="IS70" s="185">
        <v>44353</v>
      </c>
    </row>
    <row r="71" spans="1:253" s="179" customFormat="1" ht="12.75" customHeight="1" x14ac:dyDescent="0.2">
      <c r="A71" s="179" t="s">
        <v>1827</v>
      </c>
      <c r="B71" s="179" t="s">
        <v>7801</v>
      </c>
      <c r="C71" s="179" t="s">
        <v>1828</v>
      </c>
      <c r="D71" s="179" t="s">
        <v>1829</v>
      </c>
      <c r="E71" s="179" t="s">
        <v>7315</v>
      </c>
      <c r="F71" s="179" t="s">
        <v>6275</v>
      </c>
      <c r="G71" s="172">
        <v>2541000</v>
      </c>
      <c r="H71" s="173" t="s">
        <v>6272</v>
      </c>
      <c r="I71" s="173" t="s">
        <v>21</v>
      </c>
      <c r="J71" s="173">
        <v>2</v>
      </c>
      <c r="K71" s="173" t="s">
        <v>6274</v>
      </c>
      <c r="L71" s="173" t="s">
        <v>6273</v>
      </c>
      <c r="M71" s="174">
        <v>44388</v>
      </c>
      <c r="N71" s="183" t="s">
        <v>6277</v>
      </c>
      <c r="O71" s="175">
        <v>824292</v>
      </c>
      <c r="P71" s="175" t="s">
        <v>6197</v>
      </c>
      <c r="Q71" s="175" t="s">
        <v>21</v>
      </c>
      <c r="R71" s="175">
        <v>2</v>
      </c>
      <c r="S71" s="175" t="s">
        <v>6276</v>
      </c>
      <c r="T71" s="175" t="s">
        <v>6198</v>
      </c>
      <c r="U71" s="176">
        <v>44388</v>
      </c>
      <c r="V71" s="183" t="s">
        <v>6278</v>
      </c>
      <c r="W71" s="173">
        <v>2184000</v>
      </c>
      <c r="X71" s="173" t="s">
        <v>6272</v>
      </c>
      <c r="Y71" s="173" t="s">
        <v>21</v>
      </c>
      <c r="Z71" s="173">
        <v>2</v>
      </c>
      <c r="AA71" s="173" t="s">
        <v>6160</v>
      </c>
      <c r="AB71" s="173" t="s">
        <v>6273</v>
      </c>
      <c r="AC71" s="174">
        <v>44388</v>
      </c>
      <c r="AD71" s="183" t="s">
        <v>6279</v>
      </c>
      <c r="AE71" s="181">
        <v>1084000</v>
      </c>
      <c r="AF71" s="181" t="s">
        <v>6272</v>
      </c>
      <c r="AG71" s="181" t="s">
        <v>21</v>
      </c>
      <c r="AH71" s="181">
        <v>2</v>
      </c>
      <c r="AI71" s="181" t="s">
        <v>6164</v>
      </c>
      <c r="AJ71" s="181" t="s">
        <v>6273</v>
      </c>
      <c r="AK71" s="182">
        <v>44388</v>
      </c>
      <c r="AL71" s="183" t="s">
        <v>1830</v>
      </c>
      <c r="AM71" s="173">
        <v>0</v>
      </c>
      <c r="AN71" s="173" t="s">
        <v>14</v>
      </c>
      <c r="AO71" s="173" t="s">
        <v>14</v>
      </c>
      <c r="AP71" s="173" t="s">
        <v>14</v>
      </c>
      <c r="AQ71" s="173" t="s">
        <v>14</v>
      </c>
      <c r="AR71" s="173" t="s">
        <v>14</v>
      </c>
      <c r="AS71" s="174">
        <v>43868</v>
      </c>
      <c r="AT71" s="184" t="s">
        <v>1844</v>
      </c>
      <c r="AU71" s="181">
        <v>0</v>
      </c>
      <c r="AV71" s="181" t="s">
        <v>14</v>
      </c>
      <c r="AW71" s="181" t="s">
        <v>14</v>
      </c>
      <c r="AX71" s="181" t="s">
        <v>14</v>
      </c>
      <c r="AY71" s="181" t="s">
        <v>14</v>
      </c>
      <c r="AZ71" s="181" t="s">
        <v>14</v>
      </c>
      <c r="BA71" s="182">
        <v>43874</v>
      </c>
      <c r="BB71" s="183" t="s">
        <v>1843</v>
      </c>
      <c r="BC71" s="173">
        <v>0</v>
      </c>
      <c r="BD71" s="173" t="s">
        <v>14</v>
      </c>
      <c r="BE71" s="173" t="s">
        <v>14</v>
      </c>
      <c r="BF71" s="173" t="s">
        <v>14</v>
      </c>
      <c r="BG71" s="173" t="s">
        <v>14</v>
      </c>
      <c r="BH71" s="173" t="s">
        <v>14</v>
      </c>
      <c r="BI71" s="174">
        <v>43874</v>
      </c>
      <c r="BJ71" s="184" t="s">
        <v>6280</v>
      </c>
      <c r="BK71" s="184">
        <v>0</v>
      </c>
      <c r="BL71" s="184" t="s">
        <v>6024</v>
      </c>
      <c r="BM71" s="184" t="s">
        <v>21</v>
      </c>
      <c r="BN71" s="184">
        <v>2</v>
      </c>
      <c r="BO71" s="184" t="s">
        <v>6230</v>
      </c>
      <c r="BP71" s="181" t="s">
        <v>2260</v>
      </c>
      <c r="BQ71" s="185">
        <v>44388</v>
      </c>
      <c r="BR71" s="183" t="s">
        <v>8074</v>
      </c>
      <c r="BS71" s="177" t="e">
        <v>#N/A</v>
      </c>
      <c r="BT71" s="177" t="e">
        <v>#N/A</v>
      </c>
      <c r="BU71" s="177" t="e">
        <v>#N/A</v>
      </c>
      <c r="BV71" s="177" t="e">
        <v>#N/A</v>
      </c>
      <c r="BW71" s="177" t="e">
        <v>#N/A</v>
      </c>
      <c r="BX71" s="177" t="e">
        <v>#N/A</v>
      </c>
      <c r="BY71" s="174" t="e">
        <v>#N/A</v>
      </c>
      <c r="BZ71" s="184" t="s">
        <v>8075</v>
      </c>
      <c r="CA71" s="184" t="e">
        <v>#N/A</v>
      </c>
      <c r="CB71" s="184" t="e">
        <v>#N/A</v>
      </c>
      <c r="CC71" s="184" t="e">
        <v>#N/A</v>
      </c>
      <c r="CD71" s="184" t="e">
        <v>#N/A</v>
      </c>
      <c r="CE71" s="184" t="e">
        <v>#N/A</v>
      </c>
      <c r="CF71" s="184" t="e">
        <v>#N/A</v>
      </c>
      <c r="CG71" s="185" t="e">
        <v>#N/A</v>
      </c>
      <c r="CH71" s="183" t="s">
        <v>8076</v>
      </c>
      <c r="CI71" s="184" t="e">
        <v>#N/A</v>
      </c>
      <c r="CJ71" s="184" t="e">
        <v>#N/A</v>
      </c>
      <c r="CK71" s="184" t="e">
        <v>#N/A</v>
      </c>
      <c r="CL71" s="184" t="e">
        <v>#N/A</v>
      </c>
      <c r="CM71" s="184" t="e">
        <v>#N/A</v>
      </c>
      <c r="CN71" s="184" t="e">
        <v>#N/A</v>
      </c>
      <c r="CO71" s="186" t="e">
        <v>#N/A</v>
      </c>
      <c r="CP71" s="184" t="s">
        <v>8077</v>
      </c>
      <c r="CQ71" s="177" t="e">
        <v>#N/A</v>
      </c>
      <c r="CR71" s="177" t="e">
        <v>#N/A</v>
      </c>
      <c r="CS71" s="177" t="e">
        <v>#N/A</v>
      </c>
      <c r="CT71" s="177" t="e">
        <v>#N/A</v>
      </c>
      <c r="CU71" s="177" t="e">
        <v>#N/A</v>
      </c>
      <c r="CV71" s="177" t="e">
        <v>#N/A</v>
      </c>
      <c r="CW71" s="174" t="e">
        <v>#N/A</v>
      </c>
      <c r="CX71" s="184" t="s">
        <v>6282</v>
      </c>
      <c r="CY71" s="181">
        <v>434000</v>
      </c>
      <c r="CZ71" s="181" t="s">
        <v>6272</v>
      </c>
      <c r="DA71" s="181" t="s">
        <v>21</v>
      </c>
      <c r="DB71" s="181">
        <v>2</v>
      </c>
      <c r="DC71" s="181" t="s">
        <v>6287</v>
      </c>
      <c r="DD71" s="181" t="s">
        <v>6273</v>
      </c>
      <c r="DE71" s="187">
        <v>44388</v>
      </c>
      <c r="DF71" s="183" t="s">
        <v>6284</v>
      </c>
      <c r="DG71" s="173">
        <v>1100000</v>
      </c>
      <c r="DH71" s="177" t="s">
        <v>6272</v>
      </c>
      <c r="DI71" s="177" t="s">
        <v>21</v>
      </c>
      <c r="DJ71" s="177">
        <v>2</v>
      </c>
      <c r="DK71" s="177" t="s">
        <v>6283</v>
      </c>
      <c r="DL71" s="177" t="s">
        <v>6273</v>
      </c>
      <c r="DM71" s="174">
        <v>44388</v>
      </c>
      <c r="DN71" s="184" t="s">
        <v>6286</v>
      </c>
      <c r="DO71" s="181">
        <v>650000</v>
      </c>
      <c r="DP71" s="184" t="s">
        <v>6272</v>
      </c>
      <c r="DQ71" s="184" t="s">
        <v>21</v>
      </c>
      <c r="DR71" s="184">
        <v>2</v>
      </c>
      <c r="DS71" s="184" t="s">
        <v>6285</v>
      </c>
      <c r="DT71" s="184" t="s">
        <v>6273</v>
      </c>
      <c r="DU71" s="185">
        <v>44388</v>
      </c>
      <c r="DV71" s="183" t="s">
        <v>6288</v>
      </c>
      <c r="DW71" s="173">
        <v>420000</v>
      </c>
      <c r="DX71" s="177" t="s">
        <v>6272</v>
      </c>
      <c r="DY71" s="177" t="s">
        <v>21</v>
      </c>
      <c r="DZ71" s="177">
        <v>2</v>
      </c>
      <c r="EA71" s="177" t="s">
        <v>6287</v>
      </c>
      <c r="EB71" s="177" t="s">
        <v>6273</v>
      </c>
      <c r="EC71" s="174">
        <v>44388</v>
      </c>
      <c r="ED71" s="184" t="s">
        <v>6290</v>
      </c>
      <c r="EE71" s="181">
        <v>14000</v>
      </c>
      <c r="EF71" s="184" t="s">
        <v>6272</v>
      </c>
      <c r="EG71" s="184" t="s">
        <v>21</v>
      </c>
      <c r="EH71" s="184">
        <v>2</v>
      </c>
      <c r="EI71" s="184" t="s">
        <v>6289</v>
      </c>
      <c r="EJ71" s="184" t="s">
        <v>6273</v>
      </c>
      <c r="EK71" s="185">
        <v>44388</v>
      </c>
      <c r="EL71" s="183" t="s">
        <v>6292</v>
      </c>
      <c r="EM71" s="173">
        <v>0</v>
      </c>
      <c r="EN71" s="177" t="s">
        <v>6272</v>
      </c>
      <c r="EO71" s="177" t="s">
        <v>21</v>
      </c>
      <c r="EP71" s="177">
        <v>2</v>
      </c>
      <c r="EQ71" s="177" t="s">
        <v>6291</v>
      </c>
      <c r="ER71" s="177" t="s">
        <v>6273</v>
      </c>
      <c r="ES71" s="174">
        <v>44388</v>
      </c>
      <c r="ET71" s="184" t="s">
        <v>6281</v>
      </c>
      <c r="EU71" s="184">
        <v>2</v>
      </c>
      <c r="EV71" s="184" t="s">
        <v>6024</v>
      </c>
      <c r="EW71" s="184" t="s">
        <v>21</v>
      </c>
      <c r="EX71" s="184">
        <v>2</v>
      </c>
      <c r="EY71" s="184" t="s">
        <v>6205</v>
      </c>
      <c r="EZ71" s="184" t="s">
        <v>2260</v>
      </c>
      <c r="FA71" s="185">
        <v>44388</v>
      </c>
      <c r="FB71" s="183" t="s">
        <v>6294</v>
      </c>
      <c r="FC71" s="177">
        <v>1</v>
      </c>
      <c r="FD71" s="177" t="s">
        <v>14</v>
      </c>
      <c r="FE71" s="177" t="s">
        <v>41</v>
      </c>
      <c r="FF71" s="177">
        <v>1</v>
      </c>
      <c r="FG71" s="177" t="s">
        <v>6293</v>
      </c>
      <c r="FH71" s="177" t="s">
        <v>14</v>
      </c>
      <c r="FI71" s="174">
        <v>44388</v>
      </c>
      <c r="FJ71" s="183" t="s">
        <v>8078</v>
      </c>
      <c r="FK71" s="184" t="e">
        <v>#N/A</v>
      </c>
      <c r="FL71" s="184" t="e">
        <v>#N/A</v>
      </c>
      <c r="FM71" s="184" t="e">
        <v>#N/A</v>
      </c>
      <c r="FN71" s="184" t="e">
        <v>#N/A</v>
      </c>
      <c r="FO71" s="184" t="e">
        <v>#N/A</v>
      </c>
      <c r="FP71" s="181" t="e">
        <v>#N/A</v>
      </c>
      <c r="FQ71" s="182" t="e">
        <v>#N/A</v>
      </c>
      <c r="FR71" s="183" t="s">
        <v>8079</v>
      </c>
      <c r="FS71" s="177" t="e">
        <v>#N/A</v>
      </c>
      <c r="FT71" s="177" t="e">
        <v>#N/A</v>
      </c>
      <c r="FU71" s="177" t="e">
        <v>#N/A</v>
      </c>
      <c r="FV71" s="177" t="e">
        <v>#N/A</v>
      </c>
      <c r="FW71" s="177" t="e">
        <v>#N/A</v>
      </c>
      <c r="FX71" s="177" t="e">
        <v>#N/A</v>
      </c>
      <c r="FY71" s="174" t="e">
        <v>#N/A</v>
      </c>
      <c r="FZ71" s="184" t="s">
        <v>4837</v>
      </c>
      <c r="GA71" s="184">
        <v>0</v>
      </c>
      <c r="GB71" s="184" t="s">
        <v>4078</v>
      </c>
      <c r="GC71" s="184" t="s">
        <v>21</v>
      </c>
      <c r="GD71" s="184">
        <v>2</v>
      </c>
      <c r="GE71" s="184" t="s">
        <v>14</v>
      </c>
      <c r="GF71" s="184" t="s">
        <v>14</v>
      </c>
      <c r="GG71" s="185">
        <v>44356</v>
      </c>
      <c r="GH71" s="183" t="s">
        <v>4843</v>
      </c>
      <c r="GI71" s="177">
        <v>0</v>
      </c>
      <c r="GJ71" s="177" t="s">
        <v>4078</v>
      </c>
      <c r="GK71" s="177" t="s">
        <v>21</v>
      </c>
      <c r="GL71" s="177">
        <v>2</v>
      </c>
      <c r="GM71" s="177" t="s">
        <v>14</v>
      </c>
      <c r="GN71" s="177" t="s">
        <v>14</v>
      </c>
      <c r="GO71" s="174">
        <v>44356</v>
      </c>
      <c r="GP71" s="184" t="s">
        <v>4838</v>
      </c>
      <c r="GQ71" s="184">
        <v>0</v>
      </c>
      <c r="GR71" s="184" t="s">
        <v>4078</v>
      </c>
      <c r="GS71" s="184" t="s">
        <v>21</v>
      </c>
      <c r="GT71" s="184">
        <v>2</v>
      </c>
      <c r="GU71" s="184" t="s">
        <v>14</v>
      </c>
      <c r="GV71" s="184" t="s">
        <v>14</v>
      </c>
      <c r="GW71" s="185">
        <v>44356</v>
      </c>
      <c r="GX71" s="183" t="s">
        <v>4844</v>
      </c>
      <c r="GY71" s="177">
        <v>0</v>
      </c>
      <c r="GZ71" s="177" t="s">
        <v>4078</v>
      </c>
      <c r="HA71" s="177" t="s">
        <v>21</v>
      </c>
      <c r="HB71" s="177">
        <v>2</v>
      </c>
      <c r="HC71" s="177" t="s">
        <v>14</v>
      </c>
      <c r="HD71" s="177" t="s">
        <v>14</v>
      </c>
      <c r="HE71" s="174">
        <v>44356</v>
      </c>
      <c r="HF71" s="184" t="s">
        <v>4836</v>
      </c>
      <c r="HG71" s="184">
        <v>0</v>
      </c>
      <c r="HH71" s="184" t="s">
        <v>4078</v>
      </c>
      <c r="HI71" s="184" t="s">
        <v>21</v>
      </c>
      <c r="HJ71" s="184">
        <v>2</v>
      </c>
      <c r="HK71" s="184" t="s">
        <v>14</v>
      </c>
      <c r="HL71" s="184" t="s">
        <v>14</v>
      </c>
      <c r="HM71" s="185">
        <v>44356</v>
      </c>
      <c r="HN71" s="183" t="s">
        <v>4842</v>
      </c>
      <c r="HO71" s="177">
        <v>0</v>
      </c>
      <c r="HP71" s="177" t="s">
        <v>4078</v>
      </c>
      <c r="HQ71" s="177" t="s">
        <v>21</v>
      </c>
      <c r="HR71" s="177">
        <v>2</v>
      </c>
      <c r="HS71" s="177" t="s">
        <v>14</v>
      </c>
      <c r="HT71" s="177" t="s">
        <v>14</v>
      </c>
      <c r="HU71" s="174">
        <v>44356</v>
      </c>
      <c r="HV71" s="184" t="s">
        <v>4839</v>
      </c>
      <c r="HW71" s="184">
        <v>0</v>
      </c>
      <c r="HX71" s="184" t="s">
        <v>4078</v>
      </c>
      <c r="HY71" s="184" t="s">
        <v>21</v>
      </c>
      <c r="HZ71" s="184">
        <v>2</v>
      </c>
      <c r="IA71" s="184" t="s">
        <v>14</v>
      </c>
      <c r="IB71" s="184" t="s">
        <v>14</v>
      </c>
      <c r="IC71" s="185">
        <v>44356</v>
      </c>
      <c r="ID71" s="183" t="s">
        <v>4841</v>
      </c>
      <c r="IE71" s="177">
        <v>0</v>
      </c>
      <c r="IF71" s="177" t="s">
        <v>4078</v>
      </c>
      <c r="IG71" s="177" t="s">
        <v>21</v>
      </c>
      <c r="IH71" s="177">
        <v>2</v>
      </c>
      <c r="II71" s="177" t="s">
        <v>14</v>
      </c>
      <c r="IJ71" s="177" t="s">
        <v>14</v>
      </c>
      <c r="IK71" s="174">
        <v>44356</v>
      </c>
      <c r="IL71" s="184" t="s">
        <v>4840</v>
      </c>
      <c r="IM71" s="184">
        <v>2</v>
      </c>
      <c r="IN71" s="184" t="s">
        <v>4078</v>
      </c>
      <c r="IO71" s="184" t="s">
        <v>21</v>
      </c>
      <c r="IP71" s="184">
        <v>2</v>
      </c>
      <c r="IQ71" s="184" t="s">
        <v>14</v>
      </c>
      <c r="IR71" s="184" t="s">
        <v>14</v>
      </c>
      <c r="IS71" s="185">
        <v>44356</v>
      </c>
    </row>
    <row r="72" spans="1:253" s="179" customFormat="1" ht="12.75" customHeight="1" x14ac:dyDescent="0.2">
      <c r="A72" s="179" t="s">
        <v>266</v>
      </c>
      <c r="B72" s="179" t="s">
        <v>7695</v>
      </c>
      <c r="C72" s="179" t="s">
        <v>267</v>
      </c>
      <c r="D72" s="179" t="s">
        <v>268</v>
      </c>
      <c r="E72" s="179" t="s">
        <v>7316</v>
      </c>
      <c r="F72" s="179" t="s">
        <v>3169</v>
      </c>
      <c r="G72" s="172">
        <v>23800000</v>
      </c>
      <c r="H72" s="173" t="s">
        <v>3166</v>
      </c>
      <c r="I72" s="173" t="s">
        <v>21</v>
      </c>
      <c r="J72" s="173">
        <v>2</v>
      </c>
      <c r="K72" s="173" t="s">
        <v>3168</v>
      </c>
      <c r="L72" s="173" t="s">
        <v>3167</v>
      </c>
      <c r="M72" s="174">
        <v>44225</v>
      </c>
      <c r="N72" s="183" t="s">
        <v>281</v>
      </c>
      <c r="O72" s="175">
        <v>1267000</v>
      </c>
      <c r="P72" s="175" t="s">
        <v>278</v>
      </c>
      <c r="Q72" s="175" t="s">
        <v>41</v>
      </c>
      <c r="R72" s="175">
        <v>1</v>
      </c>
      <c r="S72" s="175" t="s">
        <v>280</v>
      </c>
      <c r="T72" s="175" t="s">
        <v>279</v>
      </c>
      <c r="U72" s="176">
        <v>43508</v>
      </c>
      <c r="V72" s="183" t="s">
        <v>3170</v>
      </c>
      <c r="W72" s="173">
        <v>23800000</v>
      </c>
      <c r="X72" s="173" t="s">
        <v>3166</v>
      </c>
      <c r="Y72" s="173" t="s">
        <v>21</v>
      </c>
      <c r="Z72" s="173">
        <v>2</v>
      </c>
      <c r="AA72" s="173" t="s">
        <v>3168</v>
      </c>
      <c r="AB72" s="173" t="s">
        <v>3167</v>
      </c>
      <c r="AC72" s="174">
        <v>44225</v>
      </c>
      <c r="AD72" s="183" t="s">
        <v>3172</v>
      </c>
      <c r="AE72" s="181">
        <v>3882000</v>
      </c>
      <c r="AF72" s="181" t="s">
        <v>3166</v>
      </c>
      <c r="AG72" s="181" t="s">
        <v>21</v>
      </c>
      <c r="AH72" s="181">
        <v>2</v>
      </c>
      <c r="AI72" s="181" t="s">
        <v>3171</v>
      </c>
      <c r="AJ72" s="181" t="s">
        <v>3167</v>
      </c>
      <c r="AK72" s="182">
        <v>44225</v>
      </c>
      <c r="AL72" s="183" t="s">
        <v>3721</v>
      </c>
      <c r="AM72" s="173">
        <v>594000</v>
      </c>
      <c r="AN72" s="173" t="s">
        <v>3718</v>
      </c>
      <c r="AO72" s="173" t="s">
        <v>21</v>
      </c>
      <c r="AP72" s="173">
        <v>2</v>
      </c>
      <c r="AQ72" s="173" t="s">
        <v>3720</v>
      </c>
      <c r="AR72" s="173" t="s">
        <v>3719</v>
      </c>
      <c r="AS72" s="174">
        <v>44281</v>
      </c>
      <c r="AT72" s="184" t="s">
        <v>277</v>
      </c>
      <c r="AU72" s="181" t="s">
        <v>14</v>
      </c>
      <c r="AV72" s="181">
        <v>0</v>
      </c>
      <c r="AW72" s="181" t="s">
        <v>14</v>
      </c>
      <c r="AX72" s="181" t="s">
        <v>14</v>
      </c>
      <c r="AY72" s="181" t="s">
        <v>255</v>
      </c>
      <c r="AZ72" s="181">
        <v>0</v>
      </c>
      <c r="BA72" s="182">
        <v>43508</v>
      </c>
      <c r="BB72" s="183" t="s">
        <v>276</v>
      </c>
      <c r="BC72" s="173" t="s">
        <v>14</v>
      </c>
      <c r="BD72" s="173">
        <v>0</v>
      </c>
      <c r="BE72" s="173" t="s">
        <v>14</v>
      </c>
      <c r="BF72" s="173" t="s">
        <v>14</v>
      </c>
      <c r="BG72" s="173" t="s">
        <v>255</v>
      </c>
      <c r="BH72" s="173">
        <v>0</v>
      </c>
      <c r="BI72" s="174">
        <v>43508</v>
      </c>
      <c r="BJ72" s="184" t="s">
        <v>3724</v>
      </c>
      <c r="BK72" s="184">
        <v>385</v>
      </c>
      <c r="BL72" s="184" t="s">
        <v>3722</v>
      </c>
      <c r="BM72" s="184" t="s">
        <v>59</v>
      </c>
      <c r="BN72" s="184">
        <v>3</v>
      </c>
      <c r="BO72" s="184" t="s">
        <v>3723</v>
      </c>
      <c r="BP72" s="181" t="s">
        <v>720</v>
      </c>
      <c r="BQ72" s="185">
        <v>44281</v>
      </c>
      <c r="BR72" s="183" t="s">
        <v>269</v>
      </c>
      <c r="BS72" s="177" t="s">
        <v>14</v>
      </c>
      <c r="BT72" s="177">
        <v>0</v>
      </c>
      <c r="BU72" s="177" t="s">
        <v>14</v>
      </c>
      <c r="BV72" s="177" t="s">
        <v>14</v>
      </c>
      <c r="BW72" s="177" t="s">
        <v>255</v>
      </c>
      <c r="BX72" s="177">
        <v>0</v>
      </c>
      <c r="BY72" s="174">
        <v>43508</v>
      </c>
      <c r="BZ72" s="184" t="s">
        <v>270</v>
      </c>
      <c r="CA72" s="184" t="s">
        <v>14</v>
      </c>
      <c r="CB72" s="184">
        <v>0</v>
      </c>
      <c r="CC72" s="184" t="s">
        <v>14</v>
      </c>
      <c r="CD72" s="184" t="s">
        <v>14</v>
      </c>
      <c r="CE72" s="184" t="s">
        <v>255</v>
      </c>
      <c r="CF72" s="184">
        <v>0</v>
      </c>
      <c r="CG72" s="185">
        <v>43508</v>
      </c>
      <c r="CH72" s="183" t="s">
        <v>8080</v>
      </c>
      <c r="CI72" s="184" t="e">
        <v>#N/A</v>
      </c>
      <c r="CJ72" s="184" t="e">
        <v>#N/A</v>
      </c>
      <c r="CK72" s="184" t="e">
        <v>#N/A</v>
      </c>
      <c r="CL72" s="184" t="e">
        <v>#N/A</v>
      </c>
      <c r="CM72" s="184" t="e">
        <v>#N/A</v>
      </c>
      <c r="CN72" s="184" t="e">
        <v>#N/A</v>
      </c>
      <c r="CO72" s="186" t="e">
        <v>#N/A</v>
      </c>
      <c r="CP72" s="184" t="s">
        <v>275</v>
      </c>
      <c r="CQ72" s="177" t="s">
        <v>14</v>
      </c>
      <c r="CR72" s="177">
        <v>0</v>
      </c>
      <c r="CS72" s="177" t="s">
        <v>14</v>
      </c>
      <c r="CT72" s="177" t="s">
        <v>14</v>
      </c>
      <c r="CU72" s="177" t="s">
        <v>255</v>
      </c>
      <c r="CV72" s="177">
        <v>0</v>
      </c>
      <c r="CW72" s="174">
        <v>43508</v>
      </c>
      <c r="CX72" s="184" t="s">
        <v>3174</v>
      </c>
      <c r="CY72" s="181">
        <v>3821000</v>
      </c>
      <c r="CZ72" s="181" t="s">
        <v>3166</v>
      </c>
      <c r="DA72" s="181" t="s">
        <v>21</v>
      </c>
      <c r="DB72" s="181">
        <v>2</v>
      </c>
      <c r="DC72" s="181" t="s">
        <v>3173</v>
      </c>
      <c r="DD72" s="181" t="s">
        <v>3167</v>
      </c>
      <c r="DE72" s="187">
        <v>44225</v>
      </c>
      <c r="DF72" s="183" t="s">
        <v>3175</v>
      </c>
      <c r="DG72" s="173">
        <v>19918000</v>
      </c>
      <c r="DH72" s="177" t="s">
        <v>3166</v>
      </c>
      <c r="DI72" s="177" t="s">
        <v>21</v>
      </c>
      <c r="DJ72" s="177">
        <v>2</v>
      </c>
      <c r="DK72" s="177" t="s">
        <v>3173</v>
      </c>
      <c r="DL72" s="177" t="s">
        <v>3167</v>
      </c>
      <c r="DM72" s="174">
        <v>44225</v>
      </c>
      <c r="DN72" s="184" t="s">
        <v>3176</v>
      </c>
      <c r="DO72" s="181">
        <v>60000</v>
      </c>
      <c r="DP72" s="184" t="s">
        <v>3166</v>
      </c>
      <c r="DQ72" s="184" t="s">
        <v>21</v>
      </c>
      <c r="DR72" s="184">
        <v>2</v>
      </c>
      <c r="DS72" s="184" t="s">
        <v>3173</v>
      </c>
      <c r="DT72" s="184" t="s">
        <v>3167</v>
      </c>
      <c r="DU72" s="185">
        <v>44225</v>
      </c>
      <c r="DV72" s="183" t="s">
        <v>3177</v>
      </c>
      <c r="DW72" s="173">
        <v>3648000</v>
      </c>
      <c r="DX72" s="177" t="s">
        <v>3166</v>
      </c>
      <c r="DY72" s="177" t="s">
        <v>21</v>
      </c>
      <c r="DZ72" s="177">
        <v>2</v>
      </c>
      <c r="EA72" s="177" t="s">
        <v>3173</v>
      </c>
      <c r="EB72" s="177" t="s">
        <v>3167</v>
      </c>
      <c r="EC72" s="174">
        <v>44225</v>
      </c>
      <c r="ED72" s="184" t="s">
        <v>3178</v>
      </c>
      <c r="EE72" s="181">
        <v>173000</v>
      </c>
      <c r="EF72" s="184" t="s">
        <v>3166</v>
      </c>
      <c r="EG72" s="184" t="s">
        <v>21</v>
      </c>
      <c r="EH72" s="184">
        <v>2</v>
      </c>
      <c r="EI72" s="184" t="s">
        <v>3173</v>
      </c>
      <c r="EJ72" s="184" t="s">
        <v>3167</v>
      </c>
      <c r="EK72" s="185">
        <v>44225</v>
      </c>
      <c r="EL72" s="183" t="s">
        <v>3179</v>
      </c>
      <c r="EM72" s="173">
        <v>0</v>
      </c>
      <c r="EN72" s="177" t="s">
        <v>3166</v>
      </c>
      <c r="EO72" s="177" t="s">
        <v>21</v>
      </c>
      <c r="EP72" s="177">
        <v>2</v>
      </c>
      <c r="EQ72" s="177" t="s">
        <v>3173</v>
      </c>
      <c r="ER72" s="177" t="s">
        <v>3167</v>
      </c>
      <c r="ES72" s="174">
        <v>44225</v>
      </c>
      <c r="ET72" s="184" t="s">
        <v>3725</v>
      </c>
      <c r="EU72" s="184">
        <v>385</v>
      </c>
      <c r="EV72" s="184" t="s">
        <v>3722</v>
      </c>
      <c r="EW72" s="184" t="s">
        <v>59</v>
      </c>
      <c r="EX72" s="184">
        <v>3</v>
      </c>
      <c r="EY72" s="184" t="s">
        <v>3723</v>
      </c>
      <c r="EZ72" s="184" t="s">
        <v>720</v>
      </c>
      <c r="FA72" s="185">
        <v>44281</v>
      </c>
      <c r="FB72" s="183" t="s">
        <v>274</v>
      </c>
      <c r="FC72" s="177">
        <v>5</v>
      </c>
      <c r="FD72" s="177" t="s">
        <v>271</v>
      </c>
      <c r="FE72" s="177" t="s">
        <v>41</v>
      </c>
      <c r="FF72" s="177">
        <v>1</v>
      </c>
      <c r="FG72" s="177" t="s">
        <v>273</v>
      </c>
      <c r="FH72" s="177" t="s">
        <v>272</v>
      </c>
      <c r="FI72" s="174">
        <v>43508</v>
      </c>
      <c r="FJ72" s="183" t="s">
        <v>282</v>
      </c>
      <c r="FK72" s="184" t="s">
        <v>14</v>
      </c>
      <c r="FL72" s="184">
        <v>0</v>
      </c>
      <c r="FM72" s="184" t="s">
        <v>14</v>
      </c>
      <c r="FN72" s="184" t="s">
        <v>14</v>
      </c>
      <c r="FO72" s="184" t="s">
        <v>255</v>
      </c>
      <c r="FP72" s="181">
        <v>0</v>
      </c>
      <c r="FQ72" s="182">
        <v>43508</v>
      </c>
      <c r="FR72" s="183" t="s">
        <v>283</v>
      </c>
      <c r="FS72" s="177" t="s">
        <v>14</v>
      </c>
      <c r="FT72" s="177">
        <v>0</v>
      </c>
      <c r="FU72" s="177" t="s">
        <v>14</v>
      </c>
      <c r="FV72" s="177" t="s">
        <v>14</v>
      </c>
      <c r="FW72" s="177" t="s">
        <v>255</v>
      </c>
      <c r="FX72" s="177">
        <v>0</v>
      </c>
      <c r="FY72" s="174">
        <v>43508</v>
      </c>
      <c r="FZ72" s="184" t="s">
        <v>4846</v>
      </c>
      <c r="GA72" s="184">
        <v>1</v>
      </c>
      <c r="GB72" s="184" t="s">
        <v>4078</v>
      </c>
      <c r="GC72" s="184" t="s">
        <v>21</v>
      </c>
      <c r="GD72" s="184">
        <v>2</v>
      </c>
      <c r="GE72" s="184" t="s">
        <v>14</v>
      </c>
      <c r="GF72" s="184" t="s">
        <v>14</v>
      </c>
      <c r="GG72" s="185">
        <v>44356</v>
      </c>
      <c r="GH72" s="183" t="s">
        <v>4852</v>
      </c>
      <c r="GI72" s="177">
        <v>3</v>
      </c>
      <c r="GJ72" s="177" t="s">
        <v>4078</v>
      </c>
      <c r="GK72" s="177" t="s">
        <v>21</v>
      </c>
      <c r="GL72" s="177">
        <v>2</v>
      </c>
      <c r="GM72" s="177" t="s">
        <v>14</v>
      </c>
      <c r="GN72" s="177" t="s">
        <v>14</v>
      </c>
      <c r="GO72" s="174">
        <v>44356</v>
      </c>
      <c r="GP72" s="184" t="s">
        <v>4847</v>
      </c>
      <c r="GQ72" s="184">
        <v>2</v>
      </c>
      <c r="GR72" s="184" t="s">
        <v>4078</v>
      </c>
      <c r="GS72" s="184" t="s">
        <v>21</v>
      </c>
      <c r="GT72" s="184">
        <v>2</v>
      </c>
      <c r="GU72" s="184" t="s">
        <v>14</v>
      </c>
      <c r="GV72" s="184" t="s">
        <v>14</v>
      </c>
      <c r="GW72" s="185">
        <v>44356</v>
      </c>
      <c r="GX72" s="183" t="s">
        <v>4853</v>
      </c>
      <c r="GY72" s="177">
        <v>0</v>
      </c>
      <c r="GZ72" s="177" t="s">
        <v>4078</v>
      </c>
      <c r="HA72" s="177" t="s">
        <v>21</v>
      </c>
      <c r="HB72" s="177">
        <v>2</v>
      </c>
      <c r="HC72" s="177" t="s">
        <v>14</v>
      </c>
      <c r="HD72" s="177" t="s">
        <v>14</v>
      </c>
      <c r="HE72" s="174">
        <v>44356</v>
      </c>
      <c r="HF72" s="184" t="s">
        <v>4845</v>
      </c>
      <c r="HG72" s="184">
        <v>0</v>
      </c>
      <c r="HH72" s="184" t="s">
        <v>4078</v>
      </c>
      <c r="HI72" s="184" t="s">
        <v>21</v>
      </c>
      <c r="HJ72" s="184">
        <v>2</v>
      </c>
      <c r="HK72" s="184" t="s">
        <v>14</v>
      </c>
      <c r="HL72" s="184" t="s">
        <v>14</v>
      </c>
      <c r="HM72" s="185">
        <v>44356</v>
      </c>
      <c r="HN72" s="183" t="s">
        <v>4851</v>
      </c>
      <c r="HO72" s="177">
        <v>3</v>
      </c>
      <c r="HP72" s="177" t="s">
        <v>4078</v>
      </c>
      <c r="HQ72" s="177" t="s">
        <v>21</v>
      </c>
      <c r="HR72" s="177">
        <v>2</v>
      </c>
      <c r="HS72" s="177" t="s">
        <v>14</v>
      </c>
      <c r="HT72" s="177" t="s">
        <v>14</v>
      </c>
      <c r="HU72" s="174">
        <v>44356</v>
      </c>
      <c r="HV72" s="184" t="s">
        <v>4848</v>
      </c>
      <c r="HW72" s="184">
        <v>3</v>
      </c>
      <c r="HX72" s="184" t="s">
        <v>4078</v>
      </c>
      <c r="HY72" s="184" t="s">
        <v>21</v>
      </c>
      <c r="HZ72" s="184">
        <v>2</v>
      </c>
      <c r="IA72" s="184" t="s">
        <v>14</v>
      </c>
      <c r="IB72" s="184" t="s">
        <v>14</v>
      </c>
      <c r="IC72" s="185">
        <v>44356</v>
      </c>
      <c r="ID72" s="183" t="s">
        <v>4850</v>
      </c>
      <c r="IE72" s="177">
        <v>1</v>
      </c>
      <c r="IF72" s="177" t="s">
        <v>4078</v>
      </c>
      <c r="IG72" s="177" t="s">
        <v>21</v>
      </c>
      <c r="IH72" s="177">
        <v>2</v>
      </c>
      <c r="II72" s="177" t="s">
        <v>14</v>
      </c>
      <c r="IJ72" s="177" t="s">
        <v>14</v>
      </c>
      <c r="IK72" s="174">
        <v>44356</v>
      </c>
      <c r="IL72" s="184" t="s">
        <v>4849</v>
      </c>
      <c r="IM72" s="184">
        <v>3</v>
      </c>
      <c r="IN72" s="184" t="s">
        <v>4078</v>
      </c>
      <c r="IO72" s="184" t="s">
        <v>21</v>
      </c>
      <c r="IP72" s="184">
        <v>2</v>
      </c>
      <c r="IQ72" s="184" t="s">
        <v>14</v>
      </c>
      <c r="IR72" s="184" t="s">
        <v>14</v>
      </c>
      <c r="IS72" s="185">
        <v>44356</v>
      </c>
    </row>
    <row r="73" spans="1:253" s="179" customFormat="1" ht="12.75" customHeight="1" x14ac:dyDescent="0.2">
      <c r="A73" s="179" t="s">
        <v>284</v>
      </c>
      <c r="B73" s="179" t="s">
        <v>7677</v>
      </c>
      <c r="C73" s="179" t="s">
        <v>285</v>
      </c>
      <c r="D73" s="179" t="s">
        <v>268</v>
      </c>
      <c r="E73" s="179" t="s">
        <v>7316</v>
      </c>
      <c r="F73" s="179" t="s">
        <v>3180</v>
      </c>
      <c r="G73" s="172">
        <v>23800000</v>
      </c>
      <c r="H73" s="173" t="s">
        <v>3166</v>
      </c>
      <c r="I73" s="173" t="s">
        <v>21</v>
      </c>
      <c r="J73" s="173">
        <v>2</v>
      </c>
      <c r="K73" s="173" t="s">
        <v>3168</v>
      </c>
      <c r="L73" s="173" t="s">
        <v>3167</v>
      </c>
      <c r="M73" s="174">
        <v>44225</v>
      </c>
      <c r="N73" s="183" t="s">
        <v>290</v>
      </c>
      <c r="O73" s="175">
        <v>156906</v>
      </c>
      <c r="P73" s="175" t="s">
        <v>278</v>
      </c>
      <c r="Q73" s="175" t="s">
        <v>41</v>
      </c>
      <c r="R73" s="175">
        <v>1</v>
      </c>
      <c r="S73" s="175" t="s">
        <v>289</v>
      </c>
      <c r="T73" s="175" t="s">
        <v>279</v>
      </c>
      <c r="U73" s="176">
        <v>43508</v>
      </c>
      <c r="V73" s="183" t="s">
        <v>3182</v>
      </c>
      <c r="W73" s="173">
        <v>949000</v>
      </c>
      <c r="X73" s="173" t="s">
        <v>3166</v>
      </c>
      <c r="Y73" s="173" t="s">
        <v>21</v>
      </c>
      <c r="Z73" s="173">
        <v>2</v>
      </c>
      <c r="AA73" s="173" t="s">
        <v>3181</v>
      </c>
      <c r="AB73" s="173" t="s">
        <v>3167</v>
      </c>
      <c r="AC73" s="174">
        <v>44225</v>
      </c>
      <c r="AD73" s="183" t="s">
        <v>3184</v>
      </c>
      <c r="AE73" s="181">
        <v>293000</v>
      </c>
      <c r="AF73" s="181" t="s">
        <v>3166</v>
      </c>
      <c r="AG73" s="181" t="s">
        <v>21</v>
      </c>
      <c r="AH73" s="181">
        <v>2</v>
      </c>
      <c r="AI73" s="181" t="s">
        <v>3183</v>
      </c>
      <c r="AJ73" s="181" t="s">
        <v>3167</v>
      </c>
      <c r="AK73" s="182">
        <v>44225</v>
      </c>
      <c r="AL73" s="183" t="s">
        <v>3729</v>
      </c>
      <c r="AM73" s="173">
        <v>270000</v>
      </c>
      <c r="AN73" s="173" t="s">
        <v>3726</v>
      </c>
      <c r="AO73" s="173" t="s">
        <v>21</v>
      </c>
      <c r="AP73" s="173">
        <v>2</v>
      </c>
      <c r="AQ73" s="173" t="s">
        <v>3728</v>
      </c>
      <c r="AR73" s="173" t="s">
        <v>3727</v>
      </c>
      <c r="AS73" s="174">
        <v>44281</v>
      </c>
      <c r="AT73" s="184" t="s">
        <v>2033</v>
      </c>
      <c r="AU73" s="181">
        <v>141012</v>
      </c>
      <c r="AV73" s="181" t="s">
        <v>2030</v>
      </c>
      <c r="AW73" s="181" t="s">
        <v>21</v>
      </c>
      <c r="AX73" s="181">
        <v>2</v>
      </c>
      <c r="AY73" s="181" t="s">
        <v>2032</v>
      </c>
      <c r="AZ73" s="181" t="s">
        <v>2031</v>
      </c>
      <c r="BA73" s="182">
        <v>43951</v>
      </c>
      <c r="BB73" s="183" t="s">
        <v>288</v>
      </c>
      <c r="BC73" s="173" t="s">
        <v>14</v>
      </c>
      <c r="BD73" s="173">
        <v>0</v>
      </c>
      <c r="BE73" s="173" t="s">
        <v>14</v>
      </c>
      <c r="BF73" s="173" t="s">
        <v>14</v>
      </c>
      <c r="BG73" s="173" t="s">
        <v>255</v>
      </c>
      <c r="BH73" s="173">
        <v>0</v>
      </c>
      <c r="BI73" s="174">
        <v>43508</v>
      </c>
      <c r="BJ73" s="184" t="s">
        <v>3731</v>
      </c>
      <c r="BK73" s="184">
        <v>119</v>
      </c>
      <c r="BL73" s="184" t="s">
        <v>3601</v>
      </c>
      <c r="BM73" s="184" t="s">
        <v>21</v>
      </c>
      <c r="BN73" s="184">
        <v>2</v>
      </c>
      <c r="BO73" s="184" t="s">
        <v>3730</v>
      </c>
      <c r="BP73" s="181" t="s">
        <v>720</v>
      </c>
      <c r="BQ73" s="185">
        <v>44281</v>
      </c>
      <c r="BR73" s="183" t="s">
        <v>985</v>
      </c>
      <c r="BS73" s="177" t="s">
        <v>14</v>
      </c>
      <c r="BT73" s="177">
        <v>0</v>
      </c>
      <c r="BU73" s="177" t="s">
        <v>21</v>
      </c>
      <c r="BV73" s="177">
        <v>2</v>
      </c>
      <c r="BW73" s="177" t="s">
        <v>984</v>
      </c>
      <c r="BX73" s="177" t="s">
        <v>720</v>
      </c>
      <c r="BY73" s="174">
        <v>43552</v>
      </c>
      <c r="BZ73" s="184" t="s">
        <v>986</v>
      </c>
      <c r="CA73" s="184" t="s">
        <v>14</v>
      </c>
      <c r="CB73" s="184">
        <v>0</v>
      </c>
      <c r="CC73" s="184" t="s">
        <v>21</v>
      </c>
      <c r="CD73" s="184">
        <v>2</v>
      </c>
      <c r="CE73" s="184" t="s">
        <v>984</v>
      </c>
      <c r="CF73" s="184" t="s">
        <v>720</v>
      </c>
      <c r="CG73" s="185">
        <v>43552</v>
      </c>
      <c r="CH73" s="183" t="s">
        <v>8081</v>
      </c>
      <c r="CI73" s="184" t="e">
        <v>#N/A</v>
      </c>
      <c r="CJ73" s="184" t="e">
        <v>#N/A</v>
      </c>
      <c r="CK73" s="184" t="e">
        <v>#N/A</v>
      </c>
      <c r="CL73" s="184" t="e">
        <v>#N/A</v>
      </c>
      <c r="CM73" s="184" t="e">
        <v>#N/A</v>
      </c>
      <c r="CN73" s="184" t="e">
        <v>#N/A</v>
      </c>
      <c r="CO73" s="186" t="e">
        <v>#N/A</v>
      </c>
      <c r="CP73" s="184" t="s">
        <v>287</v>
      </c>
      <c r="CQ73" s="177" t="s">
        <v>14</v>
      </c>
      <c r="CR73" s="177">
        <v>0</v>
      </c>
      <c r="CS73" s="177" t="s">
        <v>14</v>
      </c>
      <c r="CT73" s="177" t="s">
        <v>14</v>
      </c>
      <c r="CU73" s="177" t="s">
        <v>255</v>
      </c>
      <c r="CV73" s="177">
        <v>0</v>
      </c>
      <c r="CW73" s="174">
        <v>43508</v>
      </c>
      <c r="CX73" s="184" t="s">
        <v>3185</v>
      </c>
      <c r="CY73" s="181">
        <v>292000</v>
      </c>
      <c r="CZ73" s="181" t="s">
        <v>3166</v>
      </c>
      <c r="DA73" s="181" t="s">
        <v>59</v>
      </c>
      <c r="DB73" s="181">
        <v>3</v>
      </c>
      <c r="DC73" s="181" t="s">
        <v>3173</v>
      </c>
      <c r="DD73" s="181" t="s">
        <v>3167</v>
      </c>
      <c r="DE73" s="187">
        <v>44225</v>
      </c>
      <c r="DF73" s="183" t="s">
        <v>3186</v>
      </c>
      <c r="DG73" s="173">
        <v>656000</v>
      </c>
      <c r="DH73" s="177" t="s">
        <v>3166</v>
      </c>
      <c r="DI73" s="177" t="s">
        <v>59</v>
      </c>
      <c r="DJ73" s="177">
        <v>3</v>
      </c>
      <c r="DK73" s="177" t="s">
        <v>3173</v>
      </c>
      <c r="DL73" s="177" t="s">
        <v>3167</v>
      </c>
      <c r="DM73" s="174">
        <v>44225</v>
      </c>
      <c r="DN73" s="184" t="s">
        <v>3187</v>
      </c>
      <c r="DO73" s="181">
        <v>1000</v>
      </c>
      <c r="DP73" s="184" t="s">
        <v>3166</v>
      </c>
      <c r="DQ73" s="184" t="s">
        <v>59</v>
      </c>
      <c r="DR73" s="184">
        <v>3</v>
      </c>
      <c r="DS73" s="184" t="s">
        <v>3173</v>
      </c>
      <c r="DT73" s="184" t="s">
        <v>3167</v>
      </c>
      <c r="DU73" s="185">
        <v>44225</v>
      </c>
      <c r="DV73" s="183" t="s">
        <v>3188</v>
      </c>
      <c r="DW73" s="173">
        <v>272000</v>
      </c>
      <c r="DX73" s="177" t="s">
        <v>3166</v>
      </c>
      <c r="DY73" s="177" t="s">
        <v>59</v>
      </c>
      <c r="DZ73" s="177">
        <v>3</v>
      </c>
      <c r="EA73" s="177" t="s">
        <v>3173</v>
      </c>
      <c r="EB73" s="177" t="s">
        <v>3167</v>
      </c>
      <c r="EC73" s="174">
        <v>44225</v>
      </c>
      <c r="ED73" s="184" t="s">
        <v>3189</v>
      </c>
      <c r="EE73" s="181">
        <v>20000</v>
      </c>
      <c r="EF73" s="184" t="s">
        <v>3166</v>
      </c>
      <c r="EG73" s="184" t="s">
        <v>59</v>
      </c>
      <c r="EH73" s="184">
        <v>3</v>
      </c>
      <c r="EI73" s="184" t="s">
        <v>3173</v>
      </c>
      <c r="EJ73" s="184" t="s">
        <v>3167</v>
      </c>
      <c r="EK73" s="185">
        <v>44225</v>
      </c>
      <c r="EL73" s="183" t="s">
        <v>3190</v>
      </c>
      <c r="EM73" s="173">
        <v>0</v>
      </c>
      <c r="EN73" s="177" t="s">
        <v>3166</v>
      </c>
      <c r="EO73" s="177" t="s">
        <v>59</v>
      </c>
      <c r="EP73" s="177">
        <v>3</v>
      </c>
      <c r="EQ73" s="177" t="s">
        <v>3173</v>
      </c>
      <c r="ER73" s="177" t="s">
        <v>3167</v>
      </c>
      <c r="ES73" s="174">
        <v>44225</v>
      </c>
      <c r="ET73" s="184" t="s">
        <v>3732</v>
      </c>
      <c r="EU73" s="184">
        <v>385</v>
      </c>
      <c r="EV73" s="184" t="s">
        <v>3722</v>
      </c>
      <c r="EW73" s="184" t="s">
        <v>59</v>
      </c>
      <c r="EX73" s="184">
        <v>3</v>
      </c>
      <c r="EY73" s="184" t="s">
        <v>3723</v>
      </c>
      <c r="EZ73" s="184" t="s">
        <v>720</v>
      </c>
      <c r="FA73" s="185">
        <v>44281</v>
      </c>
      <c r="FB73" s="183" t="s">
        <v>286</v>
      </c>
      <c r="FC73" s="177">
        <v>5</v>
      </c>
      <c r="FD73" s="177" t="s">
        <v>271</v>
      </c>
      <c r="FE73" s="177" t="s">
        <v>41</v>
      </c>
      <c r="FF73" s="177">
        <v>1</v>
      </c>
      <c r="FG73" s="177" t="s">
        <v>273</v>
      </c>
      <c r="FH73" s="177" t="s">
        <v>272</v>
      </c>
      <c r="FI73" s="174">
        <v>43508</v>
      </c>
      <c r="FJ73" s="183" t="s">
        <v>291</v>
      </c>
      <c r="FK73" s="184" t="s">
        <v>14</v>
      </c>
      <c r="FL73" s="184">
        <v>0</v>
      </c>
      <c r="FM73" s="184" t="s">
        <v>14</v>
      </c>
      <c r="FN73" s="184" t="s">
        <v>14</v>
      </c>
      <c r="FO73" s="184" t="s">
        <v>255</v>
      </c>
      <c r="FP73" s="181">
        <v>0</v>
      </c>
      <c r="FQ73" s="182">
        <v>43508</v>
      </c>
      <c r="FR73" s="183" t="s">
        <v>292</v>
      </c>
      <c r="FS73" s="177" t="s">
        <v>14</v>
      </c>
      <c r="FT73" s="177">
        <v>0</v>
      </c>
      <c r="FU73" s="177" t="s">
        <v>14</v>
      </c>
      <c r="FV73" s="177" t="s">
        <v>14</v>
      </c>
      <c r="FW73" s="177" t="s">
        <v>255</v>
      </c>
      <c r="FX73" s="177">
        <v>0</v>
      </c>
      <c r="FY73" s="174">
        <v>43508</v>
      </c>
      <c r="FZ73" s="184" t="s">
        <v>4855</v>
      </c>
      <c r="GA73" s="184">
        <v>1</v>
      </c>
      <c r="GB73" s="184" t="s">
        <v>4078</v>
      </c>
      <c r="GC73" s="184" t="s">
        <v>21</v>
      </c>
      <c r="GD73" s="184">
        <v>2</v>
      </c>
      <c r="GE73" s="184" t="s">
        <v>14</v>
      </c>
      <c r="GF73" s="184" t="s">
        <v>14</v>
      </c>
      <c r="GG73" s="185">
        <v>44356</v>
      </c>
      <c r="GH73" s="183" t="s">
        <v>4861</v>
      </c>
      <c r="GI73" s="177">
        <v>3</v>
      </c>
      <c r="GJ73" s="177" t="s">
        <v>4078</v>
      </c>
      <c r="GK73" s="177" t="s">
        <v>21</v>
      </c>
      <c r="GL73" s="177">
        <v>2</v>
      </c>
      <c r="GM73" s="177" t="s">
        <v>14</v>
      </c>
      <c r="GN73" s="177" t="s">
        <v>14</v>
      </c>
      <c r="GO73" s="174">
        <v>44356</v>
      </c>
      <c r="GP73" s="184" t="s">
        <v>4856</v>
      </c>
      <c r="GQ73" s="184">
        <v>2</v>
      </c>
      <c r="GR73" s="184" t="s">
        <v>4078</v>
      </c>
      <c r="GS73" s="184" t="s">
        <v>21</v>
      </c>
      <c r="GT73" s="184">
        <v>2</v>
      </c>
      <c r="GU73" s="184" t="s">
        <v>14</v>
      </c>
      <c r="GV73" s="184" t="s">
        <v>14</v>
      </c>
      <c r="GW73" s="185">
        <v>44356</v>
      </c>
      <c r="GX73" s="183" t="s">
        <v>4862</v>
      </c>
      <c r="GY73" s="177">
        <v>0</v>
      </c>
      <c r="GZ73" s="177" t="s">
        <v>4078</v>
      </c>
      <c r="HA73" s="177" t="s">
        <v>21</v>
      </c>
      <c r="HB73" s="177">
        <v>2</v>
      </c>
      <c r="HC73" s="177" t="s">
        <v>14</v>
      </c>
      <c r="HD73" s="177" t="s">
        <v>14</v>
      </c>
      <c r="HE73" s="174">
        <v>44356</v>
      </c>
      <c r="HF73" s="184" t="s">
        <v>4854</v>
      </c>
      <c r="HG73" s="184">
        <v>0</v>
      </c>
      <c r="HH73" s="184" t="s">
        <v>4078</v>
      </c>
      <c r="HI73" s="184" t="s">
        <v>21</v>
      </c>
      <c r="HJ73" s="184">
        <v>2</v>
      </c>
      <c r="HK73" s="184" t="s">
        <v>14</v>
      </c>
      <c r="HL73" s="184" t="s">
        <v>14</v>
      </c>
      <c r="HM73" s="185">
        <v>44356</v>
      </c>
      <c r="HN73" s="183" t="s">
        <v>4860</v>
      </c>
      <c r="HO73" s="177">
        <v>3</v>
      </c>
      <c r="HP73" s="177" t="s">
        <v>4078</v>
      </c>
      <c r="HQ73" s="177" t="s">
        <v>21</v>
      </c>
      <c r="HR73" s="177">
        <v>2</v>
      </c>
      <c r="HS73" s="177" t="s">
        <v>14</v>
      </c>
      <c r="HT73" s="177" t="s">
        <v>14</v>
      </c>
      <c r="HU73" s="174">
        <v>44356</v>
      </c>
      <c r="HV73" s="184" t="s">
        <v>4857</v>
      </c>
      <c r="HW73" s="184">
        <v>3</v>
      </c>
      <c r="HX73" s="184" t="s">
        <v>4078</v>
      </c>
      <c r="HY73" s="184" t="s">
        <v>21</v>
      </c>
      <c r="HZ73" s="184">
        <v>2</v>
      </c>
      <c r="IA73" s="184" t="s">
        <v>14</v>
      </c>
      <c r="IB73" s="184" t="s">
        <v>14</v>
      </c>
      <c r="IC73" s="185">
        <v>44356</v>
      </c>
      <c r="ID73" s="183" t="s">
        <v>4859</v>
      </c>
      <c r="IE73" s="177">
        <v>1</v>
      </c>
      <c r="IF73" s="177" t="s">
        <v>4078</v>
      </c>
      <c r="IG73" s="177" t="s">
        <v>21</v>
      </c>
      <c r="IH73" s="177">
        <v>2</v>
      </c>
      <c r="II73" s="177" t="s">
        <v>14</v>
      </c>
      <c r="IJ73" s="177" t="s">
        <v>14</v>
      </c>
      <c r="IK73" s="174">
        <v>44356</v>
      </c>
      <c r="IL73" s="184" t="s">
        <v>4858</v>
      </c>
      <c r="IM73" s="184">
        <v>3</v>
      </c>
      <c r="IN73" s="184" t="s">
        <v>4078</v>
      </c>
      <c r="IO73" s="184" t="s">
        <v>21</v>
      </c>
      <c r="IP73" s="184">
        <v>2</v>
      </c>
      <c r="IQ73" s="184" t="s">
        <v>14</v>
      </c>
      <c r="IR73" s="184" t="s">
        <v>14</v>
      </c>
      <c r="IS73" s="185">
        <v>44356</v>
      </c>
    </row>
    <row r="74" spans="1:253" s="179" customFormat="1" ht="12.75" customHeight="1" x14ac:dyDescent="0.2">
      <c r="A74" s="179" t="s">
        <v>293</v>
      </c>
      <c r="B74" s="179" t="s">
        <v>7677</v>
      </c>
      <c r="C74" s="179" t="s">
        <v>294</v>
      </c>
      <c r="D74" s="179" t="s">
        <v>268</v>
      </c>
      <c r="E74" s="179" t="s">
        <v>7316</v>
      </c>
      <c r="F74" s="179" t="s">
        <v>3191</v>
      </c>
      <c r="G74" s="172">
        <v>23800000</v>
      </c>
      <c r="H74" s="173" t="s">
        <v>3166</v>
      </c>
      <c r="I74" s="173" t="s">
        <v>21</v>
      </c>
      <c r="J74" s="173">
        <v>2</v>
      </c>
      <c r="K74" s="173" t="s">
        <v>3168</v>
      </c>
      <c r="L74" s="173" t="s">
        <v>3167</v>
      </c>
      <c r="M74" s="174">
        <v>44225</v>
      </c>
      <c r="N74" s="183" t="s">
        <v>304</v>
      </c>
      <c r="O74" s="175">
        <v>210600</v>
      </c>
      <c r="P74" s="175" t="s">
        <v>301</v>
      </c>
      <c r="Q74" s="175" t="s">
        <v>21</v>
      </c>
      <c r="R74" s="175">
        <v>2</v>
      </c>
      <c r="S74" s="175" t="s">
        <v>303</v>
      </c>
      <c r="T74" s="175" t="s">
        <v>302</v>
      </c>
      <c r="U74" s="176">
        <v>43508</v>
      </c>
      <c r="V74" s="183" t="s">
        <v>3193</v>
      </c>
      <c r="W74" s="173">
        <v>8400000</v>
      </c>
      <c r="X74" s="173" t="s">
        <v>3166</v>
      </c>
      <c r="Y74" s="173" t="s">
        <v>21</v>
      </c>
      <c r="Z74" s="173">
        <v>2</v>
      </c>
      <c r="AA74" s="173" t="s">
        <v>3192</v>
      </c>
      <c r="AB74" s="173" t="s">
        <v>3167</v>
      </c>
      <c r="AC74" s="174">
        <v>44225</v>
      </c>
      <c r="AD74" s="183" t="s">
        <v>3194</v>
      </c>
      <c r="AE74" s="181">
        <v>1356000</v>
      </c>
      <c r="AF74" s="181" t="s">
        <v>3166</v>
      </c>
      <c r="AG74" s="181" t="s">
        <v>21</v>
      </c>
      <c r="AH74" s="181">
        <v>2</v>
      </c>
      <c r="AI74" s="181" t="s">
        <v>3183</v>
      </c>
      <c r="AJ74" s="181" t="s">
        <v>3167</v>
      </c>
      <c r="AK74" s="182">
        <v>44225</v>
      </c>
      <c r="AL74" s="183" t="s">
        <v>3734</v>
      </c>
      <c r="AM74" s="173">
        <v>219000</v>
      </c>
      <c r="AN74" s="173" t="s">
        <v>3718</v>
      </c>
      <c r="AO74" s="173" t="s">
        <v>21</v>
      </c>
      <c r="AP74" s="173">
        <v>2</v>
      </c>
      <c r="AQ74" s="173" t="s">
        <v>3733</v>
      </c>
      <c r="AR74" s="173" t="s">
        <v>3719</v>
      </c>
      <c r="AS74" s="174">
        <v>44281</v>
      </c>
      <c r="AT74" s="184" t="s">
        <v>300</v>
      </c>
      <c r="AU74" s="181" t="s">
        <v>14</v>
      </c>
      <c r="AV74" s="181">
        <v>0</v>
      </c>
      <c r="AW74" s="181" t="s">
        <v>21</v>
      </c>
      <c r="AX74" s="181">
        <v>2</v>
      </c>
      <c r="AY74" s="181" t="s">
        <v>255</v>
      </c>
      <c r="AZ74" s="181">
        <v>0</v>
      </c>
      <c r="BA74" s="182">
        <v>43508</v>
      </c>
      <c r="BB74" s="183" t="s">
        <v>299</v>
      </c>
      <c r="BC74" s="173" t="s">
        <v>14</v>
      </c>
      <c r="BD74" s="173">
        <v>0</v>
      </c>
      <c r="BE74" s="173" t="s">
        <v>21</v>
      </c>
      <c r="BF74" s="173">
        <v>2</v>
      </c>
      <c r="BG74" s="173" t="s">
        <v>255</v>
      </c>
      <c r="BH74" s="173">
        <v>0</v>
      </c>
      <c r="BI74" s="174">
        <v>43508</v>
      </c>
      <c r="BJ74" s="184" t="s">
        <v>3736</v>
      </c>
      <c r="BK74" s="184">
        <v>229</v>
      </c>
      <c r="BL74" s="184" t="s">
        <v>3682</v>
      </c>
      <c r="BM74" s="184" t="s">
        <v>59</v>
      </c>
      <c r="BN74" s="184">
        <v>3</v>
      </c>
      <c r="BO74" s="184" t="s">
        <v>3735</v>
      </c>
      <c r="BP74" s="181" t="s">
        <v>720</v>
      </c>
      <c r="BQ74" s="185">
        <v>44281</v>
      </c>
      <c r="BR74" s="183" t="s">
        <v>295</v>
      </c>
      <c r="BS74" s="177" t="s">
        <v>14</v>
      </c>
      <c r="BT74" s="177">
        <v>0</v>
      </c>
      <c r="BU74" s="177" t="s">
        <v>21</v>
      </c>
      <c r="BV74" s="177">
        <v>2</v>
      </c>
      <c r="BW74" s="177" t="s">
        <v>255</v>
      </c>
      <c r="BX74" s="177">
        <v>0</v>
      </c>
      <c r="BY74" s="174">
        <v>43508</v>
      </c>
      <c r="BZ74" s="184" t="s">
        <v>296</v>
      </c>
      <c r="CA74" s="184" t="s">
        <v>14</v>
      </c>
      <c r="CB74" s="184">
        <v>0</v>
      </c>
      <c r="CC74" s="184" t="s">
        <v>14</v>
      </c>
      <c r="CD74" s="184" t="s">
        <v>14</v>
      </c>
      <c r="CE74" s="184" t="s">
        <v>255</v>
      </c>
      <c r="CF74" s="184">
        <v>0</v>
      </c>
      <c r="CG74" s="185">
        <v>43508</v>
      </c>
      <c r="CH74" s="183" t="s">
        <v>8082</v>
      </c>
      <c r="CI74" s="184" t="e">
        <v>#N/A</v>
      </c>
      <c r="CJ74" s="184" t="e">
        <v>#N/A</v>
      </c>
      <c r="CK74" s="184" t="e">
        <v>#N/A</v>
      </c>
      <c r="CL74" s="184" t="e">
        <v>#N/A</v>
      </c>
      <c r="CM74" s="184" t="e">
        <v>#N/A</v>
      </c>
      <c r="CN74" s="184" t="e">
        <v>#N/A</v>
      </c>
      <c r="CO74" s="186" t="e">
        <v>#N/A</v>
      </c>
      <c r="CP74" s="184" t="s">
        <v>298</v>
      </c>
      <c r="CQ74" s="177" t="s">
        <v>14</v>
      </c>
      <c r="CR74" s="177">
        <v>0</v>
      </c>
      <c r="CS74" s="177" t="s">
        <v>21</v>
      </c>
      <c r="CT74" s="177">
        <v>2</v>
      </c>
      <c r="CU74" s="177" t="s">
        <v>255</v>
      </c>
      <c r="CV74" s="177">
        <v>0</v>
      </c>
      <c r="CW74" s="174">
        <v>43508</v>
      </c>
      <c r="CX74" s="184" t="s">
        <v>3195</v>
      </c>
      <c r="CY74" s="181">
        <v>1346000</v>
      </c>
      <c r="CZ74" s="181" t="s">
        <v>3166</v>
      </c>
      <c r="DA74" s="181" t="s">
        <v>59</v>
      </c>
      <c r="DB74" s="181">
        <v>3</v>
      </c>
      <c r="DC74" s="181" t="s">
        <v>3173</v>
      </c>
      <c r="DD74" s="181" t="s">
        <v>3167</v>
      </c>
      <c r="DE74" s="187">
        <v>44225</v>
      </c>
      <c r="DF74" s="183" t="s">
        <v>3196</v>
      </c>
      <c r="DG74" s="173">
        <v>7044000</v>
      </c>
      <c r="DH74" s="177" t="s">
        <v>3166</v>
      </c>
      <c r="DI74" s="177" t="s">
        <v>59</v>
      </c>
      <c r="DJ74" s="177">
        <v>3</v>
      </c>
      <c r="DK74" s="177" t="s">
        <v>3173</v>
      </c>
      <c r="DL74" s="177" t="s">
        <v>3167</v>
      </c>
      <c r="DM74" s="174">
        <v>44225</v>
      </c>
      <c r="DN74" s="184" t="s">
        <v>3197</v>
      </c>
      <c r="DO74" s="181">
        <v>9000</v>
      </c>
      <c r="DP74" s="184" t="s">
        <v>3166</v>
      </c>
      <c r="DQ74" s="184" t="s">
        <v>59</v>
      </c>
      <c r="DR74" s="184">
        <v>3</v>
      </c>
      <c r="DS74" s="184" t="s">
        <v>3173</v>
      </c>
      <c r="DT74" s="184" t="s">
        <v>3167</v>
      </c>
      <c r="DU74" s="185">
        <v>44225</v>
      </c>
      <c r="DV74" s="183" t="s">
        <v>3198</v>
      </c>
      <c r="DW74" s="173">
        <v>1310000</v>
      </c>
      <c r="DX74" s="177" t="s">
        <v>3166</v>
      </c>
      <c r="DY74" s="177" t="s">
        <v>59</v>
      </c>
      <c r="DZ74" s="177">
        <v>3</v>
      </c>
      <c r="EA74" s="177" t="s">
        <v>3173</v>
      </c>
      <c r="EB74" s="177" t="s">
        <v>3167</v>
      </c>
      <c r="EC74" s="174">
        <v>44225</v>
      </c>
      <c r="ED74" s="184" t="s">
        <v>3199</v>
      </c>
      <c r="EE74" s="181">
        <v>36000</v>
      </c>
      <c r="EF74" s="184" t="s">
        <v>3166</v>
      </c>
      <c r="EG74" s="184" t="s">
        <v>59</v>
      </c>
      <c r="EH74" s="184">
        <v>3</v>
      </c>
      <c r="EI74" s="184" t="s">
        <v>3173</v>
      </c>
      <c r="EJ74" s="184" t="s">
        <v>3167</v>
      </c>
      <c r="EK74" s="185">
        <v>44225</v>
      </c>
      <c r="EL74" s="183" t="s">
        <v>3200</v>
      </c>
      <c r="EM74" s="173">
        <v>0</v>
      </c>
      <c r="EN74" s="177" t="s">
        <v>3166</v>
      </c>
      <c r="EO74" s="177" t="s">
        <v>59</v>
      </c>
      <c r="EP74" s="177">
        <v>3</v>
      </c>
      <c r="EQ74" s="177" t="s">
        <v>3173</v>
      </c>
      <c r="ER74" s="177" t="s">
        <v>3167</v>
      </c>
      <c r="ES74" s="174">
        <v>44225</v>
      </c>
      <c r="ET74" s="184" t="s">
        <v>3737</v>
      </c>
      <c r="EU74" s="184">
        <v>385</v>
      </c>
      <c r="EV74" s="184" t="s">
        <v>3722</v>
      </c>
      <c r="EW74" s="184" t="s">
        <v>59</v>
      </c>
      <c r="EX74" s="184">
        <v>3</v>
      </c>
      <c r="EY74" s="184" t="s">
        <v>3723</v>
      </c>
      <c r="EZ74" s="184" t="s">
        <v>720</v>
      </c>
      <c r="FA74" s="185">
        <v>44281</v>
      </c>
      <c r="FB74" s="183" t="s">
        <v>297</v>
      </c>
      <c r="FC74" s="177">
        <v>5</v>
      </c>
      <c r="FD74" s="177" t="s">
        <v>271</v>
      </c>
      <c r="FE74" s="177" t="s">
        <v>21</v>
      </c>
      <c r="FF74" s="177">
        <v>2</v>
      </c>
      <c r="FG74" s="177" t="s">
        <v>273</v>
      </c>
      <c r="FH74" s="177" t="s">
        <v>272</v>
      </c>
      <c r="FI74" s="174">
        <v>43508</v>
      </c>
      <c r="FJ74" s="183" t="s">
        <v>305</v>
      </c>
      <c r="FK74" s="184" t="s">
        <v>14</v>
      </c>
      <c r="FL74" s="184">
        <v>0</v>
      </c>
      <c r="FM74" s="184" t="s">
        <v>21</v>
      </c>
      <c r="FN74" s="184">
        <v>2</v>
      </c>
      <c r="FO74" s="184" t="s">
        <v>255</v>
      </c>
      <c r="FP74" s="181">
        <v>0</v>
      </c>
      <c r="FQ74" s="182">
        <v>43508</v>
      </c>
      <c r="FR74" s="183" t="s">
        <v>306</v>
      </c>
      <c r="FS74" s="177" t="s">
        <v>14</v>
      </c>
      <c r="FT74" s="177">
        <v>0</v>
      </c>
      <c r="FU74" s="177" t="s">
        <v>21</v>
      </c>
      <c r="FV74" s="177">
        <v>2</v>
      </c>
      <c r="FW74" s="177" t="s">
        <v>255</v>
      </c>
      <c r="FX74" s="177">
        <v>0</v>
      </c>
      <c r="FY74" s="174">
        <v>43508</v>
      </c>
      <c r="FZ74" s="184" t="s">
        <v>4864</v>
      </c>
      <c r="GA74" s="184">
        <v>1</v>
      </c>
      <c r="GB74" s="184" t="s">
        <v>4078</v>
      </c>
      <c r="GC74" s="184" t="s">
        <v>21</v>
      </c>
      <c r="GD74" s="184">
        <v>2</v>
      </c>
      <c r="GE74" s="184" t="s">
        <v>14</v>
      </c>
      <c r="GF74" s="184" t="s">
        <v>14</v>
      </c>
      <c r="GG74" s="185">
        <v>44356</v>
      </c>
      <c r="GH74" s="183" t="s">
        <v>4870</v>
      </c>
      <c r="GI74" s="177">
        <v>3</v>
      </c>
      <c r="GJ74" s="177" t="s">
        <v>4078</v>
      </c>
      <c r="GK74" s="177" t="s">
        <v>21</v>
      </c>
      <c r="GL74" s="177">
        <v>2</v>
      </c>
      <c r="GM74" s="177" t="s">
        <v>14</v>
      </c>
      <c r="GN74" s="177" t="s">
        <v>14</v>
      </c>
      <c r="GO74" s="174">
        <v>44356</v>
      </c>
      <c r="GP74" s="184" t="s">
        <v>4865</v>
      </c>
      <c r="GQ74" s="184">
        <v>2</v>
      </c>
      <c r="GR74" s="184" t="s">
        <v>4078</v>
      </c>
      <c r="GS74" s="184" t="s">
        <v>21</v>
      </c>
      <c r="GT74" s="184">
        <v>2</v>
      </c>
      <c r="GU74" s="184" t="s">
        <v>14</v>
      </c>
      <c r="GV74" s="184" t="s">
        <v>14</v>
      </c>
      <c r="GW74" s="185">
        <v>44356</v>
      </c>
      <c r="GX74" s="183" t="s">
        <v>4871</v>
      </c>
      <c r="GY74" s="177">
        <v>1</v>
      </c>
      <c r="GZ74" s="177" t="s">
        <v>4078</v>
      </c>
      <c r="HA74" s="177" t="s">
        <v>21</v>
      </c>
      <c r="HB74" s="177">
        <v>2</v>
      </c>
      <c r="HC74" s="177" t="s">
        <v>14</v>
      </c>
      <c r="HD74" s="177" t="s">
        <v>14</v>
      </c>
      <c r="HE74" s="174">
        <v>44356</v>
      </c>
      <c r="HF74" s="184" t="s">
        <v>4863</v>
      </c>
      <c r="HG74" s="184">
        <v>0</v>
      </c>
      <c r="HH74" s="184" t="s">
        <v>4078</v>
      </c>
      <c r="HI74" s="184" t="s">
        <v>21</v>
      </c>
      <c r="HJ74" s="184">
        <v>2</v>
      </c>
      <c r="HK74" s="184" t="s">
        <v>14</v>
      </c>
      <c r="HL74" s="184" t="s">
        <v>14</v>
      </c>
      <c r="HM74" s="185">
        <v>44356</v>
      </c>
      <c r="HN74" s="183" t="s">
        <v>4869</v>
      </c>
      <c r="HO74" s="177">
        <v>3</v>
      </c>
      <c r="HP74" s="177" t="s">
        <v>4078</v>
      </c>
      <c r="HQ74" s="177" t="s">
        <v>21</v>
      </c>
      <c r="HR74" s="177">
        <v>2</v>
      </c>
      <c r="HS74" s="177" t="s">
        <v>14</v>
      </c>
      <c r="HT74" s="177" t="s">
        <v>14</v>
      </c>
      <c r="HU74" s="174">
        <v>44356</v>
      </c>
      <c r="HV74" s="184" t="s">
        <v>4866</v>
      </c>
      <c r="HW74" s="184">
        <v>3</v>
      </c>
      <c r="HX74" s="184" t="s">
        <v>4078</v>
      </c>
      <c r="HY74" s="184" t="s">
        <v>21</v>
      </c>
      <c r="HZ74" s="184">
        <v>2</v>
      </c>
      <c r="IA74" s="184" t="s">
        <v>14</v>
      </c>
      <c r="IB74" s="184" t="s">
        <v>14</v>
      </c>
      <c r="IC74" s="185">
        <v>44356</v>
      </c>
      <c r="ID74" s="183" t="s">
        <v>4868</v>
      </c>
      <c r="IE74" s="177">
        <v>1</v>
      </c>
      <c r="IF74" s="177" t="s">
        <v>4078</v>
      </c>
      <c r="IG74" s="177" t="s">
        <v>21</v>
      </c>
      <c r="IH74" s="177">
        <v>2</v>
      </c>
      <c r="II74" s="177" t="s">
        <v>14</v>
      </c>
      <c r="IJ74" s="177" t="s">
        <v>14</v>
      </c>
      <c r="IK74" s="174">
        <v>44356</v>
      </c>
      <c r="IL74" s="184" t="s">
        <v>4867</v>
      </c>
      <c r="IM74" s="184">
        <v>3</v>
      </c>
      <c r="IN74" s="184" t="s">
        <v>4078</v>
      </c>
      <c r="IO74" s="184" t="s">
        <v>21</v>
      </c>
      <c r="IP74" s="184">
        <v>2</v>
      </c>
      <c r="IQ74" s="184" t="s">
        <v>14</v>
      </c>
      <c r="IR74" s="184" t="s">
        <v>14</v>
      </c>
      <c r="IS74" s="185">
        <v>44356</v>
      </c>
    </row>
    <row r="75" spans="1:253" s="179" customFormat="1" ht="12.75" customHeight="1" x14ac:dyDescent="0.2">
      <c r="A75" s="179" t="s">
        <v>1658</v>
      </c>
      <c r="B75" s="179" t="s">
        <v>7685</v>
      </c>
      <c r="C75" s="179" t="s">
        <v>1659</v>
      </c>
      <c r="D75" s="179" t="s">
        <v>268</v>
      </c>
      <c r="E75" s="179" t="s">
        <v>7316</v>
      </c>
      <c r="F75" s="179" t="s">
        <v>3201</v>
      </c>
      <c r="G75" s="172">
        <v>23800000</v>
      </c>
      <c r="H75" s="173" t="s">
        <v>3166</v>
      </c>
      <c r="I75" s="173" t="s">
        <v>21</v>
      </c>
      <c r="J75" s="173">
        <v>2</v>
      </c>
      <c r="K75" s="173" t="s">
        <v>3168</v>
      </c>
      <c r="L75" s="173" t="s">
        <v>3167</v>
      </c>
      <c r="M75" s="174">
        <v>44225</v>
      </c>
      <c r="N75" s="183" t="s">
        <v>3205</v>
      </c>
      <c r="O75" s="175">
        <v>8616</v>
      </c>
      <c r="P75" s="175" t="s">
        <v>3202</v>
      </c>
      <c r="Q75" s="175" t="s">
        <v>21</v>
      </c>
      <c r="R75" s="175">
        <v>2</v>
      </c>
      <c r="S75" s="175" t="s">
        <v>3204</v>
      </c>
      <c r="T75" s="175" t="s">
        <v>3203</v>
      </c>
      <c r="U75" s="176">
        <v>44225</v>
      </c>
      <c r="V75" s="183" t="s">
        <v>3209</v>
      </c>
      <c r="W75" s="173">
        <v>1328000</v>
      </c>
      <c r="X75" s="173" t="s">
        <v>3206</v>
      </c>
      <c r="Y75" s="173" t="s">
        <v>59</v>
      </c>
      <c r="Z75" s="173">
        <v>3</v>
      </c>
      <c r="AA75" s="173" t="s">
        <v>3208</v>
      </c>
      <c r="AB75" s="173" t="s">
        <v>3207</v>
      </c>
      <c r="AC75" s="174">
        <v>44225</v>
      </c>
      <c r="AD75" s="183" t="s">
        <v>3210</v>
      </c>
      <c r="AE75" s="181">
        <v>704000</v>
      </c>
      <c r="AF75" s="181" t="s">
        <v>3166</v>
      </c>
      <c r="AG75" s="181" t="s">
        <v>59</v>
      </c>
      <c r="AH75" s="181">
        <v>3</v>
      </c>
      <c r="AI75" s="181" t="s">
        <v>3183</v>
      </c>
      <c r="AJ75" s="181" t="s">
        <v>3167</v>
      </c>
      <c r="AK75" s="182">
        <v>44225</v>
      </c>
      <c r="AL75" s="183" t="s">
        <v>3740</v>
      </c>
      <c r="AM75" s="173">
        <v>100000</v>
      </c>
      <c r="AN75" s="173" t="s">
        <v>3726</v>
      </c>
      <c r="AO75" s="173" t="s">
        <v>59</v>
      </c>
      <c r="AP75" s="173">
        <v>3</v>
      </c>
      <c r="AQ75" s="173" t="s">
        <v>3739</v>
      </c>
      <c r="AR75" s="173" t="s">
        <v>3738</v>
      </c>
      <c r="AS75" s="174">
        <v>44281</v>
      </c>
      <c r="AT75" s="184" t="s">
        <v>1669</v>
      </c>
      <c r="AU75" s="181" t="s">
        <v>14</v>
      </c>
      <c r="AV75" s="181" t="s">
        <v>14</v>
      </c>
      <c r="AW75" s="181" t="s">
        <v>14</v>
      </c>
      <c r="AX75" s="181" t="s">
        <v>14</v>
      </c>
      <c r="AY75" s="181" t="s">
        <v>15</v>
      </c>
      <c r="AZ75" s="181" t="s">
        <v>14</v>
      </c>
      <c r="BA75" s="182">
        <v>43815</v>
      </c>
      <c r="BB75" s="183" t="s">
        <v>1668</v>
      </c>
      <c r="BC75" s="173" t="s">
        <v>14</v>
      </c>
      <c r="BD75" s="173" t="s">
        <v>14</v>
      </c>
      <c r="BE75" s="173" t="s">
        <v>14</v>
      </c>
      <c r="BF75" s="173" t="s">
        <v>14</v>
      </c>
      <c r="BG75" s="173" t="s">
        <v>15</v>
      </c>
      <c r="BH75" s="173" t="s">
        <v>14</v>
      </c>
      <c r="BI75" s="174">
        <v>43815</v>
      </c>
      <c r="BJ75" s="184" t="s">
        <v>3742</v>
      </c>
      <c r="BK75" s="184">
        <v>15</v>
      </c>
      <c r="BL75" s="184" t="s">
        <v>3682</v>
      </c>
      <c r="BM75" s="184" t="s">
        <v>59</v>
      </c>
      <c r="BN75" s="184">
        <v>3</v>
      </c>
      <c r="BO75" s="184" t="s">
        <v>3741</v>
      </c>
      <c r="BP75" s="181" t="s">
        <v>720</v>
      </c>
      <c r="BQ75" s="185">
        <v>44281</v>
      </c>
      <c r="BR75" s="183" t="s">
        <v>1661</v>
      </c>
      <c r="BS75" s="177">
        <v>0</v>
      </c>
      <c r="BT75" s="177" t="s">
        <v>14</v>
      </c>
      <c r="BU75" s="177" t="s">
        <v>41</v>
      </c>
      <c r="BV75" s="177">
        <v>1</v>
      </c>
      <c r="BW75" s="177" t="s">
        <v>1660</v>
      </c>
      <c r="BX75" s="177" t="s">
        <v>14</v>
      </c>
      <c r="BY75" s="174">
        <v>43815</v>
      </c>
      <c r="BZ75" s="184" t="s">
        <v>1662</v>
      </c>
      <c r="CA75" s="184">
        <v>0</v>
      </c>
      <c r="CB75" s="184" t="s">
        <v>14</v>
      </c>
      <c r="CC75" s="184" t="s">
        <v>41</v>
      </c>
      <c r="CD75" s="184">
        <v>1</v>
      </c>
      <c r="CE75" s="184" t="s">
        <v>1660</v>
      </c>
      <c r="CF75" s="184" t="s">
        <v>14</v>
      </c>
      <c r="CG75" s="185">
        <v>43815</v>
      </c>
      <c r="CH75" s="183" t="s">
        <v>8083</v>
      </c>
      <c r="CI75" s="184" t="e">
        <v>#N/A</v>
      </c>
      <c r="CJ75" s="184" t="e">
        <v>#N/A</v>
      </c>
      <c r="CK75" s="184" t="e">
        <v>#N/A</v>
      </c>
      <c r="CL75" s="184" t="e">
        <v>#N/A</v>
      </c>
      <c r="CM75" s="184" t="e">
        <v>#N/A</v>
      </c>
      <c r="CN75" s="184" t="e">
        <v>#N/A</v>
      </c>
      <c r="CO75" s="186" t="e">
        <v>#N/A</v>
      </c>
      <c r="CP75" s="184" t="s">
        <v>1667</v>
      </c>
      <c r="CQ75" s="177">
        <v>0</v>
      </c>
      <c r="CR75" s="177" t="s">
        <v>14</v>
      </c>
      <c r="CS75" s="177" t="s">
        <v>41</v>
      </c>
      <c r="CT75" s="177">
        <v>1</v>
      </c>
      <c r="CU75" s="177" t="s">
        <v>1660</v>
      </c>
      <c r="CV75" s="177" t="s">
        <v>14</v>
      </c>
      <c r="CW75" s="174">
        <v>43815</v>
      </c>
      <c r="CX75" s="184" t="s">
        <v>3211</v>
      </c>
      <c r="CY75" s="181">
        <v>704000</v>
      </c>
      <c r="CZ75" s="181" t="s">
        <v>3166</v>
      </c>
      <c r="DA75" s="181" t="s">
        <v>59</v>
      </c>
      <c r="DB75" s="181">
        <v>3</v>
      </c>
      <c r="DC75" s="181" t="s">
        <v>3173</v>
      </c>
      <c r="DD75" s="181" t="s">
        <v>3167</v>
      </c>
      <c r="DE75" s="187">
        <v>44225</v>
      </c>
      <c r="DF75" s="183" t="s">
        <v>3212</v>
      </c>
      <c r="DG75" s="173">
        <v>624000</v>
      </c>
      <c r="DH75" s="177" t="s">
        <v>3166</v>
      </c>
      <c r="DI75" s="177" t="s">
        <v>59</v>
      </c>
      <c r="DJ75" s="177">
        <v>3</v>
      </c>
      <c r="DK75" s="177" t="s">
        <v>3173</v>
      </c>
      <c r="DL75" s="177" t="s">
        <v>3167</v>
      </c>
      <c r="DM75" s="174">
        <v>44225</v>
      </c>
      <c r="DN75" s="184" t="s">
        <v>3213</v>
      </c>
      <c r="DO75" s="181">
        <v>0</v>
      </c>
      <c r="DP75" s="184" t="s">
        <v>3166</v>
      </c>
      <c r="DQ75" s="184" t="s">
        <v>59</v>
      </c>
      <c r="DR75" s="184">
        <v>3</v>
      </c>
      <c r="DS75" s="184" t="s">
        <v>3173</v>
      </c>
      <c r="DT75" s="184" t="s">
        <v>3167</v>
      </c>
      <c r="DU75" s="185">
        <v>44225</v>
      </c>
      <c r="DV75" s="183" t="s">
        <v>3214</v>
      </c>
      <c r="DW75" s="173">
        <v>662000</v>
      </c>
      <c r="DX75" s="177" t="s">
        <v>3166</v>
      </c>
      <c r="DY75" s="177" t="s">
        <v>59</v>
      </c>
      <c r="DZ75" s="177">
        <v>3</v>
      </c>
      <c r="EA75" s="177" t="s">
        <v>3173</v>
      </c>
      <c r="EB75" s="177" t="s">
        <v>3167</v>
      </c>
      <c r="EC75" s="174">
        <v>44225</v>
      </c>
      <c r="ED75" s="184" t="s">
        <v>3215</v>
      </c>
      <c r="EE75" s="181">
        <v>42000</v>
      </c>
      <c r="EF75" s="184" t="s">
        <v>3166</v>
      </c>
      <c r="EG75" s="184" t="s">
        <v>59</v>
      </c>
      <c r="EH75" s="184">
        <v>3</v>
      </c>
      <c r="EI75" s="184" t="s">
        <v>3173</v>
      </c>
      <c r="EJ75" s="184" t="s">
        <v>3167</v>
      </c>
      <c r="EK75" s="185">
        <v>44225</v>
      </c>
      <c r="EL75" s="183" t="s">
        <v>3216</v>
      </c>
      <c r="EM75" s="173">
        <v>0</v>
      </c>
      <c r="EN75" s="177" t="s">
        <v>3166</v>
      </c>
      <c r="EO75" s="177" t="s">
        <v>59</v>
      </c>
      <c r="EP75" s="177">
        <v>3</v>
      </c>
      <c r="EQ75" s="177" t="s">
        <v>3173</v>
      </c>
      <c r="ER75" s="177" t="s">
        <v>3167</v>
      </c>
      <c r="ES75" s="174">
        <v>44225</v>
      </c>
      <c r="ET75" s="184" t="s">
        <v>3743</v>
      </c>
      <c r="EU75" s="184">
        <v>385</v>
      </c>
      <c r="EV75" s="184" t="s">
        <v>3722</v>
      </c>
      <c r="EW75" s="184" t="s">
        <v>59</v>
      </c>
      <c r="EX75" s="184">
        <v>3</v>
      </c>
      <c r="EY75" s="184" t="s">
        <v>3723</v>
      </c>
      <c r="EZ75" s="184" t="s">
        <v>720</v>
      </c>
      <c r="FA75" s="185">
        <v>44281</v>
      </c>
      <c r="FB75" s="183" t="s">
        <v>1666</v>
      </c>
      <c r="FC75" s="177">
        <v>2</v>
      </c>
      <c r="FD75" s="177" t="s">
        <v>1663</v>
      </c>
      <c r="FE75" s="177" t="s">
        <v>41</v>
      </c>
      <c r="FF75" s="177">
        <v>1</v>
      </c>
      <c r="FG75" s="177" t="s">
        <v>1665</v>
      </c>
      <c r="FH75" s="177" t="s">
        <v>1664</v>
      </c>
      <c r="FI75" s="174">
        <v>43815</v>
      </c>
      <c r="FJ75" s="183" t="s">
        <v>1670</v>
      </c>
      <c r="FK75" s="184" t="s">
        <v>14</v>
      </c>
      <c r="FL75" s="184" t="s">
        <v>14</v>
      </c>
      <c r="FM75" s="184" t="s">
        <v>14</v>
      </c>
      <c r="FN75" s="184" t="s">
        <v>14</v>
      </c>
      <c r="FO75" s="184" t="s">
        <v>15</v>
      </c>
      <c r="FP75" s="181" t="s">
        <v>14</v>
      </c>
      <c r="FQ75" s="182">
        <v>43815</v>
      </c>
      <c r="FR75" s="183" t="s">
        <v>1671</v>
      </c>
      <c r="FS75" s="177" t="s">
        <v>14</v>
      </c>
      <c r="FT75" s="177" t="s">
        <v>14</v>
      </c>
      <c r="FU75" s="177" t="s">
        <v>14</v>
      </c>
      <c r="FV75" s="177" t="s">
        <v>14</v>
      </c>
      <c r="FW75" s="177" t="s">
        <v>15</v>
      </c>
      <c r="FX75" s="177" t="s">
        <v>14</v>
      </c>
      <c r="FY75" s="174">
        <v>43815</v>
      </c>
      <c r="FZ75" s="184" t="s">
        <v>4873</v>
      </c>
      <c r="GA75" s="184">
        <v>1</v>
      </c>
      <c r="GB75" s="184" t="s">
        <v>4078</v>
      </c>
      <c r="GC75" s="184" t="s">
        <v>21</v>
      </c>
      <c r="GD75" s="184">
        <v>2</v>
      </c>
      <c r="GE75" s="184" t="s">
        <v>14</v>
      </c>
      <c r="GF75" s="184" t="s">
        <v>14</v>
      </c>
      <c r="GG75" s="185">
        <v>44356</v>
      </c>
      <c r="GH75" s="183" t="s">
        <v>4879</v>
      </c>
      <c r="GI75" s="177">
        <v>3</v>
      </c>
      <c r="GJ75" s="177" t="s">
        <v>4078</v>
      </c>
      <c r="GK75" s="177" t="s">
        <v>21</v>
      </c>
      <c r="GL75" s="177">
        <v>2</v>
      </c>
      <c r="GM75" s="177" t="s">
        <v>14</v>
      </c>
      <c r="GN75" s="177" t="s">
        <v>14</v>
      </c>
      <c r="GO75" s="174">
        <v>44356</v>
      </c>
      <c r="GP75" s="184" t="s">
        <v>4874</v>
      </c>
      <c r="GQ75" s="184">
        <v>2</v>
      </c>
      <c r="GR75" s="184" t="s">
        <v>4078</v>
      </c>
      <c r="GS75" s="184" t="s">
        <v>21</v>
      </c>
      <c r="GT75" s="184">
        <v>2</v>
      </c>
      <c r="GU75" s="184" t="s">
        <v>14</v>
      </c>
      <c r="GV75" s="184" t="s">
        <v>14</v>
      </c>
      <c r="GW75" s="185">
        <v>44356</v>
      </c>
      <c r="GX75" s="183" t="s">
        <v>4880</v>
      </c>
      <c r="GY75" s="177">
        <v>0</v>
      </c>
      <c r="GZ75" s="177" t="s">
        <v>4078</v>
      </c>
      <c r="HA75" s="177" t="s">
        <v>21</v>
      </c>
      <c r="HB75" s="177">
        <v>2</v>
      </c>
      <c r="HC75" s="177" t="s">
        <v>14</v>
      </c>
      <c r="HD75" s="177" t="s">
        <v>14</v>
      </c>
      <c r="HE75" s="174">
        <v>44356</v>
      </c>
      <c r="HF75" s="184" t="s">
        <v>4872</v>
      </c>
      <c r="HG75" s="184">
        <v>0</v>
      </c>
      <c r="HH75" s="184" t="s">
        <v>4078</v>
      </c>
      <c r="HI75" s="184" t="s">
        <v>21</v>
      </c>
      <c r="HJ75" s="184">
        <v>2</v>
      </c>
      <c r="HK75" s="184" t="s">
        <v>14</v>
      </c>
      <c r="HL75" s="184" t="s">
        <v>14</v>
      </c>
      <c r="HM75" s="185">
        <v>44356</v>
      </c>
      <c r="HN75" s="183" t="s">
        <v>4878</v>
      </c>
      <c r="HO75" s="177">
        <v>3</v>
      </c>
      <c r="HP75" s="177" t="s">
        <v>4078</v>
      </c>
      <c r="HQ75" s="177" t="s">
        <v>21</v>
      </c>
      <c r="HR75" s="177">
        <v>2</v>
      </c>
      <c r="HS75" s="177" t="s">
        <v>14</v>
      </c>
      <c r="HT75" s="177" t="s">
        <v>14</v>
      </c>
      <c r="HU75" s="174">
        <v>44356</v>
      </c>
      <c r="HV75" s="184" t="s">
        <v>4875</v>
      </c>
      <c r="HW75" s="184">
        <v>3</v>
      </c>
      <c r="HX75" s="184" t="s">
        <v>4078</v>
      </c>
      <c r="HY75" s="184" t="s">
        <v>21</v>
      </c>
      <c r="HZ75" s="184">
        <v>2</v>
      </c>
      <c r="IA75" s="184" t="s">
        <v>14</v>
      </c>
      <c r="IB75" s="184" t="s">
        <v>14</v>
      </c>
      <c r="IC75" s="185">
        <v>44356</v>
      </c>
      <c r="ID75" s="183" t="s">
        <v>4877</v>
      </c>
      <c r="IE75" s="177">
        <v>0</v>
      </c>
      <c r="IF75" s="177" t="s">
        <v>4078</v>
      </c>
      <c r="IG75" s="177" t="s">
        <v>21</v>
      </c>
      <c r="IH75" s="177">
        <v>2</v>
      </c>
      <c r="II75" s="177" t="s">
        <v>14</v>
      </c>
      <c r="IJ75" s="177" t="s">
        <v>14</v>
      </c>
      <c r="IK75" s="174">
        <v>44356</v>
      </c>
      <c r="IL75" s="184" t="s">
        <v>4876</v>
      </c>
      <c r="IM75" s="184">
        <v>3</v>
      </c>
      <c r="IN75" s="184" t="s">
        <v>4078</v>
      </c>
      <c r="IO75" s="184" t="s">
        <v>21</v>
      </c>
      <c r="IP75" s="184">
        <v>2</v>
      </c>
      <c r="IQ75" s="184" t="s">
        <v>14</v>
      </c>
      <c r="IR75" s="184" t="s">
        <v>14</v>
      </c>
      <c r="IS75" s="185">
        <v>44356</v>
      </c>
    </row>
    <row r="76" spans="1:253" s="179" customFormat="1" ht="12.75" customHeight="1" x14ac:dyDescent="0.2">
      <c r="A76" s="179" t="s">
        <v>1263</v>
      </c>
      <c r="B76" s="179" t="s">
        <v>7672</v>
      </c>
      <c r="C76" s="179" t="s">
        <v>1264</v>
      </c>
      <c r="D76" s="179" t="s">
        <v>1231</v>
      </c>
      <c r="E76" s="179" t="s">
        <v>7317</v>
      </c>
      <c r="F76" s="179" t="s">
        <v>2649</v>
      </c>
      <c r="G76" s="172">
        <v>200964000</v>
      </c>
      <c r="H76" s="173" t="s">
        <v>1794</v>
      </c>
      <c r="I76" s="173" t="s">
        <v>21</v>
      </c>
      <c r="J76" s="173">
        <v>2</v>
      </c>
      <c r="K76" s="173" t="s">
        <v>2596</v>
      </c>
      <c r="L76" s="173" t="s">
        <v>2648</v>
      </c>
      <c r="M76" s="174">
        <v>44165</v>
      </c>
      <c r="N76" s="183" t="s">
        <v>1275</v>
      </c>
      <c r="O76" s="175">
        <v>909890</v>
      </c>
      <c r="P76" s="175" t="s">
        <v>1272</v>
      </c>
      <c r="Q76" s="175" t="s">
        <v>21</v>
      </c>
      <c r="R76" s="175">
        <v>2</v>
      </c>
      <c r="S76" s="175" t="s">
        <v>1274</v>
      </c>
      <c r="T76" s="175" t="s">
        <v>1273</v>
      </c>
      <c r="U76" s="176">
        <v>43649</v>
      </c>
      <c r="V76" s="183" t="s">
        <v>6646</v>
      </c>
      <c r="W76" s="173">
        <v>76901000</v>
      </c>
      <c r="X76" s="173" t="s">
        <v>6643</v>
      </c>
      <c r="Y76" s="173" t="s">
        <v>59</v>
      </c>
      <c r="Z76" s="173">
        <v>3</v>
      </c>
      <c r="AA76" s="173" t="s">
        <v>6645</v>
      </c>
      <c r="AB76" s="173" t="s">
        <v>6644</v>
      </c>
      <c r="AC76" s="174">
        <v>44418</v>
      </c>
      <c r="AD76" s="183" t="s">
        <v>6650</v>
      </c>
      <c r="AE76" s="181">
        <v>20767000</v>
      </c>
      <c r="AF76" s="181" t="s">
        <v>6647</v>
      </c>
      <c r="AG76" s="181" t="s">
        <v>59</v>
      </c>
      <c r="AH76" s="181">
        <v>3</v>
      </c>
      <c r="AI76" s="181" t="s">
        <v>6649</v>
      </c>
      <c r="AJ76" s="181" t="s">
        <v>6648</v>
      </c>
      <c r="AK76" s="182">
        <v>44418</v>
      </c>
      <c r="AL76" s="183" t="s">
        <v>6654</v>
      </c>
      <c r="AM76" s="173">
        <v>5132000</v>
      </c>
      <c r="AN76" s="173" t="s">
        <v>6651</v>
      </c>
      <c r="AO76" s="173" t="s">
        <v>59</v>
      </c>
      <c r="AP76" s="173">
        <v>3</v>
      </c>
      <c r="AQ76" s="173" t="s">
        <v>6653</v>
      </c>
      <c r="AR76" s="173" t="s">
        <v>6652</v>
      </c>
      <c r="AS76" s="174">
        <v>44418</v>
      </c>
      <c r="AT76" s="184" t="s">
        <v>1292</v>
      </c>
      <c r="AU76" s="181" t="s">
        <v>14</v>
      </c>
      <c r="AV76" s="181" t="s">
        <v>14</v>
      </c>
      <c r="AW76" s="181" t="s">
        <v>14</v>
      </c>
      <c r="AX76" s="181" t="s">
        <v>14</v>
      </c>
      <c r="AY76" s="181" t="s">
        <v>1290</v>
      </c>
      <c r="AZ76" s="181" t="s">
        <v>14</v>
      </c>
      <c r="BA76" s="182">
        <v>43672</v>
      </c>
      <c r="BB76" s="183" t="s">
        <v>1291</v>
      </c>
      <c r="BC76" s="173" t="s">
        <v>14</v>
      </c>
      <c r="BD76" s="173" t="s">
        <v>14</v>
      </c>
      <c r="BE76" s="173" t="s">
        <v>14</v>
      </c>
      <c r="BF76" s="173" t="s">
        <v>14</v>
      </c>
      <c r="BG76" s="173" t="s">
        <v>1290</v>
      </c>
      <c r="BH76" s="173" t="s">
        <v>14</v>
      </c>
      <c r="BI76" s="174">
        <v>43672</v>
      </c>
      <c r="BJ76" s="184" t="s">
        <v>5741</v>
      </c>
      <c r="BK76" s="184">
        <v>5958</v>
      </c>
      <c r="BL76" s="184" t="s">
        <v>5730</v>
      </c>
      <c r="BM76" s="184" t="s">
        <v>21</v>
      </c>
      <c r="BN76" s="184">
        <v>2</v>
      </c>
      <c r="BO76" s="184" t="s">
        <v>5732</v>
      </c>
      <c r="BP76" s="181" t="s">
        <v>5731</v>
      </c>
      <c r="BQ76" s="185">
        <v>44376</v>
      </c>
      <c r="BR76" s="183" t="s">
        <v>1265</v>
      </c>
      <c r="BS76" s="177" t="s">
        <v>14</v>
      </c>
      <c r="BT76" s="177" t="s">
        <v>14</v>
      </c>
      <c r="BU76" s="177" t="s">
        <v>14</v>
      </c>
      <c r="BV76" s="177" t="s">
        <v>14</v>
      </c>
      <c r="BW76" s="177" t="s">
        <v>1232</v>
      </c>
      <c r="BX76" s="177" t="s">
        <v>14</v>
      </c>
      <c r="BY76" s="174">
        <v>43649</v>
      </c>
      <c r="BZ76" s="184" t="s">
        <v>1267</v>
      </c>
      <c r="CA76" s="184">
        <v>4300</v>
      </c>
      <c r="CB76" s="184" t="s">
        <v>961</v>
      </c>
      <c r="CC76" s="184" t="s">
        <v>59</v>
      </c>
      <c r="CD76" s="184">
        <v>3</v>
      </c>
      <c r="CE76" s="184" t="s">
        <v>1266</v>
      </c>
      <c r="CF76" s="184" t="s">
        <v>1234</v>
      </c>
      <c r="CG76" s="185">
        <v>43649</v>
      </c>
      <c r="CH76" s="183" t="s">
        <v>8084</v>
      </c>
      <c r="CI76" s="184" t="e">
        <v>#N/A</v>
      </c>
      <c r="CJ76" s="184" t="e">
        <v>#N/A</v>
      </c>
      <c r="CK76" s="184" t="e">
        <v>#N/A</v>
      </c>
      <c r="CL76" s="184" t="e">
        <v>#N/A</v>
      </c>
      <c r="CM76" s="184" t="e">
        <v>#N/A</v>
      </c>
      <c r="CN76" s="184" t="e">
        <v>#N/A</v>
      </c>
      <c r="CO76" s="186" t="e">
        <v>#N/A</v>
      </c>
      <c r="CP76" s="184" t="s">
        <v>1271</v>
      </c>
      <c r="CQ76" s="177" t="s">
        <v>14</v>
      </c>
      <c r="CR76" s="177" t="s">
        <v>1239</v>
      </c>
      <c r="CS76" s="177" t="s">
        <v>14</v>
      </c>
      <c r="CT76" s="177" t="s">
        <v>14</v>
      </c>
      <c r="CU76" s="177" t="s">
        <v>1270</v>
      </c>
      <c r="CV76" s="177" t="s">
        <v>1240</v>
      </c>
      <c r="CW76" s="174">
        <v>43649</v>
      </c>
      <c r="CX76" s="184" t="s">
        <v>6658</v>
      </c>
      <c r="CY76" s="181">
        <v>16367000</v>
      </c>
      <c r="CZ76" s="181" t="s">
        <v>6655</v>
      </c>
      <c r="DA76" s="181" t="s">
        <v>59</v>
      </c>
      <c r="DB76" s="181">
        <v>3</v>
      </c>
      <c r="DC76" s="181" t="s">
        <v>6657</v>
      </c>
      <c r="DD76" s="181" t="s">
        <v>6656</v>
      </c>
      <c r="DE76" s="187">
        <v>44418</v>
      </c>
      <c r="DF76" s="183" t="s">
        <v>6659</v>
      </c>
      <c r="DG76" s="173">
        <v>56134000</v>
      </c>
      <c r="DH76" s="177" t="s">
        <v>6655</v>
      </c>
      <c r="DI76" s="177" t="s">
        <v>59</v>
      </c>
      <c r="DJ76" s="177">
        <v>3</v>
      </c>
      <c r="DK76" s="177" t="s">
        <v>6657</v>
      </c>
      <c r="DL76" s="177" t="s">
        <v>6656</v>
      </c>
      <c r="DM76" s="174">
        <v>44418</v>
      </c>
      <c r="DN76" s="184" t="s">
        <v>6660</v>
      </c>
      <c r="DO76" s="181">
        <v>4400000</v>
      </c>
      <c r="DP76" s="184" t="s">
        <v>6655</v>
      </c>
      <c r="DQ76" s="184" t="s">
        <v>59</v>
      </c>
      <c r="DR76" s="184">
        <v>3</v>
      </c>
      <c r="DS76" s="184" t="s">
        <v>6657</v>
      </c>
      <c r="DT76" s="184" t="s">
        <v>6656</v>
      </c>
      <c r="DU76" s="185">
        <v>44418</v>
      </c>
      <c r="DV76" s="183" t="s">
        <v>6661</v>
      </c>
      <c r="DW76" s="173">
        <v>13670000</v>
      </c>
      <c r="DX76" s="177" t="s">
        <v>6655</v>
      </c>
      <c r="DY76" s="177" t="s">
        <v>59</v>
      </c>
      <c r="DZ76" s="177">
        <v>3</v>
      </c>
      <c r="EA76" s="177" t="s">
        <v>6657</v>
      </c>
      <c r="EB76" s="177" t="s">
        <v>6656</v>
      </c>
      <c r="EC76" s="174">
        <v>44418</v>
      </c>
      <c r="ED76" s="184" t="s">
        <v>6662</v>
      </c>
      <c r="EE76" s="181">
        <v>2697000</v>
      </c>
      <c r="EF76" s="184" t="s">
        <v>6655</v>
      </c>
      <c r="EG76" s="184" t="s">
        <v>59</v>
      </c>
      <c r="EH76" s="184">
        <v>3</v>
      </c>
      <c r="EI76" s="184" t="s">
        <v>6657</v>
      </c>
      <c r="EJ76" s="184" t="s">
        <v>6656</v>
      </c>
      <c r="EK76" s="185">
        <v>44418</v>
      </c>
      <c r="EL76" s="183" t="s">
        <v>6663</v>
      </c>
      <c r="EM76" s="173">
        <v>0</v>
      </c>
      <c r="EN76" s="177" t="s">
        <v>6655</v>
      </c>
      <c r="EO76" s="177" t="s">
        <v>59</v>
      </c>
      <c r="EP76" s="177">
        <v>3</v>
      </c>
      <c r="EQ76" s="177" t="s">
        <v>6657</v>
      </c>
      <c r="ER76" s="177" t="s">
        <v>14</v>
      </c>
      <c r="ES76" s="174">
        <v>44418</v>
      </c>
      <c r="ET76" s="184" t="s">
        <v>5742</v>
      </c>
      <c r="EU76" s="184">
        <v>5958</v>
      </c>
      <c r="EV76" s="184" t="s">
        <v>5730</v>
      </c>
      <c r="EW76" s="184" t="s">
        <v>21</v>
      </c>
      <c r="EX76" s="184">
        <v>2</v>
      </c>
      <c r="EY76" s="184" t="s">
        <v>5732</v>
      </c>
      <c r="EZ76" s="184" t="s">
        <v>5731</v>
      </c>
      <c r="FA76" s="185">
        <v>44376</v>
      </c>
      <c r="FB76" s="183" t="s">
        <v>1269</v>
      </c>
      <c r="FC76" s="177">
        <v>5</v>
      </c>
      <c r="FD76" s="177" t="s">
        <v>14</v>
      </c>
      <c r="FE76" s="177" t="s">
        <v>21</v>
      </c>
      <c r="FF76" s="177">
        <v>2</v>
      </c>
      <c r="FG76" s="177" t="s">
        <v>1268</v>
      </c>
      <c r="FH76" s="177" t="s">
        <v>14</v>
      </c>
      <c r="FI76" s="174">
        <v>43649</v>
      </c>
      <c r="FJ76" s="183" t="s">
        <v>1276</v>
      </c>
      <c r="FK76" s="184" t="s">
        <v>14</v>
      </c>
      <c r="FL76" s="184" t="s">
        <v>14</v>
      </c>
      <c r="FM76" s="184" t="s">
        <v>14</v>
      </c>
      <c r="FN76" s="184" t="s">
        <v>14</v>
      </c>
      <c r="FO76" s="184" t="s">
        <v>1232</v>
      </c>
      <c r="FP76" s="181" t="s">
        <v>14</v>
      </c>
      <c r="FQ76" s="182">
        <v>43649</v>
      </c>
      <c r="FR76" s="183" t="s">
        <v>1277</v>
      </c>
      <c r="FS76" s="177">
        <v>800000</v>
      </c>
      <c r="FT76" s="177" t="s">
        <v>1248</v>
      </c>
      <c r="FU76" s="177" t="s">
        <v>21</v>
      </c>
      <c r="FV76" s="177">
        <v>2</v>
      </c>
      <c r="FW76" s="177" t="s">
        <v>1250</v>
      </c>
      <c r="FX76" s="177" t="s">
        <v>1249</v>
      </c>
      <c r="FY76" s="174">
        <v>43649</v>
      </c>
      <c r="FZ76" s="184" t="s">
        <v>5002</v>
      </c>
      <c r="GA76" s="184">
        <v>1</v>
      </c>
      <c r="GB76" s="184" t="s">
        <v>4078</v>
      </c>
      <c r="GC76" s="184" t="s">
        <v>21</v>
      </c>
      <c r="GD76" s="184">
        <v>2</v>
      </c>
      <c r="GE76" s="184" t="s">
        <v>14</v>
      </c>
      <c r="GF76" s="184" t="s">
        <v>14</v>
      </c>
      <c r="GG76" s="185">
        <v>44357</v>
      </c>
      <c r="GH76" s="183" t="s">
        <v>5008</v>
      </c>
      <c r="GI76" s="177">
        <v>3</v>
      </c>
      <c r="GJ76" s="177" t="s">
        <v>4078</v>
      </c>
      <c r="GK76" s="177" t="s">
        <v>21</v>
      </c>
      <c r="GL76" s="177">
        <v>2</v>
      </c>
      <c r="GM76" s="177" t="s">
        <v>14</v>
      </c>
      <c r="GN76" s="177" t="s">
        <v>14</v>
      </c>
      <c r="GO76" s="174">
        <v>44357</v>
      </c>
      <c r="GP76" s="184" t="s">
        <v>5003</v>
      </c>
      <c r="GQ76" s="184">
        <v>2</v>
      </c>
      <c r="GR76" s="184" t="s">
        <v>4078</v>
      </c>
      <c r="GS76" s="184" t="s">
        <v>21</v>
      </c>
      <c r="GT76" s="184">
        <v>2</v>
      </c>
      <c r="GU76" s="184" t="s">
        <v>14</v>
      </c>
      <c r="GV76" s="184" t="s">
        <v>14</v>
      </c>
      <c r="GW76" s="185">
        <v>44357</v>
      </c>
      <c r="GX76" s="183" t="s">
        <v>5009</v>
      </c>
      <c r="GY76" s="177">
        <v>3</v>
      </c>
      <c r="GZ76" s="177" t="s">
        <v>4078</v>
      </c>
      <c r="HA76" s="177" t="s">
        <v>21</v>
      </c>
      <c r="HB76" s="177">
        <v>2</v>
      </c>
      <c r="HC76" s="177" t="s">
        <v>14</v>
      </c>
      <c r="HD76" s="177" t="s">
        <v>14</v>
      </c>
      <c r="HE76" s="174">
        <v>44357</v>
      </c>
      <c r="HF76" s="184" t="s">
        <v>5001</v>
      </c>
      <c r="HG76" s="184">
        <v>2</v>
      </c>
      <c r="HH76" s="184" t="s">
        <v>4078</v>
      </c>
      <c r="HI76" s="184" t="s">
        <v>21</v>
      </c>
      <c r="HJ76" s="184">
        <v>2</v>
      </c>
      <c r="HK76" s="184" t="s">
        <v>14</v>
      </c>
      <c r="HL76" s="184" t="s">
        <v>14</v>
      </c>
      <c r="HM76" s="185">
        <v>44357</v>
      </c>
      <c r="HN76" s="183" t="s">
        <v>5007</v>
      </c>
      <c r="HO76" s="177">
        <v>3</v>
      </c>
      <c r="HP76" s="177" t="s">
        <v>4078</v>
      </c>
      <c r="HQ76" s="177" t="s">
        <v>21</v>
      </c>
      <c r="HR76" s="177">
        <v>2</v>
      </c>
      <c r="HS76" s="177" t="s">
        <v>14</v>
      </c>
      <c r="HT76" s="177" t="s">
        <v>14</v>
      </c>
      <c r="HU76" s="174">
        <v>44357</v>
      </c>
      <c r="HV76" s="184" t="s">
        <v>5004</v>
      </c>
      <c r="HW76" s="184">
        <v>3</v>
      </c>
      <c r="HX76" s="184" t="s">
        <v>4078</v>
      </c>
      <c r="HY76" s="184" t="s">
        <v>21</v>
      </c>
      <c r="HZ76" s="184">
        <v>2</v>
      </c>
      <c r="IA76" s="184" t="s">
        <v>14</v>
      </c>
      <c r="IB76" s="184" t="s">
        <v>14</v>
      </c>
      <c r="IC76" s="185">
        <v>44357</v>
      </c>
      <c r="ID76" s="183" t="s">
        <v>5006</v>
      </c>
      <c r="IE76" s="177">
        <v>1</v>
      </c>
      <c r="IF76" s="177" t="s">
        <v>4078</v>
      </c>
      <c r="IG76" s="177" t="s">
        <v>21</v>
      </c>
      <c r="IH76" s="177">
        <v>2</v>
      </c>
      <c r="II76" s="177" t="s">
        <v>14</v>
      </c>
      <c r="IJ76" s="177" t="s">
        <v>14</v>
      </c>
      <c r="IK76" s="174">
        <v>44357</v>
      </c>
      <c r="IL76" s="184" t="s">
        <v>5005</v>
      </c>
      <c r="IM76" s="184">
        <v>3</v>
      </c>
      <c r="IN76" s="184" t="s">
        <v>4078</v>
      </c>
      <c r="IO76" s="184" t="s">
        <v>21</v>
      </c>
      <c r="IP76" s="184">
        <v>2</v>
      </c>
      <c r="IQ76" s="184" t="s">
        <v>14</v>
      </c>
      <c r="IR76" s="184" t="s">
        <v>14</v>
      </c>
      <c r="IS76" s="185">
        <v>44357</v>
      </c>
    </row>
    <row r="77" spans="1:253" s="179" customFormat="1" ht="12.75" customHeight="1" x14ac:dyDescent="0.2">
      <c r="A77" s="179" t="s">
        <v>1252</v>
      </c>
      <c r="B77" s="179" t="s">
        <v>7677</v>
      </c>
      <c r="C77" s="179" t="s">
        <v>1253</v>
      </c>
      <c r="D77" s="179" t="s">
        <v>1231</v>
      </c>
      <c r="E77" s="179" t="s">
        <v>7317</v>
      </c>
      <c r="F77" s="179" t="s">
        <v>2654</v>
      </c>
      <c r="G77" s="172">
        <v>200964000</v>
      </c>
      <c r="H77" s="173" t="s">
        <v>1794</v>
      </c>
      <c r="I77" s="173" t="s">
        <v>21</v>
      </c>
      <c r="J77" s="173">
        <v>2</v>
      </c>
      <c r="K77" s="173" t="s">
        <v>2596</v>
      </c>
      <c r="L77" s="173" t="s">
        <v>2648</v>
      </c>
      <c r="M77" s="174">
        <v>44165</v>
      </c>
      <c r="N77" s="183" t="s">
        <v>2653</v>
      </c>
      <c r="O77" s="175">
        <v>181664</v>
      </c>
      <c r="P77" s="175" t="s">
        <v>2650</v>
      </c>
      <c r="Q77" s="175" t="s">
        <v>41</v>
      </c>
      <c r="R77" s="175">
        <v>1</v>
      </c>
      <c r="S77" s="175" t="s">
        <v>2652</v>
      </c>
      <c r="T77" s="175" t="s">
        <v>2651</v>
      </c>
      <c r="U77" s="176">
        <v>44165</v>
      </c>
      <c r="V77" s="183" t="s">
        <v>6680</v>
      </c>
      <c r="W77" s="173">
        <v>15532000</v>
      </c>
      <c r="X77" s="173" t="s">
        <v>6678</v>
      </c>
      <c r="Y77" s="173" t="s">
        <v>21</v>
      </c>
      <c r="Z77" s="173">
        <v>2</v>
      </c>
      <c r="AA77" s="173" t="s">
        <v>6679</v>
      </c>
      <c r="AB77" s="173" t="s">
        <v>5720</v>
      </c>
      <c r="AC77" s="174">
        <v>44418</v>
      </c>
      <c r="AD77" s="183" t="s">
        <v>6684</v>
      </c>
      <c r="AE77" s="181">
        <v>2000000</v>
      </c>
      <c r="AF77" s="181" t="s">
        <v>6681</v>
      </c>
      <c r="AG77" s="181" t="s">
        <v>59</v>
      </c>
      <c r="AH77" s="181">
        <v>3</v>
      </c>
      <c r="AI77" s="181" t="s">
        <v>6683</v>
      </c>
      <c r="AJ77" s="181" t="s">
        <v>6682</v>
      </c>
      <c r="AK77" s="182">
        <v>44418</v>
      </c>
      <c r="AL77" s="183" t="s">
        <v>3749</v>
      </c>
      <c r="AM77" s="173">
        <v>401000</v>
      </c>
      <c r="AN77" s="173" t="s">
        <v>3746</v>
      </c>
      <c r="AO77" s="173" t="s">
        <v>21</v>
      </c>
      <c r="AP77" s="173">
        <v>2</v>
      </c>
      <c r="AQ77" s="173" t="s">
        <v>3748</v>
      </c>
      <c r="AR77" s="173" t="s">
        <v>3747</v>
      </c>
      <c r="AS77" s="174">
        <v>44281</v>
      </c>
      <c r="AT77" s="184" t="s">
        <v>1294</v>
      </c>
      <c r="AU77" s="181" t="s">
        <v>14</v>
      </c>
      <c r="AV77" s="181" t="s">
        <v>14</v>
      </c>
      <c r="AW77" s="181" t="s">
        <v>14</v>
      </c>
      <c r="AX77" s="181" t="s">
        <v>14</v>
      </c>
      <c r="AY77" s="181" t="s">
        <v>1290</v>
      </c>
      <c r="AZ77" s="181" t="s">
        <v>14</v>
      </c>
      <c r="BA77" s="182">
        <v>43672</v>
      </c>
      <c r="BB77" s="183" t="s">
        <v>1293</v>
      </c>
      <c r="BC77" s="173" t="s">
        <v>14</v>
      </c>
      <c r="BD77" s="173" t="s">
        <v>14</v>
      </c>
      <c r="BE77" s="173" t="s">
        <v>14</v>
      </c>
      <c r="BF77" s="173" t="s">
        <v>14</v>
      </c>
      <c r="BG77" s="173" t="s">
        <v>1290</v>
      </c>
      <c r="BH77" s="173" t="s">
        <v>14</v>
      </c>
      <c r="BI77" s="174">
        <v>43672</v>
      </c>
      <c r="BJ77" s="184" t="s">
        <v>5795</v>
      </c>
      <c r="BK77" s="184">
        <v>1247</v>
      </c>
      <c r="BL77" s="184" t="s">
        <v>5730</v>
      </c>
      <c r="BM77" s="184" t="s">
        <v>59</v>
      </c>
      <c r="BN77" s="184">
        <v>3</v>
      </c>
      <c r="BO77" s="184" t="s">
        <v>5794</v>
      </c>
      <c r="BP77" s="181" t="s">
        <v>5731</v>
      </c>
      <c r="BQ77" s="185">
        <v>44376</v>
      </c>
      <c r="BR77" s="183" t="s">
        <v>1254</v>
      </c>
      <c r="BS77" s="177" t="s">
        <v>14</v>
      </c>
      <c r="BT77" s="177" t="s">
        <v>14</v>
      </c>
      <c r="BU77" s="177" t="s">
        <v>14</v>
      </c>
      <c r="BV77" s="177" t="s">
        <v>14</v>
      </c>
      <c r="BW77" s="177" t="s">
        <v>1232</v>
      </c>
      <c r="BX77" s="177" t="s">
        <v>14</v>
      </c>
      <c r="BY77" s="174">
        <v>43648</v>
      </c>
      <c r="BZ77" s="184" t="s">
        <v>1255</v>
      </c>
      <c r="CA77" s="184" t="s">
        <v>14</v>
      </c>
      <c r="CB77" s="184" t="s">
        <v>14</v>
      </c>
      <c r="CC77" s="184" t="s">
        <v>14</v>
      </c>
      <c r="CD77" s="184" t="s">
        <v>14</v>
      </c>
      <c r="CE77" s="184" t="s">
        <v>1232</v>
      </c>
      <c r="CF77" s="184" t="s">
        <v>14</v>
      </c>
      <c r="CG77" s="185">
        <v>43648</v>
      </c>
      <c r="CH77" s="183" t="s">
        <v>8085</v>
      </c>
      <c r="CI77" s="184" t="e">
        <v>#N/A</v>
      </c>
      <c r="CJ77" s="184" t="e">
        <v>#N/A</v>
      </c>
      <c r="CK77" s="184" t="e">
        <v>#N/A</v>
      </c>
      <c r="CL77" s="184" t="e">
        <v>#N/A</v>
      </c>
      <c r="CM77" s="184" t="e">
        <v>#N/A</v>
      </c>
      <c r="CN77" s="184" t="e">
        <v>#N/A</v>
      </c>
      <c r="CO77" s="186" t="e">
        <v>#N/A</v>
      </c>
      <c r="CP77" s="184" t="s">
        <v>1258</v>
      </c>
      <c r="CQ77" s="177" t="s">
        <v>14</v>
      </c>
      <c r="CR77" s="177" t="s">
        <v>14</v>
      </c>
      <c r="CS77" s="177" t="s">
        <v>14</v>
      </c>
      <c r="CT77" s="177" t="s">
        <v>14</v>
      </c>
      <c r="CU77" s="177" t="s">
        <v>1232</v>
      </c>
      <c r="CV77" s="177" t="s">
        <v>14</v>
      </c>
      <c r="CW77" s="174">
        <v>43648</v>
      </c>
      <c r="CX77" s="184" t="s">
        <v>6685</v>
      </c>
      <c r="CY77" s="181">
        <v>2000000</v>
      </c>
      <c r="CZ77" s="181" t="s">
        <v>6681</v>
      </c>
      <c r="DA77" s="181" t="s">
        <v>59</v>
      </c>
      <c r="DB77" s="181">
        <v>3</v>
      </c>
      <c r="DC77" s="181" t="s">
        <v>6686</v>
      </c>
      <c r="DD77" s="181" t="s">
        <v>6682</v>
      </c>
      <c r="DE77" s="187">
        <v>44418</v>
      </c>
      <c r="DF77" s="183" t="s">
        <v>6687</v>
      </c>
      <c r="DG77" s="173">
        <v>13532000</v>
      </c>
      <c r="DH77" s="177" t="s">
        <v>6681</v>
      </c>
      <c r="DI77" s="177" t="s">
        <v>59</v>
      </c>
      <c r="DJ77" s="177">
        <v>3</v>
      </c>
      <c r="DK77" s="177" t="s">
        <v>6686</v>
      </c>
      <c r="DL77" s="177" t="s">
        <v>6682</v>
      </c>
      <c r="DM77" s="174">
        <v>44418</v>
      </c>
      <c r="DN77" s="184" t="s">
        <v>6688</v>
      </c>
      <c r="DO77" s="181">
        <v>0</v>
      </c>
      <c r="DP77" s="184" t="s">
        <v>6681</v>
      </c>
      <c r="DQ77" s="184" t="s">
        <v>59</v>
      </c>
      <c r="DR77" s="184">
        <v>3</v>
      </c>
      <c r="DS77" s="184" t="s">
        <v>6686</v>
      </c>
      <c r="DT77" s="184" t="s">
        <v>6682</v>
      </c>
      <c r="DU77" s="185">
        <v>44418</v>
      </c>
      <c r="DV77" s="183" t="s">
        <v>6689</v>
      </c>
      <c r="DW77" s="173">
        <v>2000000</v>
      </c>
      <c r="DX77" s="177" t="s">
        <v>6681</v>
      </c>
      <c r="DY77" s="177" t="s">
        <v>59</v>
      </c>
      <c r="DZ77" s="177">
        <v>3</v>
      </c>
      <c r="EA77" s="177" t="s">
        <v>6686</v>
      </c>
      <c r="EB77" s="177" t="s">
        <v>6682</v>
      </c>
      <c r="EC77" s="174">
        <v>44418</v>
      </c>
      <c r="ED77" s="184" t="s">
        <v>6690</v>
      </c>
      <c r="EE77" s="181">
        <v>0</v>
      </c>
      <c r="EF77" s="184" t="s">
        <v>14</v>
      </c>
      <c r="EG77" s="184" t="s">
        <v>59</v>
      </c>
      <c r="EH77" s="184">
        <v>3</v>
      </c>
      <c r="EI77" s="184" t="s">
        <v>6686</v>
      </c>
      <c r="EJ77" s="184" t="s">
        <v>14</v>
      </c>
      <c r="EK77" s="185">
        <v>44418</v>
      </c>
      <c r="EL77" s="183" t="s">
        <v>6691</v>
      </c>
      <c r="EM77" s="173">
        <v>0</v>
      </c>
      <c r="EN77" s="177" t="s">
        <v>14</v>
      </c>
      <c r="EO77" s="177" t="s">
        <v>59</v>
      </c>
      <c r="EP77" s="177">
        <v>3</v>
      </c>
      <c r="EQ77" s="177" t="s">
        <v>6686</v>
      </c>
      <c r="ER77" s="177" t="s">
        <v>14</v>
      </c>
      <c r="ES77" s="174">
        <v>44418</v>
      </c>
      <c r="ET77" s="184" t="s">
        <v>5796</v>
      </c>
      <c r="EU77" s="184">
        <v>5958</v>
      </c>
      <c r="EV77" s="184" t="s">
        <v>5730</v>
      </c>
      <c r="EW77" s="184" t="s">
        <v>21</v>
      </c>
      <c r="EX77" s="184">
        <v>2</v>
      </c>
      <c r="EY77" s="184" t="s">
        <v>5732</v>
      </c>
      <c r="EZ77" s="184" t="s">
        <v>5731</v>
      </c>
      <c r="FA77" s="185">
        <v>44376</v>
      </c>
      <c r="FB77" s="183" t="s">
        <v>1257</v>
      </c>
      <c r="FC77" s="177">
        <v>5</v>
      </c>
      <c r="FD77" s="177" t="s">
        <v>14</v>
      </c>
      <c r="FE77" s="177" t="s">
        <v>21</v>
      </c>
      <c r="FF77" s="177">
        <v>2</v>
      </c>
      <c r="FG77" s="177" t="s">
        <v>1256</v>
      </c>
      <c r="FH77" s="177" t="s">
        <v>14</v>
      </c>
      <c r="FI77" s="174">
        <v>43648</v>
      </c>
      <c r="FJ77" s="183" t="s">
        <v>1260</v>
      </c>
      <c r="FK77" s="184" t="s">
        <v>14</v>
      </c>
      <c r="FL77" s="184" t="s">
        <v>14</v>
      </c>
      <c r="FM77" s="184" t="s">
        <v>14</v>
      </c>
      <c r="FN77" s="184" t="s">
        <v>14</v>
      </c>
      <c r="FO77" s="184" t="s">
        <v>1259</v>
      </c>
      <c r="FP77" s="181" t="s">
        <v>14</v>
      </c>
      <c r="FQ77" s="182">
        <v>43648</v>
      </c>
      <c r="FR77" s="183" t="s">
        <v>1262</v>
      </c>
      <c r="FS77" s="177" t="s">
        <v>14</v>
      </c>
      <c r="FT77" s="177" t="s">
        <v>14</v>
      </c>
      <c r="FU77" s="177" t="s">
        <v>14</v>
      </c>
      <c r="FV77" s="177" t="s">
        <v>14</v>
      </c>
      <c r="FW77" s="177" t="s">
        <v>1261</v>
      </c>
      <c r="FX77" s="177" t="s">
        <v>14</v>
      </c>
      <c r="FY77" s="174">
        <v>43648</v>
      </c>
      <c r="FZ77" s="184" t="s">
        <v>5011</v>
      </c>
      <c r="GA77" s="184">
        <v>1</v>
      </c>
      <c r="GB77" s="184" t="s">
        <v>4078</v>
      </c>
      <c r="GC77" s="184" t="s">
        <v>21</v>
      </c>
      <c r="GD77" s="184">
        <v>2</v>
      </c>
      <c r="GE77" s="184" t="s">
        <v>14</v>
      </c>
      <c r="GF77" s="184" t="s">
        <v>14</v>
      </c>
      <c r="GG77" s="185">
        <v>44357</v>
      </c>
      <c r="GH77" s="183" t="s">
        <v>5017</v>
      </c>
      <c r="GI77" s="177">
        <v>2</v>
      </c>
      <c r="GJ77" s="177" t="s">
        <v>4078</v>
      </c>
      <c r="GK77" s="177" t="s">
        <v>21</v>
      </c>
      <c r="GL77" s="177">
        <v>2</v>
      </c>
      <c r="GM77" s="177" t="s">
        <v>14</v>
      </c>
      <c r="GN77" s="177" t="s">
        <v>14</v>
      </c>
      <c r="GO77" s="174">
        <v>44357</v>
      </c>
      <c r="GP77" s="184" t="s">
        <v>5012</v>
      </c>
      <c r="GQ77" s="184">
        <v>0</v>
      </c>
      <c r="GR77" s="184" t="s">
        <v>4078</v>
      </c>
      <c r="GS77" s="184" t="s">
        <v>21</v>
      </c>
      <c r="GT77" s="184">
        <v>2</v>
      </c>
      <c r="GU77" s="184" t="s">
        <v>14</v>
      </c>
      <c r="GV77" s="184" t="s">
        <v>14</v>
      </c>
      <c r="GW77" s="185">
        <v>44357</v>
      </c>
      <c r="GX77" s="183" t="s">
        <v>5018</v>
      </c>
      <c r="GY77" s="177">
        <v>3</v>
      </c>
      <c r="GZ77" s="177" t="s">
        <v>4078</v>
      </c>
      <c r="HA77" s="177" t="s">
        <v>21</v>
      </c>
      <c r="HB77" s="177">
        <v>2</v>
      </c>
      <c r="HC77" s="177" t="s">
        <v>14</v>
      </c>
      <c r="HD77" s="177" t="s">
        <v>14</v>
      </c>
      <c r="HE77" s="174">
        <v>44357</v>
      </c>
      <c r="HF77" s="184" t="s">
        <v>5010</v>
      </c>
      <c r="HG77" s="184">
        <v>0</v>
      </c>
      <c r="HH77" s="184" t="s">
        <v>4078</v>
      </c>
      <c r="HI77" s="184" t="s">
        <v>21</v>
      </c>
      <c r="HJ77" s="184">
        <v>2</v>
      </c>
      <c r="HK77" s="184" t="s">
        <v>14</v>
      </c>
      <c r="HL77" s="184" t="s">
        <v>14</v>
      </c>
      <c r="HM77" s="185">
        <v>44357</v>
      </c>
      <c r="HN77" s="183" t="s">
        <v>5016</v>
      </c>
      <c r="HO77" s="177">
        <v>1</v>
      </c>
      <c r="HP77" s="177" t="s">
        <v>4078</v>
      </c>
      <c r="HQ77" s="177" t="s">
        <v>21</v>
      </c>
      <c r="HR77" s="177">
        <v>2</v>
      </c>
      <c r="HS77" s="177" t="s">
        <v>14</v>
      </c>
      <c r="HT77" s="177" t="s">
        <v>14</v>
      </c>
      <c r="HU77" s="174">
        <v>44357</v>
      </c>
      <c r="HV77" s="184" t="s">
        <v>5013</v>
      </c>
      <c r="HW77" s="184">
        <v>1</v>
      </c>
      <c r="HX77" s="184" t="s">
        <v>4078</v>
      </c>
      <c r="HY77" s="184" t="s">
        <v>21</v>
      </c>
      <c r="HZ77" s="184">
        <v>2</v>
      </c>
      <c r="IA77" s="184" t="s">
        <v>14</v>
      </c>
      <c r="IB77" s="184" t="s">
        <v>14</v>
      </c>
      <c r="IC77" s="185">
        <v>44357</v>
      </c>
      <c r="ID77" s="183" t="s">
        <v>5015</v>
      </c>
      <c r="IE77" s="177">
        <v>1</v>
      </c>
      <c r="IF77" s="177" t="s">
        <v>4078</v>
      </c>
      <c r="IG77" s="177" t="s">
        <v>21</v>
      </c>
      <c r="IH77" s="177">
        <v>2</v>
      </c>
      <c r="II77" s="177" t="s">
        <v>14</v>
      </c>
      <c r="IJ77" s="177" t="s">
        <v>14</v>
      </c>
      <c r="IK77" s="174">
        <v>44357</v>
      </c>
      <c r="IL77" s="184" t="s">
        <v>5014</v>
      </c>
      <c r="IM77" s="184">
        <v>2</v>
      </c>
      <c r="IN77" s="184" t="s">
        <v>4078</v>
      </c>
      <c r="IO77" s="184" t="s">
        <v>21</v>
      </c>
      <c r="IP77" s="184">
        <v>2</v>
      </c>
      <c r="IQ77" s="184" t="s">
        <v>14</v>
      </c>
      <c r="IR77" s="184" t="s">
        <v>14</v>
      </c>
      <c r="IS77" s="185">
        <v>44357</v>
      </c>
    </row>
    <row r="78" spans="1:253" s="179" customFormat="1" ht="12.75" customHeight="1" x14ac:dyDescent="0.2">
      <c r="A78" s="179" t="s">
        <v>1229</v>
      </c>
      <c r="B78" s="179" t="s">
        <v>7677</v>
      </c>
      <c r="C78" s="179" t="s">
        <v>1230</v>
      </c>
      <c r="D78" s="179" t="s">
        <v>1231</v>
      </c>
      <c r="E78" s="179" t="s">
        <v>7317</v>
      </c>
      <c r="F78" s="179" t="s">
        <v>2655</v>
      </c>
      <c r="G78" s="172">
        <v>200964000</v>
      </c>
      <c r="H78" s="173" t="s">
        <v>1794</v>
      </c>
      <c r="I78" s="173" t="s">
        <v>21</v>
      </c>
      <c r="J78" s="173">
        <v>2</v>
      </c>
      <c r="K78" s="173" t="s">
        <v>2596</v>
      </c>
      <c r="L78" s="173" t="s">
        <v>2648</v>
      </c>
      <c r="M78" s="174">
        <v>44165</v>
      </c>
      <c r="N78" s="183" t="s">
        <v>1246</v>
      </c>
      <c r="O78" s="175">
        <v>157918</v>
      </c>
      <c r="P78" s="175" t="s">
        <v>1243</v>
      </c>
      <c r="Q78" s="175" t="s">
        <v>41</v>
      </c>
      <c r="R78" s="175">
        <v>1</v>
      </c>
      <c r="S78" s="175" t="s">
        <v>1245</v>
      </c>
      <c r="T78" s="175" t="s">
        <v>1244</v>
      </c>
      <c r="U78" s="176">
        <v>43647</v>
      </c>
      <c r="V78" s="183" t="s">
        <v>3757</v>
      </c>
      <c r="W78" s="173">
        <v>13100000</v>
      </c>
      <c r="X78" s="173" t="s">
        <v>3754</v>
      </c>
      <c r="Y78" s="173" t="s">
        <v>59</v>
      </c>
      <c r="Z78" s="173">
        <v>3</v>
      </c>
      <c r="AA78" s="173" t="s">
        <v>3756</v>
      </c>
      <c r="AB78" s="173" t="s">
        <v>3755</v>
      </c>
      <c r="AC78" s="174">
        <v>44281</v>
      </c>
      <c r="AD78" s="183" t="s">
        <v>6666</v>
      </c>
      <c r="AE78" s="181">
        <v>13100000</v>
      </c>
      <c r="AF78" s="181" t="s">
        <v>3754</v>
      </c>
      <c r="AG78" s="181" t="s">
        <v>21</v>
      </c>
      <c r="AH78" s="181">
        <v>2</v>
      </c>
      <c r="AI78" s="181" t="s">
        <v>6665</v>
      </c>
      <c r="AJ78" s="181" t="s">
        <v>6664</v>
      </c>
      <c r="AK78" s="182">
        <v>44418</v>
      </c>
      <c r="AL78" s="183" t="s">
        <v>6670</v>
      </c>
      <c r="AM78" s="173">
        <v>4218000</v>
      </c>
      <c r="AN78" s="173" t="s">
        <v>6667</v>
      </c>
      <c r="AO78" s="173" t="s">
        <v>59</v>
      </c>
      <c r="AP78" s="173">
        <v>3</v>
      </c>
      <c r="AQ78" s="173" t="s">
        <v>6669</v>
      </c>
      <c r="AR78" s="173" t="s">
        <v>6668</v>
      </c>
      <c r="AS78" s="174">
        <v>44418</v>
      </c>
      <c r="AT78" s="184" t="s">
        <v>1296</v>
      </c>
      <c r="AU78" s="181" t="s">
        <v>14</v>
      </c>
      <c r="AV78" s="181" t="s">
        <v>14</v>
      </c>
      <c r="AW78" s="181" t="s">
        <v>14</v>
      </c>
      <c r="AX78" s="181" t="s">
        <v>14</v>
      </c>
      <c r="AY78" s="181" t="s">
        <v>1290</v>
      </c>
      <c r="AZ78" s="181" t="s">
        <v>14</v>
      </c>
      <c r="BA78" s="182">
        <v>43672</v>
      </c>
      <c r="BB78" s="183" t="s">
        <v>1295</v>
      </c>
      <c r="BC78" s="173" t="s">
        <v>14</v>
      </c>
      <c r="BD78" s="173" t="s">
        <v>14</v>
      </c>
      <c r="BE78" s="173" t="s">
        <v>14</v>
      </c>
      <c r="BF78" s="173" t="s">
        <v>14</v>
      </c>
      <c r="BG78" s="173" t="s">
        <v>1290</v>
      </c>
      <c r="BH78" s="173" t="s">
        <v>14</v>
      </c>
      <c r="BI78" s="174">
        <v>43672</v>
      </c>
      <c r="BJ78" s="184" t="s">
        <v>5798</v>
      </c>
      <c r="BK78" s="184">
        <v>1347</v>
      </c>
      <c r="BL78" s="184" t="s">
        <v>5730</v>
      </c>
      <c r="BM78" s="184" t="s">
        <v>21</v>
      </c>
      <c r="BN78" s="184">
        <v>2</v>
      </c>
      <c r="BO78" s="184" t="s">
        <v>5797</v>
      </c>
      <c r="BP78" s="181" t="s">
        <v>5731</v>
      </c>
      <c r="BQ78" s="185">
        <v>44376</v>
      </c>
      <c r="BR78" s="183" t="s">
        <v>1233</v>
      </c>
      <c r="BS78" s="177" t="s">
        <v>14</v>
      </c>
      <c r="BT78" s="177" t="s">
        <v>14</v>
      </c>
      <c r="BU78" s="177" t="s">
        <v>14</v>
      </c>
      <c r="BV78" s="177" t="s">
        <v>14</v>
      </c>
      <c r="BW78" s="177" t="s">
        <v>1232</v>
      </c>
      <c r="BX78" s="177" t="s">
        <v>14</v>
      </c>
      <c r="BY78" s="174">
        <v>43647</v>
      </c>
      <c r="BZ78" s="184" t="s">
        <v>1236</v>
      </c>
      <c r="CA78" s="184">
        <v>4300</v>
      </c>
      <c r="CB78" s="184" t="s">
        <v>961</v>
      </c>
      <c r="CC78" s="184" t="s">
        <v>21</v>
      </c>
      <c r="CD78" s="184">
        <v>2</v>
      </c>
      <c r="CE78" s="184" t="s">
        <v>1235</v>
      </c>
      <c r="CF78" s="184" t="s">
        <v>1234</v>
      </c>
      <c r="CG78" s="185">
        <v>43647</v>
      </c>
      <c r="CH78" s="183" t="s">
        <v>8086</v>
      </c>
      <c r="CI78" s="184" t="e">
        <v>#N/A</v>
      </c>
      <c r="CJ78" s="184" t="e">
        <v>#N/A</v>
      </c>
      <c r="CK78" s="184" t="e">
        <v>#N/A</v>
      </c>
      <c r="CL78" s="184" t="e">
        <v>#N/A</v>
      </c>
      <c r="CM78" s="184" t="e">
        <v>#N/A</v>
      </c>
      <c r="CN78" s="184" t="e">
        <v>#N/A</v>
      </c>
      <c r="CO78" s="186" t="e">
        <v>#N/A</v>
      </c>
      <c r="CP78" s="184" t="s">
        <v>1242</v>
      </c>
      <c r="CQ78" s="177" t="s">
        <v>14</v>
      </c>
      <c r="CR78" s="177" t="s">
        <v>1239</v>
      </c>
      <c r="CS78" s="177" t="s">
        <v>14</v>
      </c>
      <c r="CT78" s="177" t="s">
        <v>14</v>
      </c>
      <c r="CU78" s="177" t="s">
        <v>1241</v>
      </c>
      <c r="CV78" s="177" t="s">
        <v>1240</v>
      </c>
      <c r="CW78" s="174">
        <v>43647</v>
      </c>
      <c r="CX78" s="184" t="s">
        <v>6671</v>
      </c>
      <c r="CY78" s="181">
        <v>8700000</v>
      </c>
      <c r="CZ78" s="181" t="s">
        <v>3754</v>
      </c>
      <c r="DA78" s="181" t="s">
        <v>59</v>
      </c>
      <c r="DB78" s="181">
        <v>3</v>
      </c>
      <c r="DC78" s="181" t="s">
        <v>6672</v>
      </c>
      <c r="DD78" s="181" t="s">
        <v>6664</v>
      </c>
      <c r="DE78" s="187">
        <v>44418</v>
      </c>
      <c r="DF78" s="183" t="s">
        <v>6673</v>
      </c>
      <c r="DG78" s="173">
        <v>0</v>
      </c>
      <c r="DH78" s="177" t="s">
        <v>3754</v>
      </c>
      <c r="DI78" s="177" t="s">
        <v>21</v>
      </c>
      <c r="DJ78" s="177">
        <v>2</v>
      </c>
      <c r="DK78" s="177" t="s">
        <v>6672</v>
      </c>
      <c r="DL78" s="177" t="s">
        <v>6664</v>
      </c>
      <c r="DM78" s="174">
        <v>44418</v>
      </c>
      <c r="DN78" s="184" t="s">
        <v>6674</v>
      </c>
      <c r="DO78" s="181">
        <v>4400000</v>
      </c>
      <c r="DP78" s="184" t="s">
        <v>3754</v>
      </c>
      <c r="DQ78" s="184" t="s">
        <v>21</v>
      </c>
      <c r="DR78" s="184">
        <v>2</v>
      </c>
      <c r="DS78" s="184" t="s">
        <v>6672</v>
      </c>
      <c r="DT78" s="184" t="s">
        <v>6664</v>
      </c>
      <c r="DU78" s="185">
        <v>44418</v>
      </c>
      <c r="DV78" s="183" t="s">
        <v>6675</v>
      </c>
      <c r="DW78" s="173">
        <v>6003000</v>
      </c>
      <c r="DX78" s="177" t="s">
        <v>3754</v>
      </c>
      <c r="DY78" s="177" t="s">
        <v>59</v>
      </c>
      <c r="DZ78" s="177">
        <v>3</v>
      </c>
      <c r="EA78" s="177" t="s">
        <v>6672</v>
      </c>
      <c r="EB78" s="177" t="s">
        <v>6664</v>
      </c>
      <c r="EC78" s="174">
        <v>44418</v>
      </c>
      <c r="ED78" s="184" t="s">
        <v>6676</v>
      </c>
      <c r="EE78" s="181">
        <v>2697000</v>
      </c>
      <c r="EF78" s="184" t="s">
        <v>3754</v>
      </c>
      <c r="EG78" s="184" t="s">
        <v>59</v>
      </c>
      <c r="EH78" s="184">
        <v>3</v>
      </c>
      <c r="EI78" s="184" t="s">
        <v>6672</v>
      </c>
      <c r="EJ78" s="184" t="s">
        <v>6664</v>
      </c>
      <c r="EK78" s="185">
        <v>44418</v>
      </c>
      <c r="EL78" s="183" t="s">
        <v>6677</v>
      </c>
      <c r="EM78" s="173">
        <v>0</v>
      </c>
      <c r="EN78" s="177" t="s">
        <v>14</v>
      </c>
      <c r="EO78" s="177" t="s">
        <v>59</v>
      </c>
      <c r="EP78" s="177">
        <v>3</v>
      </c>
      <c r="EQ78" s="177" t="s">
        <v>6672</v>
      </c>
      <c r="ER78" s="177" t="s">
        <v>14</v>
      </c>
      <c r="ES78" s="174">
        <v>44418</v>
      </c>
      <c r="ET78" s="184" t="s">
        <v>5799</v>
      </c>
      <c r="EU78" s="184">
        <v>5958</v>
      </c>
      <c r="EV78" s="184" t="s">
        <v>5730</v>
      </c>
      <c r="EW78" s="184" t="s">
        <v>21</v>
      </c>
      <c r="EX78" s="184">
        <v>2</v>
      </c>
      <c r="EY78" s="184" t="s">
        <v>5732</v>
      </c>
      <c r="EZ78" s="184" t="s">
        <v>5731</v>
      </c>
      <c r="FA78" s="185">
        <v>44376</v>
      </c>
      <c r="FB78" s="183" t="s">
        <v>1238</v>
      </c>
      <c r="FC78" s="177">
        <v>4</v>
      </c>
      <c r="FD78" s="177" t="s">
        <v>14</v>
      </c>
      <c r="FE78" s="177" t="s">
        <v>14</v>
      </c>
      <c r="FF78" s="177" t="s">
        <v>14</v>
      </c>
      <c r="FG78" s="177" t="s">
        <v>1237</v>
      </c>
      <c r="FH78" s="177" t="s">
        <v>14</v>
      </c>
      <c r="FI78" s="174">
        <v>43647</v>
      </c>
      <c r="FJ78" s="183" t="s">
        <v>1247</v>
      </c>
      <c r="FK78" s="184" t="s">
        <v>14</v>
      </c>
      <c r="FL78" s="184" t="s">
        <v>14</v>
      </c>
      <c r="FM78" s="184" t="s">
        <v>14</v>
      </c>
      <c r="FN78" s="184" t="s">
        <v>14</v>
      </c>
      <c r="FO78" s="184" t="s">
        <v>1232</v>
      </c>
      <c r="FP78" s="181" t="s">
        <v>14</v>
      </c>
      <c r="FQ78" s="182">
        <v>43647</v>
      </c>
      <c r="FR78" s="183" t="s">
        <v>1251</v>
      </c>
      <c r="FS78" s="177">
        <v>800000</v>
      </c>
      <c r="FT78" s="177" t="s">
        <v>1248</v>
      </c>
      <c r="FU78" s="177" t="s">
        <v>21</v>
      </c>
      <c r="FV78" s="177">
        <v>2</v>
      </c>
      <c r="FW78" s="177" t="s">
        <v>1250</v>
      </c>
      <c r="FX78" s="177" t="s">
        <v>1249</v>
      </c>
      <c r="FY78" s="174">
        <v>43647</v>
      </c>
      <c r="FZ78" s="184" t="s">
        <v>5020</v>
      </c>
      <c r="GA78" s="184">
        <v>1</v>
      </c>
      <c r="GB78" s="184" t="s">
        <v>4078</v>
      </c>
      <c r="GC78" s="184" t="s">
        <v>21</v>
      </c>
      <c r="GD78" s="184">
        <v>2</v>
      </c>
      <c r="GE78" s="184" t="s">
        <v>14</v>
      </c>
      <c r="GF78" s="184" t="s">
        <v>14</v>
      </c>
      <c r="GG78" s="185">
        <v>44357</v>
      </c>
      <c r="GH78" s="183" t="s">
        <v>5026</v>
      </c>
      <c r="GI78" s="177">
        <v>3</v>
      </c>
      <c r="GJ78" s="177" t="s">
        <v>4078</v>
      </c>
      <c r="GK78" s="177" t="s">
        <v>21</v>
      </c>
      <c r="GL78" s="177">
        <v>2</v>
      </c>
      <c r="GM78" s="177" t="s">
        <v>14</v>
      </c>
      <c r="GN78" s="177" t="s">
        <v>14</v>
      </c>
      <c r="GO78" s="174">
        <v>44357</v>
      </c>
      <c r="GP78" s="184" t="s">
        <v>5021</v>
      </c>
      <c r="GQ78" s="184">
        <v>2</v>
      </c>
      <c r="GR78" s="184" t="s">
        <v>4078</v>
      </c>
      <c r="GS78" s="184" t="s">
        <v>21</v>
      </c>
      <c r="GT78" s="184">
        <v>2</v>
      </c>
      <c r="GU78" s="184" t="s">
        <v>14</v>
      </c>
      <c r="GV78" s="184" t="s">
        <v>14</v>
      </c>
      <c r="GW78" s="185">
        <v>44357</v>
      </c>
      <c r="GX78" s="183" t="s">
        <v>5027</v>
      </c>
      <c r="GY78" s="177">
        <v>3</v>
      </c>
      <c r="GZ78" s="177" t="s">
        <v>4078</v>
      </c>
      <c r="HA78" s="177" t="s">
        <v>21</v>
      </c>
      <c r="HB78" s="177">
        <v>2</v>
      </c>
      <c r="HC78" s="177" t="s">
        <v>14</v>
      </c>
      <c r="HD78" s="177" t="s">
        <v>14</v>
      </c>
      <c r="HE78" s="174">
        <v>44357</v>
      </c>
      <c r="HF78" s="184" t="s">
        <v>5019</v>
      </c>
      <c r="HG78" s="184">
        <v>2</v>
      </c>
      <c r="HH78" s="184" t="s">
        <v>4078</v>
      </c>
      <c r="HI78" s="184" t="s">
        <v>21</v>
      </c>
      <c r="HJ78" s="184">
        <v>2</v>
      </c>
      <c r="HK78" s="184" t="s">
        <v>14</v>
      </c>
      <c r="HL78" s="184" t="s">
        <v>14</v>
      </c>
      <c r="HM78" s="185">
        <v>44357</v>
      </c>
      <c r="HN78" s="183" t="s">
        <v>5025</v>
      </c>
      <c r="HO78" s="177">
        <v>2</v>
      </c>
      <c r="HP78" s="177" t="s">
        <v>4078</v>
      </c>
      <c r="HQ78" s="177" t="s">
        <v>21</v>
      </c>
      <c r="HR78" s="177">
        <v>2</v>
      </c>
      <c r="HS78" s="177" t="s">
        <v>14</v>
      </c>
      <c r="HT78" s="177" t="s">
        <v>14</v>
      </c>
      <c r="HU78" s="174">
        <v>44357</v>
      </c>
      <c r="HV78" s="184" t="s">
        <v>5022</v>
      </c>
      <c r="HW78" s="184">
        <v>3</v>
      </c>
      <c r="HX78" s="184" t="s">
        <v>4078</v>
      </c>
      <c r="HY78" s="184" t="s">
        <v>21</v>
      </c>
      <c r="HZ78" s="184">
        <v>2</v>
      </c>
      <c r="IA78" s="184" t="s">
        <v>14</v>
      </c>
      <c r="IB78" s="184" t="s">
        <v>14</v>
      </c>
      <c r="IC78" s="185">
        <v>44357</v>
      </c>
      <c r="ID78" s="183" t="s">
        <v>5024</v>
      </c>
      <c r="IE78" s="177">
        <v>1</v>
      </c>
      <c r="IF78" s="177" t="s">
        <v>4078</v>
      </c>
      <c r="IG78" s="177" t="s">
        <v>21</v>
      </c>
      <c r="IH78" s="177">
        <v>2</v>
      </c>
      <c r="II78" s="177" t="s">
        <v>14</v>
      </c>
      <c r="IJ78" s="177" t="s">
        <v>14</v>
      </c>
      <c r="IK78" s="174">
        <v>44357</v>
      </c>
      <c r="IL78" s="184" t="s">
        <v>5023</v>
      </c>
      <c r="IM78" s="184">
        <v>3</v>
      </c>
      <c r="IN78" s="184" t="s">
        <v>4078</v>
      </c>
      <c r="IO78" s="184" t="s">
        <v>21</v>
      </c>
      <c r="IP78" s="184">
        <v>2</v>
      </c>
      <c r="IQ78" s="184" t="s">
        <v>14</v>
      </c>
      <c r="IR78" s="184" t="s">
        <v>14</v>
      </c>
      <c r="IS78" s="185">
        <v>44357</v>
      </c>
    </row>
    <row r="79" spans="1:253" s="179" customFormat="1" ht="12.75" customHeight="1" x14ac:dyDescent="0.2">
      <c r="A79" s="179" t="s">
        <v>1672</v>
      </c>
      <c r="B79" s="179" t="s">
        <v>7777</v>
      </c>
      <c r="C79" s="179" t="s">
        <v>1673</v>
      </c>
      <c r="D79" s="179" t="s">
        <v>1231</v>
      </c>
      <c r="E79" s="179" t="s">
        <v>7317</v>
      </c>
      <c r="F79" s="179" t="s">
        <v>2656</v>
      </c>
      <c r="G79" s="172">
        <v>200964000</v>
      </c>
      <c r="H79" s="173" t="s">
        <v>1794</v>
      </c>
      <c r="I79" s="173" t="s">
        <v>21</v>
      </c>
      <c r="J79" s="173">
        <v>2</v>
      </c>
      <c r="K79" s="173" t="s">
        <v>2596</v>
      </c>
      <c r="L79" s="173" t="s">
        <v>2648</v>
      </c>
      <c r="M79" s="174">
        <v>44165</v>
      </c>
      <c r="N79" s="183" t="s">
        <v>1964</v>
      </c>
      <c r="O79" s="175">
        <v>237708</v>
      </c>
      <c r="P79" s="175" t="s">
        <v>1961</v>
      </c>
      <c r="Q79" s="175" t="s">
        <v>21</v>
      </c>
      <c r="R79" s="175">
        <v>2</v>
      </c>
      <c r="S79" s="175" t="s">
        <v>1963</v>
      </c>
      <c r="T79" s="175" t="s">
        <v>1962</v>
      </c>
      <c r="U79" s="176">
        <v>43949</v>
      </c>
      <c r="V79" s="183" t="s">
        <v>6693</v>
      </c>
      <c r="W79" s="173">
        <v>35593000</v>
      </c>
      <c r="X79" s="173" t="s">
        <v>6678</v>
      </c>
      <c r="Y79" s="173" t="s">
        <v>21</v>
      </c>
      <c r="Z79" s="173">
        <v>2</v>
      </c>
      <c r="AA79" s="173" t="s">
        <v>6692</v>
      </c>
      <c r="AB79" s="173" t="s">
        <v>5720</v>
      </c>
      <c r="AC79" s="174">
        <v>44418</v>
      </c>
      <c r="AD79" s="183" t="s">
        <v>6694</v>
      </c>
      <c r="AE79" s="181">
        <v>5600000</v>
      </c>
      <c r="AF79" s="181" t="s">
        <v>6681</v>
      </c>
      <c r="AG79" s="181" t="s">
        <v>59</v>
      </c>
      <c r="AH79" s="181">
        <v>3</v>
      </c>
      <c r="AI79" s="181" t="s">
        <v>6683</v>
      </c>
      <c r="AJ79" s="181" t="s">
        <v>6682</v>
      </c>
      <c r="AK79" s="182">
        <v>44418</v>
      </c>
      <c r="AL79" s="183" t="s">
        <v>3753</v>
      </c>
      <c r="AM79" s="173">
        <v>446000</v>
      </c>
      <c r="AN79" s="173" t="s">
        <v>3750</v>
      </c>
      <c r="AO79" s="173" t="s">
        <v>21</v>
      </c>
      <c r="AP79" s="173">
        <v>2</v>
      </c>
      <c r="AQ79" s="173" t="s">
        <v>3752</v>
      </c>
      <c r="AR79" s="173" t="s">
        <v>3751</v>
      </c>
      <c r="AS79" s="174">
        <v>44281</v>
      </c>
      <c r="AT79" s="184" t="s">
        <v>1687</v>
      </c>
      <c r="AU79" s="181" t="s">
        <v>14</v>
      </c>
      <c r="AV79" s="181" t="s">
        <v>14</v>
      </c>
      <c r="AW79" s="181" t="s">
        <v>14</v>
      </c>
      <c r="AX79" s="181" t="s">
        <v>14</v>
      </c>
      <c r="AY79" s="181" t="s">
        <v>1290</v>
      </c>
      <c r="AZ79" s="181" t="s">
        <v>14</v>
      </c>
      <c r="BA79" s="182">
        <v>43815</v>
      </c>
      <c r="BB79" s="183" t="s">
        <v>1686</v>
      </c>
      <c r="BC79" s="173" t="s">
        <v>14</v>
      </c>
      <c r="BD79" s="173" t="s">
        <v>14</v>
      </c>
      <c r="BE79" s="173" t="s">
        <v>14</v>
      </c>
      <c r="BF79" s="173" t="s">
        <v>14</v>
      </c>
      <c r="BG79" s="173" t="s">
        <v>1290</v>
      </c>
      <c r="BH79" s="173" t="s">
        <v>14</v>
      </c>
      <c r="BI79" s="174">
        <v>43815</v>
      </c>
      <c r="BJ79" s="184" t="s">
        <v>5801</v>
      </c>
      <c r="BK79" s="184">
        <v>2441</v>
      </c>
      <c r="BL79" s="184" t="s">
        <v>5730</v>
      </c>
      <c r="BM79" s="184" t="s">
        <v>59</v>
      </c>
      <c r="BN79" s="184">
        <v>3</v>
      </c>
      <c r="BO79" s="184" t="s">
        <v>5800</v>
      </c>
      <c r="BP79" s="181" t="s">
        <v>5731</v>
      </c>
      <c r="BQ79" s="185">
        <v>44376</v>
      </c>
      <c r="BR79" s="183" t="s">
        <v>1677</v>
      </c>
      <c r="BS79" s="177">
        <v>500</v>
      </c>
      <c r="BT79" s="177" t="s">
        <v>1674</v>
      </c>
      <c r="BU79" s="177" t="s">
        <v>59</v>
      </c>
      <c r="BV79" s="177">
        <v>3</v>
      </c>
      <c r="BW79" s="177" t="s">
        <v>1676</v>
      </c>
      <c r="BX79" s="177" t="s">
        <v>1675</v>
      </c>
      <c r="BY79" s="174">
        <v>43815</v>
      </c>
      <c r="BZ79" s="184" t="s">
        <v>1679</v>
      </c>
      <c r="CA79" s="184">
        <v>10500</v>
      </c>
      <c r="CB79" s="184" t="s">
        <v>1678</v>
      </c>
      <c r="CC79" s="184" t="s">
        <v>59</v>
      </c>
      <c r="CD79" s="184">
        <v>3</v>
      </c>
      <c r="CE79" s="184" t="s">
        <v>1676</v>
      </c>
      <c r="CF79" s="184" t="s">
        <v>1675</v>
      </c>
      <c r="CG79" s="185">
        <v>43815</v>
      </c>
      <c r="CH79" s="183" t="s">
        <v>8087</v>
      </c>
      <c r="CI79" s="184" t="e">
        <v>#N/A</v>
      </c>
      <c r="CJ79" s="184" t="e">
        <v>#N/A</v>
      </c>
      <c r="CK79" s="184" t="e">
        <v>#N/A</v>
      </c>
      <c r="CL79" s="184" t="e">
        <v>#N/A</v>
      </c>
      <c r="CM79" s="184" t="e">
        <v>#N/A</v>
      </c>
      <c r="CN79" s="184" t="e">
        <v>#N/A</v>
      </c>
      <c r="CO79" s="186" t="e">
        <v>#N/A</v>
      </c>
      <c r="CP79" s="184" t="s">
        <v>1685</v>
      </c>
      <c r="CQ79" s="177">
        <v>49</v>
      </c>
      <c r="CR79" s="177" t="s">
        <v>1682</v>
      </c>
      <c r="CS79" s="177" t="s">
        <v>59</v>
      </c>
      <c r="CT79" s="177">
        <v>3</v>
      </c>
      <c r="CU79" s="177" t="s">
        <v>1684</v>
      </c>
      <c r="CV79" s="177" t="s">
        <v>1683</v>
      </c>
      <c r="CW79" s="174">
        <v>43815</v>
      </c>
      <c r="CX79" s="184" t="s">
        <v>6695</v>
      </c>
      <c r="CY79" s="181">
        <v>5600000</v>
      </c>
      <c r="CZ79" s="181" t="s">
        <v>6681</v>
      </c>
      <c r="DA79" s="181" t="s">
        <v>59</v>
      </c>
      <c r="DB79" s="181">
        <v>3</v>
      </c>
      <c r="DC79" s="181" t="s">
        <v>6698</v>
      </c>
      <c r="DD79" s="181" t="s">
        <v>6682</v>
      </c>
      <c r="DE79" s="187">
        <v>44418</v>
      </c>
      <c r="DF79" s="183" t="s">
        <v>6699</v>
      </c>
      <c r="DG79" s="173">
        <v>29993000</v>
      </c>
      <c r="DH79" s="177" t="s">
        <v>6696</v>
      </c>
      <c r="DI79" s="177" t="s">
        <v>59</v>
      </c>
      <c r="DJ79" s="177">
        <v>3</v>
      </c>
      <c r="DK79" s="177" t="s">
        <v>6698</v>
      </c>
      <c r="DL79" s="177" t="s">
        <v>6697</v>
      </c>
      <c r="DM79" s="174">
        <v>44418</v>
      </c>
      <c r="DN79" s="184" t="s">
        <v>6700</v>
      </c>
      <c r="DO79" s="181">
        <v>0</v>
      </c>
      <c r="DP79" s="184" t="s">
        <v>6696</v>
      </c>
      <c r="DQ79" s="184" t="s">
        <v>59</v>
      </c>
      <c r="DR79" s="184">
        <v>3</v>
      </c>
      <c r="DS79" s="184" t="s">
        <v>6698</v>
      </c>
      <c r="DT79" s="184" t="s">
        <v>6697</v>
      </c>
      <c r="DU79" s="185">
        <v>44418</v>
      </c>
      <c r="DV79" s="183" t="s">
        <v>6701</v>
      </c>
      <c r="DW79" s="173">
        <v>5600000</v>
      </c>
      <c r="DX79" s="177" t="s">
        <v>6681</v>
      </c>
      <c r="DY79" s="177" t="s">
        <v>59</v>
      </c>
      <c r="DZ79" s="177">
        <v>3</v>
      </c>
      <c r="EA79" s="177" t="s">
        <v>6698</v>
      </c>
      <c r="EB79" s="177" t="s">
        <v>6682</v>
      </c>
      <c r="EC79" s="174">
        <v>44418</v>
      </c>
      <c r="ED79" s="184" t="s">
        <v>6702</v>
      </c>
      <c r="EE79" s="181">
        <v>0</v>
      </c>
      <c r="EF79" s="184" t="s">
        <v>14</v>
      </c>
      <c r="EG79" s="184" t="s">
        <v>59</v>
      </c>
      <c r="EH79" s="184">
        <v>3</v>
      </c>
      <c r="EI79" s="184" t="s">
        <v>6698</v>
      </c>
      <c r="EJ79" s="184" t="s">
        <v>14</v>
      </c>
      <c r="EK79" s="185">
        <v>44418</v>
      </c>
      <c r="EL79" s="183" t="s">
        <v>6703</v>
      </c>
      <c r="EM79" s="173">
        <v>0</v>
      </c>
      <c r="EN79" s="177" t="s">
        <v>14</v>
      </c>
      <c r="EO79" s="177" t="s">
        <v>59</v>
      </c>
      <c r="EP79" s="177">
        <v>3</v>
      </c>
      <c r="EQ79" s="177" t="s">
        <v>6698</v>
      </c>
      <c r="ER79" s="177" t="s">
        <v>14</v>
      </c>
      <c r="ES79" s="174">
        <v>44418</v>
      </c>
      <c r="ET79" s="184" t="s">
        <v>5802</v>
      </c>
      <c r="EU79" s="184">
        <v>5958</v>
      </c>
      <c r="EV79" s="184" t="s">
        <v>5730</v>
      </c>
      <c r="EW79" s="184" t="s">
        <v>21</v>
      </c>
      <c r="EX79" s="184">
        <v>2</v>
      </c>
      <c r="EY79" s="184" t="s">
        <v>5732</v>
      </c>
      <c r="EZ79" s="184" t="s">
        <v>5731</v>
      </c>
      <c r="FA79" s="185">
        <v>44376</v>
      </c>
      <c r="FB79" s="183" t="s">
        <v>1681</v>
      </c>
      <c r="FC79" s="177">
        <v>5</v>
      </c>
      <c r="FD79" s="177" t="s">
        <v>14</v>
      </c>
      <c r="FE79" s="177" t="s">
        <v>41</v>
      </c>
      <c r="FF79" s="177">
        <v>1</v>
      </c>
      <c r="FG79" s="177" t="s">
        <v>1680</v>
      </c>
      <c r="FH79" s="177" t="s">
        <v>14</v>
      </c>
      <c r="FI79" s="174">
        <v>43815</v>
      </c>
      <c r="FJ79" s="183" t="s">
        <v>1707</v>
      </c>
      <c r="FK79" s="184" t="s">
        <v>14</v>
      </c>
      <c r="FL79" s="184" t="s">
        <v>14</v>
      </c>
      <c r="FM79" s="184" t="s">
        <v>14</v>
      </c>
      <c r="FN79" s="184" t="s">
        <v>14</v>
      </c>
      <c r="FO79" s="184" t="s">
        <v>14</v>
      </c>
      <c r="FP79" s="181" t="s">
        <v>14</v>
      </c>
      <c r="FQ79" s="182">
        <v>43818</v>
      </c>
      <c r="FR79" s="183" t="s">
        <v>1708</v>
      </c>
      <c r="FS79" s="177" t="s">
        <v>14</v>
      </c>
      <c r="FT79" s="177" t="s">
        <v>14</v>
      </c>
      <c r="FU79" s="177" t="s">
        <v>14</v>
      </c>
      <c r="FV79" s="177" t="s">
        <v>14</v>
      </c>
      <c r="FW79" s="177" t="s">
        <v>14</v>
      </c>
      <c r="FX79" s="177" t="s">
        <v>14</v>
      </c>
      <c r="FY79" s="174">
        <v>43818</v>
      </c>
      <c r="FZ79" s="184" t="s">
        <v>5029</v>
      </c>
      <c r="GA79" s="184">
        <v>1</v>
      </c>
      <c r="GB79" s="184" t="s">
        <v>4078</v>
      </c>
      <c r="GC79" s="184" t="s">
        <v>21</v>
      </c>
      <c r="GD79" s="184">
        <v>2</v>
      </c>
      <c r="GE79" s="184" t="s">
        <v>14</v>
      </c>
      <c r="GF79" s="184" t="s">
        <v>14</v>
      </c>
      <c r="GG79" s="185">
        <v>44357</v>
      </c>
      <c r="GH79" s="183" t="s">
        <v>5035</v>
      </c>
      <c r="GI79" s="177">
        <v>3</v>
      </c>
      <c r="GJ79" s="177" t="s">
        <v>4078</v>
      </c>
      <c r="GK79" s="177" t="s">
        <v>21</v>
      </c>
      <c r="GL79" s="177">
        <v>2</v>
      </c>
      <c r="GM79" s="177" t="s">
        <v>14</v>
      </c>
      <c r="GN79" s="177" t="s">
        <v>14</v>
      </c>
      <c r="GO79" s="174">
        <v>44357</v>
      </c>
      <c r="GP79" s="184" t="s">
        <v>5030</v>
      </c>
      <c r="GQ79" s="184">
        <v>0</v>
      </c>
      <c r="GR79" s="184" t="s">
        <v>4078</v>
      </c>
      <c r="GS79" s="184" t="s">
        <v>21</v>
      </c>
      <c r="GT79" s="184">
        <v>2</v>
      </c>
      <c r="GU79" s="184" t="s">
        <v>14</v>
      </c>
      <c r="GV79" s="184" t="s">
        <v>14</v>
      </c>
      <c r="GW79" s="185">
        <v>44357</v>
      </c>
      <c r="GX79" s="183" t="s">
        <v>5036</v>
      </c>
      <c r="GY79" s="177">
        <v>3</v>
      </c>
      <c r="GZ79" s="177" t="s">
        <v>4078</v>
      </c>
      <c r="HA79" s="177" t="s">
        <v>21</v>
      </c>
      <c r="HB79" s="177">
        <v>2</v>
      </c>
      <c r="HC79" s="177" t="s">
        <v>14</v>
      </c>
      <c r="HD79" s="177" t="s">
        <v>14</v>
      </c>
      <c r="HE79" s="174">
        <v>44357</v>
      </c>
      <c r="HF79" s="184" t="s">
        <v>5028</v>
      </c>
      <c r="HG79" s="184">
        <v>2</v>
      </c>
      <c r="HH79" s="184" t="s">
        <v>4078</v>
      </c>
      <c r="HI79" s="184" t="s">
        <v>21</v>
      </c>
      <c r="HJ79" s="184">
        <v>2</v>
      </c>
      <c r="HK79" s="184" t="s">
        <v>14</v>
      </c>
      <c r="HL79" s="184" t="s">
        <v>14</v>
      </c>
      <c r="HM79" s="185">
        <v>44357</v>
      </c>
      <c r="HN79" s="183" t="s">
        <v>5034</v>
      </c>
      <c r="HO79" s="177">
        <v>2</v>
      </c>
      <c r="HP79" s="177" t="s">
        <v>4078</v>
      </c>
      <c r="HQ79" s="177" t="s">
        <v>21</v>
      </c>
      <c r="HR79" s="177">
        <v>2</v>
      </c>
      <c r="HS79" s="177" t="s">
        <v>14</v>
      </c>
      <c r="HT79" s="177" t="s">
        <v>14</v>
      </c>
      <c r="HU79" s="174">
        <v>44357</v>
      </c>
      <c r="HV79" s="184" t="s">
        <v>5031</v>
      </c>
      <c r="HW79" s="184">
        <v>2</v>
      </c>
      <c r="HX79" s="184" t="s">
        <v>4078</v>
      </c>
      <c r="HY79" s="184" t="s">
        <v>21</v>
      </c>
      <c r="HZ79" s="184">
        <v>2</v>
      </c>
      <c r="IA79" s="184" t="s">
        <v>14</v>
      </c>
      <c r="IB79" s="184" t="s">
        <v>14</v>
      </c>
      <c r="IC79" s="185">
        <v>44357</v>
      </c>
      <c r="ID79" s="183" t="s">
        <v>5033</v>
      </c>
      <c r="IE79" s="177">
        <v>1</v>
      </c>
      <c r="IF79" s="177" t="s">
        <v>4078</v>
      </c>
      <c r="IG79" s="177" t="s">
        <v>21</v>
      </c>
      <c r="IH79" s="177">
        <v>2</v>
      </c>
      <c r="II79" s="177" t="s">
        <v>14</v>
      </c>
      <c r="IJ79" s="177" t="s">
        <v>14</v>
      </c>
      <c r="IK79" s="174">
        <v>44357</v>
      </c>
      <c r="IL79" s="184" t="s">
        <v>5032</v>
      </c>
      <c r="IM79" s="184">
        <v>3</v>
      </c>
      <c r="IN79" s="184" t="s">
        <v>4078</v>
      </c>
      <c r="IO79" s="184" t="s">
        <v>21</v>
      </c>
      <c r="IP79" s="184">
        <v>2</v>
      </c>
      <c r="IQ79" s="184" t="s">
        <v>14</v>
      </c>
      <c r="IR79" s="184" t="s">
        <v>14</v>
      </c>
      <c r="IS79" s="185">
        <v>44357</v>
      </c>
    </row>
    <row r="80" spans="1:253" s="179" customFormat="1" ht="12.75" customHeight="1" x14ac:dyDescent="0.2">
      <c r="A80" s="179" t="s">
        <v>1712</v>
      </c>
      <c r="B80" s="179" t="s">
        <v>7685</v>
      </c>
      <c r="C80" s="179" t="s">
        <v>1713</v>
      </c>
      <c r="D80" s="179" t="s">
        <v>1231</v>
      </c>
      <c r="E80" s="179" t="s">
        <v>7317</v>
      </c>
      <c r="F80" s="179" t="s">
        <v>2657</v>
      </c>
      <c r="G80" s="172">
        <v>200964000</v>
      </c>
      <c r="H80" s="173" t="s">
        <v>1794</v>
      </c>
      <c r="I80" s="173" t="s">
        <v>21</v>
      </c>
      <c r="J80" s="173">
        <v>2</v>
      </c>
      <c r="K80" s="173" t="s">
        <v>2596</v>
      </c>
      <c r="L80" s="173" t="s">
        <v>2648</v>
      </c>
      <c r="M80" s="174">
        <v>44165</v>
      </c>
      <c r="N80" s="183" t="s">
        <v>5718</v>
      </c>
      <c r="O80" s="175">
        <v>108688</v>
      </c>
      <c r="P80" s="175" t="s">
        <v>5715</v>
      </c>
      <c r="Q80" s="175" t="s">
        <v>21</v>
      </c>
      <c r="R80" s="175">
        <v>2</v>
      </c>
      <c r="S80" s="175" t="s">
        <v>5717</v>
      </c>
      <c r="T80" s="175" t="s">
        <v>5716</v>
      </c>
      <c r="U80" s="176">
        <v>44376</v>
      </c>
      <c r="V80" s="183" t="s">
        <v>5722</v>
      </c>
      <c r="W80" s="173">
        <v>12675000</v>
      </c>
      <c r="X80" s="173" t="s">
        <v>5719</v>
      </c>
      <c r="Y80" s="173" t="s">
        <v>21</v>
      </c>
      <c r="Z80" s="173">
        <v>2</v>
      </c>
      <c r="AA80" s="173" t="s">
        <v>5721</v>
      </c>
      <c r="AB80" s="173" t="s">
        <v>5720</v>
      </c>
      <c r="AC80" s="174">
        <v>44376</v>
      </c>
      <c r="AD80" s="183" t="s">
        <v>5726</v>
      </c>
      <c r="AE80" s="181">
        <v>67000</v>
      </c>
      <c r="AF80" s="181" t="s">
        <v>5723</v>
      </c>
      <c r="AG80" s="181" t="s">
        <v>21</v>
      </c>
      <c r="AH80" s="181">
        <v>2</v>
      </c>
      <c r="AI80" s="181" t="s">
        <v>5725</v>
      </c>
      <c r="AJ80" s="181" t="s">
        <v>5724</v>
      </c>
      <c r="AK80" s="182">
        <v>44376</v>
      </c>
      <c r="AL80" s="183" t="s">
        <v>5727</v>
      </c>
      <c r="AM80" s="173">
        <v>67000</v>
      </c>
      <c r="AN80" s="173" t="s">
        <v>5723</v>
      </c>
      <c r="AO80" s="173" t="s">
        <v>21</v>
      </c>
      <c r="AP80" s="173">
        <v>2</v>
      </c>
      <c r="AQ80" s="173" t="s">
        <v>5725</v>
      </c>
      <c r="AR80" s="173" t="s">
        <v>5724</v>
      </c>
      <c r="AS80" s="174">
        <v>44376</v>
      </c>
      <c r="AT80" s="184" t="s">
        <v>1718</v>
      </c>
      <c r="AU80" s="181" t="s">
        <v>14</v>
      </c>
      <c r="AV80" s="181" t="s">
        <v>14</v>
      </c>
      <c r="AW80" s="181" t="s">
        <v>14</v>
      </c>
      <c r="AX80" s="181" t="s">
        <v>14</v>
      </c>
      <c r="AY80" s="181" t="s">
        <v>14</v>
      </c>
      <c r="AZ80" s="181" t="s">
        <v>14</v>
      </c>
      <c r="BA80" s="182">
        <v>43840</v>
      </c>
      <c r="BB80" s="183" t="s">
        <v>1717</v>
      </c>
      <c r="BC80" s="173" t="s">
        <v>14</v>
      </c>
      <c r="BD80" s="173" t="s">
        <v>14</v>
      </c>
      <c r="BE80" s="173" t="s">
        <v>14</v>
      </c>
      <c r="BF80" s="173" t="s">
        <v>14</v>
      </c>
      <c r="BG80" s="173" t="s">
        <v>14</v>
      </c>
      <c r="BH80" s="173" t="s">
        <v>14</v>
      </c>
      <c r="BI80" s="174">
        <v>43840</v>
      </c>
      <c r="BJ80" s="184" t="s">
        <v>5729</v>
      </c>
      <c r="BK80" s="184">
        <v>0</v>
      </c>
      <c r="BL80" s="184" t="s">
        <v>14</v>
      </c>
      <c r="BM80" s="184" t="s">
        <v>14</v>
      </c>
      <c r="BN80" s="184" t="s">
        <v>14</v>
      </c>
      <c r="BO80" s="184" t="s">
        <v>5728</v>
      </c>
      <c r="BP80" s="181" t="s">
        <v>14</v>
      </c>
      <c r="BQ80" s="185">
        <v>44376</v>
      </c>
      <c r="BR80" s="183" t="s">
        <v>1714</v>
      </c>
      <c r="BS80" s="177" t="s">
        <v>14</v>
      </c>
      <c r="BT80" s="177" t="s">
        <v>14</v>
      </c>
      <c r="BU80" s="177" t="s">
        <v>14</v>
      </c>
      <c r="BV80" s="177" t="s">
        <v>14</v>
      </c>
      <c r="BW80" s="177" t="s">
        <v>14</v>
      </c>
      <c r="BX80" s="177" t="s">
        <v>1338</v>
      </c>
      <c r="BY80" s="174">
        <v>43840</v>
      </c>
      <c r="BZ80" s="184" t="s">
        <v>1715</v>
      </c>
      <c r="CA80" s="184" t="s">
        <v>14</v>
      </c>
      <c r="CB80" s="184" t="s">
        <v>14</v>
      </c>
      <c r="CC80" s="184" t="s">
        <v>14</v>
      </c>
      <c r="CD80" s="184" t="s">
        <v>14</v>
      </c>
      <c r="CE80" s="184" t="s">
        <v>14</v>
      </c>
      <c r="CF80" s="184" t="s">
        <v>1338</v>
      </c>
      <c r="CG80" s="185">
        <v>43840</v>
      </c>
      <c r="CH80" s="183" t="s">
        <v>8088</v>
      </c>
      <c r="CI80" s="184" t="e">
        <v>#N/A</v>
      </c>
      <c r="CJ80" s="184" t="e">
        <v>#N/A</v>
      </c>
      <c r="CK80" s="184" t="e">
        <v>#N/A</v>
      </c>
      <c r="CL80" s="184" t="e">
        <v>#N/A</v>
      </c>
      <c r="CM80" s="184" t="e">
        <v>#N/A</v>
      </c>
      <c r="CN80" s="184" t="e">
        <v>#N/A</v>
      </c>
      <c r="CO80" s="186" t="e">
        <v>#N/A</v>
      </c>
      <c r="CP80" s="184" t="s">
        <v>1716</v>
      </c>
      <c r="CQ80" s="177" t="s">
        <v>14</v>
      </c>
      <c r="CR80" s="177" t="s">
        <v>14</v>
      </c>
      <c r="CS80" s="177" t="s">
        <v>14</v>
      </c>
      <c r="CT80" s="177" t="s">
        <v>14</v>
      </c>
      <c r="CU80" s="177" t="s">
        <v>14</v>
      </c>
      <c r="CV80" s="177" t="s">
        <v>1338</v>
      </c>
      <c r="CW80" s="174">
        <v>43840</v>
      </c>
      <c r="CX80" s="184" t="s">
        <v>5735</v>
      </c>
      <c r="CY80" s="181">
        <v>67000</v>
      </c>
      <c r="CZ80" s="181" t="s">
        <v>5723</v>
      </c>
      <c r="DA80" s="181" t="s">
        <v>59</v>
      </c>
      <c r="DB80" s="181">
        <v>3</v>
      </c>
      <c r="DC80" s="181" t="s">
        <v>5734</v>
      </c>
      <c r="DD80" s="181" t="s">
        <v>5724</v>
      </c>
      <c r="DE80" s="187">
        <v>44376</v>
      </c>
      <c r="DF80" s="183" t="s">
        <v>5736</v>
      </c>
      <c r="DG80" s="173">
        <v>12608000</v>
      </c>
      <c r="DH80" s="177" t="s">
        <v>5723</v>
      </c>
      <c r="DI80" s="177" t="s">
        <v>21</v>
      </c>
      <c r="DJ80" s="177">
        <v>2</v>
      </c>
      <c r="DK80" s="177" t="s">
        <v>5734</v>
      </c>
      <c r="DL80" s="177" t="s">
        <v>5724</v>
      </c>
      <c r="DM80" s="174">
        <v>44376</v>
      </c>
      <c r="DN80" s="184" t="s">
        <v>5737</v>
      </c>
      <c r="DO80" s="181">
        <v>0</v>
      </c>
      <c r="DP80" s="184" t="s">
        <v>5723</v>
      </c>
      <c r="DQ80" s="184" t="s">
        <v>59</v>
      </c>
      <c r="DR80" s="184">
        <v>3</v>
      </c>
      <c r="DS80" s="184" t="s">
        <v>5734</v>
      </c>
      <c r="DT80" s="184" t="s">
        <v>5724</v>
      </c>
      <c r="DU80" s="185">
        <v>44376</v>
      </c>
      <c r="DV80" s="183" t="s">
        <v>5738</v>
      </c>
      <c r="DW80" s="173">
        <v>67000</v>
      </c>
      <c r="DX80" s="177" t="s">
        <v>5723</v>
      </c>
      <c r="DY80" s="177" t="s">
        <v>59</v>
      </c>
      <c r="DZ80" s="177">
        <v>3</v>
      </c>
      <c r="EA80" s="177" t="s">
        <v>5734</v>
      </c>
      <c r="EB80" s="177" t="s">
        <v>5724</v>
      </c>
      <c r="EC80" s="174">
        <v>44376</v>
      </c>
      <c r="ED80" s="184" t="s">
        <v>5739</v>
      </c>
      <c r="EE80" s="181">
        <v>0</v>
      </c>
      <c r="EF80" s="184" t="s">
        <v>14</v>
      </c>
      <c r="EG80" s="184" t="s">
        <v>59</v>
      </c>
      <c r="EH80" s="184">
        <v>3</v>
      </c>
      <c r="EI80" s="184" t="s">
        <v>5734</v>
      </c>
      <c r="EJ80" s="184" t="s">
        <v>14</v>
      </c>
      <c r="EK80" s="185">
        <v>44376</v>
      </c>
      <c r="EL80" s="183" t="s">
        <v>5740</v>
      </c>
      <c r="EM80" s="173">
        <v>0</v>
      </c>
      <c r="EN80" s="177" t="s">
        <v>14</v>
      </c>
      <c r="EO80" s="177" t="s">
        <v>59</v>
      </c>
      <c r="EP80" s="177">
        <v>3</v>
      </c>
      <c r="EQ80" s="177" t="s">
        <v>5734</v>
      </c>
      <c r="ER80" s="177" t="s">
        <v>14</v>
      </c>
      <c r="ES80" s="174">
        <v>44376</v>
      </c>
      <c r="ET80" s="184" t="s">
        <v>5733</v>
      </c>
      <c r="EU80" s="184">
        <v>5958</v>
      </c>
      <c r="EV80" s="184" t="s">
        <v>5730</v>
      </c>
      <c r="EW80" s="184" t="s">
        <v>21</v>
      </c>
      <c r="EX80" s="184">
        <v>2</v>
      </c>
      <c r="EY80" s="184" t="s">
        <v>5732</v>
      </c>
      <c r="EZ80" s="184" t="s">
        <v>5731</v>
      </c>
      <c r="FA80" s="185">
        <v>44376</v>
      </c>
      <c r="FB80" s="183" t="s">
        <v>1744</v>
      </c>
      <c r="FC80" s="177">
        <v>2139</v>
      </c>
      <c r="FD80" s="177" t="s">
        <v>1741</v>
      </c>
      <c r="FE80" s="177" t="s">
        <v>21</v>
      </c>
      <c r="FF80" s="177">
        <v>2</v>
      </c>
      <c r="FG80" s="177" t="s">
        <v>1743</v>
      </c>
      <c r="FH80" s="177" t="s">
        <v>1742</v>
      </c>
      <c r="FI80" s="174">
        <v>43859</v>
      </c>
      <c r="FJ80" s="183" t="s">
        <v>1719</v>
      </c>
      <c r="FK80" s="184" t="s">
        <v>14</v>
      </c>
      <c r="FL80" s="184" t="s">
        <v>14</v>
      </c>
      <c r="FM80" s="184" t="s">
        <v>14</v>
      </c>
      <c r="FN80" s="184" t="s">
        <v>14</v>
      </c>
      <c r="FO80" s="184" t="s">
        <v>14</v>
      </c>
      <c r="FP80" s="181" t="s">
        <v>14</v>
      </c>
      <c r="FQ80" s="182">
        <v>43840</v>
      </c>
      <c r="FR80" s="183" t="s">
        <v>1720</v>
      </c>
      <c r="FS80" s="177" t="s">
        <v>14</v>
      </c>
      <c r="FT80" s="177" t="s">
        <v>14</v>
      </c>
      <c r="FU80" s="177" t="s">
        <v>14</v>
      </c>
      <c r="FV80" s="177" t="s">
        <v>14</v>
      </c>
      <c r="FW80" s="177" t="s">
        <v>14</v>
      </c>
      <c r="FX80" s="177" t="s">
        <v>14</v>
      </c>
      <c r="FY80" s="174">
        <v>43840</v>
      </c>
      <c r="FZ80" s="184" t="s">
        <v>5038</v>
      </c>
      <c r="GA80" s="184">
        <v>1</v>
      </c>
      <c r="GB80" s="184" t="s">
        <v>4078</v>
      </c>
      <c r="GC80" s="184" t="s">
        <v>21</v>
      </c>
      <c r="GD80" s="184">
        <v>2</v>
      </c>
      <c r="GE80" s="184" t="s">
        <v>14</v>
      </c>
      <c r="GF80" s="184" t="s">
        <v>14</v>
      </c>
      <c r="GG80" s="185">
        <v>44357</v>
      </c>
      <c r="GH80" s="183" t="s">
        <v>5044</v>
      </c>
      <c r="GI80" s="177">
        <v>2</v>
      </c>
      <c r="GJ80" s="177" t="s">
        <v>4078</v>
      </c>
      <c r="GK80" s="177" t="s">
        <v>21</v>
      </c>
      <c r="GL80" s="177">
        <v>2</v>
      </c>
      <c r="GM80" s="177" t="s">
        <v>14</v>
      </c>
      <c r="GN80" s="177" t="s">
        <v>14</v>
      </c>
      <c r="GO80" s="174">
        <v>44357</v>
      </c>
      <c r="GP80" s="184" t="s">
        <v>5039</v>
      </c>
      <c r="GQ80" s="184">
        <v>0</v>
      </c>
      <c r="GR80" s="184" t="s">
        <v>4078</v>
      </c>
      <c r="GS80" s="184" t="s">
        <v>21</v>
      </c>
      <c r="GT80" s="184">
        <v>2</v>
      </c>
      <c r="GU80" s="184" t="s">
        <v>14</v>
      </c>
      <c r="GV80" s="184" t="s">
        <v>14</v>
      </c>
      <c r="GW80" s="185">
        <v>44357</v>
      </c>
      <c r="GX80" s="183" t="s">
        <v>5045</v>
      </c>
      <c r="GY80" s="177">
        <v>3</v>
      </c>
      <c r="GZ80" s="177" t="s">
        <v>4078</v>
      </c>
      <c r="HA80" s="177" t="s">
        <v>21</v>
      </c>
      <c r="HB80" s="177">
        <v>2</v>
      </c>
      <c r="HC80" s="177" t="s">
        <v>14</v>
      </c>
      <c r="HD80" s="177" t="s">
        <v>14</v>
      </c>
      <c r="HE80" s="174">
        <v>44357</v>
      </c>
      <c r="HF80" s="184" t="s">
        <v>5037</v>
      </c>
      <c r="HG80" s="184">
        <v>0</v>
      </c>
      <c r="HH80" s="184" t="s">
        <v>4078</v>
      </c>
      <c r="HI80" s="184" t="s">
        <v>21</v>
      </c>
      <c r="HJ80" s="184">
        <v>2</v>
      </c>
      <c r="HK80" s="184" t="s">
        <v>14</v>
      </c>
      <c r="HL80" s="184" t="s">
        <v>14</v>
      </c>
      <c r="HM80" s="185">
        <v>44357</v>
      </c>
      <c r="HN80" s="183" t="s">
        <v>5043</v>
      </c>
      <c r="HO80" s="177">
        <v>1</v>
      </c>
      <c r="HP80" s="177" t="s">
        <v>4078</v>
      </c>
      <c r="HQ80" s="177" t="s">
        <v>21</v>
      </c>
      <c r="HR80" s="177">
        <v>2</v>
      </c>
      <c r="HS80" s="177" t="s">
        <v>14</v>
      </c>
      <c r="HT80" s="177" t="s">
        <v>14</v>
      </c>
      <c r="HU80" s="174">
        <v>44357</v>
      </c>
      <c r="HV80" s="184" t="s">
        <v>5040</v>
      </c>
      <c r="HW80" s="184">
        <v>0</v>
      </c>
      <c r="HX80" s="184" t="s">
        <v>4078</v>
      </c>
      <c r="HY80" s="184" t="s">
        <v>21</v>
      </c>
      <c r="HZ80" s="184">
        <v>2</v>
      </c>
      <c r="IA80" s="184" t="s">
        <v>14</v>
      </c>
      <c r="IB80" s="184" t="s">
        <v>14</v>
      </c>
      <c r="IC80" s="185">
        <v>44357</v>
      </c>
      <c r="ID80" s="183" t="s">
        <v>5042</v>
      </c>
      <c r="IE80" s="177">
        <v>1</v>
      </c>
      <c r="IF80" s="177" t="s">
        <v>4078</v>
      </c>
      <c r="IG80" s="177" t="s">
        <v>21</v>
      </c>
      <c r="IH80" s="177">
        <v>2</v>
      </c>
      <c r="II80" s="177" t="s">
        <v>14</v>
      </c>
      <c r="IJ80" s="177" t="s">
        <v>14</v>
      </c>
      <c r="IK80" s="174">
        <v>44357</v>
      </c>
      <c r="IL80" s="184" t="s">
        <v>5041</v>
      </c>
      <c r="IM80" s="184">
        <v>3</v>
      </c>
      <c r="IN80" s="184" t="s">
        <v>4078</v>
      </c>
      <c r="IO80" s="184" t="s">
        <v>21</v>
      </c>
      <c r="IP80" s="184">
        <v>2</v>
      </c>
      <c r="IQ80" s="184" t="s">
        <v>14</v>
      </c>
      <c r="IR80" s="184" t="s">
        <v>14</v>
      </c>
      <c r="IS80" s="185">
        <v>44357</v>
      </c>
    </row>
    <row r="81" spans="1:253" s="179" customFormat="1" ht="12.75" customHeight="1" x14ac:dyDescent="0.2">
      <c r="A81" s="179" t="s">
        <v>30</v>
      </c>
      <c r="B81" s="179" t="s">
        <v>7765</v>
      </c>
      <c r="C81" s="179" t="s">
        <v>31</v>
      </c>
      <c r="D81" s="179" t="s">
        <v>32</v>
      </c>
      <c r="E81" s="179" t="s">
        <v>7318</v>
      </c>
      <c r="F81" s="179" t="s">
        <v>2362</v>
      </c>
      <c r="G81" s="172">
        <v>6444000</v>
      </c>
      <c r="H81" s="173" t="s">
        <v>2358</v>
      </c>
      <c r="I81" s="173" t="s">
        <v>21</v>
      </c>
      <c r="J81" s="173">
        <v>2</v>
      </c>
      <c r="K81" s="173" t="s">
        <v>2360</v>
      </c>
      <c r="L81" s="173" t="s">
        <v>2359</v>
      </c>
      <c r="M81" s="174">
        <v>44110</v>
      </c>
      <c r="N81" s="183" t="s">
        <v>1785</v>
      </c>
      <c r="O81" s="175">
        <v>120339.54</v>
      </c>
      <c r="P81" s="175" t="s">
        <v>1782</v>
      </c>
      <c r="Q81" s="175" t="s">
        <v>41</v>
      </c>
      <c r="R81" s="175">
        <v>1</v>
      </c>
      <c r="S81" s="175" t="s">
        <v>1784</v>
      </c>
      <c r="T81" s="175" t="s">
        <v>1783</v>
      </c>
      <c r="U81" s="176">
        <v>43867</v>
      </c>
      <c r="V81" s="183" t="s">
        <v>2361</v>
      </c>
      <c r="W81" s="173">
        <v>6444000</v>
      </c>
      <c r="X81" s="173" t="s">
        <v>2358</v>
      </c>
      <c r="Y81" s="173" t="s">
        <v>21</v>
      </c>
      <c r="Z81" s="173">
        <v>2</v>
      </c>
      <c r="AA81" s="173" t="s">
        <v>2360</v>
      </c>
      <c r="AB81" s="173" t="s">
        <v>2359</v>
      </c>
      <c r="AC81" s="174">
        <v>44110</v>
      </c>
      <c r="AD81" s="183" t="s">
        <v>47</v>
      </c>
      <c r="AE81" s="181">
        <v>417000</v>
      </c>
      <c r="AF81" s="181" t="s">
        <v>44</v>
      </c>
      <c r="AG81" s="181" t="s">
        <v>21</v>
      </c>
      <c r="AH81" s="181">
        <v>2</v>
      </c>
      <c r="AI81" s="181" t="s">
        <v>46</v>
      </c>
      <c r="AJ81" s="181" t="s">
        <v>45</v>
      </c>
      <c r="AK81" s="182">
        <v>43489</v>
      </c>
      <c r="AL81" s="183" t="s">
        <v>2357</v>
      </c>
      <c r="AM81" s="173">
        <v>102000</v>
      </c>
      <c r="AN81" s="173" t="s">
        <v>2354</v>
      </c>
      <c r="AO81" s="173" t="s">
        <v>21</v>
      </c>
      <c r="AP81" s="173">
        <v>2</v>
      </c>
      <c r="AQ81" s="173" t="s">
        <v>2356</v>
      </c>
      <c r="AR81" s="173" t="s">
        <v>2355</v>
      </c>
      <c r="AS81" s="174">
        <v>44110</v>
      </c>
      <c r="AT81" s="184" t="s">
        <v>2353</v>
      </c>
      <c r="AU81" s="181" t="s">
        <v>14</v>
      </c>
      <c r="AV81" s="181" t="s">
        <v>2351</v>
      </c>
      <c r="AW81" s="181" t="s">
        <v>59</v>
      </c>
      <c r="AX81" s="181">
        <v>3</v>
      </c>
      <c r="AY81" s="181" t="s">
        <v>2352</v>
      </c>
      <c r="AZ81" s="181" t="s">
        <v>2260</v>
      </c>
      <c r="BA81" s="182">
        <v>44110</v>
      </c>
      <c r="BB81" s="183" t="s">
        <v>2350</v>
      </c>
      <c r="BC81" s="173">
        <v>17631</v>
      </c>
      <c r="BD81" s="173" t="s">
        <v>2347</v>
      </c>
      <c r="BE81" s="173" t="s">
        <v>21</v>
      </c>
      <c r="BF81" s="173">
        <v>2</v>
      </c>
      <c r="BG81" s="173" t="s">
        <v>2349</v>
      </c>
      <c r="BH81" s="173" t="s">
        <v>2348</v>
      </c>
      <c r="BI81" s="174">
        <v>44110</v>
      </c>
      <c r="BJ81" s="184" t="s">
        <v>2973</v>
      </c>
      <c r="BK81" s="184">
        <v>3</v>
      </c>
      <c r="BL81" s="184" t="s">
        <v>2971</v>
      </c>
      <c r="BM81" s="184" t="s">
        <v>59</v>
      </c>
      <c r="BN81" s="184">
        <v>3</v>
      </c>
      <c r="BO81" s="184" t="s">
        <v>2972</v>
      </c>
      <c r="BP81" s="181" t="s">
        <v>2260</v>
      </c>
      <c r="BQ81" s="185">
        <v>44224</v>
      </c>
      <c r="BR81" s="183" t="s">
        <v>33</v>
      </c>
      <c r="BS81" s="177">
        <v>0</v>
      </c>
      <c r="BT81" s="177">
        <v>0</v>
      </c>
      <c r="BU81" s="177" t="s">
        <v>21</v>
      </c>
      <c r="BV81" s="177">
        <v>2</v>
      </c>
      <c r="BW81" s="177">
        <v>0</v>
      </c>
      <c r="BX81" s="177">
        <v>0</v>
      </c>
      <c r="BY81" s="174">
        <v>43489</v>
      </c>
      <c r="BZ81" s="184" t="s">
        <v>34</v>
      </c>
      <c r="CA81" s="184">
        <v>0</v>
      </c>
      <c r="CB81" s="184">
        <v>0</v>
      </c>
      <c r="CC81" s="184" t="s">
        <v>21</v>
      </c>
      <c r="CD81" s="184">
        <v>2</v>
      </c>
      <c r="CE81" s="184">
        <v>0</v>
      </c>
      <c r="CF81" s="184">
        <v>0</v>
      </c>
      <c r="CG81" s="185">
        <v>43489</v>
      </c>
      <c r="CH81" s="183" t="s">
        <v>8089</v>
      </c>
      <c r="CI81" s="184" t="e">
        <v>#N/A</v>
      </c>
      <c r="CJ81" s="184" t="e">
        <v>#N/A</v>
      </c>
      <c r="CK81" s="184" t="e">
        <v>#N/A</v>
      </c>
      <c r="CL81" s="184" t="e">
        <v>#N/A</v>
      </c>
      <c r="CM81" s="184" t="e">
        <v>#N/A</v>
      </c>
      <c r="CN81" s="184" t="e">
        <v>#N/A</v>
      </c>
      <c r="CO81" s="186" t="e">
        <v>#N/A</v>
      </c>
      <c r="CP81" s="184" t="s">
        <v>39</v>
      </c>
      <c r="CQ81" s="177">
        <v>1214</v>
      </c>
      <c r="CR81" s="177" t="s">
        <v>36</v>
      </c>
      <c r="CS81" s="177" t="s">
        <v>21</v>
      </c>
      <c r="CT81" s="177">
        <v>2</v>
      </c>
      <c r="CU81" s="177" t="s">
        <v>38</v>
      </c>
      <c r="CV81" s="177" t="s">
        <v>37</v>
      </c>
      <c r="CW81" s="174">
        <v>43489</v>
      </c>
      <c r="CX81" s="184" t="s">
        <v>1425</v>
      </c>
      <c r="CY81" s="181" t="s">
        <v>14</v>
      </c>
      <c r="CZ81" s="181" t="s">
        <v>14</v>
      </c>
      <c r="DA81" s="181" t="s">
        <v>14</v>
      </c>
      <c r="DB81" s="181" t="s">
        <v>14</v>
      </c>
      <c r="DC81" s="181" t="s">
        <v>1423</v>
      </c>
      <c r="DD81" s="181">
        <v>0</v>
      </c>
      <c r="DE81" s="187">
        <v>43769</v>
      </c>
      <c r="DF81" s="183" t="s">
        <v>1422</v>
      </c>
      <c r="DG81" s="173" t="s">
        <v>14</v>
      </c>
      <c r="DH81" s="177" t="s">
        <v>14</v>
      </c>
      <c r="DI81" s="177" t="s">
        <v>14</v>
      </c>
      <c r="DJ81" s="177" t="s">
        <v>14</v>
      </c>
      <c r="DK81" s="177" t="s">
        <v>1421</v>
      </c>
      <c r="DL81" s="177">
        <v>0</v>
      </c>
      <c r="DM81" s="174">
        <v>43769</v>
      </c>
      <c r="DN81" s="184" t="s">
        <v>1426</v>
      </c>
      <c r="DO81" s="181" t="s">
        <v>14</v>
      </c>
      <c r="DP81" s="184" t="s">
        <v>14</v>
      </c>
      <c r="DQ81" s="184" t="s">
        <v>14</v>
      </c>
      <c r="DR81" s="184" t="s">
        <v>14</v>
      </c>
      <c r="DS81" s="184" t="s">
        <v>1423</v>
      </c>
      <c r="DT81" s="184">
        <v>0</v>
      </c>
      <c r="DU81" s="185">
        <v>43769</v>
      </c>
      <c r="DV81" s="183" t="s">
        <v>1424</v>
      </c>
      <c r="DW81" s="173" t="s">
        <v>14</v>
      </c>
      <c r="DX81" s="177" t="s">
        <v>14</v>
      </c>
      <c r="DY81" s="177" t="s">
        <v>14</v>
      </c>
      <c r="DZ81" s="177" t="s">
        <v>14</v>
      </c>
      <c r="EA81" s="177" t="s">
        <v>1423</v>
      </c>
      <c r="EB81" s="177">
        <v>0</v>
      </c>
      <c r="EC81" s="174">
        <v>43769</v>
      </c>
      <c r="ED81" s="184" t="s">
        <v>51</v>
      </c>
      <c r="EE81" s="181">
        <v>0</v>
      </c>
      <c r="EF81" s="184">
        <v>0</v>
      </c>
      <c r="EG81" s="184" t="s">
        <v>41</v>
      </c>
      <c r="EH81" s="184">
        <v>1</v>
      </c>
      <c r="EI81" s="184">
        <v>0</v>
      </c>
      <c r="EJ81" s="184">
        <v>0</v>
      </c>
      <c r="EK81" s="185">
        <v>43489</v>
      </c>
      <c r="EL81" s="183" t="s">
        <v>42</v>
      </c>
      <c r="EM81" s="173">
        <v>0</v>
      </c>
      <c r="EN81" s="177">
        <v>0</v>
      </c>
      <c r="EO81" s="177" t="s">
        <v>41</v>
      </c>
      <c r="EP81" s="177">
        <v>1</v>
      </c>
      <c r="EQ81" s="177">
        <v>0</v>
      </c>
      <c r="ER81" s="177">
        <v>0</v>
      </c>
      <c r="ES81" s="174">
        <v>43489</v>
      </c>
      <c r="ET81" s="184" t="s">
        <v>2977</v>
      </c>
      <c r="EU81" s="184">
        <v>26</v>
      </c>
      <c r="EV81" s="184" t="s">
        <v>2974</v>
      </c>
      <c r="EW81" s="184" t="s">
        <v>59</v>
      </c>
      <c r="EX81" s="184">
        <v>3</v>
      </c>
      <c r="EY81" s="184" t="s">
        <v>2976</v>
      </c>
      <c r="EZ81" s="184" t="s">
        <v>2975</v>
      </c>
      <c r="FA81" s="185">
        <v>44224</v>
      </c>
      <c r="FB81" s="183" t="s">
        <v>35</v>
      </c>
      <c r="FC81" s="177">
        <v>1</v>
      </c>
      <c r="FD81" s="177">
        <v>0</v>
      </c>
      <c r="FE81" s="177" t="s">
        <v>21</v>
      </c>
      <c r="FF81" s="177">
        <v>2</v>
      </c>
      <c r="FG81" s="177">
        <v>0</v>
      </c>
      <c r="FH81" s="177">
        <v>0</v>
      </c>
      <c r="FI81" s="174">
        <v>43489</v>
      </c>
      <c r="FJ81" s="183" t="s">
        <v>48</v>
      </c>
      <c r="FK81" s="184">
        <v>0</v>
      </c>
      <c r="FL81" s="184">
        <v>0</v>
      </c>
      <c r="FM81" s="184">
        <v>0</v>
      </c>
      <c r="FN81" s="184">
        <v>0</v>
      </c>
      <c r="FO81" s="184">
        <v>0</v>
      </c>
      <c r="FP81" s="181">
        <v>0</v>
      </c>
      <c r="FQ81" s="182">
        <v>43489</v>
      </c>
      <c r="FR81" s="183" t="s">
        <v>49</v>
      </c>
      <c r="FS81" s="177">
        <v>0</v>
      </c>
      <c r="FT81" s="177">
        <v>0</v>
      </c>
      <c r="FU81" s="177">
        <v>0</v>
      </c>
      <c r="FV81" s="177">
        <v>0</v>
      </c>
      <c r="FW81" s="177">
        <v>0</v>
      </c>
      <c r="FX81" s="177">
        <v>0</v>
      </c>
      <c r="FY81" s="174">
        <v>43489</v>
      </c>
      <c r="FZ81" s="184" t="s">
        <v>4764</v>
      </c>
      <c r="GA81" s="184">
        <v>2</v>
      </c>
      <c r="GB81" s="184" t="s">
        <v>4078</v>
      </c>
      <c r="GC81" s="184" t="s">
        <v>21</v>
      </c>
      <c r="GD81" s="184">
        <v>2</v>
      </c>
      <c r="GE81" s="184" t="s">
        <v>14</v>
      </c>
      <c r="GF81" s="184" t="s">
        <v>14</v>
      </c>
      <c r="GG81" s="185">
        <v>44355</v>
      </c>
      <c r="GH81" s="183" t="s">
        <v>4770</v>
      </c>
      <c r="GI81" s="177">
        <v>1</v>
      </c>
      <c r="GJ81" s="177" t="s">
        <v>4078</v>
      </c>
      <c r="GK81" s="177" t="s">
        <v>21</v>
      </c>
      <c r="GL81" s="177">
        <v>2</v>
      </c>
      <c r="GM81" s="177" t="s">
        <v>14</v>
      </c>
      <c r="GN81" s="177" t="s">
        <v>14</v>
      </c>
      <c r="GO81" s="174">
        <v>44355</v>
      </c>
      <c r="GP81" s="184" t="s">
        <v>4765</v>
      </c>
      <c r="GQ81" s="184">
        <v>2</v>
      </c>
      <c r="GR81" s="184" t="s">
        <v>4078</v>
      </c>
      <c r="GS81" s="184" t="s">
        <v>21</v>
      </c>
      <c r="GT81" s="184">
        <v>2</v>
      </c>
      <c r="GU81" s="184" t="s">
        <v>14</v>
      </c>
      <c r="GV81" s="184" t="s">
        <v>14</v>
      </c>
      <c r="GW81" s="185">
        <v>44355</v>
      </c>
      <c r="GX81" s="183" t="s">
        <v>5345</v>
      </c>
      <c r="GY81" s="177">
        <v>0</v>
      </c>
      <c r="GZ81" s="177" t="s">
        <v>4078</v>
      </c>
      <c r="HA81" s="177" t="s">
        <v>21</v>
      </c>
      <c r="HB81" s="177">
        <v>2</v>
      </c>
      <c r="HC81" s="177" t="s">
        <v>14</v>
      </c>
      <c r="HD81" s="177" t="s">
        <v>14</v>
      </c>
      <c r="HE81" s="174">
        <v>44361</v>
      </c>
      <c r="HF81" s="184" t="s">
        <v>4763</v>
      </c>
      <c r="HG81" s="184">
        <v>2</v>
      </c>
      <c r="HH81" s="184" t="s">
        <v>4078</v>
      </c>
      <c r="HI81" s="184" t="s">
        <v>21</v>
      </c>
      <c r="HJ81" s="184">
        <v>2</v>
      </c>
      <c r="HK81" s="184" t="s">
        <v>14</v>
      </c>
      <c r="HL81" s="184" t="s">
        <v>14</v>
      </c>
      <c r="HM81" s="185">
        <v>44355</v>
      </c>
      <c r="HN81" s="183" t="s">
        <v>4769</v>
      </c>
      <c r="HO81" s="177">
        <v>2</v>
      </c>
      <c r="HP81" s="177" t="s">
        <v>4078</v>
      </c>
      <c r="HQ81" s="177" t="s">
        <v>21</v>
      </c>
      <c r="HR81" s="177">
        <v>2</v>
      </c>
      <c r="HS81" s="177" t="s">
        <v>14</v>
      </c>
      <c r="HT81" s="177" t="s">
        <v>14</v>
      </c>
      <c r="HU81" s="174">
        <v>44355</v>
      </c>
      <c r="HV81" s="184" t="s">
        <v>4766</v>
      </c>
      <c r="HW81" s="184">
        <v>0</v>
      </c>
      <c r="HX81" s="184" t="s">
        <v>4078</v>
      </c>
      <c r="HY81" s="184" t="s">
        <v>21</v>
      </c>
      <c r="HZ81" s="184">
        <v>2</v>
      </c>
      <c r="IA81" s="184" t="s">
        <v>14</v>
      </c>
      <c r="IB81" s="184" t="s">
        <v>14</v>
      </c>
      <c r="IC81" s="185">
        <v>44355</v>
      </c>
      <c r="ID81" s="183" t="s">
        <v>4768</v>
      </c>
      <c r="IE81" s="177">
        <v>0</v>
      </c>
      <c r="IF81" s="177" t="s">
        <v>4078</v>
      </c>
      <c r="IG81" s="177" t="s">
        <v>21</v>
      </c>
      <c r="IH81" s="177">
        <v>2</v>
      </c>
      <c r="II81" s="177" t="s">
        <v>14</v>
      </c>
      <c r="IJ81" s="177" t="s">
        <v>14</v>
      </c>
      <c r="IK81" s="174">
        <v>44355</v>
      </c>
      <c r="IL81" s="184" t="s">
        <v>4767</v>
      </c>
      <c r="IM81" s="184">
        <v>3</v>
      </c>
      <c r="IN81" s="184" t="s">
        <v>4078</v>
      </c>
      <c r="IO81" s="184" t="s">
        <v>21</v>
      </c>
      <c r="IP81" s="184">
        <v>2</v>
      </c>
      <c r="IQ81" s="184" t="s">
        <v>14</v>
      </c>
      <c r="IR81" s="184" t="s">
        <v>14</v>
      </c>
      <c r="IS81" s="185">
        <v>44355</v>
      </c>
    </row>
    <row r="82" spans="1:253" s="179" customFormat="1" ht="12.75" customHeight="1" x14ac:dyDescent="0.2">
      <c r="A82" s="179" t="s">
        <v>2658</v>
      </c>
      <c r="B82" s="179" t="s">
        <v>7738</v>
      </c>
      <c r="C82" s="179" t="s">
        <v>2659</v>
      </c>
      <c r="D82" s="179" t="s">
        <v>32</v>
      </c>
      <c r="E82" s="179" t="s">
        <v>7318</v>
      </c>
      <c r="F82" s="179" t="s">
        <v>2692</v>
      </c>
      <c r="G82" s="172">
        <v>6444000</v>
      </c>
      <c r="H82" s="173" t="s">
        <v>2358</v>
      </c>
      <c r="I82" s="173" t="s">
        <v>21</v>
      </c>
      <c r="J82" s="173">
        <v>2</v>
      </c>
      <c r="K82" s="173" t="s">
        <v>2360</v>
      </c>
      <c r="L82" s="173" t="s">
        <v>2359</v>
      </c>
      <c r="M82" s="174">
        <v>44165</v>
      </c>
      <c r="N82" s="183" t="s">
        <v>2684</v>
      </c>
      <c r="O82" s="175">
        <v>92703</v>
      </c>
      <c r="P82" s="175" t="s">
        <v>2681</v>
      </c>
      <c r="Q82" s="175" t="s">
        <v>21</v>
      </c>
      <c r="R82" s="175">
        <v>2</v>
      </c>
      <c r="S82" s="175" t="s">
        <v>2683</v>
      </c>
      <c r="T82" s="175" t="s">
        <v>2682</v>
      </c>
      <c r="U82" s="176">
        <v>44165</v>
      </c>
      <c r="V82" s="183" t="s">
        <v>2689</v>
      </c>
      <c r="W82" s="173">
        <v>2661000</v>
      </c>
      <c r="X82" s="173" t="s">
        <v>2681</v>
      </c>
      <c r="Y82" s="173" t="s">
        <v>21</v>
      </c>
      <c r="Z82" s="173">
        <v>2</v>
      </c>
      <c r="AA82" s="173" t="s">
        <v>2688</v>
      </c>
      <c r="AB82" s="173" t="s">
        <v>2682</v>
      </c>
      <c r="AC82" s="174">
        <v>44165</v>
      </c>
      <c r="AD82" s="183" t="s">
        <v>2983</v>
      </c>
      <c r="AE82" s="181">
        <v>1800000</v>
      </c>
      <c r="AF82" s="181" t="s">
        <v>2980</v>
      </c>
      <c r="AG82" s="181" t="s">
        <v>21</v>
      </c>
      <c r="AH82" s="181">
        <v>2</v>
      </c>
      <c r="AI82" s="181" t="s">
        <v>2982</v>
      </c>
      <c r="AJ82" s="181" t="s">
        <v>2981</v>
      </c>
      <c r="AK82" s="182">
        <v>44224</v>
      </c>
      <c r="AL82" s="183" t="s">
        <v>2687</v>
      </c>
      <c r="AM82" s="173">
        <v>73000</v>
      </c>
      <c r="AN82" s="173" t="s">
        <v>2681</v>
      </c>
      <c r="AO82" s="173" t="s">
        <v>21</v>
      </c>
      <c r="AP82" s="173">
        <v>2</v>
      </c>
      <c r="AQ82" s="173" t="s">
        <v>2686</v>
      </c>
      <c r="AR82" s="173" t="s">
        <v>2661</v>
      </c>
      <c r="AS82" s="174">
        <v>44165</v>
      </c>
      <c r="AT82" s="184" t="s">
        <v>2680</v>
      </c>
      <c r="AU82" s="181" t="s">
        <v>14</v>
      </c>
      <c r="AV82" s="181" t="s">
        <v>14</v>
      </c>
      <c r="AW82" s="181" t="s">
        <v>14</v>
      </c>
      <c r="AX82" s="181" t="s">
        <v>14</v>
      </c>
      <c r="AY82" s="181" t="s">
        <v>14</v>
      </c>
      <c r="AZ82" s="181" t="s">
        <v>14</v>
      </c>
      <c r="BA82" s="182">
        <v>44165</v>
      </c>
      <c r="BB82" s="183" t="s">
        <v>2679</v>
      </c>
      <c r="BC82" s="173" t="s">
        <v>14</v>
      </c>
      <c r="BD82" s="173" t="s">
        <v>14</v>
      </c>
      <c r="BE82" s="173" t="s">
        <v>14</v>
      </c>
      <c r="BF82" s="173" t="s">
        <v>14</v>
      </c>
      <c r="BG82" s="173" t="s">
        <v>14</v>
      </c>
      <c r="BH82" s="173" t="s">
        <v>14</v>
      </c>
      <c r="BI82" s="174">
        <v>44165</v>
      </c>
      <c r="BJ82" s="184" t="s">
        <v>2678</v>
      </c>
      <c r="BK82" s="184">
        <v>23</v>
      </c>
      <c r="BL82" s="184" t="s">
        <v>2675</v>
      </c>
      <c r="BM82" s="184" t="s">
        <v>21</v>
      </c>
      <c r="BN82" s="184">
        <v>2</v>
      </c>
      <c r="BO82" s="184" t="s">
        <v>2677</v>
      </c>
      <c r="BP82" s="181" t="s">
        <v>2676</v>
      </c>
      <c r="BQ82" s="185">
        <v>44165</v>
      </c>
      <c r="BR82" s="183" t="s">
        <v>2663</v>
      </c>
      <c r="BS82" s="177">
        <v>8000</v>
      </c>
      <c r="BT82" s="177" t="s">
        <v>2660</v>
      </c>
      <c r="BU82" s="177" t="s">
        <v>21</v>
      </c>
      <c r="BV82" s="177">
        <v>2</v>
      </c>
      <c r="BW82" s="177" t="s">
        <v>2662</v>
      </c>
      <c r="BX82" s="177" t="s">
        <v>2661</v>
      </c>
      <c r="BY82" s="174">
        <v>44165</v>
      </c>
      <c r="BZ82" s="184" t="s">
        <v>2667</v>
      </c>
      <c r="CA82" s="184">
        <v>5890</v>
      </c>
      <c r="CB82" s="184" t="s">
        <v>2664</v>
      </c>
      <c r="CC82" s="184" t="s">
        <v>21</v>
      </c>
      <c r="CD82" s="184">
        <v>2</v>
      </c>
      <c r="CE82" s="184" t="s">
        <v>2666</v>
      </c>
      <c r="CF82" s="184" t="s">
        <v>2665</v>
      </c>
      <c r="CG82" s="185">
        <v>44165</v>
      </c>
      <c r="CH82" s="183" t="s">
        <v>8090</v>
      </c>
      <c r="CI82" s="184" t="e">
        <v>#N/A</v>
      </c>
      <c r="CJ82" s="184" t="e">
        <v>#N/A</v>
      </c>
      <c r="CK82" s="184" t="e">
        <v>#N/A</v>
      </c>
      <c r="CL82" s="184" t="e">
        <v>#N/A</v>
      </c>
      <c r="CM82" s="184" t="e">
        <v>#N/A</v>
      </c>
      <c r="CN82" s="184" t="e">
        <v>#N/A</v>
      </c>
      <c r="CO82" s="186" t="e">
        <v>#N/A</v>
      </c>
      <c r="CP82" s="184" t="s">
        <v>2671</v>
      </c>
      <c r="CQ82" s="177" t="s">
        <v>14</v>
      </c>
      <c r="CR82" s="177" t="s">
        <v>14</v>
      </c>
      <c r="CS82" s="177" t="s">
        <v>14</v>
      </c>
      <c r="CT82" s="177" t="s">
        <v>14</v>
      </c>
      <c r="CU82" s="177" t="s">
        <v>14</v>
      </c>
      <c r="CV82" s="177" t="s">
        <v>14</v>
      </c>
      <c r="CW82" s="174">
        <v>44165</v>
      </c>
      <c r="CX82" s="184" t="s">
        <v>2690</v>
      </c>
      <c r="CY82" s="181">
        <v>73000</v>
      </c>
      <c r="CZ82" s="181" t="s">
        <v>2672</v>
      </c>
      <c r="DA82" s="181" t="s">
        <v>21</v>
      </c>
      <c r="DB82" s="181">
        <v>2</v>
      </c>
      <c r="DC82" s="181" t="s">
        <v>2631</v>
      </c>
      <c r="DD82" s="181" t="s">
        <v>2673</v>
      </c>
      <c r="DE82" s="187">
        <v>44165</v>
      </c>
      <c r="DF82" s="183" t="s">
        <v>2986</v>
      </c>
      <c r="DG82" s="173">
        <v>861000</v>
      </c>
      <c r="DH82" s="177" t="s">
        <v>2984</v>
      </c>
      <c r="DI82" s="177" t="s">
        <v>21</v>
      </c>
      <c r="DJ82" s="177">
        <v>2</v>
      </c>
      <c r="DK82" s="177" t="s">
        <v>2631</v>
      </c>
      <c r="DL82" s="177" t="s">
        <v>2985</v>
      </c>
      <c r="DM82" s="174">
        <v>44224</v>
      </c>
      <c r="DN82" s="184" t="s">
        <v>2987</v>
      </c>
      <c r="DO82" s="181">
        <v>1727000</v>
      </c>
      <c r="DP82" s="184" t="s">
        <v>2984</v>
      </c>
      <c r="DQ82" s="184" t="s">
        <v>21</v>
      </c>
      <c r="DR82" s="184">
        <v>2</v>
      </c>
      <c r="DS82" s="184" t="s">
        <v>2631</v>
      </c>
      <c r="DT82" s="184" t="s">
        <v>2985</v>
      </c>
      <c r="DU82" s="185">
        <v>44224</v>
      </c>
      <c r="DV82" s="183" t="s">
        <v>2685</v>
      </c>
      <c r="DW82" s="173">
        <v>73000</v>
      </c>
      <c r="DX82" s="177" t="s">
        <v>2672</v>
      </c>
      <c r="DY82" s="177" t="s">
        <v>21</v>
      </c>
      <c r="DZ82" s="177">
        <v>2</v>
      </c>
      <c r="EA82" s="177" t="s">
        <v>2631</v>
      </c>
      <c r="EB82" s="177" t="s">
        <v>2673</v>
      </c>
      <c r="EC82" s="174">
        <v>44165</v>
      </c>
      <c r="ED82" s="184" t="s">
        <v>2691</v>
      </c>
      <c r="EE82" s="181">
        <v>0</v>
      </c>
      <c r="EF82" s="184" t="s">
        <v>2672</v>
      </c>
      <c r="EG82" s="184" t="s">
        <v>21</v>
      </c>
      <c r="EH82" s="184">
        <v>2</v>
      </c>
      <c r="EI82" s="184" t="s">
        <v>2631</v>
      </c>
      <c r="EJ82" s="184" t="s">
        <v>2673</v>
      </c>
      <c r="EK82" s="185">
        <v>44165</v>
      </c>
      <c r="EL82" s="183" t="s">
        <v>2674</v>
      </c>
      <c r="EM82" s="173">
        <v>0</v>
      </c>
      <c r="EN82" s="177" t="s">
        <v>2672</v>
      </c>
      <c r="EO82" s="177" t="s">
        <v>21</v>
      </c>
      <c r="EP82" s="177">
        <v>2</v>
      </c>
      <c r="EQ82" s="177" t="s">
        <v>2631</v>
      </c>
      <c r="ER82" s="177" t="s">
        <v>2673</v>
      </c>
      <c r="ES82" s="174">
        <v>44165</v>
      </c>
      <c r="ET82" s="184" t="s">
        <v>2979</v>
      </c>
      <c r="EU82" s="184">
        <v>26</v>
      </c>
      <c r="EV82" s="184" t="s">
        <v>2974</v>
      </c>
      <c r="EW82" s="184" t="s">
        <v>59</v>
      </c>
      <c r="EX82" s="184">
        <v>3</v>
      </c>
      <c r="EY82" s="184" t="s">
        <v>2976</v>
      </c>
      <c r="EZ82" s="184" t="s">
        <v>2978</v>
      </c>
      <c r="FA82" s="185">
        <v>44224</v>
      </c>
      <c r="FB82" s="183" t="s">
        <v>2670</v>
      </c>
      <c r="FC82" s="177">
        <v>3</v>
      </c>
      <c r="FD82" s="177">
        <v>0</v>
      </c>
      <c r="FE82" s="177" t="s">
        <v>21</v>
      </c>
      <c r="FF82" s="177">
        <v>2</v>
      </c>
      <c r="FG82" s="177" t="s">
        <v>2669</v>
      </c>
      <c r="FH82" s="177" t="s">
        <v>2668</v>
      </c>
      <c r="FI82" s="174">
        <v>44165</v>
      </c>
      <c r="FJ82" s="183" t="s">
        <v>8091</v>
      </c>
      <c r="FK82" s="184" t="e">
        <v>#N/A</v>
      </c>
      <c r="FL82" s="184" t="e">
        <v>#N/A</v>
      </c>
      <c r="FM82" s="184" t="e">
        <v>#N/A</v>
      </c>
      <c r="FN82" s="184" t="e">
        <v>#N/A</v>
      </c>
      <c r="FO82" s="184" t="e">
        <v>#N/A</v>
      </c>
      <c r="FP82" s="181" t="e">
        <v>#N/A</v>
      </c>
      <c r="FQ82" s="182" t="e">
        <v>#N/A</v>
      </c>
      <c r="FR82" s="183" t="s">
        <v>8092</v>
      </c>
      <c r="FS82" s="177" t="e">
        <v>#N/A</v>
      </c>
      <c r="FT82" s="177" t="e">
        <v>#N/A</v>
      </c>
      <c r="FU82" s="177" t="e">
        <v>#N/A</v>
      </c>
      <c r="FV82" s="177" t="e">
        <v>#N/A</v>
      </c>
      <c r="FW82" s="177" t="e">
        <v>#N/A</v>
      </c>
      <c r="FX82" s="177" t="e">
        <v>#N/A</v>
      </c>
      <c r="FY82" s="174" t="e">
        <v>#N/A</v>
      </c>
      <c r="FZ82" s="184" t="s">
        <v>5347</v>
      </c>
      <c r="GA82" s="184">
        <v>2</v>
      </c>
      <c r="GB82" s="184" t="s">
        <v>4078</v>
      </c>
      <c r="GC82" s="184" t="s">
        <v>21</v>
      </c>
      <c r="GD82" s="184">
        <v>2</v>
      </c>
      <c r="GE82" s="184" t="s">
        <v>14</v>
      </c>
      <c r="GF82" s="184" t="s">
        <v>14</v>
      </c>
      <c r="GG82" s="185">
        <v>44361</v>
      </c>
      <c r="GH82" s="183" t="s">
        <v>5353</v>
      </c>
      <c r="GI82" s="177">
        <v>1</v>
      </c>
      <c r="GJ82" s="177" t="s">
        <v>4078</v>
      </c>
      <c r="GK82" s="177" t="s">
        <v>21</v>
      </c>
      <c r="GL82" s="177">
        <v>2</v>
      </c>
      <c r="GM82" s="177" t="s">
        <v>14</v>
      </c>
      <c r="GN82" s="177" t="s">
        <v>14</v>
      </c>
      <c r="GO82" s="174">
        <v>44361</v>
      </c>
      <c r="GP82" s="184" t="s">
        <v>5348</v>
      </c>
      <c r="GQ82" s="184">
        <v>2</v>
      </c>
      <c r="GR82" s="184" t="s">
        <v>4078</v>
      </c>
      <c r="GS82" s="184" t="s">
        <v>21</v>
      </c>
      <c r="GT82" s="184">
        <v>2</v>
      </c>
      <c r="GU82" s="184" t="s">
        <v>14</v>
      </c>
      <c r="GV82" s="184" t="s">
        <v>14</v>
      </c>
      <c r="GW82" s="185">
        <v>44361</v>
      </c>
      <c r="GX82" s="183" t="s">
        <v>5354</v>
      </c>
      <c r="GY82" s="177">
        <v>0</v>
      </c>
      <c r="GZ82" s="177" t="s">
        <v>4078</v>
      </c>
      <c r="HA82" s="177" t="s">
        <v>21</v>
      </c>
      <c r="HB82" s="177">
        <v>2</v>
      </c>
      <c r="HC82" s="177" t="s">
        <v>14</v>
      </c>
      <c r="HD82" s="177" t="s">
        <v>14</v>
      </c>
      <c r="HE82" s="174">
        <v>44361</v>
      </c>
      <c r="HF82" s="184" t="s">
        <v>5346</v>
      </c>
      <c r="HG82" s="184">
        <v>2</v>
      </c>
      <c r="HH82" s="184" t="s">
        <v>4078</v>
      </c>
      <c r="HI82" s="184" t="s">
        <v>21</v>
      </c>
      <c r="HJ82" s="184">
        <v>2</v>
      </c>
      <c r="HK82" s="184" t="s">
        <v>14</v>
      </c>
      <c r="HL82" s="184" t="s">
        <v>14</v>
      </c>
      <c r="HM82" s="185">
        <v>44361</v>
      </c>
      <c r="HN82" s="183" t="s">
        <v>5352</v>
      </c>
      <c r="HO82" s="177">
        <v>2</v>
      </c>
      <c r="HP82" s="177" t="s">
        <v>4078</v>
      </c>
      <c r="HQ82" s="177" t="s">
        <v>21</v>
      </c>
      <c r="HR82" s="177">
        <v>2</v>
      </c>
      <c r="HS82" s="177" t="s">
        <v>14</v>
      </c>
      <c r="HT82" s="177" t="s">
        <v>14</v>
      </c>
      <c r="HU82" s="174">
        <v>44361</v>
      </c>
      <c r="HV82" s="184" t="s">
        <v>5349</v>
      </c>
      <c r="HW82" s="184">
        <v>0</v>
      </c>
      <c r="HX82" s="184" t="s">
        <v>4078</v>
      </c>
      <c r="HY82" s="184" t="s">
        <v>21</v>
      </c>
      <c r="HZ82" s="184">
        <v>2</v>
      </c>
      <c r="IA82" s="184" t="s">
        <v>14</v>
      </c>
      <c r="IB82" s="184" t="s">
        <v>14</v>
      </c>
      <c r="IC82" s="185">
        <v>44361</v>
      </c>
      <c r="ID82" s="183" t="s">
        <v>5351</v>
      </c>
      <c r="IE82" s="177">
        <v>0</v>
      </c>
      <c r="IF82" s="177" t="s">
        <v>4078</v>
      </c>
      <c r="IG82" s="177" t="s">
        <v>21</v>
      </c>
      <c r="IH82" s="177">
        <v>2</v>
      </c>
      <c r="II82" s="177" t="s">
        <v>14</v>
      </c>
      <c r="IJ82" s="177" t="s">
        <v>14</v>
      </c>
      <c r="IK82" s="174">
        <v>44361</v>
      </c>
      <c r="IL82" s="184" t="s">
        <v>5350</v>
      </c>
      <c r="IM82" s="184">
        <v>3</v>
      </c>
      <c r="IN82" s="184" t="s">
        <v>4078</v>
      </c>
      <c r="IO82" s="184" t="s">
        <v>21</v>
      </c>
      <c r="IP82" s="184">
        <v>2</v>
      </c>
      <c r="IQ82" s="184" t="s">
        <v>14</v>
      </c>
      <c r="IR82" s="184" t="s">
        <v>14</v>
      </c>
      <c r="IS82" s="185">
        <v>44361</v>
      </c>
    </row>
    <row r="83" spans="1:253" s="179" customFormat="1" ht="12.75" customHeight="1" x14ac:dyDescent="0.2">
      <c r="A83" s="179" t="s">
        <v>217</v>
      </c>
      <c r="B83" s="179" t="s">
        <v>7672</v>
      </c>
      <c r="C83" s="179" t="s">
        <v>218</v>
      </c>
      <c r="D83" s="179" t="s">
        <v>219</v>
      </c>
      <c r="E83" s="179" t="s">
        <v>7331</v>
      </c>
      <c r="F83" s="179" t="s">
        <v>3986</v>
      </c>
      <c r="G83" s="172">
        <v>225200000</v>
      </c>
      <c r="H83" s="173" t="s">
        <v>1763</v>
      </c>
      <c r="I83" s="173" t="s">
        <v>21</v>
      </c>
      <c r="J83" s="173">
        <v>2</v>
      </c>
      <c r="K83" s="173" t="s">
        <v>3985</v>
      </c>
      <c r="L83" s="173" t="s">
        <v>3984</v>
      </c>
      <c r="M83" s="174">
        <v>44326</v>
      </c>
      <c r="N83" s="183" t="s">
        <v>3989</v>
      </c>
      <c r="O83" s="175">
        <v>796100</v>
      </c>
      <c r="P83" s="175" t="s">
        <v>1794</v>
      </c>
      <c r="Q83" s="175" t="s">
        <v>41</v>
      </c>
      <c r="R83" s="175">
        <v>1</v>
      </c>
      <c r="S83" s="175" t="s">
        <v>3988</v>
      </c>
      <c r="T83" s="175" t="s">
        <v>3987</v>
      </c>
      <c r="U83" s="176">
        <v>44326</v>
      </c>
      <c r="V83" s="183" t="s">
        <v>3992</v>
      </c>
      <c r="W83" s="173">
        <v>225200000</v>
      </c>
      <c r="X83" s="173" t="s">
        <v>3990</v>
      </c>
      <c r="Y83" s="173" t="s">
        <v>21</v>
      </c>
      <c r="Z83" s="173">
        <v>2</v>
      </c>
      <c r="AA83" s="173" t="s">
        <v>3991</v>
      </c>
      <c r="AB83" s="173" t="s">
        <v>3984</v>
      </c>
      <c r="AC83" s="174">
        <v>44326</v>
      </c>
      <c r="AD83" s="183" t="s">
        <v>4205</v>
      </c>
      <c r="AE83" s="181">
        <v>144769000</v>
      </c>
      <c r="AF83" s="181" t="s">
        <v>4202</v>
      </c>
      <c r="AG83" s="181" t="s">
        <v>59</v>
      </c>
      <c r="AH83" s="181">
        <v>3</v>
      </c>
      <c r="AI83" s="181" t="s">
        <v>4204</v>
      </c>
      <c r="AJ83" s="181" t="s">
        <v>4203</v>
      </c>
      <c r="AK83" s="182">
        <v>44346</v>
      </c>
      <c r="AL83" s="183" t="s">
        <v>3996</v>
      </c>
      <c r="AM83" s="173">
        <v>21037000</v>
      </c>
      <c r="AN83" s="173" t="s">
        <v>3993</v>
      </c>
      <c r="AO83" s="173" t="s">
        <v>59</v>
      </c>
      <c r="AP83" s="173">
        <v>3</v>
      </c>
      <c r="AQ83" s="173" t="s">
        <v>3995</v>
      </c>
      <c r="AR83" s="173" t="s">
        <v>3994</v>
      </c>
      <c r="AS83" s="174">
        <v>44326</v>
      </c>
      <c r="AT83" s="184" t="s">
        <v>1399</v>
      </c>
      <c r="AU83" s="181" t="s">
        <v>14</v>
      </c>
      <c r="AV83" s="181" t="s">
        <v>14</v>
      </c>
      <c r="AW83" s="181" t="s">
        <v>14</v>
      </c>
      <c r="AX83" s="181" t="s">
        <v>14</v>
      </c>
      <c r="AY83" s="181" t="s">
        <v>1398</v>
      </c>
      <c r="AZ83" s="181" t="s">
        <v>14</v>
      </c>
      <c r="BA83" s="182">
        <v>43742</v>
      </c>
      <c r="BB83" s="183" t="s">
        <v>1397</v>
      </c>
      <c r="BC83" s="173" t="s">
        <v>14</v>
      </c>
      <c r="BD83" s="173" t="s">
        <v>14</v>
      </c>
      <c r="BE83" s="173" t="s">
        <v>14</v>
      </c>
      <c r="BF83" s="173" t="s">
        <v>14</v>
      </c>
      <c r="BG83" s="173" t="s">
        <v>1396</v>
      </c>
      <c r="BH83" s="173" t="s">
        <v>14</v>
      </c>
      <c r="BI83" s="174">
        <v>43742</v>
      </c>
      <c r="BJ83" s="184" t="s">
        <v>6003</v>
      </c>
      <c r="BK83" s="184">
        <v>539</v>
      </c>
      <c r="BL83" s="184" t="s">
        <v>5999</v>
      </c>
      <c r="BM83" s="184" t="s">
        <v>21</v>
      </c>
      <c r="BN83" s="184">
        <v>2</v>
      </c>
      <c r="BO83" s="184" t="s">
        <v>6002</v>
      </c>
      <c r="BP83" s="181" t="s">
        <v>720</v>
      </c>
      <c r="BQ83" s="185">
        <v>44377</v>
      </c>
      <c r="BR83" s="183" t="s">
        <v>221</v>
      </c>
      <c r="BS83" s="177" t="s">
        <v>14</v>
      </c>
      <c r="BT83" s="177" t="s">
        <v>14</v>
      </c>
      <c r="BU83" s="177" t="s">
        <v>14</v>
      </c>
      <c r="BV83" s="177" t="s">
        <v>14</v>
      </c>
      <c r="BW83" s="177" t="s">
        <v>220</v>
      </c>
      <c r="BX83" s="177" t="s">
        <v>14</v>
      </c>
      <c r="BY83" s="174">
        <v>43503</v>
      </c>
      <c r="BZ83" s="184" t="s">
        <v>222</v>
      </c>
      <c r="CA83" s="184" t="s">
        <v>14</v>
      </c>
      <c r="CB83" s="184" t="s">
        <v>14</v>
      </c>
      <c r="CC83" s="184" t="s">
        <v>14</v>
      </c>
      <c r="CD83" s="184" t="s">
        <v>14</v>
      </c>
      <c r="CE83" s="184" t="s">
        <v>220</v>
      </c>
      <c r="CF83" s="184" t="s">
        <v>14</v>
      </c>
      <c r="CG83" s="185">
        <v>43503</v>
      </c>
      <c r="CH83" s="183" t="s">
        <v>8093</v>
      </c>
      <c r="CI83" s="184" t="e">
        <v>#N/A</v>
      </c>
      <c r="CJ83" s="184" t="e">
        <v>#N/A</v>
      </c>
      <c r="CK83" s="184" t="e">
        <v>#N/A</v>
      </c>
      <c r="CL83" s="184" t="e">
        <v>#N/A</v>
      </c>
      <c r="CM83" s="184" t="e">
        <v>#N/A</v>
      </c>
      <c r="CN83" s="184" t="e">
        <v>#N/A</v>
      </c>
      <c r="CO83" s="186" t="e">
        <v>#N/A</v>
      </c>
      <c r="CP83" s="184" t="s">
        <v>229</v>
      </c>
      <c r="CQ83" s="177" t="s">
        <v>14</v>
      </c>
      <c r="CR83" s="177" t="s">
        <v>226</v>
      </c>
      <c r="CS83" s="177" t="s">
        <v>14</v>
      </c>
      <c r="CT83" s="177" t="s">
        <v>14</v>
      </c>
      <c r="CU83" s="177" t="s">
        <v>228</v>
      </c>
      <c r="CV83" s="177" t="s">
        <v>227</v>
      </c>
      <c r="CW83" s="174">
        <v>43503</v>
      </c>
      <c r="CX83" s="184" t="s">
        <v>4206</v>
      </c>
      <c r="CY83" s="181">
        <v>11000000</v>
      </c>
      <c r="CZ83" s="181" t="s">
        <v>4207</v>
      </c>
      <c r="DA83" s="181" t="s">
        <v>59</v>
      </c>
      <c r="DB83" s="181">
        <v>3</v>
      </c>
      <c r="DC83" s="181" t="s">
        <v>4209</v>
      </c>
      <c r="DD83" s="181" t="s">
        <v>4208</v>
      </c>
      <c r="DE83" s="187">
        <v>44346</v>
      </c>
      <c r="DF83" s="183" t="s">
        <v>4210</v>
      </c>
      <c r="DG83" s="173">
        <v>80431000</v>
      </c>
      <c r="DH83" s="177" t="s">
        <v>4207</v>
      </c>
      <c r="DI83" s="177" t="s">
        <v>59</v>
      </c>
      <c r="DJ83" s="177">
        <v>3</v>
      </c>
      <c r="DK83" s="177" t="s">
        <v>4209</v>
      </c>
      <c r="DL83" s="177" t="s">
        <v>4208</v>
      </c>
      <c r="DM83" s="174">
        <v>44346</v>
      </c>
      <c r="DN83" s="184" t="s">
        <v>4211</v>
      </c>
      <c r="DO83" s="181">
        <v>133769000</v>
      </c>
      <c r="DP83" s="184" t="s">
        <v>4207</v>
      </c>
      <c r="DQ83" s="184" t="s">
        <v>59</v>
      </c>
      <c r="DR83" s="184">
        <v>3</v>
      </c>
      <c r="DS83" s="184" t="s">
        <v>4209</v>
      </c>
      <c r="DT83" s="184" t="s">
        <v>4208</v>
      </c>
      <c r="DU83" s="185">
        <v>44346</v>
      </c>
      <c r="DV83" s="183" t="s">
        <v>4212</v>
      </c>
      <c r="DW83" s="173">
        <v>10443000</v>
      </c>
      <c r="DX83" s="177" t="s">
        <v>4207</v>
      </c>
      <c r="DY83" s="177" t="s">
        <v>59</v>
      </c>
      <c r="DZ83" s="177">
        <v>3</v>
      </c>
      <c r="EA83" s="177" t="s">
        <v>4209</v>
      </c>
      <c r="EB83" s="177" t="s">
        <v>4208</v>
      </c>
      <c r="EC83" s="174">
        <v>44346</v>
      </c>
      <c r="ED83" s="184" t="s">
        <v>4213</v>
      </c>
      <c r="EE83" s="181">
        <v>557000</v>
      </c>
      <c r="EF83" s="184" t="s">
        <v>4207</v>
      </c>
      <c r="EG83" s="184" t="s">
        <v>59</v>
      </c>
      <c r="EH83" s="184">
        <v>3</v>
      </c>
      <c r="EI83" s="184" t="s">
        <v>4209</v>
      </c>
      <c r="EJ83" s="184" t="s">
        <v>4208</v>
      </c>
      <c r="EK83" s="185">
        <v>44346</v>
      </c>
      <c r="EL83" s="183" t="s">
        <v>4214</v>
      </c>
      <c r="EM83" s="173">
        <v>0</v>
      </c>
      <c r="EN83" s="177" t="s">
        <v>4207</v>
      </c>
      <c r="EO83" s="177" t="s">
        <v>59</v>
      </c>
      <c r="EP83" s="177">
        <v>3</v>
      </c>
      <c r="EQ83" s="177" t="s">
        <v>4209</v>
      </c>
      <c r="ER83" s="177" t="s">
        <v>4208</v>
      </c>
      <c r="ES83" s="174">
        <v>44346</v>
      </c>
      <c r="ET83" s="184" t="s">
        <v>6005</v>
      </c>
      <c r="EU83" s="184">
        <v>553</v>
      </c>
      <c r="EV83" s="184" t="s">
        <v>5999</v>
      </c>
      <c r="EW83" s="184" t="s">
        <v>21</v>
      </c>
      <c r="EX83" s="184">
        <v>2</v>
      </c>
      <c r="EY83" s="184" t="s">
        <v>6004</v>
      </c>
      <c r="EZ83" s="184" t="s">
        <v>720</v>
      </c>
      <c r="FA83" s="185">
        <v>44377</v>
      </c>
      <c r="FB83" s="183" t="s">
        <v>225</v>
      </c>
      <c r="FC83" s="177">
        <v>5</v>
      </c>
      <c r="FD83" s="177" t="s">
        <v>223</v>
      </c>
      <c r="FE83" s="177" t="s">
        <v>41</v>
      </c>
      <c r="FF83" s="177">
        <v>1</v>
      </c>
      <c r="FG83" s="177" t="s">
        <v>224</v>
      </c>
      <c r="FH83" s="177">
        <v>0</v>
      </c>
      <c r="FI83" s="174">
        <v>43503</v>
      </c>
      <c r="FJ83" s="183" t="s">
        <v>1021</v>
      </c>
      <c r="FK83" s="184" t="s">
        <v>14</v>
      </c>
      <c r="FL83" s="184" t="s">
        <v>1016</v>
      </c>
      <c r="FM83" s="184" t="s">
        <v>14</v>
      </c>
      <c r="FN83" s="184" t="s">
        <v>14</v>
      </c>
      <c r="FO83" s="184" t="s">
        <v>1020</v>
      </c>
      <c r="FP83" s="181" t="s">
        <v>1017</v>
      </c>
      <c r="FQ83" s="182">
        <v>43578</v>
      </c>
      <c r="FR83" s="183" t="s">
        <v>1022</v>
      </c>
      <c r="FS83" s="177" t="s">
        <v>14</v>
      </c>
      <c r="FT83" s="177" t="s">
        <v>1016</v>
      </c>
      <c r="FU83" s="177" t="s">
        <v>14</v>
      </c>
      <c r="FV83" s="177" t="s">
        <v>14</v>
      </c>
      <c r="FW83" s="177" t="s">
        <v>1020</v>
      </c>
      <c r="FX83" s="177" t="s">
        <v>1017</v>
      </c>
      <c r="FY83" s="174">
        <v>43578</v>
      </c>
      <c r="FZ83" s="184" t="s">
        <v>5135</v>
      </c>
      <c r="GA83" s="184">
        <v>2</v>
      </c>
      <c r="GB83" s="184" t="s">
        <v>4078</v>
      </c>
      <c r="GC83" s="184" t="s">
        <v>21</v>
      </c>
      <c r="GD83" s="184">
        <v>2</v>
      </c>
      <c r="GE83" s="184" t="s">
        <v>14</v>
      </c>
      <c r="GF83" s="184" t="s">
        <v>14</v>
      </c>
      <c r="GG83" s="185">
        <v>44358</v>
      </c>
      <c r="GH83" s="183" t="s">
        <v>5141</v>
      </c>
      <c r="GI83" s="177">
        <v>2</v>
      </c>
      <c r="GJ83" s="177" t="s">
        <v>4078</v>
      </c>
      <c r="GK83" s="177" t="s">
        <v>21</v>
      </c>
      <c r="GL83" s="177">
        <v>2</v>
      </c>
      <c r="GM83" s="177" t="s">
        <v>14</v>
      </c>
      <c r="GN83" s="177" t="s">
        <v>14</v>
      </c>
      <c r="GO83" s="174">
        <v>44358</v>
      </c>
      <c r="GP83" s="184" t="s">
        <v>5136</v>
      </c>
      <c r="GQ83" s="184">
        <v>2</v>
      </c>
      <c r="GR83" s="184" t="s">
        <v>4078</v>
      </c>
      <c r="GS83" s="184" t="s">
        <v>21</v>
      </c>
      <c r="GT83" s="184">
        <v>2</v>
      </c>
      <c r="GU83" s="184" t="s">
        <v>14</v>
      </c>
      <c r="GV83" s="184" t="s">
        <v>14</v>
      </c>
      <c r="GW83" s="185">
        <v>44358</v>
      </c>
      <c r="GX83" s="183" t="s">
        <v>5142</v>
      </c>
      <c r="GY83" s="177">
        <v>2</v>
      </c>
      <c r="GZ83" s="177" t="s">
        <v>4078</v>
      </c>
      <c r="HA83" s="177" t="s">
        <v>21</v>
      </c>
      <c r="HB83" s="177">
        <v>2</v>
      </c>
      <c r="HC83" s="177" t="s">
        <v>14</v>
      </c>
      <c r="HD83" s="177" t="s">
        <v>14</v>
      </c>
      <c r="HE83" s="174">
        <v>44358</v>
      </c>
      <c r="HF83" s="184" t="s">
        <v>5134</v>
      </c>
      <c r="HG83" s="184">
        <v>0</v>
      </c>
      <c r="HH83" s="184" t="s">
        <v>4078</v>
      </c>
      <c r="HI83" s="184" t="s">
        <v>21</v>
      </c>
      <c r="HJ83" s="184">
        <v>2</v>
      </c>
      <c r="HK83" s="184" t="s">
        <v>14</v>
      </c>
      <c r="HL83" s="184" t="s">
        <v>14</v>
      </c>
      <c r="HM83" s="185">
        <v>44358</v>
      </c>
      <c r="HN83" s="183" t="s">
        <v>5140</v>
      </c>
      <c r="HO83" s="177">
        <v>2</v>
      </c>
      <c r="HP83" s="177" t="s">
        <v>4078</v>
      </c>
      <c r="HQ83" s="177" t="s">
        <v>21</v>
      </c>
      <c r="HR83" s="177">
        <v>2</v>
      </c>
      <c r="HS83" s="177" t="s">
        <v>14</v>
      </c>
      <c r="HT83" s="177" t="s">
        <v>14</v>
      </c>
      <c r="HU83" s="174">
        <v>44358</v>
      </c>
      <c r="HV83" s="184" t="s">
        <v>5137</v>
      </c>
      <c r="HW83" s="184">
        <v>2</v>
      </c>
      <c r="HX83" s="184" t="s">
        <v>4078</v>
      </c>
      <c r="HY83" s="184" t="s">
        <v>21</v>
      </c>
      <c r="HZ83" s="184">
        <v>2</v>
      </c>
      <c r="IA83" s="184" t="s">
        <v>14</v>
      </c>
      <c r="IB83" s="184" t="s">
        <v>14</v>
      </c>
      <c r="IC83" s="185">
        <v>44358</v>
      </c>
      <c r="ID83" s="183" t="s">
        <v>5139</v>
      </c>
      <c r="IE83" s="177">
        <v>1</v>
      </c>
      <c r="IF83" s="177" t="s">
        <v>4078</v>
      </c>
      <c r="IG83" s="177" t="s">
        <v>21</v>
      </c>
      <c r="IH83" s="177">
        <v>2</v>
      </c>
      <c r="II83" s="177" t="s">
        <v>14</v>
      </c>
      <c r="IJ83" s="177" t="s">
        <v>14</v>
      </c>
      <c r="IK83" s="174">
        <v>44358</v>
      </c>
      <c r="IL83" s="184" t="s">
        <v>5138</v>
      </c>
      <c r="IM83" s="184">
        <v>1</v>
      </c>
      <c r="IN83" s="184" t="s">
        <v>4078</v>
      </c>
      <c r="IO83" s="184" t="s">
        <v>21</v>
      </c>
      <c r="IP83" s="184">
        <v>2</v>
      </c>
      <c r="IQ83" s="184" t="s">
        <v>14</v>
      </c>
      <c r="IR83" s="184" t="s">
        <v>14</v>
      </c>
      <c r="IS83" s="185">
        <v>44358</v>
      </c>
    </row>
    <row r="84" spans="1:253" s="179" customFormat="1" ht="12.75" customHeight="1" x14ac:dyDescent="0.2">
      <c r="A84" s="179" t="s">
        <v>908</v>
      </c>
      <c r="B84" s="179" t="s">
        <v>7677</v>
      </c>
      <c r="C84" s="179" t="s">
        <v>909</v>
      </c>
      <c r="D84" s="179" t="s">
        <v>219</v>
      </c>
      <c r="E84" s="179" t="s">
        <v>7331</v>
      </c>
      <c r="F84" s="179" t="s">
        <v>3997</v>
      </c>
      <c r="G84" s="172">
        <v>225200000</v>
      </c>
      <c r="H84" s="173" t="s">
        <v>1763</v>
      </c>
      <c r="I84" s="173" t="s">
        <v>21</v>
      </c>
      <c r="J84" s="173">
        <v>2</v>
      </c>
      <c r="K84" s="173" t="s">
        <v>3985</v>
      </c>
      <c r="L84" s="173" t="s">
        <v>3984</v>
      </c>
      <c r="M84" s="174">
        <v>44326</v>
      </c>
      <c r="N84" s="183" t="s">
        <v>1175</v>
      </c>
      <c r="O84" s="175">
        <v>13297</v>
      </c>
      <c r="P84" s="175" t="s">
        <v>1172</v>
      </c>
      <c r="Q84" s="175" t="s">
        <v>41</v>
      </c>
      <c r="R84" s="175">
        <v>1</v>
      </c>
      <c r="S84" s="175" t="s">
        <v>1174</v>
      </c>
      <c r="T84" s="175" t="s">
        <v>1173</v>
      </c>
      <c r="U84" s="176">
        <v>43605</v>
      </c>
      <c r="V84" s="183" t="s">
        <v>1177</v>
      </c>
      <c r="W84" s="173">
        <v>4450000</v>
      </c>
      <c r="X84" s="173" t="s">
        <v>1172</v>
      </c>
      <c r="Y84" s="173" t="s">
        <v>21</v>
      </c>
      <c r="Z84" s="173">
        <v>2</v>
      </c>
      <c r="AA84" s="173" t="s">
        <v>1176</v>
      </c>
      <c r="AB84" s="173" t="s">
        <v>1173</v>
      </c>
      <c r="AC84" s="174">
        <v>43605</v>
      </c>
      <c r="AD84" s="183" t="s">
        <v>928</v>
      </c>
      <c r="AE84" s="181" t="s">
        <v>14</v>
      </c>
      <c r="AF84" s="181" t="s">
        <v>14</v>
      </c>
      <c r="AG84" s="181" t="s">
        <v>21</v>
      </c>
      <c r="AH84" s="181">
        <v>2</v>
      </c>
      <c r="AI84" s="181" t="s">
        <v>927</v>
      </c>
      <c r="AJ84" s="181" t="s">
        <v>14</v>
      </c>
      <c r="AK84" s="182">
        <v>43523</v>
      </c>
      <c r="AL84" s="183" t="s">
        <v>1746</v>
      </c>
      <c r="AM84" s="173" t="s">
        <v>14</v>
      </c>
      <c r="AN84" s="173" t="s">
        <v>14</v>
      </c>
      <c r="AO84" s="173" t="s">
        <v>14</v>
      </c>
      <c r="AP84" s="173" t="s">
        <v>14</v>
      </c>
      <c r="AQ84" s="173" t="s">
        <v>1745</v>
      </c>
      <c r="AR84" s="173" t="s">
        <v>14</v>
      </c>
      <c r="AS84" s="174">
        <v>43859</v>
      </c>
      <c r="AT84" s="184" t="s">
        <v>925</v>
      </c>
      <c r="AU84" s="181" t="s">
        <v>14</v>
      </c>
      <c r="AV84" s="181" t="s">
        <v>14</v>
      </c>
      <c r="AW84" s="181" t="s">
        <v>21</v>
      </c>
      <c r="AX84" s="181">
        <v>2</v>
      </c>
      <c r="AY84" s="181" t="s">
        <v>924</v>
      </c>
      <c r="AZ84" s="181" t="s">
        <v>14</v>
      </c>
      <c r="BA84" s="182">
        <v>43523</v>
      </c>
      <c r="BB84" s="183" t="s">
        <v>923</v>
      </c>
      <c r="BC84" s="173" t="s">
        <v>14</v>
      </c>
      <c r="BD84" s="173" t="s">
        <v>14</v>
      </c>
      <c r="BE84" s="173" t="s">
        <v>21</v>
      </c>
      <c r="BF84" s="173">
        <v>2</v>
      </c>
      <c r="BG84" s="173" t="s">
        <v>922</v>
      </c>
      <c r="BH84" s="173" t="s">
        <v>14</v>
      </c>
      <c r="BI84" s="174">
        <v>43523</v>
      </c>
      <c r="BJ84" s="184" t="s">
        <v>6001</v>
      </c>
      <c r="BK84" s="184">
        <v>14</v>
      </c>
      <c r="BL84" s="184" t="s">
        <v>5999</v>
      </c>
      <c r="BM84" s="184" t="s">
        <v>21</v>
      </c>
      <c r="BN84" s="184">
        <v>2</v>
      </c>
      <c r="BO84" s="184" t="s">
        <v>6000</v>
      </c>
      <c r="BP84" s="181" t="s">
        <v>720</v>
      </c>
      <c r="BQ84" s="185">
        <v>44377</v>
      </c>
      <c r="BR84" s="183" t="s">
        <v>911</v>
      </c>
      <c r="BS84" s="177" t="s">
        <v>14</v>
      </c>
      <c r="BT84" s="177" t="s">
        <v>14</v>
      </c>
      <c r="BU84" s="177" t="s">
        <v>21</v>
      </c>
      <c r="BV84" s="177">
        <v>2</v>
      </c>
      <c r="BW84" s="177" t="s">
        <v>910</v>
      </c>
      <c r="BX84" s="177" t="s">
        <v>14</v>
      </c>
      <c r="BY84" s="174">
        <v>43523</v>
      </c>
      <c r="BZ84" s="184" t="s">
        <v>913</v>
      </c>
      <c r="CA84" s="184" t="s">
        <v>14</v>
      </c>
      <c r="CB84" s="184" t="s">
        <v>14</v>
      </c>
      <c r="CC84" s="184" t="s">
        <v>14</v>
      </c>
      <c r="CD84" s="184" t="s">
        <v>14</v>
      </c>
      <c r="CE84" s="184" t="s">
        <v>912</v>
      </c>
      <c r="CF84" s="184" t="s">
        <v>14</v>
      </c>
      <c r="CG84" s="185">
        <v>43523</v>
      </c>
      <c r="CH84" s="183" t="s">
        <v>8094</v>
      </c>
      <c r="CI84" s="184" t="e">
        <v>#N/A</v>
      </c>
      <c r="CJ84" s="184" t="e">
        <v>#N/A</v>
      </c>
      <c r="CK84" s="184" t="e">
        <v>#N/A</v>
      </c>
      <c r="CL84" s="184" t="e">
        <v>#N/A</v>
      </c>
      <c r="CM84" s="184" t="e">
        <v>#N/A</v>
      </c>
      <c r="CN84" s="184" t="e">
        <v>#N/A</v>
      </c>
      <c r="CO84" s="186" t="e">
        <v>#N/A</v>
      </c>
      <c r="CP84" s="184" t="s">
        <v>919</v>
      </c>
      <c r="CQ84" s="177" t="s">
        <v>14</v>
      </c>
      <c r="CR84" s="177" t="s">
        <v>14</v>
      </c>
      <c r="CS84" s="177" t="s">
        <v>21</v>
      </c>
      <c r="CT84" s="177">
        <v>2</v>
      </c>
      <c r="CU84" s="177" t="s">
        <v>918</v>
      </c>
      <c r="CV84" s="177" t="s">
        <v>14</v>
      </c>
      <c r="CW84" s="174">
        <v>43523</v>
      </c>
      <c r="CX84" s="184" t="s">
        <v>929</v>
      </c>
      <c r="CY84" s="181" t="s">
        <v>14</v>
      </c>
      <c r="CZ84" s="181" t="s">
        <v>14</v>
      </c>
      <c r="DA84" s="181" t="s">
        <v>59</v>
      </c>
      <c r="DB84" s="181">
        <v>3</v>
      </c>
      <c r="DC84" s="181" t="s">
        <v>920</v>
      </c>
      <c r="DD84" s="181" t="s">
        <v>14</v>
      </c>
      <c r="DE84" s="187">
        <v>43523</v>
      </c>
      <c r="DF84" s="183" t="s">
        <v>1462</v>
      </c>
      <c r="DG84" s="173" t="s">
        <v>14</v>
      </c>
      <c r="DH84" s="177" t="s">
        <v>14</v>
      </c>
      <c r="DI84" s="177" t="s">
        <v>59</v>
      </c>
      <c r="DJ84" s="177">
        <v>3</v>
      </c>
      <c r="DK84" s="177" t="s">
        <v>14</v>
      </c>
      <c r="DL84" s="177" t="s">
        <v>14</v>
      </c>
      <c r="DM84" s="174">
        <v>43796</v>
      </c>
      <c r="DN84" s="184" t="s">
        <v>931</v>
      </c>
      <c r="DO84" s="181" t="s">
        <v>14</v>
      </c>
      <c r="DP84" s="184" t="s">
        <v>14</v>
      </c>
      <c r="DQ84" s="184" t="s">
        <v>59</v>
      </c>
      <c r="DR84" s="184">
        <v>3</v>
      </c>
      <c r="DS84" s="184" t="s">
        <v>920</v>
      </c>
      <c r="DT84" s="184" t="s">
        <v>14</v>
      </c>
      <c r="DU84" s="185">
        <v>43523</v>
      </c>
      <c r="DV84" s="183" t="s">
        <v>926</v>
      </c>
      <c r="DW84" s="173" t="s">
        <v>14</v>
      </c>
      <c r="DX84" s="177" t="s">
        <v>14</v>
      </c>
      <c r="DY84" s="177" t="s">
        <v>59</v>
      </c>
      <c r="DZ84" s="177">
        <v>3</v>
      </c>
      <c r="EA84" s="177" t="s">
        <v>920</v>
      </c>
      <c r="EB84" s="177" t="s">
        <v>14</v>
      </c>
      <c r="EC84" s="174">
        <v>43523</v>
      </c>
      <c r="ED84" s="184" t="s">
        <v>930</v>
      </c>
      <c r="EE84" s="181" t="s">
        <v>14</v>
      </c>
      <c r="EF84" s="184" t="s">
        <v>14</v>
      </c>
      <c r="EG84" s="184" t="s">
        <v>59</v>
      </c>
      <c r="EH84" s="184">
        <v>3</v>
      </c>
      <c r="EI84" s="184" t="s">
        <v>920</v>
      </c>
      <c r="EJ84" s="184" t="s">
        <v>14</v>
      </c>
      <c r="EK84" s="185">
        <v>43523</v>
      </c>
      <c r="EL84" s="183" t="s">
        <v>921</v>
      </c>
      <c r="EM84" s="173" t="s">
        <v>14</v>
      </c>
      <c r="EN84" s="177" t="s">
        <v>14</v>
      </c>
      <c r="EO84" s="177" t="s">
        <v>59</v>
      </c>
      <c r="EP84" s="177">
        <v>3</v>
      </c>
      <c r="EQ84" s="177" t="s">
        <v>920</v>
      </c>
      <c r="ER84" s="177" t="s">
        <v>14</v>
      </c>
      <c r="ES84" s="174">
        <v>43523</v>
      </c>
      <c r="ET84" s="184" t="s">
        <v>3374</v>
      </c>
      <c r="EU84" s="184">
        <v>260</v>
      </c>
      <c r="EV84" s="184" t="s">
        <v>3372</v>
      </c>
      <c r="EW84" s="184" t="s">
        <v>59</v>
      </c>
      <c r="EX84" s="184">
        <v>3</v>
      </c>
      <c r="EY84" s="184" t="s">
        <v>3373</v>
      </c>
      <c r="EZ84" s="184" t="s">
        <v>720</v>
      </c>
      <c r="FA84" s="185">
        <v>44250</v>
      </c>
      <c r="FB84" s="183" t="s">
        <v>917</v>
      </c>
      <c r="FC84" s="177">
        <v>3</v>
      </c>
      <c r="FD84" s="177" t="s">
        <v>914</v>
      </c>
      <c r="FE84" s="177" t="s">
        <v>21</v>
      </c>
      <c r="FF84" s="177">
        <v>2</v>
      </c>
      <c r="FG84" s="177" t="s">
        <v>916</v>
      </c>
      <c r="FH84" s="177" t="s">
        <v>915</v>
      </c>
      <c r="FI84" s="174">
        <v>43523</v>
      </c>
      <c r="FJ84" s="183" t="s">
        <v>1023</v>
      </c>
      <c r="FK84" s="184" t="s">
        <v>14</v>
      </c>
      <c r="FL84" s="184" t="s">
        <v>1016</v>
      </c>
      <c r="FM84" s="184" t="s">
        <v>14</v>
      </c>
      <c r="FN84" s="184" t="s">
        <v>14</v>
      </c>
      <c r="FO84" s="184" t="s">
        <v>1020</v>
      </c>
      <c r="FP84" s="181" t="s">
        <v>1017</v>
      </c>
      <c r="FQ84" s="182">
        <v>43578</v>
      </c>
      <c r="FR84" s="183" t="s">
        <v>1024</v>
      </c>
      <c r="FS84" s="177" t="s">
        <v>14</v>
      </c>
      <c r="FT84" s="177" t="s">
        <v>1016</v>
      </c>
      <c r="FU84" s="177" t="s">
        <v>14</v>
      </c>
      <c r="FV84" s="177" t="s">
        <v>14</v>
      </c>
      <c r="FW84" s="177" t="s">
        <v>1020</v>
      </c>
      <c r="FX84" s="177" t="s">
        <v>1017</v>
      </c>
      <c r="FY84" s="174">
        <v>43578</v>
      </c>
      <c r="FZ84" s="184" t="s">
        <v>5144</v>
      </c>
      <c r="GA84" s="184">
        <v>2</v>
      </c>
      <c r="GB84" s="184" t="s">
        <v>4078</v>
      </c>
      <c r="GC84" s="184" t="s">
        <v>21</v>
      </c>
      <c r="GD84" s="184">
        <v>2</v>
      </c>
      <c r="GE84" s="184" t="s">
        <v>14</v>
      </c>
      <c r="GF84" s="184" t="s">
        <v>14</v>
      </c>
      <c r="GG84" s="185">
        <v>44358</v>
      </c>
      <c r="GH84" s="183" t="s">
        <v>5150</v>
      </c>
      <c r="GI84" s="177">
        <v>1</v>
      </c>
      <c r="GJ84" s="177" t="s">
        <v>4078</v>
      </c>
      <c r="GK84" s="177" t="s">
        <v>21</v>
      </c>
      <c r="GL84" s="177">
        <v>2</v>
      </c>
      <c r="GM84" s="177" t="s">
        <v>14</v>
      </c>
      <c r="GN84" s="177" t="s">
        <v>14</v>
      </c>
      <c r="GO84" s="174">
        <v>44358</v>
      </c>
      <c r="GP84" s="184" t="s">
        <v>5145</v>
      </c>
      <c r="GQ84" s="184">
        <v>1</v>
      </c>
      <c r="GR84" s="184" t="s">
        <v>4078</v>
      </c>
      <c r="GS84" s="184" t="s">
        <v>21</v>
      </c>
      <c r="GT84" s="184">
        <v>2</v>
      </c>
      <c r="GU84" s="184" t="s">
        <v>14</v>
      </c>
      <c r="GV84" s="184" t="s">
        <v>14</v>
      </c>
      <c r="GW84" s="185">
        <v>44358</v>
      </c>
      <c r="GX84" s="183" t="s">
        <v>5151</v>
      </c>
      <c r="GY84" s="177">
        <v>2</v>
      </c>
      <c r="GZ84" s="177" t="s">
        <v>4078</v>
      </c>
      <c r="HA84" s="177" t="s">
        <v>21</v>
      </c>
      <c r="HB84" s="177">
        <v>2</v>
      </c>
      <c r="HC84" s="177" t="s">
        <v>14</v>
      </c>
      <c r="HD84" s="177" t="s">
        <v>14</v>
      </c>
      <c r="HE84" s="174">
        <v>44358</v>
      </c>
      <c r="HF84" s="184" t="s">
        <v>5143</v>
      </c>
      <c r="HG84" s="184">
        <v>0</v>
      </c>
      <c r="HH84" s="184" t="s">
        <v>4078</v>
      </c>
      <c r="HI84" s="184" t="s">
        <v>21</v>
      </c>
      <c r="HJ84" s="184">
        <v>2</v>
      </c>
      <c r="HK84" s="184" t="s">
        <v>14</v>
      </c>
      <c r="HL84" s="184" t="s">
        <v>14</v>
      </c>
      <c r="HM84" s="185">
        <v>44358</v>
      </c>
      <c r="HN84" s="183" t="s">
        <v>5149</v>
      </c>
      <c r="HO84" s="177">
        <v>2</v>
      </c>
      <c r="HP84" s="177" t="s">
        <v>4078</v>
      </c>
      <c r="HQ84" s="177" t="s">
        <v>21</v>
      </c>
      <c r="HR84" s="177">
        <v>2</v>
      </c>
      <c r="HS84" s="177" t="s">
        <v>14</v>
      </c>
      <c r="HT84" s="177" t="s">
        <v>14</v>
      </c>
      <c r="HU84" s="174">
        <v>44358</v>
      </c>
      <c r="HV84" s="184" t="s">
        <v>5146</v>
      </c>
      <c r="HW84" s="184">
        <v>0</v>
      </c>
      <c r="HX84" s="184" t="s">
        <v>4078</v>
      </c>
      <c r="HY84" s="184" t="s">
        <v>21</v>
      </c>
      <c r="HZ84" s="184">
        <v>2</v>
      </c>
      <c r="IA84" s="184" t="s">
        <v>14</v>
      </c>
      <c r="IB84" s="184" t="s">
        <v>14</v>
      </c>
      <c r="IC84" s="185">
        <v>44358</v>
      </c>
      <c r="ID84" s="183" t="s">
        <v>5148</v>
      </c>
      <c r="IE84" s="177">
        <v>1</v>
      </c>
      <c r="IF84" s="177" t="s">
        <v>4078</v>
      </c>
      <c r="IG84" s="177" t="s">
        <v>21</v>
      </c>
      <c r="IH84" s="177">
        <v>2</v>
      </c>
      <c r="II84" s="177" t="s">
        <v>14</v>
      </c>
      <c r="IJ84" s="177" t="s">
        <v>14</v>
      </c>
      <c r="IK84" s="174">
        <v>44358</v>
      </c>
      <c r="IL84" s="184" t="s">
        <v>5147</v>
      </c>
      <c r="IM84" s="184">
        <v>1</v>
      </c>
      <c r="IN84" s="184" t="s">
        <v>4078</v>
      </c>
      <c r="IO84" s="184" t="s">
        <v>21</v>
      </c>
      <c r="IP84" s="184">
        <v>2</v>
      </c>
      <c r="IQ84" s="184" t="s">
        <v>14</v>
      </c>
      <c r="IR84" s="184" t="s">
        <v>14</v>
      </c>
      <c r="IS84" s="185">
        <v>44358</v>
      </c>
    </row>
    <row r="85" spans="1:253" s="179" customFormat="1" ht="12.75" customHeight="1" x14ac:dyDescent="0.2">
      <c r="A85" s="179" t="s">
        <v>653</v>
      </c>
      <c r="B85" s="179" t="s">
        <v>7685</v>
      </c>
      <c r="C85" s="179" t="s">
        <v>654</v>
      </c>
      <c r="D85" s="179" t="s">
        <v>655</v>
      </c>
      <c r="E85" s="179" t="s">
        <v>7334</v>
      </c>
      <c r="F85" s="179" t="s">
        <v>1797</v>
      </c>
      <c r="G85" s="172">
        <v>31989000</v>
      </c>
      <c r="H85" s="173" t="s">
        <v>1794</v>
      </c>
      <c r="I85" s="173" t="s">
        <v>21</v>
      </c>
      <c r="J85" s="173">
        <v>2</v>
      </c>
      <c r="K85" s="173" t="s">
        <v>1796</v>
      </c>
      <c r="L85" s="173" t="s">
        <v>1795</v>
      </c>
      <c r="M85" s="174">
        <v>43867</v>
      </c>
      <c r="N85" s="183" t="s">
        <v>1789</v>
      </c>
      <c r="O85" s="175">
        <v>178440</v>
      </c>
      <c r="P85" s="175" t="s">
        <v>1786</v>
      </c>
      <c r="Q85" s="175" t="s">
        <v>21</v>
      </c>
      <c r="R85" s="175">
        <v>2</v>
      </c>
      <c r="S85" s="175" t="s">
        <v>1788</v>
      </c>
      <c r="T85" s="175" t="s">
        <v>1787</v>
      </c>
      <c r="U85" s="176">
        <v>43867</v>
      </c>
      <c r="V85" s="183" t="s">
        <v>1793</v>
      </c>
      <c r="W85" s="173">
        <v>16328000</v>
      </c>
      <c r="X85" s="173" t="s">
        <v>1790</v>
      </c>
      <c r="Y85" s="173" t="s">
        <v>21</v>
      </c>
      <c r="Z85" s="173">
        <v>2</v>
      </c>
      <c r="AA85" s="173" t="s">
        <v>1792</v>
      </c>
      <c r="AB85" s="173" t="s">
        <v>1791</v>
      </c>
      <c r="AC85" s="174">
        <v>43867</v>
      </c>
      <c r="AD85" s="183" t="s">
        <v>3132</v>
      </c>
      <c r="AE85" s="181">
        <v>1368000</v>
      </c>
      <c r="AF85" s="181" t="s">
        <v>3129</v>
      </c>
      <c r="AG85" s="181" t="s">
        <v>59</v>
      </c>
      <c r="AH85" s="181">
        <v>3</v>
      </c>
      <c r="AI85" s="181" t="s">
        <v>3131</v>
      </c>
      <c r="AJ85" s="181" t="s">
        <v>3130</v>
      </c>
      <c r="AK85" s="182">
        <v>44224</v>
      </c>
      <c r="AL85" s="183" t="s">
        <v>3136</v>
      </c>
      <c r="AM85" s="173">
        <v>1100000</v>
      </c>
      <c r="AN85" s="173" t="s">
        <v>3133</v>
      </c>
      <c r="AO85" s="173" t="s">
        <v>21</v>
      </c>
      <c r="AP85" s="173">
        <v>2</v>
      </c>
      <c r="AQ85" s="173" t="s">
        <v>3135</v>
      </c>
      <c r="AR85" s="173" t="s">
        <v>3134</v>
      </c>
      <c r="AS85" s="174">
        <v>44224</v>
      </c>
      <c r="AT85" s="184" t="s">
        <v>666</v>
      </c>
      <c r="AU85" s="181" t="s">
        <v>14</v>
      </c>
      <c r="AV85" s="181">
        <v>0</v>
      </c>
      <c r="AW85" s="181" t="s">
        <v>21</v>
      </c>
      <c r="AX85" s="181">
        <v>2</v>
      </c>
      <c r="AY85" s="181" t="s">
        <v>665</v>
      </c>
      <c r="AZ85" s="181">
        <v>0</v>
      </c>
      <c r="BA85" s="182">
        <v>43511</v>
      </c>
      <c r="BB85" s="183" t="s">
        <v>664</v>
      </c>
      <c r="BC85" s="173" t="s">
        <v>14</v>
      </c>
      <c r="BD85" s="173" t="s">
        <v>661</v>
      </c>
      <c r="BE85" s="173" t="s">
        <v>21</v>
      </c>
      <c r="BF85" s="173">
        <v>2</v>
      </c>
      <c r="BG85" s="173" t="s">
        <v>663</v>
      </c>
      <c r="BH85" s="173" t="s">
        <v>662</v>
      </c>
      <c r="BI85" s="174">
        <v>43511</v>
      </c>
      <c r="BJ85" s="184" t="s">
        <v>2366</v>
      </c>
      <c r="BK85" s="184">
        <v>3</v>
      </c>
      <c r="BL85" s="184" t="s">
        <v>2363</v>
      </c>
      <c r="BM85" s="184" t="s">
        <v>59</v>
      </c>
      <c r="BN85" s="184">
        <v>3</v>
      </c>
      <c r="BO85" s="184" t="s">
        <v>2364</v>
      </c>
      <c r="BP85" s="181" t="s">
        <v>2146</v>
      </c>
      <c r="BQ85" s="185">
        <v>44110</v>
      </c>
      <c r="BR85" s="183" t="s">
        <v>656</v>
      </c>
      <c r="BS85" s="177">
        <v>0</v>
      </c>
      <c r="BT85" s="177">
        <v>0</v>
      </c>
      <c r="BU85" s="177" t="s">
        <v>21</v>
      </c>
      <c r="BV85" s="177">
        <v>2</v>
      </c>
      <c r="BW85" s="177">
        <v>0</v>
      </c>
      <c r="BX85" s="177">
        <v>0</v>
      </c>
      <c r="BY85" s="174">
        <v>43511</v>
      </c>
      <c r="BZ85" s="184" t="s">
        <v>657</v>
      </c>
      <c r="CA85" s="184">
        <v>0</v>
      </c>
      <c r="CB85" s="184">
        <v>0</v>
      </c>
      <c r="CC85" s="184" t="s">
        <v>21</v>
      </c>
      <c r="CD85" s="184">
        <v>2</v>
      </c>
      <c r="CE85" s="184">
        <v>0</v>
      </c>
      <c r="CF85" s="184">
        <v>0</v>
      </c>
      <c r="CG85" s="185">
        <v>43511</v>
      </c>
      <c r="CH85" s="183" t="s">
        <v>8095</v>
      </c>
      <c r="CI85" s="184" t="e">
        <v>#N/A</v>
      </c>
      <c r="CJ85" s="184" t="e">
        <v>#N/A</v>
      </c>
      <c r="CK85" s="184" t="e">
        <v>#N/A</v>
      </c>
      <c r="CL85" s="184" t="e">
        <v>#N/A</v>
      </c>
      <c r="CM85" s="184" t="e">
        <v>#N/A</v>
      </c>
      <c r="CN85" s="184" t="e">
        <v>#N/A</v>
      </c>
      <c r="CO85" s="186" t="e">
        <v>#N/A</v>
      </c>
      <c r="CP85" s="184" t="s">
        <v>660</v>
      </c>
      <c r="CQ85" s="177" t="s">
        <v>14</v>
      </c>
      <c r="CR85" s="177">
        <v>0</v>
      </c>
      <c r="CS85" s="177" t="s">
        <v>21</v>
      </c>
      <c r="CT85" s="177">
        <v>2</v>
      </c>
      <c r="CU85" s="177" t="s">
        <v>659</v>
      </c>
      <c r="CV85" s="177">
        <v>0</v>
      </c>
      <c r="CW85" s="174">
        <v>43511</v>
      </c>
      <c r="CX85" s="184" t="s">
        <v>3138</v>
      </c>
      <c r="CY85" s="181">
        <v>1310000</v>
      </c>
      <c r="CZ85" s="181" t="s">
        <v>3139</v>
      </c>
      <c r="DA85" s="181" t="s">
        <v>59</v>
      </c>
      <c r="DB85" s="181">
        <v>3</v>
      </c>
      <c r="DC85" s="181" t="s">
        <v>3146</v>
      </c>
      <c r="DD85" s="181" t="s">
        <v>3137</v>
      </c>
      <c r="DE85" s="187">
        <v>44225</v>
      </c>
      <c r="DF85" s="183" t="s">
        <v>3142</v>
      </c>
      <c r="DG85" s="173">
        <v>13650000</v>
      </c>
      <c r="DH85" s="177" t="s">
        <v>3139</v>
      </c>
      <c r="DI85" s="177" t="s">
        <v>59</v>
      </c>
      <c r="DJ85" s="177">
        <v>3</v>
      </c>
      <c r="DK85" s="177" t="s">
        <v>3141</v>
      </c>
      <c r="DL85" s="177" t="s">
        <v>3140</v>
      </c>
      <c r="DM85" s="174">
        <v>44224</v>
      </c>
      <c r="DN85" s="184" t="s">
        <v>3145</v>
      </c>
      <c r="DO85" s="181">
        <v>58000</v>
      </c>
      <c r="DP85" s="184" t="s">
        <v>3143</v>
      </c>
      <c r="DQ85" s="184" t="s">
        <v>59</v>
      </c>
      <c r="DR85" s="184">
        <v>3</v>
      </c>
      <c r="DS85" s="184" t="s">
        <v>3144</v>
      </c>
      <c r="DT85" s="184" t="s">
        <v>3140</v>
      </c>
      <c r="DU85" s="185">
        <v>44225</v>
      </c>
      <c r="DV85" s="183" t="s">
        <v>3147</v>
      </c>
      <c r="DW85" s="173">
        <v>1310000</v>
      </c>
      <c r="DX85" s="177" t="s">
        <v>3139</v>
      </c>
      <c r="DY85" s="177" t="s">
        <v>59</v>
      </c>
      <c r="DZ85" s="177">
        <v>3</v>
      </c>
      <c r="EA85" s="177" t="s">
        <v>3146</v>
      </c>
      <c r="EB85" s="177" t="s">
        <v>3137</v>
      </c>
      <c r="EC85" s="174">
        <v>44225</v>
      </c>
      <c r="ED85" s="184" t="s">
        <v>3148</v>
      </c>
      <c r="EE85" s="181">
        <v>0</v>
      </c>
      <c r="EF85" s="184" t="s">
        <v>3139</v>
      </c>
      <c r="EG85" s="184" t="s">
        <v>59</v>
      </c>
      <c r="EH85" s="184">
        <v>3</v>
      </c>
      <c r="EI85" s="184" t="s">
        <v>3144</v>
      </c>
      <c r="EJ85" s="184" t="s">
        <v>3137</v>
      </c>
      <c r="EK85" s="185">
        <v>44225</v>
      </c>
      <c r="EL85" s="183" t="s">
        <v>3149</v>
      </c>
      <c r="EM85" s="173">
        <v>0</v>
      </c>
      <c r="EN85" s="177" t="s">
        <v>3139</v>
      </c>
      <c r="EO85" s="177" t="s">
        <v>59</v>
      </c>
      <c r="EP85" s="177">
        <v>3</v>
      </c>
      <c r="EQ85" s="177" t="s">
        <v>3144</v>
      </c>
      <c r="ER85" s="177" t="s">
        <v>3137</v>
      </c>
      <c r="ES85" s="174">
        <v>44225</v>
      </c>
      <c r="ET85" s="184" t="s">
        <v>2365</v>
      </c>
      <c r="EU85" s="184">
        <v>3</v>
      </c>
      <c r="EV85" s="184" t="s">
        <v>2363</v>
      </c>
      <c r="EW85" s="184" t="s">
        <v>59</v>
      </c>
      <c r="EX85" s="184">
        <v>3</v>
      </c>
      <c r="EY85" s="184" t="s">
        <v>2364</v>
      </c>
      <c r="EZ85" s="184" t="s">
        <v>2146</v>
      </c>
      <c r="FA85" s="185">
        <v>44110</v>
      </c>
      <c r="FB85" s="183" t="s">
        <v>658</v>
      </c>
      <c r="FC85" s="177">
        <v>2</v>
      </c>
      <c r="FD85" s="177">
        <v>0</v>
      </c>
      <c r="FE85" s="177" t="s">
        <v>21</v>
      </c>
      <c r="FF85" s="177">
        <v>2</v>
      </c>
      <c r="FG85" s="177">
        <v>0</v>
      </c>
      <c r="FH85" s="177">
        <v>0</v>
      </c>
      <c r="FI85" s="174">
        <v>43511</v>
      </c>
      <c r="FJ85" s="183" t="s">
        <v>2695</v>
      </c>
      <c r="FK85" s="184">
        <v>1</v>
      </c>
      <c r="FL85" s="184" t="s">
        <v>529</v>
      </c>
      <c r="FM85" s="184" t="s">
        <v>59</v>
      </c>
      <c r="FN85" s="184">
        <v>3</v>
      </c>
      <c r="FO85" s="184" t="s">
        <v>2694</v>
      </c>
      <c r="FP85" s="181" t="s">
        <v>2693</v>
      </c>
      <c r="FQ85" s="182">
        <v>44165</v>
      </c>
      <c r="FR85" s="183" t="s">
        <v>668</v>
      </c>
      <c r="FS85" s="177">
        <v>0</v>
      </c>
      <c r="FT85" s="177">
        <v>0</v>
      </c>
      <c r="FU85" s="177" t="s">
        <v>21</v>
      </c>
      <c r="FV85" s="177">
        <v>2</v>
      </c>
      <c r="FW85" s="177" t="s">
        <v>667</v>
      </c>
      <c r="FX85" s="177">
        <v>0</v>
      </c>
      <c r="FY85" s="174">
        <v>43511</v>
      </c>
      <c r="FZ85" s="184" t="s">
        <v>4361</v>
      </c>
      <c r="GA85" s="184">
        <v>0</v>
      </c>
      <c r="GB85" s="184" t="s">
        <v>4078</v>
      </c>
      <c r="GC85" s="184" t="s">
        <v>21</v>
      </c>
      <c r="GD85" s="184">
        <v>2</v>
      </c>
      <c r="GE85" s="184" t="s">
        <v>14</v>
      </c>
      <c r="GF85" s="184" t="s">
        <v>14</v>
      </c>
      <c r="GG85" s="185">
        <v>44348</v>
      </c>
      <c r="GH85" s="183" t="s">
        <v>4367</v>
      </c>
      <c r="GI85" s="177">
        <v>0</v>
      </c>
      <c r="GJ85" s="177" t="s">
        <v>4078</v>
      </c>
      <c r="GK85" s="177" t="s">
        <v>21</v>
      </c>
      <c r="GL85" s="177">
        <v>2</v>
      </c>
      <c r="GM85" s="177" t="s">
        <v>14</v>
      </c>
      <c r="GN85" s="177" t="s">
        <v>14</v>
      </c>
      <c r="GO85" s="174">
        <v>44348</v>
      </c>
      <c r="GP85" s="184" t="s">
        <v>4362</v>
      </c>
      <c r="GQ85" s="184">
        <v>0</v>
      </c>
      <c r="GR85" s="184" t="s">
        <v>4078</v>
      </c>
      <c r="GS85" s="184" t="s">
        <v>21</v>
      </c>
      <c r="GT85" s="184">
        <v>2</v>
      </c>
      <c r="GU85" s="184" t="s">
        <v>14</v>
      </c>
      <c r="GV85" s="184" t="s">
        <v>14</v>
      </c>
      <c r="GW85" s="185">
        <v>44348</v>
      </c>
      <c r="GX85" s="183" t="s">
        <v>4368</v>
      </c>
      <c r="GY85" s="177">
        <v>0</v>
      </c>
      <c r="GZ85" s="177" t="s">
        <v>4078</v>
      </c>
      <c r="HA85" s="177" t="s">
        <v>21</v>
      </c>
      <c r="HB85" s="177">
        <v>2</v>
      </c>
      <c r="HC85" s="177" t="s">
        <v>14</v>
      </c>
      <c r="HD85" s="177" t="s">
        <v>14</v>
      </c>
      <c r="HE85" s="174">
        <v>44348</v>
      </c>
      <c r="HF85" s="184" t="s">
        <v>4360</v>
      </c>
      <c r="HG85" s="184">
        <v>0</v>
      </c>
      <c r="HH85" s="184" t="s">
        <v>4078</v>
      </c>
      <c r="HI85" s="184" t="s">
        <v>21</v>
      </c>
      <c r="HJ85" s="184">
        <v>2</v>
      </c>
      <c r="HK85" s="184" t="s">
        <v>14</v>
      </c>
      <c r="HL85" s="184" t="s">
        <v>14</v>
      </c>
      <c r="HM85" s="185">
        <v>44348</v>
      </c>
      <c r="HN85" s="183" t="s">
        <v>4366</v>
      </c>
      <c r="HO85" s="177">
        <v>2</v>
      </c>
      <c r="HP85" s="177" t="s">
        <v>4078</v>
      </c>
      <c r="HQ85" s="177" t="s">
        <v>21</v>
      </c>
      <c r="HR85" s="177">
        <v>2</v>
      </c>
      <c r="HS85" s="177" t="s">
        <v>14</v>
      </c>
      <c r="HT85" s="177" t="s">
        <v>14</v>
      </c>
      <c r="HU85" s="174">
        <v>44348</v>
      </c>
      <c r="HV85" s="184" t="s">
        <v>4363</v>
      </c>
      <c r="HW85" s="184">
        <v>0</v>
      </c>
      <c r="HX85" s="184" t="s">
        <v>4078</v>
      </c>
      <c r="HY85" s="184" t="s">
        <v>21</v>
      </c>
      <c r="HZ85" s="184">
        <v>2</v>
      </c>
      <c r="IA85" s="184" t="s">
        <v>14</v>
      </c>
      <c r="IB85" s="184" t="s">
        <v>14</v>
      </c>
      <c r="IC85" s="185">
        <v>44348</v>
      </c>
      <c r="ID85" s="183" t="s">
        <v>4365</v>
      </c>
      <c r="IE85" s="177">
        <v>1</v>
      </c>
      <c r="IF85" s="177" t="s">
        <v>4078</v>
      </c>
      <c r="IG85" s="177" t="s">
        <v>21</v>
      </c>
      <c r="IH85" s="177">
        <v>2</v>
      </c>
      <c r="II85" s="177" t="s">
        <v>14</v>
      </c>
      <c r="IJ85" s="177" t="s">
        <v>14</v>
      </c>
      <c r="IK85" s="174">
        <v>44348</v>
      </c>
      <c r="IL85" s="184" t="s">
        <v>4364</v>
      </c>
      <c r="IM85" s="184">
        <v>2</v>
      </c>
      <c r="IN85" s="184" t="s">
        <v>4078</v>
      </c>
      <c r="IO85" s="184" t="s">
        <v>21</v>
      </c>
      <c r="IP85" s="184">
        <v>2</v>
      </c>
      <c r="IQ85" s="184" t="s">
        <v>14</v>
      </c>
      <c r="IR85" s="184" t="s">
        <v>14</v>
      </c>
      <c r="IS85" s="185">
        <v>44348</v>
      </c>
    </row>
    <row r="86" spans="1:253" s="179" customFormat="1" ht="12.75" customHeight="1" x14ac:dyDescent="0.2">
      <c r="A86" s="179" t="s">
        <v>1025</v>
      </c>
      <c r="B86" s="179" t="s">
        <v>7677</v>
      </c>
      <c r="C86" s="179" t="s">
        <v>1026</v>
      </c>
      <c r="D86" s="179" t="s">
        <v>1027</v>
      </c>
      <c r="E86" s="179" t="s">
        <v>7335</v>
      </c>
      <c r="F86" s="179" t="s">
        <v>6396</v>
      </c>
      <c r="G86" s="172">
        <v>109033000</v>
      </c>
      <c r="H86" s="173" t="s">
        <v>6393</v>
      </c>
      <c r="I86" s="173" t="s">
        <v>41</v>
      </c>
      <c r="J86" s="173">
        <v>1</v>
      </c>
      <c r="K86" s="173" t="s">
        <v>6395</v>
      </c>
      <c r="L86" s="173" t="s">
        <v>6394</v>
      </c>
      <c r="M86" s="174">
        <v>44403</v>
      </c>
      <c r="N86" s="183" t="s">
        <v>1598</v>
      </c>
      <c r="O86" s="175">
        <v>138354</v>
      </c>
      <c r="P86" s="175" t="s">
        <v>1595</v>
      </c>
      <c r="Q86" s="175" t="s">
        <v>21</v>
      </c>
      <c r="R86" s="175">
        <v>2</v>
      </c>
      <c r="S86" s="175" t="s">
        <v>1597</v>
      </c>
      <c r="T86" s="175" t="s">
        <v>1596</v>
      </c>
      <c r="U86" s="176">
        <v>43798</v>
      </c>
      <c r="V86" s="183" t="s">
        <v>6398</v>
      </c>
      <c r="W86" s="173">
        <v>26252000</v>
      </c>
      <c r="X86" s="173" t="s">
        <v>6393</v>
      </c>
      <c r="Y86" s="173" t="s">
        <v>21</v>
      </c>
      <c r="Z86" s="173">
        <v>2</v>
      </c>
      <c r="AA86" s="173" t="s">
        <v>6397</v>
      </c>
      <c r="AB86" s="173" t="s">
        <v>6394</v>
      </c>
      <c r="AC86" s="174">
        <v>44403</v>
      </c>
      <c r="AD86" s="183" t="s">
        <v>6387</v>
      </c>
      <c r="AE86" s="181">
        <v>136000</v>
      </c>
      <c r="AF86" s="181" t="s">
        <v>6384</v>
      </c>
      <c r="AG86" s="181" t="s">
        <v>59</v>
      </c>
      <c r="AH86" s="181">
        <v>3</v>
      </c>
      <c r="AI86" s="181" t="s">
        <v>6386</v>
      </c>
      <c r="AJ86" s="181" t="s">
        <v>6385</v>
      </c>
      <c r="AK86" s="182">
        <v>44403</v>
      </c>
      <c r="AL86" s="183" t="s">
        <v>6389</v>
      </c>
      <c r="AM86" s="173">
        <v>136000</v>
      </c>
      <c r="AN86" s="173" t="s">
        <v>6384</v>
      </c>
      <c r="AO86" s="173" t="s">
        <v>21</v>
      </c>
      <c r="AP86" s="173">
        <v>2</v>
      </c>
      <c r="AQ86" s="173" t="s">
        <v>6388</v>
      </c>
      <c r="AR86" s="173" t="s">
        <v>6385</v>
      </c>
      <c r="AS86" s="174">
        <v>44403</v>
      </c>
      <c r="AT86" s="184" t="s">
        <v>1594</v>
      </c>
      <c r="AU86" s="181" t="s">
        <v>14</v>
      </c>
      <c r="AV86" s="181" t="s">
        <v>14</v>
      </c>
      <c r="AW86" s="181" t="s">
        <v>14</v>
      </c>
      <c r="AX86" s="181" t="s">
        <v>14</v>
      </c>
      <c r="AY86" s="181" t="s">
        <v>14</v>
      </c>
      <c r="AZ86" s="181" t="s">
        <v>14</v>
      </c>
      <c r="BA86" s="182">
        <v>43798</v>
      </c>
      <c r="BB86" s="183" t="s">
        <v>1711</v>
      </c>
      <c r="BC86" s="173" t="s">
        <v>14</v>
      </c>
      <c r="BD86" s="173" t="s">
        <v>14</v>
      </c>
      <c r="BE86" s="173" t="s">
        <v>14</v>
      </c>
      <c r="BF86" s="173" t="s">
        <v>14</v>
      </c>
      <c r="BG86" s="173" t="s">
        <v>1709</v>
      </c>
      <c r="BH86" s="173" t="s">
        <v>14</v>
      </c>
      <c r="BI86" s="174">
        <v>43819</v>
      </c>
      <c r="BJ86" s="184" t="s">
        <v>6383</v>
      </c>
      <c r="BK86" s="184">
        <v>2164</v>
      </c>
      <c r="BL86" s="184" t="s">
        <v>6373</v>
      </c>
      <c r="BM86" s="184" t="s">
        <v>21</v>
      </c>
      <c r="BN86" s="184">
        <v>2</v>
      </c>
      <c r="BO86" s="184" t="s">
        <v>6382</v>
      </c>
      <c r="BP86" s="181" t="s">
        <v>3683</v>
      </c>
      <c r="BQ86" s="185">
        <v>44403</v>
      </c>
      <c r="BR86" s="183" t="s">
        <v>1589</v>
      </c>
      <c r="BS86" s="177" t="s">
        <v>14</v>
      </c>
      <c r="BT86" s="177" t="s">
        <v>14</v>
      </c>
      <c r="BU86" s="177" t="s">
        <v>14</v>
      </c>
      <c r="BV86" s="177" t="s">
        <v>14</v>
      </c>
      <c r="BW86" s="177" t="s">
        <v>14</v>
      </c>
      <c r="BX86" s="177" t="s">
        <v>14</v>
      </c>
      <c r="BY86" s="174">
        <v>43798</v>
      </c>
      <c r="BZ86" s="184" t="s">
        <v>1590</v>
      </c>
      <c r="CA86" s="184" t="s">
        <v>14</v>
      </c>
      <c r="CB86" s="184" t="s">
        <v>14</v>
      </c>
      <c r="CC86" s="184" t="s">
        <v>14</v>
      </c>
      <c r="CD86" s="184" t="s">
        <v>14</v>
      </c>
      <c r="CE86" s="184" t="s">
        <v>14</v>
      </c>
      <c r="CF86" s="184" t="s">
        <v>14</v>
      </c>
      <c r="CG86" s="185">
        <v>43798</v>
      </c>
      <c r="CH86" s="183" t="s">
        <v>8096</v>
      </c>
      <c r="CI86" s="184" t="e">
        <v>#N/A</v>
      </c>
      <c r="CJ86" s="184" t="e">
        <v>#N/A</v>
      </c>
      <c r="CK86" s="184" t="e">
        <v>#N/A</v>
      </c>
      <c r="CL86" s="184" t="e">
        <v>#N/A</v>
      </c>
      <c r="CM86" s="184" t="e">
        <v>#N/A</v>
      </c>
      <c r="CN86" s="184" t="e">
        <v>#N/A</v>
      </c>
      <c r="CO86" s="186" t="e">
        <v>#N/A</v>
      </c>
      <c r="CP86" s="184" t="s">
        <v>1593</v>
      </c>
      <c r="CQ86" s="177" t="s">
        <v>14</v>
      </c>
      <c r="CR86" s="177" t="s">
        <v>14</v>
      </c>
      <c r="CS86" s="177" t="s">
        <v>14</v>
      </c>
      <c r="CT86" s="177" t="s">
        <v>14</v>
      </c>
      <c r="CU86" s="177" t="s">
        <v>14</v>
      </c>
      <c r="CV86" s="177" t="s">
        <v>14</v>
      </c>
      <c r="CW86" s="174">
        <v>43798</v>
      </c>
      <c r="CX86" s="184" t="s">
        <v>6390</v>
      </c>
      <c r="CY86" s="181">
        <v>136000</v>
      </c>
      <c r="CZ86" s="181" t="s">
        <v>6384</v>
      </c>
      <c r="DA86" s="181" t="s">
        <v>59</v>
      </c>
      <c r="DB86" s="181">
        <v>3</v>
      </c>
      <c r="DC86" s="181" t="s">
        <v>6391</v>
      </c>
      <c r="DD86" s="181" t="s">
        <v>6385</v>
      </c>
      <c r="DE86" s="187">
        <v>44403</v>
      </c>
      <c r="DF86" s="183" t="s">
        <v>3473</v>
      </c>
      <c r="DG86" s="173">
        <v>23905000</v>
      </c>
      <c r="DH86" s="177" t="s">
        <v>3470</v>
      </c>
      <c r="DI86" s="177" t="s">
        <v>21</v>
      </c>
      <c r="DJ86" s="177">
        <v>2</v>
      </c>
      <c r="DK86" s="177" t="s">
        <v>3472</v>
      </c>
      <c r="DL86" s="177" t="s">
        <v>3471</v>
      </c>
      <c r="DM86" s="174">
        <v>44258</v>
      </c>
      <c r="DN86" s="184" t="s">
        <v>3474</v>
      </c>
      <c r="DO86" s="181">
        <v>0</v>
      </c>
      <c r="DP86" s="184" t="s">
        <v>3470</v>
      </c>
      <c r="DQ86" s="184" t="s">
        <v>21</v>
      </c>
      <c r="DR86" s="184">
        <v>2</v>
      </c>
      <c r="DS86" s="184" t="s">
        <v>3472</v>
      </c>
      <c r="DT86" s="184" t="s">
        <v>3471</v>
      </c>
      <c r="DU86" s="185">
        <v>44258</v>
      </c>
      <c r="DV86" s="183" t="s">
        <v>6392</v>
      </c>
      <c r="DW86" s="173">
        <v>136000</v>
      </c>
      <c r="DX86" s="177" t="s">
        <v>6384</v>
      </c>
      <c r="DY86" s="177" t="s">
        <v>59</v>
      </c>
      <c r="DZ86" s="177">
        <v>3</v>
      </c>
      <c r="EA86" s="177" t="s">
        <v>6391</v>
      </c>
      <c r="EB86" s="177" t="s">
        <v>6385</v>
      </c>
      <c r="EC86" s="174">
        <v>44403</v>
      </c>
      <c r="ED86" s="184" t="s">
        <v>3475</v>
      </c>
      <c r="EE86" s="181">
        <v>0</v>
      </c>
      <c r="EF86" s="184" t="s">
        <v>3470</v>
      </c>
      <c r="EG86" s="184" t="s">
        <v>21</v>
      </c>
      <c r="EH86" s="184">
        <v>2</v>
      </c>
      <c r="EI86" s="184" t="s">
        <v>3472</v>
      </c>
      <c r="EJ86" s="184" t="s">
        <v>3471</v>
      </c>
      <c r="EK86" s="185">
        <v>44258</v>
      </c>
      <c r="EL86" s="183" t="s">
        <v>3476</v>
      </c>
      <c r="EM86" s="173">
        <v>0</v>
      </c>
      <c r="EN86" s="177" t="s">
        <v>3470</v>
      </c>
      <c r="EO86" s="177" t="s">
        <v>21</v>
      </c>
      <c r="EP86" s="177">
        <v>2</v>
      </c>
      <c r="EQ86" s="177" t="s">
        <v>3472</v>
      </c>
      <c r="ER86" s="177" t="s">
        <v>3471</v>
      </c>
      <c r="ES86" s="174">
        <v>44258</v>
      </c>
      <c r="ET86" s="184" t="s">
        <v>4953</v>
      </c>
      <c r="EU86" s="184">
        <v>2182</v>
      </c>
      <c r="EV86" s="184" t="s">
        <v>4951</v>
      </c>
      <c r="EW86" s="184" t="s">
        <v>21</v>
      </c>
      <c r="EX86" s="184">
        <v>2</v>
      </c>
      <c r="EY86" s="184" t="s">
        <v>4952</v>
      </c>
      <c r="EZ86" s="184" t="s">
        <v>3683</v>
      </c>
      <c r="FA86" s="185">
        <v>44357</v>
      </c>
      <c r="FB86" s="183" t="s">
        <v>1592</v>
      </c>
      <c r="FC86" s="177">
        <v>4</v>
      </c>
      <c r="FD86" s="177">
        <v>0</v>
      </c>
      <c r="FE86" s="177" t="s">
        <v>21</v>
      </c>
      <c r="FF86" s="177">
        <v>2</v>
      </c>
      <c r="FG86" s="177" t="s">
        <v>1591</v>
      </c>
      <c r="FH86" s="177">
        <v>0</v>
      </c>
      <c r="FI86" s="174">
        <v>43798</v>
      </c>
      <c r="FJ86" s="183" t="s">
        <v>1028</v>
      </c>
      <c r="FK86" s="184" t="s">
        <v>14</v>
      </c>
      <c r="FL86" s="184" t="s">
        <v>1016</v>
      </c>
      <c r="FM86" s="184" t="s">
        <v>14</v>
      </c>
      <c r="FN86" s="184" t="s">
        <v>14</v>
      </c>
      <c r="FO86" s="184">
        <v>0</v>
      </c>
      <c r="FP86" s="181">
        <v>0</v>
      </c>
      <c r="FQ86" s="182">
        <v>43578</v>
      </c>
      <c r="FR86" s="183" t="s">
        <v>1029</v>
      </c>
      <c r="FS86" s="177" t="s">
        <v>14</v>
      </c>
      <c r="FT86" s="177" t="s">
        <v>1016</v>
      </c>
      <c r="FU86" s="177" t="s">
        <v>14</v>
      </c>
      <c r="FV86" s="177" t="s">
        <v>14</v>
      </c>
      <c r="FW86" s="177">
        <v>0</v>
      </c>
      <c r="FX86" s="177">
        <v>0</v>
      </c>
      <c r="FY86" s="174">
        <v>43578</v>
      </c>
      <c r="FZ86" s="184" t="s">
        <v>4370</v>
      </c>
      <c r="GA86" s="184">
        <v>0</v>
      </c>
      <c r="GB86" s="184" t="s">
        <v>4078</v>
      </c>
      <c r="GC86" s="184" t="s">
        <v>21</v>
      </c>
      <c r="GD86" s="184">
        <v>2</v>
      </c>
      <c r="GE86" s="184" t="s">
        <v>14</v>
      </c>
      <c r="GF86" s="184" t="s">
        <v>14</v>
      </c>
      <c r="GG86" s="185">
        <v>44348</v>
      </c>
      <c r="GH86" s="183" t="s">
        <v>4376</v>
      </c>
      <c r="GI86" s="177">
        <v>1</v>
      </c>
      <c r="GJ86" s="177" t="s">
        <v>4078</v>
      </c>
      <c r="GK86" s="177" t="s">
        <v>21</v>
      </c>
      <c r="GL86" s="177">
        <v>2</v>
      </c>
      <c r="GM86" s="177" t="s">
        <v>14</v>
      </c>
      <c r="GN86" s="177" t="s">
        <v>14</v>
      </c>
      <c r="GO86" s="174">
        <v>44348</v>
      </c>
      <c r="GP86" s="184" t="s">
        <v>4371</v>
      </c>
      <c r="GQ86" s="184">
        <v>0</v>
      </c>
      <c r="GR86" s="184" t="s">
        <v>4078</v>
      </c>
      <c r="GS86" s="184" t="s">
        <v>21</v>
      </c>
      <c r="GT86" s="184">
        <v>2</v>
      </c>
      <c r="GU86" s="184" t="s">
        <v>14</v>
      </c>
      <c r="GV86" s="184" t="s">
        <v>14</v>
      </c>
      <c r="GW86" s="185">
        <v>44348</v>
      </c>
      <c r="GX86" s="183" t="s">
        <v>4377</v>
      </c>
      <c r="GY86" s="177">
        <v>0</v>
      </c>
      <c r="GZ86" s="177" t="s">
        <v>4078</v>
      </c>
      <c r="HA86" s="177" t="s">
        <v>21</v>
      </c>
      <c r="HB86" s="177">
        <v>2</v>
      </c>
      <c r="HC86" s="177" t="s">
        <v>14</v>
      </c>
      <c r="HD86" s="177" t="s">
        <v>14</v>
      </c>
      <c r="HE86" s="174">
        <v>44348</v>
      </c>
      <c r="HF86" s="184" t="s">
        <v>4369</v>
      </c>
      <c r="HG86" s="184">
        <v>0</v>
      </c>
      <c r="HH86" s="184" t="s">
        <v>4078</v>
      </c>
      <c r="HI86" s="184" t="s">
        <v>21</v>
      </c>
      <c r="HJ86" s="184">
        <v>2</v>
      </c>
      <c r="HK86" s="184" t="s">
        <v>14</v>
      </c>
      <c r="HL86" s="184" t="s">
        <v>14</v>
      </c>
      <c r="HM86" s="185">
        <v>44348</v>
      </c>
      <c r="HN86" s="183" t="s">
        <v>4375</v>
      </c>
      <c r="HO86" s="177">
        <v>1</v>
      </c>
      <c r="HP86" s="177" t="s">
        <v>4078</v>
      </c>
      <c r="HQ86" s="177" t="s">
        <v>21</v>
      </c>
      <c r="HR86" s="177">
        <v>2</v>
      </c>
      <c r="HS86" s="177" t="s">
        <v>14</v>
      </c>
      <c r="HT86" s="177" t="s">
        <v>14</v>
      </c>
      <c r="HU86" s="174">
        <v>44348</v>
      </c>
      <c r="HV86" s="184" t="s">
        <v>4372</v>
      </c>
      <c r="HW86" s="184">
        <v>2</v>
      </c>
      <c r="HX86" s="184" t="s">
        <v>4078</v>
      </c>
      <c r="HY86" s="184" t="s">
        <v>21</v>
      </c>
      <c r="HZ86" s="184">
        <v>2</v>
      </c>
      <c r="IA86" s="184" t="s">
        <v>14</v>
      </c>
      <c r="IB86" s="184" t="s">
        <v>14</v>
      </c>
      <c r="IC86" s="185">
        <v>44348</v>
      </c>
      <c r="ID86" s="183" t="s">
        <v>4374</v>
      </c>
      <c r="IE86" s="177">
        <v>1</v>
      </c>
      <c r="IF86" s="177" t="s">
        <v>4078</v>
      </c>
      <c r="IG86" s="177" t="s">
        <v>21</v>
      </c>
      <c r="IH86" s="177">
        <v>2</v>
      </c>
      <c r="II86" s="177" t="s">
        <v>14</v>
      </c>
      <c r="IJ86" s="177" t="s">
        <v>14</v>
      </c>
      <c r="IK86" s="174">
        <v>44348</v>
      </c>
      <c r="IL86" s="184" t="s">
        <v>4373</v>
      </c>
      <c r="IM86" s="184">
        <v>2</v>
      </c>
      <c r="IN86" s="184" t="s">
        <v>4078</v>
      </c>
      <c r="IO86" s="184" t="s">
        <v>21</v>
      </c>
      <c r="IP86" s="184">
        <v>2</v>
      </c>
      <c r="IQ86" s="184" t="s">
        <v>14</v>
      </c>
      <c r="IR86" s="184" t="s">
        <v>14</v>
      </c>
      <c r="IS86" s="185">
        <v>44348</v>
      </c>
    </row>
    <row r="87" spans="1:253" s="179" customFormat="1" ht="12.75" customHeight="1" x14ac:dyDescent="0.2">
      <c r="A87" s="179" t="s">
        <v>79</v>
      </c>
      <c r="B87" s="179" t="s">
        <v>7672</v>
      </c>
      <c r="C87" s="179" t="s">
        <v>80</v>
      </c>
      <c r="D87" s="179" t="s">
        <v>81</v>
      </c>
      <c r="E87" s="179" t="s">
        <v>7342</v>
      </c>
      <c r="F87" s="179" t="s">
        <v>3571</v>
      </c>
      <c r="G87" s="172">
        <v>25666000</v>
      </c>
      <c r="H87" s="173" t="s">
        <v>1794</v>
      </c>
      <c r="I87" s="173" t="s">
        <v>21</v>
      </c>
      <c r="J87" s="173">
        <v>2</v>
      </c>
      <c r="K87" s="173" t="s">
        <v>3570</v>
      </c>
      <c r="L87" s="173" t="s">
        <v>3569</v>
      </c>
      <c r="M87" s="174">
        <v>44278</v>
      </c>
      <c r="N87" s="183" t="s">
        <v>3575</v>
      </c>
      <c r="O87" s="175">
        <v>120410</v>
      </c>
      <c r="P87" s="175" t="s">
        <v>3572</v>
      </c>
      <c r="Q87" s="175" t="s">
        <v>21</v>
      </c>
      <c r="R87" s="175">
        <v>2</v>
      </c>
      <c r="S87" s="175" t="s">
        <v>3574</v>
      </c>
      <c r="T87" s="175" t="s">
        <v>3573</v>
      </c>
      <c r="U87" s="176">
        <v>44278</v>
      </c>
      <c r="V87" s="183" t="s">
        <v>3577</v>
      </c>
      <c r="W87" s="173">
        <v>25666000</v>
      </c>
      <c r="X87" s="173" t="s">
        <v>1794</v>
      </c>
      <c r="Y87" s="173" t="s">
        <v>21</v>
      </c>
      <c r="Z87" s="173">
        <v>2</v>
      </c>
      <c r="AA87" s="173" t="s">
        <v>3576</v>
      </c>
      <c r="AB87" s="173" t="s">
        <v>3569</v>
      </c>
      <c r="AC87" s="174">
        <v>44278</v>
      </c>
      <c r="AD87" s="183" t="s">
        <v>3579</v>
      </c>
      <c r="AE87" s="181">
        <v>25666000</v>
      </c>
      <c r="AF87" s="181" t="s">
        <v>1794</v>
      </c>
      <c r="AG87" s="181" t="s">
        <v>21</v>
      </c>
      <c r="AH87" s="181">
        <v>2</v>
      </c>
      <c r="AI87" s="181" t="s">
        <v>3578</v>
      </c>
      <c r="AJ87" s="181" t="s">
        <v>3569</v>
      </c>
      <c r="AK87" s="182">
        <v>44278</v>
      </c>
      <c r="AL87" s="183" t="s">
        <v>5563</v>
      </c>
      <c r="AM87" s="173">
        <v>34000</v>
      </c>
      <c r="AN87" s="173" t="s">
        <v>5560</v>
      </c>
      <c r="AO87" s="173" t="s">
        <v>59</v>
      </c>
      <c r="AP87" s="173">
        <v>3</v>
      </c>
      <c r="AQ87" s="173" t="s">
        <v>5562</v>
      </c>
      <c r="AR87" s="173" t="s">
        <v>5561</v>
      </c>
      <c r="AS87" s="174">
        <v>44364</v>
      </c>
      <c r="AT87" s="184" t="s">
        <v>88</v>
      </c>
      <c r="AU87" s="181" t="s">
        <v>14</v>
      </c>
      <c r="AV87" s="181">
        <v>0</v>
      </c>
      <c r="AW87" s="181" t="s">
        <v>14</v>
      </c>
      <c r="AX87" s="181" t="s">
        <v>14</v>
      </c>
      <c r="AY87" s="181">
        <v>0</v>
      </c>
      <c r="AZ87" s="181">
        <v>0</v>
      </c>
      <c r="BA87" s="182">
        <v>43493</v>
      </c>
      <c r="BB87" s="183" t="s">
        <v>87</v>
      </c>
      <c r="BC87" s="173" t="s">
        <v>14</v>
      </c>
      <c r="BD87" s="173">
        <v>0</v>
      </c>
      <c r="BE87" s="173" t="s">
        <v>14</v>
      </c>
      <c r="BF87" s="173" t="s">
        <v>14</v>
      </c>
      <c r="BG87" s="173">
        <v>0</v>
      </c>
      <c r="BH87" s="173">
        <v>0</v>
      </c>
      <c r="BI87" s="174">
        <v>43493</v>
      </c>
      <c r="BJ87" s="184" t="s">
        <v>6891</v>
      </c>
      <c r="BK87" s="184">
        <v>13</v>
      </c>
      <c r="BL87" s="184" t="s">
        <v>6523</v>
      </c>
      <c r="BM87" s="184" t="s">
        <v>59</v>
      </c>
      <c r="BN87" s="184">
        <v>3</v>
      </c>
      <c r="BO87" s="184" t="s">
        <v>6890</v>
      </c>
      <c r="BP87" s="181" t="s">
        <v>3683</v>
      </c>
      <c r="BQ87" s="185">
        <v>44439</v>
      </c>
      <c r="BR87" s="183" t="s">
        <v>82</v>
      </c>
      <c r="BS87" s="177" t="s">
        <v>14</v>
      </c>
      <c r="BT87" s="177">
        <v>0</v>
      </c>
      <c r="BU87" s="177" t="s">
        <v>14</v>
      </c>
      <c r="BV87" s="177" t="s">
        <v>14</v>
      </c>
      <c r="BW87" s="177">
        <v>0</v>
      </c>
      <c r="BX87" s="177">
        <v>0</v>
      </c>
      <c r="BY87" s="174">
        <v>43493</v>
      </c>
      <c r="BZ87" s="184" t="s">
        <v>83</v>
      </c>
      <c r="CA87" s="184" t="s">
        <v>14</v>
      </c>
      <c r="CB87" s="184">
        <v>0</v>
      </c>
      <c r="CC87" s="184" t="s">
        <v>14</v>
      </c>
      <c r="CD87" s="184" t="s">
        <v>14</v>
      </c>
      <c r="CE87" s="184">
        <v>0</v>
      </c>
      <c r="CF87" s="184">
        <v>0</v>
      </c>
      <c r="CG87" s="185">
        <v>43493</v>
      </c>
      <c r="CH87" s="183" t="s">
        <v>8097</v>
      </c>
      <c r="CI87" s="184" t="e">
        <v>#N/A</v>
      </c>
      <c r="CJ87" s="184" t="e">
        <v>#N/A</v>
      </c>
      <c r="CK87" s="184" t="e">
        <v>#N/A</v>
      </c>
      <c r="CL87" s="184" t="e">
        <v>#N/A</v>
      </c>
      <c r="CM87" s="184" t="e">
        <v>#N/A</v>
      </c>
      <c r="CN87" s="184" t="e">
        <v>#N/A</v>
      </c>
      <c r="CO87" s="186" t="e">
        <v>#N/A</v>
      </c>
      <c r="CP87" s="184" t="s">
        <v>86</v>
      </c>
      <c r="CQ87" s="177" t="s">
        <v>14</v>
      </c>
      <c r="CR87" s="177">
        <v>0</v>
      </c>
      <c r="CS87" s="177" t="s">
        <v>14</v>
      </c>
      <c r="CT87" s="177" t="s">
        <v>14</v>
      </c>
      <c r="CU87" s="177">
        <v>0</v>
      </c>
      <c r="CV87" s="177">
        <v>0</v>
      </c>
      <c r="CW87" s="174">
        <v>43493</v>
      </c>
      <c r="CX87" s="184" t="s">
        <v>1033</v>
      </c>
      <c r="CY87" s="181">
        <v>10429000</v>
      </c>
      <c r="CZ87" s="181" t="s">
        <v>1935</v>
      </c>
      <c r="DA87" s="181" t="s">
        <v>21</v>
      </c>
      <c r="DB87" s="181">
        <v>2</v>
      </c>
      <c r="DC87" s="181" t="s">
        <v>1937</v>
      </c>
      <c r="DD87" s="181" t="s">
        <v>1936</v>
      </c>
      <c r="DE87" s="187">
        <v>43920</v>
      </c>
      <c r="DF87" s="183" t="s">
        <v>1939</v>
      </c>
      <c r="DG87" s="173">
        <v>0</v>
      </c>
      <c r="DH87" s="177" t="s">
        <v>1935</v>
      </c>
      <c r="DI87" s="177" t="s">
        <v>21</v>
      </c>
      <c r="DJ87" s="177">
        <v>2</v>
      </c>
      <c r="DK87" s="177" t="s">
        <v>1937</v>
      </c>
      <c r="DL87" s="177" t="s">
        <v>1936</v>
      </c>
      <c r="DM87" s="174">
        <v>43920</v>
      </c>
      <c r="DN87" s="184" t="s">
        <v>1942</v>
      </c>
      <c r="DO87" s="181">
        <v>15120000</v>
      </c>
      <c r="DP87" s="184" t="s">
        <v>1935</v>
      </c>
      <c r="DQ87" s="184" t="s">
        <v>21</v>
      </c>
      <c r="DR87" s="184">
        <v>2</v>
      </c>
      <c r="DS87" s="184" t="s">
        <v>1937</v>
      </c>
      <c r="DT87" s="184" t="s">
        <v>1936</v>
      </c>
      <c r="DU87" s="185">
        <v>43920</v>
      </c>
      <c r="DV87" s="183" t="s">
        <v>1940</v>
      </c>
      <c r="DW87" s="173">
        <v>4970000</v>
      </c>
      <c r="DX87" s="177" t="s">
        <v>1935</v>
      </c>
      <c r="DY87" s="177" t="s">
        <v>21</v>
      </c>
      <c r="DZ87" s="177">
        <v>2</v>
      </c>
      <c r="EA87" s="177" t="s">
        <v>1937</v>
      </c>
      <c r="EB87" s="177" t="s">
        <v>1936</v>
      </c>
      <c r="EC87" s="174">
        <v>43920</v>
      </c>
      <c r="ED87" s="184" t="s">
        <v>1941</v>
      </c>
      <c r="EE87" s="181">
        <v>5459000</v>
      </c>
      <c r="EF87" s="184" t="s">
        <v>1935</v>
      </c>
      <c r="EG87" s="184" t="s">
        <v>21</v>
      </c>
      <c r="EH87" s="184">
        <v>2</v>
      </c>
      <c r="EI87" s="184" t="s">
        <v>1937</v>
      </c>
      <c r="EJ87" s="184" t="s">
        <v>1936</v>
      </c>
      <c r="EK87" s="185">
        <v>43920</v>
      </c>
      <c r="EL87" s="183" t="s">
        <v>1938</v>
      </c>
      <c r="EM87" s="173">
        <v>0</v>
      </c>
      <c r="EN87" s="177" t="s">
        <v>1935</v>
      </c>
      <c r="EO87" s="177" t="s">
        <v>21</v>
      </c>
      <c r="EP87" s="177">
        <v>2</v>
      </c>
      <c r="EQ87" s="177" t="s">
        <v>1937</v>
      </c>
      <c r="ER87" s="177" t="s">
        <v>1936</v>
      </c>
      <c r="ES87" s="174">
        <v>43920</v>
      </c>
      <c r="ET87" s="184" t="s">
        <v>6892</v>
      </c>
      <c r="EU87" s="184">
        <v>13</v>
      </c>
      <c r="EV87" s="184" t="s">
        <v>6523</v>
      </c>
      <c r="EW87" s="184" t="s">
        <v>59</v>
      </c>
      <c r="EX87" s="184">
        <v>3</v>
      </c>
      <c r="EY87" s="184" t="s">
        <v>6890</v>
      </c>
      <c r="EZ87" s="184" t="s">
        <v>3683</v>
      </c>
      <c r="FA87" s="185">
        <v>44439</v>
      </c>
      <c r="FB87" s="183" t="s">
        <v>85</v>
      </c>
      <c r="FC87" s="177">
        <v>1</v>
      </c>
      <c r="FD87" s="177">
        <v>0</v>
      </c>
      <c r="FE87" s="177" t="s">
        <v>21</v>
      </c>
      <c r="FF87" s="177">
        <v>2</v>
      </c>
      <c r="FG87" s="177" t="s">
        <v>84</v>
      </c>
      <c r="FH87" s="177">
        <v>0</v>
      </c>
      <c r="FI87" s="174">
        <v>43493</v>
      </c>
      <c r="FJ87" s="183" t="s">
        <v>89</v>
      </c>
      <c r="FK87" s="184" t="s">
        <v>14</v>
      </c>
      <c r="FL87" s="184">
        <v>0</v>
      </c>
      <c r="FM87" s="184" t="s">
        <v>14</v>
      </c>
      <c r="FN87" s="184" t="s">
        <v>14</v>
      </c>
      <c r="FO87" s="184">
        <v>0</v>
      </c>
      <c r="FP87" s="181">
        <v>0</v>
      </c>
      <c r="FQ87" s="182">
        <v>43493</v>
      </c>
      <c r="FR87" s="183" t="s">
        <v>90</v>
      </c>
      <c r="FS87" s="177" t="s">
        <v>14</v>
      </c>
      <c r="FT87" s="177">
        <v>0</v>
      </c>
      <c r="FU87" s="177" t="s">
        <v>14</v>
      </c>
      <c r="FV87" s="177" t="s">
        <v>14</v>
      </c>
      <c r="FW87" s="177">
        <v>0</v>
      </c>
      <c r="FX87" s="177">
        <v>0</v>
      </c>
      <c r="FY87" s="174">
        <v>43493</v>
      </c>
      <c r="FZ87" s="184" t="s">
        <v>4239</v>
      </c>
      <c r="GA87" s="184">
        <v>2</v>
      </c>
      <c r="GB87" s="184" t="s">
        <v>4078</v>
      </c>
      <c r="GC87" s="184" t="s">
        <v>21</v>
      </c>
      <c r="GD87" s="184">
        <v>2</v>
      </c>
      <c r="GE87" s="184" t="s">
        <v>14</v>
      </c>
      <c r="GF87" s="184" t="s">
        <v>14</v>
      </c>
      <c r="GG87" s="185">
        <v>44346</v>
      </c>
      <c r="GH87" s="183" t="s">
        <v>4245</v>
      </c>
      <c r="GI87" s="177">
        <v>2</v>
      </c>
      <c r="GJ87" s="177" t="s">
        <v>4078</v>
      </c>
      <c r="GK87" s="177" t="s">
        <v>21</v>
      </c>
      <c r="GL87" s="177">
        <v>2</v>
      </c>
      <c r="GM87" s="177" t="s">
        <v>14</v>
      </c>
      <c r="GN87" s="177" t="s">
        <v>14</v>
      </c>
      <c r="GO87" s="174">
        <v>44346</v>
      </c>
      <c r="GP87" s="184" t="s">
        <v>4240</v>
      </c>
      <c r="GQ87" s="184">
        <v>2</v>
      </c>
      <c r="GR87" s="184" t="s">
        <v>4078</v>
      </c>
      <c r="GS87" s="184" t="s">
        <v>21</v>
      </c>
      <c r="GT87" s="184">
        <v>2</v>
      </c>
      <c r="GU87" s="184" t="s">
        <v>14</v>
      </c>
      <c r="GV87" s="184" t="s">
        <v>14</v>
      </c>
      <c r="GW87" s="185">
        <v>44346</v>
      </c>
      <c r="GX87" s="183" t="s">
        <v>4246</v>
      </c>
      <c r="GY87" s="177">
        <v>0</v>
      </c>
      <c r="GZ87" s="177" t="s">
        <v>4078</v>
      </c>
      <c r="HA87" s="177" t="s">
        <v>21</v>
      </c>
      <c r="HB87" s="177">
        <v>2</v>
      </c>
      <c r="HC87" s="177" t="s">
        <v>14</v>
      </c>
      <c r="HD87" s="177" t="s">
        <v>14</v>
      </c>
      <c r="HE87" s="174">
        <v>44346</v>
      </c>
      <c r="HF87" s="184" t="s">
        <v>4238</v>
      </c>
      <c r="HG87" s="184">
        <v>3</v>
      </c>
      <c r="HH87" s="184" t="s">
        <v>4078</v>
      </c>
      <c r="HI87" s="184" t="s">
        <v>21</v>
      </c>
      <c r="HJ87" s="184">
        <v>2</v>
      </c>
      <c r="HK87" s="184" t="s">
        <v>14</v>
      </c>
      <c r="HL87" s="184" t="s">
        <v>14</v>
      </c>
      <c r="HM87" s="185">
        <v>44346</v>
      </c>
      <c r="HN87" s="183" t="s">
        <v>4244</v>
      </c>
      <c r="HO87" s="177">
        <v>3</v>
      </c>
      <c r="HP87" s="177" t="s">
        <v>4078</v>
      </c>
      <c r="HQ87" s="177" t="s">
        <v>21</v>
      </c>
      <c r="HR87" s="177">
        <v>2</v>
      </c>
      <c r="HS87" s="177" t="s">
        <v>14</v>
      </c>
      <c r="HT87" s="177" t="s">
        <v>14</v>
      </c>
      <c r="HU87" s="174">
        <v>44346</v>
      </c>
      <c r="HV87" s="184" t="s">
        <v>4241</v>
      </c>
      <c r="HW87" s="184">
        <v>0</v>
      </c>
      <c r="HX87" s="184" t="s">
        <v>4078</v>
      </c>
      <c r="HY87" s="184" t="s">
        <v>21</v>
      </c>
      <c r="HZ87" s="184">
        <v>2</v>
      </c>
      <c r="IA87" s="184" t="s">
        <v>14</v>
      </c>
      <c r="IB87" s="184" t="s">
        <v>14</v>
      </c>
      <c r="IC87" s="185">
        <v>44346</v>
      </c>
      <c r="ID87" s="183" t="s">
        <v>4243</v>
      </c>
      <c r="IE87" s="177">
        <v>0</v>
      </c>
      <c r="IF87" s="177" t="s">
        <v>4078</v>
      </c>
      <c r="IG87" s="177" t="s">
        <v>21</v>
      </c>
      <c r="IH87" s="177">
        <v>2</v>
      </c>
      <c r="II87" s="177" t="s">
        <v>14</v>
      </c>
      <c r="IJ87" s="177" t="s">
        <v>14</v>
      </c>
      <c r="IK87" s="174">
        <v>44346</v>
      </c>
      <c r="IL87" s="184" t="s">
        <v>4242</v>
      </c>
      <c r="IM87" s="184">
        <v>2</v>
      </c>
      <c r="IN87" s="184" t="s">
        <v>4078</v>
      </c>
      <c r="IO87" s="184" t="s">
        <v>21</v>
      </c>
      <c r="IP87" s="184">
        <v>2</v>
      </c>
      <c r="IQ87" s="184" t="s">
        <v>14</v>
      </c>
      <c r="IR87" s="184" t="s">
        <v>14</v>
      </c>
      <c r="IS87" s="185">
        <v>44346</v>
      </c>
    </row>
    <row r="88" spans="1:253" s="179" customFormat="1" ht="12.75" customHeight="1" x14ac:dyDescent="0.2">
      <c r="A88" s="179" t="s">
        <v>230</v>
      </c>
      <c r="B88" s="179" t="s">
        <v>7677</v>
      </c>
      <c r="C88" s="179" t="s">
        <v>231</v>
      </c>
      <c r="D88" s="179" t="s">
        <v>232</v>
      </c>
      <c r="E88" s="179" t="s">
        <v>7347</v>
      </c>
      <c r="F88" s="179" t="s">
        <v>3440</v>
      </c>
      <c r="G88" s="180">
        <v>5200000</v>
      </c>
      <c r="H88" s="181" t="s">
        <v>3437</v>
      </c>
      <c r="I88" s="181" t="s">
        <v>41</v>
      </c>
      <c r="J88" s="181">
        <v>1</v>
      </c>
      <c r="K88" s="181" t="s">
        <v>3439</v>
      </c>
      <c r="L88" s="181" t="s">
        <v>3438</v>
      </c>
      <c r="M88" s="182">
        <v>44254</v>
      </c>
      <c r="N88" s="183" t="s">
        <v>3444</v>
      </c>
      <c r="O88" s="181">
        <v>6020</v>
      </c>
      <c r="P88" s="181" t="s">
        <v>3441</v>
      </c>
      <c r="Q88" s="181" t="s">
        <v>59</v>
      </c>
      <c r="R88" s="181">
        <v>3</v>
      </c>
      <c r="S88" s="181" t="s">
        <v>3443</v>
      </c>
      <c r="T88" s="181" t="s">
        <v>3442</v>
      </c>
      <c r="U88" s="182">
        <v>44254</v>
      </c>
      <c r="V88" s="183" t="s">
        <v>3446</v>
      </c>
      <c r="W88" s="181">
        <v>5200000</v>
      </c>
      <c r="X88" s="181" t="s">
        <v>3437</v>
      </c>
      <c r="Y88" s="181" t="s">
        <v>41</v>
      </c>
      <c r="Z88" s="181">
        <v>1</v>
      </c>
      <c r="AA88" s="181" t="s">
        <v>3445</v>
      </c>
      <c r="AB88" s="181" t="s">
        <v>3438</v>
      </c>
      <c r="AC88" s="182">
        <v>44254</v>
      </c>
      <c r="AD88" s="183" t="s">
        <v>3448</v>
      </c>
      <c r="AE88" s="181">
        <v>5200000</v>
      </c>
      <c r="AF88" s="181" t="s">
        <v>3437</v>
      </c>
      <c r="AG88" s="181" t="s">
        <v>41</v>
      </c>
      <c r="AH88" s="181">
        <v>1</v>
      </c>
      <c r="AI88" s="181" t="s">
        <v>3447</v>
      </c>
      <c r="AJ88" s="181" t="s">
        <v>3438</v>
      </c>
      <c r="AK88" s="182">
        <v>44254</v>
      </c>
      <c r="AL88" s="183" t="s">
        <v>3452</v>
      </c>
      <c r="AM88" s="181">
        <v>6389000</v>
      </c>
      <c r="AN88" s="181" t="s">
        <v>3449</v>
      </c>
      <c r="AO88" s="181" t="s">
        <v>41</v>
      </c>
      <c r="AP88" s="181">
        <v>1</v>
      </c>
      <c r="AQ88" s="181" t="s">
        <v>3451</v>
      </c>
      <c r="AR88" s="181" t="s">
        <v>3450</v>
      </c>
      <c r="AS88" s="182">
        <v>44254</v>
      </c>
      <c r="AT88" s="184" t="s">
        <v>5850</v>
      </c>
      <c r="AU88" s="181">
        <v>10781</v>
      </c>
      <c r="AV88" s="181" t="s">
        <v>5847</v>
      </c>
      <c r="AW88" s="181" t="s">
        <v>21</v>
      </c>
      <c r="AX88" s="181">
        <v>2</v>
      </c>
      <c r="AY88" s="181" t="s">
        <v>5849</v>
      </c>
      <c r="AZ88" s="181" t="s">
        <v>5848</v>
      </c>
      <c r="BA88" s="182">
        <v>44377</v>
      </c>
      <c r="BB88" s="183" t="s">
        <v>243</v>
      </c>
      <c r="BC88" s="181" t="s">
        <v>14</v>
      </c>
      <c r="BD88" s="181">
        <v>0</v>
      </c>
      <c r="BE88" s="181" t="s">
        <v>14</v>
      </c>
      <c r="BF88" s="181" t="s">
        <v>14</v>
      </c>
      <c r="BG88" s="181" t="s">
        <v>242</v>
      </c>
      <c r="BH88" s="181">
        <v>0</v>
      </c>
      <c r="BI88" s="182">
        <v>43503</v>
      </c>
      <c r="BJ88" s="184" t="s">
        <v>5852</v>
      </c>
      <c r="BK88" s="184">
        <v>299</v>
      </c>
      <c r="BL88" s="184" t="s">
        <v>5847</v>
      </c>
      <c r="BM88" s="184" t="s">
        <v>21</v>
      </c>
      <c r="BN88" s="184">
        <v>2</v>
      </c>
      <c r="BO88" s="184" t="s">
        <v>5851</v>
      </c>
      <c r="BP88" s="181" t="s">
        <v>5848</v>
      </c>
      <c r="BQ88" s="185">
        <v>44377</v>
      </c>
      <c r="BR88" s="183" t="s">
        <v>236</v>
      </c>
      <c r="BS88" s="184">
        <v>160000</v>
      </c>
      <c r="BT88" s="184" t="s">
        <v>233</v>
      </c>
      <c r="BU88" s="184" t="s">
        <v>21</v>
      </c>
      <c r="BV88" s="184">
        <v>2</v>
      </c>
      <c r="BW88" s="184" t="s">
        <v>235</v>
      </c>
      <c r="BX88" s="184" t="s">
        <v>234</v>
      </c>
      <c r="BY88" s="182">
        <v>43503</v>
      </c>
      <c r="BZ88" s="184" t="s">
        <v>239</v>
      </c>
      <c r="CA88" s="184">
        <v>11422</v>
      </c>
      <c r="CB88" s="184" t="s">
        <v>233</v>
      </c>
      <c r="CC88" s="184" t="s">
        <v>21</v>
      </c>
      <c r="CD88" s="184">
        <v>2</v>
      </c>
      <c r="CE88" s="184" t="s">
        <v>238</v>
      </c>
      <c r="CF88" s="184" t="s">
        <v>237</v>
      </c>
      <c r="CG88" s="185">
        <v>43503</v>
      </c>
      <c r="CH88" s="183" t="s">
        <v>8098</v>
      </c>
      <c r="CI88" s="184" t="e">
        <v>#N/A</v>
      </c>
      <c r="CJ88" s="184" t="e">
        <v>#N/A</v>
      </c>
      <c r="CK88" s="184" t="e">
        <v>#N/A</v>
      </c>
      <c r="CL88" s="184" t="e">
        <v>#N/A</v>
      </c>
      <c r="CM88" s="184" t="e">
        <v>#N/A</v>
      </c>
      <c r="CN88" s="184" t="e">
        <v>#N/A</v>
      </c>
      <c r="CO88" s="186" t="e">
        <v>#N/A</v>
      </c>
      <c r="CP88" s="184" t="s">
        <v>1706</v>
      </c>
      <c r="CQ88" s="184" t="s">
        <v>14</v>
      </c>
      <c r="CR88" s="184" t="s">
        <v>1703</v>
      </c>
      <c r="CS88" s="184" t="s">
        <v>14</v>
      </c>
      <c r="CT88" s="184" t="s">
        <v>14</v>
      </c>
      <c r="CU88" s="184" t="s">
        <v>1705</v>
      </c>
      <c r="CV88" s="184" t="s">
        <v>1704</v>
      </c>
      <c r="CW88" s="182">
        <v>43816</v>
      </c>
      <c r="CX88" s="184" t="s">
        <v>5857</v>
      </c>
      <c r="CY88" s="181">
        <v>3800000</v>
      </c>
      <c r="CZ88" s="181" t="s">
        <v>5854</v>
      </c>
      <c r="DA88" s="181" t="s">
        <v>59</v>
      </c>
      <c r="DB88" s="181">
        <v>3</v>
      </c>
      <c r="DC88" s="181" t="s">
        <v>5856</v>
      </c>
      <c r="DD88" s="181" t="s">
        <v>5855</v>
      </c>
      <c r="DE88" s="187">
        <v>44377</v>
      </c>
      <c r="DF88" s="183" t="s">
        <v>5858</v>
      </c>
      <c r="DG88" s="181">
        <v>0</v>
      </c>
      <c r="DH88" s="184" t="s">
        <v>5854</v>
      </c>
      <c r="DI88" s="184" t="s">
        <v>59</v>
      </c>
      <c r="DJ88" s="184">
        <v>3</v>
      </c>
      <c r="DK88" s="184" t="s">
        <v>5856</v>
      </c>
      <c r="DL88" s="184" t="s">
        <v>5855</v>
      </c>
      <c r="DM88" s="182">
        <v>44377</v>
      </c>
      <c r="DN88" s="184" t="s">
        <v>5859</v>
      </c>
      <c r="DO88" s="181">
        <v>1400000</v>
      </c>
      <c r="DP88" s="184" t="s">
        <v>5854</v>
      </c>
      <c r="DQ88" s="184" t="s">
        <v>59</v>
      </c>
      <c r="DR88" s="184">
        <v>3</v>
      </c>
      <c r="DS88" s="184" t="s">
        <v>5856</v>
      </c>
      <c r="DT88" s="184" t="s">
        <v>5855</v>
      </c>
      <c r="DU88" s="185">
        <v>44377</v>
      </c>
      <c r="DV88" s="183" t="s">
        <v>5860</v>
      </c>
      <c r="DW88" s="181">
        <v>957000</v>
      </c>
      <c r="DX88" s="184" t="s">
        <v>5854</v>
      </c>
      <c r="DY88" s="184" t="s">
        <v>59</v>
      </c>
      <c r="DZ88" s="184">
        <v>3</v>
      </c>
      <c r="EA88" s="184" t="s">
        <v>5856</v>
      </c>
      <c r="EB88" s="184" t="s">
        <v>5855</v>
      </c>
      <c r="EC88" s="182">
        <v>44377</v>
      </c>
      <c r="ED88" s="184" t="s">
        <v>5861</v>
      </c>
      <c r="EE88" s="181">
        <v>1435000</v>
      </c>
      <c r="EF88" s="184" t="s">
        <v>5854</v>
      </c>
      <c r="EG88" s="184" t="s">
        <v>59</v>
      </c>
      <c r="EH88" s="184">
        <v>3</v>
      </c>
      <c r="EI88" s="184" t="s">
        <v>5856</v>
      </c>
      <c r="EJ88" s="184" t="s">
        <v>5855</v>
      </c>
      <c r="EK88" s="185">
        <v>44377</v>
      </c>
      <c r="EL88" s="183" t="s">
        <v>5862</v>
      </c>
      <c r="EM88" s="181">
        <v>1408000</v>
      </c>
      <c r="EN88" s="184" t="s">
        <v>5854</v>
      </c>
      <c r="EO88" s="184" t="s">
        <v>59</v>
      </c>
      <c r="EP88" s="184">
        <v>3</v>
      </c>
      <c r="EQ88" s="184" t="s">
        <v>5856</v>
      </c>
      <c r="ER88" s="184" t="s">
        <v>5855</v>
      </c>
      <c r="ES88" s="182">
        <v>44377</v>
      </c>
      <c r="ET88" s="184" t="s">
        <v>5853</v>
      </c>
      <c r="EU88" s="184">
        <v>299</v>
      </c>
      <c r="EV88" s="184" t="s">
        <v>5847</v>
      </c>
      <c r="EW88" s="184" t="s">
        <v>21</v>
      </c>
      <c r="EX88" s="184">
        <v>2</v>
      </c>
      <c r="EY88" s="184" t="s">
        <v>5851</v>
      </c>
      <c r="EZ88" s="184" t="s">
        <v>5848</v>
      </c>
      <c r="FA88" s="185">
        <v>44377</v>
      </c>
      <c r="FB88" s="183" t="s">
        <v>241</v>
      </c>
      <c r="FC88" s="184">
        <v>4</v>
      </c>
      <c r="FD88" s="184">
        <v>0</v>
      </c>
      <c r="FE88" s="184" t="s">
        <v>21</v>
      </c>
      <c r="FF88" s="184">
        <v>2</v>
      </c>
      <c r="FG88" s="184" t="s">
        <v>240</v>
      </c>
      <c r="FH88" s="184">
        <v>0</v>
      </c>
      <c r="FI88" s="182">
        <v>43503</v>
      </c>
      <c r="FJ88" s="183" t="s">
        <v>244</v>
      </c>
      <c r="FK88" s="184" t="s">
        <v>14</v>
      </c>
      <c r="FL88" s="184">
        <v>0</v>
      </c>
      <c r="FM88" s="184" t="s">
        <v>14</v>
      </c>
      <c r="FN88" s="184" t="s">
        <v>14</v>
      </c>
      <c r="FO88" s="184">
        <v>0</v>
      </c>
      <c r="FP88" s="181">
        <v>0</v>
      </c>
      <c r="FQ88" s="182">
        <v>43503</v>
      </c>
      <c r="FR88" s="183" t="s">
        <v>1123</v>
      </c>
      <c r="FS88" s="184">
        <v>4950000</v>
      </c>
      <c r="FT88" s="184" t="s">
        <v>1120</v>
      </c>
      <c r="FU88" s="184" t="s">
        <v>21</v>
      </c>
      <c r="FV88" s="184">
        <v>2</v>
      </c>
      <c r="FW88" s="184" t="s">
        <v>1122</v>
      </c>
      <c r="FX88" s="184" t="s">
        <v>1121</v>
      </c>
      <c r="FY88" s="182">
        <v>43585</v>
      </c>
      <c r="FZ88" s="184" t="s">
        <v>4397</v>
      </c>
      <c r="GA88" s="184">
        <v>2</v>
      </c>
      <c r="GB88" s="184" t="s">
        <v>4078</v>
      </c>
      <c r="GC88" s="184" t="s">
        <v>21</v>
      </c>
      <c r="GD88" s="184">
        <v>2</v>
      </c>
      <c r="GE88" s="184" t="s">
        <v>14</v>
      </c>
      <c r="GF88" s="184" t="s">
        <v>14</v>
      </c>
      <c r="GG88" s="185">
        <v>44349</v>
      </c>
      <c r="GH88" s="183" t="s">
        <v>4403</v>
      </c>
      <c r="GI88" s="184">
        <v>3</v>
      </c>
      <c r="GJ88" s="184" t="s">
        <v>4078</v>
      </c>
      <c r="GK88" s="184" t="s">
        <v>21</v>
      </c>
      <c r="GL88" s="184">
        <v>2</v>
      </c>
      <c r="GM88" s="184" t="s">
        <v>14</v>
      </c>
      <c r="GN88" s="184" t="s">
        <v>14</v>
      </c>
      <c r="GO88" s="182">
        <v>44349</v>
      </c>
      <c r="GP88" s="184" t="s">
        <v>4398</v>
      </c>
      <c r="GQ88" s="184">
        <v>3</v>
      </c>
      <c r="GR88" s="184" t="s">
        <v>4078</v>
      </c>
      <c r="GS88" s="184" t="s">
        <v>21</v>
      </c>
      <c r="GT88" s="184">
        <v>2</v>
      </c>
      <c r="GU88" s="184" t="s">
        <v>14</v>
      </c>
      <c r="GV88" s="184" t="s">
        <v>14</v>
      </c>
      <c r="GW88" s="185">
        <v>44349</v>
      </c>
      <c r="GX88" s="183" t="s">
        <v>4404</v>
      </c>
      <c r="GY88" s="184">
        <v>0</v>
      </c>
      <c r="GZ88" s="184" t="s">
        <v>4078</v>
      </c>
      <c r="HA88" s="184" t="s">
        <v>21</v>
      </c>
      <c r="HB88" s="184">
        <v>2</v>
      </c>
      <c r="HC88" s="184" t="s">
        <v>14</v>
      </c>
      <c r="HD88" s="184" t="s">
        <v>14</v>
      </c>
      <c r="HE88" s="182">
        <v>44349</v>
      </c>
      <c r="HF88" s="184" t="s">
        <v>4396</v>
      </c>
      <c r="HG88" s="184">
        <v>3</v>
      </c>
      <c r="HH88" s="184" t="s">
        <v>4078</v>
      </c>
      <c r="HI88" s="184" t="s">
        <v>21</v>
      </c>
      <c r="HJ88" s="184">
        <v>2</v>
      </c>
      <c r="HK88" s="184" t="s">
        <v>14</v>
      </c>
      <c r="HL88" s="184" t="s">
        <v>14</v>
      </c>
      <c r="HM88" s="185">
        <v>44349</v>
      </c>
      <c r="HN88" s="183" t="s">
        <v>4402</v>
      </c>
      <c r="HO88" s="184">
        <v>3</v>
      </c>
      <c r="HP88" s="184" t="s">
        <v>4078</v>
      </c>
      <c r="HQ88" s="184" t="s">
        <v>21</v>
      </c>
      <c r="HR88" s="184">
        <v>2</v>
      </c>
      <c r="HS88" s="184" t="s">
        <v>14</v>
      </c>
      <c r="HT88" s="184" t="s">
        <v>14</v>
      </c>
      <c r="HU88" s="182">
        <v>44349</v>
      </c>
      <c r="HV88" s="184" t="s">
        <v>4399</v>
      </c>
      <c r="HW88" s="184">
        <v>2</v>
      </c>
      <c r="HX88" s="184" t="s">
        <v>4078</v>
      </c>
      <c r="HY88" s="184" t="s">
        <v>21</v>
      </c>
      <c r="HZ88" s="184">
        <v>2</v>
      </c>
      <c r="IA88" s="184" t="s">
        <v>14</v>
      </c>
      <c r="IB88" s="184" t="s">
        <v>14</v>
      </c>
      <c r="IC88" s="185">
        <v>44349</v>
      </c>
      <c r="ID88" s="183" t="s">
        <v>4401</v>
      </c>
      <c r="IE88" s="184">
        <v>2</v>
      </c>
      <c r="IF88" s="184" t="s">
        <v>4078</v>
      </c>
      <c r="IG88" s="184" t="s">
        <v>21</v>
      </c>
      <c r="IH88" s="184">
        <v>2</v>
      </c>
      <c r="II88" s="184" t="s">
        <v>14</v>
      </c>
      <c r="IJ88" s="184" t="s">
        <v>14</v>
      </c>
      <c r="IK88" s="182">
        <v>44349</v>
      </c>
      <c r="IL88" s="184" t="s">
        <v>4400</v>
      </c>
      <c r="IM88" s="184">
        <v>3</v>
      </c>
      <c r="IN88" s="184" t="s">
        <v>4078</v>
      </c>
      <c r="IO88" s="184" t="s">
        <v>21</v>
      </c>
      <c r="IP88" s="184">
        <v>2</v>
      </c>
      <c r="IQ88" s="184" t="s">
        <v>14</v>
      </c>
      <c r="IR88" s="184" t="s">
        <v>14</v>
      </c>
      <c r="IS88" s="185">
        <v>44349</v>
      </c>
    </row>
    <row r="89" spans="1:253" s="179" customFormat="1" ht="12.75" customHeight="1" x14ac:dyDescent="0.2">
      <c r="A89" s="179" t="s">
        <v>957</v>
      </c>
      <c r="B89" s="179" t="s">
        <v>7831</v>
      </c>
      <c r="C89" s="179" t="s">
        <v>958</v>
      </c>
      <c r="D89" s="179" t="s">
        <v>959</v>
      </c>
      <c r="E89" s="179" t="s">
        <v>7829</v>
      </c>
      <c r="F89" s="179" t="s">
        <v>3759</v>
      </c>
      <c r="G89" s="172">
        <v>267437000</v>
      </c>
      <c r="H89" s="173" t="s">
        <v>2696</v>
      </c>
      <c r="I89" s="173" t="s">
        <v>41</v>
      </c>
      <c r="J89" s="173">
        <v>1</v>
      </c>
      <c r="K89" s="173" t="s">
        <v>3758</v>
      </c>
      <c r="L89" s="173" t="s">
        <v>2696</v>
      </c>
      <c r="M89" s="174">
        <v>44281</v>
      </c>
      <c r="N89" s="183" t="s">
        <v>2041</v>
      </c>
      <c r="O89" s="175">
        <v>369002</v>
      </c>
      <c r="P89" s="175" t="s">
        <v>2038</v>
      </c>
      <c r="Q89" s="175" t="s">
        <v>21</v>
      </c>
      <c r="R89" s="175">
        <v>2</v>
      </c>
      <c r="S89" s="175" t="s">
        <v>2040</v>
      </c>
      <c r="T89" s="175" t="s">
        <v>2039</v>
      </c>
      <c r="U89" s="176">
        <v>43979</v>
      </c>
      <c r="V89" s="183" t="s">
        <v>3761</v>
      </c>
      <c r="W89" s="173">
        <v>19217000</v>
      </c>
      <c r="X89" s="173" t="s">
        <v>2696</v>
      </c>
      <c r="Y89" s="173" t="s">
        <v>41</v>
      </c>
      <c r="Z89" s="173">
        <v>1</v>
      </c>
      <c r="AA89" s="173" t="s">
        <v>3760</v>
      </c>
      <c r="AB89" s="173" t="s">
        <v>2696</v>
      </c>
      <c r="AC89" s="174">
        <v>44281</v>
      </c>
      <c r="AD89" s="183" t="s">
        <v>3763</v>
      </c>
      <c r="AE89" s="181">
        <v>13183000</v>
      </c>
      <c r="AF89" s="181" t="s">
        <v>2696</v>
      </c>
      <c r="AG89" s="181" t="s">
        <v>21</v>
      </c>
      <c r="AH89" s="181">
        <v>2</v>
      </c>
      <c r="AI89" s="181" t="s">
        <v>3762</v>
      </c>
      <c r="AJ89" s="181" t="s">
        <v>2696</v>
      </c>
      <c r="AK89" s="182">
        <v>44281</v>
      </c>
      <c r="AL89" s="183" t="s">
        <v>3765</v>
      </c>
      <c r="AM89" s="173">
        <v>5158000</v>
      </c>
      <c r="AN89" s="173" t="s">
        <v>2696</v>
      </c>
      <c r="AO89" s="173" t="s">
        <v>21</v>
      </c>
      <c r="AP89" s="173">
        <v>2</v>
      </c>
      <c r="AQ89" s="173" t="s">
        <v>3764</v>
      </c>
      <c r="AR89" s="173" t="s">
        <v>2696</v>
      </c>
      <c r="AS89" s="174">
        <v>44281</v>
      </c>
      <c r="AT89" s="184" t="s">
        <v>1428</v>
      </c>
      <c r="AU89" s="181" t="s">
        <v>14</v>
      </c>
      <c r="AV89" s="181">
        <v>0</v>
      </c>
      <c r="AW89" s="181" t="s">
        <v>14</v>
      </c>
      <c r="AX89" s="181" t="s">
        <v>14</v>
      </c>
      <c r="AY89" s="181">
        <v>0</v>
      </c>
      <c r="AZ89" s="181">
        <v>0</v>
      </c>
      <c r="BA89" s="182">
        <v>43769</v>
      </c>
      <c r="BB89" s="183" t="s">
        <v>1427</v>
      </c>
      <c r="BC89" s="173" t="s">
        <v>14</v>
      </c>
      <c r="BD89" s="173">
        <v>0</v>
      </c>
      <c r="BE89" s="173" t="s">
        <v>14</v>
      </c>
      <c r="BF89" s="173" t="s">
        <v>14</v>
      </c>
      <c r="BG89" s="173">
        <v>0</v>
      </c>
      <c r="BH89" s="173">
        <v>0</v>
      </c>
      <c r="BI89" s="174">
        <v>43769</v>
      </c>
      <c r="BJ89" s="184" t="s">
        <v>3767</v>
      </c>
      <c r="BK89" s="184">
        <v>1833</v>
      </c>
      <c r="BL89" s="184" t="s">
        <v>2696</v>
      </c>
      <c r="BM89" s="184" t="s">
        <v>21</v>
      </c>
      <c r="BN89" s="184">
        <v>2</v>
      </c>
      <c r="BO89" s="184" t="s">
        <v>3766</v>
      </c>
      <c r="BP89" s="181" t="s">
        <v>2696</v>
      </c>
      <c r="BQ89" s="185">
        <v>44281</v>
      </c>
      <c r="BR89" s="183" t="s">
        <v>960</v>
      </c>
      <c r="BS89" s="177">
        <v>0</v>
      </c>
      <c r="BT89" s="177">
        <v>0</v>
      </c>
      <c r="BU89" s="177" t="s">
        <v>21</v>
      </c>
      <c r="BV89" s="177">
        <v>2</v>
      </c>
      <c r="BW89" s="177">
        <v>0</v>
      </c>
      <c r="BX89" s="177">
        <v>0</v>
      </c>
      <c r="BY89" s="174">
        <v>43545</v>
      </c>
      <c r="BZ89" s="184" t="s">
        <v>963</v>
      </c>
      <c r="CA89" s="184">
        <v>4300</v>
      </c>
      <c r="CB89" s="184" t="s">
        <v>961</v>
      </c>
      <c r="CC89" s="184" t="s">
        <v>21</v>
      </c>
      <c r="CD89" s="184">
        <v>2</v>
      </c>
      <c r="CE89" s="184" t="s">
        <v>962</v>
      </c>
      <c r="CF89" s="184">
        <v>0</v>
      </c>
      <c r="CG89" s="185">
        <v>43545</v>
      </c>
      <c r="CH89" s="183" t="s">
        <v>8099</v>
      </c>
      <c r="CI89" s="184" t="e">
        <v>#N/A</v>
      </c>
      <c r="CJ89" s="184" t="e">
        <v>#N/A</v>
      </c>
      <c r="CK89" s="184" t="e">
        <v>#N/A</v>
      </c>
      <c r="CL89" s="184" t="e">
        <v>#N/A</v>
      </c>
      <c r="CM89" s="184" t="e">
        <v>#N/A</v>
      </c>
      <c r="CN89" s="184" t="e">
        <v>#N/A</v>
      </c>
      <c r="CO89" s="186" t="e">
        <v>#N/A</v>
      </c>
      <c r="CP89" s="184" t="s">
        <v>966</v>
      </c>
      <c r="CQ89" s="177">
        <v>5200000</v>
      </c>
      <c r="CR89" s="177" t="s">
        <v>964</v>
      </c>
      <c r="CS89" s="177" t="s">
        <v>21</v>
      </c>
      <c r="CT89" s="177">
        <v>2</v>
      </c>
      <c r="CU89" s="177" t="s">
        <v>965</v>
      </c>
      <c r="CV89" s="177">
        <v>0</v>
      </c>
      <c r="CW89" s="174">
        <v>43545</v>
      </c>
      <c r="CX89" s="184" t="s">
        <v>3771</v>
      </c>
      <c r="CY89" s="181">
        <v>8959000</v>
      </c>
      <c r="CZ89" s="181" t="s">
        <v>2696</v>
      </c>
      <c r="DA89" s="181" t="s">
        <v>21</v>
      </c>
      <c r="DB89" s="181">
        <v>2</v>
      </c>
      <c r="DC89" s="181" t="s">
        <v>3770</v>
      </c>
      <c r="DD89" s="181" t="s">
        <v>2696</v>
      </c>
      <c r="DE89" s="187">
        <v>44281</v>
      </c>
      <c r="DF89" s="183" t="s">
        <v>3772</v>
      </c>
      <c r="DG89" s="173">
        <v>6035000</v>
      </c>
      <c r="DH89" s="177" t="s">
        <v>2696</v>
      </c>
      <c r="DI89" s="177" t="s">
        <v>21</v>
      </c>
      <c r="DJ89" s="177">
        <v>2</v>
      </c>
      <c r="DK89" s="177" t="s">
        <v>3770</v>
      </c>
      <c r="DL89" s="177" t="s">
        <v>2696</v>
      </c>
      <c r="DM89" s="174">
        <v>44281</v>
      </c>
      <c r="DN89" s="184" t="s">
        <v>3773</v>
      </c>
      <c r="DO89" s="181">
        <v>4223000</v>
      </c>
      <c r="DP89" s="184" t="s">
        <v>2696</v>
      </c>
      <c r="DQ89" s="184" t="s">
        <v>21</v>
      </c>
      <c r="DR89" s="184">
        <v>2</v>
      </c>
      <c r="DS89" s="184" t="s">
        <v>3770</v>
      </c>
      <c r="DT89" s="184" t="s">
        <v>2696</v>
      </c>
      <c r="DU89" s="185">
        <v>44281</v>
      </c>
      <c r="DV89" s="183" t="s">
        <v>3774</v>
      </c>
      <c r="DW89" s="173">
        <v>4636000</v>
      </c>
      <c r="DX89" s="177" t="s">
        <v>2696</v>
      </c>
      <c r="DY89" s="177" t="s">
        <v>21</v>
      </c>
      <c r="DZ89" s="177">
        <v>2</v>
      </c>
      <c r="EA89" s="177" t="s">
        <v>3770</v>
      </c>
      <c r="EB89" s="177" t="s">
        <v>2696</v>
      </c>
      <c r="EC89" s="174">
        <v>44281</v>
      </c>
      <c r="ED89" s="184" t="s">
        <v>3775</v>
      </c>
      <c r="EE89" s="181">
        <v>4201000</v>
      </c>
      <c r="EF89" s="184" t="s">
        <v>2696</v>
      </c>
      <c r="EG89" s="184" t="s">
        <v>21</v>
      </c>
      <c r="EH89" s="184">
        <v>2</v>
      </c>
      <c r="EI89" s="184" t="s">
        <v>3770</v>
      </c>
      <c r="EJ89" s="184" t="s">
        <v>2696</v>
      </c>
      <c r="EK89" s="185">
        <v>44281</v>
      </c>
      <c r="EL89" s="183" t="s">
        <v>3776</v>
      </c>
      <c r="EM89" s="173">
        <v>122000</v>
      </c>
      <c r="EN89" s="177" t="s">
        <v>2696</v>
      </c>
      <c r="EO89" s="177" t="s">
        <v>21</v>
      </c>
      <c r="EP89" s="177">
        <v>2</v>
      </c>
      <c r="EQ89" s="177" t="s">
        <v>3770</v>
      </c>
      <c r="ER89" s="177" t="s">
        <v>2696</v>
      </c>
      <c r="ES89" s="174">
        <v>44281</v>
      </c>
      <c r="ET89" s="184" t="s">
        <v>3769</v>
      </c>
      <c r="EU89" s="184">
        <v>4189</v>
      </c>
      <c r="EV89" s="184" t="s">
        <v>2696</v>
      </c>
      <c r="EW89" s="184" t="s">
        <v>21</v>
      </c>
      <c r="EX89" s="184">
        <v>2</v>
      </c>
      <c r="EY89" s="184" t="s">
        <v>3768</v>
      </c>
      <c r="EZ89" s="184" t="s">
        <v>2696</v>
      </c>
      <c r="FA89" s="185">
        <v>44281</v>
      </c>
      <c r="FB89" s="183" t="s">
        <v>1144</v>
      </c>
      <c r="FC89" s="177">
        <v>5</v>
      </c>
      <c r="FD89" s="177" t="s">
        <v>14</v>
      </c>
      <c r="FE89" s="177" t="s">
        <v>21</v>
      </c>
      <c r="FF89" s="177">
        <v>2</v>
      </c>
      <c r="FG89" s="177" t="s">
        <v>14</v>
      </c>
      <c r="FH89" s="177" t="s">
        <v>14</v>
      </c>
      <c r="FI89" s="174">
        <v>43586</v>
      </c>
      <c r="FJ89" s="183" t="s">
        <v>1146</v>
      </c>
      <c r="FK89" s="184" t="s">
        <v>14</v>
      </c>
      <c r="FL89" s="184" t="s">
        <v>1145</v>
      </c>
      <c r="FM89" s="184" t="s">
        <v>21</v>
      </c>
      <c r="FN89" s="184">
        <v>2</v>
      </c>
      <c r="FO89" s="184" t="s">
        <v>14</v>
      </c>
      <c r="FP89" s="181" t="s">
        <v>14</v>
      </c>
      <c r="FQ89" s="182">
        <v>43586</v>
      </c>
      <c r="FR89" s="183" t="s">
        <v>1149</v>
      </c>
      <c r="FS89" s="177">
        <v>800000</v>
      </c>
      <c r="FT89" s="177" t="s">
        <v>1145</v>
      </c>
      <c r="FU89" s="177" t="s">
        <v>21</v>
      </c>
      <c r="FV89" s="177">
        <v>2</v>
      </c>
      <c r="FW89" s="177" t="s">
        <v>1148</v>
      </c>
      <c r="FX89" s="177" t="s">
        <v>1147</v>
      </c>
      <c r="FY89" s="174">
        <v>43586</v>
      </c>
      <c r="FZ89" s="184" t="s">
        <v>5153</v>
      </c>
      <c r="GA89" s="184">
        <v>1</v>
      </c>
      <c r="GB89" s="184" t="s">
        <v>4078</v>
      </c>
      <c r="GC89" s="184" t="s">
        <v>21</v>
      </c>
      <c r="GD89" s="184">
        <v>2</v>
      </c>
      <c r="GE89" s="184" t="s">
        <v>14</v>
      </c>
      <c r="GF89" s="184" t="s">
        <v>14</v>
      </c>
      <c r="GG89" s="185">
        <v>44358</v>
      </c>
      <c r="GH89" s="183" t="s">
        <v>5159</v>
      </c>
      <c r="GI89" s="177">
        <v>3</v>
      </c>
      <c r="GJ89" s="177" t="s">
        <v>4078</v>
      </c>
      <c r="GK89" s="177" t="s">
        <v>21</v>
      </c>
      <c r="GL89" s="177">
        <v>2</v>
      </c>
      <c r="GM89" s="177" t="s">
        <v>14</v>
      </c>
      <c r="GN89" s="177" t="s">
        <v>14</v>
      </c>
      <c r="GO89" s="174">
        <v>44358</v>
      </c>
      <c r="GP89" s="184" t="s">
        <v>5154</v>
      </c>
      <c r="GQ89" s="184">
        <v>3</v>
      </c>
      <c r="GR89" s="184" t="s">
        <v>4078</v>
      </c>
      <c r="GS89" s="184" t="s">
        <v>21</v>
      </c>
      <c r="GT89" s="184">
        <v>2</v>
      </c>
      <c r="GU89" s="184" t="s">
        <v>14</v>
      </c>
      <c r="GV89" s="184" t="s">
        <v>14</v>
      </c>
      <c r="GW89" s="185">
        <v>44358</v>
      </c>
      <c r="GX89" s="183" t="s">
        <v>5160</v>
      </c>
      <c r="GY89" s="177">
        <v>1</v>
      </c>
      <c r="GZ89" s="177" t="s">
        <v>4078</v>
      </c>
      <c r="HA89" s="177" t="s">
        <v>21</v>
      </c>
      <c r="HB89" s="177">
        <v>2</v>
      </c>
      <c r="HC89" s="177" t="s">
        <v>14</v>
      </c>
      <c r="HD89" s="177" t="s">
        <v>14</v>
      </c>
      <c r="HE89" s="174">
        <v>44358</v>
      </c>
      <c r="HF89" s="184" t="s">
        <v>5152</v>
      </c>
      <c r="HG89" s="184">
        <v>2</v>
      </c>
      <c r="HH89" s="184" t="s">
        <v>4078</v>
      </c>
      <c r="HI89" s="184" t="s">
        <v>21</v>
      </c>
      <c r="HJ89" s="184">
        <v>2</v>
      </c>
      <c r="HK89" s="184" t="s">
        <v>14</v>
      </c>
      <c r="HL89" s="184" t="s">
        <v>14</v>
      </c>
      <c r="HM89" s="185">
        <v>44358</v>
      </c>
      <c r="HN89" s="183" t="s">
        <v>5158</v>
      </c>
      <c r="HO89" s="177">
        <v>3</v>
      </c>
      <c r="HP89" s="177" t="s">
        <v>4078</v>
      </c>
      <c r="HQ89" s="177" t="s">
        <v>21</v>
      </c>
      <c r="HR89" s="177">
        <v>2</v>
      </c>
      <c r="HS89" s="177" t="s">
        <v>14</v>
      </c>
      <c r="HT89" s="177" t="s">
        <v>14</v>
      </c>
      <c r="HU89" s="174">
        <v>44358</v>
      </c>
      <c r="HV89" s="184" t="s">
        <v>5155</v>
      </c>
      <c r="HW89" s="184">
        <v>3</v>
      </c>
      <c r="HX89" s="184" t="s">
        <v>4078</v>
      </c>
      <c r="HY89" s="184" t="s">
        <v>21</v>
      </c>
      <c r="HZ89" s="184">
        <v>2</v>
      </c>
      <c r="IA89" s="184" t="s">
        <v>14</v>
      </c>
      <c r="IB89" s="184" t="s">
        <v>14</v>
      </c>
      <c r="IC89" s="185">
        <v>44358</v>
      </c>
      <c r="ID89" s="183" t="s">
        <v>5157</v>
      </c>
      <c r="IE89" s="177">
        <v>2</v>
      </c>
      <c r="IF89" s="177" t="s">
        <v>4078</v>
      </c>
      <c r="IG89" s="177" t="s">
        <v>21</v>
      </c>
      <c r="IH89" s="177">
        <v>2</v>
      </c>
      <c r="II89" s="177" t="s">
        <v>14</v>
      </c>
      <c r="IJ89" s="177" t="s">
        <v>14</v>
      </c>
      <c r="IK89" s="174">
        <v>44358</v>
      </c>
      <c r="IL89" s="184" t="s">
        <v>5156</v>
      </c>
      <c r="IM89" s="184">
        <v>3</v>
      </c>
      <c r="IN89" s="184" t="s">
        <v>4078</v>
      </c>
      <c r="IO89" s="184" t="s">
        <v>21</v>
      </c>
      <c r="IP89" s="184">
        <v>2</v>
      </c>
      <c r="IQ89" s="184" t="s">
        <v>14</v>
      </c>
      <c r="IR89" s="184" t="s">
        <v>14</v>
      </c>
      <c r="IS89" s="185">
        <v>44358</v>
      </c>
    </row>
    <row r="90" spans="1:253" s="179" customFormat="1" ht="12.75" customHeight="1" x14ac:dyDescent="0.2">
      <c r="A90" s="179" t="s">
        <v>1124</v>
      </c>
      <c r="B90" s="179" t="s">
        <v>7831</v>
      </c>
      <c r="C90" s="179" t="s">
        <v>1125</v>
      </c>
      <c r="D90" s="179" t="s">
        <v>1126</v>
      </c>
      <c r="E90" s="179" t="s">
        <v>7834</v>
      </c>
      <c r="F90" s="179" t="s">
        <v>3098</v>
      </c>
      <c r="G90" s="172">
        <v>338382000</v>
      </c>
      <c r="H90" s="173" t="s">
        <v>3095</v>
      </c>
      <c r="I90" s="173" t="s">
        <v>21</v>
      </c>
      <c r="J90" s="173">
        <v>2</v>
      </c>
      <c r="K90" s="173" t="s">
        <v>3097</v>
      </c>
      <c r="L90" s="173" t="s">
        <v>3096</v>
      </c>
      <c r="M90" s="174">
        <v>44224</v>
      </c>
      <c r="N90" s="183" t="s">
        <v>1801</v>
      </c>
      <c r="O90" s="175">
        <v>1458646</v>
      </c>
      <c r="P90" s="175" t="s">
        <v>1798</v>
      </c>
      <c r="Q90" s="175" t="s">
        <v>21</v>
      </c>
      <c r="R90" s="175">
        <v>2</v>
      </c>
      <c r="S90" s="175" t="s">
        <v>1800</v>
      </c>
      <c r="T90" s="175" t="s">
        <v>1799</v>
      </c>
      <c r="U90" s="176">
        <v>43867</v>
      </c>
      <c r="V90" s="183" t="s">
        <v>3102</v>
      </c>
      <c r="W90" s="173">
        <v>73069000</v>
      </c>
      <c r="X90" s="173" t="s">
        <v>3099</v>
      </c>
      <c r="Y90" s="173" t="s">
        <v>21</v>
      </c>
      <c r="Z90" s="173">
        <v>2</v>
      </c>
      <c r="AA90" s="173" t="s">
        <v>3101</v>
      </c>
      <c r="AB90" s="173" t="s">
        <v>3100</v>
      </c>
      <c r="AC90" s="174">
        <v>44224</v>
      </c>
      <c r="AD90" s="183" t="s">
        <v>3106</v>
      </c>
      <c r="AE90" s="181">
        <v>35266000</v>
      </c>
      <c r="AF90" s="181" t="s">
        <v>3103</v>
      </c>
      <c r="AG90" s="181" t="s">
        <v>21</v>
      </c>
      <c r="AH90" s="181">
        <v>2</v>
      </c>
      <c r="AI90" s="181" t="s">
        <v>3105</v>
      </c>
      <c r="AJ90" s="181" t="s">
        <v>3104</v>
      </c>
      <c r="AK90" s="182">
        <v>44224</v>
      </c>
      <c r="AL90" s="183" t="s">
        <v>3110</v>
      </c>
      <c r="AM90" s="173">
        <v>5443000</v>
      </c>
      <c r="AN90" s="173" t="s">
        <v>3107</v>
      </c>
      <c r="AO90" s="173" t="s">
        <v>21</v>
      </c>
      <c r="AP90" s="173">
        <v>2</v>
      </c>
      <c r="AQ90" s="173" t="s">
        <v>3109</v>
      </c>
      <c r="AR90" s="173" t="s">
        <v>3108</v>
      </c>
      <c r="AS90" s="174">
        <v>44224</v>
      </c>
      <c r="AT90" s="184" t="s">
        <v>1603</v>
      </c>
      <c r="AU90" s="181" t="s">
        <v>14</v>
      </c>
      <c r="AV90" s="181" t="s">
        <v>14</v>
      </c>
      <c r="AW90" s="181" t="s">
        <v>14</v>
      </c>
      <c r="AX90" s="181" t="s">
        <v>14</v>
      </c>
      <c r="AY90" s="181" t="s">
        <v>1471</v>
      </c>
      <c r="AZ90" s="181" t="s">
        <v>14</v>
      </c>
      <c r="BA90" s="182">
        <v>43798</v>
      </c>
      <c r="BB90" s="183" t="s">
        <v>1602</v>
      </c>
      <c r="BC90" s="173" t="s">
        <v>14</v>
      </c>
      <c r="BD90" s="173" t="s">
        <v>14</v>
      </c>
      <c r="BE90" s="173" t="s">
        <v>14</v>
      </c>
      <c r="BF90" s="173" t="s">
        <v>14</v>
      </c>
      <c r="BG90" s="173" t="s">
        <v>1471</v>
      </c>
      <c r="BH90" s="173" t="s">
        <v>14</v>
      </c>
      <c r="BI90" s="174">
        <v>43798</v>
      </c>
      <c r="BJ90" s="184" t="s">
        <v>1601</v>
      </c>
      <c r="BK90" s="184" t="s">
        <v>14</v>
      </c>
      <c r="BL90" s="184" t="s">
        <v>14</v>
      </c>
      <c r="BM90" s="184" t="s">
        <v>14</v>
      </c>
      <c r="BN90" s="184" t="s">
        <v>14</v>
      </c>
      <c r="BO90" s="184" t="s">
        <v>1471</v>
      </c>
      <c r="BP90" s="181" t="s">
        <v>14</v>
      </c>
      <c r="BQ90" s="185">
        <v>43798</v>
      </c>
      <c r="BR90" s="183" t="s">
        <v>1127</v>
      </c>
      <c r="BS90" s="177">
        <v>0</v>
      </c>
      <c r="BT90" s="177">
        <v>0</v>
      </c>
      <c r="BU90" s="177" t="s">
        <v>59</v>
      </c>
      <c r="BV90" s="177">
        <v>3</v>
      </c>
      <c r="BW90" s="177">
        <v>0</v>
      </c>
      <c r="BX90" s="177">
        <v>0</v>
      </c>
      <c r="BY90" s="174">
        <v>43585</v>
      </c>
      <c r="BZ90" s="184" t="s">
        <v>1128</v>
      </c>
      <c r="CA90" s="184">
        <v>0</v>
      </c>
      <c r="CB90" s="184" t="s">
        <v>14</v>
      </c>
      <c r="CC90" s="184" t="s">
        <v>59</v>
      </c>
      <c r="CD90" s="184">
        <v>3</v>
      </c>
      <c r="CE90" s="184" t="s">
        <v>14</v>
      </c>
      <c r="CF90" s="184" t="s">
        <v>14</v>
      </c>
      <c r="CG90" s="185">
        <v>43585</v>
      </c>
      <c r="CH90" s="183" t="s">
        <v>8100</v>
      </c>
      <c r="CI90" s="184" t="e">
        <v>#N/A</v>
      </c>
      <c r="CJ90" s="184" t="e">
        <v>#N/A</v>
      </c>
      <c r="CK90" s="184" t="e">
        <v>#N/A</v>
      </c>
      <c r="CL90" s="184" t="e">
        <v>#N/A</v>
      </c>
      <c r="CM90" s="184" t="e">
        <v>#N/A</v>
      </c>
      <c r="CN90" s="184" t="e">
        <v>#N/A</v>
      </c>
      <c r="CO90" s="186" t="e">
        <v>#N/A</v>
      </c>
      <c r="CP90" s="184" t="s">
        <v>1599</v>
      </c>
      <c r="CQ90" s="177" t="s">
        <v>14</v>
      </c>
      <c r="CR90" s="177" t="s">
        <v>14</v>
      </c>
      <c r="CS90" s="177" t="s">
        <v>14</v>
      </c>
      <c r="CT90" s="177" t="s">
        <v>14</v>
      </c>
      <c r="CU90" s="177" t="s">
        <v>1471</v>
      </c>
      <c r="CV90" s="177" t="s">
        <v>14</v>
      </c>
      <c r="CW90" s="174">
        <v>43798</v>
      </c>
      <c r="CX90" s="184" t="s">
        <v>3114</v>
      </c>
      <c r="CY90" s="181">
        <v>20554000</v>
      </c>
      <c r="CZ90" s="181" t="s">
        <v>3111</v>
      </c>
      <c r="DA90" s="181" t="s">
        <v>59</v>
      </c>
      <c r="DB90" s="181">
        <v>3</v>
      </c>
      <c r="DC90" s="181" t="s">
        <v>3113</v>
      </c>
      <c r="DD90" s="181" t="s">
        <v>3112</v>
      </c>
      <c r="DE90" s="187">
        <v>44224</v>
      </c>
      <c r="DF90" s="183" t="s">
        <v>3115</v>
      </c>
      <c r="DG90" s="173">
        <v>39506000</v>
      </c>
      <c r="DH90" s="177" t="s">
        <v>3111</v>
      </c>
      <c r="DI90" s="177" t="s">
        <v>59</v>
      </c>
      <c r="DJ90" s="177">
        <v>3</v>
      </c>
      <c r="DK90" s="177" t="s">
        <v>3113</v>
      </c>
      <c r="DL90" s="177" t="s">
        <v>3112</v>
      </c>
      <c r="DM90" s="174">
        <v>44224</v>
      </c>
      <c r="DN90" s="184" t="s">
        <v>3116</v>
      </c>
      <c r="DO90" s="181">
        <v>13009000</v>
      </c>
      <c r="DP90" s="184" t="s">
        <v>3111</v>
      </c>
      <c r="DQ90" s="184" t="s">
        <v>59</v>
      </c>
      <c r="DR90" s="184">
        <v>3</v>
      </c>
      <c r="DS90" s="184" t="s">
        <v>3113</v>
      </c>
      <c r="DT90" s="184" t="s">
        <v>3112</v>
      </c>
      <c r="DU90" s="185">
        <v>44224</v>
      </c>
      <c r="DV90" s="183" t="s">
        <v>3117</v>
      </c>
      <c r="DW90" s="173">
        <v>20392000</v>
      </c>
      <c r="DX90" s="177" t="s">
        <v>3111</v>
      </c>
      <c r="DY90" s="177" t="s">
        <v>59</v>
      </c>
      <c r="DZ90" s="177">
        <v>3</v>
      </c>
      <c r="EA90" s="177" t="s">
        <v>3113</v>
      </c>
      <c r="EB90" s="177" t="s">
        <v>3112</v>
      </c>
      <c r="EC90" s="174">
        <v>44224</v>
      </c>
      <c r="ED90" s="184" t="s">
        <v>3118</v>
      </c>
      <c r="EE90" s="181">
        <v>162000</v>
      </c>
      <c r="EF90" s="184" t="s">
        <v>3111</v>
      </c>
      <c r="EG90" s="184" t="s">
        <v>59</v>
      </c>
      <c r="EH90" s="184">
        <v>3</v>
      </c>
      <c r="EI90" s="184" t="s">
        <v>3113</v>
      </c>
      <c r="EJ90" s="184" t="s">
        <v>3112</v>
      </c>
      <c r="EK90" s="185">
        <v>44224</v>
      </c>
      <c r="EL90" s="183" t="s">
        <v>3119</v>
      </c>
      <c r="EM90" s="173">
        <v>0</v>
      </c>
      <c r="EN90" s="177" t="s">
        <v>3111</v>
      </c>
      <c r="EO90" s="177" t="s">
        <v>59</v>
      </c>
      <c r="EP90" s="177">
        <v>3</v>
      </c>
      <c r="EQ90" s="177" t="s">
        <v>3113</v>
      </c>
      <c r="ER90" s="177" t="s">
        <v>3112</v>
      </c>
      <c r="ES90" s="174">
        <v>44224</v>
      </c>
      <c r="ET90" s="184" t="s">
        <v>1600</v>
      </c>
      <c r="EU90" s="184" t="s">
        <v>14</v>
      </c>
      <c r="EV90" s="184" t="s">
        <v>14</v>
      </c>
      <c r="EW90" s="184" t="s">
        <v>14</v>
      </c>
      <c r="EX90" s="184" t="s">
        <v>14</v>
      </c>
      <c r="EY90" s="184" t="s">
        <v>1471</v>
      </c>
      <c r="EZ90" s="184" t="s">
        <v>14</v>
      </c>
      <c r="FA90" s="185">
        <v>43798</v>
      </c>
      <c r="FB90" s="183" t="s">
        <v>1130</v>
      </c>
      <c r="FC90" s="177">
        <v>4</v>
      </c>
      <c r="FD90" s="177">
        <v>0</v>
      </c>
      <c r="FE90" s="177" t="s">
        <v>21</v>
      </c>
      <c r="FF90" s="177">
        <v>2</v>
      </c>
      <c r="FG90" s="177" t="s">
        <v>1129</v>
      </c>
      <c r="FH90" s="177">
        <v>0</v>
      </c>
      <c r="FI90" s="174">
        <v>43585</v>
      </c>
      <c r="FJ90" s="183" t="s">
        <v>1132</v>
      </c>
      <c r="FK90" s="184" t="s">
        <v>14</v>
      </c>
      <c r="FL90" s="184">
        <v>0</v>
      </c>
      <c r="FM90" s="184" t="s">
        <v>14</v>
      </c>
      <c r="FN90" s="184" t="s">
        <v>14</v>
      </c>
      <c r="FO90" s="184" t="s">
        <v>1131</v>
      </c>
      <c r="FP90" s="181">
        <v>0</v>
      </c>
      <c r="FQ90" s="182">
        <v>43585</v>
      </c>
      <c r="FR90" s="183" t="s">
        <v>1133</v>
      </c>
      <c r="FS90" s="177" t="s">
        <v>14</v>
      </c>
      <c r="FT90" s="177">
        <v>0</v>
      </c>
      <c r="FU90" s="177" t="s">
        <v>14</v>
      </c>
      <c r="FV90" s="177" t="s">
        <v>14</v>
      </c>
      <c r="FW90" s="177">
        <v>0</v>
      </c>
      <c r="FX90" s="177">
        <v>0</v>
      </c>
      <c r="FY90" s="174">
        <v>43585</v>
      </c>
      <c r="FZ90" s="184" t="s">
        <v>5399</v>
      </c>
      <c r="GA90" s="184">
        <v>0</v>
      </c>
      <c r="GB90" s="184" t="s">
        <v>4078</v>
      </c>
      <c r="GC90" s="184" t="s">
        <v>21</v>
      </c>
      <c r="GD90" s="184">
        <v>2</v>
      </c>
      <c r="GE90" s="184" t="s">
        <v>14</v>
      </c>
      <c r="GF90" s="184" t="s">
        <v>14</v>
      </c>
      <c r="GG90" s="185">
        <v>44362</v>
      </c>
      <c r="GH90" s="183" t="s">
        <v>5405</v>
      </c>
      <c r="GI90" s="177">
        <v>2</v>
      </c>
      <c r="GJ90" s="177" t="s">
        <v>4078</v>
      </c>
      <c r="GK90" s="177" t="s">
        <v>21</v>
      </c>
      <c r="GL90" s="177">
        <v>2</v>
      </c>
      <c r="GM90" s="177" t="s">
        <v>14</v>
      </c>
      <c r="GN90" s="177" t="s">
        <v>14</v>
      </c>
      <c r="GO90" s="174">
        <v>44362</v>
      </c>
      <c r="GP90" s="184" t="s">
        <v>5400</v>
      </c>
      <c r="GQ90" s="184">
        <v>0</v>
      </c>
      <c r="GR90" s="184" t="s">
        <v>4078</v>
      </c>
      <c r="GS90" s="184" t="s">
        <v>21</v>
      </c>
      <c r="GT90" s="184">
        <v>2</v>
      </c>
      <c r="GU90" s="184" t="s">
        <v>14</v>
      </c>
      <c r="GV90" s="184" t="s">
        <v>14</v>
      </c>
      <c r="GW90" s="185">
        <v>44362</v>
      </c>
      <c r="GX90" s="183" t="s">
        <v>5406</v>
      </c>
      <c r="GY90" s="177">
        <v>2</v>
      </c>
      <c r="GZ90" s="177" t="s">
        <v>4078</v>
      </c>
      <c r="HA90" s="177" t="s">
        <v>21</v>
      </c>
      <c r="HB90" s="177">
        <v>2</v>
      </c>
      <c r="HC90" s="177" t="s">
        <v>14</v>
      </c>
      <c r="HD90" s="177" t="s">
        <v>14</v>
      </c>
      <c r="HE90" s="174">
        <v>44362</v>
      </c>
      <c r="HF90" s="184" t="s">
        <v>5398</v>
      </c>
      <c r="HG90" s="184">
        <v>0</v>
      </c>
      <c r="HH90" s="184" t="s">
        <v>4078</v>
      </c>
      <c r="HI90" s="184" t="s">
        <v>21</v>
      </c>
      <c r="HJ90" s="184">
        <v>2</v>
      </c>
      <c r="HK90" s="184" t="s">
        <v>14</v>
      </c>
      <c r="HL90" s="184" t="s">
        <v>14</v>
      </c>
      <c r="HM90" s="185">
        <v>44362</v>
      </c>
      <c r="HN90" s="183" t="s">
        <v>5404</v>
      </c>
      <c r="HO90" s="177">
        <v>3</v>
      </c>
      <c r="HP90" s="177" t="s">
        <v>4078</v>
      </c>
      <c r="HQ90" s="177" t="s">
        <v>21</v>
      </c>
      <c r="HR90" s="177">
        <v>2</v>
      </c>
      <c r="HS90" s="177" t="s">
        <v>14</v>
      </c>
      <c r="HT90" s="177" t="s">
        <v>14</v>
      </c>
      <c r="HU90" s="174">
        <v>44362</v>
      </c>
      <c r="HV90" s="184" t="s">
        <v>5401</v>
      </c>
      <c r="HW90" s="184">
        <v>1</v>
      </c>
      <c r="HX90" s="184" t="s">
        <v>4078</v>
      </c>
      <c r="HY90" s="184" t="s">
        <v>21</v>
      </c>
      <c r="HZ90" s="184">
        <v>2</v>
      </c>
      <c r="IA90" s="184" t="s">
        <v>14</v>
      </c>
      <c r="IB90" s="184" t="s">
        <v>14</v>
      </c>
      <c r="IC90" s="185">
        <v>44362</v>
      </c>
      <c r="ID90" s="183" t="s">
        <v>5403</v>
      </c>
      <c r="IE90" s="177">
        <v>2</v>
      </c>
      <c r="IF90" s="177" t="s">
        <v>4078</v>
      </c>
      <c r="IG90" s="177" t="s">
        <v>21</v>
      </c>
      <c r="IH90" s="177">
        <v>2</v>
      </c>
      <c r="II90" s="177" t="s">
        <v>14</v>
      </c>
      <c r="IJ90" s="177" t="s">
        <v>14</v>
      </c>
      <c r="IK90" s="174">
        <v>44362</v>
      </c>
      <c r="IL90" s="184" t="s">
        <v>5402</v>
      </c>
      <c r="IM90" s="184">
        <v>3</v>
      </c>
      <c r="IN90" s="184" t="s">
        <v>4078</v>
      </c>
      <c r="IO90" s="184" t="s">
        <v>21</v>
      </c>
      <c r="IP90" s="184">
        <v>2</v>
      </c>
      <c r="IQ90" s="184" t="s">
        <v>14</v>
      </c>
      <c r="IR90" s="184" t="s">
        <v>14</v>
      </c>
      <c r="IS90" s="185">
        <v>44362</v>
      </c>
    </row>
    <row r="91" spans="1:253" s="179" customFormat="1" ht="12.75" customHeight="1" x14ac:dyDescent="0.2">
      <c r="A91" s="179" t="s">
        <v>1036</v>
      </c>
      <c r="B91" s="179" t="s">
        <v>7831</v>
      </c>
      <c r="C91" s="179" t="s">
        <v>1037</v>
      </c>
      <c r="D91" s="179" t="s">
        <v>1038</v>
      </c>
      <c r="E91" s="179" t="s">
        <v>7837</v>
      </c>
      <c r="F91" s="179" t="s">
        <v>1056</v>
      </c>
      <c r="G91" s="172">
        <v>1561970000</v>
      </c>
      <c r="H91" s="173" t="s">
        <v>1053</v>
      </c>
      <c r="I91" s="173" t="s">
        <v>21</v>
      </c>
      <c r="J91" s="173">
        <v>2</v>
      </c>
      <c r="K91" s="173" t="s">
        <v>1055</v>
      </c>
      <c r="L91" s="173" t="s">
        <v>1054</v>
      </c>
      <c r="M91" s="174">
        <v>43580</v>
      </c>
      <c r="N91" s="183" t="s">
        <v>1440</v>
      </c>
      <c r="O91" s="175">
        <v>235533</v>
      </c>
      <c r="P91" s="175" t="s">
        <v>1437</v>
      </c>
      <c r="Q91" s="175" t="s">
        <v>21</v>
      </c>
      <c r="R91" s="175">
        <v>2</v>
      </c>
      <c r="S91" s="175" t="s">
        <v>1439</v>
      </c>
      <c r="T91" s="175" t="s">
        <v>1438</v>
      </c>
      <c r="U91" s="176">
        <v>43787</v>
      </c>
      <c r="V91" s="183" t="s">
        <v>1445</v>
      </c>
      <c r="W91" s="173">
        <v>16991000</v>
      </c>
      <c r="X91" s="173" t="s">
        <v>1437</v>
      </c>
      <c r="Y91" s="173" t="s">
        <v>21</v>
      </c>
      <c r="Z91" s="173">
        <v>2</v>
      </c>
      <c r="AA91" s="173" t="s">
        <v>1444</v>
      </c>
      <c r="AB91" s="173" t="s">
        <v>1438</v>
      </c>
      <c r="AC91" s="174">
        <v>43787</v>
      </c>
      <c r="AD91" s="183" t="s">
        <v>2367</v>
      </c>
      <c r="AE91" s="181">
        <v>16991000</v>
      </c>
      <c r="AF91" s="181" t="s">
        <v>1437</v>
      </c>
      <c r="AG91" s="181" t="s">
        <v>21</v>
      </c>
      <c r="AH91" s="181">
        <v>2</v>
      </c>
      <c r="AI91" s="181" t="s">
        <v>1444</v>
      </c>
      <c r="AJ91" s="181" t="s">
        <v>1438</v>
      </c>
      <c r="AK91" s="182">
        <v>44110</v>
      </c>
      <c r="AL91" s="183" t="s">
        <v>1443</v>
      </c>
      <c r="AM91" s="173" t="s">
        <v>14</v>
      </c>
      <c r="AN91" s="173" t="s">
        <v>14</v>
      </c>
      <c r="AO91" s="173" t="s">
        <v>14</v>
      </c>
      <c r="AP91" s="173" t="s">
        <v>14</v>
      </c>
      <c r="AQ91" s="173" t="s">
        <v>1442</v>
      </c>
      <c r="AR91" s="173" t="s">
        <v>14</v>
      </c>
      <c r="AS91" s="174">
        <v>43787</v>
      </c>
      <c r="AT91" s="184" t="s">
        <v>1046</v>
      </c>
      <c r="AU91" s="181" t="s">
        <v>14</v>
      </c>
      <c r="AV91" s="181" t="s">
        <v>14</v>
      </c>
      <c r="AW91" s="181" t="s">
        <v>14</v>
      </c>
      <c r="AX91" s="181" t="s">
        <v>14</v>
      </c>
      <c r="AY91" s="181" t="s">
        <v>857</v>
      </c>
      <c r="AZ91" s="181" t="s">
        <v>14</v>
      </c>
      <c r="BA91" s="182">
        <v>43580</v>
      </c>
      <c r="BB91" s="183" t="s">
        <v>1045</v>
      </c>
      <c r="BC91" s="173" t="s">
        <v>14</v>
      </c>
      <c r="BD91" s="173" t="s">
        <v>14</v>
      </c>
      <c r="BE91" s="173" t="s">
        <v>14</v>
      </c>
      <c r="BF91" s="173" t="s">
        <v>14</v>
      </c>
      <c r="BG91" s="173" t="s">
        <v>857</v>
      </c>
      <c r="BH91" s="173" t="s">
        <v>14</v>
      </c>
      <c r="BI91" s="174">
        <v>43580</v>
      </c>
      <c r="BJ91" s="184" t="s">
        <v>3592</v>
      </c>
      <c r="BK91" s="184">
        <v>533</v>
      </c>
      <c r="BL91" s="184" t="s">
        <v>3583</v>
      </c>
      <c r="BM91" s="184" t="s">
        <v>21</v>
      </c>
      <c r="BN91" s="184">
        <v>2</v>
      </c>
      <c r="BO91" s="184" t="s">
        <v>3591</v>
      </c>
      <c r="BP91" s="181" t="s">
        <v>3588</v>
      </c>
      <c r="BQ91" s="185">
        <v>44278</v>
      </c>
      <c r="BR91" s="183" t="s">
        <v>1039</v>
      </c>
      <c r="BS91" s="177" t="s">
        <v>14</v>
      </c>
      <c r="BT91" s="177" t="s">
        <v>14</v>
      </c>
      <c r="BU91" s="177" t="s">
        <v>14</v>
      </c>
      <c r="BV91" s="177" t="s">
        <v>14</v>
      </c>
      <c r="BW91" s="177" t="s">
        <v>857</v>
      </c>
      <c r="BX91" s="177" t="s">
        <v>14</v>
      </c>
      <c r="BY91" s="174">
        <v>43580</v>
      </c>
      <c r="BZ91" s="184" t="s">
        <v>1040</v>
      </c>
      <c r="CA91" s="184" t="s">
        <v>14</v>
      </c>
      <c r="CB91" s="184" t="s">
        <v>14</v>
      </c>
      <c r="CC91" s="184" t="s">
        <v>14</v>
      </c>
      <c r="CD91" s="184" t="s">
        <v>14</v>
      </c>
      <c r="CE91" s="184" t="s">
        <v>857</v>
      </c>
      <c r="CF91" s="184" t="s">
        <v>14</v>
      </c>
      <c r="CG91" s="185">
        <v>43580</v>
      </c>
      <c r="CH91" s="183" t="s">
        <v>8101</v>
      </c>
      <c r="CI91" s="184" t="e">
        <v>#N/A</v>
      </c>
      <c r="CJ91" s="184" t="e">
        <v>#N/A</v>
      </c>
      <c r="CK91" s="184" t="e">
        <v>#N/A</v>
      </c>
      <c r="CL91" s="184" t="e">
        <v>#N/A</v>
      </c>
      <c r="CM91" s="184" t="e">
        <v>#N/A</v>
      </c>
      <c r="CN91" s="184" t="e">
        <v>#N/A</v>
      </c>
      <c r="CO91" s="186" t="e">
        <v>#N/A</v>
      </c>
      <c r="CP91" s="184" t="s">
        <v>1043</v>
      </c>
      <c r="CQ91" s="177" t="s">
        <v>14</v>
      </c>
      <c r="CR91" s="177" t="s">
        <v>14</v>
      </c>
      <c r="CS91" s="177" t="s">
        <v>14</v>
      </c>
      <c r="CT91" s="177" t="s">
        <v>14</v>
      </c>
      <c r="CU91" s="177" t="s">
        <v>857</v>
      </c>
      <c r="CV91" s="177" t="s">
        <v>14</v>
      </c>
      <c r="CW91" s="174">
        <v>43580</v>
      </c>
      <c r="CX91" s="184" t="s">
        <v>1050</v>
      </c>
      <c r="CY91" s="181" t="s">
        <v>14</v>
      </c>
      <c r="CZ91" s="181" t="s">
        <v>14</v>
      </c>
      <c r="DA91" s="181" t="s">
        <v>59</v>
      </c>
      <c r="DB91" s="181">
        <v>3</v>
      </c>
      <c r="DC91" s="181" t="s">
        <v>857</v>
      </c>
      <c r="DD91" s="181" t="s">
        <v>14</v>
      </c>
      <c r="DE91" s="187">
        <v>43580</v>
      </c>
      <c r="DF91" s="183" t="s">
        <v>1441</v>
      </c>
      <c r="DG91" s="173" t="s">
        <v>14</v>
      </c>
      <c r="DH91" s="177" t="s">
        <v>14</v>
      </c>
      <c r="DI91" s="177" t="s">
        <v>14</v>
      </c>
      <c r="DJ91" s="177" t="s">
        <v>14</v>
      </c>
      <c r="DK91" s="177" t="s">
        <v>14</v>
      </c>
      <c r="DL91" s="177" t="s">
        <v>14</v>
      </c>
      <c r="DM91" s="174">
        <v>43787</v>
      </c>
      <c r="DN91" s="184" t="s">
        <v>1052</v>
      </c>
      <c r="DO91" s="181" t="s">
        <v>14</v>
      </c>
      <c r="DP91" s="184" t="s">
        <v>14</v>
      </c>
      <c r="DQ91" s="184" t="s">
        <v>59</v>
      </c>
      <c r="DR91" s="184">
        <v>3</v>
      </c>
      <c r="DS91" s="184" t="s">
        <v>857</v>
      </c>
      <c r="DT91" s="184" t="s">
        <v>14</v>
      </c>
      <c r="DU91" s="185">
        <v>43580</v>
      </c>
      <c r="DV91" s="183" t="s">
        <v>1047</v>
      </c>
      <c r="DW91" s="173" t="s">
        <v>14</v>
      </c>
      <c r="DX91" s="177" t="s">
        <v>14</v>
      </c>
      <c r="DY91" s="177" t="s">
        <v>59</v>
      </c>
      <c r="DZ91" s="177">
        <v>3</v>
      </c>
      <c r="EA91" s="177" t="s">
        <v>857</v>
      </c>
      <c r="EB91" s="177" t="s">
        <v>14</v>
      </c>
      <c r="EC91" s="174">
        <v>43580</v>
      </c>
      <c r="ED91" s="184" t="s">
        <v>1051</v>
      </c>
      <c r="EE91" s="181" t="s">
        <v>14</v>
      </c>
      <c r="EF91" s="184" t="s">
        <v>14</v>
      </c>
      <c r="EG91" s="184" t="s">
        <v>59</v>
      </c>
      <c r="EH91" s="184">
        <v>3</v>
      </c>
      <c r="EI91" s="184" t="s">
        <v>857</v>
      </c>
      <c r="EJ91" s="184" t="s">
        <v>14</v>
      </c>
      <c r="EK91" s="185">
        <v>43580</v>
      </c>
      <c r="EL91" s="183" t="s">
        <v>1044</v>
      </c>
      <c r="EM91" s="173" t="s">
        <v>14</v>
      </c>
      <c r="EN91" s="177" t="s">
        <v>14</v>
      </c>
      <c r="EO91" s="177" t="s">
        <v>59</v>
      </c>
      <c r="EP91" s="177">
        <v>3</v>
      </c>
      <c r="EQ91" s="177" t="s">
        <v>857</v>
      </c>
      <c r="ER91" s="177" t="s">
        <v>14</v>
      </c>
      <c r="ES91" s="174">
        <v>43580</v>
      </c>
      <c r="ET91" s="184" t="s">
        <v>3590</v>
      </c>
      <c r="EU91" s="184">
        <v>134</v>
      </c>
      <c r="EV91" s="184" t="s">
        <v>3583</v>
      </c>
      <c r="EW91" s="184" t="s">
        <v>21</v>
      </c>
      <c r="EX91" s="184">
        <v>2</v>
      </c>
      <c r="EY91" s="184" t="s">
        <v>3589</v>
      </c>
      <c r="EZ91" s="184" t="s">
        <v>3588</v>
      </c>
      <c r="FA91" s="185">
        <v>44278</v>
      </c>
      <c r="FB91" s="183" t="s">
        <v>1042</v>
      </c>
      <c r="FC91" s="177">
        <v>3</v>
      </c>
      <c r="FD91" s="177" t="s">
        <v>914</v>
      </c>
      <c r="FE91" s="177" t="s">
        <v>21</v>
      </c>
      <c r="FF91" s="177">
        <v>2</v>
      </c>
      <c r="FG91" s="177" t="s">
        <v>1041</v>
      </c>
      <c r="FH91" s="177" t="s">
        <v>915</v>
      </c>
      <c r="FI91" s="174">
        <v>43580</v>
      </c>
      <c r="FJ91" s="183" t="s">
        <v>1048</v>
      </c>
      <c r="FK91" s="184" t="s">
        <v>14</v>
      </c>
      <c r="FL91" s="184" t="s">
        <v>14</v>
      </c>
      <c r="FM91" s="184" t="s">
        <v>14</v>
      </c>
      <c r="FN91" s="184" t="s">
        <v>14</v>
      </c>
      <c r="FO91" s="184" t="s">
        <v>14</v>
      </c>
      <c r="FP91" s="181" t="s">
        <v>14</v>
      </c>
      <c r="FQ91" s="182">
        <v>43580</v>
      </c>
      <c r="FR91" s="183" t="s">
        <v>1049</v>
      </c>
      <c r="FS91" s="177" t="s">
        <v>14</v>
      </c>
      <c r="FT91" s="177" t="s">
        <v>14</v>
      </c>
      <c r="FU91" s="177" t="s">
        <v>14</v>
      </c>
      <c r="FV91" s="177" t="s">
        <v>14</v>
      </c>
      <c r="FW91" s="177" t="s">
        <v>14</v>
      </c>
      <c r="FX91" s="177" t="s">
        <v>14</v>
      </c>
      <c r="FY91" s="174">
        <v>43580</v>
      </c>
      <c r="FZ91" s="184" t="s">
        <v>5162</v>
      </c>
      <c r="GA91" s="184">
        <v>2</v>
      </c>
      <c r="GB91" s="184" t="s">
        <v>4078</v>
      </c>
      <c r="GC91" s="184" t="s">
        <v>21</v>
      </c>
      <c r="GD91" s="184">
        <v>2</v>
      </c>
      <c r="GE91" s="184" t="s">
        <v>14</v>
      </c>
      <c r="GF91" s="184" t="s">
        <v>14</v>
      </c>
      <c r="GG91" s="185">
        <v>44358</v>
      </c>
      <c r="GH91" s="183" t="s">
        <v>5168</v>
      </c>
      <c r="GI91" s="177">
        <v>1</v>
      </c>
      <c r="GJ91" s="177" t="s">
        <v>4078</v>
      </c>
      <c r="GK91" s="177" t="s">
        <v>21</v>
      </c>
      <c r="GL91" s="177">
        <v>2</v>
      </c>
      <c r="GM91" s="177" t="s">
        <v>14</v>
      </c>
      <c r="GN91" s="177" t="s">
        <v>14</v>
      </c>
      <c r="GO91" s="174">
        <v>44358</v>
      </c>
      <c r="GP91" s="184" t="s">
        <v>5163</v>
      </c>
      <c r="GQ91" s="184">
        <v>2</v>
      </c>
      <c r="GR91" s="184" t="s">
        <v>4078</v>
      </c>
      <c r="GS91" s="184" t="s">
        <v>21</v>
      </c>
      <c r="GT91" s="184">
        <v>2</v>
      </c>
      <c r="GU91" s="184" t="s">
        <v>14</v>
      </c>
      <c r="GV91" s="184" t="s">
        <v>14</v>
      </c>
      <c r="GW91" s="185">
        <v>44358</v>
      </c>
      <c r="GX91" s="183" t="s">
        <v>5169</v>
      </c>
      <c r="GY91" s="177">
        <v>2</v>
      </c>
      <c r="GZ91" s="177" t="s">
        <v>4078</v>
      </c>
      <c r="HA91" s="177" t="s">
        <v>21</v>
      </c>
      <c r="HB91" s="177">
        <v>2</v>
      </c>
      <c r="HC91" s="177" t="s">
        <v>14</v>
      </c>
      <c r="HD91" s="177" t="s">
        <v>14</v>
      </c>
      <c r="HE91" s="174">
        <v>44358</v>
      </c>
      <c r="HF91" s="184" t="s">
        <v>5161</v>
      </c>
      <c r="HG91" s="184">
        <v>0</v>
      </c>
      <c r="HH91" s="184" t="s">
        <v>4078</v>
      </c>
      <c r="HI91" s="184" t="s">
        <v>21</v>
      </c>
      <c r="HJ91" s="184">
        <v>2</v>
      </c>
      <c r="HK91" s="184" t="s">
        <v>14</v>
      </c>
      <c r="HL91" s="184" t="s">
        <v>14</v>
      </c>
      <c r="HM91" s="185">
        <v>44358</v>
      </c>
      <c r="HN91" s="183" t="s">
        <v>5167</v>
      </c>
      <c r="HO91" s="177">
        <v>2</v>
      </c>
      <c r="HP91" s="177" t="s">
        <v>4078</v>
      </c>
      <c r="HQ91" s="177" t="s">
        <v>21</v>
      </c>
      <c r="HR91" s="177">
        <v>2</v>
      </c>
      <c r="HS91" s="177" t="s">
        <v>14</v>
      </c>
      <c r="HT91" s="177" t="s">
        <v>14</v>
      </c>
      <c r="HU91" s="174">
        <v>44358</v>
      </c>
      <c r="HV91" s="184" t="s">
        <v>5164</v>
      </c>
      <c r="HW91" s="184">
        <v>0</v>
      </c>
      <c r="HX91" s="184" t="s">
        <v>4078</v>
      </c>
      <c r="HY91" s="184" t="s">
        <v>21</v>
      </c>
      <c r="HZ91" s="184">
        <v>2</v>
      </c>
      <c r="IA91" s="184" t="s">
        <v>14</v>
      </c>
      <c r="IB91" s="184" t="s">
        <v>14</v>
      </c>
      <c r="IC91" s="185">
        <v>44358</v>
      </c>
      <c r="ID91" s="183" t="s">
        <v>5166</v>
      </c>
      <c r="IE91" s="177">
        <v>1</v>
      </c>
      <c r="IF91" s="177" t="s">
        <v>4078</v>
      </c>
      <c r="IG91" s="177" t="s">
        <v>21</v>
      </c>
      <c r="IH91" s="177">
        <v>2</v>
      </c>
      <c r="II91" s="177" t="s">
        <v>14</v>
      </c>
      <c r="IJ91" s="177" t="s">
        <v>14</v>
      </c>
      <c r="IK91" s="174">
        <v>44358</v>
      </c>
      <c r="IL91" s="184" t="s">
        <v>5165</v>
      </c>
      <c r="IM91" s="184">
        <v>3</v>
      </c>
      <c r="IN91" s="184" t="s">
        <v>4078</v>
      </c>
      <c r="IO91" s="184" t="s">
        <v>21</v>
      </c>
      <c r="IP91" s="184">
        <v>2</v>
      </c>
      <c r="IQ91" s="184" t="s">
        <v>14</v>
      </c>
      <c r="IR91" s="184" t="s">
        <v>14</v>
      </c>
      <c r="IS91" s="185">
        <v>44358</v>
      </c>
    </row>
    <row r="92" spans="1:253" s="179" customFormat="1" ht="12.75" customHeight="1" x14ac:dyDescent="0.2">
      <c r="A92" s="179" t="s">
        <v>1178</v>
      </c>
      <c r="B92" s="179" t="s">
        <v>7831</v>
      </c>
      <c r="C92" s="179" t="s">
        <v>1179</v>
      </c>
      <c r="D92" s="179" t="s">
        <v>1180</v>
      </c>
      <c r="E92" s="179" t="s">
        <v>7840</v>
      </c>
      <c r="F92" s="179" t="s">
        <v>3467</v>
      </c>
      <c r="G92" s="172">
        <v>258289000</v>
      </c>
      <c r="H92" s="173" t="s">
        <v>3464</v>
      </c>
      <c r="I92" s="173" t="s">
        <v>21</v>
      </c>
      <c r="J92" s="173">
        <v>2</v>
      </c>
      <c r="K92" s="173" t="s">
        <v>3466</v>
      </c>
      <c r="L92" s="173" t="s">
        <v>3465</v>
      </c>
      <c r="M92" s="174">
        <v>44255</v>
      </c>
      <c r="N92" s="183" t="s">
        <v>3469</v>
      </c>
      <c r="O92" s="175">
        <v>499587</v>
      </c>
      <c r="P92" s="175" t="s">
        <v>3464</v>
      </c>
      <c r="Q92" s="175" t="s">
        <v>21</v>
      </c>
      <c r="R92" s="175">
        <v>2</v>
      </c>
      <c r="S92" s="175" t="s">
        <v>3468</v>
      </c>
      <c r="T92" s="175" t="s">
        <v>3465</v>
      </c>
      <c r="U92" s="176">
        <v>44255</v>
      </c>
      <c r="V92" s="183" t="s">
        <v>5942</v>
      </c>
      <c r="W92" s="173">
        <v>97661000</v>
      </c>
      <c r="X92" s="173" t="s">
        <v>3464</v>
      </c>
      <c r="Y92" s="173" t="s">
        <v>59</v>
      </c>
      <c r="Z92" s="173">
        <v>3</v>
      </c>
      <c r="AA92" s="173" t="s">
        <v>5941</v>
      </c>
      <c r="AB92" s="173" t="s">
        <v>3464</v>
      </c>
      <c r="AC92" s="174">
        <v>44377</v>
      </c>
      <c r="AD92" s="183" t="s">
        <v>5944</v>
      </c>
      <c r="AE92" s="181">
        <v>30239000</v>
      </c>
      <c r="AF92" s="181" t="s">
        <v>3464</v>
      </c>
      <c r="AG92" s="181" t="s">
        <v>59</v>
      </c>
      <c r="AH92" s="181">
        <v>3</v>
      </c>
      <c r="AI92" s="181" t="s">
        <v>5943</v>
      </c>
      <c r="AJ92" s="181" t="s">
        <v>3464</v>
      </c>
      <c r="AK92" s="182">
        <v>44377</v>
      </c>
      <c r="AL92" s="183" t="s">
        <v>5946</v>
      </c>
      <c r="AM92" s="173">
        <v>22786000</v>
      </c>
      <c r="AN92" s="173" t="s">
        <v>3464</v>
      </c>
      <c r="AO92" s="173" t="s">
        <v>59</v>
      </c>
      <c r="AP92" s="173">
        <v>3</v>
      </c>
      <c r="AQ92" s="173" t="s">
        <v>5945</v>
      </c>
      <c r="AR92" s="173" t="s">
        <v>3464</v>
      </c>
      <c r="AS92" s="174">
        <v>44377</v>
      </c>
      <c r="AT92" s="184" t="s">
        <v>1691</v>
      </c>
      <c r="AU92" s="181" t="s">
        <v>14</v>
      </c>
      <c r="AV92" s="181" t="s">
        <v>1181</v>
      </c>
      <c r="AW92" s="181" t="s">
        <v>21</v>
      </c>
      <c r="AX92" s="181">
        <v>2</v>
      </c>
      <c r="AY92" s="181" t="s">
        <v>1690</v>
      </c>
      <c r="AZ92" s="181" t="s">
        <v>1181</v>
      </c>
      <c r="BA92" s="182">
        <v>43815</v>
      </c>
      <c r="BB92" s="183" t="s">
        <v>1689</v>
      </c>
      <c r="BC92" s="173" t="s">
        <v>14</v>
      </c>
      <c r="BD92" s="173" t="s">
        <v>1181</v>
      </c>
      <c r="BE92" s="173" t="s">
        <v>21</v>
      </c>
      <c r="BF92" s="173">
        <v>2</v>
      </c>
      <c r="BG92" s="173" t="s">
        <v>1688</v>
      </c>
      <c r="BH92" s="173" t="s">
        <v>1181</v>
      </c>
      <c r="BI92" s="174">
        <v>43815</v>
      </c>
      <c r="BJ92" s="184" t="s">
        <v>2699</v>
      </c>
      <c r="BK92" s="184">
        <v>3043</v>
      </c>
      <c r="BL92" s="184" t="s">
        <v>2696</v>
      </c>
      <c r="BM92" s="184" t="s">
        <v>59</v>
      </c>
      <c r="BN92" s="184">
        <v>3</v>
      </c>
      <c r="BO92" s="184" t="s">
        <v>2697</v>
      </c>
      <c r="BP92" s="181" t="s">
        <v>2696</v>
      </c>
      <c r="BQ92" s="185">
        <v>44165</v>
      </c>
      <c r="BR92" s="183" t="s">
        <v>1183</v>
      </c>
      <c r="BS92" s="177" t="s">
        <v>14</v>
      </c>
      <c r="BT92" s="177" t="s">
        <v>1181</v>
      </c>
      <c r="BU92" s="177" t="s">
        <v>21</v>
      </c>
      <c r="BV92" s="177">
        <v>2</v>
      </c>
      <c r="BW92" s="177" t="s">
        <v>1182</v>
      </c>
      <c r="BX92" s="177" t="s">
        <v>1181</v>
      </c>
      <c r="BY92" s="174">
        <v>43606</v>
      </c>
      <c r="BZ92" s="184" t="s">
        <v>1184</v>
      </c>
      <c r="CA92" s="184" t="s">
        <v>14</v>
      </c>
      <c r="CB92" s="184" t="s">
        <v>1181</v>
      </c>
      <c r="CC92" s="184" t="s">
        <v>21</v>
      </c>
      <c r="CD92" s="184">
        <v>2</v>
      </c>
      <c r="CE92" s="184" t="s">
        <v>1182</v>
      </c>
      <c r="CF92" s="184" t="s">
        <v>1181</v>
      </c>
      <c r="CG92" s="185">
        <v>43606</v>
      </c>
      <c r="CH92" s="183" t="s">
        <v>8102</v>
      </c>
      <c r="CI92" s="184" t="e">
        <v>#N/A</v>
      </c>
      <c r="CJ92" s="184" t="e">
        <v>#N/A</v>
      </c>
      <c r="CK92" s="184" t="e">
        <v>#N/A</v>
      </c>
      <c r="CL92" s="184" t="e">
        <v>#N/A</v>
      </c>
      <c r="CM92" s="184" t="e">
        <v>#N/A</v>
      </c>
      <c r="CN92" s="184" t="e">
        <v>#N/A</v>
      </c>
      <c r="CO92" s="186" t="e">
        <v>#N/A</v>
      </c>
      <c r="CP92" s="184" t="s">
        <v>1187</v>
      </c>
      <c r="CQ92" s="177" t="s">
        <v>14</v>
      </c>
      <c r="CR92" s="177" t="s">
        <v>1181</v>
      </c>
      <c r="CS92" s="177" t="s">
        <v>21</v>
      </c>
      <c r="CT92" s="177">
        <v>2</v>
      </c>
      <c r="CU92" s="177" t="s">
        <v>1182</v>
      </c>
      <c r="CV92" s="177" t="s">
        <v>1181</v>
      </c>
      <c r="CW92" s="174">
        <v>43606</v>
      </c>
      <c r="CX92" s="184" t="s">
        <v>5947</v>
      </c>
      <c r="CY92" s="181">
        <v>21116000</v>
      </c>
      <c r="CZ92" s="181" t="s">
        <v>3464</v>
      </c>
      <c r="DA92" s="181" t="s">
        <v>59</v>
      </c>
      <c r="DB92" s="181">
        <v>3</v>
      </c>
      <c r="DC92" s="181" t="s">
        <v>5948</v>
      </c>
      <c r="DD92" s="181" t="s">
        <v>3464</v>
      </c>
      <c r="DE92" s="187">
        <v>44377</v>
      </c>
      <c r="DF92" s="183" t="s">
        <v>5949</v>
      </c>
      <c r="DG92" s="173">
        <v>67422000</v>
      </c>
      <c r="DH92" s="177" t="s">
        <v>3464</v>
      </c>
      <c r="DI92" s="177" t="s">
        <v>59</v>
      </c>
      <c r="DJ92" s="177">
        <v>3</v>
      </c>
      <c r="DK92" s="177" t="s">
        <v>5948</v>
      </c>
      <c r="DL92" s="177" t="s">
        <v>3464</v>
      </c>
      <c r="DM92" s="174">
        <v>44377</v>
      </c>
      <c r="DN92" s="184" t="s">
        <v>5950</v>
      </c>
      <c r="DO92" s="181">
        <v>9123000</v>
      </c>
      <c r="DP92" s="184" t="s">
        <v>3464</v>
      </c>
      <c r="DQ92" s="184" t="s">
        <v>59</v>
      </c>
      <c r="DR92" s="184">
        <v>3</v>
      </c>
      <c r="DS92" s="184" t="s">
        <v>5948</v>
      </c>
      <c r="DT92" s="184" t="s">
        <v>3464</v>
      </c>
      <c r="DU92" s="185">
        <v>44377</v>
      </c>
      <c r="DV92" s="183" t="s">
        <v>5951</v>
      </c>
      <c r="DW92" s="173">
        <v>4868000</v>
      </c>
      <c r="DX92" s="177" t="s">
        <v>3464</v>
      </c>
      <c r="DY92" s="177" t="s">
        <v>59</v>
      </c>
      <c r="DZ92" s="177">
        <v>3</v>
      </c>
      <c r="EA92" s="177" t="s">
        <v>5948</v>
      </c>
      <c r="EB92" s="177" t="s">
        <v>3464</v>
      </c>
      <c r="EC92" s="174">
        <v>44377</v>
      </c>
      <c r="ED92" s="184" t="s">
        <v>5952</v>
      </c>
      <c r="EE92" s="181">
        <v>10178000</v>
      </c>
      <c r="EF92" s="184" t="s">
        <v>3464</v>
      </c>
      <c r="EG92" s="184" t="s">
        <v>59</v>
      </c>
      <c r="EH92" s="184">
        <v>3</v>
      </c>
      <c r="EI92" s="184" t="s">
        <v>5948</v>
      </c>
      <c r="EJ92" s="184" t="s">
        <v>3464</v>
      </c>
      <c r="EK92" s="185">
        <v>44377</v>
      </c>
      <c r="EL92" s="183" t="s">
        <v>5953</v>
      </c>
      <c r="EM92" s="173">
        <v>6070000</v>
      </c>
      <c r="EN92" s="177" t="s">
        <v>3464</v>
      </c>
      <c r="EO92" s="177" t="s">
        <v>59</v>
      </c>
      <c r="EP92" s="177">
        <v>3</v>
      </c>
      <c r="EQ92" s="177" t="s">
        <v>5948</v>
      </c>
      <c r="ER92" s="177" t="s">
        <v>3464</v>
      </c>
      <c r="ES92" s="174">
        <v>44377</v>
      </c>
      <c r="ET92" s="184" t="s">
        <v>2698</v>
      </c>
      <c r="EU92" s="184">
        <v>3043</v>
      </c>
      <c r="EV92" s="184" t="s">
        <v>2696</v>
      </c>
      <c r="EW92" s="184" t="s">
        <v>59</v>
      </c>
      <c r="EX92" s="184">
        <v>3</v>
      </c>
      <c r="EY92" s="184" t="s">
        <v>2697</v>
      </c>
      <c r="EZ92" s="184" t="s">
        <v>2696</v>
      </c>
      <c r="FA92" s="185">
        <v>44165</v>
      </c>
      <c r="FB92" s="183" t="s">
        <v>1186</v>
      </c>
      <c r="FC92" s="177">
        <v>5</v>
      </c>
      <c r="FD92" s="177" t="s">
        <v>1181</v>
      </c>
      <c r="FE92" s="177" t="s">
        <v>21</v>
      </c>
      <c r="FF92" s="177">
        <v>2</v>
      </c>
      <c r="FG92" s="177" t="s">
        <v>1185</v>
      </c>
      <c r="FH92" s="177" t="s">
        <v>1181</v>
      </c>
      <c r="FI92" s="174">
        <v>43606</v>
      </c>
      <c r="FJ92" s="183" t="s">
        <v>8103</v>
      </c>
      <c r="FK92" s="184" t="e">
        <v>#N/A</v>
      </c>
      <c r="FL92" s="184" t="e">
        <v>#N/A</v>
      </c>
      <c r="FM92" s="184" t="e">
        <v>#N/A</v>
      </c>
      <c r="FN92" s="184" t="e">
        <v>#N/A</v>
      </c>
      <c r="FO92" s="184" t="e">
        <v>#N/A</v>
      </c>
      <c r="FP92" s="181" t="e">
        <v>#N/A</v>
      </c>
      <c r="FQ92" s="182" t="e">
        <v>#N/A</v>
      </c>
      <c r="FR92" s="183" t="s">
        <v>2202</v>
      </c>
      <c r="FS92" s="177" t="s">
        <v>14</v>
      </c>
      <c r="FT92" s="177" t="s">
        <v>14</v>
      </c>
      <c r="FU92" s="177" t="s">
        <v>14</v>
      </c>
      <c r="FV92" s="177" t="s">
        <v>14</v>
      </c>
      <c r="FW92" s="177" t="s">
        <v>14</v>
      </c>
      <c r="FX92" s="177" t="s">
        <v>14</v>
      </c>
      <c r="FY92" s="174">
        <v>44015</v>
      </c>
      <c r="FZ92" s="184" t="s">
        <v>5171</v>
      </c>
      <c r="GA92" s="184">
        <v>1</v>
      </c>
      <c r="GB92" s="184" t="s">
        <v>4078</v>
      </c>
      <c r="GC92" s="184" t="s">
        <v>21</v>
      </c>
      <c r="GD92" s="184">
        <v>2</v>
      </c>
      <c r="GE92" s="184" t="s">
        <v>14</v>
      </c>
      <c r="GF92" s="184" t="s">
        <v>14</v>
      </c>
      <c r="GG92" s="185">
        <v>44358</v>
      </c>
      <c r="GH92" s="183" t="s">
        <v>5177</v>
      </c>
      <c r="GI92" s="177">
        <v>3</v>
      </c>
      <c r="GJ92" s="177" t="s">
        <v>4078</v>
      </c>
      <c r="GK92" s="177" t="s">
        <v>21</v>
      </c>
      <c r="GL92" s="177">
        <v>2</v>
      </c>
      <c r="GM92" s="177" t="s">
        <v>14</v>
      </c>
      <c r="GN92" s="177" t="s">
        <v>14</v>
      </c>
      <c r="GO92" s="174">
        <v>44358</v>
      </c>
      <c r="GP92" s="184" t="s">
        <v>5172</v>
      </c>
      <c r="GQ92" s="184">
        <v>2</v>
      </c>
      <c r="GR92" s="184" t="s">
        <v>4078</v>
      </c>
      <c r="GS92" s="184" t="s">
        <v>21</v>
      </c>
      <c r="GT92" s="184">
        <v>2</v>
      </c>
      <c r="GU92" s="184" t="s">
        <v>14</v>
      </c>
      <c r="GV92" s="184" t="s">
        <v>14</v>
      </c>
      <c r="GW92" s="185">
        <v>44358</v>
      </c>
      <c r="GX92" s="183" t="s">
        <v>5178</v>
      </c>
      <c r="GY92" s="177">
        <v>3</v>
      </c>
      <c r="GZ92" s="177" t="s">
        <v>4078</v>
      </c>
      <c r="HA92" s="177" t="s">
        <v>21</v>
      </c>
      <c r="HB92" s="177">
        <v>2</v>
      </c>
      <c r="HC92" s="177" t="s">
        <v>14</v>
      </c>
      <c r="HD92" s="177" t="s">
        <v>14</v>
      </c>
      <c r="HE92" s="174">
        <v>44358</v>
      </c>
      <c r="HF92" s="184" t="s">
        <v>5170</v>
      </c>
      <c r="HG92" s="184">
        <v>3</v>
      </c>
      <c r="HH92" s="184" t="s">
        <v>4078</v>
      </c>
      <c r="HI92" s="184" t="s">
        <v>21</v>
      </c>
      <c r="HJ92" s="184">
        <v>2</v>
      </c>
      <c r="HK92" s="184" t="s">
        <v>14</v>
      </c>
      <c r="HL92" s="184" t="s">
        <v>14</v>
      </c>
      <c r="HM92" s="185">
        <v>44358</v>
      </c>
      <c r="HN92" s="183" t="s">
        <v>5176</v>
      </c>
      <c r="HO92" s="177">
        <v>3</v>
      </c>
      <c r="HP92" s="177" t="s">
        <v>4078</v>
      </c>
      <c r="HQ92" s="177" t="s">
        <v>21</v>
      </c>
      <c r="HR92" s="177">
        <v>2</v>
      </c>
      <c r="HS92" s="177" t="s">
        <v>14</v>
      </c>
      <c r="HT92" s="177" t="s">
        <v>14</v>
      </c>
      <c r="HU92" s="174">
        <v>44358</v>
      </c>
      <c r="HV92" s="184" t="s">
        <v>5173</v>
      </c>
      <c r="HW92" s="184">
        <v>3</v>
      </c>
      <c r="HX92" s="184" t="s">
        <v>4078</v>
      </c>
      <c r="HY92" s="184" t="s">
        <v>21</v>
      </c>
      <c r="HZ92" s="184">
        <v>2</v>
      </c>
      <c r="IA92" s="184" t="s">
        <v>14</v>
      </c>
      <c r="IB92" s="184" t="s">
        <v>14</v>
      </c>
      <c r="IC92" s="185">
        <v>44358</v>
      </c>
      <c r="ID92" s="183" t="s">
        <v>5175</v>
      </c>
      <c r="IE92" s="177">
        <v>3</v>
      </c>
      <c r="IF92" s="177" t="s">
        <v>4078</v>
      </c>
      <c r="IG92" s="177" t="s">
        <v>21</v>
      </c>
      <c r="IH92" s="177">
        <v>2</v>
      </c>
      <c r="II92" s="177" t="s">
        <v>14</v>
      </c>
      <c r="IJ92" s="177" t="s">
        <v>14</v>
      </c>
      <c r="IK92" s="174">
        <v>44358</v>
      </c>
      <c r="IL92" s="184" t="s">
        <v>5174</v>
      </c>
      <c r="IM92" s="184">
        <v>3</v>
      </c>
      <c r="IN92" s="184" t="s">
        <v>4078</v>
      </c>
      <c r="IO92" s="184" t="s">
        <v>21</v>
      </c>
      <c r="IP92" s="184">
        <v>2</v>
      </c>
      <c r="IQ92" s="184" t="s">
        <v>14</v>
      </c>
      <c r="IR92" s="184" t="s">
        <v>14</v>
      </c>
      <c r="IS92" s="185">
        <v>44358</v>
      </c>
    </row>
    <row r="93" spans="1:253" s="179" customFormat="1" ht="12.75" customHeight="1" x14ac:dyDescent="0.2">
      <c r="A93" s="179" t="s">
        <v>1150</v>
      </c>
      <c r="B93" s="179" t="s">
        <v>7831</v>
      </c>
      <c r="C93" s="179" t="s">
        <v>1151</v>
      </c>
      <c r="D93" s="179" t="s">
        <v>1152</v>
      </c>
      <c r="E93" s="179" t="s">
        <v>7844</v>
      </c>
      <c r="F93" s="179" t="s">
        <v>3959</v>
      </c>
      <c r="G93" s="172">
        <v>94146000</v>
      </c>
      <c r="H93" s="173" t="s">
        <v>3956</v>
      </c>
      <c r="I93" s="173" t="s">
        <v>21</v>
      </c>
      <c r="J93" s="173">
        <v>2</v>
      </c>
      <c r="K93" s="173" t="s">
        <v>3958</v>
      </c>
      <c r="L93" s="173" t="s">
        <v>3957</v>
      </c>
      <c r="M93" s="174">
        <v>44314</v>
      </c>
      <c r="N93" s="183" t="s">
        <v>1161</v>
      </c>
      <c r="O93" s="175" t="s">
        <v>14</v>
      </c>
      <c r="P93" s="175" t="s">
        <v>14</v>
      </c>
      <c r="Q93" s="175" t="s">
        <v>14</v>
      </c>
      <c r="R93" s="175" t="s">
        <v>14</v>
      </c>
      <c r="S93" s="175" t="s">
        <v>14</v>
      </c>
      <c r="T93" s="175" t="s">
        <v>14</v>
      </c>
      <c r="U93" s="176">
        <v>43603</v>
      </c>
      <c r="V93" s="183" t="s">
        <v>1166</v>
      </c>
      <c r="W93" s="173" t="s">
        <v>14</v>
      </c>
      <c r="X93" s="173" t="s">
        <v>14</v>
      </c>
      <c r="Y93" s="173" t="s">
        <v>14</v>
      </c>
      <c r="Z93" s="173" t="s">
        <v>14</v>
      </c>
      <c r="AA93" s="173" t="s">
        <v>14</v>
      </c>
      <c r="AB93" s="173" t="s">
        <v>14</v>
      </c>
      <c r="AC93" s="174">
        <v>43603</v>
      </c>
      <c r="AD93" s="183" t="s">
        <v>1164</v>
      </c>
      <c r="AE93" s="181" t="s">
        <v>14</v>
      </c>
      <c r="AF93" s="181" t="s">
        <v>14</v>
      </c>
      <c r="AG93" s="181" t="s">
        <v>14</v>
      </c>
      <c r="AH93" s="181" t="s">
        <v>14</v>
      </c>
      <c r="AI93" s="181" t="s">
        <v>14</v>
      </c>
      <c r="AJ93" s="181" t="s">
        <v>14</v>
      </c>
      <c r="AK93" s="182">
        <v>43603</v>
      </c>
      <c r="AL93" s="183" t="s">
        <v>1165</v>
      </c>
      <c r="AM93" s="173" t="s">
        <v>14</v>
      </c>
      <c r="AN93" s="173" t="s">
        <v>14</v>
      </c>
      <c r="AO93" s="173" t="s">
        <v>14</v>
      </c>
      <c r="AP93" s="173" t="s">
        <v>14</v>
      </c>
      <c r="AQ93" s="173" t="s">
        <v>14</v>
      </c>
      <c r="AR93" s="173" t="s">
        <v>14</v>
      </c>
      <c r="AS93" s="174">
        <v>43603</v>
      </c>
      <c r="AT93" s="184" t="s">
        <v>1160</v>
      </c>
      <c r="AU93" s="181" t="s">
        <v>14</v>
      </c>
      <c r="AV93" s="181" t="s">
        <v>14</v>
      </c>
      <c r="AW93" s="181" t="s">
        <v>14</v>
      </c>
      <c r="AX93" s="181" t="s">
        <v>14</v>
      </c>
      <c r="AY93" s="181" t="s">
        <v>14</v>
      </c>
      <c r="AZ93" s="181" t="s">
        <v>14</v>
      </c>
      <c r="BA93" s="182">
        <v>43603</v>
      </c>
      <c r="BB93" s="183" t="s">
        <v>1159</v>
      </c>
      <c r="BC93" s="173" t="s">
        <v>14</v>
      </c>
      <c r="BD93" s="173" t="s">
        <v>14</v>
      </c>
      <c r="BE93" s="173" t="s">
        <v>14</v>
      </c>
      <c r="BF93" s="173" t="s">
        <v>14</v>
      </c>
      <c r="BG93" s="173" t="s">
        <v>14</v>
      </c>
      <c r="BH93" s="173" t="s">
        <v>14</v>
      </c>
      <c r="BI93" s="174">
        <v>43603</v>
      </c>
      <c r="BJ93" s="184" t="s">
        <v>5940</v>
      </c>
      <c r="BK93" s="184">
        <v>54</v>
      </c>
      <c r="BL93" s="184" t="s">
        <v>5936</v>
      </c>
      <c r="BM93" s="184" t="s">
        <v>59</v>
      </c>
      <c r="BN93" s="184">
        <v>3</v>
      </c>
      <c r="BO93" s="184" t="s">
        <v>5939</v>
      </c>
      <c r="BP93" s="181" t="s">
        <v>2146</v>
      </c>
      <c r="BQ93" s="185">
        <v>44377</v>
      </c>
      <c r="BR93" s="183" t="s">
        <v>1153</v>
      </c>
      <c r="BS93" s="177" t="s">
        <v>14</v>
      </c>
      <c r="BT93" s="177" t="s">
        <v>14</v>
      </c>
      <c r="BU93" s="177" t="s">
        <v>14</v>
      </c>
      <c r="BV93" s="177" t="s">
        <v>14</v>
      </c>
      <c r="BW93" s="177" t="s">
        <v>14</v>
      </c>
      <c r="BX93" s="177" t="s">
        <v>14</v>
      </c>
      <c r="BY93" s="174">
        <v>43603</v>
      </c>
      <c r="BZ93" s="184" t="s">
        <v>1154</v>
      </c>
      <c r="CA93" s="184" t="s">
        <v>14</v>
      </c>
      <c r="CB93" s="184" t="s">
        <v>14</v>
      </c>
      <c r="CC93" s="184" t="s">
        <v>14</v>
      </c>
      <c r="CD93" s="184" t="s">
        <v>14</v>
      </c>
      <c r="CE93" s="184" t="s">
        <v>14</v>
      </c>
      <c r="CF93" s="184" t="s">
        <v>14</v>
      </c>
      <c r="CG93" s="185">
        <v>43603</v>
      </c>
      <c r="CH93" s="183" t="s">
        <v>8104</v>
      </c>
      <c r="CI93" s="184" t="e">
        <v>#N/A</v>
      </c>
      <c r="CJ93" s="184" t="e">
        <v>#N/A</v>
      </c>
      <c r="CK93" s="184" t="e">
        <v>#N/A</v>
      </c>
      <c r="CL93" s="184" t="e">
        <v>#N/A</v>
      </c>
      <c r="CM93" s="184" t="e">
        <v>#N/A</v>
      </c>
      <c r="CN93" s="184" t="e">
        <v>#N/A</v>
      </c>
      <c r="CO93" s="186" t="e">
        <v>#N/A</v>
      </c>
      <c r="CP93" s="184" t="s">
        <v>1157</v>
      </c>
      <c r="CQ93" s="177" t="s">
        <v>14</v>
      </c>
      <c r="CR93" s="177" t="s">
        <v>14</v>
      </c>
      <c r="CS93" s="177" t="s">
        <v>14</v>
      </c>
      <c r="CT93" s="177" t="s">
        <v>14</v>
      </c>
      <c r="CU93" s="177" t="s">
        <v>14</v>
      </c>
      <c r="CV93" s="177" t="s">
        <v>14</v>
      </c>
      <c r="CW93" s="174">
        <v>43603</v>
      </c>
      <c r="CX93" s="184" t="s">
        <v>1169</v>
      </c>
      <c r="CY93" s="181" t="s">
        <v>14</v>
      </c>
      <c r="CZ93" s="181" t="s">
        <v>14</v>
      </c>
      <c r="DA93" s="181" t="s">
        <v>14</v>
      </c>
      <c r="DB93" s="181" t="s">
        <v>14</v>
      </c>
      <c r="DC93" s="181" t="s">
        <v>14</v>
      </c>
      <c r="DD93" s="181" t="s">
        <v>14</v>
      </c>
      <c r="DE93" s="187">
        <v>43603</v>
      </c>
      <c r="DF93" s="183" t="s">
        <v>1162</v>
      </c>
      <c r="DG93" s="173" t="s">
        <v>14</v>
      </c>
      <c r="DH93" s="177" t="s">
        <v>14</v>
      </c>
      <c r="DI93" s="177" t="s">
        <v>14</v>
      </c>
      <c r="DJ93" s="177" t="s">
        <v>14</v>
      </c>
      <c r="DK93" s="177" t="s">
        <v>14</v>
      </c>
      <c r="DL93" s="177" t="s">
        <v>14</v>
      </c>
      <c r="DM93" s="174">
        <v>43603</v>
      </c>
      <c r="DN93" s="184" t="s">
        <v>1171</v>
      </c>
      <c r="DO93" s="181" t="s">
        <v>14</v>
      </c>
      <c r="DP93" s="184" t="s">
        <v>14</v>
      </c>
      <c r="DQ93" s="184" t="s">
        <v>14</v>
      </c>
      <c r="DR93" s="184" t="s">
        <v>14</v>
      </c>
      <c r="DS93" s="184" t="s">
        <v>14</v>
      </c>
      <c r="DT93" s="184" t="s">
        <v>14</v>
      </c>
      <c r="DU93" s="185">
        <v>43603</v>
      </c>
      <c r="DV93" s="183" t="s">
        <v>1163</v>
      </c>
      <c r="DW93" s="173" t="s">
        <v>14</v>
      </c>
      <c r="DX93" s="177" t="s">
        <v>14</v>
      </c>
      <c r="DY93" s="177" t="s">
        <v>14</v>
      </c>
      <c r="DZ93" s="177" t="s">
        <v>14</v>
      </c>
      <c r="EA93" s="177" t="s">
        <v>14</v>
      </c>
      <c r="EB93" s="177" t="s">
        <v>14</v>
      </c>
      <c r="EC93" s="174">
        <v>43603</v>
      </c>
      <c r="ED93" s="184" t="s">
        <v>1170</v>
      </c>
      <c r="EE93" s="181" t="s">
        <v>14</v>
      </c>
      <c r="EF93" s="184" t="s">
        <v>14</v>
      </c>
      <c r="EG93" s="184" t="s">
        <v>14</v>
      </c>
      <c r="EH93" s="184" t="s">
        <v>14</v>
      </c>
      <c r="EI93" s="184" t="s">
        <v>14</v>
      </c>
      <c r="EJ93" s="184" t="s">
        <v>14</v>
      </c>
      <c r="EK93" s="185">
        <v>43603</v>
      </c>
      <c r="EL93" s="183" t="s">
        <v>1158</v>
      </c>
      <c r="EM93" s="173" t="s">
        <v>14</v>
      </c>
      <c r="EN93" s="177" t="s">
        <v>14</v>
      </c>
      <c r="EO93" s="177" t="s">
        <v>14</v>
      </c>
      <c r="EP93" s="177" t="s">
        <v>14</v>
      </c>
      <c r="EQ93" s="177" t="s">
        <v>14</v>
      </c>
      <c r="ER93" s="177" t="s">
        <v>14</v>
      </c>
      <c r="ES93" s="174">
        <v>43603</v>
      </c>
      <c r="ET93" s="184" t="s">
        <v>2709</v>
      </c>
      <c r="EU93" s="184">
        <v>26</v>
      </c>
      <c r="EV93" s="184" t="s">
        <v>2706</v>
      </c>
      <c r="EW93" s="184" t="s">
        <v>59</v>
      </c>
      <c r="EX93" s="184">
        <v>3</v>
      </c>
      <c r="EY93" s="184" t="s">
        <v>2708</v>
      </c>
      <c r="EZ93" s="184" t="s">
        <v>2707</v>
      </c>
      <c r="FA93" s="185">
        <v>44182</v>
      </c>
      <c r="FB93" s="183" t="s">
        <v>1156</v>
      </c>
      <c r="FC93" s="177">
        <v>2</v>
      </c>
      <c r="FD93" s="177" t="s">
        <v>14</v>
      </c>
      <c r="FE93" s="177" t="s">
        <v>14</v>
      </c>
      <c r="FF93" s="177" t="s">
        <v>14</v>
      </c>
      <c r="FG93" s="177" t="s">
        <v>1155</v>
      </c>
      <c r="FH93" s="177" t="s">
        <v>14</v>
      </c>
      <c r="FI93" s="174">
        <v>43603</v>
      </c>
      <c r="FJ93" s="183" t="s">
        <v>1167</v>
      </c>
      <c r="FK93" s="184" t="s">
        <v>14</v>
      </c>
      <c r="FL93" s="184" t="s">
        <v>14</v>
      </c>
      <c r="FM93" s="184" t="s">
        <v>14</v>
      </c>
      <c r="FN93" s="184" t="s">
        <v>14</v>
      </c>
      <c r="FO93" s="184" t="s">
        <v>14</v>
      </c>
      <c r="FP93" s="181" t="s">
        <v>14</v>
      </c>
      <c r="FQ93" s="182">
        <v>43603</v>
      </c>
      <c r="FR93" s="183" t="s">
        <v>1168</v>
      </c>
      <c r="FS93" s="177" t="s">
        <v>14</v>
      </c>
      <c r="FT93" s="177" t="s">
        <v>14</v>
      </c>
      <c r="FU93" s="177" t="s">
        <v>14</v>
      </c>
      <c r="FV93" s="177" t="s">
        <v>14</v>
      </c>
      <c r="FW93" s="177" t="s">
        <v>14</v>
      </c>
      <c r="FX93" s="177" t="s">
        <v>14</v>
      </c>
      <c r="FY93" s="174">
        <v>43603</v>
      </c>
      <c r="FZ93" s="184" t="s">
        <v>5180</v>
      </c>
      <c r="GA93" s="184">
        <v>1</v>
      </c>
      <c r="GB93" s="184" t="s">
        <v>4078</v>
      </c>
      <c r="GC93" s="184" t="s">
        <v>21</v>
      </c>
      <c r="GD93" s="184">
        <v>2</v>
      </c>
      <c r="GE93" s="184" t="s">
        <v>14</v>
      </c>
      <c r="GF93" s="184" t="s">
        <v>14</v>
      </c>
      <c r="GG93" s="185">
        <v>44358</v>
      </c>
      <c r="GH93" s="183" t="s">
        <v>5186</v>
      </c>
      <c r="GI93" s="177">
        <v>0</v>
      </c>
      <c r="GJ93" s="177" t="s">
        <v>4078</v>
      </c>
      <c r="GK93" s="177" t="s">
        <v>21</v>
      </c>
      <c r="GL93" s="177">
        <v>2</v>
      </c>
      <c r="GM93" s="177" t="s">
        <v>14</v>
      </c>
      <c r="GN93" s="177" t="s">
        <v>14</v>
      </c>
      <c r="GO93" s="174">
        <v>44358</v>
      </c>
      <c r="GP93" s="184" t="s">
        <v>5181</v>
      </c>
      <c r="GQ93" s="184">
        <v>2</v>
      </c>
      <c r="GR93" s="184" t="s">
        <v>4078</v>
      </c>
      <c r="GS93" s="184" t="s">
        <v>21</v>
      </c>
      <c r="GT93" s="184">
        <v>2</v>
      </c>
      <c r="GU93" s="184" t="s">
        <v>14</v>
      </c>
      <c r="GV93" s="184" t="s">
        <v>14</v>
      </c>
      <c r="GW93" s="185">
        <v>44358</v>
      </c>
      <c r="GX93" s="183" t="s">
        <v>5187</v>
      </c>
      <c r="GY93" s="177">
        <v>0</v>
      </c>
      <c r="GZ93" s="177" t="s">
        <v>4078</v>
      </c>
      <c r="HA93" s="177" t="s">
        <v>21</v>
      </c>
      <c r="HB93" s="177">
        <v>2</v>
      </c>
      <c r="HC93" s="177" t="s">
        <v>14</v>
      </c>
      <c r="HD93" s="177" t="s">
        <v>14</v>
      </c>
      <c r="HE93" s="174">
        <v>44358</v>
      </c>
      <c r="HF93" s="184" t="s">
        <v>5179</v>
      </c>
      <c r="HG93" s="184">
        <v>2</v>
      </c>
      <c r="HH93" s="184" t="s">
        <v>4078</v>
      </c>
      <c r="HI93" s="184" t="s">
        <v>21</v>
      </c>
      <c r="HJ93" s="184">
        <v>2</v>
      </c>
      <c r="HK93" s="184" t="s">
        <v>14</v>
      </c>
      <c r="HL93" s="184" t="s">
        <v>14</v>
      </c>
      <c r="HM93" s="185">
        <v>44358</v>
      </c>
      <c r="HN93" s="183" t="s">
        <v>5185</v>
      </c>
      <c r="HO93" s="177">
        <v>3</v>
      </c>
      <c r="HP93" s="177" t="s">
        <v>4078</v>
      </c>
      <c r="HQ93" s="177" t="s">
        <v>21</v>
      </c>
      <c r="HR93" s="177">
        <v>2</v>
      </c>
      <c r="HS93" s="177" t="s">
        <v>14</v>
      </c>
      <c r="HT93" s="177" t="s">
        <v>14</v>
      </c>
      <c r="HU93" s="174">
        <v>44358</v>
      </c>
      <c r="HV93" s="184" t="s">
        <v>5182</v>
      </c>
      <c r="HW93" s="184">
        <v>1</v>
      </c>
      <c r="HX93" s="184" t="s">
        <v>4078</v>
      </c>
      <c r="HY93" s="184" t="s">
        <v>21</v>
      </c>
      <c r="HZ93" s="184">
        <v>2</v>
      </c>
      <c r="IA93" s="184" t="s">
        <v>14</v>
      </c>
      <c r="IB93" s="184" t="s">
        <v>14</v>
      </c>
      <c r="IC93" s="185">
        <v>44358</v>
      </c>
      <c r="ID93" s="183" t="s">
        <v>5184</v>
      </c>
      <c r="IE93" s="177">
        <v>3</v>
      </c>
      <c r="IF93" s="177" t="s">
        <v>4078</v>
      </c>
      <c r="IG93" s="177" t="s">
        <v>21</v>
      </c>
      <c r="IH93" s="177">
        <v>2</v>
      </c>
      <c r="II93" s="177" t="s">
        <v>14</v>
      </c>
      <c r="IJ93" s="177" t="s">
        <v>14</v>
      </c>
      <c r="IK93" s="174">
        <v>44358</v>
      </c>
      <c r="IL93" s="184" t="s">
        <v>5183</v>
      </c>
      <c r="IM93" s="184">
        <v>0</v>
      </c>
      <c r="IN93" s="184" t="s">
        <v>4078</v>
      </c>
      <c r="IO93" s="184" t="s">
        <v>21</v>
      </c>
      <c r="IP93" s="184">
        <v>2</v>
      </c>
      <c r="IQ93" s="184" t="s">
        <v>14</v>
      </c>
      <c r="IR93" s="184" t="s">
        <v>14</v>
      </c>
      <c r="IS93" s="185">
        <v>44358</v>
      </c>
    </row>
    <row r="94" spans="1:253" s="179" customFormat="1" ht="12.75" customHeight="1" x14ac:dyDescent="0.2">
      <c r="A94" s="179" t="s">
        <v>1059</v>
      </c>
      <c r="B94" s="179" t="s">
        <v>7831</v>
      </c>
      <c r="C94" s="179" t="s">
        <v>1060</v>
      </c>
      <c r="D94" s="179" t="s">
        <v>1061</v>
      </c>
      <c r="E94" s="179" t="s">
        <v>7847</v>
      </c>
      <c r="F94" s="179" t="s">
        <v>2029</v>
      </c>
      <c r="G94" s="172">
        <v>121936000</v>
      </c>
      <c r="H94" s="173" t="s">
        <v>2026</v>
      </c>
      <c r="I94" s="173" t="s">
        <v>41</v>
      </c>
      <c r="J94" s="173">
        <v>1</v>
      </c>
      <c r="K94" s="173" t="s">
        <v>2028</v>
      </c>
      <c r="L94" s="173" t="s">
        <v>2027</v>
      </c>
      <c r="M94" s="174">
        <v>43950</v>
      </c>
      <c r="N94" s="183" t="s">
        <v>1069</v>
      </c>
      <c r="O94" s="175" t="s">
        <v>14</v>
      </c>
      <c r="P94" s="175" t="s">
        <v>14</v>
      </c>
      <c r="Q94" s="175" t="s">
        <v>14</v>
      </c>
      <c r="R94" s="175" t="s">
        <v>14</v>
      </c>
      <c r="S94" s="175" t="s">
        <v>14</v>
      </c>
      <c r="T94" s="175" t="s">
        <v>14</v>
      </c>
      <c r="U94" s="176">
        <v>43581</v>
      </c>
      <c r="V94" s="183" t="s">
        <v>1074</v>
      </c>
      <c r="W94" s="173" t="s">
        <v>14</v>
      </c>
      <c r="X94" s="173" t="s">
        <v>14</v>
      </c>
      <c r="Y94" s="173" t="s">
        <v>14</v>
      </c>
      <c r="Z94" s="173" t="s">
        <v>14</v>
      </c>
      <c r="AA94" s="173" t="s">
        <v>14</v>
      </c>
      <c r="AB94" s="173" t="s">
        <v>14</v>
      </c>
      <c r="AC94" s="174">
        <v>43581</v>
      </c>
      <c r="AD94" s="183" t="s">
        <v>1072</v>
      </c>
      <c r="AE94" s="181" t="s">
        <v>14</v>
      </c>
      <c r="AF94" s="181" t="s">
        <v>14</v>
      </c>
      <c r="AG94" s="181" t="s">
        <v>14</v>
      </c>
      <c r="AH94" s="181" t="s">
        <v>14</v>
      </c>
      <c r="AI94" s="181" t="s">
        <v>14</v>
      </c>
      <c r="AJ94" s="181" t="s">
        <v>14</v>
      </c>
      <c r="AK94" s="182">
        <v>43581</v>
      </c>
      <c r="AL94" s="183" t="s">
        <v>1073</v>
      </c>
      <c r="AM94" s="173" t="s">
        <v>14</v>
      </c>
      <c r="AN94" s="173" t="s">
        <v>14</v>
      </c>
      <c r="AO94" s="173" t="s">
        <v>14</v>
      </c>
      <c r="AP94" s="173" t="s">
        <v>14</v>
      </c>
      <c r="AQ94" s="173" t="s">
        <v>14</v>
      </c>
      <c r="AR94" s="173" t="s">
        <v>14</v>
      </c>
      <c r="AS94" s="174">
        <v>43581</v>
      </c>
      <c r="AT94" s="184" t="s">
        <v>1068</v>
      </c>
      <c r="AU94" s="181" t="s">
        <v>14</v>
      </c>
      <c r="AV94" s="181" t="s">
        <v>14</v>
      </c>
      <c r="AW94" s="181" t="s">
        <v>14</v>
      </c>
      <c r="AX94" s="181" t="s">
        <v>14</v>
      </c>
      <c r="AY94" s="181" t="s">
        <v>14</v>
      </c>
      <c r="AZ94" s="181" t="s">
        <v>14</v>
      </c>
      <c r="BA94" s="182">
        <v>43581</v>
      </c>
      <c r="BB94" s="183" t="s">
        <v>1067</v>
      </c>
      <c r="BC94" s="173" t="s">
        <v>14</v>
      </c>
      <c r="BD94" s="173" t="s">
        <v>14</v>
      </c>
      <c r="BE94" s="173" t="s">
        <v>14</v>
      </c>
      <c r="BF94" s="173" t="s">
        <v>14</v>
      </c>
      <c r="BG94" s="173" t="s">
        <v>14</v>
      </c>
      <c r="BH94" s="173" t="s">
        <v>14</v>
      </c>
      <c r="BI94" s="174">
        <v>43581</v>
      </c>
      <c r="BJ94" s="184" t="s">
        <v>3841</v>
      </c>
      <c r="BK94" s="184">
        <v>604</v>
      </c>
      <c r="BL94" s="184" t="s">
        <v>3838</v>
      </c>
      <c r="BM94" s="184" t="s">
        <v>21</v>
      </c>
      <c r="BN94" s="184">
        <v>2</v>
      </c>
      <c r="BO94" s="184" t="s">
        <v>3840</v>
      </c>
      <c r="BP94" s="181" t="s">
        <v>3839</v>
      </c>
      <c r="BQ94" s="185">
        <v>44286</v>
      </c>
      <c r="BR94" s="183" t="s">
        <v>1062</v>
      </c>
      <c r="BS94" s="177" t="s">
        <v>14</v>
      </c>
      <c r="BT94" s="177" t="s">
        <v>14</v>
      </c>
      <c r="BU94" s="177" t="s">
        <v>14</v>
      </c>
      <c r="BV94" s="177" t="s">
        <v>14</v>
      </c>
      <c r="BW94" s="177" t="s">
        <v>14</v>
      </c>
      <c r="BX94" s="177" t="s">
        <v>14</v>
      </c>
      <c r="BY94" s="174">
        <v>43581</v>
      </c>
      <c r="BZ94" s="184" t="s">
        <v>1063</v>
      </c>
      <c r="CA94" s="184" t="s">
        <v>14</v>
      </c>
      <c r="CB94" s="184" t="s">
        <v>14</v>
      </c>
      <c r="CC94" s="184" t="s">
        <v>14</v>
      </c>
      <c r="CD94" s="184" t="s">
        <v>14</v>
      </c>
      <c r="CE94" s="184" t="s">
        <v>14</v>
      </c>
      <c r="CF94" s="184" t="s">
        <v>14</v>
      </c>
      <c r="CG94" s="185">
        <v>43581</v>
      </c>
      <c r="CH94" s="183" t="s">
        <v>8105</v>
      </c>
      <c r="CI94" s="184" t="e">
        <v>#N/A</v>
      </c>
      <c r="CJ94" s="184" t="e">
        <v>#N/A</v>
      </c>
      <c r="CK94" s="184" t="e">
        <v>#N/A</v>
      </c>
      <c r="CL94" s="184" t="e">
        <v>#N/A</v>
      </c>
      <c r="CM94" s="184" t="e">
        <v>#N/A</v>
      </c>
      <c r="CN94" s="184" t="e">
        <v>#N/A</v>
      </c>
      <c r="CO94" s="186" t="e">
        <v>#N/A</v>
      </c>
      <c r="CP94" s="184" t="s">
        <v>1065</v>
      </c>
      <c r="CQ94" s="177" t="s">
        <v>14</v>
      </c>
      <c r="CR94" s="177" t="s">
        <v>14</v>
      </c>
      <c r="CS94" s="177" t="s">
        <v>14</v>
      </c>
      <c r="CT94" s="177" t="s">
        <v>14</v>
      </c>
      <c r="CU94" s="177" t="s">
        <v>14</v>
      </c>
      <c r="CV94" s="177" t="s">
        <v>14</v>
      </c>
      <c r="CW94" s="174">
        <v>43581</v>
      </c>
      <c r="CX94" s="184" t="s">
        <v>1077</v>
      </c>
      <c r="CY94" s="181" t="s">
        <v>14</v>
      </c>
      <c r="CZ94" s="181" t="s">
        <v>14</v>
      </c>
      <c r="DA94" s="181" t="s">
        <v>14</v>
      </c>
      <c r="DB94" s="181" t="s">
        <v>14</v>
      </c>
      <c r="DC94" s="181" t="s">
        <v>14</v>
      </c>
      <c r="DD94" s="181" t="s">
        <v>14</v>
      </c>
      <c r="DE94" s="187">
        <v>43581</v>
      </c>
      <c r="DF94" s="183" t="s">
        <v>1070</v>
      </c>
      <c r="DG94" s="173" t="s">
        <v>14</v>
      </c>
      <c r="DH94" s="177" t="s">
        <v>14</v>
      </c>
      <c r="DI94" s="177" t="s">
        <v>14</v>
      </c>
      <c r="DJ94" s="177" t="s">
        <v>14</v>
      </c>
      <c r="DK94" s="177" t="s">
        <v>14</v>
      </c>
      <c r="DL94" s="177" t="s">
        <v>14</v>
      </c>
      <c r="DM94" s="174">
        <v>43581</v>
      </c>
      <c r="DN94" s="184" t="s">
        <v>1079</v>
      </c>
      <c r="DO94" s="181" t="s">
        <v>14</v>
      </c>
      <c r="DP94" s="184" t="s">
        <v>14</v>
      </c>
      <c r="DQ94" s="184" t="s">
        <v>14</v>
      </c>
      <c r="DR94" s="184" t="s">
        <v>14</v>
      </c>
      <c r="DS94" s="184" t="s">
        <v>14</v>
      </c>
      <c r="DT94" s="184" t="s">
        <v>14</v>
      </c>
      <c r="DU94" s="185">
        <v>43581</v>
      </c>
      <c r="DV94" s="183" t="s">
        <v>1071</v>
      </c>
      <c r="DW94" s="173" t="s">
        <v>14</v>
      </c>
      <c r="DX94" s="177" t="s">
        <v>14</v>
      </c>
      <c r="DY94" s="177" t="s">
        <v>14</v>
      </c>
      <c r="DZ94" s="177" t="s">
        <v>14</v>
      </c>
      <c r="EA94" s="177" t="s">
        <v>14</v>
      </c>
      <c r="EB94" s="177" t="s">
        <v>14</v>
      </c>
      <c r="EC94" s="174">
        <v>43581</v>
      </c>
      <c r="ED94" s="184" t="s">
        <v>1078</v>
      </c>
      <c r="EE94" s="181" t="s">
        <v>14</v>
      </c>
      <c r="EF94" s="184" t="s">
        <v>14</v>
      </c>
      <c r="EG94" s="184" t="s">
        <v>14</v>
      </c>
      <c r="EH94" s="184" t="s">
        <v>14</v>
      </c>
      <c r="EI94" s="184" t="s">
        <v>14</v>
      </c>
      <c r="EJ94" s="184" t="s">
        <v>14</v>
      </c>
      <c r="EK94" s="185">
        <v>43581</v>
      </c>
      <c r="EL94" s="183" t="s">
        <v>1066</v>
      </c>
      <c r="EM94" s="173" t="s">
        <v>14</v>
      </c>
      <c r="EN94" s="177" t="s">
        <v>14</v>
      </c>
      <c r="EO94" s="177" t="s">
        <v>14</v>
      </c>
      <c r="EP94" s="177" t="s">
        <v>14</v>
      </c>
      <c r="EQ94" s="177" t="s">
        <v>14</v>
      </c>
      <c r="ER94" s="177" t="s">
        <v>14</v>
      </c>
      <c r="ES94" s="174">
        <v>43581</v>
      </c>
      <c r="ET94" s="184" t="s">
        <v>3842</v>
      </c>
      <c r="EU94" s="184">
        <v>604</v>
      </c>
      <c r="EV94" s="184" t="s">
        <v>3838</v>
      </c>
      <c r="EW94" s="184" t="s">
        <v>21</v>
      </c>
      <c r="EX94" s="184">
        <v>2</v>
      </c>
      <c r="EY94" s="184" t="s">
        <v>3840</v>
      </c>
      <c r="EZ94" s="184" t="s">
        <v>3839</v>
      </c>
      <c r="FA94" s="185">
        <v>44286</v>
      </c>
      <c r="FB94" s="183" t="s">
        <v>1064</v>
      </c>
      <c r="FC94" s="177">
        <v>2</v>
      </c>
      <c r="FD94" s="177" t="s">
        <v>14</v>
      </c>
      <c r="FE94" s="177" t="s">
        <v>41</v>
      </c>
      <c r="FF94" s="177">
        <v>1</v>
      </c>
      <c r="FG94" s="177" t="s">
        <v>1009</v>
      </c>
      <c r="FH94" s="177" t="s">
        <v>14</v>
      </c>
      <c r="FI94" s="174">
        <v>43581</v>
      </c>
      <c r="FJ94" s="183" t="s">
        <v>1075</v>
      </c>
      <c r="FK94" s="184" t="s">
        <v>14</v>
      </c>
      <c r="FL94" s="184" t="s">
        <v>14</v>
      </c>
      <c r="FM94" s="184" t="s">
        <v>14</v>
      </c>
      <c r="FN94" s="184" t="s">
        <v>14</v>
      </c>
      <c r="FO94" s="184" t="s">
        <v>14</v>
      </c>
      <c r="FP94" s="181" t="s">
        <v>14</v>
      </c>
      <c r="FQ94" s="182">
        <v>43581</v>
      </c>
      <c r="FR94" s="183" t="s">
        <v>1076</v>
      </c>
      <c r="FS94" s="177" t="s">
        <v>14</v>
      </c>
      <c r="FT94" s="177" t="s">
        <v>14</v>
      </c>
      <c r="FU94" s="177" t="s">
        <v>14</v>
      </c>
      <c r="FV94" s="177" t="s">
        <v>14</v>
      </c>
      <c r="FW94" s="177" t="s">
        <v>14</v>
      </c>
      <c r="FX94" s="177" t="s">
        <v>14</v>
      </c>
      <c r="FY94" s="174">
        <v>43581</v>
      </c>
      <c r="FZ94" s="184" t="s">
        <v>5047</v>
      </c>
      <c r="GA94" s="184">
        <v>1</v>
      </c>
      <c r="GB94" s="184" t="s">
        <v>4078</v>
      </c>
      <c r="GC94" s="184" t="s">
        <v>21</v>
      </c>
      <c r="GD94" s="184">
        <v>2</v>
      </c>
      <c r="GE94" s="184" t="s">
        <v>14</v>
      </c>
      <c r="GF94" s="184" t="s">
        <v>14</v>
      </c>
      <c r="GG94" s="185">
        <v>44357</v>
      </c>
      <c r="GH94" s="183" t="s">
        <v>5053</v>
      </c>
      <c r="GI94" s="177">
        <v>3</v>
      </c>
      <c r="GJ94" s="177" t="s">
        <v>4078</v>
      </c>
      <c r="GK94" s="177" t="s">
        <v>21</v>
      </c>
      <c r="GL94" s="177">
        <v>2</v>
      </c>
      <c r="GM94" s="177" t="s">
        <v>14</v>
      </c>
      <c r="GN94" s="177" t="s">
        <v>14</v>
      </c>
      <c r="GO94" s="174">
        <v>44357</v>
      </c>
      <c r="GP94" s="184" t="s">
        <v>5048</v>
      </c>
      <c r="GQ94" s="184">
        <v>1</v>
      </c>
      <c r="GR94" s="184" t="s">
        <v>4078</v>
      </c>
      <c r="GS94" s="184" t="s">
        <v>21</v>
      </c>
      <c r="GT94" s="184">
        <v>2</v>
      </c>
      <c r="GU94" s="184" t="s">
        <v>14</v>
      </c>
      <c r="GV94" s="184" t="s">
        <v>14</v>
      </c>
      <c r="GW94" s="185">
        <v>44357</v>
      </c>
      <c r="GX94" s="183" t="s">
        <v>5054</v>
      </c>
      <c r="GY94" s="177">
        <v>0</v>
      </c>
      <c r="GZ94" s="177" t="s">
        <v>4078</v>
      </c>
      <c r="HA94" s="177" t="s">
        <v>21</v>
      </c>
      <c r="HB94" s="177">
        <v>2</v>
      </c>
      <c r="HC94" s="177" t="s">
        <v>14</v>
      </c>
      <c r="HD94" s="177" t="s">
        <v>14</v>
      </c>
      <c r="HE94" s="174">
        <v>44357</v>
      </c>
      <c r="HF94" s="184" t="s">
        <v>5046</v>
      </c>
      <c r="HG94" s="184">
        <v>2</v>
      </c>
      <c r="HH94" s="184" t="s">
        <v>4078</v>
      </c>
      <c r="HI94" s="184" t="s">
        <v>21</v>
      </c>
      <c r="HJ94" s="184">
        <v>2</v>
      </c>
      <c r="HK94" s="184" t="s">
        <v>14</v>
      </c>
      <c r="HL94" s="184" t="s">
        <v>14</v>
      </c>
      <c r="HM94" s="185">
        <v>44357</v>
      </c>
      <c r="HN94" s="183" t="s">
        <v>5052</v>
      </c>
      <c r="HO94" s="177">
        <v>3</v>
      </c>
      <c r="HP94" s="177" t="s">
        <v>4078</v>
      </c>
      <c r="HQ94" s="177" t="s">
        <v>21</v>
      </c>
      <c r="HR94" s="177">
        <v>2</v>
      </c>
      <c r="HS94" s="177" t="s">
        <v>14</v>
      </c>
      <c r="HT94" s="177" t="s">
        <v>14</v>
      </c>
      <c r="HU94" s="174">
        <v>44357</v>
      </c>
      <c r="HV94" s="184" t="s">
        <v>5049</v>
      </c>
      <c r="HW94" s="184">
        <v>1</v>
      </c>
      <c r="HX94" s="184" t="s">
        <v>4078</v>
      </c>
      <c r="HY94" s="184" t="s">
        <v>21</v>
      </c>
      <c r="HZ94" s="184">
        <v>2</v>
      </c>
      <c r="IA94" s="184" t="s">
        <v>14</v>
      </c>
      <c r="IB94" s="184" t="s">
        <v>14</v>
      </c>
      <c r="IC94" s="185">
        <v>44357</v>
      </c>
      <c r="ID94" s="183" t="s">
        <v>5051</v>
      </c>
      <c r="IE94" s="177">
        <v>1</v>
      </c>
      <c r="IF94" s="177" t="s">
        <v>4078</v>
      </c>
      <c r="IG94" s="177" t="s">
        <v>21</v>
      </c>
      <c r="IH94" s="177">
        <v>2</v>
      </c>
      <c r="II94" s="177" t="s">
        <v>14</v>
      </c>
      <c r="IJ94" s="177" t="s">
        <v>14</v>
      </c>
      <c r="IK94" s="174">
        <v>44357</v>
      </c>
      <c r="IL94" s="184" t="s">
        <v>5050</v>
      </c>
      <c r="IM94" s="184">
        <v>3</v>
      </c>
      <c r="IN94" s="184" t="s">
        <v>4078</v>
      </c>
      <c r="IO94" s="184" t="s">
        <v>21</v>
      </c>
      <c r="IP94" s="184">
        <v>2</v>
      </c>
      <c r="IQ94" s="184" t="s">
        <v>14</v>
      </c>
      <c r="IR94" s="184" t="s">
        <v>14</v>
      </c>
      <c r="IS94" s="185">
        <v>44357</v>
      </c>
    </row>
    <row r="95" spans="1:253" s="179" customFormat="1" ht="12.75" customHeight="1" x14ac:dyDescent="0.2">
      <c r="A95" s="179" t="s">
        <v>1080</v>
      </c>
      <c r="B95" s="179" t="s">
        <v>7831</v>
      </c>
      <c r="C95" s="179" t="s">
        <v>1081</v>
      </c>
      <c r="D95" s="179" t="s">
        <v>1082</v>
      </c>
      <c r="E95" s="179" t="s">
        <v>7850</v>
      </c>
      <c r="F95" s="179" t="s">
        <v>1805</v>
      </c>
      <c r="G95" s="172">
        <v>125787000</v>
      </c>
      <c r="H95" s="173" t="s">
        <v>1802</v>
      </c>
      <c r="I95" s="173" t="s">
        <v>41</v>
      </c>
      <c r="J95" s="173">
        <v>1</v>
      </c>
      <c r="K95" s="173" t="s">
        <v>1804</v>
      </c>
      <c r="L95" s="173" t="s">
        <v>1803</v>
      </c>
      <c r="M95" s="174">
        <v>43867</v>
      </c>
      <c r="N95" s="183" t="s">
        <v>1090</v>
      </c>
      <c r="O95" s="175" t="s">
        <v>14</v>
      </c>
      <c r="P95" s="175" t="s">
        <v>14</v>
      </c>
      <c r="Q95" s="175" t="s">
        <v>14</v>
      </c>
      <c r="R95" s="175" t="s">
        <v>14</v>
      </c>
      <c r="S95" s="175" t="s">
        <v>14</v>
      </c>
      <c r="T95" s="175" t="s">
        <v>14</v>
      </c>
      <c r="U95" s="176">
        <v>43581</v>
      </c>
      <c r="V95" s="183" t="s">
        <v>1095</v>
      </c>
      <c r="W95" s="173" t="s">
        <v>14</v>
      </c>
      <c r="X95" s="173" t="s">
        <v>14</v>
      </c>
      <c r="Y95" s="173" t="s">
        <v>14</v>
      </c>
      <c r="Z95" s="173" t="s">
        <v>14</v>
      </c>
      <c r="AA95" s="173" t="s">
        <v>14</v>
      </c>
      <c r="AB95" s="173" t="s">
        <v>14</v>
      </c>
      <c r="AC95" s="174">
        <v>43581</v>
      </c>
      <c r="AD95" s="183" t="s">
        <v>1093</v>
      </c>
      <c r="AE95" s="181" t="s">
        <v>14</v>
      </c>
      <c r="AF95" s="181" t="s">
        <v>14</v>
      </c>
      <c r="AG95" s="181" t="s">
        <v>14</v>
      </c>
      <c r="AH95" s="181" t="s">
        <v>14</v>
      </c>
      <c r="AI95" s="181" t="s">
        <v>14</v>
      </c>
      <c r="AJ95" s="181" t="s">
        <v>14</v>
      </c>
      <c r="AK95" s="182">
        <v>43581</v>
      </c>
      <c r="AL95" s="183" t="s">
        <v>1094</v>
      </c>
      <c r="AM95" s="173" t="s">
        <v>14</v>
      </c>
      <c r="AN95" s="173" t="s">
        <v>14</v>
      </c>
      <c r="AO95" s="173" t="s">
        <v>14</v>
      </c>
      <c r="AP95" s="173" t="s">
        <v>14</v>
      </c>
      <c r="AQ95" s="173" t="s">
        <v>14</v>
      </c>
      <c r="AR95" s="173" t="s">
        <v>14</v>
      </c>
      <c r="AS95" s="174">
        <v>43581</v>
      </c>
      <c r="AT95" s="184" t="s">
        <v>1089</v>
      </c>
      <c r="AU95" s="181" t="s">
        <v>14</v>
      </c>
      <c r="AV95" s="181" t="s">
        <v>14</v>
      </c>
      <c r="AW95" s="181" t="s">
        <v>14</v>
      </c>
      <c r="AX95" s="181" t="s">
        <v>14</v>
      </c>
      <c r="AY95" s="181" t="s">
        <v>14</v>
      </c>
      <c r="AZ95" s="181" t="s">
        <v>14</v>
      </c>
      <c r="BA95" s="182">
        <v>43581</v>
      </c>
      <c r="BB95" s="183" t="s">
        <v>1088</v>
      </c>
      <c r="BC95" s="173" t="s">
        <v>14</v>
      </c>
      <c r="BD95" s="173" t="s">
        <v>14</v>
      </c>
      <c r="BE95" s="173" t="s">
        <v>14</v>
      </c>
      <c r="BF95" s="173" t="s">
        <v>14</v>
      </c>
      <c r="BG95" s="173" t="s">
        <v>14</v>
      </c>
      <c r="BH95" s="173" t="s">
        <v>14</v>
      </c>
      <c r="BI95" s="174">
        <v>43581</v>
      </c>
      <c r="BJ95" s="184" t="s">
        <v>3845</v>
      </c>
      <c r="BK95" s="184">
        <v>161</v>
      </c>
      <c r="BL95" s="184" t="s">
        <v>3838</v>
      </c>
      <c r="BM95" s="184" t="s">
        <v>21</v>
      </c>
      <c r="BN95" s="184">
        <v>2</v>
      </c>
      <c r="BO95" s="184" t="s">
        <v>3844</v>
      </c>
      <c r="BP95" s="181" t="s">
        <v>3843</v>
      </c>
      <c r="BQ95" s="185">
        <v>44286</v>
      </c>
      <c r="BR95" s="183" t="s">
        <v>1083</v>
      </c>
      <c r="BS95" s="177" t="s">
        <v>14</v>
      </c>
      <c r="BT95" s="177" t="s">
        <v>14</v>
      </c>
      <c r="BU95" s="177" t="s">
        <v>14</v>
      </c>
      <c r="BV95" s="177" t="s">
        <v>14</v>
      </c>
      <c r="BW95" s="177" t="s">
        <v>14</v>
      </c>
      <c r="BX95" s="177" t="s">
        <v>14</v>
      </c>
      <c r="BY95" s="174">
        <v>43581</v>
      </c>
      <c r="BZ95" s="184" t="s">
        <v>1084</v>
      </c>
      <c r="CA95" s="184" t="s">
        <v>14</v>
      </c>
      <c r="CB95" s="184" t="s">
        <v>14</v>
      </c>
      <c r="CC95" s="184" t="s">
        <v>14</v>
      </c>
      <c r="CD95" s="184" t="s">
        <v>14</v>
      </c>
      <c r="CE95" s="184" t="s">
        <v>14</v>
      </c>
      <c r="CF95" s="184" t="s">
        <v>14</v>
      </c>
      <c r="CG95" s="185">
        <v>43581</v>
      </c>
      <c r="CH95" s="183" t="s">
        <v>8106</v>
      </c>
      <c r="CI95" s="184" t="e">
        <v>#N/A</v>
      </c>
      <c r="CJ95" s="184" t="e">
        <v>#N/A</v>
      </c>
      <c r="CK95" s="184" t="e">
        <v>#N/A</v>
      </c>
      <c r="CL95" s="184" t="e">
        <v>#N/A</v>
      </c>
      <c r="CM95" s="184" t="e">
        <v>#N/A</v>
      </c>
      <c r="CN95" s="184" t="e">
        <v>#N/A</v>
      </c>
      <c r="CO95" s="186" t="e">
        <v>#N/A</v>
      </c>
      <c r="CP95" s="184" t="s">
        <v>1086</v>
      </c>
      <c r="CQ95" s="177" t="s">
        <v>14</v>
      </c>
      <c r="CR95" s="177" t="s">
        <v>14</v>
      </c>
      <c r="CS95" s="177" t="s">
        <v>14</v>
      </c>
      <c r="CT95" s="177" t="s">
        <v>14</v>
      </c>
      <c r="CU95" s="177" t="s">
        <v>14</v>
      </c>
      <c r="CV95" s="177" t="s">
        <v>14</v>
      </c>
      <c r="CW95" s="174">
        <v>43581</v>
      </c>
      <c r="CX95" s="184" t="s">
        <v>1098</v>
      </c>
      <c r="CY95" s="181" t="s">
        <v>14</v>
      </c>
      <c r="CZ95" s="181" t="s">
        <v>14</v>
      </c>
      <c r="DA95" s="181" t="s">
        <v>14</v>
      </c>
      <c r="DB95" s="181" t="s">
        <v>14</v>
      </c>
      <c r="DC95" s="181" t="s">
        <v>14</v>
      </c>
      <c r="DD95" s="181" t="s">
        <v>14</v>
      </c>
      <c r="DE95" s="187">
        <v>43581</v>
      </c>
      <c r="DF95" s="183" t="s">
        <v>1091</v>
      </c>
      <c r="DG95" s="173" t="s">
        <v>14</v>
      </c>
      <c r="DH95" s="177" t="s">
        <v>14</v>
      </c>
      <c r="DI95" s="177" t="s">
        <v>14</v>
      </c>
      <c r="DJ95" s="177" t="s">
        <v>14</v>
      </c>
      <c r="DK95" s="177" t="s">
        <v>14</v>
      </c>
      <c r="DL95" s="177" t="s">
        <v>14</v>
      </c>
      <c r="DM95" s="174">
        <v>43581</v>
      </c>
      <c r="DN95" s="184" t="s">
        <v>1100</v>
      </c>
      <c r="DO95" s="181" t="s">
        <v>14</v>
      </c>
      <c r="DP95" s="184" t="s">
        <v>14</v>
      </c>
      <c r="DQ95" s="184" t="s">
        <v>14</v>
      </c>
      <c r="DR95" s="184" t="s">
        <v>14</v>
      </c>
      <c r="DS95" s="184" t="s">
        <v>14</v>
      </c>
      <c r="DT95" s="184" t="s">
        <v>14</v>
      </c>
      <c r="DU95" s="185">
        <v>43581</v>
      </c>
      <c r="DV95" s="183" t="s">
        <v>1092</v>
      </c>
      <c r="DW95" s="173" t="s">
        <v>14</v>
      </c>
      <c r="DX95" s="177" t="s">
        <v>14</v>
      </c>
      <c r="DY95" s="177" t="s">
        <v>14</v>
      </c>
      <c r="DZ95" s="177" t="s">
        <v>14</v>
      </c>
      <c r="EA95" s="177" t="s">
        <v>14</v>
      </c>
      <c r="EB95" s="177" t="s">
        <v>14</v>
      </c>
      <c r="EC95" s="174">
        <v>43581</v>
      </c>
      <c r="ED95" s="184" t="s">
        <v>1099</v>
      </c>
      <c r="EE95" s="181" t="s">
        <v>14</v>
      </c>
      <c r="EF95" s="184" t="s">
        <v>14</v>
      </c>
      <c r="EG95" s="184" t="s">
        <v>14</v>
      </c>
      <c r="EH95" s="184" t="s">
        <v>14</v>
      </c>
      <c r="EI95" s="184" t="s">
        <v>14</v>
      </c>
      <c r="EJ95" s="184" t="s">
        <v>14</v>
      </c>
      <c r="EK95" s="185">
        <v>43581</v>
      </c>
      <c r="EL95" s="183" t="s">
        <v>1087</v>
      </c>
      <c r="EM95" s="173" t="s">
        <v>14</v>
      </c>
      <c r="EN95" s="177" t="s">
        <v>14</v>
      </c>
      <c r="EO95" s="177" t="s">
        <v>14</v>
      </c>
      <c r="EP95" s="177" t="s">
        <v>14</v>
      </c>
      <c r="EQ95" s="177" t="s">
        <v>14</v>
      </c>
      <c r="ER95" s="177" t="s">
        <v>14</v>
      </c>
      <c r="ES95" s="174">
        <v>43581</v>
      </c>
      <c r="ET95" s="184" t="s">
        <v>2711</v>
      </c>
      <c r="EU95" s="184">
        <v>173</v>
      </c>
      <c r="EV95" s="184" t="s">
        <v>2706</v>
      </c>
      <c r="EW95" s="184" t="s">
        <v>59</v>
      </c>
      <c r="EX95" s="184">
        <v>3</v>
      </c>
      <c r="EY95" s="184" t="s">
        <v>2710</v>
      </c>
      <c r="EZ95" s="184" t="s">
        <v>2707</v>
      </c>
      <c r="FA95" s="185">
        <v>44182</v>
      </c>
      <c r="FB95" s="183" t="s">
        <v>1085</v>
      </c>
      <c r="FC95" s="177">
        <v>2</v>
      </c>
      <c r="FD95" s="177" t="s">
        <v>14</v>
      </c>
      <c r="FE95" s="177" t="s">
        <v>41</v>
      </c>
      <c r="FF95" s="177">
        <v>1</v>
      </c>
      <c r="FG95" s="177" t="s">
        <v>1009</v>
      </c>
      <c r="FH95" s="177" t="s">
        <v>14</v>
      </c>
      <c r="FI95" s="174">
        <v>43581</v>
      </c>
      <c r="FJ95" s="183" t="s">
        <v>1096</v>
      </c>
      <c r="FK95" s="184" t="s">
        <v>14</v>
      </c>
      <c r="FL95" s="184" t="s">
        <v>14</v>
      </c>
      <c r="FM95" s="184" t="s">
        <v>14</v>
      </c>
      <c r="FN95" s="184" t="s">
        <v>14</v>
      </c>
      <c r="FO95" s="184" t="s">
        <v>14</v>
      </c>
      <c r="FP95" s="181" t="s">
        <v>14</v>
      </c>
      <c r="FQ95" s="182">
        <v>43581</v>
      </c>
      <c r="FR95" s="183" t="s">
        <v>1097</v>
      </c>
      <c r="FS95" s="177" t="s">
        <v>14</v>
      </c>
      <c r="FT95" s="177" t="s">
        <v>14</v>
      </c>
      <c r="FU95" s="177" t="s">
        <v>14</v>
      </c>
      <c r="FV95" s="177" t="s">
        <v>14</v>
      </c>
      <c r="FW95" s="177" t="s">
        <v>14</v>
      </c>
      <c r="FX95" s="177" t="s">
        <v>14</v>
      </c>
      <c r="FY95" s="174">
        <v>43581</v>
      </c>
      <c r="FZ95" s="184" t="s">
        <v>5056</v>
      </c>
      <c r="GA95" s="184">
        <v>2</v>
      </c>
      <c r="GB95" s="184" t="s">
        <v>4078</v>
      </c>
      <c r="GC95" s="184" t="s">
        <v>21</v>
      </c>
      <c r="GD95" s="184">
        <v>2</v>
      </c>
      <c r="GE95" s="184" t="s">
        <v>14</v>
      </c>
      <c r="GF95" s="184" t="s">
        <v>14</v>
      </c>
      <c r="GG95" s="185">
        <v>44357</v>
      </c>
      <c r="GH95" s="183" t="s">
        <v>5062</v>
      </c>
      <c r="GI95" s="177">
        <v>2</v>
      </c>
      <c r="GJ95" s="177" t="s">
        <v>4078</v>
      </c>
      <c r="GK95" s="177" t="s">
        <v>21</v>
      </c>
      <c r="GL95" s="177">
        <v>2</v>
      </c>
      <c r="GM95" s="177" t="s">
        <v>14</v>
      </c>
      <c r="GN95" s="177" t="s">
        <v>14</v>
      </c>
      <c r="GO95" s="174">
        <v>44357</v>
      </c>
      <c r="GP95" s="184" t="s">
        <v>5057</v>
      </c>
      <c r="GQ95" s="184">
        <v>1</v>
      </c>
      <c r="GR95" s="184" t="s">
        <v>4078</v>
      </c>
      <c r="GS95" s="184" t="s">
        <v>21</v>
      </c>
      <c r="GT95" s="184">
        <v>2</v>
      </c>
      <c r="GU95" s="184" t="s">
        <v>14</v>
      </c>
      <c r="GV95" s="184" t="s">
        <v>14</v>
      </c>
      <c r="GW95" s="185">
        <v>44357</v>
      </c>
      <c r="GX95" s="183" t="s">
        <v>5063</v>
      </c>
      <c r="GY95" s="177">
        <v>0</v>
      </c>
      <c r="GZ95" s="177" t="s">
        <v>4078</v>
      </c>
      <c r="HA95" s="177" t="s">
        <v>21</v>
      </c>
      <c r="HB95" s="177">
        <v>2</v>
      </c>
      <c r="HC95" s="177" t="s">
        <v>14</v>
      </c>
      <c r="HD95" s="177" t="s">
        <v>14</v>
      </c>
      <c r="HE95" s="174">
        <v>44357</v>
      </c>
      <c r="HF95" s="184" t="s">
        <v>5055</v>
      </c>
      <c r="HG95" s="184">
        <v>2</v>
      </c>
      <c r="HH95" s="184" t="s">
        <v>4078</v>
      </c>
      <c r="HI95" s="184" t="s">
        <v>21</v>
      </c>
      <c r="HJ95" s="184">
        <v>2</v>
      </c>
      <c r="HK95" s="184" t="s">
        <v>14</v>
      </c>
      <c r="HL95" s="184" t="s">
        <v>14</v>
      </c>
      <c r="HM95" s="185">
        <v>44357</v>
      </c>
      <c r="HN95" s="183" t="s">
        <v>5061</v>
      </c>
      <c r="HO95" s="177">
        <v>2</v>
      </c>
      <c r="HP95" s="177" t="s">
        <v>4078</v>
      </c>
      <c r="HQ95" s="177" t="s">
        <v>21</v>
      </c>
      <c r="HR95" s="177">
        <v>2</v>
      </c>
      <c r="HS95" s="177" t="s">
        <v>14</v>
      </c>
      <c r="HT95" s="177" t="s">
        <v>14</v>
      </c>
      <c r="HU95" s="174">
        <v>44357</v>
      </c>
      <c r="HV95" s="184" t="s">
        <v>5058</v>
      </c>
      <c r="HW95" s="184">
        <v>0</v>
      </c>
      <c r="HX95" s="184" t="s">
        <v>4078</v>
      </c>
      <c r="HY95" s="184" t="s">
        <v>21</v>
      </c>
      <c r="HZ95" s="184">
        <v>2</v>
      </c>
      <c r="IA95" s="184" t="s">
        <v>14</v>
      </c>
      <c r="IB95" s="184" t="s">
        <v>14</v>
      </c>
      <c r="IC95" s="185">
        <v>44357</v>
      </c>
      <c r="ID95" s="183" t="s">
        <v>5060</v>
      </c>
      <c r="IE95" s="177">
        <v>1</v>
      </c>
      <c r="IF95" s="177" t="s">
        <v>4078</v>
      </c>
      <c r="IG95" s="177" t="s">
        <v>21</v>
      </c>
      <c r="IH95" s="177">
        <v>2</v>
      </c>
      <c r="II95" s="177" t="s">
        <v>14</v>
      </c>
      <c r="IJ95" s="177" t="s">
        <v>14</v>
      </c>
      <c r="IK95" s="174">
        <v>44357</v>
      </c>
      <c r="IL95" s="184" t="s">
        <v>5059</v>
      </c>
      <c r="IM95" s="184">
        <v>0</v>
      </c>
      <c r="IN95" s="184" t="s">
        <v>4078</v>
      </c>
      <c r="IO95" s="184" t="s">
        <v>21</v>
      </c>
      <c r="IP95" s="184">
        <v>2</v>
      </c>
      <c r="IQ95" s="184" t="s">
        <v>14</v>
      </c>
      <c r="IR95" s="184" t="s">
        <v>14</v>
      </c>
      <c r="IS95" s="185">
        <v>44357</v>
      </c>
    </row>
    <row r="96" spans="1:253" s="179" customFormat="1" ht="12.75" customHeight="1" x14ac:dyDescent="0.2">
      <c r="A96" s="179" t="s">
        <v>1134</v>
      </c>
      <c r="B96" s="179" t="s">
        <v>7831</v>
      </c>
      <c r="C96" s="179" t="s">
        <v>1135</v>
      </c>
      <c r="D96" s="179" t="s">
        <v>1136</v>
      </c>
      <c r="E96" s="179" t="s">
        <v>7853</v>
      </c>
      <c r="F96" s="179" t="s">
        <v>3530</v>
      </c>
      <c r="G96" s="172">
        <v>194566000</v>
      </c>
      <c r="H96" s="173" t="s">
        <v>3527</v>
      </c>
      <c r="I96" s="173" t="s">
        <v>21</v>
      </c>
      <c r="J96" s="173">
        <v>2</v>
      </c>
      <c r="K96" s="173" t="s">
        <v>3529</v>
      </c>
      <c r="L96" s="173" t="s">
        <v>3528</v>
      </c>
      <c r="M96" s="174">
        <v>44270</v>
      </c>
      <c r="N96" s="183" t="s">
        <v>3534</v>
      </c>
      <c r="O96" s="175">
        <v>45507</v>
      </c>
      <c r="P96" s="175" t="s">
        <v>3531</v>
      </c>
      <c r="Q96" s="175" t="s">
        <v>21</v>
      </c>
      <c r="R96" s="175">
        <v>2</v>
      </c>
      <c r="S96" s="175" t="s">
        <v>3533</v>
      </c>
      <c r="T96" s="175" t="s">
        <v>3532</v>
      </c>
      <c r="U96" s="176">
        <v>44270</v>
      </c>
      <c r="V96" s="183" t="s">
        <v>3538</v>
      </c>
      <c r="W96" s="173">
        <v>5231000</v>
      </c>
      <c r="X96" s="173" t="s">
        <v>3535</v>
      </c>
      <c r="Y96" s="173" t="s">
        <v>21</v>
      </c>
      <c r="Z96" s="173">
        <v>2</v>
      </c>
      <c r="AA96" s="173" t="s">
        <v>3537</v>
      </c>
      <c r="AB96" s="173" t="s">
        <v>3536</v>
      </c>
      <c r="AC96" s="174">
        <v>44270</v>
      </c>
      <c r="AD96" s="183" t="s">
        <v>3540</v>
      </c>
      <c r="AE96" s="181">
        <v>2913000</v>
      </c>
      <c r="AF96" s="181" t="s">
        <v>3535</v>
      </c>
      <c r="AG96" s="181" t="s">
        <v>21</v>
      </c>
      <c r="AH96" s="181">
        <v>2</v>
      </c>
      <c r="AI96" s="181" t="s">
        <v>3539</v>
      </c>
      <c r="AJ96" s="181" t="s">
        <v>3536</v>
      </c>
      <c r="AK96" s="182">
        <v>44270</v>
      </c>
      <c r="AL96" s="183" t="s">
        <v>3544</v>
      </c>
      <c r="AM96" s="173">
        <v>1216000</v>
      </c>
      <c r="AN96" s="173" t="s">
        <v>3541</v>
      </c>
      <c r="AO96" s="173" t="s">
        <v>21</v>
      </c>
      <c r="AP96" s="173">
        <v>2</v>
      </c>
      <c r="AQ96" s="173" t="s">
        <v>3543</v>
      </c>
      <c r="AR96" s="173" t="s">
        <v>3542</v>
      </c>
      <c r="AS96" s="174">
        <v>44270</v>
      </c>
      <c r="AT96" s="184" t="s">
        <v>1605</v>
      </c>
      <c r="AU96" s="181" t="s">
        <v>14</v>
      </c>
      <c r="AV96" s="181" t="s">
        <v>14</v>
      </c>
      <c r="AW96" s="181" t="s">
        <v>14</v>
      </c>
      <c r="AX96" s="181" t="s">
        <v>14</v>
      </c>
      <c r="AY96" s="181" t="s">
        <v>14</v>
      </c>
      <c r="AZ96" s="181" t="s">
        <v>14</v>
      </c>
      <c r="BA96" s="182">
        <v>43798</v>
      </c>
      <c r="BB96" s="183" t="s">
        <v>1604</v>
      </c>
      <c r="BC96" s="173" t="s">
        <v>14</v>
      </c>
      <c r="BD96" s="173" t="s">
        <v>14</v>
      </c>
      <c r="BE96" s="173" t="s">
        <v>14</v>
      </c>
      <c r="BF96" s="173" t="s">
        <v>14</v>
      </c>
      <c r="BG96" s="173" t="s">
        <v>14</v>
      </c>
      <c r="BH96" s="173" t="s">
        <v>14</v>
      </c>
      <c r="BI96" s="174">
        <v>43798</v>
      </c>
      <c r="BJ96" s="184" t="s">
        <v>3596</v>
      </c>
      <c r="BK96" s="184">
        <v>210</v>
      </c>
      <c r="BL96" s="184" t="s">
        <v>3583</v>
      </c>
      <c r="BM96" s="184" t="s">
        <v>21</v>
      </c>
      <c r="BN96" s="184">
        <v>2</v>
      </c>
      <c r="BO96" s="184" t="s">
        <v>3595</v>
      </c>
      <c r="BP96" s="181" t="s">
        <v>3588</v>
      </c>
      <c r="BQ96" s="185">
        <v>44278</v>
      </c>
      <c r="BR96" s="183" t="s">
        <v>1137</v>
      </c>
      <c r="BS96" s="177" t="s">
        <v>14</v>
      </c>
      <c r="BT96" s="177">
        <v>0</v>
      </c>
      <c r="BU96" s="177" t="s">
        <v>14</v>
      </c>
      <c r="BV96" s="177" t="s">
        <v>14</v>
      </c>
      <c r="BW96" s="177" t="s">
        <v>14</v>
      </c>
      <c r="BX96" s="177">
        <v>0</v>
      </c>
      <c r="BY96" s="174">
        <v>43585</v>
      </c>
      <c r="BZ96" s="184" t="s">
        <v>1138</v>
      </c>
      <c r="CA96" s="184" t="s">
        <v>14</v>
      </c>
      <c r="CB96" s="184" t="s">
        <v>14</v>
      </c>
      <c r="CC96" s="184" t="s">
        <v>14</v>
      </c>
      <c r="CD96" s="184" t="s">
        <v>14</v>
      </c>
      <c r="CE96" s="184" t="s">
        <v>14</v>
      </c>
      <c r="CF96" s="184" t="s">
        <v>14</v>
      </c>
      <c r="CG96" s="185">
        <v>43585</v>
      </c>
      <c r="CH96" s="183" t="s">
        <v>8107</v>
      </c>
      <c r="CI96" s="184" t="e">
        <v>#N/A</v>
      </c>
      <c r="CJ96" s="184" t="e">
        <v>#N/A</v>
      </c>
      <c r="CK96" s="184" t="e">
        <v>#N/A</v>
      </c>
      <c r="CL96" s="184" t="e">
        <v>#N/A</v>
      </c>
      <c r="CM96" s="184" t="e">
        <v>#N/A</v>
      </c>
      <c r="CN96" s="184" t="e">
        <v>#N/A</v>
      </c>
      <c r="CO96" s="186" t="e">
        <v>#N/A</v>
      </c>
      <c r="CP96" s="184" t="s">
        <v>1139</v>
      </c>
      <c r="CQ96" s="177" t="s">
        <v>14</v>
      </c>
      <c r="CR96" s="177">
        <v>0</v>
      </c>
      <c r="CS96" s="177" t="s">
        <v>14</v>
      </c>
      <c r="CT96" s="177" t="s">
        <v>14</v>
      </c>
      <c r="CU96" s="177" t="s">
        <v>14</v>
      </c>
      <c r="CV96" s="177">
        <v>0</v>
      </c>
      <c r="CW96" s="174">
        <v>43585</v>
      </c>
      <c r="CX96" s="184" t="s">
        <v>3548</v>
      </c>
      <c r="CY96" s="181">
        <v>1711000</v>
      </c>
      <c r="CZ96" s="181" t="s">
        <v>3545</v>
      </c>
      <c r="DA96" s="181" t="s">
        <v>21</v>
      </c>
      <c r="DB96" s="181">
        <v>2</v>
      </c>
      <c r="DC96" s="181" t="s">
        <v>3547</v>
      </c>
      <c r="DD96" s="181" t="s">
        <v>3546</v>
      </c>
      <c r="DE96" s="187">
        <v>44270</v>
      </c>
      <c r="DF96" s="183" t="s">
        <v>3549</v>
      </c>
      <c r="DG96" s="173">
        <v>2318000</v>
      </c>
      <c r="DH96" s="177" t="s">
        <v>3545</v>
      </c>
      <c r="DI96" s="177" t="s">
        <v>21</v>
      </c>
      <c r="DJ96" s="177">
        <v>2</v>
      </c>
      <c r="DK96" s="177" t="s">
        <v>3547</v>
      </c>
      <c r="DL96" s="177" t="s">
        <v>3546</v>
      </c>
      <c r="DM96" s="174">
        <v>44270</v>
      </c>
      <c r="DN96" s="184" t="s">
        <v>3550</v>
      </c>
      <c r="DO96" s="181">
        <v>1201000</v>
      </c>
      <c r="DP96" s="184" t="s">
        <v>3545</v>
      </c>
      <c r="DQ96" s="184" t="s">
        <v>21</v>
      </c>
      <c r="DR96" s="184">
        <v>2</v>
      </c>
      <c r="DS96" s="184" t="s">
        <v>3547</v>
      </c>
      <c r="DT96" s="184" t="s">
        <v>3546</v>
      </c>
      <c r="DU96" s="185">
        <v>44270</v>
      </c>
      <c r="DV96" s="183" t="s">
        <v>3551</v>
      </c>
      <c r="DW96" s="173">
        <v>917000</v>
      </c>
      <c r="DX96" s="177" t="s">
        <v>3545</v>
      </c>
      <c r="DY96" s="177" t="s">
        <v>21</v>
      </c>
      <c r="DZ96" s="177">
        <v>2</v>
      </c>
      <c r="EA96" s="177" t="s">
        <v>3547</v>
      </c>
      <c r="EB96" s="177" t="s">
        <v>3546</v>
      </c>
      <c r="EC96" s="174">
        <v>44270</v>
      </c>
      <c r="ED96" s="184" t="s">
        <v>3552</v>
      </c>
      <c r="EE96" s="181">
        <v>644000</v>
      </c>
      <c r="EF96" s="184" t="s">
        <v>3545</v>
      </c>
      <c r="EG96" s="184" t="s">
        <v>21</v>
      </c>
      <c r="EH96" s="184">
        <v>2</v>
      </c>
      <c r="EI96" s="184" t="s">
        <v>3547</v>
      </c>
      <c r="EJ96" s="184" t="s">
        <v>3546</v>
      </c>
      <c r="EK96" s="185">
        <v>44270</v>
      </c>
      <c r="EL96" s="183" t="s">
        <v>3553</v>
      </c>
      <c r="EM96" s="173">
        <v>150000</v>
      </c>
      <c r="EN96" s="177" t="s">
        <v>3545</v>
      </c>
      <c r="EO96" s="177" t="s">
        <v>21</v>
      </c>
      <c r="EP96" s="177">
        <v>2</v>
      </c>
      <c r="EQ96" s="177" t="s">
        <v>3547</v>
      </c>
      <c r="ER96" s="177" t="s">
        <v>3546</v>
      </c>
      <c r="ES96" s="174">
        <v>44270</v>
      </c>
      <c r="ET96" s="184" t="s">
        <v>3594</v>
      </c>
      <c r="EU96" s="184">
        <v>126</v>
      </c>
      <c r="EV96" s="184" t="s">
        <v>3583</v>
      </c>
      <c r="EW96" s="184" t="s">
        <v>21</v>
      </c>
      <c r="EX96" s="184">
        <v>2</v>
      </c>
      <c r="EY96" s="184" t="s">
        <v>3593</v>
      </c>
      <c r="EZ96" s="184" t="s">
        <v>3588</v>
      </c>
      <c r="FA96" s="185">
        <v>44278</v>
      </c>
      <c r="FB96" s="183" t="s">
        <v>3554</v>
      </c>
      <c r="FC96" s="177">
        <v>4</v>
      </c>
      <c r="FD96" s="177" t="s">
        <v>3545</v>
      </c>
      <c r="FE96" s="177" t="s">
        <v>21</v>
      </c>
      <c r="FF96" s="177">
        <v>2</v>
      </c>
      <c r="FG96" s="177" t="s">
        <v>3547</v>
      </c>
      <c r="FH96" s="177" t="s">
        <v>3546</v>
      </c>
      <c r="FI96" s="174">
        <v>44270</v>
      </c>
      <c r="FJ96" s="183" t="s">
        <v>1140</v>
      </c>
      <c r="FK96" s="184" t="s">
        <v>14</v>
      </c>
      <c r="FL96" s="184">
        <v>0</v>
      </c>
      <c r="FM96" s="184" t="s">
        <v>14</v>
      </c>
      <c r="FN96" s="184" t="s">
        <v>14</v>
      </c>
      <c r="FO96" s="184" t="s">
        <v>14</v>
      </c>
      <c r="FP96" s="181">
        <v>0</v>
      </c>
      <c r="FQ96" s="182">
        <v>43585</v>
      </c>
      <c r="FR96" s="183" t="s">
        <v>1141</v>
      </c>
      <c r="FS96" s="177" t="s">
        <v>14</v>
      </c>
      <c r="FT96" s="177">
        <v>0</v>
      </c>
      <c r="FU96" s="177" t="s">
        <v>14</v>
      </c>
      <c r="FV96" s="177" t="s">
        <v>14</v>
      </c>
      <c r="FW96" s="177" t="s">
        <v>14</v>
      </c>
      <c r="FX96" s="177">
        <v>0</v>
      </c>
      <c r="FY96" s="174">
        <v>43585</v>
      </c>
      <c r="FZ96" s="184" t="s">
        <v>5065</v>
      </c>
      <c r="GA96" s="184">
        <v>2</v>
      </c>
      <c r="GB96" s="184" t="s">
        <v>4078</v>
      </c>
      <c r="GC96" s="184" t="s">
        <v>21</v>
      </c>
      <c r="GD96" s="184">
        <v>2</v>
      </c>
      <c r="GE96" s="184" t="s">
        <v>14</v>
      </c>
      <c r="GF96" s="184" t="s">
        <v>14</v>
      </c>
      <c r="GG96" s="185">
        <v>44357</v>
      </c>
      <c r="GH96" s="183" t="s">
        <v>5071</v>
      </c>
      <c r="GI96" s="177">
        <v>3</v>
      </c>
      <c r="GJ96" s="177" t="s">
        <v>4078</v>
      </c>
      <c r="GK96" s="177" t="s">
        <v>21</v>
      </c>
      <c r="GL96" s="177">
        <v>2</v>
      </c>
      <c r="GM96" s="177" t="s">
        <v>14</v>
      </c>
      <c r="GN96" s="177" t="s">
        <v>14</v>
      </c>
      <c r="GO96" s="174">
        <v>44357</v>
      </c>
      <c r="GP96" s="184" t="s">
        <v>5066</v>
      </c>
      <c r="GQ96" s="184">
        <v>2</v>
      </c>
      <c r="GR96" s="184" t="s">
        <v>4078</v>
      </c>
      <c r="GS96" s="184" t="s">
        <v>21</v>
      </c>
      <c r="GT96" s="184">
        <v>2</v>
      </c>
      <c r="GU96" s="184" t="s">
        <v>14</v>
      </c>
      <c r="GV96" s="184" t="s">
        <v>14</v>
      </c>
      <c r="GW96" s="185">
        <v>44357</v>
      </c>
      <c r="GX96" s="183" t="s">
        <v>5072</v>
      </c>
      <c r="GY96" s="177">
        <v>3</v>
      </c>
      <c r="GZ96" s="177" t="s">
        <v>4078</v>
      </c>
      <c r="HA96" s="177" t="s">
        <v>21</v>
      </c>
      <c r="HB96" s="177">
        <v>2</v>
      </c>
      <c r="HC96" s="177" t="s">
        <v>14</v>
      </c>
      <c r="HD96" s="177" t="s">
        <v>14</v>
      </c>
      <c r="HE96" s="174">
        <v>44357</v>
      </c>
      <c r="HF96" s="184" t="s">
        <v>5064</v>
      </c>
      <c r="HG96" s="184">
        <v>3</v>
      </c>
      <c r="HH96" s="184" t="s">
        <v>4078</v>
      </c>
      <c r="HI96" s="184" t="s">
        <v>21</v>
      </c>
      <c r="HJ96" s="184">
        <v>2</v>
      </c>
      <c r="HK96" s="184" t="s">
        <v>14</v>
      </c>
      <c r="HL96" s="184" t="s">
        <v>14</v>
      </c>
      <c r="HM96" s="185">
        <v>44357</v>
      </c>
      <c r="HN96" s="183" t="s">
        <v>5070</v>
      </c>
      <c r="HO96" s="177">
        <v>3</v>
      </c>
      <c r="HP96" s="177" t="s">
        <v>4078</v>
      </c>
      <c r="HQ96" s="177" t="s">
        <v>21</v>
      </c>
      <c r="HR96" s="177">
        <v>2</v>
      </c>
      <c r="HS96" s="177" t="s">
        <v>14</v>
      </c>
      <c r="HT96" s="177" t="s">
        <v>14</v>
      </c>
      <c r="HU96" s="174">
        <v>44357</v>
      </c>
      <c r="HV96" s="184" t="s">
        <v>5067</v>
      </c>
      <c r="HW96" s="184">
        <v>3</v>
      </c>
      <c r="HX96" s="184" t="s">
        <v>4078</v>
      </c>
      <c r="HY96" s="184" t="s">
        <v>21</v>
      </c>
      <c r="HZ96" s="184">
        <v>2</v>
      </c>
      <c r="IA96" s="184" t="s">
        <v>14</v>
      </c>
      <c r="IB96" s="184" t="s">
        <v>14</v>
      </c>
      <c r="IC96" s="185">
        <v>44357</v>
      </c>
      <c r="ID96" s="183" t="s">
        <v>5069</v>
      </c>
      <c r="IE96" s="177">
        <v>1</v>
      </c>
      <c r="IF96" s="177" t="s">
        <v>4078</v>
      </c>
      <c r="IG96" s="177" t="s">
        <v>21</v>
      </c>
      <c r="IH96" s="177">
        <v>2</v>
      </c>
      <c r="II96" s="177" t="s">
        <v>14</v>
      </c>
      <c r="IJ96" s="177" t="s">
        <v>14</v>
      </c>
      <c r="IK96" s="174">
        <v>44357</v>
      </c>
      <c r="IL96" s="184" t="s">
        <v>5068</v>
      </c>
      <c r="IM96" s="184">
        <v>2</v>
      </c>
      <c r="IN96" s="184" t="s">
        <v>4078</v>
      </c>
      <c r="IO96" s="184" t="s">
        <v>21</v>
      </c>
      <c r="IP96" s="184">
        <v>2</v>
      </c>
      <c r="IQ96" s="184" t="s">
        <v>14</v>
      </c>
      <c r="IR96" s="184" t="s">
        <v>14</v>
      </c>
      <c r="IS96" s="185">
        <v>44357</v>
      </c>
    </row>
    <row r="97" spans="1:253" s="179" customFormat="1" ht="12.75" customHeight="1" x14ac:dyDescent="0.2">
      <c r="A97" s="179" t="s">
        <v>1845</v>
      </c>
      <c r="B97" s="179" t="s">
        <v>7831</v>
      </c>
      <c r="C97" s="179" t="s">
        <v>1846</v>
      </c>
      <c r="D97" s="179" t="s">
        <v>1847</v>
      </c>
      <c r="E97" s="179" t="s">
        <v>7855</v>
      </c>
      <c r="F97" s="179" t="s">
        <v>6153</v>
      </c>
      <c r="G97" s="172">
        <v>66578000</v>
      </c>
      <c r="H97" s="173" t="s">
        <v>6150</v>
      </c>
      <c r="I97" s="173" t="s">
        <v>21</v>
      </c>
      <c r="J97" s="173">
        <v>2</v>
      </c>
      <c r="K97" s="173" t="s">
        <v>6152</v>
      </c>
      <c r="L97" s="173" t="s">
        <v>6151</v>
      </c>
      <c r="M97" s="174">
        <v>44388</v>
      </c>
      <c r="N97" s="183" t="s">
        <v>6157</v>
      </c>
      <c r="O97" s="175">
        <v>2215824</v>
      </c>
      <c r="P97" s="175" t="s">
        <v>6154</v>
      </c>
      <c r="Q97" s="175" t="s">
        <v>21</v>
      </c>
      <c r="R97" s="175">
        <v>2</v>
      </c>
      <c r="S97" s="175" t="s">
        <v>6156</v>
      </c>
      <c r="T97" s="175" t="s">
        <v>6155</v>
      </c>
      <c r="U97" s="176">
        <v>44388</v>
      </c>
      <c r="V97" s="183" t="s">
        <v>6161</v>
      </c>
      <c r="W97" s="173">
        <v>49395000</v>
      </c>
      <c r="X97" s="173" t="s">
        <v>6158</v>
      </c>
      <c r="Y97" s="173" t="s">
        <v>21</v>
      </c>
      <c r="Z97" s="173">
        <v>2</v>
      </c>
      <c r="AA97" s="173" t="s">
        <v>6160</v>
      </c>
      <c r="AB97" s="173" t="s">
        <v>6159</v>
      </c>
      <c r="AC97" s="174">
        <v>44388</v>
      </c>
      <c r="AD97" s="183" t="s">
        <v>6165</v>
      </c>
      <c r="AE97" s="181">
        <v>28339000</v>
      </c>
      <c r="AF97" s="181" t="s">
        <v>6162</v>
      </c>
      <c r="AG97" s="181" t="s">
        <v>21</v>
      </c>
      <c r="AH97" s="181">
        <v>2</v>
      </c>
      <c r="AI97" s="181" t="s">
        <v>6164</v>
      </c>
      <c r="AJ97" s="181" t="s">
        <v>6163</v>
      </c>
      <c r="AK97" s="182">
        <v>44388</v>
      </c>
      <c r="AL97" s="183" t="s">
        <v>6169</v>
      </c>
      <c r="AM97" s="173">
        <v>302000</v>
      </c>
      <c r="AN97" s="173" t="s">
        <v>6166</v>
      </c>
      <c r="AO97" s="173" t="s">
        <v>21</v>
      </c>
      <c r="AP97" s="173">
        <v>2</v>
      </c>
      <c r="AQ97" s="173" t="s">
        <v>6168</v>
      </c>
      <c r="AR97" s="173" t="s">
        <v>6167</v>
      </c>
      <c r="AS97" s="174">
        <v>44388</v>
      </c>
      <c r="AT97" s="184" t="s">
        <v>1851</v>
      </c>
      <c r="AU97" s="181">
        <v>0</v>
      </c>
      <c r="AV97" s="181" t="s">
        <v>14</v>
      </c>
      <c r="AW97" s="181" t="s">
        <v>14</v>
      </c>
      <c r="AX97" s="181" t="s">
        <v>14</v>
      </c>
      <c r="AY97" s="181" t="s">
        <v>14</v>
      </c>
      <c r="AZ97" s="181" t="s">
        <v>14</v>
      </c>
      <c r="BA97" s="182">
        <v>43874</v>
      </c>
      <c r="BB97" s="183" t="s">
        <v>1850</v>
      </c>
      <c r="BC97" s="173">
        <v>0</v>
      </c>
      <c r="BD97" s="173" t="s">
        <v>14</v>
      </c>
      <c r="BE97" s="173" t="s">
        <v>14</v>
      </c>
      <c r="BF97" s="173" t="s">
        <v>14</v>
      </c>
      <c r="BG97" s="173" t="s">
        <v>14</v>
      </c>
      <c r="BH97" s="173" t="s">
        <v>14</v>
      </c>
      <c r="BI97" s="174">
        <v>43874</v>
      </c>
      <c r="BJ97" s="184" t="s">
        <v>6171</v>
      </c>
      <c r="BK97" s="184">
        <v>0</v>
      </c>
      <c r="BL97" s="184" t="s">
        <v>6024</v>
      </c>
      <c r="BM97" s="184" t="s">
        <v>21</v>
      </c>
      <c r="BN97" s="184">
        <v>2</v>
      </c>
      <c r="BO97" s="184" t="s">
        <v>6170</v>
      </c>
      <c r="BP97" s="181" t="s">
        <v>2260</v>
      </c>
      <c r="BQ97" s="185">
        <v>44388</v>
      </c>
      <c r="BR97" s="183" t="s">
        <v>1858</v>
      </c>
      <c r="BS97" s="177">
        <v>0</v>
      </c>
      <c r="BT97" s="177" t="s">
        <v>14</v>
      </c>
      <c r="BU97" s="177" t="s">
        <v>14</v>
      </c>
      <c r="BV97" s="177" t="s">
        <v>14</v>
      </c>
      <c r="BW97" s="177" t="s">
        <v>14</v>
      </c>
      <c r="BX97" s="177" t="s">
        <v>14</v>
      </c>
      <c r="BY97" s="174">
        <v>43878</v>
      </c>
      <c r="BZ97" s="184" t="s">
        <v>1848</v>
      </c>
      <c r="CA97" s="184">
        <v>0</v>
      </c>
      <c r="CB97" s="184" t="s">
        <v>14</v>
      </c>
      <c r="CC97" s="184" t="s">
        <v>14</v>
      </c>
      <c r="CD97" s="184" t="s">
        <v>14</v>
      </c>
      <c r="CE97" s="184" t="s">
        <v>14</v>
      </c>
      <c r="CF97" s="184" t="s">
        <v>14</v>
      </c>
      <c r="CG97" s="185">
        <v>43874</v>
      </c>
      <c r="CH97" s="183" t="s">
        <v>8108</v>
      </c>
      <c r="CI97" s="184" t="e">
        <v>#N/A</v>
      </c>
      <c r="CJ97" s="184" t="e">
        <v>#N/A</v>
      </c>
      <c r="CK97" s="184" t="e">
        <v>#N/A</v>
      </c>
      <c r="CL97" s="184" t="e">
        <v>#N/A</v>
      </c>
      <c r="CM97" s="184" t="e">
        <v>#N/A</v>
      </c>
      <c r="CN97" s="184" t="e">
        <v>#N/A</v>
      </c>
      <c r="CO97" s="186" t="e">
        <v>#N/A</v>
      </c>
      <c r="CP97" s="184" t="s">
        <v>1849</v>
      </c>
      <c r="CQ97" s="177">
        <v>0</v>
      </c>
      <c r="CR97" s="177" t="s">
        <v>14</v>
      </c>
      <c r="CS97" s="177" t="s">
        <v>14</v>
      </c>
      <c r="CT97" s="177" t="s">
        <v>14</v>
      </c>
      <c r="CU97" s="177" t="s">
        <v>14</v>
      </c>
      <c r="CV97" s="177" t="s">
        <v>14</v>
      </c>
      <c r="CW97" s="174">
        <v>43874</v>
      </c>
      <c r="CX97" s="184" t="s">
        <v>6174</v>
      </c>
      <c r="CY97" s="181">
        <v>13375000</v>
      </c>
      <c r="CZ97" s="181" t="s">
        <v>6182</v>
      </c>
      <c r="DA97" s="181" t="s">
        <v>21</v>
      </c>
      <c r="DB97" s="181">
        <v>2</v>
      </c>
      <c r="DC97" s="181" t="s">
        <v>6183</v>
      </c>
      <c r="DD97" s="181" t="s">
        <v>6176</v>
      </c>
      <c r="DE97" s="187">
        <v>44388</v>
      </c>
      <c r="DF97" s="183" t="s">
        <v>6178</v>
      </c>
      <c r="DG97" s="173">
        <v>21056000</v>
      </c>
      <c r="DH97" s="177" t="s">
        <v>6175</v>
      </c>
      <c r="DI97" s="177" t="s">
        <v>21</v>
      </c>
      <c r="DJ97" s="177">
        <v>2</v>
      </c>
      <c r="DK97" s="177" t="s">
        <v>6177</v>
      </c>
      <c r="DL97" s="177" t="s">
        <v>6176</v>
      </c>
      <c r="DM97" s="174">
        <v>44388</v>
      </c>
      <c r="DN97" s="184" t="s">
        <v>6181</v>
      </c>
      <c r="DO97" s="181">
        <v>14964000</v>
      </c>
      <c r="DP97" s="184" t="s">
        <v>6179</v>
      </c>
      <c r="DQ97" s="184" t="s">
        <v>21</v>
      </c>
      <c r="DR97" s="184">
        <v>2</v>
      </c>
      <c r="DS97" s="184" t="s">
        <v>6180</v>
      </c>
      <c r="DT97" s="184" t="s">
        <v>6176</v>
      </c>
      <c r="DU97" s="185">
        <v>44388</v>
      </c>
      <c r="DV97" s="183" t="s">
        <v>6184</v>
      </c>
      <c r="DW97" s="173">
        <v>12409000</v>
      </c>
      <c r="DX97" s="177" t="s">
        <v>6182</v>
      </c>
      <c r="DY97" s="177" t="s">
        <v>21</v>
      </c>
      <c r="DZ97" s="177">
        <v>2</v>
      </c>
      <c r="EA97" s="177" t="s">
        <v>6183</v>
      </c>
      <c r="EB97" s="177" t="s">
        <v>6176</v>
      </c>
      <c r="EC97" s="174">
        <v>44388</v>
      </c>
      <c r="ED97" s="184" t="s">
        <v>6187</v>
      </c>
      <c r="EE97" s="181">
        <v>952000</v>
      </c>
      <c r="EF97" s="184" t="s">
        <v>6185</v>
      </c>
      <c r="EG97" s="184" t="s">
        <v>21</v>
      </c>
      <c r="EH97" s="184">
        <v>2</v>
      </c>
      <c r="EI97" s="184" t="s">
        <v>6186</v>
      </c>
      <c r="EJ97" s="184" t="s">
        <v>6176</v>
      </c>
      <c r="EK97" s="185">
        <v>44388</v>
      </c>
      <c r="EL97" s="183" t="s">
        <v>6190</v>
      </c>
      <c r="EM97" s="173">
        <v>14000</v>
      </c>
      <c r="EN97" s="177" t="s">
        <v>6188</v>
      </c>
      <c r="EO97" s="177" t="s">
        <v>21</v>
      </c>
      <c r="EP97" s="177">
        <v>2</v>
      </c>
      <c r="EQ97" s="177" t="s">
        <v>6189</v>
      </c>
      <c r="ER97" s="177" t="s">
        <v>6176</v>
      </c>
      <c r="ES97" s="174">
        <v>44388</v>
      </c>
      <c r="ET97" s="184" t="s">
        <v>6173</v>
      </c>
      <c r="EU97" s="184">
        <v>220</v>
      </c>
      <c r="EV97" s="184" t="s">
        <v>6024</v>
      </c>
      <c r="EW97" s="184" t="s">
        <v>21</v>
      </c>
      <c r="EX97" s="184">
        <v>2</v>
      </c>
      <c r="EY97" s="184" t="s">
        <v>6172</v>
      </c>
      <c r="EZ97" s="184" t="s">
        <v>2260</v>
      </c>
      <c r="FA97" s="185">
        <v>44388</v>
      </c>
      <c r="FB97" s="183" t="s">
        <v>6192</v>
      </c>
      <c r="FC97" s="177">
        <v>3</v>
      </c>
      <c r="FD97" s="177" t="s">
        <v>14</v>
      </c>
      <c r="FE97" s="177" t="s">
        <v>21</v>
      </c>
      <c r="FF97" s="177">
        <v>2</v>
      </c>
      <c r="FG97" s="177" t="s">
        <v>6191</v>
      </c>
      <c r="FH97" s="177" t="s">
        <v>14</v>
      </c>
      <c r="FI97" s="174">
        <v>44388</v>
      </c>
      <c r="FJ97" s="183" t="s">
        <v>8109</v>
      </c>
      <c r="FK97" s="184" t="e">
        <v>#N/A</v>
      </c>
      <c r="FL97" s="184" t="e">
        <v>#N/A</v>
      </c>
      <c r="FM97" s="184" t="e">
        <v>#N/A</v>
      </c>
      <c r="FN97" s="184" t="e">
        <v>#N/A</v>
      </c>
      <c r="FO97" s="184" t="e">
        <v>#N/A</v>
      </c>
      <c r="FP97" s="181" t="e">
        <v>#N/A</v>
      </c>
      <c r="FQ97" s="182" t="e">
        <v>#N/A</v>
      </c>
      <c r="FR97" s="183" t="s">
        <v>8110</v>
      </c>
      <c r="FS97" s="177" t="e">
        <v>#N/A</v>
      </c>
      <c r="FT97" s="177" t="e">
        <v>#N/A</v>
      </c>
      <c r="FU97" s="177" t="e">
        <v>#N/A</v>
      </c>
      <c r="FV97" s="177" t="e">
        <v>#N/A</v>
      </c>
      <c r="FW97" s="177" t="e">
        <v>#N/A</v>
      </c>
      <c r="FX97" s="177" t="e">
        <v>#N/A</v>
      </c>
      <c r="FY97" s="174" t="e">
        <v>#N/A</v>
      </c>
      <c r="FZ97" s="184" t="s">
        <v>5299</v>
      </c>
      <c r="GA97" s="184">
        <v>2</v>
      </c>
      <c r="GB97" s="184" t="s">
        <v>4078</v>
      </c>
      <c r="GC97" s="184" t="s">
        <v>21</v>
      </c>
      <c r="GD97" s="184">
        <v>2</v>
      </c>
      <c r="GE97" s="184" t="s">
        <v>14</v>
      </c>
      <c r="GF97" s="184" t="s">
        <v>14</v>
      </c>
      <c r="GG97" s="185">
        <v>44360</v>
      </c>
      <c r="GH97" s="183" t="s">
        <v>5305</v>
      </c>
      <c r="GI97" s="177">
        <v>3</v>
      </c>
      <c r="GJ97" s="177" t="s">
        <v>4078</v>
      </c>
      <c r="GK97" s="177" t="s">
        <v>21</v>
      </c>
      <c r="GL97" s="177">
        <v>2</v>
      </c>
      <c r="GM97" s="177" t="s">
        <v>14</v>
      </c>
      <c r="GN97" s="177" t="s">
        <v>14</v>
      </c>
      <c r="GO97" s="174">
        <v>44360</v>
      </c>
      <c r="GP97" s="184" t="s">
        <v>5300</v>
      </c>
      <c r="GQ97" s="184">
        <v>2</v>
      </c>
      <c r="GR97" s="184" t="s">
        <v>4078</v>
      </c>
      <c r="GS97" s="184" t="s">
        <v>21</v>
      </c>
      <c r="GT97" s="184">
        <v>2</v>
      </c>
      <c r="GU97" s="184" t="s">
        <v>14</v>
      </c>
      <c r="GV97" s="184" t="s">
        <v>14</v>
      </c>
      <c r="GW97" s="185">
        <v>44360</v>
      </c>
      <c r="GX97" s="183" t="s">
        <v>5306</v>
      </c>
      <c r="GY97" s="177">
        <v>3</v>
      </c>
      <c r="GZ97" s="177" t="s">
        <v>4078</v>
      </c>
      <c r="HA97" s="177" t="s">
        <v>21</v>
      </c>
      <c r="HB97" s="177">
        <v>2</v>
      </c>
      <c r="HC97" s="177" t="s">
        <v>14</v>
      </c>
      <c r="HD97" s="177" t="s">
        <v>14</v>
      </c>
      <c r="HE97" s="174">
        <v>44360</v>
      </c>
      <c r="HF97" s="184" t="s">
        <v>5298</v>
      </c>
      <c r="HG97" s="184">
        <v>2</v>
      </c>
      <c r="HH97" s="184" t="s">
        <v>4078</v>
      </c>
      <c r="HI97" s="184" t="s">
        <v>21</v>
      </c>
      <c r="HJ97" s="184">
        <v>2</v>
      </c>
      <c r="HK97" s="184" t="s">
        <v>14</v>
      </c>
      <c r="HL97" s="184" t="s">
        <v>14</v>
      </c>
      <c r="HM97" s="185">
        <v>44360</v>
      </c>
      <c r="HN97" s="183" t="s">
        <v>5304</v>
      </c>
      <c r="HO97" s="177">
        <v>2</v>
      </c>
      <c r="HP97" s="177" t="s">
        <v>4078</v>
      </c>
      <c r="HQ97" s="177" t="s">
        <v>21</v>
      </c>
      <c r="HR97" s="177">
        <v>2</v>
      </c>
      <c r="HS97" s="177" t="s">
        <v>14</v>
      </c>
      <c r="HT97" s="177" t="s">
        <v>14</v>
      </c>
      <c r="HU97" s="174">
        <v>44360</v>
      </c>
      <c r="HV97" s="184" t="s">
        <v>5301</v>
      </c>
      <c r="HW97" s="184">
        <v>3</v>
      </c>
      <c r="HX97" s="184" t="s">
        <v>4078</v>
      </c>
      <c r="HY97" s="184" t="s">
        <v>21</v>
      </c>
      <c r="HZ97" s="184">
        <v>2</v>
      </c>
      <c r="IA97" s="184" t="s">
        <v>14</v>
      </c>
      <c r="IB97" s="184" t="s">
        <v>14</v>
      </c>
      <c r="IC97" s="185">
        <v>44360</v>
      </c>
      <c r="ID97" s="183" t="s">
        <v>5303</v>
      </c>
      <c r="IE97" s="177">
        <v>2</v>
      </c>
      <c r="IF97" s="177" t="s">
        <v>4078</v>
      </c>
      <c r="IG97" s="177" t="s">
        <v>21</v>
      </c>
      <c r="IH97" s="177">
        <v>2</v>
      </c>
      <c r="II97" s="177" t="s">
        <v>14</v>
      </c>
      <c r="IJ97" s="177" t="s">
        <v>14</v>
      </c>
      <c r="IK97" s="174">
        <v>44360</v>
      </c>
      <c r="IL97" s="184" t="s">
        <v>5302</v>
      </c>
      <c r="IM97" s="184">
        <v>3</v>
      </c>
      <c r="IN97" s="184" t="s">
        <v>4078</v>
      </c>
      <c r="IO97" s="184" t="s">
        <v>21</v>
      </c>
      <c r="IP97" s="184">
        <v>2</v>
      </c>
      <c r="IQ97" s="184" t="s">
        <v>14</v>
      </c>
      <c r="IR97" s="184" t="s">
        <v>14</v>
      </c>
      <c r="IS97" s="185">
        <v>44360</v>
      </c>
    </row>
    <row r="98" spans="1:253" s="179" customFormat="1" ht="12.75" customHeight="1" x14ac:dyDescent="0.2">
      <c r="A98" s="179" t="s">
        <v>2495</v>
      </c>
      <c r="B98" s="179" t="s">
        <v>7831</v>
      </c>
      <c r="C98" s="179" t="s">
        <v>2496</v>
      </c>
      <c r="D98" s="179" t="s">
        <v>2497</v>
      </c>
      <c r="E98" s="179" t="s">
        <v>7859</v>
      </c>
      <c r="F98" s="179" t="s">
        <v>2731</v>
      </c>
      <c r="G98" s="172">
        <v>13025000</v>
      </c>
      <c r="H98" s="173" t="s">
        <v>2728</v>
      </c>
      <c r="I98" s="173" t="s">
        <v>41</v>
      </c>
      <c r="J98" s="173">
        <v>1</v>
      </c>
      <c r="K98" s="173" t="s">
        <v>2730</v>
      </c>
      <c r="L98" s="173" t="s">
        <v>2729</v>
      </c>
      <c r="M98" s="174">
        <v>44187</v>
      </c>
      <c r="N98" s="183" t="s">
        <v>2542</v>
      </c>
      <c r="O98" s="175">
        <v>59763</v>
      </c>
      <c r="P98" s="175" t="s">
        <v>2539</v>
      </c>
      <c r="Q98" s="175" t="s">
        <v>41</v>
      </c>
      <c r="R98" s="175">
        <v>1</v>
      </c>
      <c r="S98" s="175" t="s">
        <v>2541</v>
      </c>
      <c r="T98" s="175" t="s">
        <v>2540</v>
      </c>
      <c r="U98" s="176">
        <v>44160</v>
      </c>
      <c r="V98" s="183" t="s">
        <v>2876</v>
      </c>
      <c r="W98" s="173">
        <v>5877000</v>
      </c>
      <c r="X98" s="173" t="s">
        <v>2874</v>
      </c>
      <c r="Y98" s="173" t="s">
        <v>21</v>
      </c>
      <c r="Z98" s="173">
        <v>2</v>
      </c>
      <c r="AA98" s="173" t="s">
        <v>2704</v>
      </c>
      <c r="AB98" s="173" t="s">
        <v>2875</v>
      </c>
      <c r="AC98" s="174">
        <v>44223</v>
      </c>
      <c r="AD98" s="183" t="s">
        <v>2880</v>
      </c>
      <c r="AE98" s="181">
        <v>2937000</v>
      </c>
      <c r="AF98" s="181" t="s">
        <v>2877</v>
      </c>
      <c r="AG98" s="181" t="s">
        <v>59</v>
      </c>
      <c r="AH98" s="181">
        <v>3</v>
      </c>
      <c r="AI98" s="181" t="s">
        <v>2879</v>
      </c>
      <c r="AJ98" s="181" t="s">
        <v>2878</v>
      </c>
      <c r="AK98" s="182">
        <v>44223</v>
      </c>
      <c r="AL98" s="183" t="s">
        <v>2884</v>
      </c>
      <c r="AM98" s="173">
        <v>93000</v>
      </c>
      <c r="AN98" s="173" t="s">
        <v>2881</v>
      </c>
      <c r="AO98" s="173" t="s">
        <v>21</v>
      </c>
      <c r="AP98" s="173">
        <v>2</v>
      </c>
      <c r="AQ98" s="173" t="s">
        <v>2883</v>
      </c>
      <c r="AR98" s="173" t="s">
        <v>2882</v>
      </c>
      <c r="AS98" s="174">
        <v>44223</v>
      </c>
      <c r="AT98" s="184" t="s">
        <v>2509</v>
      </c>
      <c r="AU98" s="181" t="s">
        <v>14</v>
      </c>
      <c r="AV98" s="181" t="s">
        <v>14</v>
      </c>
      <c r="AW98" s="181" t="s">
        <v>14</v>
      </c>
      <c r="AX98" s="181" t="s">
        <v>14</v>
      </c>
      <c r="AY98" s="181" t="s">
        <v>14</v>
      </c>
      <c r="AZ98" s="181" t="s">
        <v>14</v>
      </c>
      <c r="BA98" s="182">
        <v>44139</v>
      </c>
      <c r="BB98" s="183" t="s">
        <v>2508</v>
      </c>
      <c r="BC98" s="173" t="s">
        <v>14</v>
      </c>
      <c r="BD98" s="173" t="s">
        <v>14</v>
      </c>
      <c r="BE98" s="173" t="s">
        <v>14</v>
      </c>
      <c r="BF98" s="173" t="s">
        <v>14</v>
      </c>
      <c r="BG98" s="173" t="s">
        <v>14</v>
      </c>
      <c r="BH98" s="173" t="s">
        <v>14</v>
      </c>
      <c r="BI98" s="174">
        <v>44139</v>
      </c>
      <c r="BJ98" s="184" t="s">
        <v>2507</v>
      </c>
      <c r="BK98" s="184">
        <v>138</v>
      </c>
      <c r="BL98" s="184" t="s">
        <v>2503</v>
      </c>
      <c r="BM98" s="184" t="s">
        <v>59</v>
      </c>
      <c r="BN98" s="184">
        <v>3</v>
      </c>
      <c r="BO98" s="184" t="s">
        <v>2505</v>
      </c>
      <c r="BP98" s="181" t="s">
        <v>2504</v>
      </c>
      <c r="BQ98" s="185">
        <v>44139</v>
      </c>
      <c r="BR98" s="183" t="s">
        <v>2498</v>
      </c>
      <c r="BS98" s="177" t="s">
        <v>14</v>
      </c>
      <c r="BT98" s="177" t="s">
        <v>14</v>
      </c>
      <c r="BU98" s="177" t="s">
        <v>14</v>
      </c>
      <c r="BV98" s="177" t="s">
        <v>14</v>
      </c>
      <c r="BW98" s="177" t="s">
        <v>14</v>
      </c>
      <c r="BX98" s="177" t="s">
        <v>14</v>
      </c>
      <c r="BY98" s="174">
        <v>44139</v>
      </c>
      <c r="BZ98" s="184" t="s">
        <v>2499</v>
      </c>
      <c r="CA98" s="184" t="s">
        <v>14</v>
      </c>
      <c r="CB98" s="184" t="s">
        <v>14</v>
      </c>
      <c r="CC98" s="184" t="s">
        <v>14</v>
      </c>
      <c r="CD98" s="184" t="s">
        <v>14</v>
      </c>
      <c r="CE98" s="184" t="s">
        <v>14</v>
      </c>
      <c r="CF98" s="184" t="s">
        <v>14</v>
      </c>
      <c r="CG98" s="185">
        <v>44139</v>
      </c>
      <c r="CH98" s="183" t="s">
        <v>8111</v>
      </c>
      <c r="CI98" s="184" t="e">
        <v>#N/A</v>
      </c>
      <c r="CJ98" s="184" t="e">
        <v>#N/A</v>
      </c>
      <c r="CK98" s="184" t="e">
        <v>#N/A</v>
      </c>
      <c r="CL98" s="184" t="e">
        <v>#N/A</v>
      </c>
      <c r="CM98" s="184" t="e">
        <v>#N/A</v>
      </c>
      <c r="CN98" s="184" t="e">
        <v>#N/A</v>
      </c>
      <c r="CO98" s="186" t="e">
        <v>#N/A</v>
      </c>
      <c r="CP98" s="184" t="s">
        <v>2501</v>
      </c>
      <c r="CQ98" s="177" t="s">
        <v>14</v>
      </c>
      <c r="CR98" s="177" t="s">
        <v>14</v>
      </c>
      <c r="CS98" s="177" t="s">
        <v>14</v>
      </c>
      <c r="CT98" s="177" t="s">
        <v>14</v>
      </c>
      <c r="CU98" s="177" t="s">
        <v>14</v>
      </c>
      <c r="CV98" s="177" t="s">
        <v>14</v>
      </c>
      <c r="CW98" s="174">
        <v>44139</v>
      </c>
      <c r="CX98" s="184" t="s">
        <v>2514</v>
      </c>
      <c r="CY98" s="181" t="s">
        <v>14</v>
      </c>
      <c r="CZ98" s="181" t="s">
        <v>14</v>
      </c>
      <c r="DA98" s="181" t="s">
        <v>14</v>
      </c>
      <c r="DB98" s="181" t="s">
        <v>14</v>
      </c>
      <c r="DC98" s="181" t="s">
        <v>2480</v>
      </c>
      <c r="DD98" s="181" t="s">
        <v>14</v>
      </c>
      <c r="DE98" s="187">
        <v>44139</v>
      </c>
      <c r="DF98" s="183" t="s">
        <v>2510</v>
      </c>
      <c r="DG98" s="173" t="s">
        <v>14</v>
      </c>
      <c r="DH98" s="177" t="s">
        <v>14</v>
      </c>
      <c r="DI98" s="177" t="s">
        <v>14</v>
      </c>
      <c r="DJ98" s="177" t="s">
        <v>14</v>
      </c>
      <c r="DK98" s="177" t="s">
        <v>2480</v>
      </c>
      <c r="DL98" s="177" t="s">
        <v>14</v>
      </c>
      <c r="DM98" s="174">
        <v>44139</v>
      </c>
      <c r="DN98" s="184" t="s">
        <v>2516</v>
      </c>
      <c r="DO98" s="181" t="s">
        <v>14</v>
      </c>
      <c r="DP98" s="184" t="s">
        <v>14</v>
      </c>
      <c r="DQ98" s="184" t="s">
        <v>14</v>
      </c>
      <c r="DR98" s="184" t="s">
        <v>14</v>
      </c>
      <c r="DS98" s="184" t="s">
        <v>2480</v>
      </c>
      <c r="DT98" s="184" t="s">
        <v>14</v>
      </c>
      <c r="DU98" s="185">
        <v>44139</v>
      </c>
      <c r="DV98" s="183" t="s">
        <v>2511</v>
      </c>
      <c r="DW98" s="173" t="s">
        <v>14</v>
      </c>
      <c r="DX98" s="177" t="s">
        <v>14</v>
      </c>
      <c r="DY98" s="177" t="s">
        <v>14</v>
      </c>
      <c r="DZ98" s="177" t="s">
        <v>14</v>
      </c>
      <c r="EA98" s="177" t="s">
        <v>2480</v>
      </c>
      <c r="EB98" s="177" t="s">
        <v>14</v>
      </c>
      <c r="EC98" s="174">
        <v>44139</v>
      </c>
      <c r="ED98" s="184" t="s">
        <v>2515</v>
      </c>
      <c r="EE98" s="181" t="s">
        <v>14</v>
      </c>
      <c r="EF98" s="184" t="s">
        <v>14</v>
      </c>
      <c r="EG98" s="184" t="s">
        <v>14</v>
      </c>
      <c r="EH98" s="184" t="s">
        <v>14</v>
      </c>
      <c r="EI98" s="184" t="s">
        <v>2480</v>
      </c>
      <c r="EJ98" s="184" t="s">
        <v>14</v>
      </c>
      <c r="EK98" s="185">
        <v>44139</v>
      </c>
      <c r="EL98" s="183" t="s">
        <v>2502</v>
      </c>
      <c r="EM98" s="173" t="s">
        <v>14</v>
      </c>
      <c r="EN98" s="177" t="s">
        <v>14</v>
      </c>
      <c r="EO98" s="177" t="s">
        <v>14</v>
      </c>
      <c r="EP98" s="177" t="s">
        <v>14</v>
      </c>
      <c r="EQ98" s="177" t="s">
        <v>2480</v>
      </c>
      <c r="ER98" s="177" t="s">
        <v>14</v>
      </c>
      <c r="ES98" s="174">
        <v>44139</v>
      </c>
      <c r="ET98" s="184" t="s">
        <v>2506</v>
      </c>
      <c r="EU98" s="184">
        <v>138</v>
      </c>
      <c r="EV98" s="184" t="s">
        <v>2503</v>
      </c>
      <c r="EW98" s="184" t="s">
        <v>59</v>
      </c>
      <c r="EX98" s="184">
        <v>3</v>
      </c>
      <c r="EY98" s="184" t="s">
        <v>2505</v>
      </c>
      <c r="EZ98" s="184" t="s">
        <v>2504</v>
      </c>
      <c r="FA98" s="185">
        <v>44139</v>
      </c>
      <c r="FB98" s="183" t="s">
        <v>2500</v>
      </c>
      <c r="FC98" s="177">
        <v>3</v>
      </c>
      <c r="FD98" s="177" t="s">
        <v>14</v>
      </c>
      <c r="FE98" s="177" t="s">
        <v>14</v>
      </c>
      <c r="FF98" s="177" t="s">
        <v>14</v>
      </c>
      <c r="FG98" s="177" t="s">
        <v>2477</v>
      </c>
      <c r="FH98" s="177" t="s">
        <v>14</v>
      </c>
      <c r="FI98" s="174">
        <v>44139</v>
      </c>
      <c r="FJ98" s="183" t="s">
        <v>2512</v>
      </c>
      <c r="FK98" s="184" t="s">
        <v>14</v>
      </c>
      <c r="FL98" s="184" t="s">
        <v>14</v>
      </c>
      <c r="FM98" s="184" t="s">
        <v>14</v>
      </c>
      <c r="FN98" s="184" t="s">
        <v>14</v>
      </c>
      <c r="FO98" s="184" t="s">
        <v>14</v>
      </c>
      <c r="FP98" s="181" t="s">
        <v>14</v>
      </c>
      <c r="FQ98" s="182">
        <v>44139</v>
      </c>
      <c r="FR98" s="183" t="s">
        <v>2513</v>
      </c>
      <c r="FS98" s="177" t="s">
        <v>14</v>
      </c>
      <c r="FT98" s="177" t="s">
        <v>14</v>
      </c>
      <c r="FU98" s="177" t="s">
        <v>14</v>
      </c>
      <c r="FV98" s="177" t="s">
        <v>14</v>
      </c>
      <c r="FW98" s="177" t="s">
        <v>14</v>
      </c>
      <c r="FX98" s="177" t="s">
        <v>14</v>
      </c>
      <c r="FY98" s="174">
        <v>44139</v>
      </c>
      <c r="FZ98" s="184" t="s">
        <v>4882</v>
      </c>
      <c r="GA98" s="184">
        <v>2</v>
      </c>
      <c r="GB98" s="184" t="s">
        <v>4078</v>
      </c>
      <c r="GC98" s="184" t="s">
        <v>21</v>
      </c>
      <c r="GD98" s="184">
        <v>2</v>
      </c>
      <c r="GE98" s="184" t="s">
        <v>14</v>
      </c>
      <c r="GF98" s="184" t="s">
        <v>14</v>
      </c>
      <c r="GG98" s="185">
        <v>44356</v>
      </c>
      <c r="GH98" s="183" t="s">
        <v>4888</v>
      </c>
      <c r="GI98" s="177">
        <v>0</v>
      </c>
      <c r="GJ98" s="177" t="s">
        <v>4078</v>
      </c>
      <c r="GK98" s="177" t="s">
        <v>21</v>
      </c>
      <c r="GL98" s="177">
        <v>2</v>
      </c>
      <c r="GM98" s="177" t="s">
        <v>14</v>
      </c>
      <c r="GN98" s="177" t="s">
        <v>14</v>
      </c>
      <c r="GO98" s="174">
        <v>44356</v>
      </c>
      <c r="GP98" s="184" t="s">
        <v>4883</v>
      </c>
      <c r="GQ98" s="184">
        <v>1</v>
      </c>
      <c r="GR98" s="184" t="s">
        <v>4078</v>
      </c>
      <c r="GS98" s="184" t="s">
        <v>21</v>
      </c>
      <c r="GT98" s="184">
        <v>2</v>
      </c>
      <c r="GU98" s="184" t="s">
        <v>14</v>
      </c>
      <c r="GV98" s="184" t="s">
        <v>14</v>
      </c>
      <c r="GW98" s="185">
        <v>44356</v>
      </c>
      <c r="GX98" s="183" t="s">
        <v>4889</v>
      </c>
      <c r="GY98" s="177">
        <v>0</v>
      </c>
      <c r="GZ98" s="177" t="s">
        <v>4078</v>
      </c>
      <c r="HA98" s="177" t="s">
        <v>21</v>
      </c>
      <c r="HB98" s="177">
        <v>2</v>
      </c>
      <c r="HC98" s="177" t="s">
        <v>14</v>
      </c>
      <c r="HD98" s="177" t="s">
        <v>14</v>
      </c>
      <c r="HE98" s="174">
        <v>44356</v>
      </c>
      <c r="HF98" s="184" t="s">
        <v>4881</v>
      </c>
      <c r="HG98" s="184">
        <v>0</v>
      </c>
      <c r="HH98" s="184" t="s">
        <v>4078</v>
      </c>
      <c r="HI98" s="184" t="s">
        <v>21</v>
      </c>
      <c r="HJ98" s="184">
        <v>2</v>
      </c>
      <c r="HK98" s="184" t="s">
        <v>14</v>
      </c>
      <c r="HL98" s="184" t="s">
        <v>14</v>
      </c>
      <c r="HM98" s="185">
        <v>44356</v>
      </c>
      <c r="HN98" s="183" t="s">
        <v>4887</v>
      </c>
      <c r="HO98" s="177">
        <v>0</v>
      </c>
      <c r="HP98" s="177" t="s">
        <v>4078</v>
      </c>
      <c r="HQ98" s="177" t="s">
        <v>21</v>
      </c>
      <c r="HR98" s="177">
        <v>2</v>
      </c>
      <c r="HS98" s="177" t="s">
        <v>14</v>
      </c>
      <c r="HT98" s="177" t="s">
        <v>14</v>
      </c>
      <c r="HU98" s="174">
        <v>44356</v>
      </c>
      <c r="HV98" s="184" t="s">
        <v>4884</v>
      </c>
      <c r="HW98" s="184">
        <v>1</v>
      </c>
      <c r="HX98" s="184" t="s">
        <v>4078</v>
      </c>
      <c r="HY98" s="184" t="s">
        <v>21</v>
      </c>
      <c r="HZ98" s="184">
        <v>2</v>
      </c>
      <c r="IA98" s="184" t="s">
        <v>14</v>
      </c>
      <c r="IB98" s="184" t="s">
        <v>14</v>
      </c>
      <c r="IC98" s="185">
        <v>44356</v>
      </c>
      <c r="ID98" s="183" t="s">
        <v>4886</v>
      </c>
      <c r="IE98" s="177">
        <v>3</v>
      </c>
      <c r="IF98" s="177" t="s">
        <v>4078</v>
      </c>
      <c r="IG98" s="177" t="s">
        <v>21</v>
      </c>
      <c r="IH98" s="177">
        <v>2</v>
      </c>
      <c r="II98" s="177" t="s">
        <v>14</v>
      </c>
      <c r="IJ98" s="177" t="s">
        <v>14</v>
      </c>
      <c r="IK98" s="174">
        <v>44356</v>
      </c>
      <c r="IL98" s="184" t="s">
        <v>4885</v>
      </c>
      <c r="IM98" s="184">
        <v>1</v>
      </c>
      <c r="IN98" s="184" t="s">
        <v>4078</v>
      </c>
      <c r="IO98" s="184" t="s">
        <v>21</v>
      </c>
      <c r="IP98" s="184">
        <v>2</v>
      </c>
      <c r="IQ98" s="184" t="s">
        <v>14</v>
      </c>
      <c r="IR98" s="184" t="s">
        <v>14</v>
      </c>
      <c r="IS98" s="185">
        <v>44356</v>
      </c>
    </row>
    <row r="99" spans="1:253" s="179" customFormat="1" ht="12.75" customHeight="1" x14ac:dyDescent="0.2">
      <c r="A99" s="179" t="s">
        <v>669</v>
      </c>
      <c r="B99" s="179" t="s">
        <v>7685</v>
      </c>
      <c r="C99" s="179" t="s">
        <v>670</v>
      </c>
      <c r="D99" s="179" t="s">
        <v>671</v>
      </c>
      <c r="E99" s="179" t="s">
        <v>7356</v>
      </c>
      <c r="F99" s="179" t="s">
        <v>695</v>
      </c>
      <c r="G99" s="172">
        <v>9661000</v>
      </c>
      <c r="H99" s="173" t="s">
        <v>692</v>
      </c>
      <c r="I99" s="173" t="s">
        <v>21</v>
      </c>
      <c r="J99" s="173">
        <v>2</v>
      </c>
      <c r="K99" s="173" t="s">
        <v>694</v>
      </c>
      <c r="L99" s="173" t="s">
        <v>693</v>
      </c>
      <c r="M99" s="174">
        <v>43511</v>
      </c>
      <c r="N99" s="183" t="s">
        <v>687</v>
      </c>
      <c r="O99" s="175">
        <v>10646</v>
      </c>
      <c r="P99" s="175" t="s">
        <v>684</v>
      </c>
      <c r="Q99" s="175" t="s">
        <v>21</v>
      </c>
      <c r="R99" s="175">
        <v>2</v>
      </c>
      <c r="S99" s="175" t="s">
        <v>686</v>
      </c>
      <c r="T99" s="175" t="s">
        <v>685</v>
      </c>
      <c r="U99" s="176">
        <v>43511</v>
      </c>
      <c r="V99" s="183" t="s">
        <v>3223</v>
      </c>
      <c r="W99" s="173">
        <v>4576000</v>
      </c>
      <c r="X99" s="173" t="s">
        <v>3220</v>
      </c>
      <c r="Y99" s="173" t="s">
        <v>21</v>
      </c>
      <c r="Z99" s="173">
        <v>2</v>
      </c>
      <c r="AA99" s="173" t="s">
        <v>3222</v>
      </c>
      <c r="AB99" s="173" t="s">
        <v>3221</v>
      </c>
      <c r="AC99" s="174">
        <v>44225</v>
      </c>
      <c r="AD99" s="183" t="s">
        <v>3227</v>
      </c>
      <c r="AE99" s="181">
        <v>140000</v>
      </c>
      <c r="AF99" s="181" t="s">
        <v>3224</v>
      </c>
      <c r="AG99" s="181" t="s">
        <v>21</v>
      </c>
      <c r="AH99" s="181">
        <v>2</v>
      </c>
      <c r="AI99" s="181" t="s">
        <v>3226</v>
      </c>
      <c r="AJ99" s="181" t="s">
        <v>3225</v>
      </c>
      <c r="AK99" s="182">
        <v>44225</v>
      </c>
      <c r="AL99" s="183" t="s">
        <v>3229</v>
      </c>
      <c r="AM99" s="173">
        <v>140000</v>
      </c>
      <c r="AN99" s="173" t="s">
        <v>3224</v>
      </c>
      <c r="AO99" s="173" t="s">
        <v>41</v>
      </c>
      <c r="AP99" s="173">
        <v>1</v>
      </c>
      <c r="AQ99" s="173" t="s">
        <v>3228</v>
      </c>
      <c r="AR99" s="173" t="s">
        <v>3225</v>
      </c>
      <c r="AS99" s="174">
        <v>44225</v>
      </c>
      <c r="AT99" s="184" t="s">
        <v>683</v>
      </c>
      <c r="AU99" s="181" t="s">
        <v>14</v>
      </c>
      <c r="AV99" s="181" t="s">
        <v>678</v>
      </c>
      <c r="AW99" s="181" t="s">
        <v>21</v>
      </c>
      <c r="AX99" s="181">
        <v>2</v>
      </c>
      <c r="AY99" s="181" t="s">
        <v>682</v>
      </c>
      <c r="AZ99" s="181" t="s">
        <v>679</v>
      </c>
      <c r="BA99" s="182">
        <v>43511</v>
      </c>
      <c r="BB99" s="183" t="s">
        <v>681</v>
      </c>
      <c r="BC99" s="173" t="s">
        <v>14</v>
      </c>
      <c r="BD99" s="173" t="s">
        <v>678</v>
      </c>
      <c r="BE99" s="173" t="s">
        <v>21</v>
      </c>
      <c r="BF99" s="173">
        <v>2</v>
      </c>
      <c r="BG99" s="173" t="s">
        <v>680</v>
      </c>
      <c r="BH99" s="173" t="s">
        <v>679</v>
      </c>
      <c r="BI99" s="174">
        <v>43511</v>
      </c>
      <c r="BJ99" s="184" t="s">
        <v>2461</v>
      </c>
      <c r="BK99" s="184" t="s">
        <v>14</v>
      </c>
      <c r="BL99" s="184" t="s">
        <v>14</v>
      </c>
      <c r="BM99" s="184" t="s">
        <v>14</v>
      </c>
      <c r="BN99" s="184" t="s">
        <v>14</v>
      </c>
      <c r="BO99" s="184" t="s">
        <v>2459</v>
      </c>
      <c r="BP99" s="181" t="s">
        <v>14</v>
      </c>
      <c r="BQ99" s="185">
        <v>44134</v>
      </c>
      <c r="BR99" s="183" t="s">
        <v>673</v>
      </c>
      <c r="BS99" s="177">
        <v>0</v>
      </c>
      <c r="BT99" s="177">
        <v>0</v>
      </c>
      <c r="BU99" s="177" t="s">
        <v>21</v>
      </c>
      <c r="BV99" s="177">
        <v>2</v>
      </c>
      <c r="BW99" s="177" t="s">
        <v>672</v>
      </c>
      <c r="BX99" s="177">
        <v>0</v>
      </c>
      <c r="BY99" s="174">
        <v>43511</v>
      </c>
      <c r="BZ99" s="184" t="s">
        <v>674</v>
      </c>
      <c r="CA99" s="184">
        <v>0</v>
      </c>
      <c r="CB99" s="184">
        <v>0</v>
      </c>
      <c r="CC99" s="184" t="s">
        <v>21</v>
      </c>
      <c r="CD99" s="184">
        <v>2</v>
      </c>
      <c r="CE99" s="184" t="s">
        <v>672</v>
      </c>
      <c r="CF99" s="184">
        <v>0</v>
      </c>
      <c r="CG99" s="185">
        <v>43511</v>
      </c>
      <c r="CH99" s="183" t="s">
        <v>8112</v>
      </c>
      <c r="CI99" s="184" t="e">
        <v>#N/A</v>
      </c>
      <c r="CJ99" s="184" t="e">
        <v>#N/A</v>
      </c>
      <c r="CK99" s="184" t="e">
        <v>#N/A</v>
      </c>
      <c r="CL99" s="184" t="e">
        <v>#N/A</v>
      </c>
      <c r="CM99" s="184" t="e">
        <v>#N/A</v>
      </c>
      <c r="CN99" s="184" t="e">
        <v>#N/A</v>
      </c>
      <c r="CO99" s="186" t="e">
        <v>#N/A</v>
      </c>
      <c r="CP99" s="184" t="s">
        <v>677</v>
      </c>
      <c r="CQ99" s="177">
        <v>0</v>
      </c>
      <c r="CR99" s="177">
        <v>0</v>
      </c>
      <c r="CS99" s="177" t="s">
        <v>21</v>
      </c>
      <c r="CT99" s="177">
        <v>2</v>
      </c>
      <c r="CU99" s="177" t="s">
        <v>676</v>
      </c>
      <c r="CV99" s="177">
        <v>0</v>
      </c>
      <c r="CW99" s="174">
        <v>43511</v>
      </c>
      <c r="CX99" s="184" t="s">
        <v>3230</v>
      </c>
      <c r="CY99" s="181">
        <v>140000</v>
      </c>
      <c r="CZ99" s="181" t="s">
        <v>3224</v>
      </c>
      <c r="DA99" s="181" t="s">
        <v>21</v>
      </c>
      <c r="DB99" s="181">
        <v>2</v>
      </c>
      <c r="DC99" s="181" t="s">
        <v>3228</v>
      </c>
      <c r="DD99" s="181" t="s">
        <v>3225</v>
      </c>
      <c r="DE99" s="187">
        <v>44225</v>
      </c>
      <c r="DF99" s="183" t="s">
        <v>3231</v>
      </c>
      <c r="DG99" s="173">
        <v>4436000</v>
      </c>
      <c r="DH99" s="177" t="s">
        <v>3220</v>
      </c>
      <c r="DI99" s="177" t="s">
        <v>21</v>
      </c>
      <c r="DJ99" s="177">
        <v>2</v>
      </c>
      <c r="DK99" s="177" t="s">
        <v>3228</v>
      </c>
      <c r="DL99" s="177" t="s">
        <v>3221</v>
      </c>
      <c r="DM99" s="174">
        <v>44225</v>
      </c>
      <c r="DN99" s="184" t="s">
        <v>3232</v>
      </c>
      <c r="DO99" s="181">
        <v>0</v>
      </c>
      <c r="DP99" s="184" t="s">
        <v>3224</v>
      </c>
      <c r="DQ99" s="184" t="s">
        <v>21</v>
      </c>
      <c r="DR99" s="184">
        <v>2</v>
      </c>
      <c r="DS99" s="184" t="s">
        <v>3228</v>
      </c>
      <c r="DT99" s="184" t="s">
        <v>3225</v>
      </c>
      <c r="DU99" s="185">
        <v>44225</v>
      </c>
      <c r="DV99" s="183" t="s">
        <v>3233</v>
      </c>
      <c r="DW99" s="173">
        <v>140000</v>
      </c>
      <c r="DX99" s="177" t="s">
        <v>3224</v>
      </c>
      <c r="DY99" s="177" t="s">
        <v>21</v>
      </c>
      <c r="DZ99" s="177">
        <v>2</v>
      </c>
      <c r="EA99" s="177" t="s">
        <v>3228</v>
      </c>
      <c r="EB99" s="177" t="s">
        <v>3225</v>
      </c>
      <c r="EC99" s="174">
        <v>44225</v>
      </c>
      <c r="ED99" s="184" t="s">
        <v>3234</v>
      </c>
      <c r="EE99" s="181">
        <v>0</v>
      </c>
      <c r="EF99" s="184" t="s">
        <v>3224</v>
      </c>
      <c r="EG99" s="184" t="s">
        <v>21</v>
      </c>
      <c r="EH99" s="184">
        <v>2</v>
      </c>
      <c r="EI99" s="184" t="s">
        <v>3228</v>
      </c>
      <c r="EJ99" s="184" t="s">
        <v>3225</v>
      </c>
      <c r="EK99" s="185">
        <v>44225</v>
      </c>
      <c r="EL99" s="183" t="s">
        <v>3235</v>
      </c>
      <c r="EM99" s="173">
        <v>0</v>
      </c>
      <c r="EN99" s="177" t="s">
        <v>3224</v>
      </c>
      <c r="EO99" s="177" t="s">
        <v>21</v>
      </c>
      <c r="EP99" s="177">
        <v>2</v>
      </c>
      <c r="EQ99" s="177" t="s">
        <v>3228</v>
      </c>
      <c r="ER99" s="177" t="s">
        <v>3225</v>
      </c>
      <c r="ES99" s="174">
        <v>44225</v>
      </c>
      <c r="ET99" s="184" t="s">
        <v>2460</v>
      </c>
      <c r="EU99" s="184" t="s">
        <v>14</v>
      </c>
      <c r="EV99" s="184" t="s">
        <v>14</v>
      </c>
      <c r="EW99" s="184" t="s">
        <v>14</v>
      </c>
      <c r="EX99" s="184" t="s">
        <v>14</v>
      </c>
      <c r="EY99" s="184" t="s">
        <v>2459</v>
      </c>
      <c r="EZ99" s="184" t="s">
        <v>14</v>
      </c>
      <c r="FA99" s="185">
        <v>44134</v>
      </c>
      <c r="FB99" s="183" t="s">
        <v>675</v>
      </c>
      <c r="FC99" s="177">
        <v>2</v>
      </c>
      <c r="FD99" s="177">
        <v>0</v>
      </c>
      <c r="FE99" s="177" t="s">
        <v>21</v>
      </c>
      <c r="FF99" s="177">
        <v>2</v>
      </c>
      <c r="FG99" s="177">
        <v>0</v>
      </c>
      <c r="FH99" s="177">
        <v>0</v>
      </c>
      <c r="FI99" s="174">
        <v>43511</v>
      </c>
      <c r="FJ99" s="183" t="s">
        <v>689</v>
      </c>
      <c r="FK99" s="184">
        <v>0</v>
      </c>
      <c r="FL99" s="184">
        <v>0</v>
      </c>
      <c r="FM99" s="184" t="s">
        <v>21</v>
      </c>
      <c r="FN99" s="184">
        <v>2</v>
      </c>
      <c r="FO99" s="184" t="s">
        <v>688</v>
      </c>
      <c r="FP99" s="181">
        <v>0</v>
      </c>
      <c r="FQ99" s="182">
        <v>43511</v>
      </c>
      <c r="FR99" s="183" t="s">
        <v>690</v>
      </c>
      <c r="FS99" s="177">
        <v>0</v>
      </c>
      <c r="FT99" s="177">
        <v>0</v>
      </c>
      <c r="FU99" s="177" t="s">
        <v>21</v>
      </c>
      <c r="FV99" s="177">
        <v>2</v>
      </c>
      <c r="FW99" s="177">
        <v>0</v>
      </c>
      <c r="FX99" s="177">
        <v>0</v>
      </c>
      <c r="FY99" s="174">
        <v>43511</v>
      </c>
      <c r="FZ99" s="184" t="s">
        <v>5189</v>
      </c>
      <c r="GA99" s="184">
        <v>1</v>
      </c>
      <c r="GB99" s="184" t="s">
        <v>4078</v>
      </c>
      <c r="GC99" s="184" t="s">
        <v>21</v>
      </c>
      <c r="GD99" s="184">
        <v>2</v>
      </c>
      <c r="GE99" s="184" t="s">
        <v>14</v>
      </c>
      <c r="GF99" s="184" t="s">
        <v>14</v>
      </c>
      <c r="GG99" s="185">
        <v>44358</v>
      </c>
      <c r="GH99" s="183" t="s">
        <v>5195</v>
      </c>
      <c r="GI99" s="177">
        <v>0</v>
      </c>
      <c r="GJ99" s="177" t="s">
        <v>4078</v>
      </c>
      <c r="GK99" s="177" t="s">
        <v>21</v>
      </c>
      <c r="GL99" s="177">
        <v>2</v>
      </c>
      <c r="GM99" s="177" t="s">
        <v>14</v>
      </c>
      <c r="GN99" s="177" t="s">
        <v>14</v>
      </c>
      <c r="GO99" s="174">
        <v>44358</v>
      </c>
      <c r="GP99" s="184" t="s">
        <v>5190</v>
      </c>
      <c r="GQ99" s="184">
        <v>0</v>
      </c>
      <c r="GR99" s="184" t="s">
        <v>4078</v>
      </c>
      <c r="GS99" s="184" t="s">
        <v>21</v>
      </c>
      <c r="GT99" s="184">
        <v>2</v>
      </c>
      <c r="GU99" s="184" t="s">
        <v>14</v>
      </c>
      <c r="GV99" s="184" t="s">
        <v>14</v>
      </c>
      <c r="GW99" s="185">
        <v>44358</v>
      </c>
      <c r="GX99" s="183" t="s">
        <v>5196</v>
      </c>
      <c r="GY99" s="177">
        <v>0</v>
      </c>
      <c r="GZ99" s="177" t="s">
        <v>4078</v>
      </c>
      <c r="HA99" s="177" t="s">
        <v>21</v>
      </c>
      <c r="HB99" s="177">
        <v>2</v>
      </c>
      <c r="HC99" s="177" t="s">
        <v>14</v>
      </c>
      <c r="HD99" s="177" t="s">
        <v>14</v>
      </c>
      <c r="HE99" s="174">
        <v>44358</v>
      </c>
      <c r="HF99" s="184" t="s">
        <v>5188</v>
      </c>
      <c r="HG99" s="184">
        <v>0</v>
      </c>
      <c r="HH99" s="184" t="s">
        <v>4078</v>
      </c>
      <c r="HI99" s="184" t="s">
        <v>21</v>
      </c>
      <c r="HJ99" s="184">
        <v>2</v>
      </c>
      <c r="HK99" s="184" t="s">
        <v>14</v>
      </c>
      <c r="HL99" s="184" t="s">
        <v>14</v>
      </c>
      <c r="HM99" s="185">
        <v>44358</v>
      </c>
      <c r="HN99" s="183" t="s">
        <v>5194</v>
      </c>
      <c r="HO99" s="177">
        <v>0</v>
      </c>
      <c r="HP99" s="177" t="s">
        <v>4078</v>
      </c>
      <c r="HQ99" s="177" t="s">
        <v>21</v>
      </c>
      <c r="HR99" s="177">
        <v>2</v>
      </c>
      <c r="HS99" s="177" t="s">
        <v>14</v>
      </c>
      <c r="HT99" s="177" t="s">
        <v>14</v>
      </c>
      <c r="HU99" s="174">
        <v>44358</v>
      </c>
      <c r="HV99" s="184" t="s">
        <v>5191</v>
      </c>
      <c r="HW99" s="184">
        <v>0</v>
      </c>
      <c r="HX99" s="184" t="s">
        <v>4078</v>
      </c>
      <c r="HY99" s="184" t="s">
        <v>21</v>
      </c>
      <c r="HZ99" s="184">
        <v>2</v>
      </c>
      <c r="IA99" s="184" t="s">
        <v>14</v>
      </c>
      <c r="IB99" s="184" t="s">
        <v>14</v>
      </c>
      <c r="IC99" s="185">
        <v>44358</v>
      </c>
      <c r="ID99" s="183" t="s">
        <v>5193</v>
      </c>
      <c r="IE99" s="177">
        <v>0</v>
      </c>
      <c r="IF99" s="177" t="s">
        <v>4078</v>
      </c>
      <c r="IG99" s="177" t="s">
        <v>21</v>
      </c>
      <c r="IH99" s="177">
        <v>2</v>
      </c>
      <c r="II99" s="177" t="s">
        <v>14</v>
      </c>
      <c r="IJ99" s="177" t="s">
        <v>14</v>
      </c>
      <c r="IK99" s="174">
        <v>44358</v>
      </c>
      <c r="IL99" s="184" t="s">
        <v>5192</v>
      </c>
      <c r="IM99" s="184">
        <v>3</v>
      </c>
      <c r="IN99" s="184" t="s">
        <v>4078</v>
      </c>
      <c r="IO99" s="184" t="s">
        <v>21</v>
      </c>
      <c r="IP99" s="184">
        <v>2</v>
      </c>
      <c r="IQ99" s="184" t="s">
        <v>14</v>
      </c>
      <c r="IR99" s="184" t="s">
        <v>14</v>
      </c>
      <c r="IS99" s="185">
        <v>44358</v>
      </c>
    </row>
    <row r="100" spans="1:253" s="179" customFormat="1" ht="12.75" customHeight="1" x14ac:dyDescent="0.2">
      <c r="A100" s="179" t="s">
        <v>696</v>
      </c>
      <c r="B100" s="179" t="s">
        <v>7695</v>
      </c>
      <c r="C100" s="179" t="s">
        <v>697</v>
      </c>
      <c r="D100" s="179" t="s">
        <v>698</v>
      </c>
      <c r="E100" s="179" t="s">
        <v>7359</v>
      </c>
      <c r="F100" s="179" t="s">
        <v>5632</v>
      </c>
      <c r="G100" s="172">
        <v>46400000</v>
      </c>
      <c r="H100" s="173" t="s">
        <v>5629</v>
      </c>
      <c r="I100" s="173" t="s">
        <v>41</v>
      </c>
      <c r="J100" s="173">
        <v>1</v>
      </c>
      <c r="K100" s="173" t="s">
        <v>5631</v>
      </c>
      <c r="L100" s="173" t="s">
        <v>5630</v>
      </c>
      <c r="M100" s="174">
        <v>44375</v>
      </c>
      <c r="N100" s="183" t="s">
        <v>5636</v>
      </c>
      <c r="O100" s="175">
        <v>1840687</v>
      </c>
      <c r="P100" s="175" t="s">
        <v>5633</v>
      </c>
      <c r="Q100" s="175" t="s">
        <v>21</v>
      </c>
      <c r="R100" s="175">
        <v>2</v>
      </c>
      <c r="S100" s="175" t="s">
        <v>5635</v>
      </c>
      <c r="T100" s="175" t="s">
        <v>5634</v>
      </c>
      <c r="U100" s="176">
        <v>44375</v>
      </c>
      <c r="V100" s="183" t="s">
        <v>5638</v>
      </c>
      <c r="W100" s="173">
        <v>46800000</v>
      </c>
      <c r="X100" s="173" t="s">
        <v>5629</v>
      </c>
      <c r="Y100" s="173" t="s">
        <v>41</v>
      </c>
      <c r="Z100" s="173">
        <v>1</v>
      </c>
      <c r="AA100" s="173" t="s">
        <v>5637</v>
      </c>
      <c r="AB100" s="173" t="s">
        <v>5630</v>
      </c>
      <c r="AC100" s="174">
        <v>44375</v>
      </c>
      <c r="AD100" s="183" t="s">
        <v>5640</v>
      </c>
      <c r="AE100" s="181">
        <v>30800000</v>
      </c>
      <c r="AF100" s="181" t="s">
        <v>5629</v>
      </c>
      <c r="AG100" s="181" t="s">
        <v>41</v>
      </c>
      <c r="AH100" s="181">
        <v>1</v>
      </c>
      <c r="AI100" s="181" t="s">
        <v>5639</v>
      </c>
      <c r="AJ100" s="181" t="s">
        <v>5630</v>
      </c>
      <c r="AK100" s="182">
        <v>44375</v>
      </c>
      <c r="AL100" s="183" t="s">
        <v>5644</v>
      </c>
      <c r="AM100" s="173">
        <v>4335000</v>
      </c>
      <c r="AN100" s="173" t="s">
        <v>5641</v>
      </c>
      <c r="AO100" s="173" t="s">
        <v>41</v>
      </c>
      <c r="AP100" s="173">
        <v>1</v>
      </c>
      <c r="AQ100" s="173" t="s">
        <v>5643</v>
      </c>
      <c r="AR100" s="173" t="s">
        <v>5642</v>
      </c>
      <c r="AS100" s="174">
        <v>44375</v>
      </c>
      <c r="AT100" s="184" t="s">
        <v>1835</v>
      </c>
      <c r="AU100" s="181" t="s">
        <v>14</v>
      </c>
      <c r="AV100" s="181" t="s">
        <v>14</v>
      </c>
      <c r="AW100" s="181" t="s">
        <v>14</v>
      </c>
      <c r="AX100" s="181" t="s">
        <v>14</v>
      </c>
      <c r="AY100" s="181" t="s">
        <v>1290</v>
      </c>
      <c r="AZ100" s="181" t="s">
        <v>14</v>
      </c>
      <c r="BA100" s="182">
        <v>43868</v>
      </c>
      <c r="BB100" s="183" t="s">
        <v>1834</v>
      </c>
      <c r="BC100" s="173" t="s">
        <v>14</v>
      </c>
      <c r="BD100" s="173" t="s">
        <v>14</v>
      </c>
      <c r="BE100" s="173" t="s">
        <v>14</v>
      </c>
      <c r="BF100" s="173" t="s">
        <v>14</v>
      </c>
      <c r="BG100" s="173" t="s">
        <v>1290</v>
      </c>
      <c r="BH100" s="173" t="s">
        <v>14</v>
      </c>
      <c r="BI100" s="174">
        <v>43868</v>
      </c>
      <c r="BJ100" s="184" t="s">
        <v>5647</v>
      </c>
      <c r="BK100" s="184">
        <v>1120</v>
      </c>
      <c r="BL100" s="184" t="s">
        <v>5645</v>
      </c>
      <c r="BM100" s="184" t="s">
        <v>21</v>
      </c>
      <c r="BN100" s="184">
        <v>2</v>
      </c>
      <c r="BO100" s="184" t="s">
        <v>5646</v>
      </c>
      <c r="BP100" s="181" t="s">
        <v>2260</v>
      </c>
      <c r="BQ100" s="185">
        <v>44375</v>
      </c>
      <c r="BR100" s="183" t="s">
        <v>1831</v>
      </c>
      <c r="BS100" s="177" t="s">
        <v>14</v>
      </c>
      <c r="BT100" s="177" t="s">
        <v>14</v>
      </c>
      <c r="BU100" s="177" t="s">
        <v>14</v>
      </c>
      <c r="BV100" s="177" t="s">
        <v>14</v>
      </c>
      <c r="BW100" s="177" t="s">
        <v>1290</v>
      </c>
      <c r="BX100" s="177" t="s">
        <v>14</v>
      </c>
      <c r="BY100" s="174">
        <v>43868</v>
      </c>
      <c r="BZ100" s="184" t="s">
        <v>1832</v>
      </c>
      <c r="CA100" s="184" t="s">
        <v>14</v>
      </c>
      <c r="CB100" s="184" t="s">
        <v>14</v>
      </c>
      <c r="CC100" s="184" t="s">
        <v>14</v>
      </c>
      <c r="CD100" s="184" t="s">
        <v>14</v>
      </c>
      <c r="CE100" s="184" t="s">
        <v>1290</v>
      </c>
      <c r="CF100" s="184" t="s">
        <v>14</v>
      </c>
      <c r="CG100" s="185">
        <v>43868</v>
      </c>
      <c r="CH100" s="183" t="s">
        <v>8113</v>
      </c>
      <c r="CI100" s="184" t="e">
        <v>#N/A</v>
      </c>
      <c r="CJ100" s="184" t="e">
        <v>#N/A</v>
      </c>
      <c r="CK100" s="184" t="e">
        <v>#N/A</v>
      </c>
      <c r="CL100" s="184" t="e">
        <v>#N/A</v>
      </c>
      <c r="CM100" s="184" t="e">
        <v>#N/A</v>
      </c>
      <c r="CN100" s="184" t="e">
        <v>#N/A</v>
      </c>
      <c r="CO100" s="186" t="e">
        <v>#N/A</v>
      </c>
      <c r="CP100" s="184" t="s">
        <v>1833</v>
      </c>
      <c r="CQ100" s="177" t="s">
        <v>14</v>
      </c>
      <c r="CR100" s="177" t="s">
        <v>14</v>
      </c>
      <c r="CS100" s="177" t="s">
        <v>14</v>
      </c>
      <c r="CT100" s="177" t="s">
        <v>14</v>
      </c>
      <c r="CU100" s="177" t="s">
        <v>1290</v>
      </c>
      <c r="CV100" s="177" t="s">
        <v>14</v>
      </c>
      <c r="CW100" s="174">
        <v>43868</v>
      </c>
      <c r="CX100" s="184" t="s">
        <v>5648</v>
      </c>
      <c r="CY100" s="181">
        <v>13400000</v>
      </c>
      <c r="CZ100" s="181" t="s">
        <v>5629</v>
      </c>
      <c r="DA100" s="181" t="s">
        <v>41</v>
      </c>
      <c r="DB100" s="181">
        <v>1</v>
      </c>
      <c r="DC100" s="181" t="s">
        <v>5653</v>
      </c>
      <c r="DD100" s="181" t="s">
        <v>5630</v>
      </c>
      <c r="DE100" s="187">
        <v>44375</v>
      </c>
      <c r="DF100" s="183" t="s">
        <v>5650</v>
      </c>
      <c r="DG100" s="173">
        <v>16000000</v>
      </c>
      <c r="DH100" s="177" t="s">
        <v>5629</v>
      </c>
      <c r="DI100" s="177" t="s">
        <v>41</v>
      </c>
      <c r="DJ100" s="177">
        <v>1</v>
      </c>
      <c r="DK100" s="177" t="s">
        <v>5649</v>
      </c>
      <c r="DL100" s="177" t="s">
        <v>5630</v>
      </c>
      <c r="DM100" s="174">
        <v>44375</v>
      </c>
      <c r="DN100" s="184" t="s">
        <v>5652</v>
      </c>
      <c r="DO100" s="181">
        <v>17400000</v>
      </c>
      <c r="DP100" s="184" t="s">
        <v>5629</v>
      </c>
      <c r="DQ100" s="184" t="s">
        <v>41</v>
      </c>
      <c r="DR100" s="184">
        <v>1</v>
      </c>
      <c r="DS100" s="184" t="s">
        <v>5651</v>
      </c>
      <c r="DT100" s="184" t="s">
        <v>5630</v>
      </c>
      <c r="DU100" s="185">
        <v>44375</v>
      </c>
      <c r="DV100" s="183" t="s">
        <v>5654</v>
      </c>
      <c r="DW100" s="173">
        <v>6100000</v>
      </c>
      <c r="DX100" s="177" t="s">
        <v>5629</v>
      </c>
      <c r="DY100" s="177" t="s">
        <v>41</v>
      </c>
      <c r="DZ100" s="177">
        <v>1</v>
      </c>
      <c r="EA100" s="177" t="s">
        <v>5653</v>
      </c>
      <c r="EB100" s="177" t="s">
        <v>5630</v>
      </c>
      <c r="EC100" s="174">
        <v>44375</v>
      </c>
      <c r="ED100" s="184" t="s">
        <v>5656</v>
      </c>
      <c r="EE100" s="181">
        <v>6700000</v>
      </c>
      <c r="EF100" s="184" t="s">
        <v>5629</v>
      </c>
      <c r="EG100" s="184" t="s">
        <v>41</v>
      </c>
      <c r="EH100" s="184">
        <v>1</v>
      </c>
      <c r="EI100" s="184" t="s">
        <v>5655</v>
      </c>
      <c r="EJ100" s="184" t="s">
        <v>5630</v>
      </c>
      <c r="EK100" s="185">
        <v>44375</v>
      </c>
      <c r="EL100" s="183" t="s">
        <v>5658</v>
      </c>
      <c r="EM100" s="173">
        <v>600000</v>
      </c>
      <c r="EN100" s="177" t="s">
        <v>5629</v>
      </c>
      <c r="EO100" s="177" t="s">
        <v>41</v>
      </c>
      <c r="EP100" s="177">
        <v>1</v>
      </c>
      <c r="EQ100" s="177" t="s">
        <v>5657</v>
      </c>
      <c r="ER100" s="177" t="s">
        <v>5630</v>
      </c>
      <c r="ES100" s="174">
        <v>44375</v>
      </c>
      <c r="ET100" s="184" t="s">
        <v>6401</v>
      </c>
      <c r="EU100" s="184">
        <v>1168</v>
      </c>
      <c r="EV100" s="184" t="s">
        <v>6399</v>
      </c>
      <c r="EW100" s="184" t="s">
        <v>21</v>
      </c>
      <c r="EX100" s="184">
        <v>2</v>
      </c>
      <c r="EY100" s="184" t="s">
        <v>6400</v>
      </c>
      <c r="EZ100" s="184" t="s">
        <v>2260</v>
      </c>
      <c r="FA100" s="185">
        <v>44403</v>
      </c>
      <c r="FB100" s="183" t="s">
        <v>5660</v>
      </c>
      <c r="FC100" s="177">
        <v>5</v>
      </c>
      <c r="FD100" s="177" t="s">
        <v>14</v>
      </c>
      <c r="FE100" s="177" t="s">
        <v>21</v>
      </c>
      <c r="FF100" s="177">
        <v>2</v>
      </c>
      <c r="FG100" s="177" t="s">
        <v>5659</v>
      </c>
      <c r="FH100" s="177" t="s">
        <v>14</v>
      </c>
      <c r="FI100" s="174">
        <v>44375</v>
      </c>
      <c r="FJ100" s="183" t="s">
        <v>699</v>
      </c>
      <c r="FK100" s="184" t="s">
        <v>14</v>
      </c>
      <c r="FL100" s="184">
        <v>0</v>
      </c>
      <c r="FM100" s="184" t="s">
        <v>21</v>
      </c>
      <c r="FN100" s="184">
        <v>2</v>
      </c>
      <c r="FO100" s="184" t="s">
        <v>15</v>
      </c>
      <c r="FP100" s="181">
        <v>0</v>
      </c>
      <c r="FQ100" s="182">
        <v>43511</v>
      </c>
      <c r="FR100" s="183" t="s">
        <v>700</v>
      </c>
      <c r="FS100" s="177" t="s">
        <v>14</v>
      </c>
      <c r="FT100" s="177">
        <v>0</v>
      </c>
      <c r="FU100" s="177" t="s">
        <v>21</v>
      </c>
      <c r="FV100" s="177">
        <v>2</v>
      </c>
      <c r="FW100" s="177" t="s">
        <v>15</v>
      </c>
      <c r="FX100" s="177">
        <v>0</v>
      </c>
      <c r="FY100" s="174">
        <v>43511</v>
      </c>
      <c r="FZ100" s="184" t="s">
        <v>4573</v>
      </c>
      <c r="GA100" s="184">
        <v>2</v>
      </c>
      <c r="GB100" s="184" t="s">
        <v>4078</v>
      </c>
      <c r="GC100" s="184" t="s">
        <v>21</v>
      </c>
      <c r="GD100" s="184">
        <v>2</v>
      </c>
      <c r="GE100" s="184" t="s">
        <v>14</v>
      </c>
      <c r="GF100" s="184" t="s">
        <v>14</v>
      </c>
      <c r="GG100" s="185">
        <v>44353</v>
      </c>
      <c r="GH100" s="183" t="s">
        <v>4579</v>
      </c>
      <c r="GI100" s="177">
        <v>2</v>
      </c>
      <c r="GJ100" s="177" t="s">
        <v>4078</v>
      </c>
      <c r="GK100" s="177" t="s">
        <v>21</v>
      </c>
      <c r="GL100" s="177">
        <v>2</v>
      </c>
      <c r="GM100" s="177" t="s">
        <v>14</v>
      </c>
      <c r="GN100" s="177" t="s">
        <v>14</v>
      </c>
      <c r="GO100" s="174">
        <v>44353</v>
      </c>
      <c r="GP100" s="184" t="s">
        <v>4574</v>
      </c>
      <c r="GQ100" s="184">
        <v>1</v>
      </c>
      <c r="GR100" s="184" t="s">
        <v>4078</v>
      </c>
      <c r="GS100" s="184" t="s">
        <v>21</v>
      </c>
      <c r="GT100" s="184">
        <v>2</v>
      </c>
      <c r="GU100" s="184" t="s">
        <v>14</v>
      </c>
      <c r="GV100" s="184" t="s">
        <v>14</v>
      </c>
      <c r="GW100" s="185">
        <v>44353</v>
      </c>
      <c r="GX100" s="183" t="s">
        <v>4580</v>
      </c>
      <c r="GY100" s="177">
        <v>1</v>
      </c>
      <c r="GZ100" s="177" t="s">
        <v>4078</v>
      </c>
      <c r="HA100" s="177" t="s">
        <v>21</v>
      </c>
      <c r="HB100" s="177">
        <v>2</v>
      </c>
      <c r="HC100" s="177" t="s">
        <v>14</v>
      </c>
      <c r="HD100" s="177" t="s">
        <v>14</v>
      </c>
      <c r="HE100" s="174">
        <v>44353</v>
      </c>
      <c r="HF100" s="184" t="s">
        <v>4572</v>
      </c>
      <c r="HG100" s="184">
        <v>1</v>
      </c>
      <c r="HH100" s="184" t="s">
        <v>4078</v>
      </c>
      <c r="HI100" s="184" t="s">
        <v>21</v>
      </c>
      <c r="HJ100" s="184">
        <v>2</v>
      </c>
      <c r="HK100" s="184" t="s">
        <v>14</v>
      </c>
      <c r="HL100" s="184" t="s">
        <v>14</v>
      </c>
      <c r="HM100" s="185">
        <v>44353</v>
      </c>
      <c r="HN100" s="183" t="s">
        <v>4578</v>
      </c>
      <c r="HO100" s="177">
        <v>2</v>
      </c>
      <c r="HP100" s="177" t="s">
        <v>4078</v>
      </c>
      <c r="HQ100" s="177" t="s">
        <v>21</v>
      </c>
      <c r="HR100" s="177">
        <v>2</v>
      </c>
      <c r="HS100" s="177" t="s">
        <v>14</v>
      </c>
      <c r="HT100" s="177" t="s">
        <v>14</v>
      </c>
      <c r="HU100" s="174">
        <v>44353</v>
      </c>
      <c r="HV100" s="184" t="s">
        <v>4575</v>
      </c>
      <c r="HW100" s="184">
        <v>3</v>
      </c>
      <c r="HX100" s="184" t="s">
        <v>4078</v>
      </c>
      <c r="HY100" s="184" t="s">
        <v>21</v>
      </c>
      <c r="HZ100" s="184">
        <v>2</v>
      </c>
      <c r="IA100" s="184" t="s">
        <v>14</v>
      </c>
      <c r="IB100" s="184" t="s">
        <v>14</v>
      </c>
      <c r="IC100" s="185">
        <v>44353</v>
      </c>
      <c r="ID100" s="183" t="s">
        <v>4577</v>
      </c>
      <c r="IE100" s="177">
        <v>1</v>
      </c>
      <c r="IF100" s="177" t="s">
        <v>4078</v>
      </c>
      <c r="IG100" s="177" t="s">
        <v>21</v>
      </c>
      <c r="IH100" s="177">
        <v>2</v>
      </c>
      <c r="II100" s="177" t="s">
        <v>14</v>
      </c>
      <c r="IJ100" s="177" t="s">
        <v>14</v>
      </c>
      <c r="IK100" s="174">
        <v>44353</v>
      </c>
      <c r="IL100" s="184" t="s">
        <v>4576</v>
      </c>
      <c r="IM100" s="184">
        <v>3</v>
      </c>
      <c r="IN100" s="184" t="s">
        <v>4078</v>
      </c>
      <c r="IO100" s="184" t="s">
        <v>21</v>
      </c>
      <c r="IP100" s="184">
        <v>2</v>
      </c>
      <c r="IQ100" s="184" t="s">
        <v>14</v>
      </c>
      <c r="IR100" s="184" t="s">
        <v>14</v>
      </c>
      <c r="IS100" s="185">
        <v>44353</v>
      </c>
    </row>
    <row r="101" spans="1:253" s="179" customFormat="1" ht="12.75" customHeight="1" x14ac:dyDescent="0.2">
      <c r="A101" s="179" t="s">
        <v>1836</v>
      </c>
      <c r="B101" s="179" t="s">
        <v>7685</v>
      </c>
      <c r="C101" s="179" t="s">
        <v>1837</v>
      </c>
      <c r="D101" s="179" t="s">
        <v>698</v>
      </c>
      <c r="E101" s="179" t="s">
        <v>7359</v>
      </c>
      <c r="F101" s="179" t="s">
        <v>5661</v>
      </c>
      <c r="G101" s="172">
        <v>46400000</v>
      </c>
      <c r="H101" s="173" t="s">
        <v>5629</v>
      </c>
      <c r="I101" s="173" t="s">
        <v>41</v>
      </c>
      <c r="J101" s="173">
        <v>1</v>
      </c>
      <c r="K101" s="173" t="s">
        <v>5631</v>
      </c>
      <c r="L101" s="173" t="s">
        <v>5630</v>
      </c>
      <c r="M101" s="174">
        <v>44375</v>
      </c>
      <c r="N101" s="183" t="s">
        <v>5665</v>
      </c>
      <c r="O101" s="175">
        <v>89263</v>
      </c>
      <c r="P101" s="175" t="s">
        <v>5662</v>
      </c>
      <c r="Q101" s="175" t="s">
        <v>21</v>
      </c>
      <c r="R101" s="175">
        <v>2</v>
      </c>
      <c r="S101" s="175" t="s">
        <v>5664</v>
      </c>
      <c r="T101" s="175" t="s">
        <v>5663</v>
      </c>
      <c r="U101" s="176">
        <v>44375</v>
      </c>
      <c r="V101" s="183" t="s">
        <v>5669</v>
      </c>
      <c r="W101" s="173">
        <v>13007000</v>
      </c>
      <c r="X101" s="173" t="s">
        <v>5666</v>
      </c>
      <c r="Y101" s="173" t="s">
        <v>21</v>
      </c>
      <c r="Z101" s="173">
        <v>2</v>
      </c>
      <c r="AA101" s="173" t="s">
        <v>5668</v>
      </c>
      <c r="AB101" s="173" t="s">
        <v>5667</v>
      </c>
      <c r="AC101" s="174">
        <v>44375</v>
      </c>
      <c r="AD101" s="183" t="s">
        <v>5671</v>
      </c>
      <c r="AE101" s="181">
        <v>13007000</v>
      </c>
      <c r="AF101" s="181" t="s">
        <v>5666</v>
      </c>
      <c r="AG101" s="181" t="s">
        <v>21</v>
      </c>
      <c r="AH101" s="181">
        <v>2</v>
      </c>
      <c r="AI101" s="181" t="s">
        <v>5670</v>
      </c>
      <c r="AJ101" s="181" t="s">
        <v>5667</v>
      </c>
      <c r="AK101" s="182">
        <v>44375</v>
      </c>
      <c r="AL101" s="183" t="s">
        <v>6405</v>
      </c>
      <c r="AM101" s="173">
        <v>1025000</v>
      </c>
      <c r="AN101" s="173" t="s">
        <v>6402</v>
      </c>
      <c r="AO101" s="173" t="s">
        <v>21</v>
      </c>
      <c r="AP101" s="173">
        <v>2</v>
      </c>
      <c r="AQ101" s="173" t="s">
        <v>6404</v>
      </c>
      <c r="AR101" s="173" t="s">
        <v>6403</v>
      </c>
      <c r="AS101" s="174">
        <v>44403</v>
      </c>
      <c r="AT101" s="184" t="s">
        <v>1842</v>
      </c>
      <c r="AU101" s="181" t="s">
        <v>14</v>
      </c>
      <c r="AV101" s="181" t="s">
        <v>14</v>
      </c>
      <c r="AW101" s="181" t="s">
        <v>14</v>
      </c>
      <c r="AX101" s="181" t="s">
        <v>14</v>
      </c>
      <c r="AY101" s="181" t="s">
        <v>14</v>
      </c>
      <c r="AZ101" s="181" t="s">
        <v>14</v>
      </c>
      <c r="BA101" s="182">
        <v>43868</v>
      </c>
      <c r="BB101" s="183" t="s">
        <v>1841</v>
      </c>
      <c r="BC101" s="173" t="s">
        <v>14</v>
      </c>
      <c r="BD101" s="173" t="s">
        <v>14</v>
      </c>
      <c r="BE101" s="173" t="s">
        <v>14</v>
      </c>
      <c r="BF101" s="173" t="s">
        <v>14</v>
      </c>
      <c r="BG101" s="173" t="s">
        <v>14</v>
      </c>
      <c r="BH101" s="173" t="s">
        <v>14</v>
      </c>
      <c r="BI101" s="174">
        <v>43868</v>
      </c>
      <c r="BJ101" s="184" t="s">
        <v>6406</v>
      </c>
      <c r="BK101" s="184">
        <v>16</v>
      </c>
      <c r="BL101" s="184" t="s">
        <v>6399</v>
      </c>
      <c r="BM101" s="184" t="s">
        <v>21</v>
      </c>
      <c r="BN101" s="184">
        <v>2</v>
      </c>
      <c r="BO101" s="184" t="s">
        <v>6400</v>
      </c>
      <c r="BP101" s="181" t="s">
        <v>2260</v>
      </c>
      <c r="BQ101" s="185">
        <v>44403</v>
      </c>
      <c r="BR101" s="183" t="s">
        <v>1838</v>
      </c>
      <c r="BS101" s="177" t="s">
        <v>14</v>
      </c>
      <c r="BT101" s="177" t="s">
        <v>14</v>
      </c>
      <c r="BU101" s="177" t="s">
        <v>14</v>
      </c>
      <c r="BV101" s="177" t="s">
        <v>14</v>
      </c>
      <c r="BW101" s="177" t="s">
        <v>14</v>
      </c>
      <c r="BX101" s="177" t="s">
        <v>14</v>
      </c>
      <c r="BY101" s="174">
        <v>43868</v>
      </c>
      <c r="BZ101" s="184" t="s">
        <v>1839</v>
      </c>
      <c r="CA101" s="184" t="s">
        <v>14</v>
      </c>
      <c r="CB101" s="184" t="s">
        <v>14</v>
      </c>
      <c r="CC101" s="184" t="s">
        <v>14</v>
      </c>
      <c r="CD101" s="184" t="s">
        <v>14</v>
      </c>
      <c r="CE101" s="184" t="s">
        <v>14</v>
      </c>
      <c r="CF101" s="184" t="s">
        <v>14</v>
      </c>
      <c r="CG101" s="185">
        <v>43868</v>
      </c>
      <c r="CH101" s="183" t="s">
        <v>8114</v>
      </c>
      <c r="CI101" s="184" t="e">
        <v>#N/A</v>
      </c>
      <c r="CJ101" s="184" t="e">
        <v>#N/A</v>
      </c>
      <c r="CK101" s="184" t="e">
        <v>#N/A</v>
      </c>
      <c r="CL101" s="184" t="e">
        <v>#N/A</v>
      </c>
      <c r="CM101" s="184" t="e">
        <v>#N/A</v>
      </c>
      <c r="CN101" s="184" t="e">
        <v>#N/A</v>
      </c>
      <c r="CO101" s="186" t="e">
        <v>#N/A</v>
      </c>
      <c r="CP101" s="184" t="s">
        <v>1840</v>
      </c>
      <c r="CQ101" s="177" t="s">
        <v>14</v>
      </c>
      <c r="CR101" s="177" t="s">
        <v>14</v>
      </c>
      <c r="CS101" s="177" t="s">
        <v>14</v>
      </c>
      <c r="CT101" s="177" t="s">
        <v>14</v>
      </c>
      <c r="CU101" s="177" t="s">
        <v>14</v>
      </c>
      <c r="CV101" s="177" t="s">
        <v>14</v>
      </c>
      <c r="CW101" s="174">
        <v>43868</v>
      </c>
      <c r="CX101" s="184" t="s">
        <v>6408</v>
      </c>
      <c r="CY101" s="181">
        <v>1025000</v>
      </c>
      <c r="CZ101" s="181" t="s">
        <v>6402</v>
      </c>
      <c r="DA101" s="181" t="s">
        <v>21</v>
      </c>
      <c r="DB101" s="181">
        <v>2</v>
      </c>
      <c r="DC101" s="181" t="s">
        <v>6413</v>
      </c>
      <c r="DD101" s="181" t="s">
        <v>6403</v>
      </c>
      <c r="DE101" s="187">
        <v>44403</v>
      </c>
      <c r="DF101" s="183" t="s">
        <v>6410</v>
      </c>
      <c r="DG101" s="173">
        <v>0</v>
      </c>
      <c r="DH101" s="177" t="s">
        <v>6402</v>
      </c>
      <c r="DI101" s="177" t="s">
        <v>21</v>
      </c>
      <c r="DJ101" s="177">
        <v>2</v>
      </c>
      <c r="DK101" s="177" t="s">
        <v>6409</v>
      </c>
      <c r="DL101" s="177" t="s">
        <v>6403</v>
      </c>
      <c r="DM101" s="174">
        <v>44403</v>
      </c>
      <c r="DN101" s="184" t="s">
        <v>6412</v>
      </c>
      <c r="DO101" s="181">
        <v>11982000</v>
      </c>
      <c r="DP101" s="184" t="s">
        <v>6402</v>
      </c>
      <c r="DQ101" s="184" t="s">
        <v>21</v>
      </c>
      <c r="DR101" s="184">
        <v>2</v>
      </c>
      <c r="DS101" s="184" t="s">
        <v>6411</v>
      </c>
      <c r="DT101" s="184" t="s">
        <v>6403</v>
      </c>
      <c r="DU101" s="185">
        <v>44403</v>
      </c>
      <c r="DV101" s="183" t="s">
        <v>6414</v>
      </c>
      <c r="DW101" s="173">
        <v>1025000</v>
      </c>
      <c r="DX101" s="177" t="s">
        <v>6402</v>
      </c>
      <c r="DY101" s="177" t="s">
        <v>21</v>
      </c>
      <c r="DZ101" s="177">
        <v>2</v>
      </c>
      <c r="EA101" s="177" t="s">
        <v>6413</v>
      </c>
      <c r="EB101" s="177" t="s">
        <v>6403</v>
      </c>
      <c r="EC101" s="174">
        <v>44403</v>
      </c>
      <c r="ED101" s="184" t="s">
        <v>6415</v>
      </c>
      <c r="EE101" s="181">
        <v>0</v>
      </c>
      <c r="EF101" s="184" t="s">
        <v>6402</v>
      </c>
      <c r="EG101" s="184" t="s">
        <v>21</v>
      </c>
      <c r="EH101" s="184">
        <v>2</v>
      </c>
      <c r="EI101" s="184" t="s">
        <v>6413</v>
      </c>
      <c r="EJ101" s="184" t="s">
        <v>6403</v>
      </c>
      <c r="EK101" s="185">
        <v>44403</v>
      </c>
      <c r="EL101" s="183" t="s">
        <v>6416</v>
      </c>
      <c r="EM101" s="173">
        <v>0</v>
      </c>
      <c r="EN101" s="177" t="s">
        <v>6402</v>
      </c>
      <c r="EO101" s="177" t="s">
        <v>21</v>
      </c>
      <c r="EP101" s="177">
        <v>2</v>
      </c>
      <c r="EQ101" s="177" t="s">
        <v>6413</v>
      </c>
      <c r="ER101" s="177" t="s">
        <v>6403</v>
      </c>
      <c r="ES101" s="174">
        <v>44403</v>
      </c>
      <c r="ET101" s="184" t="s">
        <v>6407</v>
      </c>
      <c r="EU101" s="184">
        <v>1168</v>
      </c>
      <c r="EV101" s="184" t="s">
        <v>6399</v>
      </c>
      <c r="EW101" s="184" t="s">
        <v>21</v>
      </c>
      <c r="EX101" s="184">
        <v>2</v>
      </c>
      <c r="EY101" s="184" t="s">
        <v>6400</v>
      </c>
      <c r="EZ101" s="184" t="s">
        <v>2260</v>
      </c>
      <c r="FA101" s="185">
        <v>44403</v>
      </c>
      <c r="FB101" s="183" t="s">
        <v>5673</v>
      </c>
      <c r="FC101" s="177">
        <v>2</v>
      </c>
      <c r="FD101" s="177" t="s">
        <v>14</v>
      </c>
      <c r="FE101" s="177" t="s">
        <v>21</v>
      </c>
      <c r="FF101" s="177">
        <v>2</v>
      </c>
      <c r="FG101" s="177" t="s">
        <v>5672</v>
      </c>
      <c r="FH101" s="177" t="s">
        <v>14</v>
      </c>
      <c r="FI101" s="174">
        <v>44375</v>
      </c>
      <c r="FJ101" s="183" t="s">
        <v>8115</v>
      </c>
      <c r="FK101" s="184" t="e">
        <v>#N/A</v>
      </c>
      <c r="FL101" s="184" t="e">
        <v>#N/A</v>
      </c>
      <c r="FM101" s="184" t="e">
        <v>#N/A</v>
      </c>
      <c r="FN101" s="184" t="e">
        <v>#N/A</v>
      </c>
      <c r="FO101" s="184" t="e">
        <v>#N/A</v>
      </c>
      <c r="FP101" s="181" t="e">
        <v>#N/A</v>
      </c>
      <c r="FQ101" s="182" t="e">
        <v>#N/A</v>
      </c>
      <c r="FR101" s="183" t="s">
        <v>8116</v>
      </c>
      <c r="FS101" s="177" t="e">
        <v>#N/A</v>
      </c>
      <c r="FT101" s="177" t="e">
        <v>#N/A</v>
      </c>
      <c r="FU101" s="177" t="e">
        <v>#N/A</v>
      </c>
      <c r="FV101" s="177" t="e">
        <v>#N/A</v>
      </c>
      <c r="FW101" s="177" t="e">
        <v>#N/A</v>
      </c>
      <c r="FX101" s="177" t="e">
        <v>#N/A</v>
      </c>
      <c r="FY101" s="174" t="e">
        <v>#N/A</v>
      </c>
      <c r="FZ101" s="184" t="s">
        <v>4582</v>
      </c>
      <c r="GA101" s="184">
        <v>2</v>
      </c>
      <c r="GB101" s="184" t="s">
        <v>4078</v>
      </c>
      <c r="GC101" s="184" t="s">
        <v>21</v>
      </c>
      <c r="GD101" s="184">
        <v>2</v>
      </c>
      <c r="GE101" s="184" t="s">
        <v>14</v>
      </c>
      <c r="GF101" s="184" t="s">
        <v>14</v>
      </c>
      <c r="GG101" s="185">
        <v>44353</v>
      </c>
      <c r="GH101" s="183" t="s">
        <v>4588</v>
      </c>
      <c r="GI101" s="177">
        <v>1</v>
      </c>
      <c r="GJ101" s="177" t="s">
        <v>4078</v>
      </c>
      <c r="GK101" s="177" t="s">
        <v>21</v>
      </c>
      <c r="GL101" s="177">
        <v>2</v>
      </c>
      <c r="GM101" s="177" t="s">
        <v>14</v>
      </c>
      <c r="GN101" s="177" t="s">
        <v>14</v>
      </c>
      <c r="GO101" s="174">
        <v>44353</v>
      </c>
      <c r="GP101" s="184" t="s">
        <v>4583</v>
      </c>
      <c r="GQ101" s="184">
        <v>0</v>
      </c>
      <c r="GR101" s="184" t="s">
        <v>4078</v>
      </c>
      <c r="GS101" s="184" t="s">
        <v>21</v>
      </c>
      <c r="GT101" s="184">
        <v>2</v>
      </c>
      <c r="GU101" s="184" t="s">
        <v>14</v>
      </c>
      <c r="GV101" s="184" t="s">
        <v>14</v>
      </c>
      <c r="GW101" s="185">
        <v>44353</v>
      </c>
      <c r="GX101" s="183" t="s">
        <v>4589</v>
      </c>
      <c r="GY101" s="177">
        <v>0</v>
      </c>
      <c r="GZ101" s="177" t="s">
        <v>4078</v>
      </c>
      <c r="HA101" s="177" t="s">
        <v>21</v>
      </c>
      <c r="HB101" s="177">
        <v>2</v>
      </c>
      <c r="HC101" s="177" t="s">
        <v>14</v>
      </c>
      <c r="HD101" s="177" t="s">
        <v>14</v>
      </c>
      <c r="HE101" s="174">
        <v>44353</v>
      </c>
      <c r="HF101" s="184" t="s">
        <v>4581</v>
      </c>
      <c r="HG101" s="184">
        <v>0</v>
      </c>
      <c r="HH101" s="184" t="s">
        <v>4078</v>
      </c>
      <c r="HI101" s="184" t="s">
        <v>21</v>
      </c>
      <c r="HJ101" s="184">
        <v>2</v>
      </c>
      <c r="HK101" s="184" t="s">
        <v>14</v>
      </c>
      <c r="HL101" s="184" t="s">
        <v>14</v>
      </c>
      <c r="HM101" s="185">
        <v>44353</v>
      </c>
      <c r="HN101" s="183" t="s">
        <v>4587</v>
      </c>
      <c r="HO101" s="177">
        <v>1</v>
      </c>
      <c r="HP101" s="177" t="s">
        <v>4078</v>
      </c>
      <c r="HQ101" s="177" t="s">
        <v>21</v>
      </c>
      <c r="HR101" s="177">
        <v>2</v>
      </c>
      <c r="HS101" s="177" t="s">
        <v>14</v>
      </c>
      <c r="HT101" s="177" t="s">
        <v>14</v>
      </c>
      <c r="HU101" s="174">
        <v>44353</v>
      </c>
      <c r="HV101" s="184" t="s">
        <v>4584</v>
      </c>
      <c r="HW101" s="184">
        <v>0</v>
      </c>
      <c r="HX101" s="184" t="s">
        <v>4078</v>
      </c>
      <c r="HY101" s="184" t="s">
        <v>21</v>
      </c>
      <c r="HZ101" s="184">
        <v>2</v>
      </c>
      <c r="IA101" s="184" t="s">
        <v>14</v>
      </c>
      <c r="IB101" s="184" t="s">
        <v>14</v>
      </c>
      <c r="IC101" s="185">
        <v>44353</v>
      </c>
      <c r="ID101" s="183" t="s">
        <v>4586</v>
      </c>
      <c r="IE101" s="177">
        <v>1</v>
      </c>
      <c r="IF101" s="177" t="s">
        <v>4078</v>
      </c>
      <c r="IG101" s="177" t="s">
        <v>21</v>
      </c>
      <c r="IH101" s="177">
        <v>2</v>
      </c>
      <c r="II101" s="177" t="s">
        <v>14</v>
      </c>
      <c r="IJ101" s="177" t="s">
        <v>14</v>
      </c>
      <c r="IK101" s="174">
        <v>44353</v>
      </c>
      <c r="IL101" s="184" t="s">
        <v>4585</v>
      </c>
      <c r="IM101" s="184">
        <v>2</v>
      </c>
      <c r="IN101" s="184" t="s">
        <v>4078</v>
      </c>
      <c r="IO101" s="184" t="s">
        <v>21</v>
      </c>
      <c r="IP101" s="184">
        <v>2</v>
      </c>
      <c r="IQ101" s="184" t="s">
        <v>14</v>
      </c>
      <c r="IR101" s="184" t="s">
        <v>14</v>
      </c>
      <c r="IS101" s="185">
        <v>44353</v>
      </c>
    </row>
    <row r="102" spans="1:253" s="179" customFormat="1" ht="12.75" customHeight="1" x14ac:dyDescent="0.2">
      <c r="A102" s="179" t="s">
        <v>2216</v>
      </c>
      <c r="B102" s="179" t="s">
        <v>7692</v>
      </c>
      <c r="C102" s="179" t="s">
        <v>2217</v>
      </c>
      <c r="D102" s="179" t="s">
        <v>698</v>
      </c>
      <c r="E102" s="179" t="s">
        <v>7359</v>
      </c>
      <c r="F102" s="179" t="s">
        <v>2230</v>
      </c>
      <c r="G102" s="172">
        <v>43000000</v>
      </c>
      <c r="H102" s="173" t="s">
        <v>2227</v>
      </c>
      <c r="I102" s="173" t="s">
        <v>21</v>
      </c>
      <c r="J102" s="173">
        <v>2</v>
      </c>
      <c r="K102" s="173" t="s">
        <v>2229</v>
      </c>
      <c r="L102" s="173" t="s">
        <v>2228</v>
      </c>
      <c r="M102" s="174">
        <v>44064</v>
      </c>
      <c r="N102" s="183" t="s">
        <v>2375</v>
      </c>
      <c r="O102" s="175">
        <v>1840687</v>
      </c>
      <c r="P102" s="175" t="s">
        <v>2372</v>
      </c>
      <c r="Q102" s="175" t="s">
        <v>21</v>
      </c>
      <c r="R102" s="175">
        <v>2</v>
      </c>
      <c r="S102" s="175" t="s">
        <v>2374</v>
      </c>
      <c r="T102" s="175" t="s">
        <v>2373</v>
      </c>
      <c r="U102" s="176">
        <v>44110</v>
      </c>
      <c r="V102" s="183" t="s">
        <v>2435</v>
      </c>
      <c r="W102" s="173">
        <v>43000000</v>
      </c>
      <c r="X102" s="173" t="s">
        <v>2227</v>
      </c>
      <c r="Y102" s="173" t="s">
        <v>21</v>
      </c>
      <c r="Z102" s="173">
        <v>2</v>
      </c>
      <c r="AA102" s="173" t="s">
        <v>2434</v>
      </c>
      <c r="AB102" s="173" t="s">
        <v>2228</v>
      </c>
      <c r="AC102" s="174">
        <v>44120</v>
      </c>
      <c r="AD102" s="183" t="s">
        <v>3123</v>
      </c>
      <c r="AE102" s="181">
        <v>885000</v>
      </c>
      <c r="AF102" s="181" t="s">
        <v>3120</v>
      </c>
      <c r="AG102" s="181" t="s">
        <v>59</v>
      </c>
      <c r="AH102" s="181">
        <v>3</v>
      </c>
      <c r="AI102" s="181" t="s">
        <v>3122</v>
      </c>
      <c r="AJ102" s="181" t="s">
        <v>3121</v>
      </c>
      <c r="AK102" s="182">
        <v>44224</v>
      </c>
      <c r="AL102" s="183" t="s">
        <v>2379</v>
      </c>
      <c r="AM102" s="173">
        <v>480000</v>
      </c>
      <c r="AN102" s="173" t="s">
        <v>2376</v>
      </c>
      <c r="AO102" s="173" t="s">
        <v>21</v>
      </c>
      <c r="AP102" s="173">
        <v>2</v>
      </c>
      <c r="AQ102" s="173" t="s">
        <v>2378</v>
      </c>
      <c r="AR102" s="173" t="s">
        <v>2377</v>
      </c>
      <c r="AS102" s="174">
        <v>44110</v>
      </c>
      <c r="AT102" s="184" t="s">
        <v>2371</v>
      </c>
      <c r="AU102" s="181">
        <v>54</v>
      </c>
      <c r="AV102" s="181" t="s">
        <v>2368</v>
      </c>
      <c r="AW102" s="181" t="s">
        <v>59</v>
      </c>
      <c r="AX102" s="181">
        <v>3</v>
      </c>
      <c r="AY102" s="181" t="s">
        <v>2370</v>
      </c>
      <c r="AZ102" s="181" t="s">
        <v>2369</v>
      </c>
      <c r="BA102" s="182">
        <v>44110</v>
      </c>
      <c r="BB102" s="183" t="s">
        <v>2221</v>
      </c>
      <c r="BC102" s="173" t="s">
        <v>14</v>
      </c>
      <c r="BD102" s="173" t="s">
        <v>14</v>
      </c>
      <c r="BE102" s="173" t="s">
        <v>14</v>
      </c>
      <c r="BF102" s="173" t="s">
        <v>14</v>
      </c>
      <c r="BG102" s="173" t="s">
        <v>1290</v>
      </c>
      <c r="BH102" s="173" t="s">
        <v>14</v>
      </c>
      <c r="BI102" s="174">
        <v>44064</v>
      </c>
      <c r="BJ102" s="184" t="s">
        <v>2520</v>
      </c>
      <c r="BK102" s="184">
        <v>155</v>
      </c>
      <c r="BL102" s="184" t="s">
        <v>2517</v>
      </c>
      <c r="BM102" s="184" t="s">
        <v>21</v>
      </c>
      <c r="BN102" s="184">
        <v>2</v>
      </c>
      <c r="BO102" s="184" t="s">
        <v>2519</v>
      </c>
      <c r="BP102" s="181" t="s">
        <v>2518</v>
      </c>
      <c r="BQ102" s="185">
        <v>44140</v>
      </c>
      <c r="BR102" s="183" t="s">
        <v>3126</v>
      </c>
      <c r="BS102" s="177">
        <v>83000</v>
      </c>
      <c r="BT102" s="177" t="s">
        <v>3124</v>
      </c>
      <c r="BU102" s="177" t="s">
        <v>59</v>
      </c>
      <c r="BV102" s="177">
        <v>3</v>
      </c>
      <c r="BW102" s="177" t="s">
        <v>3125</v>
      </c>
      <c r="BX102" s="177" t="s">
        <v>3121</v>
      </c>
      <c r="BY102" s="174">
        <v>44224</v>
      </c>
      <c r="BZ102" s="184" t="s">
        <v>3128</v>
      </c>
      <c r="CA102" s="184">
        <v>93000</v>
      </c>
      <c r="CB102" s="184" t="s">
        <v>3120</v>
      </c>
      <c r="CC102" s="184" t="s">
        <v>59</v>
      </c>
      <c r="CD102" s="184">
        <v>3</v>
      </c>
      <c r="CE102" s="184" t="s">
        <v>3127</v>
      </c>
      <c r="CF102" s="184" t="s">
        <v>3121</v>
      </c>
      <c r="CG102" s="185">
        <v>44224</v>
      </c>
      <c r="CH102" s="183" t="s">
        <v>8117</v>
      </c>
      <c r="CI102" s="184" t="e">
        <v>#N/A</v>
      </c>
      <c r="CJ102" s="184" t="e">
        <v>#N/A</v>
      </c>
      <c r="CK102" s="184" t="e">
        <v>#N/A</v>
      </c>
      <c r="CL102" s="184" t="e">
        <v>#N/A</v>
      </c>
      <c r="CM102" s="184" t="e">
        <v>#N/A</v>
      </c>
      <c r="CN102" s="184" t="e">
        <v>#N/A</v>
      </c>
      <c r="CO102" s="186" t="e">
        <v>#N/A</v>
      </c>
      <c r="CP102" s="184" t="s">
        <v>2220</v>
      </c>
      <c r="CQ102" s="177" t="s">
        <v>14</v>
      </c>
      <c r="CR102" s="177" t="s">
        <v>14</v>
      </c>
      <c r="CS102" s="177" t="s">
        <v>14</v>
      </c>
      <c r="CT102" s="177" t="s">
        <v>14</v>
      </c>
      <c r="CU102" s="177" t="s">
        <v>1290</v>
      </c>
      <c r="CV102" s="177" t="s">
        <v>14</v>
      </c>
      <c r="CW102" s="174">
        <v>44064</v>
      </c>
      <c r="CX102" s="184" t="s">
        <v>2226</v>
      </c>
      <c r="CY102" s="181">
        <v>50000</v>
      </c>
      <c r="CZ102" s="181" t="s">
        <v>2430</v>
      </c>
      <c r="DA102" s="181" t="s">
        <v>59</v>
      </c>
      <c r="DB102" s="181">
        <v>3</v>
      </c>
      <c r="DC102" s="181" t="s">
        <v>2225</v>
      </c>
      <c r="DD102" s="181" t="s">
        <v>2224</v>
      </c>
      <c r="DE102" s="187">
        <v>44120</v>
      </c>
      <c r="DF102" s="183" t="s">
        <v>2432</v>
      </c>
      <c r="DG102" s="173">
        <v>42140000</v>
      </c>
      <c r="DH102" s="177" t="s">
        <v>2430</v>
      </c>
      <c r="DI102" s="177" t="s">
        <v>59</v>
      </c>
      <c r="DJ102" s="177">
        <v>3</v>
      </c>
      <c r="DK102" s="177" t="s">
        <v>2225</v>
      </c>
      <c r="DL102" s="177" t="s">
        <v>2224</v>
      </c>
      <c r="DM102" s="174">
        <v>44120</v>
      </c>
      <c r="DN102" s="184" t="s">
        <v>2437</v>
      </c>
      <c r="DO102" s="181">
        <v>810000</v>
      </c>
      <c r="DP102" s="184" t="s">
        <v>2430</v>
      </c>
      <c r="DQ102" s="184" t="s">
        <v>59</v>
      </c>
      <c r="DR102" s="184">
        <v>3</v>
      </c>
      <c r="DS102" s="184" t="s">
        <v>2225</v>
      </c>
      <c r="DT102" s="184" t="s">
        <v>2224</v>
      </c>
      <c r="DU102" s="185">
        <v>44120</v>
      </c>
      <c r="DV102" s="183" t="s">
        <v>2433</v>
      </c>
      <c r="DW102" s="173">
        <v>50000</v>
      </c>
      <c r="DX102" s="177" t="s">
        <v>2430</v>
      </c>
      <c r="DY102" s="177" t="s">
        <v>59</v>
      </c>
      <c r="DZ102" s="177">
        <v>3</v>
      </c>
      <c r="EA102" s="177" t="s">
        <v>2225</v>
      </c>
      <c r="EB102" s="177" t="s">
        <v>2224</v>
      </c>
      <c r="EC102" s="174">
        <v>44120</v>
      </c>
      <c r="ED102" s="184" t="s">
        <v>2436</v>
      </c>
      <c r="EE102" s="181">
        <v>0</v>
      </c>
      <c r="EF102" s="184" t="s">
        <v>2430</v>
      </c>
      <c r="EG102" s="184" t="s">
        <v>59</v>
      </c>
      <c r="EH102" s="184">
        <v>3</v>
      </c>
      <c r="EI102" s="184" t="s">
        <v>2225</v>
      </c>
      <c r="EJ102" s="184" t="s">
        <v>2224</v>
      </c>
      <c r="EK102" s="185">
        <v>44120</v>
      </c>
      <c r="EL102" s="183" t="s">
        <v>2431</v>
      </c>
      <c r="EM102" s="173">
        <v>0</v>
      </c>
      <c r="EN102" s="177" t="s">
        <v>2430</v>
      </c>
      <c r="EO102" s="177" t="s">
        <v>59</v>
      </c>
      <c r="EP102" s="177">
        <v>3</v>
      </c>
      <c r="EQ102" s="177" t="s">
        <v>2225</v>
      </c>
      <c r="ER102" s="177" t="s">
        <v>2224</v>
      </c>
      <c r="ES102" s="174">
        <v>44120</v>
      </c>
      <c r="ET102" s="184" t="s">
        <v>6417</v>
      </c>
      <c r="EU102" s="184">
        <v>1168</v>
      </c>
      <c r="EV102" s="184" t="s">
        <v>6399</v>
      </c>
      <c r="EW102" s="184" t="s">
        <v>21</v>
      </c>
      <c r="EX102" s="184">
        <v>2</v>
      </c>
      <c r="EY102" s="184" t="s">
        <v>6400</v>
      </c>
      <c r="EZ102" s="184" t="s">
        <v>2260</v>
      </c>
      <c r="FA102" s="185">
        <v>44403</v>
      </c>
      <c r="FB102" s="183" t="s">
        <v>2219</v>
      </c>
      <c r="FC102" s="177">
        <v>3</v>
      </c>
      <c r="FD102" s="177" t="s">
        <v>14</v>
      </c>
      <c r="FE102" s="177" t="s">
        <v>14</v>
      </c>
      <c r="FF102" s="177" t="s">
        <v>14</v>
      </c>
      <c r="FG102" s="177" t="s">
        <v>2218</v>
      </c>
      <c r="FH102" s="177" t="s">
        <v>14</v>
      </c>
      <c r="FI102" s="174">
        <v>44064</v>
      </c>
      <c r="FJ102" s="183" t="s">
        <v>2222</v>
      </c>
      <c r="FK102" s="184" t="s">
        <v>14</v>
      </c>
      <c r="FL102" s="184" t="s">
        <v>14</v>
      </c>
      <c r="FM102" s="184" t="s">
        <v>14</v>
      </c>
      <c r="FN102" s="184" t="s">
        <v>14</v>
      </c>
      <c r="FO102" s="184" t="s">
        <v>1290</v>
      </c>
      <c r="FP102" s="181" t="s">
        <v>14</v>
      </c>
      <c r="FQ102" s="182">
        <v>44064</v>
      </c>
      <c r="FR102" s="183" t="s">
        <v>2223</v>
      </c>
      <c r="FS102" s="177" t="s">
        <v>14</v>
      </c>
      <c r="FT102" s="177" t="s">
        <v>14</v>
      </c>
      <c r="FU102" s="177" t="s">
        <v>14</v>
      </c>
      <c r="FV102" s="177" t="s">
        <v>14</v>
      </c>
      <c r="FW102" s="177" t="s">
        <v>1290</v>
      </c>
      <c r="FX102" s="177" t="s">
        <v>14</v>
      </c>
      <c r="FY102" s="174">
        <v>44064</v>
      </c>
      <c r="FZ102" s="184" t="s">
        <v>4591</v>
      </c>
      <c r="GA102" s="184">
        <v>1</v>
      </c>
      <c r="GB102" s="184" t="s">
        <v>4078</v>
      </c>
      <c r="GC102" s="184" t="s">
        <v>21</v>
      </c>
      <c r="GD102" s="184">
        <v>2</v>
      </c>
      <c r="GE102" s="184" t="s">
        <v>14</v>
      </c>
      <c r="GF102" s="184" t="s">
        <v>14</v>
      </c>
      <c r="GG102" s="185">
        <v>44353</v>
      </c>
      <c r="GH102" s="183" t="s">
        <v>4597</v>
      </c>
      <c r="GI102" s="177">
        <v>1</v>
      </c>
      <c r="GJ102" s="177" t="s">
        <v>4078</v>
      </c>
      <c r="GK102" s="177" t="s">
        <v>21</v>
      </c>
      <c r="GL102" s="177">
        <v>2</v>
      </c>
      <c r="GM102" s="177" t="s">
        <v>14</v>
      </c>
      <c r="GN102" s="177" t="s">
        <v>14</v>
      </c>
      <c r="GO102" s="174">
        <v>44353</v>
      </c>
      <c r="GP102" s="184" t="s">
        <v>4592</v>
      </c>
      <c r="GQ102" s="184">
        <v>0</v>
      </c>
      <c r="GR102" s="184" t="s">
        <v>4078</v>
      </c>
      <c r="GS102" s="184" t="s">
        <v>21</v>
      </c>
      <c r="GT102" s="184">
        <v>2</v>
      </c>
      <c r="GU102" s="184" t="s">
        <v>14</v>
      </c>
      <c r="GV102" s="184" t="s">
        <v>14</v>
      </c>
      <c r="GW102" s="185">
        <v>44353</v>
      </c>
      <c r="GX102" s="183" t="s">
        <v>4598</v>
      </c>
      <c r="GY102" s="177">
        <v>0</v>
      </c>
      <c r="GZ102" s="177" t="s">
        <v>4078</v>
      </c>
      <c r="HA102" s="177" t="s">
        <v>21</v>
      </c>
      <c r="HB102" s="177">
        <v>2</v>
      </c>
      <c r="HC102" s="177" t="s">
        <v>14</v>
      </c>
      <c r="HD102" s="177" t="s">
        <v>14</v>
      </c>
      <c r="HE102" s="174">
        <v>44353</v>
      </c>
      <c r="HF102" s="184" t="s">
        <v>4590</v>
      </c>
      <c r="HG102" s="184">
        <v>0</v>
      </c>
      <c r="HH102" s="184" t="s">
        <v>4078</v>
      </c>
      <c r="HI102" s="184" t="s">
        <v>21</v>
      </c>
      <c r="HJ102" s="184">
        <v>2</v>
      </c>
      <c r="HK102" s="184" t="s">
        <v>14</v>
      </c>
      <c r="HL102" s="184" t="s">
        <v>14</v>
      </c>
      <c r="HM102" s="185">
        <v>44353</v>
      </c>
      <c r="HN102" s="183" t="s">
        <v>4596</v>
      </c>
      <c r="HO102" s="177">
        <v>0</v>
      </c>
      <c r="HP102" s="177" t="s">
        <v>4078</v>
      </c>
      <c r="HQ102" s="177" t="s">
        <v>21</v>
      </c>
      <c r="HR102" s="177">
        <v>2</v>
      </c>
      <c r="HS102" s="177" t="s">
        <v>14</v>
      </c>
      <c r="HT102" s="177" t="s">
        <v>14</v>
      </c>
      <c r="HU102" s="174">
        <v>44353</v>
      </c>
      <c r="HV102" s="184" t="s">
        <v>4593</v>
      </c>
      <c r="HW102" s="184">
        <v>0</v>
      </c>
      <c r="HX102" s="184" t="s">
        <v>4078</v>
      </c>
      <c r="HY102" s="184" t="s">
        <v>21</v>
      </c>
      <c r="HZ102" s="184">
        <v>2</v>
      </c>
      <c r="IA102" s="184" t="s">
        <v>14</v>
      </c>
      <c r="IB102" s="184" t="s">
        <v>14</v>
      </c>
      <c r="IC102" s="185">
        <v>44353</v>
      </c>
      <c r="ID102" s="183" t="s">
        <v>4595</v>
      </c>
      <c r="IE102" s="177">
        <v>1</v>
      </c>
      <c r="IF102" s="177" t="s">
        <v>4078</v>
      </c>
      <c r="IG102" s="177" t="s">
        <v>21</v>
      </c>
      <c r="IH102" s="177">
        <v>2</v>
      </c>
      <c r="II102" s="177" t="s">
        <v>14</v>
      </c>
      <c r="IJ102" s="177" t="s">
        <v>14</v>
      </c>
      <c r="IK102" s="174">
        <v>44353</v>
      </c>
      <c r="IL102" s="184" t="s">
        <v>4594</v>
      </c>
      <c r="IM102" s="184">
        <v>0</v>
      </c>
      <c r="IN102" s="184" t="s">
        <v>4078</v>
      </c>
      <c r="IO102" s="184" t="s">
        <v>21</v>
      </c>
      <c r="IP102" s="184">
        <v>2</v>
      </c>
      <c r="IQ102" s="184" t="s">
        <v>14</v>
      </c>
      <c r="IR102" s="184" t="s">
        <v>14</v>
      </c>
      <c r="IS102" s="185">
        <v>44353</v>
      </c>
    </row>
    <row r="103" spans="1:253" s="179" customFormat="1" ht="12.75" customHeight="1" x14ac:dyDescent="0.2">
      <c r="A103" s="179" t="s">
        <v>2732</v>
      </c>
      <c r="B103" s="179" t="s">
        <v>7685</v>
      </c>
      <c r="C103" s="179" t="s">
        <v>2733</v>
      </c>
      <c r="D103" s="179" t="s">
        <v>698</v>
      </c>
      <c r="E103" s="179" t="s">
        <v>7359</v>
      </c>
      <c r="F103" s="179" t="s">
        <v>5674</v>
      </c>
      <c r="G103" s="172">
        <v>46400000</v>
      </c>
      <c r="H103" s="173" t="s">
        <v>5629</v>
      </c>
      <c r="I103" s="173" t="s">
        <v>41</v>
      </c>
      <c r="J103" s="173">
        <v>1</v>
      </c>
      <c r="K103" s="173" t="s">
        <v>5631</v>
      </c>
      <c r="L103" s="173" t="s">
        <v>5630</v>
      </c>
      <c r="M103" s="174">
        <v>44375</v>
      </c>
      <c r="N103" s="183" t="s">
        <v>5677</v>
      </c>
      <c r="O103" s="175">
        <v>180000</v>
      </c>
      <c r="P103" s="175" t="s">
        <v>5675</v>
      </c>
      <c r="Q103" s="175" t="s">
        <v>21</v>
      </c>
      <c r="R103" s="175">
        <v>2</v>
      </c>
      <c r="S103" s="175" t="s">
        <v>5676</v>
      </c>
      <c r="T103" s="175" t="s">
        <v>5667</v>
      </c>
      <c r="U103" s="176">
        <v>44375</v>
      </c>
      <c r="V103" s="183" t="s">
        <v>5679</v>
      </c>
      <c r="W103" s="173">
        <v>13830000</v>
      </c>
      <c r="X103" s="173" t="s">
        <v>5675</v>
      </c>
      <c r="Y103" s="173" t="s">
        <v>21</v>
      </c>
      <c r="Z103" s="173">
        <v>2</v>
      </c>
      <c r="AA103" s="173" t="s">
        <v>5678</v>
      </c>
      <c r="AB103" s="173" t="s">
        <v>5667</v>
      </c>
      <c r="AC103" s="174">
        <v>44375</v>
      </c>
      <c r="AD103" s="183" t="s">
        <v>5680</v>
      </c>
      <c r="AE103" s="181">
        <v>13830000</v>
      </c>
      <c r="AF103" s="181" t="s">
        <v>5675</v>
      </c>
      <c r="AG103" s="181" t="s">
        <v>21</v>
      </c>
      <c r="AH103" s="181">
        <v>2</v>
      </c>
      <c r="AI103" s="181" t="s">
        <v>5678</v>
      </c>
      <c r="AJ103" s="181" t="s">
        <v>5667</v>
      </c>
      <c r="AK103" s="182">
        <v>44375</v>
      </c>
      <c r="AL103" s="183" t="s">
        <v>6419</v>
      </c>
      <c r="AM103" s="173">
        <v>68000</v>
      </c>
      <c r="AN103" s="173" t="s">
        <v>6402</v>
      </c>
      <c r="AO103" s="173" t="s">
        <v>41</v>
      </c>
      <c r="AP103" s="173">
        <v>1</v>
      </c>
      <c r="AQ103" s="173" t="s">
        <v>6418</v>
      </c>
      <c r="AR103" s="173" t="s">
        <v>6403</v>
      </c>
      <c r="AS103" s="174">
        <v>44403</v>
      </c>
      <c r="AT103" s="184" t="s">
        <v>2743</v>
      </c>
      <c r="AU103" s="181" t="s">
        <v>14</v>
      </c>
      <c r="AV103" s="181" t="s">
        <v>14</v>
      </c>
      <c r="AW103" s="181" t="s">
        <v>59</v>
      </c>
      <c r="AX103" s="181">
        <v>3</v>
      </c>
      <c r="AY103" s="181" t="s">
        <v>2742</v>
      </c>
      <c r="AZ103" s="181" t="s">
        <v>14</v>
      </c>
      <c r="BA103" s="182">
        <v>44187</v>
      </c>
      <c r="BB103" s="183" t="s">
        <v>2741</v>
      </c>
      <c r="BC103" s="173" t="s">
        <v>14</v>
      </c>
      <c r="BD103" s="173" t="s">
        <v>14</v>
      </c>
      <c r="BE103" s="173" t="s">
        <v>59</v>
      </c>
      <c r="BF103" s="173">
        <v>3</v>
      </c>
      <c r="BG103" s="173" t="s">
        <v>2740</v>
      </c>
      <c r="BH103" s="173" t="s">
        <v>14</v>
      </c>
      <c r="BI103" s="174">
        <v>44187</v>
      </c>
      <c r="BJ103" s="184" t="s">
        <v>5682</v>
      </c>
      <c r="BK103" s="184">
        <v>0</v>
      </c>
      <c r="BL103" s="184" t="s">
        <v>5645</v>
      </c>
      <c r="BM103" s="184" t="s">
        <v>21</v>
      </c>
      <c r="BN103" s="184">
        <v>2</v>
      </c>
      <c r="BO103" s="184" t="s">
        <v>5681</v>
      </c>
      <c r="BP103" s="181" t="s">
        <v>2260</v>
      </c>
      <c r="BQ103" s="185">
        <v>44375</v>
      </c>
      <c r="BR103" s="183" t="s">
        <v>2735</v>
      </c>
      <c r="BS103" s="177" t="s">
        <v>14</v>
      </c>
      <c r="BT103" s="177" t="s">
        <v>14</v>
      </c>
      <c r="BU103" s="177" t="s">
        <v>41</v>
      </c>
      <c r="BV103" s="177">
        <v>1</v>
      </c>
      <c r="BW103" s="177" t="s">
        <v>2734</v>
      </c>
      <c r="BX103" s="177" t="s">
        <v>14</v>
      </c>
      <c r="BY103" s="174">
        <v>44187</v>
      </c>
      <c r="BZ103" s="184" t="s">
        <v>2737</v>
      </c>
      <c r="CA103" s="184" t="s">
        <v>14</v>
      </c>
      <c r="CB103" s="184" t="s">
        <v>14</v>
      </c>
      <c r="CC103" s="184" t="s">
        <v>41</v>
      </c>
      <c r="CD103" s="184">
        <v>1</v>
      </c>
      <c r="CE103" s="184" t="s">
        <v>2736</v>
      </c>
      <c r="CF103" s="184" t="s">
        <v>14</v>
      </c>
      <c r="CG103" s="185">
        <v>44187</v>
      </c>
      <c r="CH103" s="183" t="s">
        <v>8118</v>
      </c>
      <c r="CI103" s="184" t="e">
        <v>#N/A</v>
      </c>
      <c r="CJ103" s="184" t="e">
        <v>#N/A</v>
      </c>
      <c r="CK103" s="184" t="e">
        <v>#N/A</v>
      </c>
      <c r="CL103" s="184" t="e">
        <v>#N/A</v>
      </c>
      <c r="CM103" s="184" t="e">
        <v>#N/A</v>
      </c>
      <c r="CN103" s="184" t="e">
        <v>#N/A</v>
      </c>
      <c r="CO103" s="186" t="e">
        <v>#N/A</v>
      </c>
      <c r="CP103" s="184" t="s">
        <v>2739</v>
      </c>
      <c r="CQ103" s="177" t="s">
        <v>14</v>
      </c>
      <c r="CR103" s="177" t="s">
        <v>14</v>
      </c>
      <c r="CS103" s="177" t="s">
        <v>41</v>
      </c>
      <c r="CT103" s="177">
        <v>1</v>
      </c>
      <c r="CU103" s="177" t="s">
        <v>2738</v>
      </c>
      <c r="CV103" s="177" t="s">
        <v>14</v>
      </c>
      <c r="CW103" s="174">
        <v>44187</v>
      </c>
      <c r="CX103" s="184" t="s">
        <v>6421</v>
      </c>
      <c r="CY103" s="181">
        <v>68000</v>
      </c>
      <c r="CZ103" s="181" t="s">
        <v>6402</v>
      </c>
      <c r="DA103" s="181" t="s">
        <v>21</v>
      </c>
      <c r="DB103" s="181">
        <v>2</v>
      </c>
      <c r="DC103" s="181" t="s">
        <v>6424</v>
      </c>
      <c r="DD103" s="181" t="s">
        <v>6403</v>
      </c>
      <c r="DE103" s="187">
        <v>44403</v>
      </c>
      <c r="DF103" s="183" t="s">
        <v>6422</v>
      </c>
      <c r="DG103" s="173">
        <v>0</v>
      </c>
      <c r="DH103" s="177" t="s">
        <v>6402</v>
      </c>
      <c r="DI103" s="177" t="s">
        <v>21</v>
      </c>
      <c r="DJ103" s="177">
        <v>2</v>
      </c>
      <c r="DK103" s="177" t="s">
        <v>6409</v>
      </c>
      <c r="DL103" s="177" t="s">
        <v>6403</v>
      </c>
      <c r="DM103" s="174">
        <v>44403</v>
      </c>
      <c r="DN103" s="184" t="s">
        <v>6423</v>
      </c>
      <c r="DO103" s="181">
        <v>13762000</v>
      </c>
      <c r="DP103" s="184" t="s">
        <v>6402</v>
      </c>
      <c r="DQ103" s="184" t="s">
        <v>21</v>
      </c>
      <c r="DR103" s="184">
        <v>2</v>
      </c>
      <c r="DS103" s="184" t="s">
        <v>6411</v>
      </c>
      <c r="DT103" s="184" t="s">
        <v>6403</v>
      </c>
      <c r="DU103" s="185">
        <v>44403</v>
      </c>
      <c r="DV103" s="183" t="s">
        <v>6425</v>
      </c>
      <c r="DW103" s="173">
        <v>68000</v>
      </c>
      <c r="DX103" s="177" t="s">
        <v>6402</v>
      </c>
      <c r="DY103" s="177" t="s">
        <v>21</v>
      </c>
      <c r="DZ103" s="177">
        <v>2</v>
      </c>
      <c r="EA103" s="177" t="s">
        <v>6424</v>
      </c>
      <c r="EB103" s="177" t="s">
        <v>6403</v>
      </c>
      <c r="EC103" s="174">
        <v>44403</v>
      </c>
      <c r="ED103" s="184" t="s">
        <v>6426</v>
      </c>
      <c r="EE103" s="181">
        <v>0</v>
      </c>
      <c r="EF103" s="184" t="s">
        <v>6402</v>
      </c>
      <c r="EG103" s="184" t="s">
        <v>21</v>
      </c>
      <c r="EH103" s="184">
        <v>2</v>
      </c>
      <c r="EI103" s="184" t="s">
        <v>6424</v>
      </c>
      <c r="EJ103" s="184" t="s">
        <v>6403</v>
      </c>
      <c r="EK103" s="185">
        <v>44403</v>
      </c>
      <c r="EL103" s="183" t="s">
        <v>6427</v>
      </c>
      <c r="EM103" s="173">
        <v>0</v>
      </c>
      <c r="EN103" s="177" t="s">
        <v>6402</v>
      </c>
      <c r="EO103" s="177" t="s">
        <v>21</v>
      </c>
      <c r="EP103" s="177">
        <v>2</v>
      </c>
      <c r="EQ103" s="177" t="s">
        <v>6424</v>
      </c>
      <c r="ER103" s="177" t="s">
        <v>6403</v>
      </c>
      <c r="ES103" s="174">
        <v>44403</v>
      </c>
      <c r="ET103" s="184" t="s">
        <v>6420</v>
      </c>
      <c r="EU103" s="184">
        <v>1168</v>
      </c>
      <c r="EV103" s="184" t="s">
        <v>6399</v>
      </c>
      <c r="EW103" s="184" t="s">
        <v>21</v>
      </c>
      <c r="EX103" s="184">
        <v>2</v>
      </c>
      <c r="EY103" s="184" t="s">
        <v>6400</v>
      </c>
      <c r="EZ103" s="184" t="s">
        <v>2260</v>
      </c>
      <c r="FA103" s="185">
        <v>44403</v>
      </c>
      <c r="FB103" s="183" t="s">
        <v>5684</v>
      </c>
      <c r="FC103" s="177">
        <v>2</v>
      </c>
      <c r="FD103" s="177" t="s">
        <v>14</v>
      </c>
      <c r="FE103" s="177" t="s">
        <v>21</v>
      </c>
      <c r="FF103" s="177">
        <v>2</v>
      </c>
      <c r="FG103" s="177" t="s">
        <v>5683</v>
      </c>
      <c r="FH103" s="177" t="s">
        <v>14</v>
      </c>
      <c r="FI103" s="174">
        <v>44375</v>
      </c>
      <c r="FJ103" s="183" t="s">
        <v>2745</v>
      </c>
      <c r="FK103" s="184" t="s">
        <v>14</v>
      </c>
      <c r="FL103" s="184" t="s">
        <v>14</v>
      </c>
      <c r="FM103" s="184" t="s">
        <v>59</v>
      </c>
      <c r="FN103" s="184">
        <v>3</v>
      </c>
      <c r="FO103" s="184" t="s">
        <v>2744</v>
      </c>
      <c r="FP103" s="181" t="s">
        <v>14</v>
      </c>
      <c r="FQ103" s="182">
        <v>44187</v>
      </c>
      <c r="FR103" s="183" t="s">
        <v>2746</v>
      </c>
      <c r="FS103" s="177" t="s">
        <v>14</v>
      </c>
      <c r="FT103" s="177" t="s">
        <v>14</v>
      </c>
      <c r="FU103" s="177" t="s">
        <v>59</v>
      </c>
      <c r="FV103" s="177">
        <v>3</v>
      </c>
      <c r="FW103" s="177" t="s">
        <v>2744</v>
      </c>
      <c r="FX103" s="177" t="s">
        <v>14</v>
      </c>
      <c r="FY103" s="174">
        <v>44187</v>
      </c>
      <c r="FZ103" s="184" t="s">
        <v>4600</v>
      </c>
      <c r="GA103" s="184">
        <v>2</v>
      </c>
      <c r="GB103" s="184" t="s">
        <v>4078</v>
      </c>
      <c r="GC103" s="184" t="s">
        <v>21</v>
      </c>
      <c r="GD103" s="184">
        <v>2</v>
      </c>
      <c r="GE103" s="184" t="s">
        <v>14</v>
      </c>
      <c r="GF103" s="184" t="s">
        <v>14</v>
      </c>
      <c r="GG103" s="185">
        <v>44353</v>
      </c>
      <c r="GH103" s="183" t="s">
        <v>4606</v>
      </c>
      <c r="GI103" s="177">
        <v>1</v>
      </c>
      <c r="GJ103" s="177" t="s">
        <v>4078</v>
      </c>
      <c r="GK103" s="177" t="s">
        <v>21</v>
      </c>
      <c r="GL103" s="177">
        <v>2</v>
      </c>
      <c r="GM103" s="177" t="s">
        <v>14</v>
      </c>
      <c r="GN103" s="177" t="s">
        <v>14</v>
      </c>
      <c r="GO103" s="174">
        <v>44353</v>
      </c>
      <c r="GP103" s="184" t="s">
        <v>4601</v>
      </c>
      <c r="GQ103" s="184">
        <v>0</v>
      </c>
      <c r="GR103" s="184" t="s">
        <v>4078</v>
      </c>
      <c r="GS103" s="184" t="s">
        <v>21</v>
      </c>
      <c r="GT103" s="184">
        <v>2</v>
      </c>
      <c r="GU103" s="184" t="s">
        <v>14</v>
      </c>
      <c r="GV103" s="184" t="s">
        <v>14</v>
      </c>
      <c r="GW103" s="185">
        <v>44353</v>
      </c>
      <c r="GX103" s="183" t="s">
        <v>4607</v>
      </c>
      <c r="GY103" s="177">
        <v>0</v>
      </c>
      <c r="GZ103" s="177" t="s">
        <v>4078</v>
      </c>
      <c r="HA103" s="177" t="s">
        <v>21</v>
      </c>
      <c r="HB103" s="177">
        <v>2</v>
      </c>
      <c r="HC103" s="177" t="s">
        <v>14</v>
      </c>
      <c r="HD103" s="177" t="s">
        <v>14</v>
      </c>
      <c r="HE103" s="174">
        <v>44353</v>
      </c>
      <c r="HF103" s="184" t="s">
        <v>4599</v>
      </c>
      <c r="HG103" s="184">
        <v>0</v>
      </c>
      <c r="HH103" s="184" t="s">
        <v>4078</v>
      </c>
      <c r="HI103" s="184" t="s">
        <v>21</v>
      </c>
      <c r="HJ103" s="184">
        <v>2</v>
      </c>
      <c r="HK103" s="184" t="s">
        <v>14</v>
      </c>
      <c r="HL103" s="184" t="s">
        <v>14</v>
      </c>
      <c r="HM103" s="185">
        <v>44353</v>
      </c>
      <c r="HN103" s="183" t="s">
        <v>4605</v>
      </c>
      <c r="HO103" s="177">
        <v>2</v>
      </c>
      <c r="HP103" s="177" t="s">
        <v>4078</v>
      </c>
      <c r="HQ103" s="177" t="s">
        <v>21</v>
      </c>
      <c r="HR103" s="177">
        <v>2</v>
      </c>
      <c r="HS103" s="177" t="s">
        <v>14</v>
      </c>
      <c r="HT103" s="177" t="s">
        <v>14</v>
      </c>
      <c r="HU103" s="174">
        <v>44353</v>
      </c>
      <c r="HV103" s="184" t="s">
        <v>4602</v>
      </c>
      <c r="HW103" s="184">
        <v>0</v>
      </c>
      <c r="HX103" s="184" t="s">
        <v>4078</v>
      </c>
      <c r="HY103" s="184" t="s">
        <v>21</v>
      </c>
      <c r="HZ103" s="184">
        <v>2</v>
      </c>
      <c r="IA103" s="184" t="s">
        <v>14</v>
      </c>
      <c r="IB103" s="184" t="s">
        <v>14</v>
      </c>
      <c r="IC103" s="185">
        <v>44353</v>
      </c>
      <c r="ID103" s="183" t="s">
        <v>4604</v>
      </c>
      <c r="IE103" s="177">
        <v>1</v>
      </c>
      <c r="IF103" s="177" t="s">
        <v>4078</v>
      </c>
      <c r="IG103" s="177" t="s">
        <v>21</v>
      </c>
      <c r="IH103" s="177">
        <v>2</v>
      </c>
      <c r="II103" s="177" t="s">
        <v>14</v>
      </c>
      <c r="IJ103" s="177" t="s">
        <v>14</v>
      </c>
      <c r="IK103" s="174">
        <v>44353</v>
      </c>
      <c r="IL103" s="184" t="s">
        <v>4603</v>
      </c>
      <c r="IM103" s="184">
        <v>1</v>
      </c>
      <c r="IN103" s="184" t="s">
        <v>4078</v>
      </c>
      <c r="IO103" s="184" t="s">
        <v>21</v>
      </c>
      <c r="IP103" s="184">
        <v>2</v>
      </c>
      <c r="IQ103" s="184" t="s">
        <v>14</v>
      </c>
      <c r="IR103" s="184" t="s">
        <v>14</v>
      </c>
      <c r="IS103" s="185">
        <v>44353</v>
      </c>
    </row>
    <row r="104" spans="1:253" s="179" customFormat="1" ht="12.75" customHeight="1" x14ac:dyDescent="0.2">
      <c r="A104" s="179" t="s">
        <v>3960</v>
      </c>
      <c r="B104" s="179" t="s">
        <v>7777</v>
      </c>
      <c r="C104" s="179" t="s">
        <v>3961</v>
      </c>
      <c r="D104" s="179" t="s">
        <v>698</v>
      </c>
      <c r="E104" s="179" t="s">
        <v>7359</v>
      </c>
      <c r="F104" s="179" t="s">
        <v>3965</v>
      </c>
      <c r="G104" s="172">
        <v>43800000</v>
      </c>
      <c r="H104" s="173" t="s">
        <v>3962</v>
      </c>
      <c r="I104" s="173" t="s">
        <v>21</v>
      </c>
      <c r="J104" s="173">
        <v>2</v>
      </c>
      <c r="K104" s="173" t="s">
        <v>3964</v>
      </c>
      <c r="L104" s="173" t="s">
        <v>3963</v>
      </c>
      <c r="M104" s="174">
        <v>44316</v>
      </c>
      <c r="N104" s="183" t="s">
        <v>3969</v>
      </c>
      <c r="O104" s="175">
        <v>79460</v>
      </c>
      <c r="P104" s="175" t="s">
        <v>3966</v>
      </c>
      <c r="Q104" s="175" t="s">
        <v>41</v>
      </c>
      <c r="R104" s="175">
        <v>1</v>
      </c>
      <c r="S104" s="175" t="s">
        <v>3968</v>
      </c>
      <c r="T104" s="175" t="s">
        <v>3967</v>
      </c>
      <c r="U104" s="176">
        <v>44316</v>
      </c>
      <c r="V104" s="183" t="s">
        <v>6431</v>
      </c>
      <c r="W104" s="173">
        <v>1838000</v>
      </c>
      <c r="X104" s="173" t="s">
        <v>6428</v>
      </c>
      <c r="Y104" s="173" t="s">
        <v>41</v>
      </c>
      <c r="Z104" s="173">
        <v>1</v>
      </c>
      <c r="AA104" s="173" t="s">
        <v>6430</v>
      </c>
      <c r="AB104" s="173" t="s">
        <v>6429</v>
      </c>
      <c r="AC104" s="174">
        <v>44403</v>
      </c>
      <c r="AD104" s="183" t="s">
        <v>6435</v>
      </c>
      <c r="AE104" s="181">
        <v>1566000</v>
      </c>
      <c r="AF104" s="181" t="s">
        <v>6432</v>
      </c>
      <c r="AG104" s="181" t="s">
        <v>21</v>
      </c>
      <c r="AH104" s="181">
        <v>2</v>
      </c>
      <c r="AI104" s="181" t="s">
        <v>6434</v>
      </c>
      <c r="AJ104" s="181" t="s">
        <v>6433</v>
      </c>
      <c r="AK104" s="182">
        <v>44403</v>
      </c>
      <c r="AL104" s="183" t="s">
        <v>6437</v>
      </c>
      <c r="AM104" s="173">
        <v>336000</v>
      </c>
      <c r="AN104" s="173" t="s">
        <v>6428</v>
      </c>
      <c r="AO104" s="173" t="s">
        <v>21</v>
      </c>
      <c r="AP104" s="173">
        <v>2</v>
      </c>
      <c r="AQ104" s="173" t="s">
        <v>6436</v>
      </c>
      <c r="AR104" s="173" t="s">
        <v>6429</v>
      </c>
      <c r="AS104" s="174">
        <v>44403</v>
      </c>
      <c r="AT104" s="184" t="s">
        <v>3970</v>
      </c>
      <c r="AU104" s="181">
        <v>0</v>
      </c>
      <c r="AV104" s="181" t="s">
        <v>14</v>
      </c>
      <c r="AW104" s="181" t="s">
        <v>14</v>
      </c>
      <c r="AX104" s="181" t="s">
        <v>14</v>
      </c>
      <c r="AY104" s="181" t="s">
        <v>14</v>
      </c>
      <c r="AZ104" s="181" t="s">
        <v>14</v>
      </c>
      <c r="BA104" s="182">
        <v>44316</v>
      </c>
      <c r="BB104" s="183" t="s">
        <v>3971</v>
      </c>
      <c r="BC104" s="173">
        <v>0</v>
      </c>
      <c r="BD104" s="173" t="s">
        <v>14</v>
      </c>
      <c r="BE104" s="173" t="s">
        <v>14</v>
      </c>
      <c r="BF104" s="173" t="s">
        <v>14</v>
      </c>
      <c r="BG104" s="173" t="s">
        <v>14</v>
      </c>
      <c r="BH104" s="173" t="s">
        <v>14</v>
      </c>
      <c r="BI104" s="174">
        <v>44316</v>
      </c>
      <c r="BJ104" s="184" t="s">
        <v>6438</v>
      </c>
      <c r="BK104" s="184">
        <v>370</v>
      </c>
      <c r="BL104" s="184" t="s">
        <v>6399</v>
      </c>
      <c r="BM104" s="184" t="s">
        <v>21</v>
      </c>
      <c r="BN104" s="184">
        <v>2</v>
      </c>
      <c r="BO104" s="184" t="s">
        <v>6400</v>
      </c>
      <c r="BP104" s="181" t="s">
        <v>2260</v>
      </c>
      <c r="BQ104" s="185">
        <v>44403</v>
      </c>
      <c r="BR104" s="183" t="s">
        <v>3975</v>
      </c>
      <c r="BS104" s="177">
        <v>55</v>
      </c>
      <c r="BT104" s="177" t="s">
        <v>3972</v>
      </c>
      <c r="BU104" s="177" t="s">
        <v>59</v>
      </c>
      <c r="BV104" s="177">
        <v>3</v>
      </c>
      <c r="BW104" s="177" t="s">
        <v>3974</v>
      </c>
      <c r="BX104" s="177" t="s">
        <v>3973</v>
      </c>
      <c r="BY104" s="174">
        <v>44316</v>
      </c>
      <c r="BZ104" s="184" t="s">
        <v>3976</v>
      </c>
      <c r="CA104" s="184">
        <v>0</v>
      </c>
      <c r="CB104" s="184" t="s">
        <v>14</v>
      </c>
      <c r="CC104" s="184" t="s">
        <v>14</v>
      </c>
      <c r="CD104" s="184" t="s">
        <v>14</v>
      </c>
      <c r="CE104" s="184" t="s">
        <v>14</v>
      </c>
      <c r="CF104" s="184" t="s">
        <v>14</v>
      </c>
      <c r="CG104" s="185">
        <v>44316</v>
      </c>
      <c r="CH104" s="183" t="s">
        <v>8119</v>
      </c>
      <c r="CI104" s="184" t="e">
        <v>#N/A</v>
      </c>
      <c r="CJ104" s="184" t="e">
        <v>#N/A</v>
      </c>
      <c r="CK104" s="184" t="e">
        <v>#N/A</v>
      </c>
      <c r="CL104" s="184" t="e">
        <v>#N/A</v>
      </c>
      <c r="CM104" s="184" t="e">
        <v>#N/A</v>
      </c>
      <c r="CN104" s="184" t="e">
        <v>#N/A</v>
      </c>
      <c r="CO104" s="186" t="e">
        <v>#N/A</v>
      </c>
      <c r="CP104" s="184" t="s">
        <v>3977</v>
      </c>
      <c r="CQ104" s="177">
        <v>0</v>
      </c>
      <c r="CR104" s="177" t="s">
        <v>14</v>
      </c>
      <c r="CS104" s="177" t="s">
        <v>14</v>
      </c>
      <c r="CT104" s="177" t="s">
        <v>14</v>
      </c>
      <c r="CU104" s="177" t="s">
        <v>14</v>
      </c>
      <c r="CV104" s="177" t="s">
        <v>14</v>
      </c>
      <c r="CW104" s="174">
        <v>44316</v>
      </c>
      <c r="CX104" s="184" t="s">
        <v>6441</v>
      </c>
      <c r="CY104" s="181">
        <v>594000</v>
      </c>
      <c r="CZ104" s="181" t="s">
        <v>6428</v>
      </c>
      <c r="DA104" s="181" t="s">
        <v>21</v>
      </c>
      <c r="DB104" s="181">
        <v>2</v>
      </c>
      <c r="DC104" s="181" t="s">
        <v>6440</v>
      </c>
      <c r="DD104" s="181" t="s">
        <v>6429</v>
      </c>
      <c r="DE104" s="187">
        <v>44403</v>
      </c>
      <c r="DF104" s="183" t="s">
        <v>6443</v>
      </c>
      <c r="DG104" s="173">
        <v>272000</v>
      </c>
      <c r="DH104" s="177" t="s">
        <v>6428</v>
      </c>
      <c r="DI104" s="177" t="s">
        <v>21</v>
      </c>
      <c r="DJ104" s="177">
        <v>2</v>
      </c>
      <c r="DK104" s="177" t="s">
        <v>6442</v>
      </c>
      <c r="DL104" s="177" t="s">
        <v>6429</v>
      </c>
      <c r="DM104" s="174">
        <v>44403</v>
      </c>
      <c r="DN104" s="184" t="s">
        <v>6444</v>
      </c>
      <c r="DO104" s="181">
        <v>972000</v>
      </c>
      <c r="DP104" s="184" t="s">
        <v>6428</v>
      </c>
      <c r="DQ104" s="184" t="s">
        <v>21</v>
      </c>
      <c r="DR104" s="184">
        <v>2</v>
      </c>
      <c r="DS104" s="184" t="s">
        <v>5433</v>
      </c>
      <c r="DT104" s="184" t="s">
        <v>6429</v>
      </c>
      <c r="DU104" s="185">
        <v>44403</v>
      </c>
      <c r="DV104" s="183" t="s">
        <v>6445</v>
      </c>
      <c r="DW104" s="173">
        <v>594000</v>
      </c>
      <c r="DX104" s="177" t="s">
        <v>6428</v>
      </c>
      <c r="DY104" s="177" t="s">
        <v>21</v>
      </c>
      <c r="DZ104" s="177">
        <v>2</v>
      </c>
      <c r="EA104" s="177" t="s">
        <v>6440</v>
      </c>
      <c r="EB104" s="177" t="s">
        <v>6429</v>
      </c>
      <c r="EC104" s="174">
        <v>44403</v>
      </c>
      <c r="ED104" s="184" t="s">
        <v>6447</v>
      </c>
      <c r="EE104" s="181">
        <v>0</v>
      </c>
      <c r="EF104" s="184" t="s">
        <v>6428</v>
      </c>
      <c r="EG104" s="184" t="s">
        <v>21</v>
      </c>
      <c r="EH104" s="184">
        <v>2</v>
      </c>
      <c r="EI104" s="184" t="s">
        <v>6446</v>
      </c>
      <c r="EJ104" s="184" t="s">
        <v>6429</v>
      </c>
      <c r="EK104" s="185">
        <v>44403</v>
      </c>
      <c r="EL104" s="183" t="s">
        <v>6449</v>
      </c>
      <c r="EM104" s="173">
        <v>0</v>
      </c>
      <c r="EN104" s="177" t="s">
        <v>6428</v>
      </c>
      <c r="EO104" s="177" t="s">
        <v>21</v>
      </c>
      <c r="EP104" s="177">
        <v>2</v>
      </c>
      <c r="EQ104" s="177" t="s">
        <v>6448</v>
      </c>
      <c r="ER104" s="177" t="s">
        <v>6429</v>
      </c>
      <c r="ES104" s="174">
        <v>44403</v>
      </c>
      <c r="ET104" s="184" t="s">
        <v>6439</v>
      </c>
      <c r="EU104" s="184">
        <v>1168</v>
      </c>
      <c r="EV104" s="184" t="s">
        <v>6399</v>
      </c>
      <c r="EW104" s="184" t="s">
        <v>21</v>
      </c>
      <c r="EX104" s="184">
        <v>2</v>
      </c>
      <c r="EY104" s="184" t="s">
        <v>6400</v>
      </c>
      <c r="EZ104" s="184" t="s">
        <v>2260</v>
      </c>
      <c r="FA104" s="185">
        <v>44403</v>
      </c>
      <c r="FB104" s="183" t="s">
        <v>3981</v>
      </c>
      <c r="FC104" s="177">
        <v>2</v>
      </c>
      <c r="FD104" s="177" t="s">
        <v>3978</v>
      </c>
      <c r="FE104" s="177" t="s">
        <v>21</v>
      </c>
      <c r="FF104" s="177">
        <v>2</v>
      </c>
      <c r="FG104" s="177" t="s">
        <v>3980</v>
      </c>
      <c r="FH104" s="177" t="s">
        <v>3979</v>
      </c>
      <c r="FI104" s="174">
        <v>44316</v>
      </c>
      <c r="FJ104" s="183" t="s">
        <v>3982</v>
      </c>
      <c r="FK104" s="184">
        <v>0</v>
      </c>
      <c r="FL104" s="184" t="s">
        <v>14</v>
      </c>
      <c r="FM104" s="184" t="s">
        <v>14</v>
      </c>
      <c r="FN104" s="184" t="s">
        <v>14</v>
      </c>
      <c r="FO104" s="184" t="s">
        <v>14</v>
      </c>
      <c r="FP104" s="181" t="s">
        <v>14</v>
      </c>
      <c r="FQ104" s="182">
        <v>44316</v>
      </c>
      <c r="FR104" s="183" t="s">
        <v>3983</v>
      </c>
      <c r="FS104" s="177">
        <v>0</v>
      </c>
      <c r="FT104" s="177" t="s">
        <v>14</v>
      </c>
      <c r="FU104" s="177" t="s">
        <v>14</v>
      </c>
      <c r="FV104" s="177" t="s">
        <v>14</v>
      </c>
      <c r="FW104" s="177" t="s">
        <v>14</v>
      </c>
      <c r="FX104" s="177" t="s">
        <v>14</v>
      </c>
      <c r="FY104" s="174">
        <v>44316</v>
      </c>
      <c r="FZ104" s="184" t="s">
        <v>4609</v>
      </c>
      <c r="GA104" s="184">
        <v>2</v>
      </c>
      <c r="GB104" s="184" t="s">
        <v>4078</v>
      </c>
      <c r="GC104" s="184" t="s">
        <v>21</v>
      </c>
      <c r="GD104" s="184">
        <v>2</v>
      </c>
      <c r="GE104" s="184" t="s">
        <v>14</v>
      </c>
      <c r="GF104" s="184" t="s">
        <v>14</v>
      </c>
      <c r="GG104" s="185">
        <v>44353</v>
      </c>
      <c r="GH104" s="183" t="s">
        <v>4615</v>
      </c>
      <c r="GI104" s="177">
        <v>2</v>
      </c>
      <c r="GJ104" s="177" t="s">
        <v>4078</v>
      </c>
      <c r="GK104" s="177" t="s">
        <v>21</v>
      </c>
      <c r="GL104" s="177">
        <v>2</v>
      </c>
      <c r="GM104" s="177" t="s">
        <v>14</v>
      </c>
      <c r="GN104" s="177" t="s">
        <v>14</v>
      </c>
      <c r="GO104" s="174">
        <v>44353</v>
      </c>
      <c r="GP104" s="184" t="s">
        <v>4610</v>
      </c>
      <c r="GQ104" s="184">
        <v>1</v>
      </c>
      <c r="GR104" s="184" t="s">
        <v>4078</v>
      </c>
      <c r="GS104" s="184" t="s">
        <v>21</v>
      </c>
      <c r="GT104" s="184">
        <v>2</v>
      </c>
      <c r="GU104" s="184" t="s">
        <v>14</v>
      </c>
      <c r="GV104" s="184" t="s">
        <v>14</v>
      </c>
      <c r="GW104" s="185">
        <v>44353</v>
      </c>
      <c r="GX104" s="183" t="s">
        <v>4616</v>
      </c>
      <c r="GY104" s="177">
        <v>1</v>
      </c>
      <c r="GZ104" s="177" t="s">
        <v>4078</v>
      </c>
      <c r="HA104" s="177" t="s">
        <v>21</v>
      </c>
      <c r="HB104" s="177">
        <v>2</v>
      </c>
      <c r="HC104" s="177" t="s">
        <v>14</v>
      </c>
      <c r="HD104" s="177" t="s">
        <v>14</v>
      </c>
      <c r="HE104" s="174">
        <v>44353</v>
      </c>
      <c r="HF104" s="184" t="s">
        <v>4608</v>
      </c>
      <c r="HG104" s="184">
        <v>1</v>
      </c>
      <c r="HH104" s="184" t="s">
        <v>4078</v>
      </c>
      <c r="HI104" s="184" t="s">
        <v>21</v>
      </c>
      <c r="HJ104" s="184">
        <v>2</v>
      </c>
      <c r="HK104" s="184" t="s">
        <v>14</v>
      </c>
      <c r="HL104" s="184" t="s">
        <v>14</v>
      </c>
      <c r="HM104" s="185">
        <v>44353</v>
      </c>
      <c r="HN104" s="183" t="s">
        <v>4614</v>
      </c>
      <c r="HO104" s="177">
        <v>2</v>
      </c>
      <c r="HP104" s="177" t="s">
        <v>4078</v>
      </c>
      <c r="HQ104" s="177" t="s">
        <v>21</v>
      </c>
      <c r="HR104" s="177">
        <v>2</v>
      </c>
      <c r="HS104" s="177" t="s">
        <v>14</v>
      </c>
      <c r="HT104" s="177" t="s">
        <v>14</v>
      </c>
      <c r="HU104" s="174">
        <v>44353</v>
      </c>
      <c r="HV104" s="184" t="s">
        <v>4611</v>
      </c>
      <c r="HW104" s="184">
        <v>3</v>
      </c>
      <c r="HX104" s="184" t="s">
        <v>4078</v>
      </c>
      <c r="HY104" s="184" t="s">
        <v>21</v>
      </c>
      <c r="HZ104" s="184">
        <v>2</v>
      </c>
      <c r="IA104" s="184" t="s">
        <v>14</v>
      </c>
      <c r="IB104" s="184" t="s">
        <v>14</v>
      </c>
      <c r="IC104" s="185">
        <v>44353</v>
      </c>
      <c r="ID104" s="183" t="s">
        <v>4613</v>
      </c>
      <c r="IE104" s="177">
        <v>1</v>
      </c>
      <c r="IF104" s="177" t="s">
        <v>4078</v>
      </c>
      <c r="IG104" s="177" t="s">
        <v>21</v>
      </c>
      <c r="IH104" s="177">
        <v>2</v>
      </c>
      <c r="II104" s="177" t="s">
        <v>14</v>
      </c>
      <c r="IJ104" s="177" t="s">
        <v>14</v>
      </c>
      <c r="IK104" s="174">
        <v>44353</v>
      </c>
      <c r="IL104" s="184" t="s">
        <v>4612</v>
      </c>
      <c r="IM104" s="184">
        <v>1</v>
      </c>
      <c r="IN104" s="184" t="s">
        <v>4078</v>
      </c>
      <c r="IO104" s="184" t="s">
        <v>21</v>
      </c>
      <c r="IP104" s="184">
        <v>2</v>
      </c>
      <c r="IQ104" s="184" t="s">
        <v>14</v>
      </c>
      <c r="IR104" s="184" t="s">
        <v>14</v>
      </c>
      <c r="IS104" s="185">
        <v>44353</v>
      </c>
    </row>
    <row r="105" spans="1:253" s="179" customFormat="1" ht="12.75" customHeight="1" x14ac:dyDescent="0.2">
      <c r="A105" s="179" t="s">
        <v>52</v>
      </c>
      <c r="B105" s="179" t="s">
        <v>7716</v>
      </c>
      <c r="C105" s="179" t="s">
        <v>53</v>
      </c>
      <c r="D105" s="179" t="s">
        <v>54</v>
      </c>
      <c r="E105" s="179" t="s">
        <v>7360</v>
      </c>
      <c r="F105" s="179" t="s">
        <v>3153</v>
      </c>
      <c r="G105" s="172">
        <v>16709000</v>
      </c>
      <c r="H105" s="173" t="s">
        <v>3150</v>
      </c>
      <c r="I105" s="173" t="s">
        <v>21</v>
      </c>
      <c r="J105" s="173">
        <v>2</v>
      </c>
      <c r="K105" s="173" t="s">
        <v>3152</v>
      </c>
      <c r="L105" s="173" t="s">
        <v>3151</v>
      </c>
      <c r="M105" s="174">
        <v>44225</v>
      </c>
      <c r="N105" s="183" t="s">
        <v>2288</v>
      </c>
      <c r="O105" s="175">
        <v>192530</v>
      </c>
      <c r="P105" s="175" t="s">
        <v>2279</v>
      </c>
      <c r="Q105" s="175" t="s">
        <v>41</v>
      </c>
      <c r="R105" s="175">
        <v>1</v>
      </c>
      <c r="S105" s="175" t="s">
        <v>2287</v>
      </c>
      <c r="T105" s="175" t="s">
        <v>2286</v>
      </c>
      <c r="U105" s="176">
        <v>44109</v>
      </c>
      <c r="V105" s="183" t="s">
        <v>3154</v>
      </c>
      <c r="W105" s="173">
        <v>16709000</v>
      </c>
      <c r="X105" s="173" t="s">
        <v>3150</v>
      </c>
      <c r="Y105" s="173" t="s">
        <v>21</v>
      </c>
      <c r="Z105" s="173">
        <v>2</v>
      </c>
      <c r="AA105" s="173" t="s">
        <v>3152</v>
      </c>
      <c r="AB105" s="173" t="s">
        <v>3151</v>
      </c>
      <c r="AC105" s="174">
        <v>44225</v>
      </c>
      <c r="AD105" s="183" t="s">
        <v>3158</v>
      </c>
      <c r="AE105" s="181">
        <v>3188000</v>
      </c>
      <c r="AF105" s="181" t="s">
        <v>3155</v>
      </c>
      <c r="AG105" s="181" t="s">
        <v>21</v>
      </c>
      <c r="AH105" s="181">
        <v>2</v>
      </c>
      <c r="AI105" s="181" t="s">
        <v>3157</v>
      </c>
      <c r="AJ105" s="181" t="s">
        <v>3156</v>
      </c>
      <c r="AK105" s="182">
        <v>44225</v>
      </c>
      <c r="AL105" s="183" t="s">
        <v>1656</v>
      </c>
      <c r="AM105" s="173" t="s">
        <v>14</v>
      </c>
      <c r="AN105" s="173" t="s">
        <v>14</v>
      </c>
      <c r="AO105" s="173" t="s">
        <v>14</v>
      </c>
      <c r="AP105" s="173" t="s">
        <v>14</v>
      </c>
      <c r="AQ105" s="173" t="s">
        <v>1655</v>
      </c>
      <c r="AR105" s="173" t="s">
        <v>14</v>
      </c>
      <c r="AS105" s="174">
        <v>43811</v>
      </c>
      <c r="AT105" s="184" t="s">
        <v>69</v>
      </c>
      <c r="AU105" s="181">
        <v>0</v>
      </c>
      <c r="AV105" s="181">
        <v>0</v>
      </c>
      <c r="AW105" s="181" t="s">
        <v>21</v>
      </c>
      <c r="AX105" s="181">
        <v>2</v>
      </c>
      <c r="AY105" s="181">
        <v>0</v>
      </c>
      <c r="AZ105" s="181">
        <v>0</v>
      </c>
      <c r="BA105" s="182">
        <v>43489</v>
      </c>
      <c r="BB105" s="183" t="s">
        <v>67</v>
      </c>
      <c r="BC105" s="173">
        <v>0</v>
      </c>
      <c r="BD105" s="173">
        <v>0</v>
      </c>
      <c r="BE105" s="173" t="s">
        <v>21</v>
      </c>
      <c r="BF105" s="173">
        <v>2</v>
      </c>
      <c r="BG105" s="173">
        <v>0</v>
      </c>
      <c r="BH105" s="173">
        <v>0</v>
      </c>
      <c r="BI105" s="174">
        <v>43489</v>
      </c>
      <c r="BJ105" s="184" t="s">
        <v>65</v>
      </c>
      <c r="BK105" s="184">
        <v>0</v>
      </c>
      <c r="BL105" s="184">
        <v>0</v>
      </c>
      <c r="BM105" s="184" t="s">
        <v>21</v>
      </c>
      <c r="BN105" s="184">
        <v>2</v>
      </c>
      <c r="BO105" s="184">
        <v>0</v>
      </c>
      <c r="BP105" s="181">
        <v>0</v>
      </c>
      <c r="BQ105" s="185">
        <v>43489</v>
      </c>
      <c r="BR105" s="183" t="s">
        <v>55</v>
      </c>
      <c r="BS105" s="177">
        <v>0</v>
      </c>
      <c r="BT105" s="177">
        <v>0</v>
      </c>
      <c r="BU105" s="177" t="s">
        <v>21</v>
      </c>
      <c r="BV105" s="177">
        <v>2</v>
      </c>
      <c r="BW105" s="177">
        <v>0</v>
      </c>
      <c r="BX105" s="177">
        <v>0</v>
      </c>
      <c r="BY105" s="174">
        <v>43489</v>
      </c>
      <c r="BZ105" s="184" t="s">
        <v>56</v>
      </c>
      <c r="CA105" s="184">
        <v>0</v>
      </c>
      <c r="CB105" s="184">
        <v>0</v>
      </c>
      <c r="CC105" s="184" t="s">
        <v>21</v>
      </c>
      <c r="CD105" s="184">
        <v>2</v>
      </c>
      <c r="CE105" s="184">
        <v>0</v>
      </c>
      <c r="CF105" s="184">
        <v>0</v>
      </c>
      <c r="CG105" s="185">
        <v>43489</v>
      </c>
      <c r="CH105" s="183" t="s">
        <v>8120</v>
      </c>
      <c r="CI105" s="184" t="e">
        <v>#N/A</v>
      </c>
      <c r="CJ105" s="184" t="e">
        <v>#N/A</v>
      </c>
      <c r="CK105" s="184" t="e">
        <v>#N/A</v>
      </c>
      <c r="CL105" s="184" t="e">
        <v>#N/A</v>
      </c>
      <c r="CM105" s="184" t="e">
        <v>#N/A</v>
      </c>
      <c r="CN105" s="184" t="e">
        <v>#N/A</v>
      </c>
      <c r="CO105" s="186" t="e">
        <v>#N/A</v>
      </c>
      <c r="CP105" s="184" t="s">
        <v>61</v>
      </c>
      <c r="CQ105" s="177" t="s">
        <v>14</v>
      </c>
      <c r="CR105" s="177">
        <v>0</v>
      </c>
      <c r="CS105" s="177" t="s">
        <v>59</v>
      </c>
      <c r="CT105" s="177">
        <v>3</v>
      </c>
      <c r="CU105" s="177" t="s">
        <v>60</v>
      </c>
      <c r="CV105" s="177">
        <v>0</v>
      </c>
      <c r="CW105" s="174">
        <v>43489</v>
      </c>
      <c r="CX105" s="184" t="s">
        <v>3160</v>
      </c>
      <c r="CY105" s="181">
        <v>511000</v>
      </c>
      <c r="CZ105" s="181" t="s">
        <v>3155</v>
      </c>
      <c r="DA105" s="181" t="s">
        <v>21</v>
      </c>
      <c r="DB105" s="181">
        <v>2</v>
      </c>
      <c r="DC105" s="181" t="s">
        <v>3159</v>
      </c>
      <c r="DD105" s="181" t="s">
        <v>3156</v>
      </c>
      <c r="DE105" s="187">
        <v>44225</v>
      </c>
      <c r="DF105" s="183" t="s">
        <v>3161</v>
      </c>
      <c r="DG105" s="173">
        <v>13521000</v>
      </c>
      <c r="DH105" s="177" t="s">
        <v>3155</v>
      </c>
      <c r="DI105" s="177" t="s">
        <v>21</v>
      </c>
      <c r="DJ105" s="177">
        <v>2</v>
      </c>
      <c r="DK105" s="177" t="s">
        <v>3159</v>
      </c>
      <c r="DL105" s="177" t="s">
        <v>3156</v>
      </c>
      <c r="DM105" s="174">
        <v>44225</v>
      </c>
      <c r="DN105" s="184" t="s">
        <v>3162</v>
      </c>
      <c r="DO105" s="181">
        <v>2676000</v>
      </c>
      <c r="DP105" s="184" t="s">
        <v>3155</v>
      </c>
      <c r="DQ105" s="184" t="s">
        <v>21</v>
      </c>
      <c r="DR105" s="184">
        <v>2</v>
      </c>
      <c r="DS105" s="184" t="s">
        <v>3159</v>
      </c>
      <c r="DT105" s="184" t="s">
        <v>3156</v>
      </c>
      <c r="DU105" s="185">
        <v>44225</v>
      </c>
      <c r="DV105" s="183" t="s">
        <v>3163</v>
      </c>
      <c r="DW105" s="173">
        <v>498000</v>
      </c>
      <c r="DX105" s="177" t="s">
        <v>3155</v>
      </c>
      <c r="DY105" s="177" t="s">
        <v>21</v>
      </c>
      <c r="DZ105" s="177">
        <v>2</v>
      </c>
      <c r="EA105" s="177" t="s">
        <v>3159</v>
      </c>
      <c r="EB105" s="177" t="s">
        <v>3156</v>
      </c>
      <c r="EC105" s="174">
        <v>44225</v>
      </c>
      <c r="ED105" s="184" t="s">
        <v>3164</v>
      </c>
      <c r="EE105" s="181">
        <v>13000</v>
      </c>
      <c r="EF105" s="184" t="s">
        <v>3155</v>
      </c>
      <c r="EG105" s="184" t="s">
        <v>21</v>
      </c>
      <c r="EH105" s="184">
        <v>2</v>
      </c>
      <c r="EI105" s="184" t="s">
        <v>3159</v>
      </c>
      <c r="EJ105" s="184" t="s">
        <v>3156</v>
      </c>
      <c r="EK105" s="185">
        <v>44225</v>
      </c>
      <c r="EL105" s="183" t="s">
        <v>3165</v>
      </c>
      <c r="EM105" s="173">
        <v>0</v>
      </c>
      <c r="EN105" s="177" t="s">
        <v>3155</v>
      </c>
      <c r="EO105" s="177" t="s">
        <v>21</v>
      </c>
      <c r="EP105" s="177">
        <v>2</v>
      </c>
      <c r="EQ105" s="177" t="s">
        <v>3159</v>
      </c>
      <c r="ER105" s="177" t="s">
        <v>3156</v>
      </c>
      <c r="ES105" s="174">
        <v>44225</v>
      </c>
      <c r="ET105" s="184" t="s">
        <v>63</v>
      </c>
      <c r="EU105" s="184">
        <v>0</v>
      </c>
      <c r="EV105" s="184">
        <v>0</v>
      </c>
      <c r="EW105" s="184" t="s">
        <v>21</v>
      </c>
      <c r="EX105" s="184">
        <v>2</v>
      </c>
      <c r="EY105" s="184">
        <v>0</v>
      </c>
      <c r="EZ105" s="184">
        <v>0</v>
      </c>
      <c r="FA105" s="185">
        <v>43489</v>
      </c>
      <c r="FB105" s="183" t="s">
        <v>58</v>
      </c>
      <c r="FC105" s="177">
        <v>4</v>
      </c>
      <c r="FD105" s="177">
        <v>0</v>
      </c>
      <c r="FE105" s="177" t="s">
        <v>41</v>
      </c>
      <c r="FF105" s="177">
        <v>1</v>
      </c>
      <c r="FG105" s="177" t="s">
        <v>57</v>
      </c>
      <c r="FH105" s="177">
        <v>0</v>
      </c>
      <c r="FI105" s="174">
        <v>43489</v>
      </c>
      <c r="FJ105" s="183" t="s">
        <v>1057</v>
      </c>
      <c r="FK105" s="184">
        <v>0</v>
      </c>
      <c r="FL105" s="184">
        <v>0</v>
      </c>
      <c r="FM105" s="184" t="s">
        <v>21</v>
      </c>
      <c r="FN105" s="184">
        <v>2</v>
      </c>
      <c r="FO105" s="184">
        <v>0</v>
      </c>
      <c r="FP105" s="181">
        <v>0</v>
      </c>
      <c r="FQ105" s="182">
        <v>43580</v>
      </c>
      <c r="FR105" s="183" t="s">
        <v>1058</v>
      </c>
      <c r="FS105" s="177">
        <v>0</v>
      </c>
      <c r="FT105" s="177">
        <v>0</v>
      </c>
      <c r="FU105" s="177" t="s">
        <v>21</v>
      </c>
      <c r="FV105" s="177">
        <v>2</v>
      </c>
      <c r="FW105" s="177">
        <v>0</v>
      </c>
      <c r="FX105" s="177">
        <v>0</v>
      </c>
      <c r="FY105" s="174">
        <v>43580</v>
      </c>
      <c r="FZ105" s="184" t="s">
        <v>4891</v>
      </c>
      <c r="GA105" s="184">
        <v>1</v>
      </c>
      <c r="GB105" s="184" t="s">
        <v>4078</v>
      </c>
      <c r="GC105" s="184" t="s">
        <v>21</v>
      </c>
      <c r="GD105" s="184">
        <v>2</v>
      </c>
      <c r="GE105" s="184" t="s">
        <v>14</v>
      </c>
      <c r="GF105" s="184" t="s">
        <v>14</v>
      </c>
      <c r="GG105" s="185">
        <v>44356</v>
      </c>
      <c r="GH105" s="183" t="s">
        <v>4897</v>
      </c>
      <c r="GI105" s="177">
        <v>0</v>
      </c>
      <c r="GJ105" s="177" t="s">
        <v>4078</v>
      </c>
      <c r="GK105" s="177" t="s">
        <v>21</v>
      </c>
      <c r="GL105" s="177">
        <v>2</v>
      </c>
      <c r="GM105" s="177" t="s">
        <v>14</v>
      </c>
      <c r="GN105" s="177" t="s">
        <v>14</v>
      </c>
      <c r="GO105" s="174">
        <v>44356</v>
      </c>
      <c r="GP105" s="184" t="s">
        <v>4892</v>
      </c>
      <c r="GQ105" s="184">
        <v>0</v>
      </c>
      <c r="GR105" s="184" t="s">
        <v>4078</v>
      </c>
      <c r="GS105" s="184" t="s">
        <v>21</v>
      </c>
      <c r="GT105" s="184">
        <v>2</v>
      </c>
      <c r="GU105" s="184" t="s">
        <v>14</v>
      </c>
      <c r="GV105" s="184" t="s">
        <v>14</v>
      </c>
      <c r="GW105" s="185">
        <v>44356</v>
      </c>
      <c r="GX105" s="183" t="s">
        <v>4898</v>
      </c>
      <c r="GY105" s="177">
        <v>0</v>
      </c>
      <c r="GZ105" s="177" t="s">
        <v>4078</v>
      </c>
      <c r="HA105" s="177" t="s">
        <v>21</v>
      </c>
      <c r="HB105" s="177">
        <v>2</v>
      </c>
      <c r="HC105" s="177" t="s">
        <v>14</v>
      </c>
      <c r="HD105" s="177" t="s">
        <v>14</v>
      </c>
      <c r="HE105" s="174">
        <v>44356</v>
      </c>
      <c r="HF105" s="184" t="s">
        <v>4890</v>
      </c>
      <c r="HG105" s="184">
        <v>0</v>
      </c>
      <c r="HH105" s="184" t="s">
        <v>4078</v>
      </c>
      <c r="HI105" s="184" t="s">
        <v>21</v>
      </c>
      <c r="HJ105" s="184">
        <v>2</v>
      </c>
      <c r="HK105" s="184" t="s">
        <v>14</v>
      </c>
      <c r="HL105" s="184" t="s">
        <v>14</v>
      </c>
      <c r="HM105" s="185">
        <v>44356</v>
      </c>
      <c r="HN105" s="183" t="s">
        <v>4896</v>
      </c>
      <c r="HO105" s="177">
        <v>2</v>
      </c>
      <c r="HP105" s="177" t="s">
        <v>4078</v>
      </c>
      <c r="HQ105" s="177" t="s">
        <v>21</v>
      </c>
      <c r="HR105" s="177">
        <v>2</v>
      </c>
      <c r="HS105" s="177" t="s">
        <v>14</v>
      </c>
      <c r="HT105" s="177" t="s">
        <v>14</v>
      </c>
      <c r="HU105" s="174">
        <v>44356</v>
      </c>
      <c r="HV105" s="184" t="s">
        <v>4893</v>
      </c>
      <c r="HW105" s="184">
        <v>0</v>
      </c>
      <c r="HX105" s="184" t="s">
        <v>4078</v>
      </c>
      <c r="HY105" s="184" t="s">
        <v>21</v>
      </c>
      <c r="HZ105" s="184">
        <v>2</v>
      </c>
      <c r="IA105" s="184" t="s">
        <v>14</v>
      </c>
      <c r="IB105" s="184" t="s">
        <v>14</v>
      </c>
      <c r="IC105" s="185">
        <v>44356</v>
      </c>
      <c r="ID105" s="183" t="s">
        <v>4895</v>
      </c>
      <c r="IE105" s="177">
        <v>1</v>
      </c>
      <c r="IF105" s="177" t="s">
        <v>4078</v>
      </c>
      <c r="IG105" s="177" t="s">
        <v>21</v>
      </c>
      <c r="IH105" s="177">
        <v>2</v>
      </c>
      <c r="II105" s="177" t="s">
        <v>14</v>
      </c>
      <c r="IJ105" s="177" t="s">
        <v>14</v>
      </c>
      <c r="IK105" s="174">
        <v>44356</v>
      </c>
      <c r="IL105" s="184" t="s">
        <v>4894</v>
      </c>
      <c r="IM105" s="184">
        <v>0</v>
      </c>
      <c r="IN105" s="184" t="s">
        <v>4078</v>
      </c>
      <c r="IO105" s="184" t="s">
        <v>21</v>
      </c>
      <c r="IP105" s="184">
        <v>2</v>
      </c>
      <c r="IQ105" s="184" t="s">
        <v>14</v>
      </c>
      <c r="IR105" s="184" t="s">
        <v>14</v>
      </c>
      <c r="IS105" s="185">
        <v>44356</v>
      </c>
    </row>
    <row r="106" spans="1:253" s="179" customFormat="1" ht="12.75" customHeight="1" x14ac:dyDescent="0.2">
      <c r="A106" s="179" t="s">
        <v>380</v>
      </c>
      <c r="B106" s="179" t="s">
        <v>7672</v>
      </c>
      <c r="C106" s="179" t="s">
        <v>381</v>
      </c>
      <c r="D106" s="179" t="s">
        <v>382</v>
      </c>
      <c r="E106" s="179" t="s">
        <v>7367</v>
      </c>
      <c r="F106" s="179" t="s">
        <v>2400</v>
      </c>
      <c r="G106" s="172">
        <v>6700000</v>
      </c>
      <c r="H106" s="173" t="s">
        <v>2310</v>
      </c>
      <c r="I106" s="173" t="s">
        <v>41</v>
      </c>
      <c r="J106" s="173">
        <v>1</v>
      </c>
      <c r="K106" s="173" t="s">
        <v>2399</v>
      </c>
      <c r="L106" s="173" t="s">
        <v>2311</v>
      </c>
      <c r="M106" s="174">
        <v>44110</v>
      </c>
      <c r="N106" s="183" t="s">
        <v>2420</v>
      </c>
      <c r="O106" s="175">
        <v>20720</v>
      </c>
      <c r="P106" s="175" t="s">
        <v>2418</v>
      </c>
      <c r="Q106" s="175" t="s">
        <v>41</v>
      </c>
      <c r="R106" s="175">
        <v>1</v>
      </c>
      <c r="S106" s="175" t="s">
        <v>2410</v>
      </c>
      <c r="T106" s="175" t="s">
        <v>2419</v>
      </c>
      <c r="U106" s="176">
        <v>44111</v>
      </c>
      <c r="V106" s="183" t="s">
        <v>2397</v>
      </c>
      <c r="W106" s="173">
        <v>6700000</v>
      </c>
      <c r="X106" s="173" t="s">
        <v>2310</v>
      </c>
      <c r="Y106" s="173" t="s">
        <v>41</v>
      </c>
      <c r="Z106" s="173">
        <v>1</v>
      </c>
      <c r="AA106" s="173" t="s">
        <v>2396</v>
      </c>
      <c r="AB106" s="173" t="s">
        <v>2311</v>
      </c>
      <c r="AC106" s="174">
        <v>44110</v>
      </c>
      <c r="AD106" s="183" t="s">
        <v>2392</v>
      </c>
      <c r="AE106" s="181">
        <v>1400000</v>
      </c>
      <c r="AF106" s="181" t="s">
        <v>2310</v>
      </c>
      <c r="AG106" s="181" t="s">
        <v>21</v>
      </c>
      <c r="AH106" s="181">
        <v>2</v>
      </c>
      <c r="AI106" s="181" t="s">
        <v>2391</v>
      </c>
      <c r="AJ106" s="181" t="s">
        <v>2311</v>
      </c>
      <c r="AK106" s="182">
        <v>44110</v>
      </c>
      <c r="AL106" s="183" t="s">
        <v>2395</v>
      </c>
      <c r="AM106" s="173">
        <v>454000</v>
      </c>
      <c r="AN106" s="173" t="s">
        <v>2320</v>
      </c>
      <c r="AO106" s="173" t="s">
        <v>21</v>
      </c>
      <c r="AP106" s="173">
        <v>2</v>
      </c>
      <c r="AQ106" s="173" t="s">
        <v>2394</v>
      </c>
      <c r="AR106" s="173" t="s">
        <v>2393</v>
      </c>
      <c r="AS106" s="174">
        <v>44110</v>
      </c>
      <c r="AT106" s="184" t="s">
        <v>386</v>
      </c>
      <c r="AU106" s="181" t="s">
        <v>14</v>
      </c>
      <c r="AV106" s="181">
        <v>0</v>
      </c>
      <c r="AW106" s="181" t="s">
        <v>21</v>
      </c>
      <c r="AX106" s="181">
        <v>2</v>
      </c>
      <c r="AY106" s="181">
        <v>0</v>
      </c>
      <c r="AZ106" s="181">
        <v>0</v>
      </c>
      <c r="BA106" s="182">
        <v>43509</v>
      </c>
      <c r="BB106" s="183" t="s">
        <v>2390</v>
      </c>
      <c r="BC106" s="173">
        <v>2304</v>
      </c>
      <c r="BD106" s="173" t="s">
        <v>2388</v>
      </c>
      <c r="BE106" s="173" t="s">
        <v>21</v>
      </c>
      <c r="BF106" s="173">
        <v>2</v>
      </c>
      <c r="BG106" s="173" t="s">
        <v>2389</v>
      </c>
      <c r="BH106" s="173" t="s">
        <v>2315</v>
      </c>
      <c r="BI106" s="174">
        <v>44110</v>
      </c>
      <c r="BJ106" s="184" t="s">
        <v>2890</v>
      </c>
      <c r="BK106" s="184">
        <v>736</v>
      </c>
      <c r="BL106" s="184" t="s">
        <v>2888</v>
      </c>
      <c r="BM106" s="184" t="s">
        <v>59</v>
      </c>
      <c r="BN106" s="184">
        <v>3</v>
      </c>
      <c r="BO106" s="184" t="s">
        <v>2889</v>
      </c>
      <c r="BP106" s="181" t="s">
        <v>2385</v>
      </c>
      <c r="BQ106" s="185">
        <v>44224</v>
      </c>
      <c r="BR106" s="183" t="s">
        <v>383</v>
      </c>
      <c r="BS106" s="177" t="s">
        <v>14</v>
      </c>
      <c r="BT106" s="177">
        <v>0</v>
      </c>
      <c r="BU106" s="177" t="s">
        <v>21</v>
      </c>
      <c r="BV106" s="177">
        <v>2</v>
      </c>
      <c r="BW106" s="177">
        <v>0</v>
      </c>
      <c r="BX106" s="177">
        <v>0</v>
      </c>
      <c r="BY106" s="174">
        <v>43509</v>
      </c>
      <c r="BZ106" s="184" t="s">
        <v>384</v>
      </c>
      <c r="CA106" s="184" t="s">
        <v>14</v>
      </c>
      <c r="CB106" s="184">
        <v>0</v>
      </c>
      <c r="CC106" s="184" t="s">
        <v>14</v>
      </c>
      <c r="CD106" s="184" t="s">
        <v>14</v>
      </c>
      <c r="CE106" s="184">
        <v>0</v>
      </c>
      <c r="CF106" s="184">
        <v>0</v>
      </c>
      <c r="CG106" s="185">
        <v>43509</v>
      </c>
      <c r="CH106" s="183" t="s">
        <v>8121</v>
      </c>
      <c r="CI106" s="184" t="e">
        <v>#N/A</v>
      </c>
      <c r="CJ106" s="184" t="e">
        <v>#N/A</v>
      </c>
      <c r="CK106" s="184" t="e">
        <v>#N/A</v>
      </c>
      <c r="CL106" s="184" t="e">
        <v>#N/A</v>
      </c>
      <c r="CM106" s="184" t="e">
        <v>#N/A</v>
      </c>
      <c r="CN106" s="184" t="e">
        <v>#N/A</v>
      </c>
      <c r="CO106" s="186" t="e">
        <v>#N/A</v>
      </c>
      <c r="CP106" s="184" t="s">
        <v>1385</v>
      </c>
      <c r="CQ106" s="177" t="s">
        <v>14</v>
      </c>
      <c r="CR106" s="177" t="s">
        <v>14</v>
      </c>
      <c r="CS106" s="177" t="s">
        <v>14</v>
      </c>
      <c r="CT106" s="177" t="s">
        <v>14</v>
      </c>
      <c r="CU106" s="177" t="s">
        <v>1384</v>
      </c>
      <c r="CV106" s="177" t="s">
        <v>1383</v>
      </c>
      <c r="CW106" s="174">
        <v>43731</v>
      </c>
      <c r="CX106" s="184" t="s">
        <v>2398</v>
      </c>
      <c r="CY106" s="181">
        <v>643000</v>
      </c>
      <c r="CZ106" s="181" t="s">
        <v>2891</v>
      </c>
      <c r="DA106" s="181" t="s">
        <v>21</v>
      </c>
      <c r="DB106" s="181">
        <v>2</v>
      </c>
      <c r="DC106" s="181" t="s">
        <v>2893</v>
      </c>
      <c r="DD106" s="181" t="s">
        <v>2892</v>
      </c>
      <c r="DE106" s="187">
        <v>44224</v>
      </c>
      <c r="DF106" s="183" t="s">
        <v>2894</v>
      </c>
      <c r="DG106" s="173">
        <v>5300000</v>
      </c>
      <c r="DH106" s="177" t="s">
        <v>2891</v>
      </c>
      <c r="DI106" s="177" t="s">
        <v>21</v>
      </c>
      <c r="DJ106" s="177">
        <v>2</v>
      </c>
      <c r="DK106" s="177" t="s">
        <v>2893</v>
      </c>
      <c r="DL106" s="177" t="s">
        <v>2892</v>
      </c>
      <c r="DM106" s="174">
        <v>44224</v>
      </c>
      <c r="DN106" s="184" t="s">
        <v>2895</v>
      </c>
      <c r="DO106" s="181">
        <v>757000</v>
      </c>
      <c r="DP106" s="184" t="s">
        <v>2891</v>
      </c>
      <c r="DQ106" s="184" t="s">
        <v>21</v>
      </c>
      <c r="DR106" s="184">
        <v>2</v>
      </c>
      <c r="DS106" s="184" t="s">
        <v>2893</v>
      </c>
      <c r="DT106" s="184" t="s">
        <v>2892</v>
      </c>
      <c r="DU106" s="185">
        <v>44224</v>
      </c>
      <c r="DV106" s="183" t="s">
        <v>2896</v>
      </c>
      <c r="DW106" s="173">
        <v>548000</v>
      </c>
      <c r="DX106" s="177" t="s">
        <v>2891</v>
      </c>
      <c r="DY106" s="177" t="s">
        <v>21</v>
      </c>
      <c r="DZ106" s="177">
        <v>2</v>
      </c>
      <c r="EA106" s="177" t="s">
        <v>2893</v>
      </c>
      <c r="EB106" s="177" t="s">
        <v>2892</v>
      </c>
      <c r="EC106" s="174">
        <v>44224</v>
      </c>
      <c r="ED106" s="184" t="s">
        <v>2897</v>
      </c>
      <c r="EE106" s="181">
        <v>95000</v>
      </c>
      <c r="EF106" s="184" t="s">
        <v>2891</v>
      </c>
      <c r="EG106" s="184" t="s">
        <v>21</v>
      </c>
      <c r="EH106" s="184">
        <v>2</v>
      </c>
      <c r="EI106" s="184" t="s">
        <v>2893</v>
      </c>
      <c r="EJ106" s="184" t="s">
        <v>2892</v>
      </c>
      <c r="EK106" s="185">
        <v>44224</v>
      </c>
      <c r="EL106" s="183" t="s">
        <v>2383</v>
      </c>
      <c r="EM106" s="173">
        <v>0</v>
      </c>
      <c r="EN106" s="177" t="s">
        <v>2380</v>
      </c>
      <c r="EO106" s="177" t="s">
        <v>21</v>
      </c>
      <c r="EP106" s="177">
        <v>2</v>
      </c>
      <c r="EQ106" s="177" t="s">
        <v>2382</v>
      </c>
      <c r="ER106" s="177" t="s">
        <v>2381</v>
      </c>
      <c r="ES106" s="174">
        <v>44110</v>
      </c>
      <c r="ET106" s="184" t="s">
        <v>2387</v>
      </c>
      <c r="EU106" s="184">
        <v>399</v>
      </c>
      <c r="EV106" s="184" t="s">
        <v>2384</v>
      </c>
      <c r="EW106" s="184" t="s">
        <v>59</v>
      </c>
      <c r="EX106" s="184">
        <v>3</v>
      </c>
      <c r="EY106" s="184" t="s">
        <v>2386</v>
      </c>
      <c r="EZ106" s="184" t="s">
        <v>2385</v>
      </c>
      <c r="FA106" s="185">
        <v>44110</v>
      </c>
      <c r="FB106" s="183" t="s">
        <v>385</v>
      </c>
      <c r="FC106" s="177">
        <v>3</v>
      </c>
      <c r="FD106" s="177">
        <v>0</v>
      </c>
      <c r="FE106" s="177" t="s">
        <v>21</v>
      </c>
      <c r="FF106" s="177">
        <v>2</v>
      </c>
      <c r="FG106" s="177" t="s">
        <v>372</v>
      </c>
      <c r="FH106" s="177">
        <v>0</v>
      </c>
      <c r="FI106" s="174">
        <v>43509</v>
      </c>
      <c r="FJ106" s="183" t="s">
        <v>387</v>
      </c>
      <c r="FK106" s="184" t="s">
        <v>14</v>
      </c>
      <c r="FL106" s="184">
        <v>0</v>
      </c>
      <c r="FM106" s="184" t="s">
        <v>21</v>
      </c>
      <c r="FN106" s="184">
        <v>2</v>
      </c>
      <c r="FO106" s="184">
        <v>0</v>
      </c>
      <c r="FP106" s="181">
        <v>0</v>
      </c>
      <c r="FQ106" s="182">
        <v>43509</v>
      </c>
      <c r="FR106" s="183" t="s">
        <v>388</v>
      </c>
      <c r="FS106" s="177" t="s">
        <v>14</v>
      </c>
      <c r="FT106" s="177">
        <v>0</v>
      </c>
      <c r="FU106" s="177" t="s">
        <v>21</v>
      </c>
      <c r="FV106" s="177">
        <v>2</v>
      </c>
      <c r="FW106" s="177">
        <v>0</v>
      </c>
      <c r="FX106" s="177">
        <v>0</v>
      </c>
      <c r="FY106" s="174">
        <v>43509</v>
      </c>
      <c r="FZ106" s="184" t="s">
        <v>4456</v>
      </c>
      <c r="GA106" s="184">
        <v>0</v>
      </c>
      <c r="GB106" s="184" t="s">
        <v>4078</v>
      </c>
      <c r="GC106" s="184" t="s">
        <v>21</v>
      </c>
      <c r="GD106" s="184">
        <v>2</v>
      </c>
      <c r="GE106" s="184" t="s">
        <v>14</v>
      </c>
      <c r="GF106" s="184" t="s">
        <v>14</v>
      </c>
      <c r="GG106" s="185">
        <v>44350</v>
      </c>
      <c r="GH106" s="183" t="s">
        <v>4461</v>
      </c>
      <c r="GI106" s="177">
        <v>3</v>
      </c>
      <c r="GJ106" s="177" t="s">
        <v>4078</v>
      </c>
      <c r="GK106" s="177" t="s">
        <v>21</v>
      </c>
      <c r="GL106" s="177">
        <v>2</v>
      </c>
      <c r="GM106" s="177" t="s">
        <v>14</v>
      </c>
      <c r="GN106" s="177" t="s">
        <v>14</v>
      </c>
      <c r="GO106" s="174">
        <v>44350</v>
      </c>
      <c r="GP106" s="184" t="s">
        <v>4457</v>
      </c>
      <c r="GQ106" s="184">
        <v>1</v>
      </c>
      <c r="GR106" s="184" t="s">
        <v>4078</v>
      </c>
      <c r="GS106" s="184" t="s">
        <v>21</v>
      </c>
      <c r="GT106" s="184">
        <v>2</v>
      </c>
      <c r="GU106" s="184" t="s">
        <v>14</v>
      </c>
      <c r="GV106" s="184" t="s">
        <v>14</v>
      </c>
      <c r="GW106" s="185">
        <v>44350</v>
      </c>
      <c r="GX106" s="183" t="s">
        <v>4462</v>
      </c>
      <c r="GY106" s="177">
        <v>0</v>
      </c>
      <c r="GZ106" s="177" t="s">
        <v>4078</v>
      </c>
      <c r="HA106" s="177" t="s">
        <v>21</v>
      </c>
      <c r="HB106" s="177">
        <v>2</v>
      </c>
      <c r="HC106" s="177" t="s">
        <v>14</v>
      </c>
      <c r="HD106" s="177" t="s">
        <v>14</v>
      </c>
      <c r="HE106" s="174">
        <v>44350</v>
      </c>
      <c r="HF106" s="184" t="s">
        <v>4405</v>
      </c>
      <c r="HG106" s="184">
        <v>0</v>
      </c>
      <c r="HH106" s="184" t="s">
        <v>4078</v>
      </c>
      <c r="HI106" s="184" t="s">
        <v>21</v>
      </c>
      <c r="HJ106" s="184">
        <v>2</v>
      </c>
      <c r="HK106" s="184" t="s">
        <v>14</v>
      </c>
      <c r="HL106" s="184" t="s">
        <v>14</v>
      </c>
      <c r="HM106" s="185">
        <v>44349</v>
      </c>
      <c r="HN106" s="183" t="s">
        <v>4406</v>
      </c>
      <c r="HO106" s="177">
        <v>2</v>
      </c>
      <c r="HP106" s="177" t="s">
        <v>4078</v>
      </c>
      <c r="HQ106" s="177" t="s">
        <v>21</v>
      </c>
      <c r="HR106" s="177">
        <v>2</v>
      </c>
      <c r="HS106" s="177" t="s">
        <v>14</v>
      </c>
      <c r="HT106" s="177" t="s">
        <v>14</v>
      </c>
      <c r="HU106" s="174">
        <v>44349</v>
      </c>
      <c r="HV106" s="184" t="s">
        <v>4458</v>
      </c>
      <c r="HW106" s="184">
        <v>3</v>
      </c>
      <c r="HX106" s="184" t="s">
        <v>4078</v>
      </c>
      <c r="HY106" s="184" t="s">
        <v>21</v>
      </c>
      <c r="HZ106" s="184">
        <v>2</v>
      </c>
      <c r="IA106" s="184" t="s">
        <v>14</v>
      </c>
      <c r="IB106" s="184" t="s">
        <v>14</v>
      </c>
      <c r="IC106" s="185">
        <v>44350</v>
      </c>
      <c r="ID106" s="183" t="s">
        <v>4460</v>
      </c>
      <c r="IE106" s="177">
        <v>0</v>
      </c>
      <c r="IF106" s="177" t="s">
        <v>4078</v>
      </c>
      <c r="IG106" s="177" t="s">
        <v>21</v>
      </c>
      <c r="IH106" s="177">
        <v>2</v>
      </c>
      <c r="II106" s="177" t="s">
        <v>14</v>
      </c>
      <c r="IJ106" s="177" t="s">
        <v>14</v>
      </c>
      <c r="IK106" s="174">
        <v>44350</v>
      </c>
      <c r="IL106" s="184" t="s">
        <v>4459</v>
      </c>
      <c r="IM106" s="184">
        <v>1</v>
      </c>
      <c r="IN106" s="184" t="s">
        <v>4078</v>
      </c>
      <c r="IO106" s="184" t="s">
        <v>21</v>
      </c>
      <c r="IP106" s="184">
        <v>2</v>
      </c>
      <c r="IQ106" s="184" t="s">
        <v>14</v>
      </c>
      <c r="IR106" s="184" t="s">
        <v>14</v>
      </c>
      <c r="IS106" s="185">
        <v>44350</v>
      </c>
    </row>
    <row r="107" spans="1:253" s="179" customFormat="1" ht="12.75" customHeight="1" x14ac:dyDescent="0.2">
      <c r="A107" s="179" t="s">
        <v>165</v>
      </c>
      <c r="B107" s="179" t="s">
        <v>7672</v>
      </c>
      <c r="C107" s="179" t="s">
        <v>166</v>
      </c>
      <c r="D107" s="179" t="s">
        <v>167</v>
      </c>
      <c r="E107" s="179" t="s">
        <v>7368</v>
      </c>
      <c r="F107" s="179" t="s">
        <v>3631</v>
      </c>
      <c r="G107" s="172">
        <v>12300000</v>
      </c>
      <c r="H107" s="173" t="s">
        <v>3628</v>
      </c>
      <c r="I107" s="173" t="s">
        <v>21</v>
      </c>
      <c r="J107" s="173">
        <v>2</v>
      </c>
      <c r="K107" s="173" t="s">
        <v>3630</v>
      </c>
      <c r="L107" s="173" t="s">
        <v>3629</v>
      </c>
      <c r="M107" s="174">
        <v>44279</v>
      </c>
      <c r="N107" s="183" t="s">
        <v>1409</v>
      </c>
      <c r="O107" s="175">
        <v>627340</v>
      </c>
      <c r="P107" s="175" t="s">
        <v>1406</v>
      </c>
      <c r="Q107" s="175" t="s">
        <v>41</v>
      </c>
      <c r="R107" s="175">
        <v>1</v>
      </c>
      <c r="S107" s="175" t="s">
        <v>1408</v>
      </c>
      <c r="T107" s="175" t="s">
        <v>1407</v>
      </c>
      <c r="U107" s="176">
        <v>43759</v>
      </c>
      <c r="V107" s="183" t="s">
        <v>3633</v>
      </c>
      <c r="W107" s="173">
        <v>12300000</v>
      </c>
      <c r="X107" s="173" t="s">
        <v>3628</v>
      </c>
      <c r="Y107" s="173" t="s">
        <v>21</v>
      </c>
      <c r="Z107" s="173">
        <v>2</v>
      </c>
      <c r="AA107" s="173" t="s">
        <v>3632</v>
      </c>
      <c r="AB107" s="173" t="s">
        <v>3629</v>
      </c>
      <c r="AC107" s="174">
        <v>44279</v>
      </c>
      <c r="AD107" s="183" t="s">
        <v>3635</v>
      </c>
      <c r="AE107" s="181">
        <v>12300000</v>
      </c>
      <c r="AF107" s="181" t="s">
        <v>3628</v>
      </c>
      <c r="AG107" s="181" t="s">
        <v>21</v>
      </c>
      <c r="AH107" s="181">
        <v>2</v>
      </c>
      <c r="AI107" s="181" t="s">
        <v>3634</v>
      </c>
      <c r="AJ107" s="181" t="s">
        <v>3629</v>
      </c>
      <c r="AK107" s="182">
        <v>44279</v>
      </c>
      <c r="AL107" s="183" t="s">
        <v>3639</v>
      </c>
      <c r="AM107" s="173">
        <v>4277000</v>
      </c>
      <c r="AN107" s="173" t="s">
        <v>3636</v>
      </c>
      <c r="AO107" s="173" t="s">
        <v>59</v>
      </c>
      <c r="AP107" s="173">
        <v>3</v>
      </c>
      <c r="AQ107" s="173" t="s">
        <v>3638</v>
      </c>
      <c r="AR107" s="173" t="s">
        <v>3637</v>
      </c>
      <c r="AS107" s="174">
        <v>44279</v>
      </c>
      <c r="AT107" s="184" t="s">
        <v>1199</v>
      </c>
      <c r="AU107" s="181" t="s">
        <v>14</v>
      </c>
      <c r="AV107" s="181" t="s">
        <v>1196</v>
      </c>
      <c r="AW107" s="181" t="s">
        <v>14</v>
      </c>
      <c r="AX107" s="181" t="s">
        <v>14</v>
      </c>
      <c r="AY107" s="181" t="s">
        <v>1198</v>
      </c>
      <c r="AZ107" s="181" t="s">
        <v>1197</v>
      </c>
      <c r="BA107" s="182">
        <v>43612</v>
      </c>
      <c r="BB107" s="183" t="s">
        <v>1405</v>
      </c>
      <c r="BC107" s="173" t="s">
        <v>14</v>
      </c>
      <c r="BD107" s="173" t="s">
        <v>14</v>
      </c>
      <c r="BE107" s="173" t="s">
        <v>14</v>
      </c>
      <c r="BF107" s="173" t="s">
        <v>14</v>
      </c>
      <c r="BG107" s="173" t="s">
        <v>14</v>
      </c>
      <c r="BH107" s="173" t="s">
        <v>14</v>
      </c>
      <c r="BI107" s="174">
        <v>43759</v>
      </c>
      <c r="BJ107" s="184" t="s">
        <v>3642</v>
      </c>
      <c r="BK107" s="184">
        <v>1491</v>
      </c>
      <c r="BL107" s="184" t="s">
        <v>3640</v>
      </c>
      <c r="BM107" s="184" t="s">
        <v>59</v>
      </c>
      <c r="BN107" s="184">
        <v>3</v>
      </c>
      <c r="BO107" s="184" t="s">
        <v>3641</v>
      </c>
      <c r="BP107" s="181" t="s">
        <v>720</v>
      </c>
      <c r="BQ107" s="185">
        <v>44279</v>
      </c>
      <c r="BR107" s="183" t="s">
        <v>168</v>
      </c>
      <c r="BS107" s="177" t="s">
        <v>14</v>
      </c>
      <c r="BT107" s="177">
        <v>0</v>
      </c>
      <c r="BU107" s="177" t="s">
        <v>14</v>
      </c>
      <c r="BV107" s="177" t="s">
        <v>14</v>
      </c>
      <c r="BW107" s="177">
        <v>0</v>
      </c>
      <c r="BX107" s="177">
        <v>0</v>
      </c>
      <c r="BY107" s="174">
        <v>43496</v>
      </c>
      <c r="BZ107" s="184" t="s">
        <v>169</v>
      </c>
      <c r="CA107" s="184" t="s">
        <v>14</v>
      </c>
      <c r="CB107" s="184">
        <v>0</v>
      </c>
      <c r="CC107" s="184" t="s">
        <v>14</v>
      </c>
      <c r="CD107" s="184" t="s">
        <v>14</v>
      </c>
      <c r="CE107" s="184">
        <v>0</v>
      </c>
      <c r="CF107" s="184">
        <v>0</v>
      </c>
      <c r="CG107" s="185">
        <v>43496</v>
      </c>
      <c r="CH107" s="183" t="s">
        <v>8122</v>
      </c>
      <c r="CI107" s="184" t="e">
        <v>#N/A</v>
      </c>
      <c r="CJ107" s="184" t="e">
        <v>#N/A</v>
      </c>
      <c r="CK107" s="184" t="e">
        <v>#N/A</v>
      </c>
      <c r="CL107" s="184" t="e">
        <v>#N/A</v>
      </c>
      <c r="CM107" s="184" t="e">
        <v>#N/A</v>
      </c>
      <c r="CN107" s="184" t="e">
        <v>#N/A</v>
      </c>
      <c r="CO107" s="186" t="e">
        <v>#N/A</v>
      </c>
      <c r="CP107" s="184" t="s">
        <v>1404</v>
      </c>
      <c r="CQ107" s="177" t="s">
        <v>14</v>
      </c>
      <c r="CR107" s="177" t="s">
        <v>14</v>
      </c>
      <c r="CS107" s="177" t="s">
        <v>14</v>
      </c>
      <c r="CT107" s="177" t="s">
        <v>14</v>
      </c>
      <c r="CU107" s="177" t="s">
        <v>14</v>
      </c>
      <c r="CV107" s="177" t="s">
        <v>14</v>
      </c>
      <c r="CW107" s="174">
        <v>43759</v>
      </c>
      <c r="CX107" s="184" t="s">
        <v>3643</v>
      </c>
      <c r="CY107" s="181">
        <v>5900000</v>
      </c>
      <c r="CZ107" s="181" t="s">
        <v>3628</v>
      </c>
      <c r="DA107" s="181" t="s">
        <v>21</v>
      </c>
      <c r="DB107" s="181">
        <v>2</v>
      </c>
      <c r="DC107" s="181" t="s">
        <v>3644</v>
      </c>
      <c r="DD107" s="181" t="s">
        <v>3629</v>
      </c>
      <c r="DE107" s="187">
        <v>44279</v>
      </c>
      <c r="DF107" s="183" t="s">
        <v>3645</v>
      </c>
      <c r="DG107" s="173">
        <v>0</v>
      </c>
      <c r="DH107" s="177" t="s">
        <v>3628</v>
      </c>
      <c r="DI107" s="177" t="s">
        <v>21</v>
      </c>
      <c r="DJ107" s="177">
        <v>2</v>
      </c>
      <c r="DK107" s="177" t="s">
        <v>3644</v>
      </c>
      <c r="DL107" s="177" t="s">
        <v>3629</v>
      </c>
      <c r="DM107" s="174">
        <v>44279</v>
      </c>
      <c r="DN107" s="184" t="s">
        <v>3646</v>
      </c>
      <c r="DO107" s="181">
        <v>6400000</v>
      </c>
      <c r="DP107" s="184" t="s">
        <v>3628</v>
      </c>
      <c r="DQ107" s="184" t="s">
        <v>21</v>
      </c>
      <c r="DR107" s="184">
        <v>2</v>
      </c>
      <c r="DS107" s="184" t="s">
        <v>3644</v>
      </c>
      <c r="DT107" s="184" t="s">
        <v>3629</v>
      </c>
      <c r="DU107" s="185">
        <v>44279</v>
      </c>
      <c r="DV107" s="183" t="s">
        <v>3647</v>
      </c>
      <c r="DW107" s="173">
        <v>0</v>
      </c>
      <c r="DX107" s="177" t="s">
        <v>3628</v>
      </c>
      <c r="DY107" s="177" t="s">
        <v>21</v>
      </c>
      <c r="DZ107" s="177">
        <v>2</v>
      </c>
      <c r="EA107" s="177" t="s">
        <v>3644</v>
      </c>
      <c r="EB107" s="177" t="s">
        <v>3629</v>
      </c>
      <c r="EC107" s="174">
        <v>44279</v>
      </c>
      <c r="ED107" s="184" t="s">
        <v>3648</v>
      </c>
      <c r="EE107" s="181">
        <v>5782000</v>
      </c>
      <c r="EF107" s="184" t="s">
        <v>3628</v>
      </c>
      <c r="EG107" s="184" t="s">
        <v>21</v>
      </c>
      <c r="EH107" s="184">
        <v>2</v>
      </c>
      <c r="EI107" s="184" t="s">
        <v>3644</v>
      </c>
      <c r="EJ107" s="184" t="s">
        <v>3629</v>
      </c>
      <c r="EK107" s="185">
        <v>44279</v>
      </c>
      <c r="EL107" s="183" t="s">
        <v>3649</v>
      </c>
      <c r="EM107" s="173">
        <v>118000</v>
      </c>
      <c r="EN107" s="177" t="s">
        <v>3628</v>
      </c>
      <c r="EO107" s="177" t="s">
        <v>21</v>
      </c>
      <c r="EP107" s="177">
        <v>2</v>
      </c>
      <c r="EQ107" s="177" t="s">
        <v>3644</v>
      </c>
      <c r="ER107" s="177" t="s">
        <v>3629</v>
      </c>
      <c r="ES107" s="174">
        <v>44279</v>
      </c>
      <c r="ET107" s="184" t="s">
        <v>2574</v>
      </c>
      <c r="EU107" s="184">
        <v>1479</v>
      </c>
      <c r="EV107" s="184" t="s">
        <v>2571</v>
      </c>
      <c r="EW107" s="184" t="s">
        <v>21</v>
      </c>
      <c r="EX107" s="184">
        <v>2</v>
      </c>
      <c r="EY107" s="184" t="s">
        <v>2573</v>
      </c>
      <c r="EZ107" s="184" t="s">
        <v>2572</v>
      </c>
      <c r="FA107" s="185">
        <v>44164</v>
      </c>
      <c r="FB107" s="183" t="s">
        <v>170</v>
      </c>
      <c r="FC107" s="177">
        <v>5</v>
      </c>
      <c r="FD107" s="177">
        <v>0</v>
      </c>
      <c r="FE107" s="177" t="s">
        <v>41</v>
      </c>
      <c r="FF107" s="177">
        <v>1</v>
      </c>
      <c r="FG107" s="177">
        <v>0</v>
      </c>
      <c r="FH107" s="177">
        <v>0</v>
      </c>
      <c r="FI107" s="174">
        <v>43496</v>
      </c>
      <c r="FJ107" s="183" t="s">
        <v>171</v>
      </c>
      <c r="FK107" s="184" t="s">
        <v>14</v>
      </c>
      <c r="FL107" s="184">
        <v>0</v>
      </c>
      <c r="FM107" s="184" t="s">
        <v>14</v>
      </c>
      <c r="FN107" s="184" t="s">
        <v>14</v>
      </c>
      <c r="FO107" s="184">
        <v>0</v>
      </c>
      <c r="FP107" s="181">
        <v>0</v>
      </c>
      <c r="FQ107" s="182">
        <v>43496</v>
      </c>
      <c r="FR107" s="183" t="s">
        <v>172</v>
      </c>
      <c r="FS107" s="177" t="s">
        <v>14</v>
      </c>
      <c r="FT107" s="177">
        <v>0</v>
      </c>
      <c r="FU107" s="177" t="s">
        <v>14</v>
      </c>
      <c r="FV107" s="177" t="s">
        <v>14</v>
      </c>
      <c r="FW107" s="177">
        <v>0</v>
      </c>
      <c r="FX107" s="177">
        <v>0</v>
      </c>
      <c r="FY107" s="174">
        <v>43496</v>
      </c>
      <c r="FZ107" s="184" t="s">
        <v>4408</v>
      </c>
      <c r="GA107" s="184">
        <v>1</v>
      </c>
      <c r="GB107" s="184" t="s">
        <v>4078</v>
      </c>
      <c r="GC107" s="184" t="s">
        <v>21</v>
      </c>
      <c r="GD107" s="184">
        <v>2</v>
      </c>
      <c r="GE107" s="184" t="s">
        <v>14</v>
      </c>
      <c r="GF107" s="184" t="s">
        <v>14</v>
      </c>
      <c r="GG107" s="185">
        <v>44349</v>
      </c>
      <c r="GH107" s="183" t="s">
        <v>4414</v>
      </c>
      <c r="GI107" s="177">
        <v>3</v>
      </c>
      <c r="GJ107" s="177" t="s">
        <v>4078</v>
      </c>
      <c r="GK107" s="177" t="s">
        <v>21</v>
      </c>
      <c r="GL107" s="177">
        <v>2</v>
      </c>
      <c r="GM107" s="177" t="s">
        <v>14</v>
      </c>
      <c r="GN107" s="177" t="s">
        <v>14</v>
      </c>
      <c r="GO107" s="174">
        <v>44349</v>
      </c>
      <c r="GP107" s="184" t="s">
        <v>4409</v>
      </c>
      <c r="GQ107" s="184">
        <v>3</v>
      </c>
      <c r="GR107" s="184" t="s">
        <v>4078</v>
      </c>
      <c r="GS107" s="184" t="s">
        <v>21</v>
      </c>
      <c r="GT107" s="184">
        <v>2</v>
      </c>
      <c r="GU107" s="184" t="s">
        <v>14</v>
      </c>
      <c r="GV107" s="184" t="s">
        <v>14</v>
      </c>
      <c r="GW107" s="185">
        <v>44349</v>
      </c>
      <c r="GX107" s="183" t="s">
        <v>4415</v>
      </c>
      <c r="GY107" s="177">
        <v>2</v>
      </c>
      <c r="GZ107" s="177" t="s">
        <v>4078</v>
      </c>
      <c r="HA107" s="177" t="s">
        <v>21</v>
      </c>
      <c r="HB107" s="177">
        <v>2</v>
      </c>
      <c r="HC107" s="177" t="s">
        <v>14</v>
      </c>
      <c r="HD107" s="177" t="s">
        <v>14</v>
      </c>
      <c r="HE107" s="174">
        <v>44349</v>
      </c>
      <c r="HF107" s="184" t="s">
        <v>4407</v>
      </c>
      <c r="HG107" s="184">
        <v>2</v>
      </c>
      <c r="HH107" s="184" t="s">
        <v>4078</v>
      </c>
      <c r="HI107" s="184" t="s">
        <v>21</v>
      </c>
      <c r="HJ107" s="184">
        <v>2</v>
      </c>
      <c r="HK107" s="184" t="s">
        <v>14</v>
      </c>
      <c r="HL107" s="184" t="s">
        <v>14</v>
      </c>
      <c r="HM107" s="185">
        <v>44349</v>
      </c>
      <c r="HN107" s="183" t="s">
        <v>4413</v>
      </c>
      <c r="HO107" s="177">
        <v>3</v>
      </c>
      <c r="HP107" s="177" t="s">
        <v>4078</v>
      </c>
      <c r="HQ107" s="177" t="s">
        <v>21</v>
      </c>
      <c r="HR107" s="177">
        <v>2</v>
      </c>
      <c r="HS107" s="177" t="s">
        <v>14</v>
      </c>
      <c r="HT107" s="177" t="s">
        <v>14</v>
      </c>
      <c r="HU107" s="174">
        <v>44349</v>
      </c>
      <c r="HV107" s="184" t="s">
        <v>4410</v>
      </c>
      <c r="HW107" s="184">
        <v>3</v>
      </c>
      <c r="HX107" s="184" t="s">
        <v>4078</v>
      </c>
      <c r="HY107" s="184" t="s">
        <v>21</v>
      </c>
      <c r="HZ107" s="184">
        <v>2</v>
      </c>
      <c r="IA107" s="184" t="s">
        <v>14</v>
      </c>
      <c r="IB107" s="184" t="s">
        <v>14</v>
      </c>
      <c r="IC107" s="185">
        <v>44349</v>
      </c>
      <c r="ID107" s="183" t="s">
        <v>4412</v>
      </c>
      <c r="IE107" s="177">
        <v>2</v>
      </c>
      <c r="IF107" s="177" t="s">
        <v>4078</v>
      </c>
      <c r="IG107" s="177" t="s">
        <v>21</v>
      </c>
      <c r="IH107" s="177">
        <v>2</v>
      </c>
      <c r="II107" s="177" t="s">
        <v>14</v>
      </c>
      <c r="IJ107" s="177" t="s">
        <v>14</v>
      </c>
      <c r="IK107" s="174">
        <v>44349</v>
      </c>
      <c r="IL107" s="184" t="s">
        <v>4411</v>
      </c>
      <c r="IM107" s="184">
        <v>3</v>
      </c>
      <c r="IN107" s="184" t="s">
        <v>4078</v>
      </c>
      <c r="IO107" s="184" t="s">
        <v>21</v>
      </c>
      <c r="IP107" s="184">
        <v>2</v>
      </c>
      <c r="IQ107" s="184" t="s">
        <v>14</v>
      </c>
      <c r="IR107" s="184" t="s">
        <v>14</v>
      </c>
      <c r="IS107" s="185">
        <v>44349</v>
      </c>
    </row>
    <row r="108" spans="1:253" s="179" customFormat="1" ht="12.75" customHeight="1" x14ac:dyDescent="0.2">
      <c r="A108" s="179" t="s">
        <v>1106</v>
      </c>
      <c r="B108" s="179" t="s">
        <v>7685</v>
      </c>
      <c r="C108" s="179" t="s">
        <v>1107</v>
      </c>
      <c r="D108" s="179" t="s">
        <v>167</v>
      </c>
      <c r="E108" s="179" t="s">
        <v>7368</v>
      </c>
      <c r="F108" s="179" t="s">
        <v>4117</v>
      </c>
      <c r="G108" s="172">
        <v>12300000</v>
      </c>
      <c r="H108" s="173" t="s">
        <v>4082</v>
      </c>
      <c r="I108" s="173" t="s">
        <v>41</v>
      </c>
      <c r="J108" s="173">
        <v>1</v>
      </c>
      <c r="K108" s="173" t="s">
        <v>4083</v>
      </c>
      <c r="L108" s="173" t="s">
        <v>3629</v>
      </c>
      <c r="M108" s="174">
        <v>44340</v>
      </c>
      <c r="N108" s="183" t="s">
        <v>4121</v>
      </c>
      <c r="O108" s="175">
        <v>28836</v>
      </c>
      <c r="P108" s="175" t="s">
        <v>4118</v>
      </c>
      <c r="Q108" s="175" t="s">
        <v>21</v>
      </c>
      <c r="R108" s="175">
        <v>2</v>
      </c>
      <c r="S108" s="175" t="s">
        <v>4120</v>
      </c>
      <c r="T108" s="175" t="s">
        <v>4119</v>
      </c>
      <c r="U108" s="176">
        <v>44340</v>
      </c>
      <c r="V108" s="183" t="s">
        <v>4125</v>
      </c>
      <c r="W108" s="173">
        <v>1322000</v>
      </c>
      <c r="X108" s="173" t="s">
        <v>4122</v>
      </c>
      <c r="Y108" s="173" t="s">
        <v>59</v>
      </c>
      <c r="Z108" s="173">
        <v>3</v>
      </c>
      <c r="AA108" s="173" t="s">
        <v>4124</v>
      </c>
      <c r="AB108" s="173" t="s">
        <v>4123</v>
      </c>
      <c r="AC108" s="174">
        <v>44340</v>
      </c>
      <c r="AD108" s="183" t="s">
        <v>4129</v>
      </c>
      <c r="AE108" s="181">
        <v>25000</v>
      </c>
      <c r="AF108" s="181" t="s">
        <v>4126</v>
      </c>
      <c r="AG108" s="181" t="s">
        <v>41</v>
      </c>
      <c r="AH108" s="181">
        <v>1</v>
      </c>
      <c r="AI108" s="181" t="s">
        <v>4128</v>
      </c>
      <c r="AJ108" s="181" t="s">
        <v>4127</v>
      </c>
      <c r="AK108" s="182">
        <v>44340</v>
      </c>
      <c r="AL108" s="183" t="s">
        <v>4130</v>
      </c>
      <c r="AM108" s="173">
        <v>25000</v>
      </c>
      <c r="AN108" s="173" t="s">
        <v>4126</v>
      </c>
      <c r="AO108" s="173" t="s">
        <v>41</v>
      </c>
      <c r="AP108" s="173">
        <v>1</v>
      </c>
      <c r="AQ108" s="173" t="s">
        <v>4128</v>
      </c>
      <c r="AR108" s="173" t="s">
        <v>4127</v>
      </c>
      <c r="AS108" s="174">
        <v>44340</v>
      </c>
      <c r="AT108" s="184" t="s">
        <v>1112</v>
      </c>
      <c r="AU108" s="181" t="s">
        <v>14</v>
      </c>
      <c r="AV108" s="181" t="s">
        <v>14</v>
      </c>
      <c r="AW108" s="181" t="s">
        <v>14</v>
      </c>
      <c r="AX108" s="181" t="s">
        <v>14</v>
      </c>
      <c r="AY108" s="181" t="s">
        <v>358</v>
      </c>
      <c r="AZ108" s="181" t="s">
        <v>14</v>
      </c>
      <c r="BA108" s="182">
        <v>43584</v>
      </c>
      <c r="BB108" s="183" t="s">
        <v>1111</v>
      </c>
      <c r="BC108" s="173" t="s">
        <v>14</v>
      </c>
      <c r="BD108" s="173" t="s">
        <v>14</v>
      </c>
      <c r="BE108" s="173" t="s">
        <v>14</v>
      </c>
      <c r="BF108" s="173" t="s">
        <v>14</v>
      </c>
      <c r="BG108" s="173" t="s">
        <v>358</v>
      </c>
      <c r="BH108" s="173" t="s">
        <v>14</v>
      </c>
      <c r="BI108" s="174">
        <v>43584</v>
      </c>
      <c r="BJ108" s="184" t="s">
        <v>4133</v>
      </c>
      <c r="BK108" s="184">
        <v>91</v>
      </c>
      <c r="BL108" s="184" t="s">
        <v>4131</v>
      </c>
      <c r="BM108" s="184" t="s">
        <v>21</v>
      </c>
      <c r="BN108" s="184">
        <v>2</v>
      </c>
      <c r="BO108" s="184" t="s">
        <v>4132</v>
      </c>
      <c r="BP108" s="181" t="s">
        <v>4073</v>
      </c>
      <c r="BQ108" s="185">
        <v>44340</v>
      </c>
      <c r="BR108" s="183" t="s">
        <v>1108</v>
      </c>
      <c r="BS108" s="177">
        <v>0</v>
      </c>
      <c r="BT108" s="177" t="s">
        <v>14</v>
      </c>
      <c r="BU108" s="177" t="s">
        <v>41</v>
      </c>
      <c r="BV108" s="177">
        <v>1</v>
      </c>
      <c r="BW108" s="177" t="s">
        <v>14</v>
      </c>
      <c r="BX108" s="177" t="s">
        <v>14</v>
      </c>
      <c r="BY108" s="174">
        <v>43584</v>
      </c>
      <c r="BZ108" s="184" t="s">
        <v>1109</v>
      </c>
      <c r="CA108" s="184">
        <v>0</v>
      </c>
      <c r="CB108" s="184" t="s">
        <v>14</v>
      </c>
      <c r="CC108" s="184" t="s">
        <v>41</v>
      </c>
      <c r="CD108" s="184">
        <v>1</v>
      </c>
      <c r="CE108" s="184" t="s">
        <v>14</v>
      </c>
      <c r="CF108" s="184" t="s">
        <v>14</v>
      </c>
      <c r="CG108" s="185">
        <v>43584</v>
      </c>
      <c r="CH108" s="183" t="s">
        <v>8123</v>
      </c>
      <c r="CI108" s="184" t="e">
        <v>#N/A</v>
      </c>
      <c r="CJ108" s="184" t="e">
        <v>#N/A</v>
      </c>
      <c r="CK108" s="184" t="e">
        <v>#N/A</v>
      </c>
      <c r="CL108" s="184" t="e">
        <v>#N/A</v>
      </c>
      <c r="CM108" s="184" t="e">
        <v>#N/A</v>
      </c>
      <c r="CN108" s="184" t="e">
        <v>#N/A</v>
      </c>
      <c r="CO108" s="186" t="e">
        <v>#N/A</v>
      </c>
      <c r="CP108" s="184" t="s">
        <v>1110</v>
      </c>
      <c r="CQ108" s="177">
        <v>0</v>
      </c>
      <c r="CR108" s="177" t="s">
        <v>14</v>
      </c>
      <c r="CS108" s="177" t="s">
        <v>41</v>
      </c>
      <c r="CT108" s="177">
        <v>1</v>
      </c>
      <c r="CU108" s="177" t="s">
        <v>14</v>
      </c>
      <c r="CV108" s="177" t="s">
        <v>14</v>
      </c>
      <c r="CW108" s="174">
        <v>43584</v>
      </c>
      <c r="CX108" s="184" t="s">
        <v>4134</v>
      </c>
      <c r="CY108" s="181">
        <v>25000</v>
      </c>
      <c r="CZ108" s="181" t="s">
        <v>4126</v>
      </c>
      <c r="DA108" s="181" t="s">
        <v>21</v>
      </c>
      <c r="DB108" s="181">
        <v>2</v>
      </c>
      <c r="DC108" s="181" t="s">
        <v>4139</v>
      </c>
      <c r="DD108" s="181" t="s">
        <v>4127</v>
      </c>
      <c r="DE108" s="187">
        <v>44340</v>
      </c>
      <c r="DF108" s="183" t="s">
        <v>4136</v>
      </c>
      <c r="DG108" s="173">
        <v>1296000</v>
      </c>
      <c r="DH108" s="177" t="s">
        <v>4126</v>
      </c>
      <c r="DI108" s="177" t="s">
        <v>21</v>
      </c>
      <c r="DJ108" s="177">
        <v>2</v>
      </c>
      <c r="DK108" s="177" t="s">
        <v>4135</v>
      </c>
      <c r="DL108" s="177" t="s">
        <v>4127</v>
      </c>
      <c r="DM108" s="174">
        <v>44340</v>
      </c>
      <c r="DN108" s="184" t="s">
        <v>4138</v>
      </c>
      <c r="DO108" s="181">
        <v>0</v>
      </c>
      <c r="DP108" s="184" t="s">
        <v>4126</v>
      </c>
      <c r="DQ108" s="184" t="s">
        <v>21</v>
      </c>
      <c r="DR108" s="184">
        <v>2</v>
      </c>
      <c r="DS108" s="184" t="s">
        <v>4137</v>
      </c>
      <c r="DT108" s="184" t="s">
        <v>4127</v>
      </c>
      <c r="DU108" s="185">
        <v>44340</v>
      </c>
      <c r="DV108" s="183" t="s">
        <v>4140</v>
      </c>
      <c r="DW108" s="173">
        <v>0</v>
      </c>
      <c r="DX108" s="177" t="s">
        <v>4126</v>
      </c>
      <c r="DY108" s="177" t="s">
        <v>21</v>
      </c>
      <c r="DZ108" s="177">
        <v>2</v>
      </c>
      <c r="EA108" s="177" t="s">
        <v>4139</v>
      </c>
      <c r="EB108" s="177" t="s">
        <v>4127</v>
      </c>
      <c r="EC108" s="174">
        <v>44340</v>
      </c>
      <c r="ED108" s="184" t="s">
        <v>4141</v>
      </c>
      <c r="EE108" s="181">
        <v>25000</v>
      </c>
      <c r="EF108" s="184" t="s">
        <v>4126</v>
      </c>
      <c r="EG108" s="184" t="s">
        <v>21</v>
      </c>
      <c r="EH108" s="184">
        <v>2</v>
      </c>
      <c r="EI108" s="184" t="s">
        <v>4139</v>
      </c>
      <c r="EJ108" s="184" t="s">
        <v>4127</v>
      </c>
      <c r="EK108" s="185">
        <v>44340</v>
      </c>
      <c r="EL108" s="183" t="s">
        <v>4143</v>
      </c>
      <c r="EM108" s="173">
        <v>0</v>
      </c>
      <c r="EN108" s="177" t="s">
        <v>14</v>
      </c>
      <c r="EO108" s="177" t="s">
        <v>14</v>
      </c>
      <c r="EP108" s="177" t="s">
        <v>14</v>
      </c>
      <c r="EQ108" s="177" t="s">
        <v>4142</v>
      </c>
      <c r="ER108" s="177" t="s">
        <v>14</v>
      </c>
      <c r="ES108" s="174">
        <v>44340</v>
      </c>
      <c r="ET108" s="184" t="s">
        <v>4146</v>
      </c>
      <c r="EU108" s="184">
        <v>1631</v>
      </c>
      <c r="EV108" s="184" t="s">
        <v>4144</v>
      </c>
      <c r="EW108" s="184" t="s">
        <v>21</v>
      </c>
      <c r="EX108" s="184">
        <v>2</v>
      </c>
      <c r="EY108" s="184" t="s">
        <v>4145</v>
      </c>
      <c r="EZ108" s="184" t="s">
        <v>4112</v>
      </c>
      <c r="FA108" s="185">
        <v>44340</v>
      </c>
      <c r="FB108" s="183" t="s">
        <v>4148</v>
      </c>
      <c r="FC108" s="177">
        <v>1</v>
      </c>
      <c r="FD108" s="177" t="s">
        <v>14</v>
      </c>
      <c r="FE108" s="177" t="s">
        <v>21</v>
      </c>
      <c r="FF108" s="177">
        <v>2</v>
      </c>
      <c r="FG108" s="177" t="s">
        <v>4147</v>
      </c>
      <c r="FH108" s="177" t="s">
        <v>14</v>
      </c>
      <c r="FI108" s="174">
        <v>44340</v>
      </c>
      <c r="FJ108" s="183" t="s">
        <v>1113</v>
      </c>
      <c r="FK108" s="184" t="s">
        <v>14</v>
      </c>
      <c r="FL108" s="184" t="s">
        <v>14</v>
      </c>
      <c r="FM108" s="184" t="s">
        <v>14</v>
      </c>
      <c r="FN108" s="184" t="s">
        <v>14</v>
      </c>
      <c r="FO108" s="184" t="s">
        <v>358</v>
      </c>
      <c r="FP108" s="181" t="s">
        <v>14</v>
      </c>
      <c r="FQ108" s="182">
        <v>43584</v>
      </c>
      <c r="FR108" s="183" t="s">
        <v>1114</v>
      </c>
      <c r="FS108" s="177" t="s">
        <v>14</v>
      </c>
      <c r="FT108" s="177" t="s">
        <v>14</v>
      </c>
      <c r="FU108" s="177" t="s">
        <v>14</v>
      </c>
      <c r="FV108" s="177" t="s">
        <v>14</v>
      </c>
      <c r="FW108" s="177" t="s">
        <v>358</v>
      </c>
      <c r="FX108" s="177" t="s">
        <v>14</v>
      </c>
      <c r="FY108" s="174">
        <v>43584</v>
      </c>
      <c r="FZ108" s="184" t="s">
        <v>4464</v>
      </c>
      <c r="GA108" s="184">
        <v>1</v>
      </c>
      <c r="GB108" s="184" t="s">
        <v>4078</v>
      </c>
      <c r="GC108" s="184" t="s">
        <v>21</v>
      </c>
      <c r="GD108" s="184">
        <v>2</v>
      </c>
      <c r="GE108" s="184" t="s">
        <v>14</v>
      </c>
      <c r="GF108" s="184" t="s">
        <v>14</v>
      </c>
      <c r="GG108" s="185">
        <v>44350</v>
      </c>
      <c r="GH108" s="183" t="s">
        <v>4470</v>
      </c>
      <c r="GI108" s="177">
        <v>3</v>
      </c>
      <c r="GJ108" s="177" t="s">
        <v>4078</v>
      </c>
      <c r="GK108" s="177" t="s">
        <v>21</v>
      </c>
      <c r="GL108" s="177">
        <v>2</v>
      </c>
      <c r="GM108" s="177" t="s">
        <v>14</v>
      </c>
      <c r="GN108" s="177" t="s">
        <v>14</v>
      </c>
      <c r="GO108" s="174">
        <v>44350</v>
      </c>
      <c r="GP108" s="184" t="s">
        <v>4465</v>
      </c>
      <c r="GQ108" s="184">
        <v>3</v>
      </c>
      <c r="GR108" s="184" t="s">
        <v>4078</v>
      </c>
      <c r="GS108" s="184" t="s">
        <v>21</v>
      </c>
      <c r="GT108" s="184">
        <v>2</v>
      </c>
      <c r="GU108" s="184" t="s">
        <v>14</v>
      </c>
      <c r="GV108" s="184" t="s">
        <v>14</v>
      </c>
      <c r="GW108" s="185">
        <v>44350</v>
      </c>
      <c r="GX108" s="183" t="s">
        <v>4471</v>
      </c>
      <c r="GY108" s="177">
        <v>2</v>
      </c>
      <c r="GZ108" s="177" t="s">
        <v>4078</v>
      </c>
      <c r="HA108" s="177" t="s">
        <v>21</v>
      </c>
      <c r="HB108" s="177">
        <v>2</v>
      </c>
      <c r="HC108" s="177" t="s">
        <v>14</v>
      </c>
      <c r="HD108" s="177" t="s">
        <v>14</v>
      </c>
      <c r="HE108" s="174">
        <v>44350</v>
      </c>
      <c r="HF108" s="184" t="s">
        <v>4463</v>
      </c>
      <c r="HG108" s="184">
        <v>2</v>
      </c>
      <c r="HH108" s="184" t="s">
        <v>4078</v>
      </c>
      <c r="HI108" s="184" t="s">
        <v>21</v>
      </c>
      <c r="HJ108" s="184">
        <v>2</v>
      </c>
      <c r="HK108" s="184" t="s">
        <v>14</v>
      </c>
      <c r="HL108" s="184" t="s">
        <v>14</v>
      </c>
      <c r="HM108" s="185">
        <v>44350</v>
      </c>
      <c r="HN108" s="183" t="s">
        <v>4469</v>
      </c>
      <c r="HO108" s="177">
        <v>3</v>
      </c>
      <c r="HP108" s="177" t="s">
        <v>4078</v>
      </c>
      <c r="HQ108" s="177" t="s">
        <v>21</v>
      </c>
      <c r="HR108" s="177">
        <v>2</v>
      </c>
      <c r="HS108" s="177" t="s">
        <v>14</v>
      </c>
      <c r="HT108" s="177" t="s">
        <v>14</v>
      </c>
      <c r="HU108" s="174">
        <v>44350</v>
      </c>
      <c r="HV108" s="184" t="s">
        <v>4466</v>
      </c>
      <c r="HW108" s="184">
        <v>3</v>
      </c>
      <c r="HX108" s="184" t="s">
        <v>4078</v>
      </c>
      <c r="HY108" s="184" t="s">
        <v>21</v>
      </c>
      <c r="HZ108" s="184">
        <v>2</v>
      </c>
      <c r="IA108" s="184" t="s">
        <v>14</v>
      </c>
      <c r="IB108" s="184" t="s">
        <v>14</v>
      </c>
      <c r="IC108" s="185">
        <v>44350</v>
      </c>
      <c r="ID108" s="183" t="s">
        <v>4468</v>
      </c>
      <c r="IE108" s="177">
        <v>2</v>
      </c>
      <c r="IF108" s="177" t="s">
        <v>4078</v>
      </c>
      <c r="IG108" s="177" t="s">
        <v>21</v>
      </c>
      <c r="IH108" s="177">
        <v>2</v>
      </c>
      <c r="II108" s="177" t="s">
        <v>14</v>
      </c>
      <c r="IJ108" s="177" t="s">
        <v>14</v>
      </c>
      <c r="IK108" s="174">
        <v>44350</v>
      </c>
      <c r="IL108" s="184" t="s">
        <v>4467</v>
      </c>
      <c r="IM108" s="184">
        <v>3</v>
      </c>
      <c r="IN108" s="184" t="s">
        <v>4078</v>
      </c>
      <c r="IO108" s="184" t="s">
        <v>21</v>
      </c>
      <c r="IP108" s="184">
        <v>2</v>
      </c>
      <c r="IQ108" s="184" t="s">
        <v>14</v>
      </c>
      <c r="IR108" s="184" t="s">
        <v>14</v>
      </c>
      <c r="IS108" s="185">
        <v>44350</v>
      </c>
    </row>
    <row r="109" spans="1:253" s="179" customFormat="1" ht="12.75" customHeight="1" x14ac:dyDescent="0.2">
      <c r="A109" s="179" t="s">
        <v>2034</v>
      </c>
      <c r="B109" s="179" t="s">
        <v>7692</v>
      </c>
      <c r="C109" s="179" t="s">
        <v>2035</v>
      </c>
      <c r="D109" s="179" t="s">
        <v>167</v>
      </c>
      <c r="E109" s="179" t="s">
        <v>7368</v>
      </c>
      <c r="F109" s="179" t="s">
        <v>4084</v>
      </c>
      <c r="G109" s="172">
        <v>12300000</v>
      </c>
      <c r="H109" s="173" t="s">
        <v>4082</v>
      </c>
      <c r="I109" s="173" t="s">
        <v>41</v>
      </c>
      <c r="J109" s="173">
        <v>1</v>
      </c>
      <c r="K109" s="173" t="s">
        <v>4083</v>
      </c>
      <c r="L109" s="173" t="s">
        <v>3629</v>
      </c>
      <c r="M109" s="174">
        <v>44336</v>
      </c>
      <c r="N109" s="183" t="s">
        <v>4088</v>
      </c>
      <c r="O109" s="175">
        <v>175003</v>
      </c>
      <c r="P109" s="175" t="s">
        <v>4085</v>
      </c>
      <c r="Q109" s="175" t="s">
        <v>21</v>
      </c>
      <c r="R109" s="175">
        <v>2</v>
      </c>
      <c r="S109" s="175" t="s">
        <v>4087</v>
      </c>
      <c r="T109" s="175" t="s">
        <v>4086</v>
      </c>
      <c r="U109" s="176">
        <v>44336</v>
      </c>
      <c r="V109" s="183" t="s">
        <v>4092</v>
      </c>
      <c r="W109" s="173">
        <v>3049000</v>
      </c>
      <c r="X109" s="173" t="s">
        <v>4089</v>
      </c>
      <c r="Y109" s="173" t="s">
        <v>59</v>
      </c>
      <c r="Z109" s="173">
        <v>3</v>
      </c>
      <c r="AA109" s="173" t="s">
        <v>4091</v>
      </c>
      <c r="AB109" s="173" t="s">
        <v>4090</v>
      </c>
      <c r="AC109" s="174">
        <v>44336</v>
      </c>
      <c r="AD109" s="183" t="s">
        <v>5375</v>
      </c>
      <c r="AE109" s="181">
        <v>400000</v>
      </c>
      <c r="AF109" s="181" t="s">
        <v>5372</v>
      </c>
      <c r="AG109" s="181" t="s">
        <v>21</v>
      </c>
      <c r="AH109" s="181">
        <v>2</v>
      </c>
      <c r="AI109" s="181" t="s">
        <v>5374</v>
      </c>
      <c r="AJ109" s="181" t="s">
        <v>5373</v>
      </c>
      <c r="AK109" s="182">
        <v>44362</v>
      </c>
      <c r="AL109" s="183" t="s">
        <v>5377</v>
      </c>
      <c r="AM109" s="173">
        <v>101000</v>
      </c>
      <c r="AN109" s="173" t="s">
        <v>5372</v>
      </c>
      <c r="AO109" s="173" t="s">
        <v>21</v>
      </c>
      <c r="AP109" s="173">
        <v>2</v>
      </c>
      <c r="AQ109" s="173" t="s">
        <v>5376</v>
      </c>
      <c r="AR109" s="173" t="s">
        <v>5373</v>
      </c>
      <c r="AS109" s="174">
        <v>44362</v>
      </c>
      <c r="AT109" s="184" t="s">
        <v>4096</v>
      </c>
      <c r="AU109" s="181">
        <v>5</v>
      </c>
      <c r="AV109" s="181" t="s">
        <v>4093</v>
      </c>
      <c r="AW109" s="181" t="s">
        <v>59</v>
      </c>
      <c r="AX109" s="181">
        <v>3</v>
      </c>
      <c r="AY109" s="181" t="s">
        <v>4095</v>
      </c>
      <c r="AZ109" s="181" t="s">
        <v>4094</v>
      </c>
      <c r="BA109" s="182">
        <v>44336</v>
      </c>
      <c r="BB109" s="183" t="s">
        <v>4100</v>
      </c>
      <c r="BC109" s="173">
        <v>199</v>
      </c>
      <c r="BD109" s="173" t="s">
        <v>4097</v>
      </c>
      <c r="BE109" s="173" t="s">
        <v>59</v>
      </c>
      <c r="BF109" s="173">
        <v>3</v>
      </c>
      <c r="BG109" s="173" t="s">
        <v>4099</v>
      </c>
      <c r="BH109" s="173" t="s">
        <v>4098</v>
      </c>
      <c r="BI109" s="174">
        <v>44336</v>
      </c>
      <c r="BJ109" s="184" t="s">
        <v>4104</v>
      </c>
      <c r="BK109" s="184">
        <v>35</v>
      </c>
      <c r="BL109" s="184" t="s">
        <v>4101</v>
      </c>
      <c r="BM109" s="184" t="s">
        <v>21</v>
      </c>
      <c r="BN109" s="184">
        <v>2</v>
      </c>
      <c r="BO109" s="184" t="s">
        <v>4103</v>
      </c>
      <c r="BP109" s="181" t="s">
        <v>4102</v>
      </c>
      <c r="BQ109" s="185">
        <v>44336</v>
      </c>
      <c r="BR109" s="183" t="s">
        <v>4105</v>
      </c>
      <c r="BS109" s="177">
        <v>0</v>
      </c>
      <c r="BT109" s="177" t="s">
        <v>14</v>
      </c>
      <c r="BU109" s="177" t="s">
        <v>14</v>
      </c>
      <c r="BV109" s="177" t="s">
        <v>14</v>
      </c>
      <c r="BW109" s="177" t="s">
        <v>14</v>
      </c>
      <c r="BX109" s="177" t="s">
        <v>14</v>
      </c>
      <c r="BY109" s="174">
        <v>44336</v>
      </c>
      <c r="BZ109" s="184" t="s">
        <v>4109</v>
      </c>
      <c r="CA109" s="184">
        <v>4277</v>
      </c>
      <c r="CB109" s="184" t="s">
        <v>4106</v>
      </c>
      <c r="CC109" s="184" t="s">
        <v>59</v>
      </c>
      <c r="CD109" s="184">
        <v>3</v>
      </c>
      <c r="CE109" s="184" t="s">
        <v>4108</v>
      </c>
      <c r="CF109" s="184" t="s">
        <v>4107</v>
      </c>
      <c r="CG109" s="185">
        <v>44336</v>
      </c>
      <c r="CH109" s="183" t="s">
        <v>8124</v>
      </c>
      <c r="CI109" s="184" t="e">
        <v>#N/A</v>
      </c>
      <c r="CJ109" s="184" t="e">
        <v>#N/A</v>
      </c>
      <c r="CK109" s="184" t="e">
        <v>#N/A</v>
      </c>
      <c r="CL109" s="184" t="e">
        <v>#N/A</v>
      </c>
      <c r="CM109" s="184" t="e">
        <v>#N/A</v>
      </c>
      <c r="CN109" s="184" t="e">
        <v>#N/A</v>
      </c>
      <c r="CO109" s="186" t="e">
        <v>#N/A</v>
      </c>
      <c r="CP109" s="184" t="s">
        <v>4110</v>
      </c>
      <c r="CQ109" s="177">
        <v>0</v>
      </c>
      <c r="CR109" s="177" t="s">
        <v>14</v>
      </c>
      <c r="CS109" s="177" t="s">
        <v>14</v>
      </c>
      <c r="CT109" s="177" t="s">
        <v>14</v>
      </c>
      <c r="CU109" s="177" t="s">
        <v>14</v>
      </c>
      <c r="CV109" s="177" t="s">
        <v>14</v>
      </c>
      <c r="CW109" s="174">
        <v>44336</v>
      </c>
      <c r="CX109" s="184" t="s">
        <v>5381</v>
      </c>
      <c r="CY109" s="181">
        <v>400000</v>
      </c>
      <c r="CZ109" s="181" t="s">
        <v>5378</v>
      </c>
      <c r="DA109" s="181" t="s">
        <v>59</v>
      </c>
      <c r="DB109" s="181">
        <v>3</v>
      </c>
      <c r="DC109" s="181" t="s">
        <v>5380</v>
      </c>
      <c r="DD109" s="181" t="s">
        <v>5379</v>
      </c>
      <c r="DE109" s="187">
        <v>44362</v>
      </c>
      <c r="DF109" s="183" t="s">
        <v>5382</v>
      </c>
      <c r="DG109" s="173">
        <v>2648000</v>
      </c>
      <c r="DH109" s="177" t="s">
        <v>5378</v>
      </c>
      <c r="DI109" s="177" t="s">
        <v>21</v>
      </c>
      <c r="DJ109" s="177">
        <v>2</v>
      </c>
      <c r="DK109" s="177" t="s">
        <v>5380</v>
      </c>
      <c r="DL109" s="177" t="s">
        <v>5379</v>
      </c>
      <c r="DM109" s="174">
        <v>44362</v>
      </c>
      <c r="DN109" s="184" t="s">
        <v>5384</v>
      </c>
      <c r="DO109" s="181">
        <v>0</v>
      </c>
      <c r="DP109" s="184" t="s">
        <v>5378</v>
      </c>
      <c r="DQ109" s="184" t="s">
        <v>21</v>
      </c>
      <c r="DR109" s="184">
        <v>2</v>
      </c>
      <c r="DS109" s="184" t="s">
        <v>5383</v>
      </c>
      <c r="DT109" s="184" t="s">
        <v>5379</v>
      </c>
      <c r="DU109" s="185">
        <v>44362</v>
      </c>
      <c r="DV109" s="183" t="s">
        <v>5385</v>
      </c>
      <c r="DW109" s="173">
        <v>299000</v>
      </c>
      <c r="DX109" s="177" t="s">
        <v>5378</v>
      </c>
      <c r="DY109" s="177" t="s">
        <v>59</v>
      </c>
      <c r="DZ109" s="177">
        <v>3</v>
      </c>
      <c r="EA109" s="177" t="s">
        <v>5380</v>
      </c>
      <c r="EB109" s="177" t="s">
        <v>5379</v>
      </c>
      <c r="EC109" s="174">
        <v>44362</v>
      </c>
      <c r="ED109" s="184" t="s">
        <v>5386</v>
      </c>
      <c r="EE109" s="181">
        <v>101000</v>
      </c>
      <c r="EF109" s="184" t="s">
        <v>5378</v>
      </c>
      <c r="EG109" s="184" t="s">
        <v>59</v>
      </c>
      <c r="EH109" s="184">
        <v>3</v>
      </c>
      <c r="EI109" s="184" t="s">
        <v>5383</v>
      </c>
      <c r="EJ109" s="184" t="s">
        <v>5379</v>
      </c>
      <c r="EK109" s="185">
        <v>44362</v>
      </c>
      <c r="EL109" s="183" t="s">
        <v>5388</v>
      </c>
      <c r="EM109" s="173">
        <v>0</v>
      </c>
      <c r="EN109" s="177" t="s">
        <v>14</v>
      </c>
      <c r="EO109" s="177" t="s">
        <v>59</v>
      </c>
      <c r="EP109" s="177">
        <v>3</v>
      </c>
      <c r="EQ109" s="177" t="s">
        <v>5387</v>
      </c>
      <c r="ER109" s="177" t="s">
        <v>14</v>
      </c>
      <c r="ES109" s="174">
        <v>44362</v>
      </c>
      <c r="ET109" s="184" t="s">
        <v>4114</v>
      </c>
      <c r="EU109" s="184">
        <v>1631</v>
      </c>
      <c r="EV109" s="184" t="s">
        <v>4111</v>
      </c>
      <c r="EW109" s="184" t="s">
        <v>21</v>
      </c>
      <c r="EX109" s="184">
        <v>2</v>
      </c>
      <c r="EY109" s="184" t="s">
        <v>4113</v>
      </c>
      <c r="EZ109" s="184" t="s">
        <v>4112</v>
      </c>
      <c r="FA109" s="185">
        <v>44336</v>
      </c>
      <c r="FB109" s="183" t="s">
        <v>4116</v>
      </c>
      <c r="FC109" s="177">
        <v>2</v>
      </c>
      <c r="FD109" s="177" t="s">
        <v>14</v>
      </c>
      <c r="FE109" s="177" t="s">
        <v>21</v>
      </c>
      <c r="FF109" s="177">
        <v>2</v>
      </c>
      <c r="FG109" s="177" t="s">
        <v>4115</v>
      </c>
      <c r="FH109" s="177" t="s">
        <v>14</v>
      </c>
      <c r="FI109" s="174">
        <v>44336</v>
      </c>
      <c r="FJ109" s="183" t="s">
        <v>2036</v>
      </c>
      <c r="FK109" s="184" t="s">
        <v>14</v>
      </c>
      <c r="FL109" s="184" t="s">
        <v>14</v>
      </c>
      <c r="FM109" s="184" t="s">
        <v>14</v>
      </c>
      <c r="FN109" s="184" t="s">
        <v>14</v>
      </c>
      <c r="FO109" s="184" t="s">
        <v>14</v>
      </c>
      <c r="FP109" s="181" t="s">
        <v>14</v>
      </c>
      <c r="FQ109" s="182">
        <v>43951</v>
      </c>
      <c r="FR109" s="183" t="s">
        <v>2037</v>
      </c>
      <c r="FS109" s="177" t="s">
        <v>14</v>
      </c>
      <c r="FT109" s="177" t="s">
        <v>14</v>
      </c>
      <c r="FU109" s="177" t="s">
        <v>14</v>
      </c>
      <c r="FV109" s="177" t="s">
        <v>14</v>
      </c>
      <c r="FW109" s="177" t="s">
        <v>14</v>
      </c>
      <c r="FX109" s="177" t="s">
        <v>14</v>
      </c>
      <c r="FY109" s="174">
        <v>43951</v>
      </c>
      <c r="FZ109" s="184" t="s">
        <v>4473</v>
      </c>
      <c r="GA109" s="184">
        <v>1</v>
      </c>
      <c r="GB109" s="184" t="s">
        <v>4078</v>
      </c>
      <c r="GC109" s="184" t="s">
        <v>21</v>
      </c>
      <c r="GD109" s="184">
        <v>2</v>
      </c>
      <c r="GE109" s="184" t="s">
        <v>14</v>
      </c>
      <c r="GF109" s="184" t="s">
        <v>14</v>
      </c>
      <c r="GG109" s="185">
        <v>44350</v>
      </c>
      <c r="GH109" s="183" t="s">
        <v>4479</v>
      </c>
      <c r="GI109" s="177">
        <v>3</v>
      </c>
      <c r="GJ109" s="177" t="s">
        <v>4078</v>
      </c>
      <c r="GK109" s="177" t="s">
        <v>21</v>
      </c>
      <c r="GL109" s="177">
        <v>2</v>
      </c>
      <c r="GM109" s="177" t="s">
        <v>14</v>
      </c>
      <c r="GN109" s="177" t="s">
        <v>14</v>
      </c>
      <c r="GO109" s="174">
        <v>44350</v>
      </c>
      <c r="GP109" s="184" t="s">
        <v>4474</v>
      </c>
      <c r="GQ109" s="184">
        <v>3</v>
      </c>
      <c r="GR109" s="184" t="s">
        <v>4078</v>
      </c>
      <c r="GS109" s="184" t="s">
        <v>21</v>
      </c>
      <c r="GT109" s="184">
        <v>2</v>
      </c>
      <c r="GU109" s="184" t="s">
        <v>14</v>
      </c>
      <c r="GV109" s="184" t="s">
        <v>14</v>
      </c>
      <c r="GW109" s="185">
        <v>44350</v>
      </c>
      <c r="GX109" s="183" t="s">
        <v>4480</v>
      </c>
      <c r="GY109" s="177">
        <v>2</v>
      </c>
      <c r="GZ109" s="177" t="s">
        <v>4078</v>
      </c>
      <c r="HA109" s="177" t="s">
        <v>21</v>
      </c>
      <c r="HB109" s="177">
        <v>2</v>
      </c>
      <c r="HC109" s="177" t="s">
        <v>14</v>
      </c>
      <c r="HD109" s="177" t="s">
        <v>14</v>
      </c>
      <c r="HE109" s="174">
        <v>44350</v>
      </c>
      <c r="HF109" s="184" t="s">
        <v>4472</v>
      </c>
      <c r="HG109" s="184">
        <v>0</v>
      </c>
      <c r="HH109" s="184" t="s">
        <v>4078</v>
      </c>
      <c r="HI109" s="184" t="s">
        <v>21</v>
      </c>
      <c r="HJ109" s="184">
        <v>2</v>
      </c>
      <c r="HK109" s="184" t="s">
        <v>14</v>
      </c>
      <c r="HL109" s="184" t="s">
        <v>14</v>
      </c>
      <c r="HM109" s="185">
        <v>44350</v>
      </c>
      <c r="HN109" s="183" t="s">
        <v>4478</v>
      </c>
      <c r="HO109" s="177">
        <v>2</v>
      </c>
      <c r="HP109" s="177" t="s">
        <v>4078</v>
      </c>
      <c r="HQ109" s="177" t="s">
        <v>21</v>
      </c>
      <c r="HR109" s="177">
        <v>2</v>
      </c>
      <c r="HS109" s="177" t="s">
        <v>14</v>
      </c>
      <c r="HT109" s="177" t="s">
        <v>14</v>
      </c>
      <c r="HU109" s="174">
        <v>44350</v>
      </c>
      <c r="HV109" s="184" t="s">
        <v>4475</v>
      </c>
      <c r="HW109" s="184">
        <v>3</v>
      </c>
      <c r="HX109" s="184" t="s">
        <v>4078</v>
      </c>
      <c r="HY109" s="184" t="s">
        <v>21</v>
      </c>
      <c r="HZ109" s="184">
        <v>2</v>
      </c>
      <c r="IA109" s="184" t="s">
        <v>14</v>
      </c>
      <c r="IB109" s="184" t="s">
        <v>14</v>
      </c>
      <c r="IC109" s="185">
        <v>44350</v>
      </c>
      <c r="ID109" s="183" t="s">
        <v>4477</v>
      </c>
      <c r="IE109" s="177">
        <v>2</v>
      </c>
      <c r="IF109" s="177" t="s">
        <v>4078</v>
      </c>
      <c r="IG109" s="177" t="s">
        <v>21</v>
      </c>
      <c r="IH109" s="177">
        <v>2</v>
      </c>
      <c r="II109" s="177" t="s">
        <v>14</v>
      </c>
      <c r="IJ109" s="177" t="s">
        <v>14</v>
      </c>
      <c r="IK109" s="174">
        <v>44350</v>
      </c>
      <c r="IL109" s="184" t="s">
        <v>4476</v>
      </c>
      <c r="IM109" s="184">
        <v>3</v>
      </c>
      <c r="IN109" s="184" t="s">
        <v>4078</v>
      </c>
      <c r="IO109" s="184" t="s">
        <v>21</v>
      </c>
      <c r="IP109" s="184">
        <v>2</v>
      </c>
      <c r="IQ109" s="184" t="s">
        <v>14</v>
      </c>
      <c r="IR109" s="184" t="s">
        <v>14</v>
      </c>
      <c r="IS109" s="185">
        <v>44350</v>
      </c>
    </row>
    <row r="110" spans="1:253" s="179" customFormat="1" ht="12.75" customHeight="1" x14ac:dyDescent="0.2">
      <c r="A110" s="179" t="s">
        <v>524</v>
      </c>
      <c r="B110" s="179" t="s">
        <v>7672</v>
      </c>
      <c r="C110" s="179" t="s">
        <v>525</v>
      </c>
      <c r="D110" s="179" t="s">
        <v>526</v>
      </c>
      <c r="E110" s="179" t="s">
        <v>7371</v>
      </c>
      <c r="F110" s="179" t="s">
        <v>1324</v>
      </c>
      <c r="G110" s="172">
        <v>11685000</v>
      </c>
      <c r="H110" s="173" t="s">
        <v>1319</v>
      </c>
      <c r="I110" s="173" t="s">
        <v>21</v>
      </c>
      <c r="J110" s="173">
        <v>2</v>
      </c>
      <c r="K110" s="173" t="s">
        <v>1321</v>
      </c>
      <c r="L110" s="173" t="s">
        <v>1320</v>
      </c>
      <c r="M110" s="174">
        <v>43676</v>
      </c>
      <c r="N110" s="183" t="s">
        <v>1226</v>
      </c>
      <c r="O110" s="175">
        <v>644000</v>
      </c>
      <c r="P110" s="175" t="s">
        <v>1223</v>
      </c>
      <c r="Q110" s="175" t="s">
        <v>41</v>
      </c>
      <c r="R110" s="175">
        <v>1</v>
      </c>
      <c r="S110" s="175" t="s">
        <v>1225</v>
      </c>
      <c r="T110" s="175" t="s">
        <v>1224</v>
      </c>
      <c r="U110" s="176">
        <v>43644</v>
      </c>
      <c r="V110" s="183" t="s">
        <v>1323</v>
      </c>
      <c r="W110" s="173">
        <v>11685000</v>
      </c>
      <c r="X110" s="173" t="s">
        <v>1319</v>
      </c>
      <c r="Y110" s="173" t="s">
        <v>21</v>
      </c>
      <c r="Z110" s="173">
        <v>2</v>
      </c>
      <c r="AA110" s="173" t="s">
        <v>1321</v>
      </c>
      <c r="AB110" s="173" t="s">
        <v>1320</v>
      </c>
      <c r="AC110" s="174">
        <v>43676</v>
      </c>
      <c r="AD110" s="183" t="s">
        <v>1322</v>
      </c>
      <c r="AE110" s="181">
        <v>11685000</v>
      </c>
      <c r="AF110" s="181" t="s">
        <v>1319</v>
      </c>
      <c r="AG110" s="181" t="s">
        <v>21</v>
      </c>
      <c r="AH110" s="181">
        <v>2</v>
      </c>
      <c r="AI110" s="181" t="s">
        <v>1321</v>
      </c>
      <c r="AJ110" s="181" t="s">
        <v>1320</v>
      </c>
      <c r="AK110" s="182">
        <v>43676</v>
      </c>
      <c r="AL110" s="183" t="s">
        <v>3371</v>
      </c>
      <c r="AM110" s="173">
        <v>4437000</v>
      </c>
      <c r="AN110" s="173" t="s">
        <v>3368</v>
      </c>
      <c r="AO110" s="173" t="s">
        <v>21</v>
      </c>
      <c r="AP110" s="173">
        <v>2</v>
      </c>
      <c r="AQ110" s="173" t="s">
        <v>3370</v>
      </c>
      <c r="AR110" s="173" t="s">
        <v>3369</v>
      </c>
      <c r="AS110" s="174">
        <v>44249</v>
      </c>
      <c r="AT110" s="184" t="s">
        <v>533</v>
      </c>
      <c r="AU110" s="181" t="s">
        <v>14</v>
      </c>
      <c r="AV110" s="181">
        <v>0</v>
      </c>
      <c r="AW110" s="181" t="s">
        <v>21</v>
      </c>
      <c r="AX110" s="181">
        <v>2</v>
      </c>
      <c r="AY110" s="181">
        <v>0</v>
      </c>
      <c r="AZ110" s="181">
        <v>0</v>
      </c>
      <c r="BA110" s="182">
        <v>43510</v>
      </c>
      <c r="BB110" s="183" t="s">
        <v>1370</v>
      </c>
      <c r="BC110" s="173">
        <v>600000</v>
      </c>
      <c r="BD110" s="173" t="s">
        <v>1367</v>
      </c>
      <c r="BE110" s="173" t="s">
        <v>59</v>
      </c>
      <c r="BF110" s="173">
        <v>3</v>
      </c>
      <c r="BG110" s="173" t="s">
        <v>1369</v>
      </c>
      <c r="BH110" s="173" t="s">
        <v>1368</v>
      </c>
      <c r="BI110" s="174">
        <v>43700</v>
      </c>
      <c r="BJ110" s="184" t="s">
        <v>2578</v>
      </c>
      <c r="BK110" s="184">
        <v>1127</v>
      </c>
      <c r="BL110" s="184" t="s">
        <v>2575</v>
      </c>
      <c r="BM110" s="184" t="s">
        <v>21</v>
      </c>
      <c r="BN110" s="184">
        <v>2</v>
      </c>
      <c r="BO110" s="184" t="s">
        <v>2576</v>
      </c>
      <c r="BP110" s="181" t="s">
        <v>720</v>
      </c>
      <c r="BQ110" s="185">
        <v>44164</v>
      </c>
      <c r="BR110" s="183" t="s">
        <v>527</v>
      </c>
      <c r="BS110" s="177" t="s">
        <v>14</v>
      </c>
      <c r="BT110" s="177">
        <v>0</v>
      </c>
      <c r="BU110" s="177" t="s">
        <v>21</v>
      </c>
      <c r="BV110" s="177">
        <v>2</v>
      </c>
      <c r="BW110" s="177">
        <v>0</v>
      </c>
      <c r="BX110" s="177">
        <v>0</v>
      </c>
      <c r="BY110" s="174">
        <v>43510</v>
      </c>
      <c r="BZ110" s="184" t="s">
        <v>528</v>
      </c>
      <c r="CA110" s="184" t="s">
        <v>14</v>
      </c>
      <c r="CB110" s="184">
        <v>0</v>
      </c>
      <c r="CC110" s="184" t="s">
        <v>14</v>
      </c>
      <c r="CD110" s="184" t="s">
        <v>14</v>
      </c>
      <c r="CE110" s="184">
        <v>0</v>
      </c>
      <c r="CF110" s="184">
        <v>0</v>
      </c>
      <c r="CG110" s="185">
        <v>43510</v>
      </c>
      <c r="CH110" s="183" t="s">
        <v>8125</v>
      </c>
      <c r="CI110" s="184" t="e">
        <v>#N/A</v>
      </c>
      <c r="CJ110" s="184" t="e">
        <v>#N/A</v>
      </c>
      <c r="CK110" s="184" t="e">
        <v>#N/A</v>
      </c>
      <c r="CL110" s="184" t="e">
        <v>#N/A</v>
      </c>
      <c r="CM110" s="184" t="e">
        <v>#N/A</v>
      </c>
      <c r="CN110" s="184" t="e">
        <v>#N/A</v>
      </c>
      <c r="CO110" s="186" t="e">
        <v>#N/A</v>
      </c>
      <c r="CP110" s="184" t="s">
        <v>532</v>
      </c>
      <c r="CQ110" s="177">
        <v>14369</v>
      </c>
      <c r="CR110" s="177" t="s">
        <v>529</v>
      </c>
      <c r="CS110" s="177" t="s">
        <v>21</v>
      </c>
      <c r="CT110" s="177">
        <v>2</v>
      </c>
      <c r="CU110" s="177" t="s">
        <v>531</v>
      </c>
      <c r="CV110" s="177" t="s">
        <v>530</v>
      </c>
      <c r="CW110" s="174">
        <v>43510</v>
      </c>
      <c r="CX110" s="184" t="s">
        <v>3362</v>
      </c>
      <c r="CY110" s="181">
        <v>8300000</v>
      </c>
      <c r="CZ110" s="181" t="s">
        <v>3359</v>
      </c>
      <c r="DA110" s="181" t="s">
        <v>21</v>
      </c>
      <c r="DB110" s="181">
        <v>2</v>
      </c>
      <c r="DC110" s="181" t="s">
        <v>3361</v>
      </c>
      <c r="DD110" s="181" t="s">
        <v>3360</v>
      </c>
      <c r="DE110" s="187">
        <v>44249</v>
      </c>
      <c r="DF110" s="183" t="s">
        <v>3363</v>
      </c>
      <c r="DG110" s="173">
        <v>0</v>
      </c>
      <c r="DH110" s="177" t="s">
        <v>3359</v>
      </c>
      <c r="DI110" s="177" t="s">
        <v>21</v>
      </c>
      <c r="DJ110" s="177">
        <v>2</v>
      </c>
      <c r="DK110" s="177" t="s">
        <v>3361</v>
      </c>
      <c r="DL110" s="177" t="s">
        <v>3360</v>
      </c>
      <c r="DM110" s="174">
        <v>44249</v>
      </c>
      <c r="DN110" s="184" t="s">
        <v>3364</v>
      </c>
      <c r="DO110" s="181">
        <v>3400000</v>
      </c>
      <c r="DP110" s="184" t="s">
        <v>3359</v>
      </c>
      <c r="DQ110" s="184" t="s">
        <v>21</v>
      </c>
      <c r="DR110" s="184">
        <v>2</v>
      </c>
      <c r="DS110" s="184" t="s">
        <v>3361</v>
      </c>
      <c r="DT110" s="184" t="s">
        <v>3360</v>
      </c>
      <c r="DU110" s="185">
        <v>44249</v>
      </c>
      <c r="DV110" s="183" t="s">
        <v>3365</v>
      </c>
      <c r="DW110" s="173">
        <v>4471000</v>
      </c>
      <c r="DX110" s="177" t="s">
        <v>3359</v>
      </c>
      <c r="DY110" s="177" t="s">
        <v>21</v>
      </c>
      <c r="DZ110" s="177">
        <v>2</v>
      </c>
      <c r="EA110" s="177" t="s">
        <v>3361</v>
      </c>
      <c r="EB110" s="177" t="s">
        <v>3360</v>
      </c>
      <c r="EC110" s="174">
        <v>44249</v>
      </c>
      <c r="ED110" s="184" t="s">
        <v>3366</v>
      </c>
      <c r="EE110" s="181">
        <v>3829000</v>
      </c>
      <c r="EF110" s="184" t="s">
        <v>3359</v>
      </c>
      <c r="EG110" s="184" t="s">
        <v>21</v>
      </c>
      <c r="EH110" s="184">
        <v>2</v>
      </c>
      <c r="EI110" s="184" t="s">
        <v>3361</v>
      </c>
      <c r="EJ110" s="184" t="s">
        <v>3360</v>
      </c>
      <c r="EK110" s="185">
        <v>44249</v>
      </c>
      <c r="EL110" s="183" t="s">
        <v>3367</v>
      </c>
      <c r="EM110" s="173">
        <v>0</v>
      </c>
      <c r="EN110" s="177" t="s">
        <v>3359</v>
      </c>
      <c r="EO110" s="177" t="s">
        <v>21</v>
      </c>
      <c r="EP110" s="177">
        <v>2</v>
      </c>
      <c r="EQ110" s="177" t="s">
        <v>3361</v>
      </c>
      <c r="ER110" s="177" t="s">
        <v>3360</v>
      </c>
      <c r="ES110" s="174">
        <v>44249</v>
      </c>
      <c r="ET110" s="184" t="s">
        <v>2577</v>
      </c>
      <c r="EU110" s="184">
        <v>1127</v>
      </c>
      <c r="EV110" s="184" t="s">
        <v>2575</v>
      </c>
      <c r="EW110" s="184" t="s">
        <v>21</v>
      </c>
      <c r="EX110" s="184">
        <v>2</v>
      </c>
      <c r="EY110" s="184" t="s">
        <v>2576</v>
      </c>
      <c r="EZ110" s="184" t="s">
        <v>720</v>
      </c>
      <c r="FA110" s="185">
        <v>44164</v>
      </c>
      <c r="FB110" s="183" t="s">
        <v>1222</v>
      </c>
      <c r="FC110" s="177">
        <v>5</v>
      </c>
      <c r="FD110" s="177">
        <v>0</v>
      </c>
      <c r="FE110" s="177" t="s">
        <v>41</v>
      </c>
      <c r="FF110" s="177">
        <v>1</v>
      </c>
      <c r="FG110" s="177" t="s">
        <v>1221</v>
      </c>
      <c r="FH110" s="177">
        <v>0</v>
      </c>
      <c r="FI110" s="174">
        <v>43644</v>
      </c>
      <c r="FJ110" s="183" t="s">
        <v>534</v>
      </c>
      <c r="FK110" s="184" t="s">
        <v>14</v>
      </c>
      <c r="FL110" s="184">
        <v>0</v>
      </c>
      <c r="FM110" s="184" t="s">
        <v>21</v>
      </c>
      <c r="FN110" s="184">
        <v>2</v>
      </c>
      <c r="FO110" s="184">
        <v>0</v>
      </c>
      <c r="FP110" s="181">
        <v>0</v>
      </c>
      <c r="FQ110" s="182">
        <v>43510</v>
      </c>
      <c r="FR110" s="183" t="s">
        <v>537</v>
      </c>
      <c r="FS110" s="177">
        <v>1500000</v>
      </c>
      <c r="FT110" s="177" t="s">
        <v>535</v>
      </c>
      <c r="FU110" s="177" t="s">
        <v>21</v>
      </c>
      <c r="FV110" s="177">
        <v>2</v>
      </c>
      <c r="FW110" s="177">
        <v>0</v>
      </c>
      <c r="FX110" s="177" t="s">
        <v>536</v>
      </c>
      <c r="FY110" s="174">
        <v>43510</v>
      </c>
      <c r="FZ110" s="184" t="s">
        <v>4482</v>
      </c>
      <c r="GA110" s="184">
        <v>1</v>
      </c>
      <c r="GB110" s="184" t="s">
        <v>4078</v>
      </c>
      <c r="GC110" s="184" t="s">
        <v>21</v>
      </c>
      <c r="GD110" s="184">
        <v>2</v>
      </c>
      <c r="GE110" s="184" t="s">
        <v>14</v>
      </c>
      <c r="GF110" s="184" t="s">
        <v>14</v>
      </c>
      <c r="GG110" s="185">
        <v>44350</v>
      </c>
      <c r="GH110" s="183" t="s">
        <v>4488</v>
      </c>
      <c r="GI110" s="177">
        <v>3</v>
      </c>
      <c r="GJ110" s="177" t="s">
        <v>4078</v>
      </c>
      <c r="GK110" s="177" t="s">
        <v>21</v>
      </c>
      <c r="GL110" s="177">
        <v>2</v>
      </c>
      <c r="GM110" s="177" t="s">
        <v>14</v>
      </c>
      <c r="GN110" s="177" t="s">
        <v>14</v>
      </c>
      <c r="GO110" s="174">
        <v>44350</v>
      </c>
      <c r="GP110" s="184" t="s">
        <v>4483</v>
      </c>
      <c r="GQ110" s="184">
        <v>3</v>
      </c>
      <c r="GR110" s="184" t="s">
        <v>4078</v>
      </c>
      <c r="GS110" s="184" t="s">
        <v>21</v>
      </c>
      <c r="GT110" s="184">
        <v>2</v>
      </c>
      <c r="GU110" s="184" t="s">
        <v>14</v>
      </c>
      <c r="GV110" s="184" t="s">
        <v>14</v>
      </c>
      <c r="GW110" s="185">
        <v>44350</v>
      </c>
      <c r="GX110" s="183" t="s">
        <v>4489</v>
      </c>
      <c r="GY110" s="177">
        <v>3</v>
      </c>
      <c r="GZ110" s="177" t="s">
        <v>4078</v>
      </c>
      <c r="HA110" s="177" t="s">
        <v>21</v>
      </c>
      <c r="HB110" s="177">
        <v>2</v>
      </c>
      <c r="HC110" s="177" t="s">
        <v>14</v>
      </c>
      <c r="HD110" s="177" t="s">
        <v>14</v>
      </c>
      <c r="HE110" s="174">
        <v>44350</v>
      </c>
      <c r="HF110" s="184" t="s">
        <v>4481</v>
      </c>
      <c r="HG110" s="184">
        <v>0</v>
      </c>
      <c r="HH110" s="184" t="s">
        <v>4078</v>
      </c>
      <c r="HI110" s="184" t="s">
        <v>21</v>
      </c>
      <c r="HJ110" s="184">
        <v>2</v>
      </c>
      <c r="HK110" s="184" t="s">
        <v>14</v>
      </c>
      <c r="HL110" s="184" t="s">
        <v>14</v>
      </c>
      <c r="HM110" s="185">
        <v>44350</v>
      </c>
      <c r="HN110" s="183" t="s">
        <v>4487</v>
      </c>
      <c r="HO110" s="177">
        <v>2</v>
      </c>
      <c r="HP110" s="177" t="s">
        <v>4078</v>
      </c>
      <c r="HQ110" s="177" t="s">
        <v>21</v>
      </c>
      <c r="HR110" s="177">
        <v>2</v>
      </c>
      <c r="HS110" s="177" t="s">
        <v>14</v>
      </c>
      <c r="HT110" s="177" t="s">
        <v>14</v>
      </c>
      <c r="HU110" s="174">
        <v>44350</v>
      </c>
      <c r="HV110" s="184" t="s">
        <v>4484</v>
      </c>
      <c r="HW110" s="184">
        <v>3</v>
      </c>
      <c r="HX110" s="184" t="s">
        <v>4078</v>
      </c>
      <c r="HY110" s="184" t="s">
        <v>21</v>
      </c>
      <c r="HZ110" s="184">
        <v>2</v>
      </c>
      <c r="IA110" s="184" t="s">
        <v>14</v>
      </c>
      <c r="IB110" s="184" t="s">
        <v>14</v>
      </c>
      <c r="IC110" s="185">
        <v>44350</v>
      </c>
      <c r="ID110" s="183" t="s">
        <v>4486</v>
      </c>
      <c r="IE110" s="177">
        <v>3</v>
      </c>
      <c r="IF110" s="177" t="s">
        <v>4078</v>
      </c>
      <c r="IG110" s="177" t="s">
        <v>21</v>
      </c>
      <c r="IH110" s="177">
        <v>2</v>
      </c>
      <c r="II110" s="177" t="s">
        <v>14</v>
      </c>
      <c r="IJ110" s="177" t="s">
        <v>14</v>
      </c>
      <c r="IK110" s="174">
        <v>44350</v>
      </c>
      <c r="IL110" s="184" t="s">
        <v>4485</v>
      </c>
      <c r="IM110" s="184">
        <v>2</v>
      </c>
      <c r="IN110" s="184" t="s">
        <v>4078</v>
      </c>
      <c r="IO110" s="184" t="s">
        <v>21</v>
      </c>
      <c r="IP110" s="184">
        <v>2</v>
      </c>
      <c r="IQ110" s="184" t="s">
        <v>14</v>
      </c>
      <c r="IR110" s="184" t="s">
        <v>14</v>
      </c>
      <c r="IS110" s="185">
        <v>44350</v>
      </c>
    </row>
    <row r="111" spans="1:253" s="179" customFormat="1" ht="12.75" customHeight="1" x14ac:dyDescent="0.2">
      <c r="A111" s="179" t="s">
        <v>1852</v>
      </c>
      <c r="B111" s="179" t="s">
        <v>7801</v>
      </c>
      <c r="C111" s="179" t="s">
        <v>1853</v>
      </c>
      <c r="D111" s="179" t="s">
        <v>1854</v>
      </c>
      <c r="E111" s="179" t="s">
        <v>7382</v>
      </c>
      <c r="F111" s="179" t="s">
        <v>6225</v>
      </c>
      <c r="G111" s="172">
        <v>1100000</v>
      </c>
      <c r="H111" s="173" t="s">
        <v>6222</v>
      </c>
      <c r="I111" s="173" t="s">
        <v>41</v>
      </c>
      <c r="J111" s="173">
        <v>1</v>
      </c>
      <c r="K111" s="173" t="s">
        <v>6224</v>
      </c>
      <c r="L111" s="173" t="s">
        <v>6223</v>
      </c>
      <c r="M111" s="174">
        <v>44388</v>
      </c>
      <c r="N111" s="183" t="s">
        <v>6227</v>
      </c>
      <c r="O111" s="175">
        <v>17364</v>
      </c>
      <c r="P111" s="175" t="s">
        <v>6197</v>
      </c>
      <c r="Q111" s="175" t="s">
        <v>21</v>
      </c>
      <c r="R111" s="175">
        <v>2</v>
      </c>
      <c r="S111" s="175" t="s">
        <v>6226</v>
      </c>
      <c r="T111" s="175" t="s">
        <v>6198</v>
      </c>
      <c r="U111" s="176">
        <v>44388</v>
      </c>
      <c r="V111" s="183" t="s">
        <v>6228</v>
      </c>
      <c r="W111" s="173">
        <v>1100000</v>
      </c>
      <c r="X111" s="173" t="s">
        <v>6222</v>
      </c>
      <c r="Y111" s="173" t="s">
        <v>41</v>
      </c>
      <c r="Z111" s="173">
        <v>1</v>
      </c>
      <c r="AA111" s="173" t="s">
        <v>6160</v>
      </c>
      <c r="AB111" s="173" t="s">
        <v>6223</v>
      </c>
      <c r="AC111" s="174">
        <v>44388</v>
      </c>
      <c r="AD111" s="183" t="s">
        <v>6229</v>
      </c>
      <c r="AE111" s="181">
        <v>660000</v>
      </c>
      <c r="AF111" s="181" t="s">
        <v>6222</v>
      </c>
      <c r="AG111" s="181" t="s">
        <v>41</v>
      </c>
      <c r="AH111" s="181">
        <v>1</v>
      </c>
      <c r="AI111" s="181" t="s">
        <v>6164</v>
      </c>
      <c r="AJ111" s="181" t="s">
        <v>6223</v>
      </c>
      <c r="AK111" s="182">
        <v>44388</v>
      </c>
      <c r="AL111" s="183" t="s">
        <v>1857</v>
      </c>
      <c r="AM111" s="173">
        <v>0</v>
      </c>
      <c r="AN111" s="173" t="s">
        <v>14</v>
      </c>
      <c r="AO111" s="173" t="s">
        <v>14</v>
      </c>
      <c r="AP111" s="173" t="s">
        <v>14</v>
      </c>
      <c r="AQ111" s="173" t="s">
        <v>14</v>
      </c>
      <c r="AR111" s="173" t="s">
        <v>14</v>
      </c>
      <c r="AS111" s="174">
        <v>43874</v>
      </c>
      <c r="AT111" s="184" t="s">
        <v>1856</v>
      </c>
      <c r="AU111" s="181">
        <v>0</v>
      </c>
      <c r="AV111" s="181" t="s">
        <v>14</v>
      </c>
      <c r="AW111" s="181" t="s">
        <v>14</v>
      </c>
      <c r="AX111" s="181" t="s">
        <v>14</v>
      </c>
      <c r="AY111" s="181" t="s">
        <v>14</v>
      </c>
      <c r="AZ111" s="181" t="s">
        <v>14</v>
      </c>
      <c r="BA111" s="182">
        <v>43874</v>
      </c>
      <c r="BB111" s="183" t="s">
        <v>1855</v>
      </c>
      <c r="BC111" s="173">
        <v>0</v>
      </c>
      <c r="BD111" s="173" t="s">
        <v>14</v>
      </c>
      <c r="BE111" s="173" t="s">
        <v>14</v>
      </c>
      <c r="BF111" s="173" t="s">
        <v>14</v>
      </c>
      <c r="BG111" s="173" t="s">
        <v>14</v>
      </c>
      <c r="BH111" s="173" t="s">
        <v>14</v>
      </c>
      <c r="BI111" s="174">
        <v>43874</v>
      </c>
      <c r="BJ111" s="184" t="s">
        <v>6231</v>
      </c>
      <c r="BK111" s="184">
        <v>0</v>
      </c>
      <c r="BL111" s="184" t="s">
        <v>6024</v>
      </c>
      <c r="BM111" s="184" t="s">
        <v>21</v>
      </c>
      <c r="BN111" s="184">
        <v>2</v>
      </c>
      <c r="BO111" s="184" t="s">
        <v>6230</v>
      </c>
      <c r="BP111" s="181" t="s">
        <v>2260</v>
      </c>
      <c r="BQ111" s="185">
        <v>44388</v>
      </c>
      <c r="BR111" s="183" t="s">
        <v>8126</v>
      </c>
      <c r="BS111" s="177" t="e">
        <v>#N/A</v>
      </c>
      <c r="BT111" s="177" t="e">
        <v>#N/A</v>
      </c>
      <c r="BU111" s="177" t="e">
        <v>#N/A</v>
      </c>
      <c r="BV111" s="177" t="e">
        <v>#N/A</v>
      </c>
      <c r="BW111" s="177" t="e">
        <v>#N/A</v>
      </c>
      <c r="BX111" s="177" t="e">
        <v>#N/A</v>
      </c>
      <c r="BY111" s="174" t="e">
        <v>#N/A</v>
      </c>
      <c r="BZ111" s="184" t="s">
        <v>8127</v>
      </c>
      <c r="CA111" s="184" t="e">
        <v>#N/A</v>
      </c>
      <c r="CB111" s="184" t="e">
        <v>#N/A</v>
      </c>
      <c r="CC111" s="184" t="e">
        <v>#N/A</v>
      </c>
      <c r="CD111" s="184" t="e">
        <v>#N/A</v>
      </c>
      <c r="CE111" s="184" t="e">
        <v>#N/A</v>
      </c>
      <c r="CF111" s="184" t="e">
        <v>#N/A</v>
      </c>
      <c r="CG111" s="185" t="e">
        <v>#N/A</v>
      </c>
      <c r="CH111" s="183" t="s">
        <v>8128</v>
      </c>
      <c r="CI111" s="184" t="e">
        <v>#N/A</v>
      </c>
      <c r="CJ111" s="184" t="e">
        <v>#N/A</v>
      </c>
      <c r="CK111" s="184" t="e">
        <v>#N/A</v>
      </c>
      <c r="CL111" s="184" t="e">
        <v>#N/A</v>
      </c>
      <c r="CM111" s="184" t="e">
        <v>#N/A</v>
      </c>
      <c r="CN111" s="184" t="e">
        <v>#N/A</v>
      </c>
      <c r="CO111" s="186" t="e">
        <v>#N/A</v>
      </c>
      <c r="CP111" s="184" t="s">
        <v>8129</v>
      </c>
      <c r="CQ111" s="177" t="e">
        <v>#N/A</v>
      </c>
      <c r="CR111" s="177" t="e">
        <v>#N/A</v>
      </c>
      <c r="CS111" s="177" t="e">
        <v>#N/A</v>
      </c>
      <c r="CT111" s="177" t="e">
        <v>#N/A</v>
      </c>
      <c r="CU111" s="177" t="e">
        <v>#N/A</v>
      </c>
      <c r="CV111" s="177" t="e">
        <v>#N/A</v>
      </c>
      <c r="CW111" s="174" t="e">
        <v>#N/A</v>
      </c>
      <c r="CX111" s="184" t="s">
        <v>6233</v>
      </c>
      <c r="CY111" s="181">
        <v>190000</v>
      </c>
      <c r="CZ111" s="181" t="s">
        <v>6222</v>
      </c>
      <c r="DA111" s="181" t="s">
        <v>41</v>
      </c>
      <c r="DB111" s="181">
        <v>1</v>
      </c>
      <c r="DC111" s="181" t="s">
        <v>6238</v>
      </c>
      <c r="DD111" s="181" t="s">
        <v>6223</v>
      </c>
      <c r="DE111" s="187">
        <v>44388</v>
      </c>
      <c r="DF111" s="183" t="s">
        <v>6235</v>
      </c>
      <c r="DG111" s="173">
        <v>440000</v>
      </c>
      <c r="DH111" s="177" t="s">
        <v>6222</v>
      </c>
      <c r="DI111" s="177" t="s">
        <v>41</v>
      </c>
      <c r="DJ111" s="177">
        <v>1</v>
      </c>
      <c r="DK111" s="177" t="s">
        <v>6234</v>
      </c>
      <c r="DL111" s="177" t="s">
        <v>6223</v>
      </c>
      <c r="DM111" s="174">
        <v>44388</v>
      </c>
      <c r="DN111" s="184" t="s">
        <v>6237</v>
      </c>
      <c r="DO111" s="181">
        <v>470000</v>
      </c>
      <c r="DP111" s="184" t="s">
        <v>6222</v>
      </c>
      <c r="DQ111" s="184" t="s">
        <v>41</v>
      </c>
      <c r="DR111" s="184">
        <v>1</v>
      </c>
      <c r="DS111" s="184" t="s">
        <v>6236</v>
      </c>
      <c r="DT111" s="184" t="s">
        <v>6223</v>
      </c>
      <c r="DU111" s="185">
        <v>44388</v>
      </c>
      <c r="DV111" s="183" t="s">
        <v>6239</v>
      </c>
      <c r="DW111" s="173">
        <v>150000</v>
      </c>
      <c r="DX111" s="177" t="s">
        <v>6222</v>
      </c>
      <c r="DY111" s="177" t="s">
        <v>41</v>
      </c>
      <c r="DZ111" s="177">
        <v>1</v>
      </c>
      <c r="EA111" s="177" t="s">
        <v>6238</v>
      </c>
      <c r="EB111" s="177" t="s">
        <v>6223</v>
      </c>
      <c r="EC111" s="174">
        <v>44388</v>
      </c>
      <c r="ED111" s="184" t="s">
        <v>6241</v>
      </c>
      <c r="EE111" s="181">
        <v>40000</v>
      </c>
      <c r="EF111" s="184" t="s">
        <v>6222</v>
      </c>
      <c r="EG111" s="184" t="s">
        <v>41</v>
      </c>
      <c r="EH111" s="184">
        <v>1</v>
      </c>
      <c r="EI111" s="184" t="s">
        <v>6240</v>
      </c>
      <c r="EJ111" s="184" t="s">
        <v>6223</v>
      </c>
      <c r="EK111" s="185">
        <v>44388</v>
      </c>
      <c r="EL111" s="183" t="s">
        <v>6243</v>
      </c>
      <c r="EM111" s="173">
        <v>0</v>
      </c>
      <c r="EN111" s="177" t="s">
        <v>6222</v>
      </c>
      <c r="EO111" s="177" t="s">
        <v>41</v>
      </c>
      <c r="EP111" s="177">
        <v>1</v>
      </c>
      <c r="EQ111" s="177" t="s">
        <v>6242</v>
      </c>
      <c r="ER111" s="177" t="s">
        <v>6223</v>
      </c>
      <c r="ES111" s="174">
        <v>44388</v>
      </c>
      <c r="ET111" s="184" t="s">
        <v>6232</v>
      </c>
      <c r="EU111" s="184">
        <v>6</v>
      </c>
      <c r="EV111" s="184" t="s">
        <v>6024</v>
      </c>
      <c r="EW111" s="184" t="s">
        <v>21</v>
      </c>
      <c r="EX111" s="184">
        <v>2</v>
      </c>
      <c r="EY111" s="184" t="s">
        <v>6205</v>
      </c>
      <c r="EZ111" s="184" t="s">
        <v>2260</v>
      </c>
      <c r="FA111" s="185">
        <v>44388</v>
      </c>
      <c r="FB111" s="183" t="s">
        <v>6245</v>
      </c>
      <c r="FC111" s="177">
        <v>1</v>
      </c>
      <c r="FD111" s="177" t="s">
        <v>14</v>
      </c>
      <c r="FE111" s="177" t="s">
        <v>21</v>
      </c>
      <c r="FF111" s="177">
        <v>2</v>
      </c>
      <c r="FG111" s="177" t="s">
        <v>6244</v>
      </c>
      <c r="FH111" s="177" t="s">
        <v>14</v>
      </c>
      <c r="FI111" s="174">
        <v>44388</v>
      </c>
      <c r="FJ111" s="183" t="s">
        <v>8130</v>
      </c>
      <c r="FK111" s="184" t="e">
        <v>#N/A</v>
      </c>
      <c r="FL111" s="184" t="e">
        <v>#N/A</v>
      </c>
      <c r="FM111" s="184" t="e">
        <v>#N/A</v>
      </c>
      <c r="FN111" s="184" t="e">
        <v>#N/A</v>
      </c>
      <c r="FO111" s="184" t="e">
        <v>#N/A</v>
      </c>
      <c r="FP111" s="181" t="e">
        <v>#N/A</v>
      </c>
      <c r="FQ111" s="182" t="e">
        <v>#N/A</v>
      </c>
      <c r="FR111" s="183" t="s">
        <v>8131</v>
      </c>
      <c r="FS111" s="177" t="e">
        <v>#N/A</v>
      </c>
      <c r="FT111" s="177" t="e">
        <v>#N/A</v>
      </c>
      <c r="FU111" s="177" t="e">
        <v>#N/A</v>
      </c>
      <c r="FV111" s="177" t="e">
        <v>#N/A</v>
      </c>
      <c r="FW111" s="177" t="e">
        <v>#N/A</v>
      </c>
      <c r="FX111" s="177" t="e">
        <v>#N/A</v>
      </c>
      <c r="FY111" s="174" t="e">
        <v>#N/A</v>
      </c>
      <c r="FZ111" s="184" t="s">
        <v>4900</v>
      </c>
      <c r="GA111" s="184">
        <v>0</v>
      </c>
      <c r="GB111" s="184" t="s">
        <v>4078</v>
      </c>
      <c r="GC111" s="184" t="s">
        <v>21</v>
      </c>
      <c r="GD111" s="184">
        <v>2</v>
      </c>
      <c r="GE111" s="184" t="s">
        <v>14</v>
      </c>
      <c r="GF111" s="184" t="s">
        <v>14</v>
      </c>
      <c r="GG111" s="185">
        <v>44356</v>
      </c>
      <c r="GH111" s="183" t="s">
        <v>4906</v>
      </c>
      <c r="GI111" s="177">
        <v>0</v>
      </c>
      <c r="GJ111" s="177" t="s">
        <v>4078</v>
      </c>
      <c r="GK111" s="177" t="s">
        <v>21</v>
      </c>
      <c r="GL111" s="177">
        <v>2</v>
      </c>
      <c r="GM111" s="177" t="s">
        <v>14</v>
      </c>
      <c r="GN111" s="177" t="s">
        <v>14</v>
      </c>
      <c r="GO111" s="174">
        <v>44356</v>
      </c>
      <c r="GP111" s="184" t="s">
        <v>4901</v>
      </c>
      <c r="GQ111" s="184">
        <v>0</v>
      </c>
      <c r="GR111" s="184" t="s">
        <v>4078</v>
      </c>
      <c r="GS111" s="184" t="s">
        <v>21</v>
      </c>
      <c r="GT111" s="184">
        <v>2</v>
      </c>
      <c r="GU111" s="184" t="s">
        <v>14</v>
      </c>
      <c r="GV111" s="184" t="s">
        <v>14</v>
      </c>
      <c r="GW111" s="185">
        <v>44356</v>
      </c>
      <c r="GX111" s="183" t="s">
        <v>4907</v>
      </c>
      <c r="GY111" s="177">
        <v>0</v>
      </c>
      <c r="GZ111" s="177" t="s">
        <v>4078</v>
      </c>
      <c r="HA111" s="177" t="s">
        <v>21</v>
      </c>
      <c r="HB111" s="177">
        <v>2</v>
      </c>
      <c r="HC111" s="177" t="s">
        <v>14</v>
      </c>
      <c r="HD111" s="177" t="s">
        <v>14</v>
      </c>
      <c r="HE111" s="174">
        <v>44356</v>
      </c>
      <c r="HF111" s="184" t="s">
        <v>4899</v>
      </c>
      <c r="HG111" s="184">
        <v>0</v>
      </c>
      <c r="HH111" s="184" t="s">
        <v>4078</v>
      </c>
      <c r="HI111" s="184" t="s">
        <v>21</v>
      </c>
      <c r="HJ111" s="184">
        <v>2</v>
      </c>
      <c r="HK111" s="184" t="s">
        <v>14</v>
      </c>
      <c r="HL111" s="184" t="s">
        <v>14</v>
      </c>
      <c r="HM111" s="185">
        <v>44356</v>
      </c>
      <c r="HN111" s="183" t="s">
        <v>4905</v>
      </c>
      <c r="HO111" s="177">
        <v>2</v>
      </c>
      <c r="HP111" s="177" t="s">
        <v>4078</v>
      </c>
      <c r="HQ111" s="177" t="s">
        <v>21</v>
      </c>
      <c r="HR111" s="177">
        <v>2</v>
      </c>
      <c r="HS111" s="177" t="s">
        <v>14</v>
      </c>
      <c r="HT111" s="177" t="s">
        <v>14</v>
      </c>
      <c r="HU111" s="174">
        <v>44356</v>
      </c>
      <c r="HV111" s="184" t="s">
        <v>4902</v>
      </c>
      <c r="HW111" s="184">
        <v>0</v>
      </c>
      <c r="HX111" s="184" t="s">
        <v>4078</v>
      </c>
      <c r="HY111" s="184" t="s">
        <v>21</v>
      </c>
      <c r="HZ111" s="184">
        <v>2</v>
      </c>
      <c r="IA111" s="184" t="s">
        <v>14</v>
      </c>
      <c r="IB111" s="184" t="s">
        <v>14</v>
      </c>
      <c r="IC111" s="185">
        <v>44356</v>
      </c>
      <c r="ID111" s="183" t="s">
        <v>4904</v>
      </c>
      <c r="IE111" s="177">
        <v>0</v>
      </c>
      <c r="IF111" s="177" t="s">
        <v>4078</v>
      </c>
      <c r="IG111" s="177" t="s">
        <v>21</v>
      </c>
      <c r="IH111" s="177">
        <v>2</v>
      </c>
      <c r="II111" s="177" t="s">
        <v>14</v>
      </c>
      <c r="IJ111" s="177" t="s">
        <v>14</v>
      </c>
      <c r="IK111" s="174">
        <v>44356</v>
      </c>
      <c r="IL111" s="184" t="s">
        <v>4903</v>
      </c>
      <c r="IM111" s="184">
        <v>1</v>
      </c>
      <c r="IN111" s="184" t="s">
        <v>4078</v>
      </c>
      <c r="IO111" s="184" t="s">
        <v>21</v>
      </c>
      <c r="IP111" s="184">
        <v>2</v>
      </c>
      <c r="IQ111" s="184" t="s">
        <v>14</v>
      </c>
      <c r="IR111" s="184" t="s">
        <v>14</v>
      </c>
      <c r="IS111" s="185">
        <v>44356</v>
      </c>
    </row>
    <row r="112" spans="1:253" s="179" customFormat="1" ht="12.75" customHeight="1" x14ac:dyDescent="0.2">
      <c r="A112" s="179" t="s">
        <v>143</v>
      </c>
      <c r="B112" s="179" t="s">
        <v>7672</v>
      </c>
      <c r="C112" s="179" t="s">
        <v>144</v>
      </c>
      <c r="D112" s="179" t="s">
        <v>145</v>
      </c>
      <c r="E112" s="179" t="s">
        <v>7385</v>
      </c>
      <c r="F112" s="179" t="s">
        <v>3456</v>
      </c>
      <c r="G112" s="172">
        <v>17500000</v>
      </c>
      <c r="H112" s="173" t="s">
        <v>3453</v>
      </c>
      <c r="I112" s="173" t="s">
        <v>21</v>
      </c>
      <c r="J112" s="173">
        <v>2</v>
      </c>
      <c r="K112" s="173" t="s">
        <v>3455</v>
      </c>
      <c r="L112" s="173" t="s">
        <v>3454</v>
      </c>
      <c r="M112" s="174">
        <v>44254</v>
      </c>
      <c r="N112" s="183" t="s">
        <v>3459</v>
      </c>
      <c r="O112" s="175">
        <v>185180</v>
      </c>
      <c r="P112" s="175" t="s">
        <v>1579</v>
      </c>
      <c r="Q112" s="175" t="s">
        <v>41</v>
      </c>
      <c r="R112" s="175">
        <v>1</v>
      </c>
      <c r="S112" s="175" t="s">
        <v>3458</v>
      </c>
      <c r="T112" s="175" t="s">
        <v>3457</v>
      </c>
      <c r="U112" s="176">
        <v>44254</v>
      </c>
      <c r="V112" s="183" t="s">
        <v>3461</v>
      </c>
      <c r="W112" s="173">
        <v>17500000</v>
      </c>
      <c r="X112" s="173" t="s">
        <v>3453</v>
      </c>
      <c r="Y112" s="173" t="s">
        <v>21</v>
      </c>
      <c r="Z112" s="173">
        <v>2</v>
      </c>
      <c r="AA112" s="173" t="s">
        <v>3460</v>
      </c>
      <c r="AB112" s="173" t="s">
        <v>3454</v>
      </c>
      <c r="AC112" s="174">
        <v>44254</v>
      </c>
      <c r="AD112" s="183" t="s">
        <v>3463</v>
      </c>
      <c r="AE112" s="181">
        <v>17500000</v>
      </c>
      <c r="AF112" s="181" t="s">
        <v>3453</v>
      </c>
      <c r="AG112" s="181" t="s">
        <v>21</v>
      </c>
      <c r="AH112" s="181">
        <v>2</v>
      </c>
      <c r="AI112" s="181" t="s">
        <v>3462</v>
      </c>
      <c r="AJ112" s="181" t="s">
        <v>3454</v>
      </c>
      <c r="AK112" s="182">
        <v>44254</v>
      </c>
      <c r="AL112" s="183" t="s">
        <v>5866</v>
      </c>
      <c r="AM112" s="173">
        <v>15509000</v>
      </c>
      <c r="AN112" s="173" t="s">
        <v>5863</v>
      </c>
      <c r="AO112" s="173" t="s">
        <v>59</v>
      </c>
      <c r="AP112" s="173">
        <v>3</v>
      </c>
      <c r="AQ112" s="173" t="s">
        <v>5865</v>
      </c>
      <c r="AR112" s="173" t="s">
        <v>5864</v>
      </c>
      <c r="AS112" s="174">
        <v>44377</v>
      </c>
      <c r="AT112" s="184" t="s">
        <v>1420</v>
      </c>
      <c r="AU112" s="181" t="s">
        <v>14</v>
      </c>
      <c r="AV112" s="181" t="s">
        <v>1417</v>
      </c>
      <c r="AW112" s="181" t="s">
        <v>14</v>
      </c>
      <c r="AX112" s="181" t="s">
        <v>14</v>
      </c>
      <c r="AY112" s="181" t="s">
        <v>1419</v>
      </c>
      <c r="AZ112" s="181" t="s">
        <v>1418</v>
      </c>
      <c r="BA112" s="182">
        <v>43767</v>
      </c>
      <c r="BB112" s="183" t="s">
        <v>149</v>
      </c>
      <c r="BC112" s="173" t="s">
        <v>14</v>
      </c>
      <c r="BD112" s="173" t="s">
        <v>14</v>
      </c>
      <c r="BE112" s="173" t="s">
        <v>14</v>
      </c>
      <c r="BF112" s="173" t="s">
        <v>14</v>
      </c>
      <c r="BG112" s="173" t="s">
        <v>148</v>
      </c>
      <c r="BH112" s="173">
        <v>0</v>
      </c>
      <c r="BI112" s="174">
        <v>43495</v>
      </c>
      <c r="BJ112" s="184" t="s">
        <v>5869</v>
      </c>
      <c r="BK112" s="184">
        <v>3201</v>
      </c>
      <c r="BL112" s="184" t="s">
        <v>5867</v>
      </c>
      <c r="BM112" s="184" t="s">
        <v>59</v>
      </c>
      <c r="BN112" s="184">
        <v>3</v>
      </c>
      <c r="BO112" s="184" t="s">
        <v>5868</v>
      </c>
      <c r="BP112" s="181" t="s">
        <v>720</v>
      </c>
      <c r="BQ112" s="185">
        <v>44377</v>
      </c>
      <c r="BR112" s="183" t="s">
        <v>1415</v>
      </c>
      <c r="BS112" s="177" t="s">
        <v>14</v>
      </c>
      <c r="BT112" s="177" t="s">
        <v>14</v>
      </c>
      <c r="BU112" s="177" t="s">
        <v>14</v>
      </c>
      <c r="BV112" s="177" t="s">
        <v>14</v>
      </c>
      <c r="BW112" s="177" t="s">
        <v>14</v>
      </c>
      <c r="BX112" s="177" t="s">
        <v>14</v>
      </c>
      <c r="BY112" s="174">
        <v>43767</v>
      </c>
      <c r="BZ112" s="184" t="s">
        <v>1416</v>
      </c>
      <c r="CA112" s="184" t="s">
        <v>14</v>
      </c>
      <c r="CB112" s="184" t="s">
        <v>14</v>
      </c>
      <c r="CC112" s="184" t="s">
        <v>14</v>
      </c>
      <c r="CD112" s="184" t="s">
        <v>14</v>
      </c>
      <c r="CE112" s="184" t="s">
        <v>14</v>
      </c>
      <c r="CF112" s="184" t="s">
        <v>14</v>
      </c>
      <c r="CG112" s="185">
        <v>43767</v>
      </c>
      <c r="CH112" s="183" t="s">
        <v>8132</v>
      </c>
      <c r="CI112" s="184" t="e">
        <v>#N/A</v>
      </c>
      <c r="CJ112" s="184" t="e">
        <v>#N/A</v>
      </c>
      <c r="CK112" s="184" t="e">
        <v>#N/A</v>
      </c>
      <c r="CL112" s="184" t="e">
        <v>#N/A</v>
      </c>
      <c r="CM112" s="184" t="e">
        <v>#N/A</v>
      </c>
      <c r="CN112" s="184" t="e">
        <v>#N/A</v>
      </c>
      <c r="CO112" s="186" t="e">
        <v>#N/A</v>
      </c>
      <c r="CP112" s="184" t="s">
        <v>2234</v>
      </c>
      <c r="CQ112" s="177" t="s">
        <v>14</v>
      </c>
      <c r="CR112" s="177" t="s">
        <v>2231</v>
      </c>
      <c r="CS112" s="177" t="s">
        <v>14</v>
      </c>
      <c r="CT112" s="177" t="s">
        <v>14</v>
      </c>
      <c r="CU112" s="177" t="s">
        <v>2233</v>
      </c>
      <c r="CV112" s="177" t="s">
        <v>2232</v>
      </c>
      <c r="CW112" s="174">
        <v>44064</v>
      </c>
      <c r="CX112" s="184" t="s">
        <v>5874</v>
      </c>
      <c r="CY112" s="181">
        <v>13400000</v>
      </c>
      <c r="CZ112" s="181" t="s">
        <v>5871</v>
      </c>
      <c r="DA112" s="181" t="s">
        <v>41</v>
      </c>
      <c r="DB112" s="181">
        <v>1</v>
      </c>
      <c r="DC112" s="181" t="s">
        <v>5873</v>
      </c>
      <c r="DD112" s="181" t="s">
        <v>5872</v>
      </c>
      <c r="DE112" s="187">
        <v>44377</v>
      </c>
      <c r="DF112" s="183" t="s">
        <v>5875</v>
      </c>
      <c r="DG112" s="173">
        <v>0</v>
      </c>
      <c r="DH112" s="177" t="s">
        <v>5871</v>
      </c>
      <c r="DI112" s="177" t="s">
        <v>41</v>
      </c>
      <c r="DJ112" s="177">
        <v>1</v>
      </c>
      <c r="DK112" s="177" t="s">
        <v>5873</v>
      </c>
      <c r="DL112" s="177" t="s">
        <v>5872</v>
      </c>
      <c r="DM112" s="174">
        <v>44377</v>
      </c>
      <c r="DN112" s="184" t="s">
        <v>5876</v>
      </c>
      <c r="DO112" s="181">
        <v>4100000</v>
      </c>
      <c r="DP112" s="184" t="s">
        <v>5871</v>
      </c>
      <c r="DQ112" s="184" t="s">
        <v>41</v>
      </c>
      <c r="DR112" s="184">
        <v>1</v>
      </c>
      <c r="DS112" s="184" t="s">
        <v>5873</v>
      </c>
      <c r="DT112" s="184" t="s">
        <v>5872</v>
      </c>
      <c r="DU112" s="185">
        <v>44377</v>
      </c>
      <c r="DV112" s="183" t="s">
        <v>5877</v>
      </c>
      <c r="DW112" s="173">
        <v>30000</v>
      </c>
      <c r="DX112" s="177" t="s">
        <v>5871</v>
      </c>
      <c r="DY112" s="177" t="s">
        <v>41</v>
      </c>
      <c r="DZ112" s="177">
        <v>1</v>
      </c>
      <c r="EA112" s="177" t="s">
        <v>5873</v>
      </c>
      <c r="EB112" s="177" t="s">
        <v>5872</v>
      </c>
      <c r="EC112" s="174">
        <v>44377</v>
      </c>
      <c r="ED112" s="184" t="s">
        <v>5878</v>
      </c>
      <c r="EE112" s="181">
        <v>7380000</v>
      </c>
      <c r="EF112" s="184" t="s">
        <v>5871</v>
      </c>
      <c r="EG112" s="184" t="s">
        <v>41</v>
      </c>
      <c r="EH112" s="184">
        <v>1</v>
      </c>
      <c r="EI112" s="184" t="s">
        <v>5873</v>
      </c>
      <c r="EJ112" s="184" t="s">
        <v>5872</v>
      </c>
      <c r="EK112" s="185">
        <v>44377</v>
      </c>
      <c r="EL112" s="183" t="s">
        <v>5879</v>
      </c>
      <c r="EM112" s="173">
        <v>5990000</v>
      </c>
      <c r="EN112" s="177" t="s">
        <v>5871</v>
      </c>
      <c r="EO112" s="177" t="s">
        <v>41</v>
      </c>
      <c r="EP112" s="177">
        <v>1</v>
      </c>
      <c r="EQ112" s="177" t="s">
        <v>5873</v>
      </c>
      <c r="ER112" s="177" t="s">
        <v>5872</v>
      </c>
      <c r="ES112" s="174">
        <v>44377</v>
      </c>
      <c r="ET112" s="184" t="s">
        <v>5870</v>
      </c>
      <c r="EU112" s="184">
        <v>3201</v>
      </c>
      <c r="EV112" s="184" t="s">
        <v>5867</v>
      </c>
      <c r="EW112" s="184" t="s">
        <v>59</v>
      </c>
      <c r="EX112" s="184">
        <v>3</v>
      </c>
      <c r="EY112" s="184" t="s">
        <v>5868</v>
      </c>
      <c r="EZ112" s="184" t="s">
        <v>720</v>
      </c>
      <c r="FA112" s="185">
        <v>44377</v>
      </c>
      <c r="FB112" s="183" t="s">
        <v>147</v>
      </c>
      <c r="FC112" s="177">
        <v>5</v>
      </c>
      <c r="FD112" s="177">
        <v>0</v>
      </c>
      <c r="FE112" s="177" t="s">
        <v>41</v>
      </c>
      <c r="FF112" s="177">
        <v>1</v>
      </c>
      <c r="FG112" s="177" t="s">
        <v>146</v>
      </c>
      <c r="FH112" s="177">
        <v>0</v>
      </c>
      <c r="FI112" s="174">
        <v>43495</v>
      </c>
      <c r="FJ112" s="183" t="s">
        <v>151</v>
      </c>
      <c r="FK112" s="184" t="s">
        <v>14</v>
      </c>
      <c r="FL112" s="184">
        <v>0</v>
      </c>
      <c r="FM112" s="184" t="s">
        <v>14</v>
      </c>
      <c r="FN112" s="184" t="s">
        <v>14</v>
      </c>
      <c r="FO112" s="184" t="s">
        <v>150</v>
      </c>
      <c r="FP112" s="181">
        <v>0</v>
      </c>
      <c r="FQ112" s="182">
        <v>43495</v>
      </c>
      <c r="FR112" s="183" t="s">
        <v>155</v>
      </c>
      <c r="FS112" s="177">
        <v>1160000</v>
      </c>
      <c r="FT112" s="177" t="s">
        <v>152</v>
      </c>
      <c r="FU112" s="177" t="s">
        <v>21</v>
      </c>
      <c r="FV112" s="177">
        <v>2</v>
      </c>
      <c r="FW112" s="177" t="s">
        <v>154</v>
      </c>
      <c r="FX112" s="177" t="s">
        <v>153</v>
      </c>
      <c r="FY112" s="174">
        <v>43495</v>
      </c>
      <c r="FZ112" s="184" t="s">
        <v>4417</v>
      </c>
      <c r="GA112" s="184">
        <v>1</v>
      </c>
      <c r="GB112" s="184" t="s">
        <v>4078</v>
      </c>
      <c r="GC112" s="184" t="s">
        <v>21</v>
      </c>
      <c r="GD112" s="184">
        <v>2</v>
      </c>
      <c r="GE112" s="184" t="s">
        <v>14</v>
      </c>
      <c r="GF112" s="184" t="s">
        <v>14</v>
      </c>
      <c r="GG112" s="185">
        <v>44349</v>
      </c>
      <c r="GH112" s="183" t="s">
        <v>4423</v>
      </c>
      <c r="GI112" s="177">
        <v>3</v>
      </c>
      <c r="GJ112" s="177" t="s">
        <v>4078</v>
      </c>
      <c r="GK112" s="177" t="s">
        <v>21</v>
      </c>
      <c r="GL112" s="177">
        <v>2</v>
      </c>
      <c r="GM112" s="177" t="s">
        <v>14</v>
      </c>
      <c r="GN112" s="177" t="s">
        <v>14</v>
      </c>
      <c r="GO112" s="174">
        <v>44349</v>
      </c>
      <c r="GP112" s="184" t="s">
        <v>4418</v>
      </c>
      <c r="GQ112" s="184">
        <v>2</v>
      </c>
      <c r="GR112" s="184" t="s">
        <v>4078</v>
      </c>
      <c r="GS112" s="184" t="s">
        <v>21</v>
      </c>
      <c r="GT112" s="184">
        <v>2</v>
      </c>
      <c r="GU112" s="184" t="s">
        <v>14</v>
      </c>
      <c r="GV112" s="184" t="s">
        <v>14</v>
      </c>
      <c r="GW112" s="185">
        <v>44349</v>
      </c>
      <c r="GX112" s="183" t="s">
        <v>4424</v>
      </c>
      <c r="GY112" s="177">
        <v>3</v>
      </c>
      <c r="GZ112" s="177" t="s">
        <v>4078</v>
      </c>
      <c r="HA112" s="177" t="s">
        <v>21</v>
      </c>
      <c r="HB112" s="177">
        <v>2</v>
      </c>
      <c r="HC112" s="177" t="s">
        <v>14</v>
      </c>
      <c r="HD112" s="177" t="s">
        <v>14</v>
      </c>
      <c r="HE112" s="174">
        <v>44349</v>
      </c>
      <c r="HF112" s="184" t="s">
        <v>4416</v>
      </c>
      <c r="HG112" s="184">
        <v>2</v>
      </c>
      <c r="HH112" s="184" t="s">
        <v>4078</v>
      </c>
      <c r="HI112" s="184" t="s">
        <v>21</v>
      </c>
      <c r="HJ112" s="184">
        <v>2</v>
      </c>
      <c r="HK112" s="184" t="s">
        <v>14</v>
      </c>
      <c r="HL112" s="184" t="s">
        <v>14</v>
      </c>
      <c r="HM112" s="185">
        <v>44349</v>
      </c>
      <c r="HN112" s="183" t="s">
        <v>4422</v>
      </c>
      <c r="HO112" s="177">
        <v>3</v>
      </c>
      <c r="HP112" s="177" t="s">
        <v>4078</v>
      </c>
      <c r="HQ112" s="177" t="s">
        <v>21</v>
      </c>
      <c r="HR112" s="177">
        <v>2</v>
      </c>
      <c r="HS112" s="177" t="s">
        <v>14</v>
      </c>
      <c r="HT112" s="177" t="s">
        <v>14</v>
      </c>
      <c r="HU112" s="174">
        <v>44349</v>
      </c>
      <c r="HV112" s="184" t="s">
        <v>4419</v>
      </c>
      <c r="HW112" s="184">
        <v>3</v>
      </c>
      <c r="HX112" s="184" t="s">
        <v>4078</v>
      </c>
      <c r="HY112" s="184" t="s">
        <v>21</v>
      </c>
      <c r="HZ112" s="184">
        <v>2</v>
      </c>
      <c r="IA112" s="184" t="s">
        <v>14</v>
      </c>
      <c r="IB112" s="184" t="s">
        <v>14</v>
      </c>
      <c r="IC112" s="185">
        <v>44349</v>
      </c>
      <c r="ID112" s="183" t="s">
        <v>4421</v>
      </c>
      <c r="IE112" s="177">
        <v>2</v>
      </c>
      <c r="IF112" s="177" t="s">
        <v>4078</v>
      </c>
      <c r="IG112" s="177" t="s">
        <v>21</v>
      </c>
      <c r="IH112" s="177">
        <v>2</v>
      </c>
      <c r="II112" s="177" t="s">
        <v>14</v>
      </c>
      <c r="IJ112" s="177" t="s">
        <v>14</v>
      </c>
      <c r="IK112" s="174">
        <v>44349</v>
      </c>
      <c r="IL112" s="184" t="s">
        <v>4420</v>
      </c>
      <c r="IM112" s="184">
        <v>3</v>
      </c>
      <c r="IN112" s="184" t="s">
        <v>4078</v>
      </c>
      <c r="IO112" s="184" t="s">
        <v>21</v>
      </c>
      <c r="IP112" s="184">
        <v>2</v>
      </c>
      <c r="IQ112" s="184" t="s">
        <v>14</v>
      </c>
      <c r="IR112" s="184" t="s">
        <v>14</v>
      </c>
      <c r="IS112" s="185">
        <v>44349</v>
      </c>
    </row>
    <row r="113" spans="1:253" s="179" customFormat="1" ht="12.75" customHeight="1" x14ac:dyDescent="0.2">
      <c r="A113" s="179" t="s">
        <v>2747</v>
      </c>
      <c r="B113" s="179" t="s">
        <v>7695</v>
      </c>
      <c r="C113" s="179" t="s">
        <v>2748</v>
      </c>
      <c r="D113" s="179" t="s">
        <v>703</v>
      </c>
      <c r="E113" s="179" t="s">
        <v>7386</v>
      </c>
      <c r="F113" s="179" t="s">
        <v>3677</v>
      </c>
      <c r="G113" s="172">
        <v>16797000</v>
      </c>
      <c r="H113" s="173" t="s">
        <v>3674</v>
      </c>
      <c r="I113" s="173" t="s">
        <v>21</v>
      </c>
      <c r="J113" s="173">
        <v>2</v>
      </c>
      <c r="K113" s="173" t="s">
        <v>3676</v>
      </c>
      <c r="L113" s="173" t="s">
        <v>3675</v>
      </c>
      <c r="M113" s="174">
        <v>44281</v>
      </c>
      <c r="N113" s="183" t="s">
        <v>2762</v>
      </c>
      <c r="O113" s="175">
        <v>1259200</v>
      </c>
      <c r="P113" s="175" t="s">
        <v>2279</v>
      </c>
      <c r="Q113" s="175" t="s">
        <v>41</v>
      </c>
      <c r="R113" s="175">
        <v>1</v>
      </c>
      <c r="S113" s="175" t="s">
        <v>2761</v>
      </c>
      <c r="T113" s="175" t="s">
        <v>2760</v>
      </c>
      <c r="U113" s="176">
        <v>44187</v>
      </c>
      <c r="V113" s="183" t="s">
        <v>3678</v>
      </c>
      <c r="W113" s="173">
        <v>16797000</v>
      </c>
      <c r="X113" s="173" t="s">
        <v>3674</v>
      </c>
      <c r="Y113" s="173" t="s">
        <v>21</v>
      </c>
      <c r="Z113" s="173">
        <v>2</v>
      </c>
      <c r="AA113" s="173" t="s">
        <v>3676</v>
      </c>
      <c r="AB113" s="173" t="s">
        <v>3675</v>
      </c>
      <c r="AC113" s="174">
        <v>44281</v>
      </c>
      <c r="AD113" s="183" t="s">
        <v>2767</v>
      </c>
      <c r="AE113" s="181">
        <v>7607000</v>
      </c>
      <c r="AF113" s="181" t="s">
        <v>2754</v>
      </c>
      <c r="AG113" s="181" t="s">
        <v>59</v>
      </c>
      <c r="AH113" s="181">
        <v>3</v>
      </c>
      <c r="AI113" s="181" t="s">
        <v>2766</v>
      </c>
      <c r="AJ113" s="181" t="s">
        <v>2765</v>
      </c>
      <c r="AK113" s="182">
        <v>44187</v>
      </c>
      <c r="AL113" s="183" t="s">
        <v>3681</v>
      </c>
      <c r="AM113" s="173">
        <v>963000</v>
      </c>
      <c r="AN113" s="173" t="s">
        <v>3667</v>
      </c>
      <c r="AO113" s="173" t="s">
        <v>21</v>
      </c>
      <c r="AP113" s="173">
        <v>2</v>
      </c>
      <c r="AQ113" s="173" t="s">
        <v>3680</v>
      </c>
      <c r="AR113" s="173" t="s">
        <v>3679</v>
      </c>
      <c r="AS113" s="174">
        <v>44281</v>
      </c>
      <c r="AT113" s="184" t="s">
        <v>2759</v>
      </c>
      <c r="AU113" s="181" t="s">
        <v>14</v>
      </c>
      <c r="AV113" s="181" t="s">
        <v>14</v>
      </c>
      <c r="AW113" s="181" t="s">
        <v>59</v>
      </c>
      <c r="AX113" s="181">
        <v>3</v>
      </c>
      <c r="AY113" s="181" t="s">
        <v>14</v>
      </c>
      <c r="AZ113" s="181" t="s">
        <v>14</v>
      </c>
      <c r="BA113" s="182">
        <v>44187</v>
      </c>
      <c r="BB113" s="183" t="s">
        <v>2758</v>
      </c>
      <c r="BC113" s="173" t="s">
        <v>14</v>
      </c>
      <c r="BD113" s="173" t="s">
        <v>14</v>
      </c>
      <c r="BE113" s="173" t="s">
        <v>59</v>
      </c>
      <c r="BF113" s="173">
        <v>3</v>
      </c>
      <c r="BG113" s="173" t="s">
        <v>14</v>
      </c>
      <c r="BH113" s="173" t="s">
        <v>14</v>
      </c>
      <c r="BI113" s="174">
        <v>44187</v>
      </c>
      <c r="BJ113" s="184" t="s">
        <v>3685</v>
      </c>
      <c r="BK113" s="184">
        <v>221</v>
      </c>
      <c r="BL113" s="184" t="s">
        <v>3682</v>
      </c>
      <c r="BM113" s="184" t="s">
        <v>59</v>
      </c>
      <c r="BN113" s="184">
        <v>3</v>
      </c>
      <c r="BO113" s="184" t="s">
        <v>3684</v>
      </c>
      <c r="BP113" s="181" t="s">
        <v>3683</v>
      </c>
      <c r="BQ113" s="185">
        <v>44281</v>
      </c>
      <c r="BR113" s="183" t="s">
        <v>2749</v>
      </c>
      <c r="BS113" s="177" t="s">
        <v>14</v>
      </c>
      <c r="BT113" s="177" t="s">
        <v>14</v>
      </c>
      <c r="BU113" s="177" t="s">
        <v>59</v>
      </c>
      <c r="BV113" s="177">
        <v>3</v>
      </c>
      <c r="BW113" s="177" t="s">
        <v>14</v>
      </c>
      <c r="BX113" s="177" t="s">
        <v>14</v>
      </c>
      <c r="BY113" s="174">
        <v>44187</v>
      </c>
      <c r="BZ113" s="184" t="s">
        <v>2750</v>
      </c>
      <c r="CA113" s="184" t="s">
        <v>14</v>
      </c>
      <c r="CB113" s="184" t="s">
        <v>14</v>
      </c>
      <c r="CC113" s="184" t="s">
        <v>59</v>
      </c>
      <c r="CD113" s="184">
        <v>3</v>
      </c>
      <c r="CE113" s="184" t="s">
        <v>14</v>
      </c>
      <c r="CF113" s="184" t="s">
        <v>14</v>
      </c>
      <c r="CG113" s="185">
        <v>44187</v>
      </c>
      <c r="CH113" s="183" t="s">
        <v>8133</v>
      </c>
      <c r="CI113" s="184" t="e">
        <v>#N/A</v>
      </c>
      <c r="CJ113" s="184" t="e">
        <v>#N/A</v>
      </c>
      <c r="CK113" s="184" t="e">
        <v>#N/A</v>
      </c>
      <c r="CL113" s="184" t="e">
        <v>#N/A</v>
      </c>
      <c r="CM113" s="184" t="e">
        <v>#N/A</v>
      </c>
      <c r="CN113" s="184" t="e">
        <v>#N/A</v>
      </c>
      <c r="CO113" s="186" t="e">
        <v>#N/A</v>
      </c>
      <c r="CP113" s="184" t="s">
        <v>2753</v>
      </c>
      <c r="CQ113" s="177" t="s">
        <v>14</v>
      </c>
      <c r="CR113" s="177" t="s">
        <v>14</v>
      </c>
      <c r="CS113" s="177" t="s">
        <v>59</v>
      </c>
      <c r="CT113" s="177">
        <v>3</v>
      </c>
      <c r="CU113" s="177" t="s">
        <v>14</v>
      </c>
      <c r="CV113" s="177" t="s">
        <v>14</v>
      </c>
      <c r="CW113" s="174">
        <v>44187</v>
      </c>
      <c r="CX113" s="184" t="s">
        <v>2770</v>
      </c>
      <c r="CY113" s="181">
        <v>6400000</v>
      </c>
      <c r="CZ113" s="181" t="s">
        <v>2754</v>
      </c>
      <c r="DA113" s="181" t="s">
        <v>59</v>
      </c>
      <c r="DB113" s="181">
        <v>3</v>
      </c>
      <c r="DC113" s="181" t="s">
        <v>2756</v>
      </c>
      <c r="DD113" s="181" t="s">
        <v>2755</v>
      </c>
      <c r="DE113" s="187">
        <v>44187</v>
      </c>
      <c r="DF113" s="183" t="s">
        <v>2763</v>
      </c>
      <c r="DG113" s="173">
        <v>9175000</v>
      </c>
      <c r="DH113" s="177" t="s">
        <v>2754</v>
      </c>
      <c r="DI113" s="177" t="s">
        <v>59</v>
      </c>
      <c r="DJ113" s="177">
        <v>3</v>
      </c>
      <c r="DK113" s="177" t="s">
        <v>2756</v>
      </c>
      <c r="DL113" s="177" t="s">
        <v>2755</v>
      </c>
      <c r="DM113" s="174">
        <v>44187</v>
      </c>
      <c r="DN113" s="184" t="s">
        <v>2772</v>
      </c>
      <c r="DO113" s="181">
        <v>1207000</v>
      </c>
      <c r="DP113" s="184" t="s">
        <v>2754</v>
      </c>
      <c r="DQ113" s="184" t="s">
        <v>59</v>
      </c>
      <c r="DR113" s="184">
        <v>3</v>
      </c>
      <c r="DS113" s="184" t="s">
        <v>2756</v>
      </c>
      <c r="DT113" s="184" t="s">
        <v>2755</v>
      </c>
      <c r="DU113" s="185">
        <v>44187</v>
      </c>
      <c r="DV113" s="183" t="s">
        <v>2764</v>
      </c>
      <c r="DW113" s="173">
        <v>4736000</v>
      </c>
      <c r="DX113" s="177" t="s">
        <v>2754</v>
      </c>
      <c r="DY113" s="177" t="s">
        <v>59</v>
      </c>
      <c r="DZ113" s="177">
        <v>3</v>
      </c>
      <c r="EA113" s="177" t="s">
        <v>2756</v>
      </c>
      <c r="EB113" s="177" t="s">
        <v>2755</v>
      </c>
      <c r="EC113" s="174">
        <v>44187</v>
      </c>
      <c r="ED113" s="184" t="s">
        <v>2771</v>
      </c>
      <c r="EE113" s="181">
        <v>1472000</v>
      </c>
      <c r="EF113" s="184" t="s">
        <v>2754</v>
      </c>
      <c r="EG113" s="184" t="s">
        <v>59</v>
      </c>
      <c r="EH113" s="184">
        <v>3</v>
      </c>
      <c r="EI113" s="184" t="s">
        <v>2756</v>
      </c>
      <c r="EJ113" s="184" t="s">
        <v>2755</v>
      </c>
      <c r="EK113" s="185">
        <v>44187</v>
      </c>
      <c r="EL113" s="183" t="s">
        <v>2757</v>
      </c>
      <c r="EM113" s="173">
        <v>192000</v>
      </c>
      <c r="EN113" s="177" t="s">
        <v>2754</v>
      </c>
      <c r="EO113" s="177" t="s">
        <v>59</v>
      </c>
      <c r="EP113" s="177">
        <v>3</v>
      </c>
      <c r="EQ113" s="177" t="s">
        <v>2756</v>
      </c>
      <c r="ER113" s="177" t="s">
        <v>2755</v>
      </c>
      <c r="ES113" s="174">
        <v>44187</v>
      </c>
      <c r="ET113" s="184" t="s">
        <v>3686</v>
      </c>
      <c r="EU113" s="184">
        <v>221</v>
      </c>
      <c r="EV113" s="184" t="s">
        <v>3682</v>
      </c>
      <c r="EW113" s="184" t="s">
        <v>59</v>
      </c>
      <c r="EX113" s="184">
        <v>3</v>
      </c>
      <c r="EY113" s="184" t="s">
        <v>3684</v>
      </c>
      <c r="EZ113" s="184" t="s">
        <v>3683</v>
      </c>
      <c r="FA113" s="185">
        <v>44281</v>
      </c>
      <c r="FB113" s="183" t="s">
        <v>2752</v>
      </c>
      <c r="FC113" s="177">
        <v>5</v>
      </c>
      <c r="FD113" s="177" t="s">
        <v>14</v>
      </c>
      <c r="FE113" s="177" t="s">
        <v>41</v>
      </c>
      <c r="FF113" s="177">
        <v>1</v>
      </c>
      <c r="FG113" s="177" t="s">
        <v>2751</v>
      </c>
      <c r="FH113" s="177" t="s">
        <v>14</v>
      </c>
      <c r="FI113" s="174">
        <v>44187</v>
      </c>
      <c r="FJ113" s="183" t="s">
        <v>2768</v>
      </c>
      <c r="FK113" s="184" t="s">
        <v>14</v>
      </c>
      <c r="FL113" s="184" t="s">
        <v>14</v>
      </c>
      <c r="FM113" s="184" t="s">
        <v>59</v>
      </c>
      <c r="FN113" s="184">
        <v>3</v>
      </c>
      <c r="FO113" s="184" t="s">
        <v>14</v>
      </c>
      <c r="FP113" s="181" t="s">
        <v>14</v>
      </c>
      <c r="FQ113" s="182">
        <v>44187</v>
      </c>
      <c r="FR113" s="183" t="s">
        <v>2769</v>
      </c>
      <c r="FS113" s="177" t="s">
        <v>14</v>
      </c>
      <c r="FT113" s="177" t="s">
        <v>14</v>
      </c>
      <c r="FU113" s="177" t="s">
        <v>59</v>
      </c>
      <c r="FV113" s="177">
        <v>3</v>
      </c>
      <c r="FW113" s="177" t="s">
        <v>14</v>
      </c>
      <c r="FX113" s="177" t="s">
        <v>14</v>
      </c>
      <c r="FY113" s="174">
        <v>44187</v>
      </c>
      <c r="FZ113" s="184" t="s">
        <v>5074</v>
      </c>
      <c r="GA113" s="184">
        <v>1</v>
      </c>
      <c r="GB113" s="184" t="s">
        <v>4078</v>
      </c>
      <c r="GC113" s="184" t="s">
        <v>21</v>
      </c>
      <c r="GD113" s="184">
        <v>2</v>
      </c>
      <c r="GE113" s="184" t="s">
        <v>14</v>
      </c>
      <c r="GF113" s="184" t="s">
        <v>14</v>
      </c>
      <c r="GG113" s="185">
        <v>44357</v>
      </c>
      <c r="GH113" s="183" t="s">
        <v>5080</v>
      </c>
      <c r="GI113" s="177">
        <v>3</v>
      </c>
      <c r="GJ113" s="177" t="s">
        <v>4078</v>
      </c>
      <c r="GK113" s="177" t="s">
        <v>21</v>
      </c>
      <c r="GL113" s="177">
        <v>2</v>
      </c>
      <c r="GM113" s="177" t="s">
        <v>14</v>
      </c>
      <c r="GN113" s="177" t="s">
        <v>14</v>
      </c>
      <c r="GO113" s="174">
        <v>44357</v>
      </c>
      <c r="GP113" s="184" t="s">
        <v>5075</v>
      </c>
      <c r="GQ113" s="184">
        <v>1</v>
      </c>
      <c r="GR113" s="184" t="s">
        <v>4078</v>
      </c>
      <c r="GS113" s="184" t="s">
        <v>21</v>
      </c>
      <c r="GT113" s="184">
        <v>2</v>
      </c>
      <c r="GU113" s="184" t="s">
        <v>14</v>
      </c>
      <c r="GV113" s="184" t="s">
        <v>14</v>
      </c>
      <c r="GW113" s="185">
        <v>44357</v>
      </c>
      <c r="GX113" s="183" t="s">
        <v>5081</v>
      </c>
      <c r="GY113" s="177">
        <v>0</v>
      </c>
      <c r="GZ113" s="177" t="s">
        <v>4078</v>
      </c>
      <c r="HA113" s="177" t="s">
        <v>21</v>
      </c>
      <c r="HB113" s="177">
        <v>2</v>
      </c>
      <c r="HC113" s="177" t="s">
        <v>14</v>
      </c>
      <c r="HD113" s="177" t="s">
        <v>14</v>
      </c>
      <c r="HE113" s="174">
        <v>44357</v>
      </c>
      <c r="HF113" s="184" t="s">
        <v>5073</v>
      </c>
      <c r="HG113" s="184">
        <v>0</v>
      </c>
      <c r="HH113" s="184" t="s">
        <v>4078</v>
      </c>
      <c r="HI113" s="184" t="s">
        <v>21</v>
      </c>
      <c r="HJ113" s="184">
        <v>2</v>
      </c>
      <c r="HK113" s="184" t="s">
        <v>14</v>
      </c>
      <c r="HL113" s="184" t="s">
        <v>14</v>
      </c>
      <c r="HM113" s="185">
        <v>44357</v>
      </c>
      <c r="HN113" s="183" t="s">
        <v>5079</v>
      </c>
      <c r="HO113" s="177">
        <v>2</v>
      </c>
      <c r="HP113" s="177" t="s">
        <v>4078</v>
      </c>
      <c r="HQ113" s="177" t="s">
        <v>21</v>
      </c>
      <c r="HR113" s="177">
        <v>2</v>
      </c>
      <c r="HS113" s="177" t="s">
        <v>14</v>
      </c>
      <c r="HT113" s="177" t="s">
        <v>14</v>
      </c>
      <c r="HU113" s="174">
        <v>44357</v>
      </c>
      <c r="HV113" s="184" t="s">
        <v>5076</v>
      </c>
      <c r="HW113" s="184">
        <v>3</v>
      </c>
      <c r="HX113" s="184" t="s">
        <v>4078</v>
      </c>
      <c r="HY113" s="184" t="s">
        <v>21</v>
      </c>
      <c r="HZ113" s="184">
        <v>2</v>
      </c>
      <c r="IA113" s="184" t="s">
        <v>14</v>
      </c>
      <c r="IB113" s="184" t="s">
        <v>14</v>
      </c>
      <c r="IC113" s="185">
        <v>44357</v>
      </c>
      <c r="ID113" s="183" t="s">
        <v>5078</v>
      </c>
      <c r="IE113" s="177">
        <v>2</v>
      </c>
      <c r="IF113" s="177" t="s">
        <v>4078</v>
      </c>
      <c r="IG113" s="177" t="s">
        <v>21</v>
      </c>
      <c r="IH113" s="177">
        <v>2</v>
      </c>
      <c r="II113" s="177" t="s">
        <v>14</v>
      </c>
      <c r="IJ113" s="177" t="s">
        <v>14</v>
      </c>
      <c r="IK113" s="174">
        <v>44357</v>
      </c>
      <c r="IL113" s="184" t="s">
        <v>5077</v>
      </c>
      <c r="IM113" s="184">
        <v>3</v>
      </c>
      <c r="IN113" s="184" t="s">
        <v>4078</v>
      </c>
      <c r="IO113" s="184" t="s">
        <v>21</v>
      </c>
      <c r="IP113" s="184">
        <v>2</v>
      </c>
      <c r="IQ113" s="184" t="s">
        <v>14</v>
      </c>
      <c r="IR113" s="184" t="s">
        <v>14</v>
      </c>
      <c r="IS113" s="185">
        <v>44357</v>
      </c>
    </row>
    <row r="114" spans="1:253" s="179" customFormat="1" ht="12.75" customHeight="1" x14ac:dyDescent="0.2">
      <c r="A114" s="179" t="s">
        <v>701</v>
      </c>
      <c r="B114" s="179" t="s">
        <v>7677</v>
      </c>
      <c r="C114" s="179" t="s">
        <v>702</v>
      </c>
      <c r="D114" s="179" t="s">
        <v>703</v>
      </c>
      <c r="E114" s="179" t="s">
        <v>7386</v>
      </c>
      <c r="F114" s="179" t="s">
        <v>3693</v>
      </c>
      <c r="G114" s="172">
        <v>16797000</v>
      </c>
      <c r="H114" s="173" t="s">
        <v>3674</v>
      </c>
      <c r="I114" s="173" t="s">
        <v>21</v>
      </c>
      <c r="J114" s="173">
        <v>2</v>
      </c>
      <c r="K114" s="173" t="s">
        <v>3676</v>
      </c>
      <c r="L114" s="173" t="s">
        <v>3675</v>
      </c>
      <c r="M114" s="174">
        <v>44281</v>
      </c>
      <c r="N114" s="183" t="s">
        <v>714</v>
      </c>
      <c r="O114" s="175">
        <v>19915</v>
      </c>
      <c r="P114" s="175" t="s">
        <v>711</v>
      </c>
      <c r="Q114" s="175" t="s">
        <v>21</v>
      </c>
      <c r="R114" s="175">
        <v>2</v>
      </c>
      <c r="S114" s="175" t="s">
        <v>713</v>
      </c>
      <c r="T114" s="175" t="s">
        <v>712</v>
      </c>
      <c r="U114" s="176">
        <v>43511</v>
      </c>
      <c r="V114" s="183" t="s">
        <v>3695</v>
      </c>
      <c r="W114" s="173">
        <v>686000</v>
      </c>
      <c r="X114" s="173" t="s">
        <v>3674</v>
      </c>
      <c r="Y114" s="173" t="s">
        <v>59</v>
      </c>
      <c r="Z114" s="173">
        <v>3</v>
      </c>
      <c r="AA114" s="173" t="s">
        <v>3694</v>
      </c>
      <c r="AB114" s="173" t="s">
        <v>3675</v>
      </c>
      <c r="AC114" s="174">
        <v>44281</v>
      </c>
      <c r="AD114" s="183" t="s">
        <v>3697</v>
      </c>
      <c r="AE114" s="181">
        <v>686000</v>
      </c>
      <c r="AF114" s="181" t="s">
        <v>3674</v>
      </c>
      <c r="AG114" s="181" t="s">
        <v>59</v>
      </c>
      <c r="AH114" s="181">
        <v>3</v>
      </c>
      <c r="AI114" s="181" t="s">
        <v>3696</v>
      </c>
      <c r="AJ114" s="181" t="s">
        <v>3675</v>
      </c>
      <c r="AK114" s="182">
        <v>44281</v>
      </c>
      <c r="AL114" s="183" t="s">
        <v>3699</v>
      </c>
      <c r="AM114" s="173">
        <v>413000</v>
      </c>
      <c r="AN114" s="173" t="s">
        <v>3667</v>
      </c>
      <c r="AO114" s="173" t="s">
        <v>59</v>
      </c>
      <c r="AP114" s="173">
        <v>3</v>
      </c>
      <c r="AQ114" s="173" t="s">
        <v>3698</v>
      </c>
      <c r="AR114" s="173" t="s">
        <v>3679</v>
      </c>
      <c r="AS114" s="174">
        <v>44281</v>
      </c>
      <c r="AT114" s="184" t="s">
        <v>710</v>
      </c>
      <c r="AU114" s="181" t="s">
        <v>14</v>
      </c>
      <c r="AV114" s="181">
        <v>0</v>
      </c>
      <c r="AW114" s="181" t="s">
        <v>21</v>
      </c>
      <c r="AX114" s="181">
        <v>2</v>
      </c>
      <c r="AY114" s="181" t="s">
        <v>15</v>
      </c>
      <c r="AZ114" s="181">
        <v>0</v>
      </c>
      <c r="BA114" s="182">
        <v>43511</v>
      </c>
      <c r="BB114" s="183" t="s">
        <v>709</v>
      </c>
      <c r="BC114" s="173" t="s">
        <v>14</v>
      </c>
      <c r="BD114" s="173">
        <v>0</v>
      </c>
      <c r="BE114" s="173" t="s">
        <v>21</v>
      </c>
      <c r="BF114" s="173">
        <v>2</v>
      </c>
      <c r="BG114" s="173" t="s">
        <v>15</v>
      </c>
      <c r="BH114" s="173">
        <v>0</v>
      </c>
      <c r="BI114" s="174">
        <v>43511</v>
      </c>
      <c r="BJ114" s="184" t="s">
        <v>3701</v>
      </c>
      <c r="BK114" s="184">
        <v>71</v>
      </c>
      <c r="BL114" s="184" t="s">
        <v>3682</v>
      </c>
      <c r="BM114" s="184" t="s">
        <v>59</v>
      </c>
      <c r="BN114" s="184">
        <v>3</v>
      </c>
      <c r="BO114" s="184" t="s">
        <v>3700</v>
      </c>
      <c r="BP114" s="181" t="s">
        <v>720</v>
      </c>
      <c r="BQ114" s="185">
        <v>44281</v>
      </c>
      <c r="BR114" s="183" t="s">
        <v>704</v>
      </c>
      <c r="BS114" s="177" t="s">
        <v>14</v>
      </c>
      <c r="BT114" s="177">
        <v>0</v>
      </c>
      <c r="BU114" s="177" t="s">
        <v>21</v>
      </c>
      <c r="BV114" s="177">
        <v>2</v>
      </c>
      <c r="BW114" s="177" t="s">
        <v>15</v>
      </c>
      <c r="BX114" s="177">
        <v>0</v>
      </c>
      <c r="BY114" s="174">
        <v>43511</v>
      </c>
      <c r="BZ114" s="184" t="s">
        <v>705</v>
      </c>
      <c r="CA114" s="184" t="s">
        <v>14</v>
      </c>
      <c r="CB114" s="184">
        <v>0</v>
      </c>
      <c r="CC114" s="184" t="s">
        <v>14</v>
      </c>
      <c r="CD114" s="184" t="s">
        <v>14</v>
      </c>
      <c r="CE114" s="184" t="s">
        <v>15</v>
      </c>
      <c r="CF114" s="184">
        <v>0</v>
      </c>
      <c r="CG114" s="185">
        <v>43511</v>
      </c>
      <c r="CH114" s="183" t="s">
        <v>8134</v>
      </c>
      <c r="CI114" s="184" t="e">
        <v>#N/A</v>
      </c>
      <c r="CJ114" s="184" t="e">
        <v>#N/A</v>
      </c>
      <c r="CK114" s="184" t="e">
        <v>#N/A</v>
      </c>
      <c r="CL114" s="184" t="e">
        <v>#N/A</v>
      </c>
      <c r="CM114" s="184" t="e">
        <v>#N/A</v>
      </c>
      <c r="CN114" s="184" t="e">
        <v>#N/A</v>
      </c>
      <c r="CO114" s="186" t="e">
        <v>#N/A</v>
      </c>
      <c r="CP114" s="184" t="s">
        <v>708</v>
      </c>
      <c r="CQ114" s="177" t="s">
        <v>14</v>
      </c>
      <c r="CR114" s="177">
        <v>0</v>
      </c>
      <c r="CS114" s="177" t="s">
        <v>21</v>
      </c>
      <c r="CT114" s="177">
        <v>2</v>
      </c>
      <c r="CU114" s="177" t="s">
        <v>15</v>
      </c>
      <c r="CV114" s="177">
        <v>0</v>
      </c>
      <c r="CW114" s="174">
        <v>43511</v>
      </c>
      <c r="CX114" s="184" t="s">
        <v>2427</v>
      </c>
      <c r="CY114" s="181">
        <v>367000</v>
      </c>
      <c r="CZ114" s="181" t="s">
        <v>2207</v>
      </c>
      <c r="DA114" s="181" t="s">
        <v>59</v>
      </c>
      <c r="DB114" s="181">
        <v>3</v>
      </c>
      <c r="DC114" s="181" t="s">
        <v>2423</v>
      </c>
      <c r="DD114" s="181" t="s">
        <v>1877</v>
      </c>
      <c r="DE114" s="187">
        <v>44119</v>
      </c>
      <c r="DF114" s="183" t="s">
        <v>2425</v>
      </c>
      <c r="DG114" s="173">
        <v>0</v>
      </c>
      <c r="DH114" s="177" t="s">
        <v>2207</v>
      </c>
      <c r="DI114" s="177" t="s">
        <v>59</v>
      </c>
      <c r="DJ114" s="177">
        <v>3</v>
      </c>
      <c r="DK114" s="177" t="s">
        <v>2423</v>
      </c>
      <c r="DL114" s="177" t="s">
        <v>1877</v>
      </c>
      <c r="DM114" s="174">
        <v>44119</v>
      </c>
      <c r="DN114" s="184" t="s">
        <v>2429</v>
      </c>
      <c r="DO114" s="181">
        <v>318000</v>
      </c>
      <c r="DP114" s="184" t="s">
        <v>2207</v>
      </c>
      <c r="DQ114" s="184" t="s">
        <v>59</v>
      </c>
      <c r="DR114" s="184">
        <v>3</v>
      </c>
      <c r="DS114" s="184" t="s">
        <v>2423</v>
      </c>
      <c r="DT114" s="184" t="s">
        <v>1877</v>
      </c>
      <c r="DU114" s="185">
        <v>44119</v>
      </c>
      <c r="DV114" s="183" t="s">
        <v>2426</v>
      </c>
      <c r="DW114" s="173">
        <v>98000</v>
      </c>
      <c r="DX114" s="177" t="s">
        <v>2207</v>
      </c>
      <c r="DY114" s="177" t="s">
        <v>59</v>
      </c>
      <c r="DZ114" s="177">
        <v>3</v>
      </c>
      <c r="EA114" s="177" t="s">
        <v>2423</v>
      </c>
      <c r="EB114" s="177" t="s">
        <v>1877</v>
      </c>
      <c r="EC114" s="174">
        <v>44119</v>
      </c>
      <c r="ED114" s="184" t="s">
        <v>2428</v>
      </c>
      <c r="EE114" s="181">
        <v>147000</v>
      </c>
      <c r="EF114" s="184" t="s">
        <v>2207</v>
      </c>
      <c r="EG114" s="184" t="s">
        <v>59</v>
      </c>
      <c r="EH114" s="184">
        <v>3</v>
      </c>
      <c r="EI114" s="184" t="s">
        <v>2423</v>
      </c>
      <c r="EJ114" s="184" t="s">
        <v>1877</v>
      </c>
      <c r="EK114" s="185">
        <v>44119</v>
      </c>
      <c r="EL114" s="183" t="s">
        <v>2424</v>
      </c>
      <c r="EM114" s="173">
        <v>122000</v>
      </c>
      <c r="EN114" s="177" t="s">
        <v>2207</v>
      </c>
      <c r="EO114" s="177" t="s">
        <v>59</v>
      </c>
      <c r="EP114" s="177">
        <v>3</v>
      </c>
      <c r="EQ114" s="177" t="s">
        <v>2423</v>
      </c>
      <c r="ER114" s="177" t="s">
        <v>1877</v>
      </c>
      <c r="ES114" s="174">
        <v>44119</v>
      </c>
      <c r="ET114" s="184" t="s">
        <v>3702</v>
      </c>
      <c r="EU114" s="184">
        <v>221</v>
      </c>
      <c r="EV114" s="184" t="s">
        <v>3682</v>
      </c>
      <c r="EW114" s="184" t="s">
        <v>59</v>
      </c>
      <c r="EX114" s="184">
        <v>3</v>
      </c>
      <c r="EY114" s="184" t="s">
        <v>3684</v>
      </c>
      <c r="EZ114" s="184" t="s">
        <v>3683</v>
      </c>
      <c r="FA114" s="185">
        <v>44281</v>
      </c>
      <c r="FB114" s="183" t="s">
        <v>707</v>
      </c>
      <c r="FC114" s="177">
        <v>5</v>
      </c>
      <c r="FD114" s="177">
        <v>0</v>
      </c>
      <c r="FE114" s="177" t="s">
        <v>21</v>
      </c>
      <c r="FF114" s="177">
        <v>2</v>
      </c>
      <c r="FG114" s="177" t="s">
        <v>706</v>
      </c>
      <c r="FH114" s="177">
        <v>0</v>
      </c>
      <c r="FI114" s="174">
        <v>43511</v>
      </c>
      <c r="FJ114" s="183" t="s">
        <v>715</v>
      </c>
      <c r="FK114" s="184" t="s">
        <v>14</v>
      </c>
      <c r="FL114" s="184">
        <v>0</v>
      </c>
      <c r="FM114" s="184" t="s">
        <v>21</v>
      </c>
      <c r="FN114" s="184">
        <v>2</v>
      </c>
      <c r="FO114" s="184">
        <v>0</v>
      </c>
      <c r="FP114" s="181">
        <v>0</v>
      </c>
      <c r="FQ114" s="182">
        <v>43511</v>
      </c>
      <c r="FR114" s="183" t="s">
        <v>716</v>
      </c>
      <c r="FS114" s="177" t="s">
        <v>14</v>
      </c>
      <c r="FT114" s="177">
        <v>0</v>
      </c>
      <c r="FU114" s="177" t="s">
        <v>21</v>
      </c>
      <c r="FV114" s="177">
        <v>2</v>
      </c>
      <c r="FW114" s="177">
        <v>0</v>
      </c>
      <c r="FX114" s="177">
        <v>0</v>
      </c>
      <c r="FY114" s="174">
        <v>43511</v>
      </c>
      <c r="FZ114" s="184" t="s">
        <v>5083</v>
      </c>
      <c r="GA114" s="184">
        <v>2</v>
      </c>
      <c r="GB114" s="184" t="s">
        <v>4078</v>
      </c>
      <c r="GC114" s="184" t="s">
        <v>21</v>
      </c>
      <c r="GD114" s="184">
        <v>2</v>
      </c>
      <c r="GE114" s="184" t="s">
        <v>14</v>
      </c>
      <c r="GF114" s="184" t="s">
        <v>14</v>
      </c>
      <c r="GG114" s="185">
        <v>44357</v>
      </c>
      <c r="GH114" s="183" t="s">
        <v>5089</v>
      </c>
      <c r="GI114" s="177">
        <v>3</v>
      </c>
      <c r="GJ114" s="177" t="s">
        <v>4078</v>
      </c>
      <c r="GK114" s="177" t="s">
        <v>21</v>
      </c>
      <c r="GL114" s="177">
        <v>2</v>
      </c>
      <c r="GM114" s="177" t="s">
        <v>14</v>
      </c>
      <c r="GN114" s="177" t="s">
        <v>14</v>
      </c>
      <c r="GO114" s="174">
        <v>44357</v>
      </c>
      <c r="GP114" s="184" t="s">
        <v>5084</v>
      </c>
      <c r="GQ114" s="184">
        <v>1</v>
      </c>
      <c r="GR114" s="184" t="s">
        <v>4078</v>
      </c>
      <c r="GS114" s="184" t="s">
        <v>21</v>
      </c>
      <c r="GT114" s="184">
        <v>2</v>
      </c>
      <c r="GU114" s="184" t="s">
        <v>14</v>
      </c>
      <c r="GV114" s="184" t="s">
        <v>14</v>
      </c>
      <c r="GW114" s="185">
        <v>44357</v>
      </c>
      <c r="GX114" s="183" t="s">
        <v>5090</v>
      </c>
      <c r="GY114" s="177">
        <v>0</v>
      </c>
      <c r="GZ114" s="177" t="s">
        <v>4078</v>
      </c>
      <c r="HA114" s="177" t="s">
        <v>21</v>
      </c>
      <c r="HB114" s="177">
        <v>2</v>
      </c>
      <c r="HC114" s="177" t="s">
        <v>14</v>
      </c>
      <c r="HD114" s="177" t="s">
        <v>14</v>
      </c>
      <c r="HE114" s="174">
        <v>44357</v>
      </c>
      <c r="HF114" s="184" t="s">
        <v>5082</v>
      </c>
      <c r="HG114" s="184">
        <v>0</v>
      </c>
      <c r="HH114" s="184" t="s">
        <v>4078</v>
      </c>
      <c r="HI114" s="184" t="s">
        <v>21</v>
      </c>
      <c r="HJ114" s="184">
        <v>2</v>
      </c>
      <c r="HK114" s="184" t="s">
        <v>14</v>
      </c>
      <c r="HL114" s="184" t="s">
        <v>14</v>
      </c>
      <c r="HM114" s="185">
        <v>44357</v>
      </c>
      <c r="HN114" s="183" t="s">
        <v>5088</v>
      </c>
      <c r="HO114" s="177">
        <v>2</v>
      </c>
      <c r="HP114" s="177" t="s">
        <v>4078</v>
      </c>
      <c r="HQ114" s="177" t="s">
        <v>21</v>
      </c>
      <c r="HR114" s="177">
        <v>2</v>
      </c>
      <c r="HS114" s="177" t="s">
        <v>14</v>
      </c>
      <c r="HT114" s="177" t="s">
        <v>14</v>
      </c>
      <c r="HU114" s="174">
        <v>44357</v>
      </c>
      <c r="HV114" s="184" t="s">
        <v>5085</v>
      </c>
      <c r="HW114" s="184">
        <v>3</v>
      </c>
      <c r="HX114" s="184" t="s">
        <v>4078</v>
      </c>
      <c r="HY114" s="184" t="s">
        <v>21</v>
      </c>
      <c r="HZ114" s="184">
        <v>2</v>
      </c>
      <c r="IA114" s="184" t="s">
        <v>14</v>
      </c>
      <c r="IB114" s="184" t="s">
        <v>14</v>
      </c>
      <c r="IC114" s="185">
        <v>44357</v>
      </c>
      <c r="ID114" s="183" t="s">
        <v>5087</v>
      </c>
      <c r="IE114" s="177">
        <v>2</v>
      </c>
      <c r="IF114" s="177" t="s">
        <v>4078</v>
      </c>
      <c r="IG114" s="177" t="s">
        <v>21</v>
      </c>
      <c r="IH114" s="177">
        <v>2</v>
      </c>
      <c r="II114" s="177" t="s">
        <v>14</v>
      </c>
      <c r="IJ114" s="177" t="s">
        <v>14</v>
      </c>
      <c r="IK114" s="174">
        <v>44357</v>
      </c>
      <c r="IL114" s="184" t="s">
        <v>5086</v>
      </c>
      <c r="IM114" s="184">
        <v>3</v>
      </c>
      <c r="IN114" s="184" t="s">
        <v>4078</v>
      </c>
      <c r="IO114" s="184" t="s">
        <v>21</v>
      </c>
      <c r="IP114" s="184">
        <v>2</v>
      </c>
      <c r="IQ114" s="184" t="s">
        <v>14</v>
      </c>
      <c r="IR114" s="184" t="s">
        <v>14</v>
      </c>
      <c r="IS114" s="185">
        <v>44357</v>
      </c>
    </row>
    <row r="115" spans="1:253" s="179" customFormat="1" ht="12.75" customHeight="1" x14ac:dyDescent="0.2">
      <c r="A115" s="179" t="s">
        <v>717</v>
      </c>
      <c r="B115" s="179" t="s">
        <v>7685</v>
      </c>
      <c r="C115" s="179" t="s">
        <v>718</v>
      </c>
      <c r="D115" s="179" t="s">
        <v>703</v>
      </c>
      <c r="E115" s="179" t="s">
        <v>7386</v>
      </c>
      <c r="F115" s="179" t="s">
        <v>3703</v>
      </c>
      <c r="G115" s="172">
        <v>16797000</v>
      </c>
      <c r="H115" s="173" t="s">
        <v>3674</v>
      </c>
      <c r="I115" s="173" t="s">
        <v>21</v>
      </c>
      <c r="J115" s="173">
        <v>2</v>
      </c>
      <c r="K115" s="173" t="s">
        <v>3676</v>
      </c>
      <c r="L115" s="173" t="s">
        <v>3675</v>
      </c>
      <c r="M115" s="174">
        <v>44281</v>
      </c>
      <c r="N115" s="183" t="s">
        <v>1866</v>
      </c>
      <c r="O115" s="175">
        <v>154623</v>
      </c>
      <c r="P115" s="175" t="s">
        <v>1863</v>
      </c>
      <c r="Q115" s="175" t="s">
        <v>21</v>
      </c>
      <c r="R115" s="175">
        <v>2</v>
      </c>
      <c r="S115" s="175" t="s">
        <v>1865</v>
      </c>
      <c r="T115" s="175" t="s">
        <v>1864</v>
      </c>
      <c r="U115" s="176">
        <v>43914</v>
      </c>
      <c r="V115" s="183" t="s">
        <v>1873</v>
      </c>
      <c r="W115" s="173">
        <v>4456000</v>
      </c>
      <c r="X115" s="173" t="s">
        <v>1859</v>
      </c>
      <c r="Y115" s="173" t="s">
        <v>21</v>
      </c>
      <c r="Z115" s="173">
        <v>2</v>
      </c>
      <c r="AA115" s="173" t="s">
        <v>1872</v>
      </c>
      <c r="AB115" s="173" t="s">
        <v>1860</v>
      </c>
      <c r="AC115" s="174">
        <v>43914</v>
      </c>
      <c r="AD115" s="183" t="s">
        <v>1871</v>
      </c>
      <c r="AE115" s="181">
        <v>1004000</v>
      </c>
      <c r="AF115" s="181" t="s">
        <v>1869</v>
      </c>
      <c r="AG115" s="181" t="s">
        <v>21</v>
      </c>
      <c r="AH115" s="181">
        <v>2</v>
      </c>
      <c r="AI115" s="181" t="s">
        <v>1870</v>
      </c>
      <c r="AJ115" s="181" t="s">
        <v>1860</v>
      </c>
      <c r="AK115" s="182">
        <v>43914</v>
      </c>
      <c r="AL115" s="183" t="s">
        <v>3705</v>
      </c>
      <c r="AM115" s="173">
        <v>173000</v>
      </c>
      <c r="AN115" s="173" t="s">
        <v>3667</v>
      </c>
      <c r="AO115" s="173" t="s">
        <v>21</v>
      </c>
      <c r="AP115" s="173">
        <v>2</v>
      </c>
      <c r="AQ115" s="173" t="s">
        <v>3704</v>
      </c>
      <c r="AR115" s="173" t="s">
        <v>3679</v>
      </c>
      <c r="AS115" s="174">
        <v>44281</v>
      </c>
      <c r="AT115" s="184" t="s">
        <v>729</v>
      </c>
      <c r="AU115" s="181" t="s">
        <v>14</v>
      </c>
      <c r="AV115" s="181">
        <v>0</v>
      </c>
      <c r="AW115" s="181" t="s">
        <v>21</v>
      </c>
      <c r="AX115" s="181">
        <v>2</v>
      </c>
      <c r="AY115" s="181" t="s">
        <v>358</v>
      </c>
      <c r="AZ115" s="181" t="s">
        <v>723</v>
      </c>
      <c r="BA115" s="182">
        <v>43511</v>
      </c>
      <c r="BB115" s="183" t="s">
        <v>728</v>
      </c>
      <c r="BC115" s="173" t="s">
        <v>14</v>
      </c>
      <c r="BD115" s="173">
        <v>0</v>
      </c>
      <c r="BE115" s="173" t="s">
        <v>21</v>
      </c>
      <c r="BF115" s="173">
        <v>2</v>
      </c>
      <c r="BG115" s="173" t="s">
        <v>358</v>
      </c>
      <c r="BH115" s="173" t="s">
        <v>723</v>
      </c>
      <c r="BI115" s="174">
        <v>43511</v>
      </c>
      <c r="BJ115" s="184" t="s">
        <v>727</v>
      </c>
      <c r="BK115" s="184" t="s">
        <v>14</v>
      </c>
      <c r="BL115" s="184">
        <v>0</v>
      </c>
      <c r="BM115" s="184" t="s">
        <v>21</v>
      </c>
      <c r="BN115" s="184">
        <v>2</v>
      </c>
      <c r="BO115" s="184" t="s">
        <v>358</v>
      </c>
      <c r="BP115" s="181">
        <v>0</v>
      </c>
      <c r="BQ115" s="185">
        <v>43511</v>
      </c>
      <c r="BR115" s="183" t="s">
        <v>719</v>
      </c>
      <c r="BS115" s="177" t="s">
        <v>14</v>
      </c>
      <c r="BT115" s="177">
        <v>0</v>
      </c>
      <c r="BU115" s="177" t="s">
        <v>21</v>
      </c>
      <c r="BV115" s="177">
        <v>2</v>
      </c>
      <c r="BW115" s="177" t="s">
        <v>358</v>
      </c>
      <c r="BX115" s="177">
        <v>0</v>
      </c>
      <c r="BY115" s="174">
        <v>43511</v>
      </c>
      <c r="BZ115" s="184" t="s">
        <v>722</v>
      </c>
      <c r="CA115" s="184">
        <v>0</v>
      </c>
      <c r="CB115" s="184" t="s">
        <v>14</v>
      </c>
      <c r="CC115" s="184" t="s">
        <v>21</v>
      </c>
      <c r="CD115" s="184">
        <v>2</v>
      </c>
      <c r="CE115" s="184" t="s">
        <v>721</v>
      </c>
      <c r="CF115" s="184" t="s">
        <v>720</v>
      </c>
      <c r="CG115" s="185">
        <v>43511</v>
      </c>
      <c r="CH115" s="183" t="s">
        <v>8135</v>
      </c>
      <c r="CI115" s="184" t="e">
        <v>#N/A</v>
      </c>
      <c r="CJ115" s="184" t="e">
        <v>#N/A</v>
      </c>
      <c r="CK115" s="184" t="e">
        <v>#N/A</v>
      </c>
      <c r="CL115" s="184" t="e">
        <v>#N/A</v>
      </c>
      <c r="CM115" s="184" t="e">
        <v>#N/A</v>
      </c>
      <c r="CN115" s="184" t="e">
        <v>#N/A</v>
      </c>
      <c r="CO115" s="186" t="e">
        <v>#N/A</v>
      </c>
      <c r="CP115" s="184" t="s">
        <v>726</v>
      </c>
      <c r="CQ115" s="177" t="s">
        <v>14</v>
      </c>
      <c r="CR115" s="177">
        <v>0</v>
      </c>
      <c r="CS115" s="177" t="s">
        <v>21</v>
      </c>
      <c r="CT115" s="177">
        <v>2</v>
      </c>
      <c r="CU115" s="177" t="s">
        <v>358</v>
      </c>
      <c r="CV115" s="177">
        <v>0</v>
      </c>
      <c r="CW115" s="174">
        <v>43511</v>
      </c>
      <c r="CX115" s="184" t="s">
        <v>1874</v>
      </c>
      <c r="CY115" s="181">
        <v>1004000</v>
      </c>
      <c r="CZ115" s="181" t="s">
        <v>1859</v>
      </c>
      <c r="DA115" s="181" t="s">
        <v>21</v>
      </c>
      <c r="DB115" s="181">
        <v>2</v>
      </c>
      <c r="DC115" s="181" t="s">
        <v>1861</v>
      </c>
      <c r="DD115" s="181" t="s">
        <v>1860</v>
      </c>
      <c r="DE115" s="187">
        <v>43914</v>
      </c>
      <c r="DF115" s="183" t="s">
        <v>1867</v>
      </c>
      <c r="DG115" s="173">
        <v>3452000</v>
      </c>
      <c r="DH115" s="177" t="s">
        <v>1859</v>
      </c>
      <c r="DI115" s="177" t="s">
        <v>21</v>
      </c>
      <c r="DJ115" s="177">
        <v>2</v>
      </c>
      <c r="DK115" s="177" t="s">
        <v>1861</v>
      </c>
      <c r="DL115" s="177" t="s">
        <v>1860</v>
      </c>
      <c r="DM115" s="174">
        <v>43914</v>
      </c>
      <c r="DN115" s="184" t="s">
        <v>1876</v>
      </c>
      <c r="DO115" s="181">
        <v>0</v>
      </c>
      <c r="DP115" s="184" t="s">
        <v>1859</v>
      </c>
      <c r="DQ115" s="184" t="s">
        <v>21</v>
      </c>
      <c r="DR115" s="184">
        <v>2</v>
      </c>
      <c r="DS115" s="184" t="s">
        <v>1861</v>
      </c>
      <c r="DT115" s="184" t="s">
        <v>1860</v>
      </c>
      <c r="DU115" s="185">
        <v>43914</v>
      </c>
      <c r="DV115" s="183" t="s">
        <v>1868</v>
      </c>
      <c r="DW115" s="173">
        <v>743000</v>
      </c>
      <c r="DX115" s="177" t="s">
        <v>1859</v>
      </c>
      <c r="DY115" s="177" t="s">
        <v>21</v>
      </c>
      <c r="DZ115" s="177">
        <v>2</v>
      </c>
      <c r="EA115" s="177" t="s">
        <v>1861</v>
      </c>
      <c r="EB115" s="177" t="s">
        <v>1860</v>
      </c>
      <c r="EC115" s="174">
        <v>43914</v>
      </c>
      <c r="ED115" s="184" t="s">
        <v>1875</v>
      </c>
      <c r="EE115" s="181">
        <v>261000</v>
      </c>
      <c r="EF115" s="184" t="s">
        <v>1859</v>
      </c>
      <c r="EG115" s="184" t="s">
        <v>21</v>
      </c>
      <c r="EH115" s="184">
        <v>2</v>
      </c>
      <c r="EI115" s="184" t="s">
        <v>1861</v>
      </c>
      <c r="EJ115" s="184" t="s">
        <v>1860</v>
      </c>
      <c r="EK115" s="185">
        <v>43914</v>
      </c>
      <c r="EL115" s="183" t="s">
        <v>1862</v>
      </c>
      <c r="EM115" s="173">
        <v>0</v>
      </c>
      <c r="EN115" s="177" t="s">
        <v>1859</v>
      </c>
      <c r="EO115" s="177" t="s">
        <v>21</v>
      </c>
      <c r="EP115" s="177">
        <v>2</v>
      </c>
      <c r="EQ115" s="177" t="s">
        <v>1861</v>
      </c>
      <c r="ER115" s="177" t="s">
        <v>1860</v>
      </c>
      <c r="ES115" s="174">
        <v>43914</v>
      </c>
      <c r="ET115" s="184" t="s">
        <v>3706</v>
      </c>
      <c r="EU115" s="184">
        <v>221</v>
      </c>
      <c r="EV115" s="184" t="s">
        <v>3682</v>
      </c>
      <c r="EW115" s="184" t="s">
        <v>59</v>
      </c>
      <c r="EX115" s="184">
        <v>3</v>
      </c>
      <c r="EY115" s="184" t="s">
        <v>3684</v>
      </c>
      <c r="EZ115" s="184" t="s">
        <v>3683</v>
      </c>
      <c r="FA115" s="185">
        <v>44281</v>
      </c>
      <c r="FB115" s="183" t="s">
        <v>725</v>
      </c>
      <c r="FC115" s="177">
        <v>3</v>
      </c>
      <c r="FD115" s="177">
        <v>0</v>
      </c>
      <c r="FE115" s="177" t="s">
        <v>21</v>
      </c>
      <c r="FF115" s="177">
        <v>2</v>
      </c>
      <c r="FG115" s="177" t="s">
        <v>724</v>
      </c>
      <c r="FH115" s="177" t="s">
        <v>723</v>
      </c>
      <c r="FI115" s="174">
        <v>43511</v>
      </c>
      <c r="FJ115" s="183" t="s">
        <v>730</v>
      </c>
      <c r="FK115" s="184" t="s">
        <v>14</v>
      </c>
      <c r="FL115" s="184">
        <v>0</v>
      </c>
      <c r="FM115" s="184" t="s">
        <v>21</v>
      </c>
      <c r="FN115" s="184">
        <v>2</v>
      </c>
      <c r="FO115" s="184" t="s">
        <v>358</v>
      </c>
      <c r="FP115" s="181" t="s">
        <v>723</v>
      </c>
      <c r="FQ115" s="182">
        <v>43511</v>
      </c>
      <c r="FR115" s="183" t="s">
        <v>731</v>
      </c>
      <c r="FS115" s="177" t="s">
        <v>14</v>
      </c>
      <c r="FT115" s="177">
        <v>0</v>
      </c>
      <c r="FU115" s="177" t="s">
        <v>21</v>
      </c>
      <c r="FV115" s="177">
        <v>2</v>
      </c>
      <c r="FW115" s="177" t="s">
        <v>358</v>
      </c>
      <c r="FX115" s="177">
        <v>0</v>
      </c>
      <c r="FY115" s="174">
        <v>43511</v>
      </c>
      <c r="FZ115" s="184" t="s">
        <v>5092</v>
      </c>
      <c r="GA115" s="184">
        <v>1</v>
      </c>
      <c r="GB115" s="184" t="s">
        <v>4078</v>
      </c>
      <c r="GC115" s="184" t="s">
        <v>21</v>
      </c>
      <c r="GD115" s="184">
        <v>2</v>
      </c>
      <c r="GE115" s="184" t="s">
        <v>14</v>
      </c>
      <c r="GF115" s="184" t="s">
        <v>14</v>
      </c>
      <c r="GG115" s="185">
        <v>44357</v>
      </c>
      <c r="GH115" s="183" t="s">
        <v>5098</v>
      </c>
      <c r="GI115" s="177">
        <v>3</v>
      </c>
      <c r="GJ115" s="177" t="s">
        <v>4078</v>
      </c>
      <c r="GK115" s="177" t="s">
        <v>21</v>
      </c>
      <c r="GL115" s="177">
        <v>2</v>
      </c>
      <c r="GM115" s="177" t="s">
        <v>14</v>
      </c>
      <c r="GN115" s="177" t="s">
        <v>14</v>
      </c>
      <c r="GO115" s="174">
        <v>44357</v>
      </c>
      <c r="GP115" s="184" t="s">
        <v>5093</v>
      </c>
      <c r="GQ115" s="184">
        <v>1</v>
      </c>
      <c r="GR115" s="184" t="s">
        <v>4078</v>
      </c>
      <c r="GS115" s="184" t="s">
        <v>21</v>
      </c>
      <c r="GT115" s="184">
        <v>2</v>
      </c>
      <c r="GU115" s="184" t="s">
        <v>14</v>
      </c>
      <c r="GV115" s="184" t="s">
        <v>14</v>
      </c>
      <c r="GW115" s="185">
        <v>44357</v>
      </c>
      <c r="GX115" s="183" t="s">
        <v>5099</v>
      </c>
      <c r="GY115" s="177">
        <v>0</v>
      </c>
      <c r="GZ115" s="177" t="s">
        <v>4078</v>
      </c>
      <c r="HA115" s="177" t="s">
        <v>21</v>
      </c>
      <c r="HB115" s="177">
        <v>2</v>
      </c>
      <c r="HC115" s="177" t="s">
        <v>14</v>
      </c>
      <c r="HD115" s="177" t="s">
        <v>14</v>
      </c>
      <c r="HE115" s="174">
        <v>44357</v>
      </c>
      <c r="HF115" s="184" t="s">
        <v>5091</v>
      </c>
      <c r="HG115" s="184">
        <v>0</v>
      </c>
      <c r="HH115" s="184" t="s">
        <v>4078</v>
      </c>
      <c r="HI115" s="184" t="s">
        <v>21</v>
      </c>
      <c r="HJ115" s="184">
        <v>2</v>
      </c>
      <c r="HK115" s="184" t="s">
        <v>14</v>
      </c>
      <c r="HL115" s="184" t="s">
        <v>14</v>
      </c>
      <c r="HM115" s="185">
        <v>44357</v>
      </c>
      <c r="HN115" s="183" t="s">
        <v>5097</v>
      </c>
      <c r="HO115" s="177">
        <v>2</v>
      </c>
      <c r="HP115" s="177" t="s">
        <v>4078</v>
      </c>
      <c r="HQ115" s="177" t="s">
        <v>21</v>
      </c>
      <c r="HR115" s="177">
        <v>2</v>
      </c>
      <c r="HS115" s="177" t="s">
        <v>14</v>
      </c>
      <c r="HT115" s="177" t="s">
        <v>14</v>
      </c>
      <c r="HU115" s="174">
        <v>44357</v>
      </c>
      <c r="HV115" s="184" t="s">
        <v>5094</v>
      </c>
      <c r="HW115" s="184">
        <v>3</v>
      </c>
      <c r="HX115" s="184" t="s">
        <v>4078</v>
      </c>
      <c r="HY115" s="184" t="s">
        <v>21</v>
      </c>
      <c r="HZ115" s="184">
        <v>2</v>
      </c>
      <c r="IA115" s="184" t="s">
        <v>14</v>
      </c>
      <c r="IB115" s="184" t="s">
        <v>14</v>
      </c>
      <c r="IC115" s="185">
        <v>44357</v>
      </c>
      <c r="ID115" s="183" t="s">
        <v>5096</v>
      </c>
      <c r="IE115" s="177">
        <v>0</v>
      </c>
      <c r="IF115" s="177" t="s">
        <v>4078</v>
      </c>
      <c r="IG115" s="177" t="s">
        <v>21</v>
      </c>
      <c r="IH115" s="177">
        <v>2</v>
      </c>
      <c r="II115" s="177" t="s">
        <v>14</v>
      </c>
      <c r="IJ115" s="177" t="s">
        <v>14</v>
      </c>
      <c r="IK115" s="174">
        <v>44357</v>
      </c>
      <c r="IL115" s="184" t="s">
        <v>5095</v>
      </c>
      <c r="IM115" s="184">
        <v>3</v>
      </c>
      <c r="IN115" s="184" t="s">
        <v>4078</v>
      </c>
      <c r="IO115" s="184" t="s">
        <v>21</v>
      </c>
      <c r="IP115" s="184">
        <v>2</v>
      </c>
      <c r="IQ115" s="184" t="s">
        <v>14</v>
      </c>
      <c r="IR115" s="184" t="s">
        <v>14</v>
      </c>
      <c r="IS115" s="185">
        <v>44357</v>
      </c>
    </row>
    <row r="116" spans="1:253" s="179" customFormat="1" ht="12.75" customHeight="1" x14ac:dyDescent="0.2">
      <c r="A116" s="179" t="s">
        <v>732</v>
      </c>
      <c r="B116" s="179" t="s">
        <v>7685</v>
      </c>
      <c r="C116" s="179" t="s">
        <v>733</v>
      </c>
      <c r="D116" s="179" t="s">
        <v>703</v>
      </c>
      <c r="E116" s="179" t="s">
        <v>7386</v>
      </c>
      <c r="F116" s="179" t="s">
        <v>3687</v>
      </c>
      <c r="G116" s="172">
        <v>16797000</v>
      </c>
      <c r="H116" s="173" t="s">
        <v>3674</v>
      </c>
      <c r="I116" s="173" t="s">
        <v>21</v>
      </c>
      <c r="J116" s="173">
        <v>2</v>
      </c>
      <c r="K116" s="173" t="s">
        <v>3676</v>
      </c>
      <c r="L116" s="173" t="s">
        <v>3675</v>
      </c>
      <c r="M116" s="174">
        <v>44281</v>
      </c>
      <c r="N116" s="183" t="s">
        <v>1883</v>
      </c>
      <c r="O116" s="175">
        <v>205671</v>
      </c>
      <c r="P116" s="175" t="s">
        <v>1880</v>
      </c>
      <c r="Q116" s="175" t="s">
        <v>21</v>
      </c>
      <c r="R116" s="175">
        <v>2</v>
      </c>
      <c r="S116" s="175" t="s">
        <v>1882</v>
      </c>
      <c r="T116" s="175" t="s">
        <v>1881</v>
      </c>
      <c r="U116" s="176">
        <v>43914</v>
      </c>
      <c r="V116" s="183" t="s">
        <v>1890</v>
      </c>
      <c r="W116" s="173">
        <v>2577000</v>
      </c>
      <c r="X116" s="173" t="s">
        <v>1887</v>
      </c>
      <c r="Y116" s="173" t="s">
        <v>21</v>
      </c>
      <c r="Z116" s="173">
        <v>2</v>
      </c>
      <c r="AA116" s="173" t="s">
        <v>1889</v>
      </c>
      <c r="AB116" s="173" t="s">
        <v>1888</v>
      </c>
      <c r="AC116" s="174">
        <v>43914</v>
      </c>
      <c r="AD116" s="183" t="s">
        <v>1886</v>
      </c>
      <c r="AE116" s="181">
        <v>1123000</v>
      </c>
      <c r="AF116" s="181" t="s">
        <v>1869</v>
      </c>
      <c r="AG116" s="181" t="s">
        <v>21</v>
      </c>
      <c r="AH116" s="181">
        <v>2</v>
      </c>
      <c r="AI116" s="181" t="s">
        <v>1870</v>
      </c>
      <c r="AJ116" s="181" t="s">
        <v>1877</v>
      </c>
      <c r="AK116" s="182">
        <v>43914</v>
      </c>
      <c r="AL116" s="183" t="s">
        <v>3689</v>
      </c>
      <c r="AM116" s="173">
        <v>371000</v>
      </c>
      <c r="AN116" s="173" t="s">
        <v>3667</v>
      </c>
      <c r="AO116" s="173" t="s">
        <v>21</v>
      </c>
      <c r="AP116" s="173">
        <v>2</v>
      </c>
      <c r="AQ116" s="173" t="s">
        <v>3688</v>
      </c>
      <c r="AR116" s="173" t="s">
        <v>3679</v>
      </c>
      <c r="AS116" s="174">
        <v>44281</v>
      </c>
      <c r="AT116" s="184" t="s">
        <v>741</v>
      </c>
      <c r="AU116" s="181" t="s">
        <v>14</v>
      </c>
      <c r="AV116" s="181">
        <v>0</v>
      </c>
      <c r="AW116" s="181" t="s">
        <v>21</v>
      </c>
      <c r="AX116" s="181">
        <v>2</v>
      </c>
      <c r="AY116" s="181" t="s">
        <v>358</v>
      </c>
      <c r="AZ116" s="181">
        <v>0</v>
      </c>
      <c r="BA116" s="182">
        <v>43511</v>
      </c>
      <c r="BB116" s="183" t="s">
        <v>740</v>
      </c>
      <c r="BC116" s="173" t="s">
        <v>14</v>
      </c>
      <c r="BD116" s="173">
        <v>0</v>
      </c>
      <c r="BE116" s="173" t="s">
        <v>21</v>
      </c>
      <c r="BF116" s="173">
        <v>2</v>
      </c>
      <c r="BG116" s="173" t="s">
        <v>358</v>
      </c>
      <c r="BH116" s="173">
        <v>0</v>
      </c>
      <c r="BI116" s="174">
        <v>43511</v>
      </c>
      <c r="BJ116" s="184" t="s">
        <v>3691</v>
      </c>
      <c r="BK116" s="184">
        <v>25</v>
      </c>
      <c r="BL116" s="184" t="s">
        <v>3682</v>
      </c>
      <c r="BM116" s="184" t="s">
        <v>59</v>
      </c>
      <c r="BN116" s="184">
        <v>3</v>
      </c>
      <c r="BO116" s="184" t="s">
        <v>3690</v>
      </c>
      <c r="BP116" s="181" t="s">
        <v>3683</v>
      </c>
      <c r="BQ116" s="185">
        <v>44281</v>
      </c>
      <c r="BR116" s="183" t="s">
        <v>734</v>
      </c>
      <c r="BS116" s="177" t="s">
        <v>14</v>
      </c>
      <c r="BT116" s="177">
        <v>0</v>
      </c>
      <c r="BU116" s="177" t="s">
        <v>21</v>
      </c>
      <c r="BV116" s="177">
        <v>2</v>
      </c>
      <c r="BW116" s="177" t="s">
        <v>358</v>
      </c>
      <c r="BX116" s="177">
        <v>0</v>
      </c>
      <c r="BY116" s="174">
        <v>43511</v>
      </c>
      <c r="BZ116" s="184" t="s">
        <v>736</v>
      </c>
      <c r="CA116" s="184">
        <v>0</v>
      </c>
      <c r="CB116" s="184" t="s">
        <v>14</v>
      </c>
      <c r="CC116" s="184" t="s">
        <v>21</v>
      </c>
      <c r="CD116" s="184">
        <v>2</v>
      </c>
      <c r="CE116" s="184" t="s">
        <v>735</v>
      </c>
      <c r="CF116" s="184" t="s">
        <v>14</v>
      </c>
      <c r="CG116" s="185">
        <v>43511</v>
      </c>
      <c r="CH116" s="183" t="s">
        <v>8136</v>
      </c>
      <c r="CI116" s="184" t="e">
        <v>#N/A</v>
      </c>
      <c r="CJ116" s="184" t="e">
        <v>#N/A</v>
      </c>
      <c r="CK116" s="184" t="e">
        <v>#N/A</v>
      </c>
      <c r="CL116" s="184" t="e">
        <v>#N/A</v>
      </c>
      <c r="CM116" s="184" t="e">
        <v>#N/A</v>
      </c>
      <c r="CN116" s="184" t="e">
        <v>#N/A</v>
      </c>
      <c r="CO116" s="186" t="e">
        <v>#N/A</v>
      </c>
      <c r="CP116" s="184" t="s">
        <v>739</v>
      </c>
      <c r="CQ116" s="177" t="s">
        <v>14</v>
      </c>
      <c r="CR116" s="177">
        <v>0</v>
      </c>
      <c r="CS116" s="177" t="s">
        <v>21</v>
      </c>
      <c r="CT116" s="177">
        <v>2</v>
      </c>
      <c r="CU116" s="177" t="s">
        <v>358</v>
      </c>
      <c r="CV116" s="177">
        <v>0</v>
      </c>
      <c r="CW116" s="174">
        <v>43511</v>
      </c>
      <c r="CX116" s="184" t="s">
        <v>1891</v>
      </c>
      <c r="CY116" s="181">
        <v>1123000</v>
      </c>
      <c r="CZ116" s="181" t="s">
        <v>1869</v>
      </c>
      <c r="DA116" s="181" t="s">
        <v>21</v>
      </c>
      <c r="DB116" s="181">
        <v>2</v>
      </c>
      <c r="DC116" s="181" t="s">
        <v>1878</v>
      </c>
      <c r="DD116" s="181" t="s">
        <v>1877</v>
      </c>
      <c r="DE116" s="187">
        <v>43914</v>
      </c>
      <c r="DF116" s="183" t="s">
        <v>1884</v>
      </c>
      <c r="DG116" s="173">
        <v>1454000</v>
      </c>
      <c r="DH116" s="177" t="s">
        <v>1869</v>
      </c>
      <c r="DI116" s="177" t="s">
        <v>21</v>
      </c>
      <c r="DJ116" s="177">
        <v>2</v>
      </c>
      <c r="DK116" s="177" t="s">
        <v>1878</v>
      </c>
      <c r="DL116" s="177" t="s">
        <v>1877</v>
      </c>
      <c r="DM116" s="174">
        <v>43914</v>
      </c>
      <c r="DN116" s="184" t="s">
        <v>1893</v>
      </c>
      <c r="DO116" s="181">
        <v>0</v>
      </c>
      <c r="DP116" s="184" t="s">
        <v>1869</v>
      </c>
      <c r="DQ116" s="184" t="s">
        <v>21</v>
      </c>
      <c r="DR116" s="184">
        <v>2</v>
      </c>
      <c r="DS116" s="184" t="s">
        <v>1878</v>
      </c>
      <c r="DT116" s="184" t="s">
        <v>1877</v>
      </c>
      <c r="DU116" s="185">
        <v>43914</v>
      </c>
      <c r="DV116" s="183" t="s">
        <v>1885</v>
      </c>
      <c r="DW116" s="173">
        <v>694000</v>
      </c>
      <c r="DX116" s="177" t="s">
        <v>1869</v>
      </c>
      <c r="DY116" s="177" t="s">
        <v>21</v>
      </c>
      <c r="DZ116" s="177">
        <v>2</v>
      </c>
      <c r="EA116" s="177" t="s">
        <v>1878</v>
      </c>
      <c r="EB116" s="177" t="s">
        <v>1877</v>
      </c>
      <c r="EC116" s="174">
        <v>43914</v>
      </c>
      <c r="ED116" s="184" t="s">
        <v>1892</v>
      </c>
      <c r="EE116" s="181">
        <v>429000</v>
      </c>
      <c r="EF116" s="184" t="s">
        <v>1869</v>
      </c>
      <c r="EG116" s="184" t="s">
        <v>21</v>
      </c>
      <c r="EH116" s="184">
        <v>2</v>
      </c>
      <c r="EI116" s="184" t="s">
        <v>1878</v>
      </c>
      <c r="EJ116" s="184" t="s">
        <v>1877</v>
      </c>
      <c r="EK116" s="185">
        <v>43914</v>
      </c>
      <c r="EL116" s="183" t="s">
        <v>1879</v>
      </c>
      <c r="EM116" s="173">
        <v>0</v>
      </c>
      <c r="EN116" s="177" t="s">
        <v>1869</v>
      </c>
      <c r="EO116" s="177" t="s">
        <v>21</v>
      </c>
      <c r="EP116" s="177">
        <v>2</v>
      </c>
      <c r="EQ116" s="177" t="s">
        <v>1878</v>
      </c>
      <c r="ER116" s="177" t="s">
        <v>1877</v>
      </c>
      <c r="ES116" s="174">
        <v>43914</v>
      </c>
      <c r="ET116" s="184" t="s">
        <v>3692</v>
      </c>
      <c r="EU116" s="184">
        <v>221</v>
      </c>
      <c r="EV116" s="184" t="s">
        <v>3682</v>
      </c>
      <c r="EW116" s="184" t="s">
        <v>59</v>
      </c>
      <c r="EX116" s="184">
        <v>3</v>
      </c>
      <c r="EY116" s="184" t="s">
        <v>3684</v>
      </c>
      <c r="EZ116" s="184" t="s">
        <v>3683</v>
      </c>
      <c r="FA116" s="185">
        <v>44281</v>
      </c>
      <c r="FB116" s="183" t="s">
        <v>738</v>
      </c>
      <c r="FC116" s="177">
        <v>2</v>
      </c>
      <c r="FD116" s="177">
        <v>0</v>
      </c>
      <c r="FE116" s="177" t="s">
        <v>21</v>
      </c>
      <c r="FF116" s="177">
        <v>2</v>
      </c>
      <c r="FG116" s="177" t="s">
        <v>737</v>
      </c>
      <c r="FH116" s="177">
        <v>0</v>
      </c>
      <c r="FI116" s="174">
        <v>43511</v>
      </c>
      <c r="FJ116" s="183" t="s">
        <v>742</v>
      </c>
      <c r="FK116" s="184" t="s">
        <v>14</v>
      </c>
      <c r="FL116" s="184">
        <v>0</v>
      </c>
      <c r="FM116" s="184" t="s">
        <v>21</v>
      </c>
      <c r="FN116" s="184">
        <v>2</v>
      </c>
      <c r="FO116" s="184" t="s">
        <v>358</v>
      </c>
      <c r="FP116" s="181">
        <v>0</v>
      </c>
      <c r="FQ116" s="182">
        <v>43511</v>
      </c>
      <c r="FR116" s="183" t="s">
        <v>743</v>
      </c>
      <c r="FS116" s="177" t="s">
        <v>14</v>
      </c>
      <c r="FT116" s="177">
        <v>0</v>
      </c>
      <c r="FU116" s="177" t="s">
        <v>21</v>
      </c>
      <c r="FV116" s="177">
        <v>2</v>
      </c>
      <c r="FW116" s="177" t="s">
        <v>358</v>
      </c>
      <c r="FX116" s="177">
        <v>0</v>
      </c>
      <c r="FY116" s="174">
        <v>43511</v>
      </c>
      <c r="FZ116" s="184" t="s">
        <v>5198</v>
      </c>
      <c r="GA116" s="184">
        <v>1</v>
      </c>
      <c r="GB116" s="184" t="s">
        <v>4078</v>
      </c>
      <c r="GC116" s="184" t="s">
        <v>21</v>
      </c>
      <c r="GD116" s="184">
        <v>2</v>
      </c>
      <c r="GE116" s="184" t="s">
        <v>14</v>
      </c>
      <c r="GF116" s="184" t="s">
        <v>14</v>
      </c>
      <c r="GG116" s="185">
        <v>44358</v>
      </c>
      <c r="GH116" s="183" t="s">
        <v>5204</v>
      </c>
      <c r="GI116" s="177">
        <v>3</v>
      </c>
      <c r="GJ116" s="177" t="s">
        <v>4078</v>
      </c>
      <c r="GK116" s="177" t="s">
        <v>21</v>
      </c>
      <c r="GL116" s="177">
        <v>2</v>
      </c>
      <c r="GM116" s="177" t="s">
        <v>14</v>
      </c>
      <c r="GN116" s="177" t="s">
        <v>14</v>
      </c>
      <c r="GO116" s="174">
        <v>44358</v>
      </c>
      <c r="GP116" s="184" t="s">
        <v>5199</v>
      </c>
      <c r="GQ116" s="184">
        <v>1</v>
      </c>
      <c r="GR116" s="184" t="s">
        <v>4078</v>
      </c>
      <c r="GS116" s="184" t="s">
        <v>21</v>
      </c>
      <c r="GT116" s="184">
        <v>2</v>
      </c>
      <c r="GU116" s="184" t="s">
        <v>14</v>
      </c>
      <c r="GV116" s="184" t="s">
        <v>14</v>
      </c>
      <c r="GW116" s="185">
        <v>44358</v>
      </c>
      <c r="GX116" s="183" t="s">
        <v>5205</v>
      </c>
      <c r="GY116" s="177">
        <v>0</v>
      </c>
      <c r="GZ116" s="177" t="s">
        <v>4078</v>
      </c>
      <c r="HA116" s="177" t="s">
        <v>21</v>
      </c>
      <c r="HB116" s="177">
        <v>2</v>
      </c>
      <c r="HC116" s="177" t="s">
        <v>14</v>
      </c>
      <c r="HD116" s="177" t="s">
        <v>14</v>
      </c>
      <c r="HE116" s="174">
        <v>44358</v>
      </c>
      <c r="HF116" s="184" t="s">
        <v>5197</v>
      </c>
      <c r="HG116" s="184">
        <v>0</v>
      </c>
      <c r="HH116" s="184" t="s">
        <v>4078</v>
      </c>
      <c r="HI116" s="184" t="s">
        <v>21</v>
      </c>
      <c r="HJ116" s="184">
        <v>2</v>
      </c>
      <c r="HK116" s="184" t="s">
        <v>14</v>
      </c>
      <c r="HL116" s="184" t="s">
        <v>14</v>
      </c>
      <c r="HM116" s="185">
        <v>44358</v>
      </c>
      <c r="HN116" s="183" t="s">
        <v>5203</v>
      </c>
      <c r="HO116" s="177">
        <v>2</v>
      </c>
      <c r="HP116" s="177" t="s">
        <v>4078</v>
      </c>
      <c r="HQ116" s="177" t="s">
        <v>21</v>
      </c>
      <c r="HR116" s="177">
        <v>2</v>
      </c>
      <c r="HS116" s="177" t="s">
        <v>14</v>
      </c>
      <c r="HT116" s="177" t="s">
        <v>14</v>
      </c>
      <c r="HU116" s="174">
        <v>44358</v>
      </c>
      <c r="HV116" s="184" t="s">
        <v>5200</v>
      </c>
      <c r="HW116" s="184">
        <v>3</v>
      </c>
      <c r="HX116" s="184" t="s">
        <v>4078</v>
      </c>
      <c r="HY116" s="184" t="s">
        <v>21</v>
      </c>
      <c r="HZ116" s="184">
        <v>2</v>
      </c>
      <c r="IA116" s="184" t="s">
        <v>14</v>
      </c>
      <c r="IB116" s="184" t="s">
        <v>14</v>
      </c>
      <c r="IC116" s="185">
        <v>44358</v>
      </c>
      <c r="ID116" s="183" t="s">
        <v>5202</v>
      </c>
      <c r="IE116" s="177">
        <v>0</v>
      </c>
      <c r="IF116" s="177" t="s">
        <v>4078</v>
      </c>
      <c r="IG116" s="177" t="s">
        <v>21</v>
      </c>
      <c r="IH116" s="177">
        <v>2</v>
      </c>
      <c r="II116" s="177" t="s">
        <v>14</v>
      </c>
      <c r="IJ116" s="177" t="s">
        <v>14</v>
      </c>
      <c r="IK116" s="174">
        <v>44358</v>
      </c>
      <c r="IL116" s="184" t="s">
        <v>5201</v>
      </c>
      <c r="IM116" s="184">
        <v>3</v>
      </c>
      <c r="IN116" s="184" t="s">
        <v>4078</v>
      </c>
      <c r="IO116" s="184" t="s">
        <v>21</v>
      </c>
      <c r="IP116" s="184">
        <v>2</v>
      </c>
      <c r="IQ116" s="184" t="s">
        <v>14</v>
      </c>
      <c r="IR116" s="184" t="s">
        <v>14</v>
      </c>
      <c r="IS116" s="185">
        <v>44358</v>
      </c>
    </row>
    <row r="117" spans="1:253" s="179" customFormat="1" ht="12.75" customHeight="1" x14ac:dyDescent="0.2">
      <c r="A117" s="179" t="s">
        <v>744</v>
      </c>
      <c r="B117" s="179" t="s">
        <v>7677</v>
      </c>
      <c r="C117" s="179" t="s">
        <v>745</v>
      </c>
      <c r="D117" s="179" t="s">
        <v>703</v>
      </c>
      <c r="E117" s="179" t="s">
        <v>7386</v>
      </c>
      <c r="F117" s="179" t="s">
        <v>3707</v>
      </c>
      <c r="G117" s="172">
        <v>16797000</v>
      </c>
      <c r="H117" s="173" t="s">
        <v>3674</v>
      </c>
      <c r="I117" s="173" t="s">
        <v>21</v>
      </c>
      <c r="J117" s="173">
        <v>2</v>
      </c>
      <c r="K117" s="173" t="s">
        <v>3676</v>
      </c>
      <c r="L117" s="173" t="s">
        <v>3675</v>
      </c>
      <c r="M117" s="174">
        <v>44281</v>
      </c>
      <c r="N117" s="188" t="s">
        <v>752</v>
      </c>
      <c r="O117" s="175">
        <v>220000</v>
      </c>
      <c r="P117" s="175">
        <v>0</v>
      </c>
      <c r="Q117" s="175" t="s">
        <v>21</v>
      </c>
      <c r="R117" s="175">
        <v>2</v>
      </c>
      <c r="S117" s="175" t="s">
        <v>751</v>
      </c>
      <c r="T117" s="175">
        <v>0</v>
      </c>
      <c r="U117" s="176">
        <v>43511</v>
      </c>
      <c r="V117" s="188" t="s">
        <v>1896</v>
      </c>
      <c r="W117" s="173">
        <v>38000</v>
      </c>
      <c r="X117" s="173" t="s">
        <v>1869</v>
      </c>
      <c r="Y117" s="173" t="s">
        <v>59</v>
      </c>
      <c r="Z117" s="173">
        <v>3</v>
      </c>
      <c r="AA117" s="173" t="s">
        <v>1894</v>
      </c>
      <c r="AB117" s="173" t="s">
        <v>1877</v>
      </c>
      <c r="AC117" s="174">
        <v>43914</v>
      </c>
      <c r="AD117" s="188" t="s">
        <v>1895</v>
      </c>
      <c r="AE117" s="181">
        <v>38000</v>
      </c>
      <c r="AF117" s="181" t="s">
        <v>1869</v>
      </c>
      <c r="AG117" s="181" t="s">
        <v>59</v>
      </c>
      <c r="AH117" s="181">
        <v>3</v>
      </c>
      <c r="AI117" s="181" t="s">
        <v>1894</v>
      </c>
      <c r="AJ117" s="181" t="s">
        <v>1877</v>
      </c>
      <c r="AK117" s="182">
        <v>43914</v>
      </c>
      <c r="AL117" s="188" t="s">
        <v>754</v>
      </c>
      <c r="AM117" s="173" t="s">
        <v>14</v>
      </c>
      <c r="AN117" s="173">
        <v>0</v>
      </c>
      <c r="AO117" s="173" t="s">
        <v>21</v>
      </c>
      <c r="AP117" s="173">
        <v>2</v>
      </c>
      <c r="AQ117" s="173" t="s">
        <v>358</v>
      </c>
      <c r="AR117" s="173">
        <v>0</v>
      </c>
      <c r="AS117" s="174">
        <v>43511</v>
      </c>
      <c r="AT117" s="189" t="s">
        <v>750</v>
      </c>
      <c r="AU117" s="181" t="s">
        <v>14</v>
      </c>
      <c r="AV117" s="181">
        <v>0</v>
      </c>
      <c r="AW117" s="181" t="s">
        <v>21</v>
      </c>
      <c r="AX117" s="181">
        <v>2</v>
      </c>
      <c r="AY117" s="181" t="s">
        <v>358</v>
      </c>
      <c r="AZ117" s="181">
        <v>0</v>
      </c>
      <c r="BA117" s="182">
        <v>43511</v>
      </c>
      <c r="BB117" s="188" t="s">
        <v>749</v>
      </c>
      <c r="BC117" s="173" t="s">
        <v>14</v>
      </c>
      <c r="BD117" s="173">
        <v>0</v>
      </c>
      <c r="BE117" s="173" t="s">
        <v>21</v>
      </c>
      <c r="BF117" s="173">
        <v>2</v>
      </c>
      <c r="BG117" s="173" t="s">
        <v>358</v>
      </c>
      <c r="BH117" s="173">
        <v>0</v>
      </c>
      <c r="BI117" s="174">
        <v>43511</v>
      </c>
      <c r="BJ117" s="189" t="s">
        <v>3709</v>
      </c>
      <c r="BK117" s="189">
        <v>4</v>
      </c>
      <c r="BL117" s="189" t="s">
        <v>3682</v>
      </c>
      <c r="BM117" s="189" t="s">
        <v>59</v>
      </c>
      <c r="BN117" s="189">
        <v>3</v>
      </c>
      <c r="BO117" s="189" t="s">
        <v>3708</v>
      </c>
      <c r="BP117" s="181" t="s">
        <v>3683</v>
      </c>
      <c r="BQ117" s="190">
        <v>44281</v>
      </c>
      <c r="BR117" s="188" t="s">
        <v>746</v>
      </c>
      <c r="BS117" s="191" t="s">
        <v>14</v>
      </c>
      <c r="BT117" s="191">
        <v>0</v>
      </c>
      <c r="BU117" s="191" t="s">
        <v>21</v>
      </c>
      <c r="BV117" s="191">
        <v>2</v>
      </c>
      <c r="BW117" s="191" t="s">
        <v>358</v>
      </c>
      <c r="BX117" s="191">
        <v>0</v>
      </c>
      <c r="BY117" s="174">
        <v>43511</v>
      </c>
      <c r="BZ117" s="189" t="s">
        <v>747</v>
      </c>
      <c r="CA117" s="189" t="s">
        <v>14</v>
      </c>
      <c r="CB117" s="189">
        <v>0</v>
      </c>
      <c r="CC117" s="189" t="s">
        <v>14</v>
      </c>
      <c r="CD117" s="189" t="s">
        <v>14</v>
      </c>
      <c r="CE117" s="189" t="s">
        <v>358</v>
      </c>
      <c r="CF117" s="189">
        <v>0</v>
      </c>
      <c r="CG117" s="190">
        <v>43511</v>
      </c>
      <c r="CH117" s="188" t="s">
        <v>8137</v>
      </c>
      <c r="CI117" s="189" t="e">
        <v>#N/A</v>
      </c>
      <c r="CJ117" s="189" t="e">
        <v>#N/A</v>
      </c>
      <c r="CK117" s="189" t="e">
        <v>#N/A</v>
      </c>
      <c r="CL117" s="189" t="e">
        <v>#N/A</v>
      </c>
      <c r="CM117" s="189" t="e">
        <v>#N/A</v>
      </c>
      <c r="CN117" s="189" t="e">
        <v>#N/A</v>
      </c>
      <c r="CO117" s="192" t="e">
        <v>#N/A</v>
      </c>
      <c r="CP117" s="189" t="s">
        <v>748</v>
      </c>
      <c r="CQ117" s="191" t="s">
        <v>14</v>
      </c>
      <c r="CR117" s="191">
        <v>0</v>
      </c>
      <c r="CS117" s="191" t="s">
        <v>21</v>
      </c>
      <c r="CT117" s="191">
        <v>2</v>
      </c>
      <c r="CU117" s="191" t="s">
        <v>358</v>
      </c>
      <c r="CV117" s="191">
        <v>0</v>
      </c>
      <c r="CW117" s="174">
        <v>43511</v>
      </c>
      <c r="CX117" s="189" t="s">
        <v>2213</v>
      </c>
      <c r="CY117" s="181">
        <v>18000</v>
      </c>
      <c r="CZ117" s="181" t="s">
        <v>2207</v>
      </c>
      <c r="DA117" s="181" t="s">
        <v>59</v>
      </c>
      <c r="DB117" s="181">
        <v>3</v>
      </c>
      <c r="DC117" s="181" t="s">
        <v>2209</v>
      </c>
      <c r="DD117" s="181" t="s">
        <v>2208</v>
      </c>
      <c r="DE117" s="187">
        <v>44041</v>
      </c>
      <c r="DF117" s="188" t="s">
        <v>2211</v>
      </c>
      <c r="DG117" s="173">
        <v>0</v>
      </c>
      <c r="DH117" s="191" t="s">
        <v>2207</v>
      </c>
      <c r="DI117" s="191" t="s">
        <v>59</v>
      </c>
      <c r="DJ117" s="191">
        <v>3</v>
      </c>
      <c r="DK117" s="191" t="s">
        <v>2209</v>
      </c>
      <c r="DL117" s="191" t="s">
        <v>2208</v>
      </c>
      <c r="DM117" s="174">
        <v>44041</v>
      </c>
      <c r="DN117" s="189" t="s">
        <v>2215</v>
      </c>
      <c r="DO117" s="181">
        <v>20000</v>
      </c>
      <c r="DP117" s="189" t="s">
        <v>2207</v>
      </c>
      <c r="DQ117" s="189" t="s">
        <v>59</v>
      </c>
      <c r="DR117" s="189">
        <v>3</v>
      </c>
      <c r="DS117" s="189" t="s">
        <v>2209</v>
      </c>
      <c r="DT117" s="189" t="s">
        <v>2208</v>
      </c>
      <c r="DU117" s="190">
        <v>44041</v>
      </c>
      <c r="DV117" s="188" t="s">
        <v>2212</v>
      </c>
      <c r="DW117" s="173">
        <v>11000</v>
      </c>
      <c r="DX117" s="191" t="s">
        <v>2207</v>
      </c>
      <c r="DY117" s="191" t="s">
        <v>59</v>
      </c>
      <c r="DZ117" s="191">
        <v>3</v>
      </c>
      <c r="EA117" s="191" t="s">
        <v>2209</v>
      </c>
      <c r="EB117" s="191" t="s">
        <v>2208</v>
      </c>
      <c r="EC117" s="174">
        <v>44041</v>
      </c>
      <c r="ED117" s="189" t="s">
        <v>2214</v>
      </c>
      <c r="EE117" s="181">
        <v>6000</v>
      </c>
      <c r="EF117" s="189" t="s">
        <v>2207</v>
      </c>
      <c r="EG117" s="189" t="s">
        <v>59</v>
      </c>
      <c r="EH117" s="189">
        <v>3</v>
      </c>
      <c r="EI117" s="189" t="s">
        <v>2209</v>
      </c>
      <c r="EJ117" s="189" t="s">
        <v>2208</v>
      </c>
      <c r="EK117" s="190">
        <v>44041</v>
      </c>
      <c r="EL117" s="188" t="s">
        <v>2210</v>
      </c>
      <c r="EM117" s="173">
        <v>1000</v>
      </c>
      <c r="EN117" s="191" t="s">
        <v>2207</v>
      </c>
      <c r="EO117" s="191" t="s">
        <v>59</v>
      </c>
      <c r="EP117" s="191">
        <v>3</v>
      </c>
      <c r="EQ117" s="191" t="s">
        <v>2209</v>
      </c>
      <c r="ER117" s="191" t="s">
        <v>2208</v>
      </c>
      <c r="ES117" s="174">
        <v>44041</v>
      </c>
      <c r="ET117" s="189" t="s">
        <v>3710</v>
      </c>
      <c r="EU117" s="189">
        <v>221</v>
      </c>
      <c r="EV117" s="189" t="s">
        <v>3682</v>
      </c>
      <c r="EW117" s="189" t="s">
        <v>59</v>
      </c>
      <c r="EX117" s="189">
        <v>3</v>
      </c>
      <c r="EY117" s="189" t="s">
        <v>3684</v>
      </c>
      <c r="EZ117" s="189" t="s">
        <v>3683</v>
      </c>
      <c r="FA117" s="190">
        <v>44281</v>
      </c>
      <c r="FB117" s="188" t="s">
        <v>1430</v>
      </c>
      <c r="FC117" s="191">
        <v>3</v>
      </c>
      <c r="FD117" s="191" t="s">
        <v>14</v>
      </c>
      <c r="FE117" s="191" t="s">
        <v>41</v>
      </c>
      <c r="FF117" s="191">
        <v>1</v>
      </c>
      <c r="FG117" s="191" t="s">
        <v>1429</v>
      </c>
      <c r="FH117" s="191" t="s">
        <v>14</v>
      </c>
      <c r="FI117" s="174">
        <v>43769</v>
      </c>
      <c r="FJ117" s="188" t="s">
        <v>755</v>
      </c>
      <c r="FK117" s="189" t="s">
        <v>14</v>
      </c>
      <c r="FL117" s="189">
        <v>0</v>
      </c>
      <c r="FM117" s="189" t="s">
        <v>21</v>
      </c>
      <c r="FN117" s="189">
        <v>2</v>
      </c>
      <c r="FO117" s="189" t="s">
        <v>358</v>
      </c>
      <c r="FP117" s="181">
        <v>0</v>
      </c>
      <c r="FQ117" s="182">
        <v>43511</v>
      </c>
      <c r="FR117" s="188" t="s">
        <v>756</v>
      </c>
      <c r="FS117" s="191" t="s">
        <v>14</v>
      </c>
      <c r="FT117" s="191">
        <v>0</v>
      </c>
      <c r="FU117" s="191" t="s">
        <v>21</v>
      </c>
      <c r="FV117" s="191">
        <v>2</v>
      </c>
      <c r="FW117" s="191" t="s">
        <v>358</v>
      </c>
      <c r="FX117" s="191">
        <v>0</v>
      </c>
      <c r="FY117" s="174">
        <v>43511</v>
      </c>
      <c r="FZ117" s="189" t="s">
        <v>5207</v>
      </c>
      <c r="GA117" s="189">
        <v>2</v>
      </c>
      <c r="GB117" s="189" t="s">
        <v>4078</v>
      </c>
      <c r="GC117" s="189" t="s">
        <v>21</v>
      </c>
      <c r="GD117" s="189">
        <v>2</v>
      </c>
      <c r="GE117" s="189" t="s">
        <v>14</v>
      </c>
      <c r="GF117" s="189" t="s">
        <v>14</v>
      </c>
      <c r="GG117" s="190">
        <v>44358</v>
      </c>
      <c r="GH117" s="188" t="s">
        <v>5213</v>
      </c>
      <c r="GI117" s="191">
        <v>3</v>
      </c>
      <c r="GJ117" s="191" t="s">
        <v>4078</v>
      </c>
      <c r="GK117" s="191" t="s">
        <v>21</v>
      </c>
      <c r="GL117" s="191">
        <v>2</v>
      </c>
      <c r="GM117" s="191" t="s">
        <v>14</v>
      </c>
      <c r="GN117" s="191" t="s">
        <v>14</v>
      </c>
      <c r="GO117" s="174">
        <v>44358</v>
      </c>
      <c r="GP117" s="189" t="s">
        <v>5208</v>
      </c>
      <c r="GQ117" s="189">
        <v>1</v>
      </c>
      <c r="GR117" s="189" t="s">
        <v>4078</v>
      </c>
      <c r="GS117" s="189" t="s">
        <v>21</v>
      </c>
      <c r="GT117" s="189">
        <v>2</v>
      </c>
      <c r="GU117" s="189" t="s">
        <v>14</v>
      </c>
      <c r="GV117" s="189" t="s">
        <v>14</v>
      </c>
      <c r="GW117" s="190">
        <v>44358</v>
      </c>
      <c r="GX117" s="188" t="s">
        <v>5214</v>
      </c>
      <c r="GY117" s="191">
        <v>0</v>
      </c>
      <c r="GZ117" s="191" t="s">
        <v>4078</v>
      </c>
      <c r="HA117" s="191" t="s">
        <v>21</v>
      </c>
      <c r="HB117" s="191">
        <v>2</v>
      </c>
      <c r="HC117" s="191" t="s">
        <v>14</v>
      </c>
      <c r="HD117" s="191" t="s">
        <v>14</v>
      </c>
      <c r="HE117" s="174">
        <v>44358</v>
      </c>
      <c r="HF117" s="189" t="s">
        <v>5206</v>
      </c>
      <c r="HG117" s="189">
        <v>0</v>
      </c>
      <c r="HH117" s="189" t="s">
        <v>4078</v>
      </c>
      <c r="HI117" s="189" t="s">
        <v>21</v>
      </c>
      <c r="HJ117" s="189">
        <v>2</v>
      </c>
      <c r="HK117" s="189" t="s">
        <v>14</v>
      </c>
      <c r="HL117" s="189" t="s">
        <v>14</v>
      </c>
      <c r="HM117" s="190">
        <v>44358</v>
      </c>
      <c r="HN117" s="188" t="s">
        <v>5212</v>
      </c>
      <c r="HO117" s="191">
        <v>2</v>
      </c>
      <c r="HP117" s="191" t="s">
        <v>4078</v>
      </c>
      <c r="HQ117" s="191" t="s">
        <v>21</v>
      </c>
      <c r="HR117" s="191">
        <v>2</v>
      </c>
      <c r="HS117" s="191" t="s">
        <v>14</v>
      </c>
      <c r="HT117" s="191" t="s">
        <v>14</v>
      </c>
      <c r="HU117" s="174">
        <v>44358</v>
      </c>
      <c r="HV117" s="189" t="s">
        <v>5209</v>
      </c>
      <c r="HW117" s="189">
        <v>3</v>
      </c>
      <c r="HX117" s="189" t="s">
        <v>4078</v>
      </c>
      <c r="HY117" s="189" t="s">
        <v>21</v>
      </c>
      <c r="HZ117" s="189">
        <v>2</v>
      </c>
      <c r="IA117" s="189" t="s">
        <v>14</v>
      </c>
      <c r="IB117" s="189" t="s">
        <v>14</v>
      </c>
      <c r="IC117" s="190">
        <v>44358</v>
      </c>
      <c r="ID117" s="188" t="s">
        <v>5211</v>
      </c>
      <c r="IE117" s="191">
        <v>0</v>
      </c>
      <c r="IF117" s="191" t="s">
        <v>4078</v>
      </c>
      <c r="IG117" s="191" t="s">
        <v>21</v>
      </c>
      <c r="IH117" s="191">
        <v>2</v>
      </c>
      <c r="II117" s="191" t="s">
        <v>14</v>
      </c>
      <c r="IJ117" s="191" t="s">
        <v>14</v>
      </c>
      <c r="IK117" s="174">
        <v>44358</v>
      </c>
      <c r="IL117" s="189" t="s">
        <v>5210</v>
      </c>
      <c r="IM117" s="189">
        <v>3</v>
      </c>
      <c r="IN117" s="189" t="s">
        <v>4078</v>
      </c>
      <c r="IO117" s="189" t="s">
        <v>21</v>
      </c>
      <c r="IP117" s="189">
        <v>2</v>
      </c>
      <c r="IQ117" s="189" t="s">
        <v>14</v>
      </c>
      <c r="IR117" s="189" t="s">
        <v>14</v>
      </c>
      <c r="IS117" s="190">
        <v>44358</v>
      </c>
    </row>
    <row r="118" spans="1:253" s="179" customFormat="1" ht="12.75" customHeight="1" x14ac:dyDescent="0.2">
      <c r="A118" s="179" t="s">
        <v>389</v>
      </c>
      <c r="B118" s="179" t="s">
        <v>7695</v>
      </c>
      <c r="C118" s="179" t="s">
        <v>390</v>
      </c>
      <c r="D118" s="179" t="s">
        <v>391</v>
      </c>
      <c r="E118" s="179" t="s">
        <v>7389</v>
      </c>
      <c r="F118" s="179" t="s">
        <v>1330</v>
      </c>
      <c r="G118" s="172">
        <v>66141000</v>
      </c>
      <c r="H118" s="173" t="s">
        <v>1325</v>
      </c>
      <c r="I118" s="173" t="s">
        <v>21</v>
      </c>
      <c r="J118" s="173">
        <v>2</v>
      </c>
      <c r="K118" s="173" t="s">
        <v>1329</v>
      </c>
      <c r="L118" s="173" t="s">
        <v>1326</v>
      </c>
      <c r="M118" s="174">
        <v>43676</v>
      </c>
      <c r="N118" s="183" t="s">
        <v>1328</v>
      </c>
      <c r="O118" s="175">
        <v>30342</v>
      </c>
      <c r="P118" s="175" t="s">
        <v>1325</v>
      </c>
      <c r="Q118" s="175" t="s">
        <v>21</v>
      </c>
      <c r="R118" s="175">
        <v>2</v>
      </c>
      <c r="S118" s="175" t="s">
        <v>1327</v>
      </c>
      <c r="T118" s="175" t="s">
        <v>1326</v>
      </c>
      <c r="U118" s="176">
        <v>43676</v>
      </c>
      <c r="V118" s="183" t="s">
        <v>5365</v>
      </c>
      <c r="W118" s="173">
        <v>3549000</v>
      </c>
      <c r="X118" s="173" t="s">
        <v>5362</v>
      </c>
      <c r="Y118" s="173" t="s">
        <v>21</v>
      </c>
      <c r="Z118" s="173">
        <v>2</v>
      </c>
      <c r="AA118" s="173" t="s">
        <v>5364</v>
      </c>
      <c r="AB118" s="173" t="s">
        <v>5363</v>
      </c>
      <c r="AC118" s="174">
        <v>44362</v>
      </c>
      <c r="AD118" s="183" t="s">
        <v>5367</v>
      </c>
      <c r="AE118" s="181">
        <v>3549000</v>
      </c>
      <c r="AF118" s="181" t="s">
        <v>5362</v>
      </c>
      <c r="AG118" s="181" t="s">
        <v>21</v>
      </c>
      <c r="AH118" s="181">
        <v>2</v>
      </c>
      <c r="AI118" s="181" t="s">
        <v>5366</v>
      </c>
      <c r="AJ118" s="181" t="s">
        <v>5363</v>
      </c>
      <c r="AK118" s="182">
        <v>44362</v>
      </c>
      <c r="AL118" s="183" t="s">
        <v>5369</v>
      </c>
      <c r="AM118" s="173">
        <v>92000</v>
      </c>
      <c r="AN118" s="173" t="s">
        <v>5355</v>
      </c>
      <c r="AO118" s="173" t="s">
        <v>21</v>
      </c>
      <c r="AP118" s="173">
        <v>2</v>
      </c>
      <c r="AQ118" s="173" t="s">
        <v>5368</v>
      </c>
      <c r="AR118" s="173" t="s">
        <v>3018</v>
      </c>
      <c r="AS118" s="174">
        <v>44362</v>
      </c>
      <c r="AT118" s="184" t="s">
        <v>1747</v>
      </c>
      <c r="AU118" s="181" t="s">
        <v>14</v>
      </c>
      <c r="AV118" s="181" t="s">
        <v>14</v>
      </c>
      <c r="AW118" s="181" t="s">
        <v>14</v>
      </c>
      <c r="AX118" s="181" t="s">
        <v>14</v>
      </c>
      <c r="AY118" s="181" t="s">
        <v>14</v>
      </c>
      <c r="AZ118" s="181" t="s">
        <v>14</v>
      </c>
      <c r="BA118" s="182">
        <v>43859</v>
      </c>
      <c r="BB118" s="183" t="s">
        <v>399</v>
      </c>
      <c r="BC118" s="173" t="s">
        <v>14</v>
      </c>
      <c r="BD118" s="173">
        <v>0</v>
      </c>
      <c r="BE118" s="173" t="s">
        <v>21</v>
      </c>
      <c r="BF118" s="173">
        <v>2</v>
      </c>
      <c r="BG118" s="173" t="s">
        <v>15</v>
      </c>
      <c r="BH118" s="173">
        <v>0</v>
      </c>
      <c r="BI118" s="174">
        <v>43509</v>
      </c>
      <c r="BJ118" s="184" t="s">
        <v>3378</v>
      </c>
      <c r="BK118" s="184">
        <v>63</v>
      </c>
      <c r="BL118" s="184" t="s">
        <v>3375</v>
      </c>
      <c r="BM118" s="184" t="s">
        <v>21</v>
      </c>
      <c r="BN118" s="184">
        <v>2</v>
      </c>
      <c r="BO118" s="184" t="s">
        <v>3377</v>
      </c>
      <c r="BP118" s="181" t="s">
        <v>3376</v>
      </c>
      <c r="BQ118" s="185">
        <v>44250</v>
      </c>
      <c r="BR118" s="183" t="s">
        <v>392</v>
      </c>
      <c r="BS118" s="177" t="s">
        <v>14</v>
      </c>
      <c r="BT118" s="177">
        <v>0</v>
      </c>
      <c r="BU118" s="177" t="s">
        <v>21</v>
      </c>
      <c r="BV118" s="177">
        <v>2</v>
      </c>
      <c r="BW118" s="177" t="s">
        <v>15</v>
      </c>
      <c r="BX118" s="177">
        <v>0</v>
      </c>
      <c r="BY118" s="174">
        <v>43509</v>
      </c>
      <c r="BZ118" s="184" t="s">
        <v>393</v>
      </c>
      <c r="CA118" s="184" t="s">
        <v>14</v>
      </c>
      <c r="CB118" s="184">
        <v>0</v>
      </c>
      <c r="CC118" s="184" t="s">
        <v>14</v>
      </c>
      <c r="CD118" s="184" t="s">
        <v>14</v>
      </c>
      <c r="CE118" s="184" t="s">
        <v>15</v>
      </c>
      <c r="CF118" s="184">
        <v>0</v>
      </c>
      <c r="CG118" s="185">
        <v>43509</v>
      </c>
      <c r="CH118" s="183" t="s">
        <v>8138</v>
      </c>
      <c r="CI118" s="184" t="e">
        <v>#N/A</v>
      </c>
      <c r="CJ118" s="184" t="e">
        <v>#N/A</v>
      </c>
      <c r="CK118" s="184" t="e">
        <v>#N/A</v>
      </c>
      <c r="CL118" s="184" t="e">
        <v>#N/A</v>
      </c>
      <c r="CM118" s="184" t="e">
        <v>#N/A</v>
      </c>
      <c r="CN118" s="184" t="e">
        <v>#N/A</v>
      </c>
      <c r="CO118" s="186" t="e">
        <v>#N/A</v>
      </c>
      <c r="CP118" s="184" t="s">
        <v>398</v>
      </c>
      <c r="CQ118" s="177" t="s">
        <v>14</v>
      </c>
      <c r="CR118" s="177">
        <v>0</v>
      </c>
      <c r="CS118" s="177" t="s">
        <v>21</v>
      </c>
      <c r="CT118" s="177">
        <v>2</v>
      </c>
      <c r="CU118" s="177" t="s">
        <v>15</v>
      </c>
      <c r="CV118" s="177">
        <v>0</v>
      </c>
      <c r="CW118" s="174">
        <v>43509</v>
      </c>
      <c r="CX118" s="184" t="s">
        <v>5370</v>
      </c>
      <c r="CY118" s="181">
        <v>92000</v>
      </c>
      <c r="CZ118" s="181" t="s">
        <v>5355</v>
      </c>
      <c r="DA118" s="181" t="s">
        <v>21</v>
      </c>
      <c r="DB118" s="181">
        <v>2</v>
      </c>
      <c r="DC118" s="181" t="s">
        <v>3012</v>
      </c>
      <c r="DD118" s="181" t="s">
        <v>3018</v>
      </c>
      <c r="DE118" s="187">
        <v>44362</v>
      </c>
      <c r="DF118" s="183" t="s">
        <v>3013</v>
      </c>
      <c r="DG118" s="173">
        <v>3458000</v>
      </c>
      <c r="DH118" s="177" t="s">
        <v>3010</v>
      </c>
      <c r="DI118" s="177" t="s">
        <v>21</v>
      </c>
      <c r="DJ118" s="177">
        <v>2</v>
      </c>
      <c r="DK118" s="177" t="s">
        <v>3012</v>
      </c>
      <c r="DL118" s="177" t="s">
        <v>3011</v>
      </c>
      <c r="DM118" s="174">
        <v>44224</v>
      </c>
      <c r="DN118" s="184" t="s">
        <v>3014</v>
      </c>
      <c r="DO118" s="181">
        <v>0</v>
      </c>
      <c r="DP118" s="184" t="s">
        <v>3010</v>
      </c>
      <c r="DQ118" s="184" t="s">
        <v>21</v>
      </c>
      <c r="DR118" s="184">
        <v>2</v>
      </c>
      <c r="DS118" s="184" t="s">
        <v>3012</v>
      </c>
      <c r="DT118" s="184" t="s">
        <v>3011</v>
      </c>
      <c r="DU118" s="185">
        <v>44224</v>
      </c>
      <c r="DV118" s="183" t="s">
        <v>5371</v>
      </c>
      <c r="DW118" s="173">
        <v>92000</v>
      </c>
      <c r="DX118" s="177" t="s">
        <v>5355</v>
      </c>
      <c r="DY118" s="177" t="s">
        <v>21</v>
      </c>
      <c r="DZ118" s="177">
        <v>2</v>
      </c>
      <c r="EA118" s="177" t="s">
        <v>3012</v>
      </c>
      <c r="EB118" s="177" t="s">
        <v>3018</v>
      </c>
      <c r="EC118" s="174">
        <v>44362</v>
      </c>
      <c r="ED118" s="184" t="s">
        <v>3015</v>
      </c>
      <c r="EE118" s="181">
        <v>0</v>
      </c>
      <c r="EF118" s="184" t="s">
        <v>3010</v>
      </c>
      <c r="EG118" s="184" t="s">
        <v>21</v>
      </c>
      <c r="EH118" s="184">
        <v>2</v>
      </c>
      <c r="EI118" s="184" t="s">
        <v>3012</v>
      </c>
      <c r="EJ118" s="184" t="s">
        <v>3011</v>
      </c>
      <c r="EK118" s="185">
        <v>44224</v>
      </c>
      <c r="EL118" s="183" t="s">
        <v>3016</v>
      </c>
      <c r="EM118" s="173">
        <v>0</v>
      </c>
      <c r="EN118" s="177" t="s">
        <v>3010</v>
      </c>
      <c r="EO118" s="177" t="s">
        <v>21</v>
      </c>
      <c r="EP118" s="177">
        <v>2</v>
      </c>
      <c r="EQ118" s="177" t="s">
        <v>3012</v>
      </c>
      <c r="ER118" s="177" t="s">
        <v>3011</v>
      </c>
      <c r="ES118" s="174">
        <v>44224</v>
      </c>
      <c r="ET118" s="184" t="s">
        <v>6887</v>
      </c>
      <c r="EU118" s="184">
        <v>40</v>
      </c>
      <c r="EV118" s="184" t="s">
        <v>6523</v>
      </c>
      <c r="EW118" s="184" t="s">
        <v>21</v>
      </c>
      <c r="EX118" s="184">
        <v>2</v>
      </c>
      <c r="EY118" s="184" t="s">
        <v>6886</v>
      </c>
      <c r="EZ118" s="184" t="s">
        <v>3683</v>
      </c>
      <c r="FA118" s="185">
        <v>44439</v>
      </c>
      <c r="FB118" s="183" t="s">
        <v>397</v>
      </c>
      <c r="FC118" s="177">
        <v>2</v>
      </c>
      <c r="FD118" s="177" t="s">
        <v>394</v>
      </c>
      <c r="FE118" s="177" t="s">
        <v>21</v>
      </c>
      <c r="FF118" s="177">
        <v>2</v>
      </c>
      <c r="FG118" s="177" t="s">
        <v>396</v>
      </c>
      <c r="FH118" s="177" t="s">
        <v>395</v>
      </c>
      <c r="FI118" s="174">
        <v>43509</v>
      </c>
      <c r="FJ118" s="183" t="s">
        <v>400</v>
      </c>
      <c r="FK118" s="184" t="s">
        <v>14</v>
      </c>
      <c r="FL118" s="184">
        <v>0</v>
      </c>
      <c r="FM118" s="184" t="s">
        <v>21</v>
      </c>
      <c r="FN118" s="184">
        <v>2</v>
      </c>
      <c r="FO118" s="184" t="s">
        <v>15</v>
      </c>
      <c r="FP118" s="181">
        <v>0</v>
      </c>
      <c r="FQ118" s="182">
        <v>43509</v>
      </c>
      <c r="FR118" s="183" t="s">
        <v>401</v>
      </c>
      <c r="FS118" s="177" t="s">
        <v>14</v>
      </c>
      <c r="FT118" s="177">
        <v>0</v>
      </c>
      <c r="FU118" s="177" t="s">
        <v>21</v>
      </c>
      <c r="FV118" s="177">
        <v>2</v>
      </c>
      <c r="FW118" s="177" t="s">
        <v>15</v>
      </c>
      <c r="FX118" s="177">
        <v>0</v>
      </c>
      <c r="FY118" s="174">
        <v>43509</v>
      </c>
      <c r="FZ118" s="184" t="s">
        <v>4298</v>
      </c>
      <c r="GA118" s="184">
        <v>0</v>
      </c>
      <c r="GB118" s="184" t="s">
        <v>4078</v>
      </c>
      <c r="GC118" s="184" t="s">
        <v>21</v>
      </c>
      <c r="GD118" s="184">
        <v>2</v>
      </c>
      <c r="GE118" s="184" t="s">
        <v>14</v>
      </c>
      <c r="GF118" s="184" t="s">
        <v>14</v>
      </c>
      <c r="GG118" s="185">
        <v>44347</v>
      </c>
      <c r="GH118" s="183" t="s">
        <v>4304</v>
      </c>
      <c r="GI118" s="177">
        <v>1</v>
      </c>
      <c r="GJ118" s="177" t="s">
        <v>4078</v>
      </c>
      <c r="GK118" s="177" t="s">
        <v>21</v>
      </c>
      <c r="GL118" s="177">
        <v>2</v>
      </c>
      <c r="GM118" s="177" t="s">
        <v>14</v>
      </c>
      <c r="GN118" s="177" t="s">
        <v>14</v>
      </c>
      <c r="GO118" s="174">
        <v>44347</v>
      </c>
      <c r="GP118" s="184" t="s">
        <v>4299</v>
      </c>
      <c r="GQ118" s="184">
        <v>1</v>
      </c>
      <c r="GR118" s="184" t="s">
        <v>4078</v>
      </c>
      <c r="GS118" s="184" t="s">
        <v>21</v>
      </c>
      <c r="GT118" s="184">
        <v>2</v>
      </c>
      <c r="GU118" s="184" t="s">
        <v>14</v>
      </c>
      <c r="GV118" s="184" t="s">
        <v>14</v>
      </c>
      <c r="GW118" s="185">
        <v>44347</v>
      </c>
      <c r="GX118" s="183" t="s">
        <v>4305</v>
      </c>
      <c r="GY118" s="177">
        <v>0</v>
      </c>
      <c r="GZ118" s="177" t="s">
        <v>4078</v>
      </c>
      <c r="HA118" s="177" t="s">
        <v>21</v>
      </c>
      <c r="HB118" s="177">
        <v>2</v>
      </c>
      <c r="HC118" s="177" t="s">
        <v>14</v>
      </c>
      <c r="HD118" s="177" t="s">
        <v>14</v>
      </c>
      <c r="HE118" s="174">
        <v>44347</v>
      </c>
      <c r="HF118" s="184" t="s">
        <v>4297</v>
      </c>
      <c r="HG118" s="184">
        <v>2</v>
      </c>
      <c r="HH118" s="184" t="s">
        <v>4078</v>
      </c>
      <c r="HI118" s="184" t="s">
        <v>21</v>
      </c>
      <c r="HJ118" s="184">
        <v>2</v>
      </c>
      <c r="HK118" s="184" t="s">
        <v>14</v>
      </c>
      <c r="HL118" s="184" t="s">
        <v>14</v>
      </c>
      <c r="HM118" s="185">
        <v>44347</v>
      </c>
      <c r="HN118" s="183" t="s">
        <v>4303</v>
      </c>
      <c r="HO118" s="177">
        <v>2</v>
      </c>
      <c r="HP118" s="177" t="s">
        <v>4078</v>
      </c>
      <c r="HQ118" s="177" t="s">
        <v>21</v>
      </c>
      <c r="HR118" s="177">
        <v>2</v>
      </c>
      <c r="HS118" s="177" t="s">
        <v>14</v>
      </c>
      <c r="HT118" s="177" t="s">
        <v>14</v>
      </c>
      <c r="HU118" s="174">
        <v>44347</v>
      </c>
      <c r="HV118" s="184" t="s">
        <v>4300</v>
      </c>
      <c r="HW118" s="184">
        <v>1</v>
      </c>
      <c r="HX118" s="184" t="s">
        <v>4078</v>
      </c>
      <c r="HY118" s="184" t="s">
        <v>21</v>
      </c>
      <c r="HZ118" s="184">
        <v>2</v>
      </c>
      <c r="IA118" s="184" t="s">
        <v>14</v>
      </c>
      <c r="IB118" s="184" t="s">
        <v>14</v>
      </c>
      <c r="IC118" s="185">
        <v>44347</v>
      </c>
      <c r="ID118" s="183" t="s">
        <v>4302</v>
      </c>
      <c r="IE118" s="177">
        <v>3</v>
      </c>
      <c r="IF118" s="177" t="s">
        <v>4078</v>
      </c>
      <c r="IG118" s="177" t="s">
        <v>21</v>
      </c>
      <c r="IH118" s="177">
        <v>2</v>
      </c>
      <c r="II118" s="177" t="s">
        <v>14</v>
      </c>
      <c r="IJ118" s="177" t="s">
        <v>14</v>
      </c>
      <c r="IK118" s="174">
        <v>44347</v>
      </c>
      <c r="IL118" s="184" t="s">
        <v>4301</v>
      </c>
      <c r="IM118" s="184">
        <v>2</v>
      </c>
      <c r="IN118" s="184" t="s">
        <v>4078</v>
      </c>
      <c r="IO118" s="184" t="s">
        <v>21</v>
      </c>
      <c r="IP118" s="184">
        <v>2</v>
      </c>
      <c r="IQ118" s="184" t="s">
        <v>14</v>
      </c>
      <c r="IR118" s="184" t="s">
        <v>14</v>
      </c>
      <c r="IS118" s="185">
        <v>44347</v>
      </c>
    </row>
    <row r="119" spans="1:253" s="179" customFormat="1" ht="12.75" customHeight="1" x14ac:dyDescent="0.2">
      <c r="A119" s="179" t="s">
        <v>402</v>
      </c>
      <c r="B119" s="179" t="s">
        <v>7677</v>
      </c>
      <c r="C119" s="179" t="s">
        <v>403</v>
      </c>
      <c r="D119" s="179" t="s">
        <v>391</v>
      </c>
      <c r="E119" s="179" t="s">
        <v>7389</v>
      </c>
      <c r="F119" s="179" t="s">
        <v>1340</v>
      </c>
      <c r="G119" s="172">
        <v>66141000</v>
      </c>
      <c r="H119" s="173" t="s">
        <v>1325</v>
      </c>
      <c r="I119" s="173" t="s">
        <v>21</v>
      </c>
      <c r="J119" s="173">
        <v>2</v>
      </c>
      <c r="K119" s="173" t="s">
        <v>1329</v>
      </c>
      <c r="L119" s="173" t="s">
        <v>1326</v>
      </c>
      <c r="M119" s="174">
        <v>43676</v>
      </c>
      <c r="N119" s="183" t="s">
        <v>1332</v>
      </c>
      <c r="O119" s="175">
        <v>18330</v>
      </c>
      <c r="P119" s="175" t="s">
        <v>1325</v>
      </c>
      <c r="Q119" s="175" t="s">
        <v>21</v>
      </c>
      <c r="R119" s="175">
        <v>2</v>
      </c>
      <c r="S119" s="175" t="s">
        <v>1331</v>
      </c>
      <c r="T119" s="175" t="s">
        <v>1326</v>
      </c>
      <c r="U119" s="176">
        <v>43676</v>
      </c>
      <c r="V119" s="183" t="s">
        <v>1337</v>
      </c>
      <c r="W119" s="173">
        <v>3458000</v>
      </c>
      <c r="X119" s="173" t="s">
        <v>1325</v>
      </c>
      <c r="Y119" s="173" t="s">
        <v>21</v>
      </c>
      <c r="Z119" s="173">
        <v>2</v>
      </c>
      <c r="AA119" s="173" t="s">
        <v>1336</v>
      </c>
      <c r="AB119" s="173" t="s">
        <v>1326</v>
      </c>
      <c r="AC119" s="174">
        <v>43676</v>
      </c>
      <c r="AD119" s="183" t="s">
        <v>1334</v>
      </c>
      <c r="AE119" s="181">
        <v>3458000</v>
      </c>
      <c r="AF119" s="181" t="s">
        <v>1325</v>
      </c>
      <c r="AG119" s="181" t="s">
        <v>21</v>
      </c>
      <c r="AH119" s="181">
        <v>2</v>
      </c>
      <c r="AI119" s="181" t="s">
        <v>1333</v>
      </c>
      <c r="AJ119" s="181" t="s">
        <v>1326</v>
      </c>
      <c r="AK119" s="182">
        <v>43676</v>
      </c>
      <c r="AL119" s="183" t="s">
        <v>1335</v>
      </c>
      <c r="AM119" s="173" t="s">
        <v>14</v>
      </c>
      <c r="AN119" s="173" t="s">
        <v>14</v>
      </c>
      <c r="AO119" s="173" t="s">
        <v>14</v>
      </c>
      <c r="AP119" s="173" t="s">
        <v>14</v>
      </c>
      <c r="AQ119" s="173" t="s">
        <v>15</v>
      </c>
      <c r="AR119" s="173" t="s">
        <v>14</v>
      </c>
      <c r="AS119" s="174">
        <v>43676</v>
      </c>
      <c r="AT119" s="184" t="s">
        <v>1748</v>
      </c>
      <c r="AU119" s="181" t="s">
        <v>14</v>
      </c>
      <c r="AV119" s="181" t="s">
        <v>14</v>
      </c>
      <c r="AW119" s="181" t="s">
        <v>14</v>
      </c>
      <c r="AX119" s="181" t="s">
        <v>14</v>
      </c>
      <c r="AY119" s="181" t="s">
        <v>14</v>
      </c>
      <c r="AZ119" s="181" t="s">
        <v>14</v>
      </c>
      <c r="BA119" s="182">
        <v>43859</v>
      </c>
      <c r="BB119" s="183" t="s">
        <v>409</v>
      </c>
      <c r="BC119" s="173" t="s">
        <v>14</v>
      </c>
      <c r="BD119" s="173">
        <v>0</v>
      </c>
      <c r="BE119" s="173" t="s">
        <v>21</v>
      </c>
      <c r="BF119" s="173">
        <v>2</v>
      </c>
      <c r="BG119" s="173" t="s">
        <v>15</v>
      </c>
      <c r="BH119" s="173">
        <v>0</v>
      </c>
      <c r="BI119" s="174">
        <v>43509</v>
      </c>
      <c r="BJ119" s="184" t="s">
        <v>3379</v>
      </c>
      <c r="BK119" s="184">
        <v>63</v>
      </c>
      <c r="BL119" s="184" t="s">
        <v>3375</v>
      </c>
      <c r="BM119" s="184" t="s">
        <v>21</v>
      </c>
      <c r="BN119" s="184">
        <v>2</v>
      </c>
      <c r="BO119" s="184" t="s">
        <v>3377</v>
      </c>
      <c r="BP119" s="181" t="s">
        <v>3376</v>
      </c>
      <c r="BQ119" s="185">
        <v>44250</v>
      </c>
      <c r="BR119" s="183" t="s">
        <v>404</v>
      </c>
      <c r="BS119" s="177" t="s">
        <v>14</v>
      </c>
      <c r="BT119" s="177">
        <v>0</v>
      </c>
      <c r="BU119" s="177" t="s">
        <v>21</v>
      </c>
      <c r="BV119" s="177">
        <v>2</v>
      </c>
      <c r="BW119" s="177" t="s">
        <v>15</v>
      </c>
      <c r="BX119" s="177">
        <v>0</v>
      </c>
      <c r="BY119" s="174">
        <v>43509</v>
      </c>
      <c r="BZ119" s="184" t="s">
        <v>405</v>
      </c>
      <c r="CA119" s="184" t="s">
        <v>14</v>
      </c>
      <c r="CB119" s="184">
        <v>0</v>
      </c>
      <c r="CC119" s="184" t="s">
        <v>14</v>
      </c>
      <c r="CD119" s="184" t="s">
        <v>14</v>
      </c>
      <c r="CE119" s="184" t="s">
        <v>15</v>
      </c>
      <c r="CF119" s="184">
        <v>0</v>
      </c>
      <c r="CG119" s="185">
        <v>43509</v>
      </c>
      <c r="CH119" s="183" t="s">
        <v>8139</v>
      </c>
      <c r="CI119" s="184" t="e">
        <v>#N/A</v>
      </c>
      <c r="CJ119" s="184" t="e">
        <v>#N/A</v>
      </c>
      <c r="CK119" s="184" t="e">
        <v>#N/A</v>
      </c>
      <c r="CL119" s="184" t="e">
        <v>#N/A</v>
      </c>
      <c r="CM119" s="184" t="e">
        <v>#N/A</v>
      </c>
      <c r="CN119" s="184" t="e">
        <v>#N/A</v>
      </c>
      <c r="CO119" s="186" t="e">
        <v>#N/A</v>
      </c>
      <c r="CP119" s="184" t="s">
        <v>408</v>
      </c>
      <c r="CQ119" s="177" t="s">
        <v>14</v>
      </c>
      <c r="CR119" s="177">
        <v>0</v>
      </c>
      <c r="CS119" s="177" t="s">
        <v>21</v>
      </c>
      <c r="CT119" s="177">
        <v>2</v>
      </c>
      <c r="CU119" s="177" t="s">
        <v>15</v>
      </c>
      <c r="CV119" s="177">
        <v>0</v>
      </c>
      <c r="CW119" s="174">
        <v>43509</v>
      </c>
      <c r="CX119" s="184" t="s">
        <v>1339</v>
      </c>
      <c r="CY119" s="181" t="s">
        <v>14</v>
      </c>
      <c r="CZ119" s="181" t="s">
        <v>14</v>
      </c>
      <c r="DA119" s="181" t="s">
        <v>14</v>
      </c>
      <c r="DB119" s="181" t="s">
        <v>14</v>
      </c>
      <c r="DC119" s="181" t="s">
        <v>1943</v>
      </c>
      <c r="DD119" s="181" t="s">
        <v>14</v>
      </c>
      <c r="DE119" s="187">
        <v>43920</v>
      </c>
      <c r="DF119" s="183" t="s">
        <v>1945</v>
      </c>
      <c r="DG119" s="173" t="s">
        <v>14</v>
      </c>
      <c r="DH119" s="177" t="s">
        <v>14</v>
      </c>
      <c r="DI119" s="177" t="s">
        <v>14</v>
      </c>
      <c r="DJ119" s="177" t="s">
        <v>14</v>
      </c>
      <c r="DK119" s="177" t="s">
        <v>1943</v>
      </c>
      <c r="DL119" s="177" t="s">
        <v>14</v>
      </c>
      <c r="DM119" s="174">
        <v>43920</v>
      </c>
      <c r="DN119" s="184" t="s">
        <v>1948</v>
      </c>
      <c r="DO119" s="181" t="s">
        <v>14</v>
      </c>
      <c r="DP119" s="184" t="s">
        <v>14</v>
      </c>
      <c r="DQ119" s="184" t="s">
        <v>14</v>
      </c>
      <c r="DR119" s="184" t="s">
        <v>14</v>
      </c>
      <c r="DS119" s="184" t="s">
        <v>1943</v>
      </c>
      <c r="DT119" s="184" t="s">
        <v>14</v>
      </c>
      <c r="DU119" s="185">
        <v>43920</v>
      </c>
      <c r="DV119" s="183" t="s">
        <v>1946</v>
      </c>
      <c r="DW119" s="173" t="s">
        <v>14</v>
      </c>
      <c r="DX119" s="177" t="s">
        <v>14</v>
      </c>
      <c r="DY119" s="177" t="s">
        <v>14</v>
      </c>
      <c r="DZ119" s="177" t="s">
        <v>14</v>
      </c>
      <c r="EA119" s="177" t="s">
        <v>1943</v>
      </c>
      <c r="EB119" s="177" t="s">
        <v>14</v>
      </c>
      <c r="EC119" s="174">
        <v>43920</v>
      </c>
      <c r="ED119" s="184" t="s">
        <v>1947</v>
      </c>
      <c r="EE119" s="181" t="s">
        <v>14</v>
      </c>
      <c r="EF119" s="184" t="s">
        <v>14</v>
      </c>
      <c r="EG119" s="184" t="s">
        <v>14</v>
      </c>
      <c r="EH119" s="184" t="s">
        <v>14</v>
      </c>
      <c r="EI119" s="184" t="s">
        <v>1943</v>
      </c>
      <c r="EJ119" s="184" t="s">
        <v>14</v>
      </c>
      <c r="EK119" s="185">
        <v>43920</v>
      </c>
      <c r="EL119" s="183" t="s">
        <v>1944</v>
      </c>
      <c r="EM119" s="173" t="s">
        <v>14</v>
      </c>
      <c r="EN119" s="177" t="s">
        <v>14</v>
      </c>
      <c r="EO119" s="177" t="s">
        <v>14</v>
      </c>
      <c r="EP119" s="177" t="s">
        <v>14</v>
      </c>
      <c r="EQ119" s="177" t="s">
        <v>1943</v>
      </c>
      <c r="ER119" s="177" t="s">
        <v>14</v>
      </c>
      <c r="ES119" s="174">
        <v>43920</v>
      </c>
      <c r="ET119" s="184" t="s">
        <v>6888</v>
      </c>
      <c r="EU119" s="184">
        <v>40</v>
      </c>
      <c r="EV119" s="184" t="s">
        <v>6523</v>
      </c>
      <c r="EW119" s="184" t="s">
        <v>21</v>
      </c>
      <c r="EX119" s="184">
        <v>2</v>
      </c>
      <c r="EY119" s="184" t="s">
        <v>6886</v>
      </c>
      <c r="EZ119" s="184" t="s">
        <v>3683</v>
      </c>
      <c r="FA119" s="185">
        <v>44439</v>
      </c>
      <c r="FB119" s="183" t="s">
        <v>407</v>
      </c>
      <c r="FC119" s="177">
        <v>1</v>
      </c>
      <c r="FD119" s="177" t="s">
        <v>14</v>
      </c>
      <c r="FE119" s="177" t="s">
        <v>21</v>
      </c>
      <c r="FF119" s="177">
        <v>2</v>
      </c>
      <c r="FG119" s="177" t="s">
        <v>406</v>
      </c>
      <c r="FH119" s="177" t="s">
        <v>14</v>
      </c>
      <c r="FI119" s="174">
        <v>43509</v>
      </c>
      <c r="FJ119" s="183" t="s">
        <v>410</v>
      </c>
      <c r="FK119" s="184" t="s">
        <v>14</v>
      </c>
      <c r="FL119" s="184">
        <v>0</v>
      </c>
      <c r="FM119" s="184" t="s">
        <v>21</v>
      </c>
      <c r="FN119" s="184">
        <v>2</v>
      </c>
      <c r="FO119" s="184" t="s">
        <v>15</v>
      </c>
      <c r="FP119" s="181">
        <v>0</v>
      </c>
      <c r="FQ119" s="182">
        <v>43509</v>
      </c>
      <c r="FR119" s="183" t="s">
        <v>411</v>
      </c>
      <c r="FS119" s="177" t="s">
        <v>14</v>
      </c>
      <c r="FT119" s="177">
        <v>0</v>
      </c>
      <c r="FU119" s="177" t="s">
        <v>21</v>
      </c>
      <c r="FV119" s="177">
        <v>2</v>
      </c>
      <c r="FW119" s="177" t="s">
        <v>15</v>
      </c>
      <c r="FX119" s="177">
        <v>0</v>
      </c>
      <c r="FY119" s="174">
        <v>43509</v>
      </c>
      <c r="FZ119" s="184" t="s">
        <v>4307</v>
      </c>
      <c r="GA119" s="184">
        <v>0</v>
      </c>
      <c r="GB119" s="184" t="s">
        <v>4078</v>
      </c>
      <c r="GC119" s="184" t="s">
        <v>21</v>
      </c>
      <c r="GD119" s="184">
        <v>2</v>
      </c>
      <c r="GE119" s="184" t="s">
        <v>14</v>
      </c>
      <c r="GF119" s="184" t="s">
        <v>14</v>
      </c>
      <c r="GG119" s="185">
        <v>44347</v>
      </c>
      <c r="GH119" s="183" t="s">
        <v>4313</v>
      </c>
      <c r="GI119" s="177">
        <v>1</v>
      </c>
      <c r="GJ119" s="177" t="s">
        <v>4078</v>
      </c>
      <c r="GK119" s="177" t="s">
        <v>21</v>
      </c>
      <c r="GL119" s="177">
        <v>2</v>
      </c>
      <c r="GM119" s="177" t="s">
        <v>14</v>
      </c>
      <c r="GN119" s="177" t="s">
        <v>14</v>
      </c>
      <c r="GO119" s="174">
        <v>44347</v>
      </c>
      <c r="GP119" s="184" t="s">
        <v>4308</v>
      </c>
      <c r="GQ119" s="184">
        <v>0</v>
      </c>
      <c r="GR119" s="184" t="s">
        <v>4078</v>
      </c>
      <c r="GS119" s="184" t="s">
        <v>21</v>
      </c>
      <c r="GT119" s="184">
        <v>2</v>
      </c>
      <c r="GU119" s="184" t="s">
        <v>14</v>
      </c>
      <c r="GV119" s="184" t="s">
        <v>14</v>
      </c>
      <c r="GW119" s="185">
        <v>44347</v>
      </c>
      <c r="GX119" s="183" t="s">
        <v>4314</v>
      </c>
      <c r="GY119" s="177">
        <v>0</v>
      </c>
      <c r="GZ119" s="177" t="s">
        <v>4078</v>
      </c>
      <c r="HA119" s="177" t="s">
        <v>21</v>
      </c>
      <c r="HB119" s="177">
        <v>2</v>
      </c>
      <c r="HC119" s="177" t="s">
        <v>14</v>
      </c>
      <c r="HD119" s="177" t="s">
        <v>14</v>
      </c>
      <c r="HE119" s="174">
        <v>44347</v>
      </c>
      <c r="HF119" s="184" t="s">
        <v>4306</v>
      </c>
      <c r="HG119" s="184">
        <v>2</v>
      </c>
      <c r="HH119" s="184" t="s">
        <v>4078</v>
      </c>
      <c r="HI119" s="184" t="s">
        <v>21</v>
      </c>
      <c r="HJ119" s="184">
        <v>2</v>
      </c>
      <c r="HK119" s="184" t="s">
        <v>14</v>
      </c>
      <c r="HL119" s="184" t="s">
        <v>14</v>
      </c>
      <c r="HM119" s="185">
        <v>44347</v>
      </c>
      <c r="HN119" s="183" t="s">
        <v>4312</v>
      </c>
      <c r="HO119" s="177">
        <v>1</v>
      </c>
      <c r="HP119" s="177" t="s">
        <v>4078</v>
      </c>
      <c r="HQ119" s="177" t="s">
        <v>21</v>
      </c>
      <c r="HR119" s="177">
        <v>2</v>
      </c>
      <c r="HS119" s="177" t="s">
        <v>14</v>
      </c>
      <c r="HT119" s="177" t="s">
        <v>14</v>
      </c>
      <c r="HU119" s="174">
        <v>44347</v>
      </c>
      <c r="HV119" s="184" t="s">
        <v>4309</v>
      </c>
      <c r="HW119" s="184">
        <v>1</v>
      </c>
      <c r="HX119" s="184" t="s">
        <v>4078</v>
      </c>
      <c r="HY119" s="184" t="s">
        <v>21</v>
      </c>
      <c r="HZ119" s="184">
        <v>2</v>
      </c>
      <c r="IA119" s="184" t="s">
        <v>14</v>
      </c>
      <c r="IB119" s="184" t="s">
        <v>14</v>
      </c>
      <c r="IC119" s="185">
        <v>44347</v>
      </c>
      <c r="ID119" s="183" t="s">
        <v>4311</v>
      </c>
      <c r="IE119" s="177">
        <v>3</v>
      </c>
      <c r="IF119" s="177" t="s">
        <v>4078</v>
      </c>
      <c r="IG119" s="177" t="s">
        <v>21</v>
      </c>
      <c r="IH119" s="177">
        <v>2</v>
      </c>
      <c r="II119" s="177" t="s">
        <v>14</v>
      </c>
      <c r="IJ119" s="177" t="s">
        <v>14</v>
      </c>
      <c r="IK119" s="174">
        <v>44347</v>
      </c>
      <c r="IL119" s="184" t="s">
        <v>4310</v>
      </c>
      <c r="IM119" s="184">
        <v>1</v>
      </c>
      <c r="IN119" s="184" t="s">
        <v>4078</v>
      </c>
      <c r="IO119" s="184" t="s">
        <v>21</v>
      </c>
      <c r="IP119" s="184">
        <v>2</v>
      </c>
      <c r="IQ119" s="184" t="s">
        <v>14</v>
      </c>
      <c r="IR119" s="184" t="s">
        <v>14</v>
      </c>
      <c r="IS119" s="185">
        <v>44347</v>
      </c>
    </row>
    <row r="120" spans="1:253" s="179" customFormat="1" ht="12.75" customHeight="1" x14ac:dyDescent="0.2">
      <c r="A120" s="179" t="s">
        <v>412</v>
      </c>
      <c r="B120" s="179" t="s">
        <v>7685</v>
      </c>
      <c r="C120" s="179" t="s">
        <v>413</v>
      </c>
      <c r="D120" s="179" t="s">
        <v>391</v>
      </c>
      <c r="E120" s="179" t="s">
        <v>7389</v>
      </c>
      <c r="F120" s="179" t="s">
        <v>1343</v>
      </c>
      <c r="G120" s="172">
        <v>66141000</v>
      </c>
      <c r="H120" s="173" t="s">
        <v>1325</v>
      </c>
      <c r="I120" s="173" t="s">
        <v>21</v>
      </c>
      <c r="J120" s="173">
        <v>2</v>
      </c>
      <c r="K120" s="173" t="s">
        <v>1329</v>
      </c>
      <c r="L120" s="173" t="s">
        <v>1326</v>
      </c>
      <c r="M120" s="174">
        <v>43676</v>
      </c>
      <c r="N120" s="188" t="s">
        <v>1459</v>
      </c>
      <c r="O120" s="175">
        <v>9</v>
      </c>
      <c r="P120" s="175" t="s">
        <v>627</v>
      </c>
      <c r="Q120" s="175" t="s">
        <v>21</v>
      </c>
      <c r="R120" s="175">
        <v>2</v>
      </c>
      <c r="S120" s="175" t="s">
        <v>1458</v>
      </c>
      <c r="T120" s="175" t="s">
        <v>1457</v>
      </c>
      <c r="U120" s="176">
        <v>43791</v>
      </c>
      <c r="V120" s="188" t="s">
        <v>3020</v>
      </c>
      <c r="W120" s="173">
        <v>92000</v>
      </c>
      <c r="X120" s="173" t="s">
        <v>3017</v>
      </c>
      <c r="Y120" s="173" t="s">
        <v>21</v>
      </c>
      <c r="Z120" s="173">
        <v>2</v>
      </c>
      <c r="AA120" s="173" t="s">
        <v>3019</v>
      </c>
      <c r="AB120" s="173" t="s">
        <v>3018</v>
      </c>
      <c r="AC120" s="174">
        <v>44224</v>
      </c>
      <c r="AD120" s="188" t="s">
        <v>5357</v>
      </c>
      <c r="AE120" s="181">
        <v>92000</v>
      </c>
      <c r="AF120" s="181" t="s">
        <v>5355</v>
      </c>
      <c r="AG120" s="181" t="s">
        <v>21</v>
      </c>
      <c r="AH120" s="181">
        <v>2</v>
      </c>
      <c r="AI120" s="181" t="s">
        <v>5356</v>
      </c>
      <c r="AJ120" s="181" t="s">
        <v>3018</v>
      </c>
      <c r="AK120" s="182">
        <v>44362</v>
      </c>
      <c r="AL120" s="188" t="s">
        <v>5359</v>
      </c>
      <c r="AM120" s="173">
        <v>92000</v>
      </c>
      <c r="AN120" s="173" t="s">
        <v>5355</v>
      </c>
      <c r="AO120" s="173" t="s">
        <v>21</v>
      </c>
      <c r="AP120" s="173">
        <v>2</v>
      </c>
      <c r="AQ120" s="173" t="s">
        <v>5358</v>
      </c>
      <c r="AR120" s="173" t="s">
        <v>3018</v>
      </c>
      <c r="AS120" s="174">
        <v>44362</v>
      </c>
      <c r="AT120" s="189" t="s">
        <v>1342</v>
      </c>
      <c r="AU120" s="181">
        <v>0</v>
      </c>
      <c r="AV120" s="181" t="s">
        <v>14</v>
      </c>
      <c r="AW120" s="181" t="s">
        <v>14</v>
      </c>
      <c r="AX120" s="181" t="s">
        <v>14</v>
      </c>
      <c r="AY120" s="181" t="s">
        <v>1341</v>
      </c>
      <c r="AZ120" s="181" t="s">
        <v>14</v>
      </c>
      <c r="BA120" s="182">
        <v>43676</v>
      </c>
      <c r="BB120" s="188" t="s">
        <v>419</v>
      </c>
      <c r="BC120" s="173" t="s">
        <v>14</v>
      </c>
      <c r="BD120" s="173">
        <v>0</v>
      </c>
      <c r="BE120" s="173" t="s">
        <v>21</v>
      </c>
      <c r="BF120" s="173">
        <v>2</v>
      </c>
      <c r="BG120" s="173" t="s">
        <v>15</v>
      </c>
      <c r="BH120" s="173">
        <v>0</v>
      </c>
      <c r="BI120" s="174">
        <v>43509</v>
      </c>
      <c r="BJ120" s="189" t="s">
        <v>3033</v>
      </c>
      <c r="BK120" s="189" t="s">
        <v>14</v>
      </c>
      <c r="BL120" s="189" t="s">
        <v>2860</v>
      </c>
      <c r="BM120" s="189" t="s">
        <v>14</v>
      </c>
      <c r="BN120" s="189" t="s">
        <v>14</v>
      </c>
      <c r="BO120" s="189" t="s">
        <v>14</v>
      </c>
      <c r="BP120" s="181" t="s">
        <v>14</v>
      </c>
      <c r="BQ120" s="190">
        <v>44224</v>
      </c>
      <c r="BR120" s="188" t="s">
        <v>414</v>
      </c>
      <c r="BS120" s="191" t="s">
        <v>14</v>
      </c>
      <c r="BT120" s="191">
        <v>0</v>
      </c>
      <c r="BU120" s="191" t="s">
        <v>21</v>
      </c>
      <c r="BV120" s="191">
        <v>2</v>
      </c>
      <c r="BW120" s="191" t="s">
        <v>15</v>
      </c>
      <c r="BX120" s="191">
        <v>0</v>
      </c>
      <c r="BY120" s="174">
        <v>43509</v>
      </c>
      <c r="BZ120" s="189" t="s">
        <v>415</v>
      </c>
      <c r="CA120" s="189" t="s">
        <v>14</v>
      </c>
      <c r="CB120" s="189">
        <v>0</v>
      </c>
      <c r="CC120" s="189" t="s">
        <v>14</v>
      </c>
      <c r="CD120" s="189" t="s">
        <v>14</v>
      </c>
      <c r="CE120" s="189" t="s">
        <v>15</v>
      </c>
      <c r="CF120" s="189">
        <v>0</v>
      </c>
      <c r="CG120" s="190">
        <v>43509</v>
      </c>
      <c r="CH120" s="188" t="s">
        <v>8140</v>
      </c>
      <c r="CI120" s="189" t="e">
        <v>#N/A</v>
      </c>
      <c r="CJ120" s="189" t="e">
        <v>#N/A</v>
      </c>
      <c r="CK120" s="189" t="e">
        <v>#N/A</v>
      </c>
      <c r="CL120" s="189" t="e">
        <v>#N/A</v>
      </c>
      <c r="CM120" s="189" t="e">
        <v>#N/A</v>
      </c>
      <c r="CN120" s="189" t="e">
        <v>#N/A</v>
      </c>
      <c r="CO120" s="192" t="e">
        <v>#N/A</v>
      </c>
      <c r="CP120" s="189" t="s">
        <v>418</v>
      </c>
      <c r="CQ120" s="191" t="s">
        <v>14</v>
      </c>
      <c r="CR120" s="191">
        <v>0</v>
      </c>
      <c r="CS120" s="191" t="s">
        <v>21</v>
      </c>
      <c r="CT120" s="191">
        <v>2</v>
      </c>
      <c r="CU120" s="191" t="s">
        <v>15</v>
      </c>
      <c r="CV120" s="191">
        <v>0</v>
      </c>
      <c r="CW120" s="174">
        <v>43509</v>
      </c>
      <c r="CX120" s="189" t="s">
        <v>5360</v>
      </c>
      <c r="CY120" s="181">
        <v>92000</v>
      </c>
      <c r="CZ120" s="181" t="s">
        <v>5355</v>
      </c>
      <c r="DA120" s="181" t="s">
        <v>21</v>
      </c>
      <c r="DB120" s="181">
        <v>2</v>
      </c>
      <c r="DC120" s="181" t="s">
        <v>3035</v>
      </c>
      <c r="DD120" s="181" t="s">
        <v>3018</v>
      </c>
      <c r="DE120" s="187">
        <v>44362</v>
      </c>
      <c r="DF120" s="188" t="s">
        <v>3036</v>
      </c>
      <c r="DG120" s="173">
        <v>0</v>
      </c>
      <c r="DH120" s="191" t="s">
        <v>3034</v>
      </c>
      <c r="DI120" s="191" t="s">
        <v>21</v>
      </c>
      <c r="DJ120" s="191">
        <v>2</v>
      </c>
      <c r="DK120" s="191" t="s">
        <v>3035</v>
      </c>
      <c r="DL120" s="191" t="s">
        <v>3011</v>
      </c>
      <c r="DM120" s="174">
        <v>44224</v>
      </c>
      <c r="DN120" s="189" t="s">
        <v>3037</v>
      </c>
      <c r="DO120" s="181">
        <v>0</v>
      </c>
      <c r="DP120" s="189" t="s">
        <v>3034</v>
      </c>
      <c r="DQ120" s="189" t="s">
        <v>21</v>
      </c>
      <c r="DR120" s="189">
        <v>2</v>
      </c>
      <c r="DS120" s="189" t="s">
        <v>3035</v>
      </c>
      <c r="DT120" s="189" t="s">
        <v>3011</v>
      </c>
      <c r="DU120" s="190">
        <v>44224</v>
      </c>
      <c r="DV120" s="188" t="s">
        <v>5361</v>
      </c>
      <c r="DW120" s="173">
        <v>92000</v>
      </c>
      <c r="DX120" s="191" t="s">
        <v>5355</v>
      </c>
      <c r="DY120" s="191" t="s">
        <v>21</v>
      </c>
      <c r="DZ120" s="191">
        <v>2</v>
      </c>
      <c r="EA120" s="191" t="s">
        <v>3035</v>
      </c>
      <c r="EB120" s="191" t="s">
        <v>3018</v>
      </c>
      <c r="EC120" s="174">
        <v>44362</v>
      </c>
      <c r="ED120" s="189" t="s">
        <v>3038</v>
      </c>
      <c r="EE120" s="181">
        <v>0</v>
      </c>
      <c r="EF120" s="189" t="s">
        <v>3034</v>
      </c>
      <c r="EG120" s="189" t="s">
        <v>21</v>
      </c>
      <c r="EH120" s="189">
        <v>2</v>
      </c>
      <c r="EI120" s="189" t="s">
        <v>3035</v>
      </c>
      <c r="EJ120" s="189" t="s">
        <v>3011</v>
      </c>
      <c r="EK120" s="190">
        <v>44224</v>
      </c>
      <c r="EL120" s="188" t="s">
        <v>3039</v>
      </c>
      <c r="EM120" s="173">
        <v>0</v>
      </c>
      <c r="EN120" s="191" t="s">
        <v>3034</v>
      </c>
      <c r="EO120" s="191" t="s">
        <v>21</v>
      </c>
      <c r="EP120" s="191">
        <v>2</v>
      </c>
      <c r="EQ120" s="191" t="s">
        <v>3035</v>
      </c>
      <c r="ER120" s="191" t="s">
        <v>3011</v>
      </c>
      <c r="ES120" s="174">
        <v>44224</v>
      </c>
      <c r="ET120" s="189" t="s">
        <v>6889</v>
      </c>
      <c r="EU120" s="189">
        <v>40</v>
      </c>
      <c r="EV120" s="189" t="s">
        <v>6523</v>
      </c>
      <c r="EW120" s="189" t="s">
        <v>21</v>
      </c>
      <c r="EX120" s="189">
        <v>2</v>
      </c>
      <c r="EY120" s="189" t="s">
        <v>6886</v>
      </c>
      <c r="EZ120" s="189" t="s">
        <v>3683</v>
      </c>
      <c r="FA120" s="190">
        <v>44439</v>
      </c>
      <c r="FB120" s="188" t="s">
        <v>417</v>
      </c>
      <c r="FC120" s="191">
        <v>1</v>
      </c>
      <c r="FD120" s="191" t="s">
        <v>394</v>
      </c>
      <c r="FE120" s="191" t="s">
        <v>21</v>
      </c>
      <c r="FF120" s="191">
        <v>2</v>
      </c>
      <c r="FG120" s="191" t="s">
        <v>416</v>
      </c>
      <c r="FH120" s="191" t="s">
        <v>395</v>
      </c>
      <c r="FI120" s="174">
        <v>43509</v>
      </c>
      <c r="FJ120" s="188" t="s">
        <v>420</v>
      </c>
      <c r="FK120" s="189" t="s">
        <v>14</v>
      </c>
      <c r="FL120" s="189">
        <v>0</v>
      </c>
      <c r="FM120" s="189" t="s">
        <v>21</v>
      </c>
      <c r="FN120" s="189">
        <v>2</v>
      </c>
      <c r="FO120" s="189" t="s">
        <v>15</v>
      </c>
      <c r="FP120" s="181">
        <v>0</v>
      </c>
      <c r="FQ120" s="182">
        <v>43509</v>
      </c>
      <c r="FR120" s="188" t="s">
        <v>421</v>
      </c>
      <c r="FS120" s="191" t="s">
        <v>14</v>
      </c>
      <c r="FT120" s="191">
        <v>0</v>
      </c>
      <c r="FU120" s="191" t="s">
        <v>21</v>
      </c>
      <c r="FV120" s="191">
        <v>2</v>
      </c>
      <c r="FW120" s="191" t="s">
        <v>15</v>
      </c>
      <c r="FX120" s="191">
        <v>0</v>
      </c>
      <c r="FY120" s="174">
        <v>43509</v>
      </c>
      <c r="FZ120" s="189" t="s">
        <v>4316</v>
      </c>
      <c r="GA120" s="189">
        <v>0</v>
      </c>
      <c r="GB120" s="189" t="s">
        <v>4078</v>
      </c>
      <c r="GC120" s="189" t="s">
        <v>21</v>
      </c>
      <c r="GD120" s="189">
        <v>2</v>
      </c>
      <c r="GE120" s="189" t="s">
        <v>14</v>
      </c>
      <c r="GF120" s="189" t="s">
        <v>14</v>
      </c>
      <c r="GG120" s="190">
        <v>44347</v>
      </c>
      <c r="GH120" s="188" t="s">
        <v>4322</v>
      </c>
      <c r="GI120" s="191">
        <v>0</v>
      </c>
      <c r="GJ120" s="191" t="s">
        <v>4078</v>
      </c>
      <c r="GK120" s="191" t="s">
        <v>21</v>
      </c>
      <c r="GL120" s="191">
        <v>2</v>
      </c>
      <c r="GM120" s="191" t="s">
        <v>14</v>
      </c>
      <c r="GN120" s="191" t="s">
        <v>14</v>
      </c>
      <c r="GO120" s="174">
        <v>44347</v>
      </c>
      <c r="GP120" s="189" t="s">
        <v>4317</v>
      </c>
      <c r="GQ120" s="189">
        <v>1</v>
      </c>
      <c r="GR120" s="189" t="s">
        <v>4078</v>
      </c>
      <c r="GS120" s="189" t="s">
        <v>21</v>
      </c>
      <c r="GT120" s="189">
        <v>2</v>
      </c>
      <c r="GU120" s="189" t="s">
        <v>14</v>
      </c>
      <c r="GV120" s="189" t="s">
        <v>14</v>
      </c>
      <c r="GW120" s="190">
        <v>44347</v>
      </c>
      <c r="GX120" s="188" t="s">
        <v>4323</v>
      </c>
      <c r="GY120" s="191">
        <v>0</v>
      </c>
      <c r="GZ120" s="191" t="s">
        <v>4078</v>
      </c>
      <c r="HA120" s="191" t="s">
        <v>21</v>
      </c>
      <c r="HB120" s="191">
        <v>2</v>
      </c>
      <c r="HC120" s="191" t="s">
        <v>14</v>
      </c>
      <c r="HD120" s="191" t="s">
        <v>14</v>
      </c>
      <c r="HE120" s="174">
        <v>44347</v>
      </c>
      <c r="HF120" s="189" t="s">
        <v>4315</v>
      </c>
      <c r="HG120" s="189">
        <v>0</v>
      </c>
      <c r="HH120" s="189" t="s">
        <v>4078</v>
      </c>
      <c r="HI120" s="189" t="s">
        <v>21</v>
      </c>
      <c r="HJ120" s="189">
        <v>2</v>
      </c>
      <c r="HK120" s="189" t="s">
        <v>14</v>
      </c>
      <c r="HL120" s="189" t="s">
        <v>14</v>
      </c>
      <c r="HM120" s="190">
        <v>44347</v>
      </c>
      <c r="HN120" s="188" t="s">
        <v>4321</v>
      </c>
      <c r="HO120" s="191">
        <v>2</v>
      </c>
      <c r="HP120" s="191" t="s">
        <v>4078</v>
      </c>
      <c r="HQ120" s="191" t="s">
        <v>21</v>
      </c>
      <c r="HR120" s="191">
        <v>2</v>
      </c>
      <c r="HS120" s="191" t="s">
        <v>14</v>
      </c>
      <c r="HT120" s="191" t="s">
        <v>14</v>
      </c>
      <c r="HU120" s="174">
        <v>44347</v>
      </c>
      <c r="HV120" s="189" t="s">
        <v>4318</v>
      </c>
      <c r="HW120" s="189">
        <v>0</v>
      </c>
      <c r="HX120" s="189" t="s">
        <v>4078</v>
      </c>
      <c r="HY120" s="189" t="s">
        <v>21</v>
      </c>
      <c r="HZ120" s="189">
        <v>2</v>
      </c>
      <c r="IA120" s="189" t="s">
        <v>14</v>
      </c>
      <c r="IB120" s="189" t="s">
        <v>14</v>
      </c>
      <c r="IC120" s="190">
        <v>44347</v>
      </c>
      <c r="ID120" s="188" t="s">
        <v>4320</v>
      </c>
      <c r="IE120" s="191">
        <v>3</v>
      </c>
      <c r="IF120" s="191" t="s">
        <v>4078</v>
      </c>
      <c r="IG120" s="191" t="s">
        <v>21</v>
      </c>
      <c r="IH120" s="191">
        <v>2</v>
      </c>
      <c r="II120" s="191" t="s">
        <v>14</v>
      </c>
      <c r="IJ120" s="191" t="s">
        <v>14</v>
      </c>
      <c r="IK120" s="174">
        <v>44347</v>
      </c>
      <c r="IL120" s="189" t="s">
        <v>4319</v>
      </c>
      <c r="IM120" s="189">
        <v>1</v>
      </c>
      <c r="IN120" s="189" t="s">
        <v>4078</v>
      </c>
      <c r="IO120" s="189" t="s">
        <v>21</v>
      </c>
      <c r="IP120" s="189">
        <v>2</v>
      </c>
      <c r="IQ120" s="189" t="s">
        <v>14</v>
      </c>
      <c r="IR120" s="189" t="s">
        <v>14</v>
      </c>
      <c r="IS120" s="190">
        <v>44347</v>
      </c>
    </row>
    <row r="121" spans="1:253" s="179" customFormat="1" ht="12.75" customHeight="1" x14ac:dyDescent="0.2">
      <c r="A121" s="179" t="s">
        <v>3906</v>
      </c>
      <c r="B121" s="179" t="s">
        <v>7738</v>
      </c>
      <c r="C121" s="179" t="s">
        <v>3907</v>
      </c>
      <c r="D121" s="179" t="s">
        <v>3908</v>
      </c>
      <c r="E121" s="179" t="s">
        <v>7394</v>
      </c>
      <c r="F121" s="179" t="s">
        <v>3910</v>
      </c>
      <c r="G121" s="172">
        <v>1293000</v>
      </c>
      <c r="H121" s="173" t="s">
        <v>3867</v>
      </c>
      <c r="I121" s="173" t="s">
        <v>41</v>
      </c>
      <c r="J121" s="173">
        <v>1</v>
      </c>
      <c r="K121" s="173" t="s">
        <v>3869</v>
      </c>
      <c r="L121" s="173" t="s">
        <v>3909</v>
      </c>
      <c r="M121" s="174">
        <v>44313</v>
      </c>
      <c r="N121" s="183" t="s">
        <v>3912</v>
      </c>
      <c r="O121" s="175">
        <v>14870</v>
      </c>
      <c r="P121" s="175" t="s">
        <v>3871</v>
      </c>
      <c r="Q121" s="175" t="s">
        <v>41</v>
      </c>
      <c r="R121" s="175">
        <v>1</v>
      </c>
      <c r="S121" s="175" t="s">
        <v>3911</v>
      </c>
      <c r="T121" s="175" t="s">
        <v>3872</v>
      </c>
      <c r="U121" s="176">
        <v>44313</v>
      </c>
      <c r="V121" s="183" t="s">
        <v>3913</v>
      </c>
      <c r="W121" s="173">
        <v>1293000</v>
      </c>
      <c r="X121" s="173" t="s">
        <v>3867</v>
      </c>
      <c r="Y121" s="173" t="s">
        <v>41</v>
      </c>
      <c r="Z121" s="173">
        <v>1</v>
      </c>
      <c r="AA121" s="173" t="s">
        <v>3869</v>
      </c>
      <c r="AB121" s="173" t="s">
        <v>3909</v>
      </c>
      <c r="AC121" s="174">
        <v>44313</v>
      </c>
      <c r="AD121" s="183" t="s">
        <v>3917</v>
      </c>
      <c r="AE121" s="181">
        <v>33000</v>
      </c>
      <c r="AF121" s="181" t="s">
        <v>3914</v>
      </c>
      <c r="AG121" s="181" t="s">
        <v>21</v>
      </c>
      <c r="AH121" s="181">
        <v>2</v>
      </c>
      <c r="AI121" s="181" t="s">
        <v>3916</v>
      </c>
      <c r="AJ121" s="181" t="s">
        <v>3915</v>
      </c>
      <c r="AK121" s="182">
        <v>44313</v>
      </c>
      <c r="AL121" s="183" t="s">
        <v>4191</v>
      </c>
      <c r="AM121" s="173">
        <v>2000</v>
      </c>
      <c r="AN121" s="173" t="s">
        <v>4188</v>
      </c>
      <c r="AO121" s="173" t="s">
        <v>41</v>
      </c>
      <c r="AP121" s="173">
        <v>1</v>
      </c>
      <c r="AQ121" s="173" t="s">
        <v>4190</v>
      </c>
      <c r="AR121" s="173" t="s">
        <v>4189</v>
      </c>
      <c r="AS121" s="174">
        <v>44343</v>
      </c>
      <c r="AT121" s="184" t="s">
        <v>3918</v>
      </c>
      <c r="AU121" s="181">
        <v>0</v>
      </c>
      <c r="AV121" s="181">
        <v>0</v>
      </c>
      <c r="AW121" s="181" t="s">
        <v>14</v>
      </c>
      <c r="AX121" s="181" t="s">
        <v>14</v>
      </c>
      <c r="AY121" s="181" t="s">
        <v>14</v>
      </c>
      <c r="AZ121" s="181" t="s">
        <v>14</v>
      </c>
      <c r="BA121" s="182">
        <v>44313</v>
      </c>
      <c r="BB121" s="183" t="s">
        <v>3919</v>
      </c>
      <c r="BC121" s="173">
        <v>0</v>
      </c>
      <c r="BD121" s="173">
        <v>0</v>
      </c>
      <c r="BE121" s="173" t="s">
        <v>14</v>
      </c>
      <c r="BF121" s="173" t="s">
        <v>14</v>
      </c>
      <c r="BG121" s="173" t="s">
        <v>14</v>
      </c>
      <c r="BH121" s="173" t="s">
        <v>14</v>
      </c>
      <c r="BI121" s="174">
        <v>44313</v>
      </c>
      <c r="BJ121" s="184" t="s">
        <v>3923</v>
      </c>
      <c r="BK121" s="184">
        <v>45</v>
      </c>
      <c r="BL121" s="184" t="s">
        <v>3920</v>
      </c>
      <c r="BM121" s="184" t="s">
        <v>21</v>
      </c>
      <c r="BN121" s="184">
        <v>2</v>
      </c>
      <c r="BO121" s="184" t="s">
        <v>3922</v>
      </c>
      <c r="BP121" s="181" t="s">
        <v>3921</v>
      </c>
      <c r="BQ121" s="185">
        <v>44313</v>
      </c>
      <c r="BR121" s="183" t="s">
        <v>3925</v>
      </c>
      <c r="BS121" s="177">
        <v>0</v>
      </c>
      <c r="BT121" s="177" t="s">
        <v>1338</v>
      </c>
      <c r="BU121" s="177" t="s">
        <v>14</v>
      </c>
      <c r="BV121" s="177" t="s">
        <v>14</v>
      </c>
      <c r="BW121" s="177" t="s">
        <v>14</v>
      </c>
      <c r="BX121" s="177" t="s">
        <v>14</v>
      </c>
      <c r="BY121" s="174">
        <v>44313</v>
      </c>
      <c r="BZ121" s="184" t="s">
        <v>3927</v>
      </c>
      <c r="CA121" s="184">
        <v>4546</v>
      </c>
      <c r="CB121" s="184" t="s">
        <v>3920</v>
      </c>
      <c r="CC121" s="184" t="s">
        <v>21</v>
      </c>
      <c r="CD121" s="184">
        <v>2</v>
      </c>
      <c r="CE121" s="184" t="s">
        <v>3926</v>
      </c>
      <c r="CF121" s="184" t="s">
        <v>3921</v>
      </c>
      <c r="CG121" s="185">
        <v>44313</v>
      </c>
      <c r="CH121" s="183" t="s">
        <v>8141</v>
      </c>
      <c r="CI121" s="184" t="e">
        <v>#N/A</v>
      </c>
      <c r="CJ121" s="184" t="e">
        <v>#N/A</v>
      </c>
      <c r="CK121" s="184" t="e">
        <v>#N/A</v>
      </c>
      <c r="CL121" s="184" t="e">
        <v>#N/A</v>
      </c>
      <c r="CM121" s="184" t="e">
        <v>#N/A</v>
      </c>
      <c r="CN121" s="184" t="e">
        <v>#N/A</v>
      </c>
      <c r="CO121" s="186" t="e">
        <v>#N/A</v>
      </c>
      <c r="CP121" s="184" t="s">
        <v>3928</v>
      </c>
      <c r="CQ121" s="177">
        <v>0</v>
      </c>
      <c r="CR121" s="177" t="s">
        <v>1338</v>
      </c>
      <c r="CS121" s="177" t="s">
        <v>14</v>
      </c>
      <c r="CT121" s="177" t="s">
        <v>14</v>
      </c>
      <c r="CU121" s="177" t="s">
        <v>14</v>
      </c>
      <c r="CV121" s="177" t="s">
        <v>14</v>
      </c>
      <c r="CW121" s="174">
        <v>44313</v>
      </c>
      <c r="CX121" s="184" t="s">
        <v>4192</v>
      </c>
      <c r="CY121" s="181">
        <v>2000</v>
      </c>
      <c r="CZ121" s="181" t="s">
        <v>4188</v>
      </c>
      <c r="DA121" s="181" t="s">
        <v>41</v>
      </c>
      <c r="DB121" s="181">
        <v>1</v>
      </c>
      <c r="DC121" s="181" t="s">
        <v>3929</v>
      </c>
      <c r="DD121" s="181" t="s">
        <v>4189</v>
      </c>
      <c r="DE121" s="187">
        <v>44343</v>
      </c>
      <c r="DF121" s="183" t="s">
        <v>3930</v>
      </c>
      <c r="DG121" s="173">
        <v>1260000</v>
      </c>
      <c r="DH121" s="177" t="s">
        <v>3920</v>
      </c>
      <c r="DI121" s="177" t="s">
        <v>21</v>
      </c>
      <c r="DJ121" s="177">
        <v>2</v>
      </c>
      <c r="DK121" s="177" t="s">
        <v>3929</v>
      </c>
      <c r="DL121" s="177" t="s">
        <v>3921</v>
      </c>
      <c r="DM121" s="174">
        <v>44313</v>
      </c>
      <c r="DN121" s="184" t="s">
        <v>3931</v>
      </c>
      <c r="DO121" s="181">
        <v>24000</v>
      </c>
      <c r="DP121" s="184" t="s">
        <v>3920</v>
      </c>
      <c r="DQ121" s="184" t="s">
        <v>21</v>
      </c>
      <c r="DR121" s="184">
        <v>2</v>
      </c>
      <c r="DS121" s="184" t="s">
        <v>3929</v>
      </c>
      <c r="DT121" s="184" t="s">
        <v>3921</v>
      </c>
      <c r="DU121" s="185">
        <v>44313</v>
      </c>
      <c r="DV121" s="183" t="s">
        <v>4193</v>
      </c>
      <c r="DW121" s="173">
        <v>2000</v>
      </c>
      <c r="DX121" s="177" t="s">
        <v>4188</v>
      </c>
      <c r="DY121" s="177" t="s">
        <v>41</v>
      </c>
      <c r="DZ121" s="177">
        <v>1</v>
      </c>
      <c r="EA121" s="177" t="s">
        <v>3929</v>
      </c>
      <c r="EB121" s="177" t="s">
        <v>4189</v>
      </c>
      <c r="EC121" s="174">
        <v>44343</v>
      </c>
      <c r="ED121" s="184" t="s">
        <v>3932</v>
      </c>
      <c r="EE121" s="181">
        <v>0</v>
      </c>
      <c r="EF121" s="184" t="s">
        <v>3920</v>
      </c>
      <c r="EG121" s="184" t="s">
        <v>21</v>
      </c>
      <c r="EH121" s="184">
        <v>2</v>
      </c>
      <c r="EI121" s="184" t="s">
        <v>3929</v>
      </c>
      <c r="EJ121" s="184" t="s">
        <v>3921</v>
      </c>
      <c r="EK121" s="185">
        <v>44313</v>
      </c>
      <c r="EL121" s="183" t="s">
        <v>3933</v>
      </c>
      <c r="EM121" s="173">
        <v>0</v>
      </c>
      <c r="EN121" s="177" t="s">
        <v>3920</v>
      </c>
      <c r="EO121" s="177" t="s">
        <v>21</v>
      </c>
      <c r="EP121" s="177">
        <v>2</v>
      </c>
      <c r="EQ121" s="177" t="s">
        <v>3929</v>
      </c>
      <c r="ER121" s="177" t="s">
        <v>3921</v>
      </c>
      <c r="ES121" s="174">
        <v>44313</v>
      </c>
      <c r="ET121" s="184" t="s">
        <v>3924</v>
      </c>
      <c r="EU121" s="184">
        <v>45</v>
      </c>
      <c r="EV121" s="184" t="s">
        <v>3920</v>
      </c>
      <c r="EW121" s="184" t="s">
        <v>21</v>
      </c>
      <c r="EX121" s="184">
        <v>2</v>
      </c>
      <c r="EY121" s="184" t="s">
        <v>3922</v>
      </c>
      <c r="EZ121" s="184" t="s">
        <v>3921</v>
      </c>
      <c r="FA121" s="185">
        <v>44313</v>
      </c>
      <c r="FB121" s="183" t="s">
        <v>3934</v>
      </c>
      <c r="FC121" s="177">
        <v>3</v>
      </c>
      <c r="FD121" s="177">
        <v>0</v>
      </c>
      <c r="FE121" s="177" t="s">
        <v>21</v>
      </c>
      <c r="FF121" s="177">
        <v>2</v>
      </c>
      <c r="FG121" s="177" t="s">
        <v>3902</v>
      </c>
      <c r="FH121" s="177">
        <v>0</v>
      </c>
      <c r="FI121" s="174">
        <v>44313</v>
      </c>
      <c r="FJ121" s="183" t="s">
        <v>3935</v>
      </c>
      <c r="FK121" s="184">
        <v>0</v>
      </c>
      <c r="FL121" s="184" t="s">
        <v>14</v>
      </c>
      <c r="FM121" s="184" t="s">
        <v>14</v>
      </c>
      <c r="FN121" s="184" t="s">
        <v>14</v>
      </c>
      <c r="FO121" s="184" t="s">
        <v>14</v>
      </c>
      <c r="FP121" s="181" t="s">
        <v>14</v>
      </c>
      <c r="FQ121" s="182">
        <v>44313</v>
      </c>
      <c r="FR121" s="183" t="s">
        <v>3936</v>
      </c>
      <c r="FS121" s="177">
        <v>0</v>
      </c>
      <c r="FT121" s="177" t="s">
        <v>14</v>
      </c>
      <c r="FU121" s="177" t="s">
        <v>14</v>
      </c>
      <c r="FV121" s="177" t="s">
        <v>14</v>
      </c>
      <c r="FW121" s="177" t="s">
        <v>14</v>
      </c>
      <c r="FX121" s="177" t="s">
        <v>14</v>
      </c>
      <c r="FY121" s="174">
        <v>44313</v>
      </c>
      <c r="FZ121" s="184" t="s">
        <v>4195</v>
      </c>
      <c r="GA121" s="184">
        <v>0</v>
      </c>
      <c r="GB121" s="184" t="s">
        <v>4078</v>
      </c>
      <c r="GC121" s="184" t="s">
        <v>21</v>
      </c>
      <c r="GD121" s="184">
        <v>2</v>
      </c>
      <c r="GE121" s="184" t="s">
        <v>14</v>
      </c>
      <c r="GF121" s="184" t="s">
        <v>14</v>
      </c>
      <c r="GG121" s="185">
        <v>44343</v>
      </c>
      <c r="GH121" s="183" t="s">
        <v>4200</v>
      </c>
      <c r="GI121" s="177">
        <v>0</v>
      </c>
      <c r="GJ121" s="177" t="s">
        <v>4078</v>
      </c>
      <c r="GK121" s="177" t="s">
        <v>21</v>
      </c>
      <c r="GL121" s="177">
        <v>2</v>
      </c>
      <c r="GM121" s="177" t="s">
        <v>14</v>
      </c>
      <c r="GN121" s="177" t="s">
        <v>14</v>
      </c>
      <c r="GO121" s="174">
        <v>44343</v>
      </c>
      <c r="GP121" s="184" t="s">
        <v>4196</v>
      </c>
      <c r="GQ121" s="184">
        <v>0</v>
      </c>
      <c r="GR121" s="184" t="s">
        <v>4078</v>
      </c>
      <c r="GS121" s="184" t="s">
        <v>21</v>
      </c>
      <c r="GT121" s="184">
        <v>2</v>
      </c>
      <c r="GU121" s="184" t="s">
        <v>14</v>
      </c>
      <c r="GV121" s="184" t="s">
        <v>14</v>
      </c>
      <c r="GW121" s="185">
        <v>44343</v>
      </c>
      <c r="GX121" s="183" t="s">
        <v>4201</v>
      </c>
      <c r="GY121" s="177">
        <v>0</v>
      </c>
      <c r="GZ121" s="177" t="s">
        <v>4078</v>
      </c>
      <c r="HA121" s="177" t="s">
        <v>21</v>
      </c>
      <c r="HB121" s="177">
        <v>2</v>
      </c>
      <c r="HC121" s="177" t="s">
        <v>14</v>
      </c>
      <c r="HD121" s="177" t="s">
        <v>14</v>
      </c>
      <c r="HE121" s="174">
        <v>44343</v>
      </c>
      <c r="HF121" s="184" t="s">
        <v>4194</v>
      </c>
      <c r="HG121" s="184">
        <v>0</v>
      </c>
      <c r="HH121" s="184" t="s">
        <v>4078</v>
      </c>
      <c r="HI121" s="184" t="s">
        <v>21</v>
      </c>
      <c r="HJ121" s="184">
        <v>2</v>
      </c>
      <c r="HK121" s="184" t="s">
        <v>14</v>
      </c>
      <c r="HL121" s="184" t="s">
        <v>14</v>
      </c>
      <c r="HM121" s="185">
        <v>44343</v>
      </c>
      <c r="HN121" s="183" t="s">
        <v>4199</v>
      </c>
      <c r="HO121" s="177">
        <v>0</v>
      </c>
      <c r="HP121" s="177" t="s">
        <v>4078</v>
      </c>
      <c r="HQ121" s="177" t="s">
        <v>21</v>
      </c>
      <c r="HR121" s="177">
        <v>2</v>
      </c>
      <c r="HS121" s="177" t="s">
        <v>14</v>
      </c>
      <c r="HT121" s="177" t="s">
        <v>14</v>
      </c>
      <c r="HU121" s="174">
        <v>44343</v>
      </c>
      <c r="HV121" s="184" t="s">
        <v>4197</v>
      </c>
      <c r="HW121" s="184">
        <v>0</v>
      </c>
      <c r="HX121" s="184" t="s">
        <v>4078</v>
      </c>
      <c r="HY121" s="184" t="s">
        <v>21</v>
      </c>
      <c r="HZ121" s="184">
        <v>2</v>
      </c>
      <c r="IA121" s="184" t="s">
        <v>14</v>
      </c>
      <c r="IB121" s="184" t="s">
        <v>14</v>
      </c>
      <c r="IC121" s="185">
        <v>44343</v>
      </c>
      <c r="ID121" s="183" t="s">
        <v>4198</v>
      </c>
      <c r="IE121" s="177">
        <v>0</v>
      </c>
      <c r="IF121" s="177" t="s">
        <v>4078</v>
      </c>
      <c r="IG121" s="177" t="s">
        <v>21</v>
      </c>
      <c r="IH121" s="177">
        <v>2</v>
      </c>
      <c r="II121" s="177" t="s">
        <v>14</v>
      </c>
      <c r="IJ121" s="177" t="s">
        <v>14</v>
      </c>
      <c r="IK121" s="174">
        <v>44343</v>
      </c>
      <c r="IL121" s="184" t="s">
        <v>4247</v>
      </c>
      <c r="IM121" s="184">
        <v>3</v>
      </c>
      <c r="IN121" s="184" t="s">
        <v>4078</v>
      </c>
      <c r="IO121" s="184" t="s">
        <v>21</v>
      </c>
      <c r="IP121" s="184">
        <v>2</v>
      </c>
      <c r="IQ121" s="184" t="s">
        <v>14</v>
      </c>
      <c r="IR121" s="184" t="s">
        <v>14</v>
      </c>
      <c r="IS121" s="185">
        <v>44346</v>
      </c>
    </row>
    <row r="122" spans="1:253" s="179" customFormat="1" ht="12.75" customHeight="1" x14ac:dyDescent="0.2">
      <c r="A122" s="179" t="s">
        <v>940</v>
      </c>
      <c r="B122" s="179" t="s">
        <v>7685</v>
      </c>
      <c r="C122" s="179" t="s">
        <v>941</v>
      </c>
      <c r="D122" s="179" t="s">
        <v>942</v>
      </c>
      <c r="E122" s="179" t="s">
        <v>7397</v>
      </c>
      <c r="F122" s="179" t="s">
        <v>2403</v>
      </c>
      <c r="G122" s="172">
        <v>1455000</v>
      </c>
      <c r="H122" s="173" t="s">
        <v>1794</v>
      </c>
      <c r="I122" s="173" t="s">
        <v>21</v>
      </c>
      <c r="J122" s="173">
        <v>2</v>
      </c>
      <c r="K122" s="173" t="s">
        <v>2402</v>
      </c>
      <c r="L122" s="173" t="s">
        <v>1611</v>
      </c>
      <c r="M122" s="174">
        <v>44110</v>
      </c>
      <c r="N122" s="188" t="s">
        <v>950</v>
      </c>
      <c r="O122" s="175">
        <v>5130</v>
      </c>
      <c r="P122" s="175" t="s">
        <v>947</v>
      </c>
      <c r="Q122" s="175" t="s">
        <v>21</v>
      </c>
      <c r="R122" s="175">
        <v>2</v>
      </c>
      <c r="S122" s="175" t="s">
        <v>949</v>
      </c>
      <c r="T122" s="175" t="s">
        <v>948</v>
      </c>
      <c r="U122" s="176">
        <v>43524</v>
      </c>
      <c r="V122" s="188" t="s">
        <v>1613</v>
      </c>
      <c r="W122" s="173">
        <v>1450000</v>
      </c>
      <c r="X122" s="173" t="s">
        <v>1610</v>
      </c>
      <c r="Y122" s="173" t="s">
        <v>21</v>
      </c>
      <c r="Z122" s="173">
        <v>2</v>
      </c>
      <c r="AA122" s="173" t="s">
        <v>1612</v>
      </c>
      <c r="AB122" s="173" t="s">
        <v>1611</v>
      </c>
      <c r="AC122" s="174">
        <v>43798</v>
      </c>
      <c r="AD122" s="188" t="s">
        <v>1001</v>
      </c>
      <c r="AE122" s="181">
        <v>60000</v>
      </c>
      <c r="AF122" s="181" t="s">
        <v>998</v>
      </c>
      <c r="AG122" s="181" t="s">
        <v>21</v>
      </c>
      <c r="AH122" s="181">
        <v>2</v>
      </c>
      <c r="AI122" s="181" t="s">
        <v>1000</v>
      </c>
      <c r="AJ122" s="181" t="s">
        <v>999</v>
      </c>
      <c r="AK122" s="182">
        <v>43553</v>
      </c>
      <c r="AL122" s="188" t="s">
        <v>1003</v>
      </c>
      <c r="AM122" s="173">
        <v>60000</v>
      </c>
      <c r="AN122" s="173" t="s">
        <v>998</v>
      </c>
      <c r="AO122" s="173" t="s">
        <v>21</v>
      </c>
      <c r="AP122" s="173">
        <v>2</v>
      </c>
      <c r="AQ122" s="173" t="s">
        <v>1002</v>
      </c>
      <c r="AR122" s="173" t="s">
        <v>999</v>
      </c>
      <c r="AS122" s="174">
        <v>43553</v>
      </c>
      <c r="AT122" s="189" t="s">
        <v>1609</v>
      </c>
      <c r="AU122" s="181" t="s">
        <v>14</v>
      </c>
      <c r="AV122" s="181" t="s">
        <v>14</v>
      </c>
      <c r="AW122" s="181" t="s">
        <v>21</v>
      </c>
      <c r="AX122" s="181">
        <v>2</v>
      </c>
      <c r="AY122" s="181" t="s">
        <v>1608</v>
      </c>
      <c r="AZ122" s="181" t="s">
        <v>14</v>
      </c>
      <c r="BA122" s="182">
        <v>43798</v>
      </c>
      <c r="BB122" s="188" t="s">
        <v>946</v>
      </c>
      <c r="BC122" s="173" t="s">
        <v>14</v>
      </c>
      <c r="BD122" s="173">
        <v>0</v>
      </c>
      <c r="BE122" s="173" t="s">
        <v>21</v>
      </c>
      <c r="BF122" s="173">
        <v>2</v>
      </c>
      <c r="BG122" s="173">
        <v>0</v>
      </c>
      <c r="BH122" s="173">
        <v>0</v>
      </c>
      <c r="BI122" s="174">
        <v>43524</v>
      </c>
      <c r="BJ122" s="189" t="s">
        <v>2584</v>
      </c>
      <c r="BK122" s="189">
        <v>60</v>
      </c>
      <c r="BL122" s="189" t="s">
        <v>2583</v>
      </c>
      <c r="BM122" s="189" t="s">
        <v>21</v>
      </c>
      <c r="BN122" s="189">
        <v>2</v>
      </c>
      <c r="BO122" s="189" t="s">
        <v>2581</v>
      </c>
      <c r="BP122" s="181" t="s">
        <v>2580</v>
      </c>
      <c r="BQ122" s="190">
        <v>44164</v>
      </c>
      <c r="BR122" s="188" t="s">
        <v>943</v>
      </c>
      <c r="BS122" s="191">
        <v>0</v>
      </c>
      <c r="BT122" s="191">
        <v>0</v>
      </c>
      <c r="BU122" s="191" t="s">
        <v>21</v>
      </c>
      <c r="BV122" s="191">
        <v>2</v>
      </c>
      <c r="BW122" s="191">
        <v>0</v>
      </c>
      <c r="BX122" s="191">
        <v>0</v>
      </c>
      <c r="BY122" s="174">
        <v>43524</v>
      </c>
      <c r="BZ122" s="189" t="s">
        <v>944</v>
      </c>
      <c r="CA122" s="189">
        <v>0</v>
      </c>
      <c r="CB122" s="189">
        <v>0</v>
      </c>
      <c r="CC122" s="189" t="s">
        <v>21</v>
      </c>
      <c r="CD122" s="189">
        <v>2</v>
      </c>
      <c r="CE122" s="189" t="s">
        <v>14</v>
      </c>
      <c r="CF122" s="189" t="s">
        <v>14</v>
      </c>
      <c r="CG122" s="190">
        <v>43524</v>
      </c>
      <c r="CH122" s="188" t="s">
        <v>8142</v>
      </c>
      <c r="CI122" s="189" t="e">
        <v>#N/A</v>
      </c>
      <c r="CJ122" s="189" t="e">
        <v>#N/A</v>
      </c>
      <c r="CK122" s="189" t="e">
        <v>#N/A</v>
      </c>
      <c r="CL122" s="189" t="e">
        <v>#N/A</v>
      </c>
      <c r="CM122" s="189" t="e">
        <v>#N/A</v>
      </c>
      <c r="CN122" s="189" t="e">
        <v>#N/A</v>
      </c>
      <c r="CO122" s="192" t="e">
        <v>#N/A</v>
      </c>
      <c r="CP122" s="189" t="s">
        <v>945</v>
      </c>
      <c r="CQ122" s="191">
        <v>0</v>
      </c>
      <c r="CR122" s="191">
        <v>0</v>
      </c>
      <c r="CS122" s="191" t="s">
        <v>21</v>
      </c>
      <c r="CT122" s="191">
        <v>2</v>
      </c>
      <c r="CU122" s="191">
        <v>0</v>
      </c>
      <c r="CV122" s="191">
        <v>0</v>
      </c>
      <c r="CW122" s="174">
        <v>43524</v>
      </c>
      <c r="CX122" s="189" t="s">
        <v>1811</v>
      </c>
      <c r="CY122" s="181">
        <v>60000</v>
      </c>
      <c r="CZ122" s="181" t="s">
        <v>1806</v>
      </c>
      <c r="DA122" s="181" t="s">
        <v>59</v>
      </c>
      <c r="DB122" s="181">
        <v>3</v>
      </c>
      <c r="DC122" s="181" t="s">
        <v>1808</v>
      </c>
      <c r="DD122" s="181" t="s">
        <v>1807</v>
      </c>
      <c r="DE122" s="187">
        <v>43867</v>
      </c>
      <c r="DF122" s="188" t="s">
        <v>2401</v>
      </c>
      <c r="DG122" s="173">
        <v>1395000</v>
      </c>
      <c r="DH122" s="191" t="s">
        <v>1806</v>
      </c>
      <c r="DI122" s="191" t="s">
        <v>21</v>
      </c>
      <c r="DJ122" s="191">
        <v>2</v>
      </c>
      <c r="DK122" s="191" t="s">
        <v>1808</v>
      </c>
      <c r="DL122" s="191" t="s">
        <v>1807</v>
      </c>
      <c r="DM122" s="174">
        <v>44110</v>
      </c>
      <c r="DN122" s="189" t="s">
        <v>1813</v>
      </c>
      <c r="DO122" s="181">
        <v>0</v>
      </c>
      <c r="DP122" s="189" t="s">
        <v>1806</v>
      </c>
      <c r="DQ122" s="189" t="s">
        <v>59</v>
      </c>
      <c r="DR122" s="189">
        <v>3</v>
      </c>
      <c r="DS122" s="189" t="s">
        <v>1808</v>
      </c>
      <c r="DT122" s="189" t="s">
        <v>1807</v>
      </c>
      <c r="DU122" s="190">
        <v>43867</v>
      </c>
      <c r="DV122" s="188" t="s">
        <v>1810</v>
      </c>
      <c r="DW122" s="173">
        <v>60000</v>
      </c>
      <c r="DX122" s="191" t="s">
        <v>1806</v>
      </c>
      <c r="DY122" s="191" t="s">
        <v>59</v>
      </c>
      <c r="DZ122" s="191">
        <v>3</v>
      </c>
      <c r="EA122" s="191" t="s">
        <v>1808</v>
      </c>
      <c r="EB122" s="191" t="s">
        <v>1807</v>
      </c>
      <c r="EC122" s="174">
        <v>43867</v>
      </c>
      <c r="ED122" s="189" t="s">
        <v>1812</v>
      </c>
      <c r="EE122" s="181">
        <v>0</v>
      </c>
      <c r="EF122" s="189" t="s">
        <v>1806</v>
      </c>
      <c r="EG122" s="189" t="s">
        <v>59</v>
      </c>
      <c r="EH122" s="189">
        <v>3</v>
      </c>
      <c r="EI122" s="189" t="s">
        <v>1808</v>
      </c>
      <c r="EJ122" s="189" t="s">
        <v>1807</v>
      </c>
      <c r="EK122" s="190">
        <v>43867</v>
      </c>
      <c r="EL122" s="188" t="s">
        <v>1809</v>
      </c>
      <c r="EM122" s="173">
        <v>0</v>
      </c>
      <c r="EN122" s="191" t="s">
        <v>1806</v>
      </c>
      <c r="EO122" s="191" t="s">
        <v>59</v>
      </c>
      <c r="EP122" s="191">
        <v>3</v>
      </c>
      <c r="EQ122" s="191" t="s">
        <v>1808</v>
      </c>
      <c r="ER122" s="191" t="s">
        <v>1807</v>
      </c>
      <c r="ES122" s="174">
        <v>43867</v>
      </c>
      <c r="ET122" s="189" t="s">
        <v>2582</v>
      </c>
      <c r="EU122" s="189">
        <v>60</v>
      </c>
      <c r="EV122" s="189" t="s">
        <v>2579</v>
      </c>
      <c r="EW122" s="189" t="s">
        <v>21</v>
      </c>
      <c r="EX122" s="189">
        <v>2</v>
      </c>
      <c r="EY122" s="189" t="s">
        <v>2581</v>
      </c>
      <c r="EZ122" s="189" t="s">
        <v>2580</v>
      </c>
      <c r="FA122" s="190">
        <v>44164</v>
      </c>
      <c r="FB122" s="188" t="s">
        <v>1607</v>
      </c>
      <c r="FC122" s="191">
        <v>2</v>
      </c>
      <c r="FD122" s="191" t="s">
        <v>14</v>
      </c>
      <c r="FE122" s="191" t="s">
        <v>21</v>
      </c>
      <c r="FF122" s="191">
        <v>2</v>
      </c>
      <c r="FG122" s="191" t="s">
        <v>1606</v>
      </c>
      <c r="FH122" s="191" t="s">
        <v>14</v>
      </c>
      <c r="FI122" s="174">
        <v>43798</v>
      </c>
      <c r="FJ122" s="188" t="s">
        <v>952</v>
      </c>
      <c r="FK122" s="189" t="s">
        <v>14</v>
      </c>
      <c r="FL122" s="189">
        <v>0</v>
      </c>
      <c r="FM122" s="189" t="s">
        <v>21</v>
      </c>
      <c r="FN122" s="189">
        <v>2</v>
      </c>
      <c r="FO122" s="189" t="s">
        <v>951</v>
      </c>
      <c r="FP122" s="181">
        <v>0</v>
      </c>
      <c r="FQ122" s="182">
        <v>43524</v>
      </c>
      <c r="FR122" s="188" t="s">
        <v>953</v>
      </c>
      <c r="FS122" s="191">
        <v>0</v>
      </c>
      <c r="FT122" s="191">
        <v>0</v>
      </c>
      <c r="FU122" s="191" t="s">
        <v>21</v>
      </c>
      <c r="FV122" s="191">
        <v>2</v>
      </c>
      <c r="FW122" s="191">
        <v>0</v>
      </c>
      <c r="FX122" s="191">
        <v>0</v>
      </c>
      <c r="FY122" s="174">
        <v>43524</v>
      </c>
      <c r="FZ122" s="189" t="s">
        <v>4667</v>
      </c>
      <c r="GA122" s="189">
        <v>0</v>
      </c>
      <c r="GB122" s="189" t="s">
        <v>4078</v>
      </c>
      <c r="GC122" s="189" t="s">
        <v>21</v>
      </c>
      <c r="GD122" s="189">
        <v>2</v>
      </c>
      <c r="GE122" s="189" t="s">
        <v>14</v>
      </c>
      <c r="GF122" s="189" t="s">
        <v>14</v>
      </c>
      <c r="GG122" s="190">
        <v>44354</v>
      </c>
      <c r="GH122" s="188" t="s">
        <v>4673</v>
      </c>
      <c r="GI122" s="191">
        <v>0</v>
      </c>
      <c r="GJ122" s="191" t="s">
        <v>4078</v>
      </c>
      <c r="GK122" s="191" t="s">
        <v>21</v>
      </c>
      <c r="GL122" s="191">
        <v>2</v>
      </c>
      <c r="GM122" s="191" t="s">
        <v>14</v>
      </c>
      <c r="GN122" s="191" t="s">
        <v>14</v>
      </c>
      <c r="GO122" s="174">
        <v>44354</v>
      </c>
      <c r="GP122" s="189" t="s">
        <v>4668</v>
      </c>
      <c r="GQ122" s="189">
        <v>0</v>
      </c>
      <c r="GR122" s="189" t="s">
        <v>4078</v>
      </c>
      <c r="GS122" s="189" t="s">
        <v>21</v>
      </c>
      <c r="GT122" s="189">
        <v>2</v>
      </c>
      <c r="GU122" s="189" t="s">
        <v>14</v>
      </c>
      <c r="GV122" s="189" t="s">
        <v>14</v>
      </c>
      <c r="GW122" s="190">
        <v>44354</v>
      </c>
      <c r="GX122" s="188" t="s">
        <v>4674</v>
      </c>
      <c r="GY122" s="191">
        <v>0</v>
      </c>
      <c r="GZ122" s="191" t="s">
        <v>4078</v>
      </c>
      <c r="HA122" s="191" t="s">
        <v>21</v>
      </c>
      <c r="HB122" s="191">
        <v>2</v>
      </c>
      <c r="HC122" s="191" t="s">
        <v>14</v>
      </c>
      <c r="HD122" s="191" t="s">
        <v>14</v>
      </c>
      <c r="HE122" s="174">
        <v>44354</v>
      </c>
      <c r="HF122" s="189" t="s">
        <v>4617</v>
      </c>
      <c r="HG122" s="189">
        <v>0</v>
      </c>
      <c r="HH122" s="189" t="s">
        <v>4078</v>
      </c>
      <c r="HI122" s="189" t="s">
        <v>21</v>
      </c>
      <c r="HJ122" s="189">
        <v>2</v>
      </c>
      <c r="HK122" s="189" t="s">
        <v>14</v>
      </c>
      <c r="HL122" s="189" t="s">
        <v>14</v>
      </c>
      <c r="HM122" s="190">
        <v>44353</v>
      </c>
      <c r="HN122" s="188" t="s">
        <v>4672</v>
      </c>
      <c r="HO122" s="191">
        <v>3</v>
      </c>
      <c r="HP122" s="191" t="s">
        <v>4078</v>
      </c>
      <c r="HQ122" s="191" t="s">
        <v>21</v>
      </c>
      <c r="HR122" s="191">
        <v>2</v>
      </c>
      <c r="HS122" s="191" t="s">
        <v>14</v>
      </c>
      <c r="HT122" s="191" t="s">
        <v>14</v>
      </c>
      <c r="HU122" s="174">
        <v>44354</v>
      </c>
      <c r="HV122" s="189" t="s">
        <v>4669</v>
      </c>
      <c r="HW122" s="189">
        <v>0</v>
      </c>
      <c r="HX122" s="189" t="s">
        <v>4078</v>
      </c>
      <c r="HY122" s="189" t="s">
        <v>21</v>
      </c>
      <c r="HZ122" s="189">
        <v>2</v>
      </c>
      <c r="IA122" s="189" t="s">
        <v>14</v>
      </c>
      <c r="IB122" s="189" t="s">
        <v>14</v>
      </c>
      <c r="IC122" s="190">
        <v>44354</v>
      </c>
      <c r="ID122" s="188" t="s">
        <v>4671</v>
      </c>
      <c r="IE122" s="191">
        <v>0</v>
      </c>
      <c r="IF122" s="191" t="s">
        <v>4078</v>
      </c>
      <c r="IG122" s="191" t="s">
        <v>21</v>
      </c>
      <c r="IH122" s="191">
        <v>2</v>
      </c>
      <c r="II122" s="191" t="s">
        <v>14</v>
      </c>
      <c r="IJ122" s="191" t="s">
        <v>14</v>
      </c>
      <c r="IK122" s="174">
        <v>44354</v>
      </c>
      <c r="IL122" s="189" t="s">
        <v>4670</v>
      </c>
      <c r="IM122" s="189">
        <v>1</v>
      </c>
      <c r="IN122" s="189" t="s">
        <v>4078</v>
      </c>
      <c r="IO122" s="189" t="s">
        <v>21</v>
      </c>
      <c r="IP122" s="189">
        <v>2</v>
      </c>
      <c r="IQ122" s="189" t="s">
        <v>14</v>
      </c>
      <c r="IR122" s="189" t="s">
        <v>14</v>
      </c>
      <c r="IS122" s="190">
        <v>44354</v>
      </c>
    </row>
    <row r="123" spans="1:253" s="179" customFormat="1" ht="12.75" customHeight="1" x14ac:dyDescent="0.2">
      <c r="A123" s="179" t="s">
        <v>757</v>
      </c>
      <c r="B123" s="179" t="s">
        <v>7685</v>
      </c>
      <c r="C123" s="179" t="s">
        <v>758</v>
      </c>
      <c r="D123" s="179" t="s">
        <v>759</v>
      </c>
      <c r="E123" s="179" t="s">
        <v>7398</v>
      </c>
      <c r="F123" s="179" t="s">
        <v>1817</v>
      </c>
      <c r="G123" s="172">
        <v>11718000</v>
      </c>
      <c r="H123" s="173" t="s">
        <v>1814</v>
      </c>
      <c r="I123" s="173" t="s">
        <v>41</v>
      </c>
      <c r="J123" s="173">
        <v>1</v>
      </c>
      <c r="K123" s="173" t="s">
        <v>1816</v>
      </c>
      <c r="L123" s="173" t="s">
        <v>1815</v>
      </c>
      <c r="M123" s="174">
        <v>43867</v>
      </c>
      <c r="N123" s="183" t="s">
        <v>2275</v>
      </c>
      <c r="O123" s="175">
        <v>155360</v>
      </c>
      <c r="P123" s="175" t="s">
        <v>1579</v>
      </c>
      <c r="Q123" s="175" t="s">
        <v>41</v>
      </c>
      <c r="R123" s="175">
        <v>1</v>
      </c>
      <c r="S123" s="175" t="s">
        <v>2274</v>
      </c>
      <c r="T123" s="175" t="s">
        <v>2273</v>
      </c>
      <c r="U123" s="176">
        <v>44103</v>
      </c>
      <c r="V123" s="183" t="s">
        <v>2098</v>
      </c>
      <c r="W123" s="173">
        <v>11718000</v>
      </c>
      <c r="X123" s="173" t="s">
        <v>2095</v>
      </c>
      <c r="Y123" s="173" t="s">
        <v>21</v>
      </c>
      <c r="Z123" s="173">
        <v>2</v>
      </c>
      <c r="AA123" s="173" t="s">
        <v>2097</v>
      </c>
      <c r="AB123" s="173" t="s">
        <v>2096</v>
      </c>
      <c r="AC123" s="174">
        <v>43992</v>
      </c>
      <c r="AD123" s="183" t="s">
        <v>2092</v>
      </c>
      <c r="AE123" s="181" t="s">
        <v>14</v>
      </c>
      <c r="AF123" s="181" t="s">
        <v>2089</v>
      </c>
      <c r="AG123" s="181" t="s">
        <v>14</v>
      </c>
      <c r="AH123" s="181" t="s">
        <v>14</v>
      </c>
      <c r="AI123" s="181" t="s">
        <v>2091</v>
      </c>
      <c r="AJ123" s="181" t="s">
        <v>2090</v>
      </c>
      <c r="AK123" s="182">
        <v>43992</v>
      </c>
      <c r="AL123" s="183" t="s">
        <v>2094</v>
      </c>
      <c r="AM123" s="173" t="s">
        <v>14</v>
      </c>
      <c r="AN123" s="173" t="s">
        <v>2089</v>
      </c>
      <c r="AO123" s="173" t="s">
        <v>14</v>
      </c>
      <c r="AP123" s="173" t="s">
        <v>14</v>
      </c>
      <c r="AQ123" s="173" t="s">
        <v>2093</v>
      </c>
      <c r="AR123" s="173" t="s">
        <v>2090</v>
      </c>
      <c r="AS123" s="174">
        <v>43992</v>
      </c>
      <c r="AT123" s="184" t="s">
        <v>767</v>
      </c>
      <c r="AU123" s="181" t="s">
        <v>14</v>
      </c>
      <c r="AV123" s="181">
        <v>0</v>
      </c>
      <c r="AW123" s="181" t="s">
        <v>21</v>
      </c>
      <c r="AX123" s="181">
        <v>2</v>
      </c>
      <c r="AY123" s="181">
        <v>0</v>
      </c>
      <c r="AZ123" s="181">
        <v>0</v>
      </c>
      <c r="BA123" s="182">
        <v>43511</v>
      </c>
      <c r="BB123" s="183" t="s">
        <v>766</v>
      </c>
      <c r="BC123" s="173" t="s">
        <v>14</v>
      </c>
      <c r="BD123" s="173">
        <v>0</v>
      </c>
      <c r="BE123" s="173" t="s">
        <v>21</v>
      </c>
      <c r="BF123" s="173">
        <v>2</v>
      </c>
      <c r="BG123" s="173">
        <v>0</v>
      </c>
      <c r="BH123" s="173">
        <v>0</v>
      </c>
      <c r="BI123" s="174">
        <v>43511</v>
      </c>
      <c r="BJ123" s="184" t="s">
        <v>6622</v>
      </c>
      <c r="BK123" s="184">
        <v>849</v>
      </c>
      <c r="BL123" s="184" t="s">
        <v>6561</v>
      </c>
      <c r="BM123" s="184" t="s">
        <v>21</v>
      </c>
      <c r="BN123" s="184">
        <v>2</v>
      </c>
      <c r="BO123" s="184" t="s">
        <v>6621</v>
      </c>
      <c r="BP123" s="181" t="s">
        <v>6562</v>
      </c>
      <c r="BQ123" s="185">
        <v>44413</v>
      </c>
      <c r="BR123" s="183" t="s">
        <v>760</v>
      </c>
      <c r="BS123" s="177">
        <v>0</v>
      </c>
      <c r="BT123" s="177">
        <v>0</v>
      </c>
      <c r="BU123" s="177" t="s">
        <v>21</v>
      </c>
      <c r="BV123" s="177">
        <v>2</v>
      </c>
      <c r="BW123" s="177">
        <v>0</v>
      </c>
      <c r="BX123" s="177">
        <v>0</v>
      </c>
      <c r="BY123" s="174">
        <v>43511</v>
      </c>
      <c r="BZ123" s="184" t="s">
        <v>761</v>
      </c>
      <c r="CA123" s="184">
        <v>0</v>
      </c>
      <c r="CB123" s="184" t="s">
        <v>14</v>
      </c>
      <c r="CC123" s="184" t="s">
        <v>21</v>
      </c>
      <c r="CD123" s="184">
        <v>2</v>
      </c>
      <c r="CE123" s="184" t="s">
        <v>14</v>
      </c>
      <c r="CF123" s="184" t="s">
        <v>14</v>
      </c>
      <c r="CG123" s="185">
        <v>43511</v>
      </c>
      <c r="CH123" s="183" t="s">
        <v>8143</v>
      </c>
      <c r="CI123" s="184" t="e">
        <v>#N/A</v>
      </c>
      <c r="CJ123" s="184" t="e">
        <v>#N/A</v>
      </c>
      <c r="CK123" s="184" t="e">
        <v>#N/A</v>
      </c>
      <c r="CL123" s="184" t="e">
        <v>#N/A</v>
      </c>
      <c r="CM123" s="184" t="e">
        <v>#N/A</v>
      </c>
      <c r="CN123" s="184" t="e">
        <v>#N/A</v>
      </c>
      <c r="CO123" s="186" t="e">
        <v>#N/A</v>
      </c>
      <c r="CP123" s="184" t="s">
        <v>764</v>
      </c>
      <c r="CQ123" s="177" t="s">
        <v>14</v>
      </c>
      <c r="CR123" s="177">
        <v>0</v>
      </c>
      <c r="CS123" s="177" t="s">
        <v>21</v>
      </c>
      <c r="CT123" s="177">
        <v>2</v>
      </c>
      <c r="CU123" s="177">
        <v>0</v>
      </c>
      <c r="CV123" s="177">
        <v>0</v>
      </c>
      <c r="CW123" s="174">
        <v>43511</v>
      </c>
      <c r="CX123" s="184" t="s">
        <v>775</v>
      </c>
      <c r="CY123" s="181" t="s">
        <v>14</v>
      </c>
      <c r="CZ123" s="181">
        <v>0</v>
      </c>
      <c r="DA123" s="181" t="s">
        <v>21</v>
      </c>
      <c r="DB123" s="181">
        <v>2</v>
      </c>
      <c r="DC123" s="181">
        <v>0</v>
      </c>
      <c r="DD123" s="181">
        <v>0</v>
      </c>
      <c r="DE123" s="187">
        <v>43511</v>
      </c>
      <c r="DF123" s="183" t="s">
        <v>769</v>
      </c>
      <c r="DG123" s="173" t="s">
        <v>14</v>
      </c>
      <c r="DH123" s="177">
        <v>0</v>
      </c>
      <c r="DI123" s="177" t="s">
        <v>21</v>
      </c>
      <c r="DJ123" s="177">
        <v>2</v>
      </c>
      <c r="DK123" s="177">
        <v>0</v>
      </c>
      <c r="DL123" s="177">
        <v>0</v>
      </c>
      <c r="DM123" s="174">
        <v>43511</v>
      </c>
      <c r="DN123" s="184" t="s">
        <v>778</v>
      </c>
      <c r="DO123" s="181" t="s">
        <v>14</v>
      </c>
      <c r="DP123" s="184">
        <v>0</v>
      </c>
      <c r="DQ123" s="184" t="s">
        <v>21</v>
      </c>
      <c r="DR123" s="184">
        <v>2</v>
      </c>
      <c r="DS123" s="184">
        <v>0</v>
      </c>
      <c r="DT123" s="184">
        <v>0</v>
      </c>
      <c r="DU123" s="185">
        <v>43511</v>
      </c>
      <c r="DV123" s="183" t="s">
        <v>771</v>
      </c>
      <c r="DW123" s="173" t="s">
        <v>14</v>
      </c>
      <c r="DX123" s="177">
        <v>0</v>
      </c>
      <c r="DY123" s="177" t="s">
        <v>21</v>
      </c>
      <c r="DZ123" s="177">
        <v>2</v>
      </c>
      <c r="EA123" s="177">
        <v>0</v>
      </c>
      <c r="EB123" s="177">
        <v>0</v>
      </c>
      <c r="EC123" s="174">
        <v>43511</v>
      </c>
      <c r="ED123" s="184" t="s">
        <v>776</v>
      </c>
      <c r="EE123" s="181" t="s">
        <v>14</v>
      </c>
      <c r="EF123" s="184">
        <v>0</v>
      </c>
      <c r="EG123" s="184" t="s">
        <v>21</v>
      </c>
      <c r="EH123" s="184">
        <v>2</v>
      </c>
      <c r="EI123" s="184">
        <v>0</v>
      </c>
      <c r="EJ123" s="184">
        <v>0</v>
      </c>
      <c r="EK123" s="185">
        <v>43511</v>
      </c>
      <c r="EL123" s="183" t="s">
        <v>765</v>
      </c>
      <c r="EM123" s="173" t="s">
        <v>14</v>
      </c>
      <c r="EN123" s="177">
        <v>0</v>
      </c>
      <c r="EO123" s="177" t="s">
        <v>21</v>
      </c>
      <c r="EP123" s="177">
        <v>2</v>
      </c>
      <c r="EQ123" s="177">
        <v>0</v>
      </c>
      <c r="ER123" s="177">
        <v>0</v>
      </c>
      <c r="ES123" s="174">
        <v>43511</v>
      </c>
      <c r="ET123" s="184" t="s">
        <v>6624</v>
      </c>
      <c r="EU123" s="184">
        <v>967</v>
      </c>
      <c r="EV123" s="184" t="s">
        <v>6556</v>
      </c>
      <c r="EW123" s="184" t="s">
        <v>21</v>
      </c>
      <c r="EX123" s="184">
        <v>2</v>
      </c>
      <c r="EY123" s="184" t="s">
        <v>6623</v>
      </c>
      <c r="EZ123" s="184" t="s">
        <v>6557</v>
      </c>
      <c r="FA123" s="185">
        <v>44413</v>
      </c>
      <c r="FB123" s="183" t="s">
        <v>763</v>
      </c>
      <c r="FC123" s="177">
        <v>1</v>
      </c>
      <c r="FD123" s="177">
        <v>0</v>
      </c>
      <c r="FE123" s="177" t="s">
        <v>21</v>
      </c>
      <c r="FF123" s="177">
        <v>2</v>
      </c>
      <c r="FG123" s="177" t="s">
        <v>762</v>
      </c>
      <c r="FH123" s="177">
        <v>0</v>
      </c>
      <c r="FI123" s="174">
        <v>43511</v>
      </c>
      <c r="FJ123" s="183" t="s">
        <v>772</v>
      </c>
      <c r="FK123" s="184" t="s">
        <v>14</v>
      </c>
      <c r="FL123" s="184">
        <v>0</v>
      </c>
      <c r="FM123" s="184" t="s">
        <v>21</v>
      </c>
      <c r="FN123" s="184">
        <v>2</v>
      </c>
      <c r="FO123" s="184">
        <v>0</v>
      </c>
      <c r="FP123" s="181">
        <v>0</v>
      </c>
      <c r="FQ123" s="182">
        <v>43511</v>
      </c>
      <c r="FR123" s="183" t="s">
        <v>773</v>
      </c>
      <c r="FS123" s="177" t="s">
        <v>14</v>
      </c>
      <c r="FT123" s="177">
        <v>0</v>
      </c>
      <c r="FU123" s="177" t="s">
        <v>21</v>
      </c>
      <c r="FV123" s="177">
        <v>2</v>
      </c>
      <c r="FW123" s="177">
        <v>0</v>
      </c>
      <c r="FX123" s="177">
        <v>0</v>
      </c>
      <c r="FY123" s="174">
        <v>43511</v>
      </c>
      <c r="FZ123" s="184" t="s">
        <v>4619</v>
      </c>
      <c r="GA123" s="184">
        <v>0</v>
      </c>
      <c r="GB123" s="184" t="s">
        <v>4078</v>
      </c>
      <c r="GC123" s="184" t="s">
        <v>21</v>
      </c>
      <c r="GD123" s="184">
        <v>2</v>
      </c>
      <c r="GE123" s="184" t="s">
        <v>14</v>
      </c>
      <c r="GF123" s="184" t="s">
        <v>14</v>
      </c>
      <c r="GG123" s="185">
        <v>44353</v>
      </c>
      <c r="GH123" s="183" t="s">
        <v>4625</v>
      </c>
      <c r="GI123" s="177">
        <v>0</v>
      </c>
      <c r="GJ123" s="177" t="s">
        <v>4078</v>
      </c>
      <c r="GK123" s="177" t="s">
        <v>21</v>
      </c>
      <c r="GL123" s="177">
        <v>2</v>
      </c>
      <c r="GM123" s="177" t="s">
        <v>14</v>
      </c>
      <c r="GN123" s="177" t="s">
        <v>14</v>
      </c>
      <c r="GO123" s="174">
        <v>44353</v>
      </c>
      <c r="GP123" s="184" t="s">
        <v>4620</v>
      </c>
      <c r="GQ123" s="184">
        <v>0</v>
      </c>
      <c r="GR123" s="184" t="s">
        <v>4078</v>
      </c>
      <c r="GS123" s="184" t="s">
        <v>21</v>
      </c>
      <c r="GT123" s="184">
        <v>2</v>
      </c>
      <c r="GU123" s="184" t="s">
        <v>14</v>
      </c>
      <c r="GV123" s="184" t="s">
        <v>14</v>
      </c>
      <c r="GW123" s="185">
        <v>44353</v>
      </c>
      <c r="GX123" s="183" t="s">
        <v>4626</v>
      </c>
      <c r="GY123" s="177">
        <v>0</v>
      </c>
      <c r="GZ123" s="177" t="s">
        <v>4078</v>
      </c>
      <c r="HA123" s="177" t="s">
        <v>21</v>
      </c>
      <c r="HB123" s="177">
        <v>2</v>
      </c>
      <c r="HC123" s="177" t="s">
        <v>14</v>
      </c>
      <c r="HD123" s="177" t="s">
        <v>14</v>
      </c>
      <c r="HE123" s="174">
        <v>44353</v>
      </c>
      <c r="HF123" s="184" t="s">
        <v>4618</v>
      </c>
      <c r="HG123" s="184">
        <v>2</v>
      </c>
      <c r="HH123" s="184" t="s">
        <v>4078</v>
      </c>
      <c r="HI123" s="184" t="s">
        <v>21</v>
      </c>
      <c r="HJ123" s="184">
        <v>2</v>
      </c>
      <c r="HK123" s="184" t="s">
        <v>14</v>
      </c>
      <c r="HL123" s="184" t="s">
        <v>14</v>
      </c>
      <c r="HM123" s="185">
        <v>44353</v>
      </c>
      <c r="HN123" s="183" t="s">
        <v>4624</v>
      </c>
      <c r="HO123" s="177">
        <v>0</v>
      </c>
      <c r="HP123" s="177" t="s">
        <v>4078</v>
      </c>
      <c r="HQ123" s="177" t="s">
        <v>21</v>
      </c>
      <c r="HR123" s="177">
        <v>2</v>
      </c>
      <c r="HS123" s="177" t="s">
        <v>14</v>
      </c>
      <c r="HT123" s="177" t="s">
        <v>14</v>
      </c>
      <c r="HU123" s="174">
        <v>44353</v>
      </c>
      <c r="HV123" s="184" t="s">
        <v>4621</v>
      </c>
      <c r="HW123" s="184">
        <v>0</v>
      </c>
      <c r="HX123" s="184" t="s">
        <v>4078</v>
      </c>
      <c r="HY123" s="184" t="s">
        <v>21</v>
      </c>
      <c r="HZ123" s="184">
        <v>2</v>
      </c>
      <c r="IA123" s="184" t="s">
        <v>14</v>
      </c>
      <c r="IB123" s="184" t="s">
        <v>14</v>
      </c>
      <c r="IC123" s="185">
        <v>44353</v>
      </c>
      <c r="ID123" s="183" t="s">
        <v>4623</v>
      </c>
      <c r="IE123" s="177">
        <v>1</v>
      </c>
      <c r="IF123" s="177" t="s">
        <v>4078</v>
      </c>
      <c r="IG123" s="177" t="s">
        <v>21</v>
      </c>
      <c r="IH123" s="177">
        <v>2</v>
      </c>
      <c r="II123" s="177" t="s">
        <v>14</v>
      </c>
      <c r="IJ123" s="177" t="s">
        <v>14</v>
      </c>
      <c r="IK123" s="174">
        <v>44353</v>
      </c>
      <c r="IL123" s="184" t="s">
        <v>4622</v>
      </c>
      <c r="IM123" s="184">
        <v>0</v>
      </c>
      <c r="IN123" s="184" t="s">
        <v>4078</v>
      </c>
      <c r="IO123" s="184" t="s">
        <v>21</v>
      </c>
      <c r="IP123" s="184">
        <v>2</v>
      </c>
      <c r="IQ123" s="184" t="s">
        <v>14</v>
      </c>
      <c r="IR123" s="184" t="s">
        <v>14</v>
      </c>
      <c r="IS123" s="185">
        <v>44353</v>
      </c>
    </row>
    <row r="124" spans="1:253" s="179" customFormat="1" ht="12.75" customHeight="1" x14ac:dyDescent="0.2">
      <c r="A124" s="179" t="s">
        <v>779</v>
      </c>
      <c r="B124" s="179" t="s">
        <v>7695</v>
      </c>
      <c r="C124" s="179" t="s">
        <v>780</v>
      </c>
      <c r="D124" s="179" t="s">
        <v>781</v>
      </c>
      <c r="E124" s="179" t="s">
        <v>7399</v>
      </c>
      <c r="F124" s="179" t="s">
        <v>2405</v>
      </c>
      <c r="G124" s="172">
        <v>83430000</v>
      </c>
      <c r="H124" s="173" t="s">
        <v>1794</v>
      </c>
      <c r="I124" s="173" t="s">
        <v>21</v>
      </c>
      <c r="J124" s="173">
        <v>2</v>
      </c>
      <c r="K124" s="173" t="s">
        <v>2404</v>
      </c>
      <c r="L124" s="173" t="s">
        <v>834</v>
      </c>
      <c r="M124" s="174">
        <v>44110</v>
      </c>
      <c r="N124" s="188" t="s">
        <v>794</v>
      </c>
      <c r="O124" s="175">
        <v>378923</v>
      </c>
      <c r="P124" s="175" t="s">
        <v>791</v>
      </c>
      <c r="Q124" s="175" t="s">
        <v>21</v>
      </c>
      <c r="R124" s="175">
        <v>2</v>
      </c>
      <c r="S124" s="175" t="s">
        <v>793</v>
      </c>
      <c r="T124" s="175" t="s">
        <v>792</v>
      </c>
      <c r="U124" s="176">
        <v>43511</v>
      </c>
      <c r="V124" s="188" t="s">
        <v>798</v>
      </c>
      <c r="W124" s="173">
        <v>53611000</v>
      </c>
      <c r="X124" s="173" t="s">
        <v>795</v>
      </c>
      <c r="Y124" s="173" t="s">
        <v>21</v>
      </c>
      <c r="Z124" s="173">
        <v>2</v>
      </c>
      <c r="AA124" s="173" t="s">
        <v>797</v>
      </c>
      <c r="AB124" s="173" t="s">
        <v>796</v>
      </c>
      <c r="AC124" s="174">
        <v>43511</v>
      </c>
      <c r="AD124" s="188" t="s">
        <v>5921</v>
      </c>
      <c r="AE124" s="181">
        <v>5802000</v>
      </c>
      <c r="AF124" s="181" t="s">
        <v>5883</v>
      </c>
      <c r="AG124" s="181" t="s">
        <v>21</v>
      </c>
      <c r="AH124" s="181">
        <v>2</v>
      </c>
      <c r="AI124" s="181" t="s">
        <v>5920</v>
      </c>
      <c r="AJ124" s="181" t="s">
        <v>5884</v>
      </c>
      <c r="AK124" s="182">
        <v>44377</v>
      </c>
      <c r="AL124" s="188" t="s">
        <v>5924</v>
      </c>
      <c r="AM124" s="173">
        <v>4002000</v>
      </c>
      <c r="AN124" s="173" t="s">
        <v>5887</v>
      </c>
      <c r="AO124" s="173" t="s">
        <v>21</v>
      </c>
      <c r="AP124" s="173">
        <v>2</v>
      </c>
      <c r="AQ124" s="173" t="s">
        <v>5923</v>
      </c>
      <c r="AR124" s="173" t="s">
        <v>5922</v>
      </c>
      <c r="AS124" s="174">
        <v>44377</v>
      </c>
      <c r="AT124" s="189" t="s">
        <v>790</v>
      </c>
      <c r="AU124" s="181" t="s">
        <v>14</v>
      </c>
      <c r="AV124" s="181">
        <v>0</v>
      </c>
      <c r="AW124" s="181" t="s">
        <v>21</v>
      </c>
      <c r="AX124" s="181">
        <v>2</v>
      </c>
      <c r="AY124" s="181" t="s">
        <v>784</v>
      </c>
      <c r="AZ124" s="181">
        <v>0</v>
      </c>
      <c r="BA124" s="182">
        <v>43511</v>
      </c>
      <c r="BB124" s="188" t="s">
        <v>789</v>
      </c>
      <c r="BC124" s="173" t="s">
        <v>14</v>
      </c>
      <c r="BD124" s="173">
        <v>0</v>
      </c>
      <c r="BE124" s="173" t="s">
        <v>21</v>
      </c>
      <c r="BF124" s="173">
        <v>2</v>
      </c>
      <c r="BG124" s="173" t="s">
        <v>784</v>
      </c>
      <c r="BH124" s="173">
        <v>0</v>
      </c>
      <c r="BI124" s="174">
        <v>43511</v>
      </c>
      <c r="BJ124" s="189" t="s">
        <v>5927</v>
      </c>
      <c r="BK124" s="189">
        <v>131</v>
      </c>
      <c r="BL124" s="189" t="s">
        <v>5925</v>
      </c>
      <c r="BM124" s="189" t="s">
        <v>59</v>
      </c>
      <c r="BN124" s="189">
        <v>3</v>
      </c>
      <c r="BO124" s="189" t="s">
        <v>5926</v>
      </c>
      <c r="BP124" s="181" t="s">
        <v>2550</v>
      </c>
      <c r="BQ124" s="190">
        <v>44377</v>
      </c>
      <c r="BR124" s="188" t="s">
        <v>783</v>
      </c>
      <c r="BS124" s="191" t="s">
        <v>14</v>
      </c>
      <c r="BT124" s="191">
        <v>0</v>
      </c>
      <c r="BU124" s="191" t="s">
        <v>21</v>
      </c>
      <c r="BV124" s="191">
        <v>2</v>
      </c>
      <c r="BW124" s="191" t="s">
        <v>782</v>
      </c>
      <c r="BX124" s="191">
        <v>0</v>
      </c>
      <c r="BY124" s="174">
        <v>43511</v>
      </c>
      <c r="BZ124" s="189" t="s">
        <v>785</v>
      </c>
      <c r="CA124" s="189" t="s">
        <v>14</v>
      </c>
      <c r="CB124" s="189">
        <v>0</v>
      </c>
      <c r="CC124" s="189" t="s">
        <v>14</v>
      </c>
      <c r="CD124" s="189" t="s">
        <v>14</v>
      </c>
      <c r="CE124" s="189" t="s">
        <v>784</v>
      </c>
      <c r="CF124" s="189">
        <v>0</v>
      </c>
      <c r="CG124" s="190">
        <v>43511</v>
      </c>
      <c r="CH124" s="188" t="s">
        <v>8144</v>
      </c>
      <c r="CI124" s="189" t="e">
        <v>#N/A</v>
      </c>
      <c r="CJ124" s="189" t="e">
        <v>#N/A</v>
      </c>
      <c r="CK124" s="189" t="e">
        <v>#N/A</v>
      </c>
      <c r="CL124" s="189" t="e">
        <v>#N/A</v>
      </c>
      <c r="CM124" s="189" t="e">
        <v>#N/A</v>
      </c>
      <c r="CN124" s="189" t="e">
        <v>#N/A</v>
      </c>
      <c r="CO124" s="192" t="e">
        <v>#N/A</v>
      </c>
      <c r="CP124" s="189" t="s">
        <v>788</v>
      </c>
      <c r="CQ124" s="191" t="s">
        <v>14</v>
      </c>
      <c r="CR124" s="191">
        <v>0</v>
      </c>
      <c r="CS124" s="191" t="s">
        <v>21</v>
      </c>
      <c r="CT124" s="191">
        <v>2</v>
      </c>
      <c r="CU124" s="191" t="s">
        <v>784</v>
      </c>
      <c r="CV124" s="191">
        <v>0</v>
      </c>
      <c r="CW124" s="174">
        <v>43511</v>
      </c>
      <c r="CX124" s="189" t="s">
        <v>5930</v>
      </c>
      <c r="CY124" s="181">
        <v>2382000</v>
      </c>
      <c r="CZ124" s="181" t="s">
        <v>5894</v>
      </c>
      <c r="DA124" s="181" t="s">
        <v>21</v>
      </c>
      <c r="DB124" s="181">
        <v>2</v>
      </c>
      <c r="DC124" s="181" t="s">
        <v>5929</v>
      </c>
      <c r="DD124" s="181" t="s">
        <v>5895</v>
      </c>
      <c r="DE124" s="187">
        <v>44377</v>
      </c>
      <c r="DF124" s="188" t="s">
        <v>5931</v>
      </c>
      <c r="DG124" s="173">
        <v>47809000</v>
      </c>
      <c r="DH124" s="191" t="s">
        <v>5894</v>
      </c>
      <c r="DI124" s="191" t="s">
        <v>21</v>
      </c>
      <c r="DJ124" s="191">
        <v>2</v>
      </c>
      <c r="DK124" s="191" t="s">
        <v>5929</v>
      </c>
      <c r="DL124" s="191" t="s">
        <v>5895</v>
      </c>
      <c r="DM124" s="174">
        <v>44377</v>
      </c>
      <c r="DN124" s="189" t="s">
        <v>5932</v>
      </c>
      <c r="DO124" s="181">
        <v>3420000</v>
      </c>
      <c r="DP124" s="189" t="s">
        <v>5894</v>
      </c>
      <c r="DQ124" s="189" t="s">
        <v>21</v>
      </c>
      <c r="DR124" s="189">
        <v>2</v>
      </c>
      <c r="DS124" s="189" t="s">
        <v>5929</v>
      </c>
      <c r="DT124" s="189" t="s">
        <v>5895</v>
      </c>
      <c r="DU124" s="190">
        <v>44377</v>
      </c>
      <c r="DV124" s="188" t="s">
        <v>5933</v>
      </c>
      <c r="DW124" s="173">
        <v>1657000</v>
      </c>
      <c r="DX124" s="191" t="s">
        <v>5894</v>
      </c>
      <c r="DY124" s="191" t="s">
        <v>21</v>
      </c>
      <c r="DZ124" s="191">
        <v>2</v>
      </c>
      <c r="EA124" s="191" t="s">
        <v>5929</v>
      </c>
      <c r="EB124" s="191" t="s">
        <v>5895</v>
      </c>
      <c r="EC124" s="174">
        <v>44377</v>
      </c>
      <c r="ED124" s="189" t="s">
        <v>5934</v>
      </c>
      <c r="EE124" s="181">
        <v>725000</v>
      </c>
      <c r="EF124" s="189" t="s">
        <v>5894</v>
      </c>
      <c r="EG124" s="189" t="s">
        <v>21</v>
      </c>
      <c r="EH124" s="189">
        <v>2</v>
      </c>
      <c r="EI124" s="189" t="s">
        <v>5929</v>
      </c>
      <c r="EJ124" s="189" t="s">
        <v>5895</v>
      </c>
      <c r="EK124" s="190">
        <v>44377</v>
      </c>
      <c r="EL124" s="188" t="s">
        <v>5935</v>
      </c>
      <c r="EM124" s="173">
        <v>0</v>
      </c>
      <c r="EN124" s="191" t="s">
        <v>5894</v>
      </c>
      <c r="EO124" s="191" t="s">
        <v>21</v>
      </c>
      <c r="EP124" s="191">
        <v>2</v>
      </c>
      <c r="EQ124" s="191" t="s">
        <v>5929</v>
      </c>
      <c r="ER124" s="191" t="s">
        <v>5895</v>
      </c>
      <c r="ES124" s="174">
        <v>44377</v>
      </c>
      <c r="ET124" s="189" t="s">
        <v>5928</v>
      </c>
      <c r="EU124" s="189">
        <v>131</v>
      </c>
      <c r="EV124" s="189" t="s">
        <v>5925</v>
      </c>
      <c r="EW124" s="189" t="s">
        <v>59</v>
      </c>
      <c r="EX124" s="189">
        <v>3</v>
      </c>
      <c r="EY124" s="189" t="s">
        <v>5926</v>
      </c>
      <c r="EZ124" s="189" t="s">
        <v>2550</v>
      </c>
      <c r="FA124" s="190">
        <v>44377</v>
      </c>
      <c r="FB124" s="188" t="s">
        <v>787</v>
      </c>
      <c r="FC124" s="191">
        <v>4</v>
      </c>
      <c r="FD124" s="191">
        <v>0</v>
      </c>
      <c r="FE124" s="191" t="s">
        <v>21</v>
      </c>
      <c r="FF124" s="191">
        <v>2</v>
      </c>
      <c r="FG124" s="191" t="s">
        <v>786</v>
      </c>
      <c r="FH124" s="191">
        <v>0</v>
      </c>
      <c r="FI124" s="174">
        <v>43511</v>
      </c>
      <c r="FJ124" s="188" t="s">
        <v>799</v>
      </c>
      <c r="FK124" s="189" t="s">
        <v>14</v>
      </c>
      <c r="FL124" s="189">
        <v>0</v>
      </c>
      <c r="FM124" s="189" t="s">
        <v>21</v>
      </c>
      <c r="FN124" s="189">
        <v>2</v>
      </c>
      <c r="FO124" s="189" t="s">
        <v>784</v>
      </c>
      <c r="FP124" s="181">
        <v>0</v>
      </c>
      <c r="FQ124" s="182">
        <v>43511</v>
      </c>
      <c r="FR124" s="188" t="s">
        <v>800</v>
      </c>
      <c r="FS124" s="191" t="s">
        <v>14</v>
      </c>
      <c r="FT124" s="191">
        <v>0</v>
      </c>
      <c r="FU124" s="191" t="s">
        <v>21</v>
      </c>
      <c r="FV124" s="191">
        <v>2</v>
      </c>
      <c r="FW124" s="191" t="s">
        <v>784</v>
      </c>
      <c r="FX124" s="191">
        <v>0</v>
      </c>
      <c r="FY124" s="174">
        <v>43511</v>
      </c>
      <c r="FZ124" s="189" t="s">
        <v>4909</v>
      </c>
      <c r="GA124" s="189">
        <v>1</v>
      </c>
      <c r="GB124" s="189" t="s">
        <v>4078</v>
      </c>
      <c r="GC124" s="189" t="s">
        <v>21</v>
      </c>
      <c r="GD124" s="189">
        <v>2</v>
      </c>
      <c r="GE124" s="189" t="s">
        <v>14</v>
      </c>
      <c r="GF124" s="189" t="s">
        <v>14</v>
      </c>
      <c r="GG124" s="190">
        <v>44356</v>
      </c>
      <c r="GH124" s="188" t="s">
        <v>4915</v>
      </c>
      <c r="GI124" s="191">
        <v>1</v>
      </c>
      <c r="GJ124" s="191" t="s">
        <v>4078</v>
      </c>
      <c r="GK124" s="191" t="s">
        <v>21</v>
      </c>
      <c r="GL124" s="191">
        <v>2</v>
      </c>
      <c r="GM124" s="191" t="s">
        <v>14</v>
      </c>
      <c r="GN124" s="191" t="s">
        <v>14</v>
      </c>
      <c r="GO124" s="174">
        <v>44356</v>
      </c>
      <c r="GP124" s="189" t="s">
        <v>4910</v>
      </c>
      <c r="GQ124" s="189">
        <v>1</v>
      </c>
      <c r="GR124" s="189" t="s">
        <v>4078</v>
      </c>
      <c r="GS124" s="189" t="s">
        <v>21</v>
      </c>
      <c r="GT124" s="189">
        <v>2</v>
      </c>
      <c r="GU124" s="189" t="s">
        <v>14</v>
      </c>
      <c r="GV124" s="189" t="s">
        <v>14</v>
      </c>
      <c r="GW124" s="190">
        <v>44356</v>
      </c>
      <c r="GX124" s="188" t="s">
        <v>4916</v>
      </c>
      <c r="GY124" s="191">
        <v>0</v>
      </c>
      <c r="GZ124" s="191" t="s">
        <v>4078</v>
      </c>
      <c r="HA124" s="191" t="s">
        <v>21</v>
      </c>
      <c r="HB124" s="191">
        <v>2</v>
      </c>
      <c r="HC124" s="191" t="s">
        <v>14</v>
      </c>
      <c r="HD124" s="191" t="s">
        <v>14</v>
      </c>
      <c r="HE124" s="174">
        <v>44356</v>
      </c>
      <c r="HF124" s="189" t="s">
        <v>4908</v>
      </c>
      <c r="HG124" s="189">
        <v>2</v>
      </c>
      <c r="HH124" s="189" t="s">
        <v>4078</v>
      </c>
      <c r="HI124" s="189" t="s">
        <v>21</v>
      </c>
      <c r="HJ124" s="189">
        <v>2</v>
      </c>
      <c r="HK124" s="189" t="s">
        <v>14</v>
      </c>
      <c r="HL124" s="189" t="s">
        <v>14</v>
      </c>
      <c r="HM124" s="190">
        <v>44356</v>
      </c>
      <c r="HN124" s="188" t="s">
        <v>4914</v>
      </c>
      <c r="HO124" s="191">
        <v>3</v>
      </c>
      <c r="HP124" s="191" t="s">
        <v>4078</v>
      </c>
      <c r="HQ124" s="191" t="s">
        <v>21</v>
      </c>
      <c r="HR124" s="191">
        <v>2</v>
      </c>
      <c r="HS124" s="191" t="s">
        <v>14</v>
      </c>
      <c r="HT124" s="191" t="s">
        <v>14</v>
      </c>
      <c r="HU124" s="174">
        <v>44356</v>
      </c>
      <c r="HV124" s="189" t="s">
        <v>4911</v>
      </c>
      <c r="HW124" s="189">
        <v>0</v>
      </c>
      <c r="HX124" s="189" t="s">
        <v>4078</v>
      </c>
      <c r="HY124" s="189" t="s">
        <v>21</v>
      </c>
      <c r="HZ124" s="189">
        <v>2</v>
      </c>
      <c r="IA124" s="189" t="s">
        <v>14</v>
      </c>
      <c r="IB124" s="189" t="s">
        <v>14</v>
      </c>
      <c r="IC124" s="190">
        <v>44356</v>
      </c>
      <c r="ID124" s="188" t="s">
        <v>4913</v>
      </c>
      <c r="IE124" s="191">
        <v>3</v>
      </c>
      <c r="IF124" s="191" t="s">
        <v>4078</v>
      </c>
      <c r="IG124" s="191" t="s">
        <v>21</v>
      </c>
      <c r="IH124" s="191">
        <v>2</v>
      </c>
      <c r="II124" s="191" t="s">
        <v>14</v>
      </c>
      <c r="IJ124" s="191" t="s">
        <v>14</v>
      </c>
      <c r="IK124" s="174">
        <v>44356</v>
      </c>
      <c r="IL124" s="189" t="s">
        <v>4912</v>
      </c>
      <c r="IM124" s="189">
        <v>1</v>
      </c>
      <c r="IN124" s="189" t="s">
        <v>4078</v>
      </c>
      <c r="IO124" s="189" t="s">
        <v>21</v>
      </c>
      <c r="IP124" s="189">
        <v>2</v>
      </c>
      <c r="IQ124" s="189" t="s">
        <v>14</v>
      </c>
      <c r="IR124" s="189" t="s">
        <v>14</v>
      </c>
      <c r="IS124" s="190">
        <v>44356</v>
      </c>
    </row>
    <row r="125" spans="1:253" s="179" customFormat="1" ht="12.75" customHeight="1" x14ac:dyDescent="0.2">
      <c r="A125" s="179" t="s">
        <v>801</v>
      </c>
      <c r="B125" s="179" t="s">
        <v>7685</v>
      </c>
      <c r="C125" s="179" t="s">
        <v>802</v>
      </c>
      <c r="D125" s="179" t="s">
        <v>781</v>
      </c>
      <c r="E125" s="179" t="s">
        <v>7399</v>
      </c>
      <c r="F125" s="179" t="s">
        <v>2406</v>
      </c>
      <c r="G125" s="172">
        <v>83430000</v>
      </c>
      <c r="H125" s="173" t="s">
        <v>1794</v>
      </c>
      <c r="I125" s="173" t="s">
        <v>21</v>
      </c>
      <c r="J125" s="173">
        <v>2</v>
      </c>
      <c r="K125" s="173" t="s">
        <v>2404</v>
      </c>
      <c r="L125" s="173" t="s">
        <v>834</v>
      </c>
      <c r="M125" s="174">
        <v>44110</v>
      </c>
      <c r="N125" s="183" t="s">
        <v>820</v>
      </c>
      <c r="O125" s="175">
        <v>132028</v>
      </c>
      <c r="P125" s="175" t="s">
        <v>817</v>
      </c>
      <c r="Q125" s="175" t="s">
        <v>21</v>
      </c>
      <c r="R125" s="175">
        <v>2</v>
      </c>
      <c r="S125" s="175" t="s">
        <v>819</v>
      </c>
      <c r="T125" s="175" t="s">
        <v>818</v>
      </c>
      <c r="U125" s="176">
        <v>43511</v>
      </c>
      <c r="V125" s="183" t="s">
        <v>982</v>
      </c>
      <c r="W125" s="173">
        <v>36158000</v>
      </c>
      <c r="X125" s="173" t="s">
        <v>979</v>
      </c>
      <c r="Y125" s="173" t="s">
        <v>21</v>
      </c>
      <c r="Z125" s="173">
        <v>2</v>
      </c>
      <c r="AA125" s="173" t="s">
        <v>981</v>
      </c>
      <c r="AB125" s="173" t="s">
        <v>980</v>
      </c>
      <c r="AC125" s="174">
        <v>43551</v>
      </c>
      <c r="AD125" s="183" t="s">
        <v>5906</v>
      </c>
      <c r="AE125" s="181">
        <v>5482000</v>
      </c>
      <c r="AF125" s="181" t="s">
        <v>5903</v>
      </c>
      <c r="AG125" s="181" t="s">
        <v>21</v>
      </c>
      <c r="AH125" s="181">
        <v>2</v>
      </c>
      <c r="AI125" s="181" t="s">
        <v>5905</v>
      </c>
      <c r="AJ125" s="181" t="s">
        <v>5904</v>
      </c>
      <c r="AK125" s="182">
        <v>44377</v>
      </c>
      <c r="AL125" s="183" t="s">
        <v>5910</v>
      </c>
      <c r="AM125" s="173">
        <v>3682000</v>
      </c>
      <c r="AN125" s="173" t="s">
        <v>5907</v>
      </c>
      <c r="AO125" s="173" t="s">
        <v>21</v>
      </c>
      <c r="AP125" s="173">
        <v>2</v>
      </c>
      <c r="AQ125" s="173" t="s">
        <v>5909</v>
      </c>
      <c r="AR125" s="173" t="s">
        <v>5908</v>
      </c>
      <c r="AS125" s="174">
        <v>44377</v>
      </c>
      <c r="AT125" s="184" t="s">
        <v>816</v>
      </c>
      <c r="AU125" s="181" t="s">
        <v>14</v>
      </c>
      <c r="AV125" s="181">
        <v>0</v>
      </c>
      <c r="AW125" s="181" t="s">
        <v>21</v>
      </c>
      <c r="AX125" s="181">
        <v>2</v>
      </c>
      <c r="AY125" s="181" t="s">
        <v>815</v>
      </c>
      <c r="AZ125" s="181">
        <v>0</v>
      </c>
      <c r="BA125" s="182">
        <v>43511</v>
      </c>
      <c r="BB125" s="183" t="s">
        <v>814</v>
      </c>
      <c r="BC125" s="173" t="s">
        <v>14</v>
      </c>
      <c r="BD125" s="173">
        <v>0</v>
      </c>
      <c r="BE125" s="173" t="s">
        <v>21</v>
      </c>
      <c r="BF125" s="173">
        <v>2</v>
      </c>
      <c r="BG125" s="173" t="s">
        <v>813</v>
      </c>
      <c r="BH125" s="173">
        <v>0</v>
      </c>
      <c r="BI125" s="174">
        <v>43511</v>
      </c>
      <c r="BJ125" s="184" t="s">
        <v>812</v>
      </c>
      <c r="BK125" s="184" t="s">
        <v>14</v>
      </c>
      <c r="BL125" s="184">
        <v>0</v>
      </c>
      <c r="BM125" s="184" t="s">
        <v>21</v>
      </c>
      <c r="BN125" s="184">
        <v>2</v>
      </c>
      <c r="BO125" s="184" t="s">
        <v>811</v>
      </c>
      <c r="BP125" s="181">
        <v>0</v>
      </c>
      <c r="BQ125" s="185">
        <v>43511</v>
      </c>
      <c r="BR125" s="183" t="s">
        <v>804</v>
      </c>
      <c r="BS125" s="177">
        <v>0</v>
      </c>
      <c r="BT125" s="177">
        <v>0</v>
      </c>
      <c r="BU125" s="177" t="s">
        <v>21</v>
      </c>
      <c r="BV125" s="177">
        <v>2</v>
      </c>
      <c r="BW125" s="177" t="s">
        <v>803</v>
      </c>
      <c r="BX125" s="177">
        <v>0</v>
      </c>
      <c r="BY125" s="174">
        <v>43511</v>
      </c>
      <c r="BZ125" s="184" t="s">
        <v>806</v>
      </c>
      <c r="CA125" s="184">
        <v>0</v>
      </c>
      <c r="CB125" s="184">
        <v>0</v>
      </c>
      <c r="CC125" s="184" t="s">
        <v>21</v>
      </c>
      <c r="CD125" s="184">
        <v>2</v>
      </c>
      <c r="CE125" s="184" t="s">
        <v>805</v>
      </c>
      <c r="CF125" s="184">
        <v>0</v>
      </c>
      <c r="CG125" s="185">
        <v>43511</v>
      </c>
      <c r="CH125" s="183" t="s">
        <v>8145</v>
      </c>
      <c r="CI125" s="184" t="e">
        <v>#N/A</v>
      </c>
      <c r="CJ125" s="184" t="e">
        <v>#N/A</v>
      </c>
      <c r="CK125" s="184" t="e">
        <v>#N/A</v>
      </c>
      <c r="CL125" s="184" t="e">
        <v>#N/A</v>
      </c>
      <c r="CM125" s="184" t="e">
        <v>#N/A</v>
      </c>
      <c r="CN125" s="184" t="e">
        <v>#N/A</v>
      </c>
      <c r="CO125" s="186" t="e">
        <v>#N/A</v>
      </c>
      <c r="CP125" s="184" t="s">
        <v>810</v>
      </c>
      <c r="CQ125" s="177" t="s">
        <v>14</v>
      </c>
      <c r="CR125" s="177">
        <v>0</v>
      </c>
      <c r="CS125" s="177" t="s">
        <v>21</v>
      </c>
      <c r="CT125" s="177">
        <v>2</v>
      </c>
      <c r="CU125" s="177" t="s">
        <v>809</v>
      </c>
      <c r="CV125" s="177">
        <v>0</v>
      </c>
      <c r="CW125" s="174">
        <v>43511</v>
      </c>
      <c r="CX125" s="184" t="s">
        <v>5914</v>
      </c>
      <c r="CY125" s="181">
        <v>2062000</v>
      </c>
      <c r="CZ125" s="181" t="s">
        <v>5911</v>
      </c>
      <c r="DA125" s="181" t="s">
        <v>21</v>
      </c>
      <c r="DB125" s="181">
        <v>2</v>
      </c>
      <c r="DC125" s="181" t="s">
        <v>5913</v>
      </c>
      <c r="DD125" s="181" t="s">
        <v>5912</v>
      </c>
      <c r="DE125" s="187">
        <v>44377</v>
      </c>
      <c r="DF125" s="183" t="s">
        <v>5915</v>
      </c>
      <c r="DG125" s="173">
        <v>30676000</v>
      </c>
      <c r="DH125" s="177" t="s">
        <v>5911</v>
      </c>
      <c r="DI125" s="177" t="s">
        <v>21</v>
      </c>
      <c r="DJ125" s="177">
        <v>2</v>
      </c>
      <c r="DK125" s="177" t="s">
        <v>5913</v>
      </c>
      <c r="DL125" s="177" t="s">
        <v>5912</v>
      </c>
      <c r="DM125" s="174">
        <v>44377</v>
      </c>
      <c r="DN125" s="184" t="s">
        <v>5916</v>
      </c>
      <c r="DO125" s="181">
        <v>3420000</v>
      </c>
      <c r="DP125" s="184" t="s">
        <v>5911</v>
      </c>
      <c r="DQ125" s="184" t="s">
        <v>21</v>
      </c>
      <c r="DR125" s="184">
        <v>2</v>
      </c>
      <c r="DS125" s="184" t="s">
        <v>5913</v>
      </c>
      <c r="DT125" s="184" t="s">
        <v>5912</v>
      </c>
      <c r="DU125" s="185">
        <v>44377</v>
      </c>
      <c r="DV125" s="183" t="s">
        <v>5917</v>
      </c>
      <c r="DW125" s="173">
        <v>1657000</v>
      </c>
      <c r="DX125" s="177" t="s">
        <v>5911</v>
      </c>
      <c r="DY125" s="177" t="s">
        <v>21</v>
      </c>
      <c r="DZ125" s="177">
        <v>2</v>
      </c>
      <c r="EA125" s="177" t="s">
        <v>5913</v>
      </c>
      <c r="EB125" s="177" t="s">
        <v>5912</v>
      </c>
      <c r="EC125" s="174">
        <v>44377</v>
      </c>
      <c r="ED125" s="184" t="s">
        <v>5918</v>
      </c>
      <c r="EE125" s="181">
        <v>405000</v>
      </c>
      <c r="EF125" s="184" t="s">
        <v>5911</v>
      </c>
      <c r="EG125" s="184" t="s">
        <v>21</v>
      </c>
      <c r="EH125" s="184">
        <v>2</v>
      </c>
      <c r="EI125" s="184" t="s">
        <v>5913</v>
      </c>
      <c r="EJ125" s="184" t="s">
        <v>5912</v>
      </c>
      <c r="EK125" s="185">
        <v>44377</v>
      </c>
      <c r="EL125" s="183" t="s">
        <v>5919</v>
      </c>
      <c r="EM125" s="173">
        <v>0</v>
      </c>
      <c r="EN125" s="177" t="s">
        <v>5911</v>
      </c>
      <c r="EO125" s="177" t="s">
        <v>21</v>
      </c>
      <c r="EP125" s="177">
        <v>2</v>
      </c>
      <c r="EQ125" s="177" t="s">
        <v>5913</v>
      </c>
      <c r="ER125" s="177" t="s">
        <v>5912</v>
      </c>
      <c r="ES125" s="174">
        <v>44377</v>
      </c>
      <c r="ET125" s="184" t="s">
        <v>2552</v>
      </c>
      <c r="EU125" s="184">
        <v>407</v>
      </c>
      <c r="EV125" s="184" t="s">
        <v>2549</v>
      </c>
      <c r="EW125" s="184" t="s">
        <v>59</v>
      </c>
      <c r="EX125" s="184">
        <v>3</v>
      </c>
      <c r="EY125" s="184" t="s">
        <v>2551</v>
      </c>
      <c r="EZ125" s="184" t="s">
        <v>2550</v>
      </c>
      <c r="FA125" s="185">
        <v>44161</v>
      </c>
      <c r="FB125" s="183" t="s">
        <v>808</v>
      </c>
      <c r="FC125" s="177">
        <v>2</v>
      </c>
      <c r="FD125" s="177">
        <v>0</v>
      </c>
      <c r="FE125" s="177" t="s">
        <v>21</v>
      </c>
      <c r="FF125" s="177">
        <v>2</v>
      </c>
      <c r="FG125" s="177" t="s">
        <v>807</v>
      </c>
      <c r="FH125" s="177">
        <v>0</v>
      </c>
      <c r="FI125" s="174">
        <v>43511</v>
      </c>
      <c r="FJ125" s="183" t="s">
        <v>822</v>
      </c>
      <c r="FK125" s="184" t="s">
        <v>14</v>
      </c>
      <c r="FL125" s="184">
        <v>0</v>
      </c>
      <c r="FM125" s="184" t="s">
        <v>21</v>
      </c>
      <c r="FN125" s="184">
        <v>2</v>
      </c>
      <c r="FO125" s="184" t="s">
        <v>821</v>
      </c>
      <c r="FP125" s="181">
        <v>0</v>
      </c>
      <c r="FQ125" s="182">
        <v>43511</v>
      </c>
      <c r="FR125" s="183" t="s">
        <v>823</v>
      </c>
      <c r="FS125" s="177" t="s">
        <v>14</v>
      </c>
      <c r="FT125" s="177">
        <v>0</v>
      </c>
      <c r="FU125" s="177" t="s">
        <v>21</v>
      </c>
      <c r="FV125" s="177">
        <v>2</v>
      </c>
      <c r="FW125" s="177" t="s">
        <v>821</v>
      </c>
      <c r="FX125" s="177">
        <v>0</v>
      </c>
      <c r="FY125" s="174">
        <v>43511</v>
      </c>
      <c r="FZ125" s="184" t="s">
        <v>4918</v>
      </c>
      <c r="GA125" s="184">
        <v>1</v>
      </c>
      <c r="GB125" s="184" t="s">
        <v>4078</v>
      </c>
      <c r="GC125" s="184" t="s">
        <v>21</v>
      </c>
      <c r="GD125" s="184">
        <v>2</v>
      </c>
      <c r="GE125" s="184" t="s">
        <v>14</v>
      </c>
      <c r="GF125" s="184" t="s">
        <v>14</v>
      </c>
      <c r="GG125" s="185">
        <v>44356</v>
      </c>
      <c r="GH125" s="183" t="s">
        <v>4924</v>
      </c>
      <c r="GI125" s="177">
        <v>1</v>
      </c>
      <c r="GJ125" s="177" t="s">
        <v>4078</v>
      </c>
      <c r="GK125" s="177" t="s">
        <v>21</v>
      </c>
      <c r="GL125" s="177">
        <v>2</v>
      </c>
      <c r="GM125" s="177" t="s">
        <v>14</v>
      </c>
      <c r="GN125" s="177" t="s">
        <v>14</v>
      </c>
      <c r="GO125" s="174">
        <v>44356</v>
      </c>
      <c r="GP125" s="184" t="s">
        <v>4919</v>
      </c>
      <c r="GQ125" s="184">
        <v>1</v>
      </c>
      <c r="GR125" s="184" t="s">
        <v>4078</v>
      </c>
      <c r="GS125" s="184" t="s">
        <v>21</v>
      </c>
      <c r="GT125" s="184">
        <v>2</v>
      </c>
      <c r="GU125" s="184" t="s">
        <v>14</v>
      </c>
      <c r="GV125" s="184" t="s">
        <v>14</v>
      </c>
      <c r="GW125" s="185">
        <v>44356</v>
      </c>
      <c r="GX125" s="183" t="s">
        <v>4925</v>
      </c>
      <c r="GY125" s="177">
        <v>0</v>
      </c>
      <c r="GZ125" s="177" t="s">
        <v>4078</v>
      </c>
      <c r="HA125" s="177" t="s">
        <v>21</v>
      </c>
      <c r="HB125" s="177">
        <v>2</v>
      </c>
      <c r="HC125" s="177" t="s">
        <v>14</v>
      </c>
      <c r="HD125" s="177" t="s">
        <v>14</v>
      </c>
      <c r="HE125" s="174">
        <v>44356</v>
      </c>
      <c r="HF125" s="184" t="s">
        <v>4917</v>
      </c>
      <c r="HG125" s="184">
        <v>2</v>
      </c>
      <c r="HH125" s="184" t="s">
        <v>4078</v>
      </c>
      <c r="HI125" s="184" t="s">
        <v>21</v>
      </c>
      <c r="HJ125" s="184">
        <v>2</v>
      </c>
      <c r="HK125" s="184" t="s">
        <v>14</v>
      </c>
      <c r="HL125" s="184" t="s">
        <v>14</v>
      </c>
      <c r="HM125" s="185">
        <v>44356</v>
      </c>
      <c r="HN125" s="183" t="s">
        <v>4923</v>
      </c>
      <c r="HO125" s="177">
        <v>3</v>
      </c>
      <c r="HP125" s="177" t="s">
        <v>4078</v>
      </c>
      <c r="HQ125" s="177" t="s">
        <v>21</v>
      </c>
      <c r="HR125" s="177">
        <v>2</v>
      </c>
      <c r="HS125" s="177" t="s">
        <v>14</v>
      </c>
      <c r="HT125" s="177" t="s">
        <v>14</v>
      </c>
      <c r="HU125" s="174">
        <v>44356</v>
      </c>
      <c r="HV125" s="184" t="s">
        <v>4920</v>
      </c>
      <c r="HW125" s="184">
        <v>0</v>
      </c>
      <c r="HX125" s="184" t="s">
        <v>4078</v>
      </c>
      <c r="HY125" s="184" t="s">
        <v>21</v>
      </c>
      <c r="HZ125" s="184">
        <v>2</v>
      </c>
      <c r="IA125" s="184" t="s">
        <v>14</v>
      </c>
      <c r="IB125" s="184" t="s">
        <v>14</v>
      </c>
      <c r="IC125" s="185">
        <v>44356</v>
      </c>
      <c r="ID125" s="183" t="s">
        <v>4922</v>
      </c>
      <c r="IE125" s="177">
        <v>3</v>
      </c>
      <c r="IF125" s="177" t="s">
        <v>4078</v>
      </c>
      <c r="IG125" s="177" t="s">
        <v>21</v>
      </c>
      <c r="IH125" s="177">
        <v>2</v>
      </c>
      <c r="II125" s="177" t="s">
        <v>14</v>
      </c>
      <c r="IJ125" s="177" t="s">
        <v>14</v>
      </c>
      <c r="IK125" s="174">
        <v>44356</v>
      </c>
      <c r="IL125" s="184" t="s">
        <v>4921</v>
      </c>
      <c r="IM125" s="184">
        <v>1</v>
      </c>
      <c r="IN125" s="184" t="s">
        <v>4078</v>
      </c>
      <c r="IO125" s="184" t="s">
        <v>21</v>
      </c>
      <c r="IP125" s="184">
        <v>2</v>
      </c>
      <c r="IQ125" s="184" t="s">
        <v>14</v>
      </c>
      <c r="IR125" s="184" t="s">
        <v>14</v>
      </c>
      <c r="IS125" s="185">
        <v>44356</v>
      </c>
    </row>
    <row r="126" spans="1:253" s="179" customFormat="1" ht="12.75" customHeight="1" x14ac:dyDescent="0.2">
      <c r="A126" s="179" t="s">
        <v>824</v>
      </c>
      <c r="B126" s="179" t="s">
        <v>7685</v>
      </c>
      <c r="C126" s="179" t="s">
        <v>825</v>
      </c>
      <c r="D126" s="179" t="s">
        <v>781</v>
      </c>
      <c r="E126" s="179" t="s">
        <v>7399</v>
      </c>
      <c r="F126" s="179" t="s">
        <v>2407</v>
      </c>
      <c r="G126" s="172">
        <v>83430000</v>
      </c>
      <c r="H126" s="173" t="s">
        <v>1794</v>
      </c>
      <c r="I126" s="173" t="s">
        <v>21</v>
      </c>
      <c r="J126" s="173">
        <v>2</v>
      </c>
      <c r="K126" s="173" t="s">
        <v>2404</v>
      </c>
      <c r="L126" s="173" t="s">
        <v>834</v>
      </c>
      <c r="M126" s="174">
        <v>44110</v>
      </c>
      <c r="N126" s="188" t="s">
        <v>835</v>
      </c>
      <c r="O126" s="175">
        <v>177504</v>
      </c>
      <c r="P126" s="175" t="s">
        <v>833</v>
      </c>
      <c r="Q126" s="175" t="s">
        <v>21</v>
      </c>
      <c r="R126" s="175">
        <v>2</v>
      </c>
      <c r="S126" s="175">
        <v>0</v>
      </c>
      <c r="T126" s="175" t="s">
        <v>834</v>
      </c>
      <c r="U126" s="176">
        <v>43511</v>
      </c>
      <c r="V126" s="188" t="s">
        <v>839</v>
      </c>
      <c r="W126" s="173">
        <v>37626000</v>
      </c>
      <c r="X126" s="173" t="s">
        <v>836</v>
      </c>
      <c r="Y126" s="173" t="s">
        <v>21</v>
      </c>
      <c r="Z126" s="173">
        <v>2</v>
      </c>
      <c r="AA126" s="173" t="s">
        <v>838</v>
      </c>
      <c r="AB126" s="173" t="s">
        <v>837</v>
      </c>
      <c r="AC126" s="174">
        <v>43511</v>
      </c>
      <c r="AD126" s="188" t="s">
        <v>5886</v>
      </c>
      <c r="AE126" s="181">
        <v>5802000</v>
      </c>
      <c r="AF126" s="181" t="s">
        <v>5883</v>
      </c>
      <c r="AG126" s="181" t="s">
        <v>21</v>
      </c>
      <c r="AH126" s="181">
        <v>2</v>
      </c>
      <c r="AI126" s="181" t="s">
        <v>5885</v>
      </c>
      <c r="AJ126" s="181" t="s">
        <v>5884</v>
      </c>
      <c r="AK126" s="182">
        <v>44377</v>
      </c>
      <c r="AL126" s="188" t="s">
        <v>5890</v>
      </c>
      <c r="AM126" s="173">
        <v>4002000</v>
      </c>
      <c r="AN126" s="173" t="s">
        <v>5887</v>
      </c>
      <c r="AO126" s="173" t="s">
        <v>21</v>
      </c>
      <c r="AP126" s="173">
        <v>2</v>
      </c>
      <c r="AQ126" s="173" t="s">
        <v>5889</v>
      </c>
      <c r="AR126" s="173" t="s">
        <v>5888</v>
      </c>
      <c r="AS126" s="174">
        <v>44377</v>
      </c>
      <c r="AT126" s="189" t="s">
        <v>832</v>
      </c>
      <c r="AU126" s="181" t="s">
        <v>14</v>
      </c>
      <c r="AV126" s="181">
        <v>0</v>
      </c>
      <c r="AW126" s="181" t="s">
        <v>21</v>
      </c>
      <c r="AX126" s="181">
        <v>2</v>
      </c>
      <c r="AY126" s="181">
        <v>0</v>
      </c>
      <c r="AZ126" s="181">
        <v>0</v>
      </c>
      <c r="BA126" s="182">
        <v>43511</v>
      </c>
      <c r="BB126" s="188" t="s">
        <v>831</v>
      </c>
      <c r="BC126" s="173" t="s">
        <v>14</v>
      </c>
      <c r="BD126" s="173">
        <v>0</v>
      </c>
      <c r="BE126" s="173" t="s">
        <v>21</v>
      </c>
      <c r="BF126" s="173">
        <v>2</v>
      </c>
      <c r="BG126" s="173">
        <v>0</v>
      </c>
      <c r="BH126" s="173">
        <v>0</v>
      </c>
      <c r="BI126" s="174">
        <v>43511</v>
      </c>
      <c r="BJ126" s="189" t="s">
        <v>5893</v>
      </c>
      <c r="BK126" s="189">
        <v>36</v>
      </c>
      <c r="BL126" s="189" t="s">
        <v>5891</v>
      </c>
      <c r="BM126" s="189" t="s">
        <v>59</v>
      </c>
      <c r="BN126" s="189">
        <v>3</v>
      </c>
      <c r="BO126" s="189" t="s">
        <v>5892</v>
      </c>
      <c r="BP126" s="181" t="s">
        <v>2146</v>
      </c>
      <c r="BQ126" s="190">
        <v>44377</v>
      </c>
      <c r="BR126" s="188" t="s">
        <v>826</v>
      </c>
      <c r="BS126" s="191">
        <v>0</v>
      </c>
      <c r="BT126" s="191">
        <v>0</v>
      </c>
      <c r="BU126" s="191" t="s">
        <v>21</v>
      </c>
      <c r="BV126" s="191">
        <v>2</v>
      </c>
      <c r="BW126" s="191">
        <v>0</v>
      </c>
      <c r="BX126" s="191">
        <v>0</v>
      </c>
      <c r="BY126" s="174">
        <v>43511</v>
      </c>
      <c r="BZ126" s="189" t="s">
        <v>827</v>
      </c>
      <c r="CA126" s="189">
        <v>0</v>
      </c>
      <c r="CB126" s="189">
        <v>0</v>
      </c>
      <c r="CC126" s="189" t="s">
        <v>21</v>
      </c>
      <c r="CD126" s="189">
        <v>2</v>
      </c>
      <c r="CE126" s="189">
        <v>0</v>
      </c>
      <c r="CF126" s="189">
        <v>0</v>
      </c>
      <c r="CG126" s="190">
        <v>43511</v>
      </c>
      <c r="CH126" s="188" t="s">
        <v>8146</v>
      </c>
      <c r="CI126" s="189" t="e">
        <v>#N/A</v>
      </c>
      <c r="CJ126" s="189" t="e">
        <v>#N/A</v>
      </c>
      <c r="CK126" s="189" t="e">
        <v>#N/A</v>
      </c>
      <c r="CL126" s="189" t="e">
        <v>#N/A</v>
      </c>
      <c r="CM126" s="189" t="e">
        <v>#N/A</v>
      </c>
      <c r="CN126" s="189" t="e">
        <v>#N/A</v>
      </c>
      <c r="CO126" s="192" t="e">
        <v>#N/A</v>
      </c>
      <c r="CP126" s="189" t="s">
        <v>830</v>
      </c>
      <c r="CQ126" s="191" t="s">
        <v>14</v>
      </c>
      <c r="CR126" s="191">
        <v>0</v>
      </c>
      <c r="CS126" s="191" t="s">
        <v>21</v>
      </c>
      <c r="CT126" s="191">
        <v>2</v>
      </c>
      <c r="CU126" s="191">
        <v>0</v>
      </c>
      <c r="CV126" s="191">
        <v>0</v>
      </c>
      <c r="CW126" s="174">
        <v>43511</v>
      </c>
      <c r="CX126" s="189" t="s">
        <v>5897</v>
      </c>
      <c r="CY126" s="181">
        <v>2382000</v>
      </c>
      <c r="CZ126" s="181" t="s">
        <v>5894</v>
      </c>
      <c r="DA126" s="181" t="s">
        <v>21</v>
      </c>
      <c r="DB126" s="181">
        <v>2</v>
      </c>
      <c r="DC126" s="181" t="s">
        <v>5896</v>
      </c>
      <c r="DD126" s="181" t="s">
        <v>5895</v>
      </c>
      <c r="DE126" s="187">
        <v>44377</v>
      </c>
      <c r="DF126" s="188" t="s">
        <v>5898</v>
      </c>
      <c r="DG126" s="173">
        <v>31824000</v>
      </c>
      <c r="DH126" s="191" t="s">
        <v>5894</v>
      </c>
      <c r="DI126" s="191" t="s">
        <v>21</v>
      </c>
      <c r="DJ126" s="191">
        <v>2</v>
      </c>
      <c r="DK126" s="191" t="s">
        <v>5896</v>
      </c>
      <c r="DL126" s="191" t="s">
        <v>5895</v>
      </c>
      <c r="DM126" s="174">
        <v>44377</v>
      </c>
      <c r="DN126" s="189" t="s">
        <v>5899</v>
      </c>
      <c r="DO126" s="181">
        <v>3420000</v>
      </c>
      <c r="DP126" s="189" t="s">
        <v>5894</v>
      </c>
      <c r="DQ126" s="189" t="s">
        <v>21</v>
      </c>
      <c r="DR126" s="189">
        <v>2</v>
      </c>
      <c r="DS126" s="189" t="s">
        <v>5896</v>
      </c>
      <c r="DT126" s="189" t="s">
        <v>5895</v>
      </c>
      <c r="DU126" s="190">
        <v>44377</v>
      </c>
      <c r="DV126" s="188" t="s">
        <v>5900</v>
      </c>
      <c r="DW126" s="173">
        <v>1657000</v>
      </c>
      <c r="DX126" s="191" t="s">
        <v>5894</v>
      </c>
      <c r="DY126" s="191" t="s">
        <v>21</v>
      </c>
      <c r="DZ126" s="191">
        <v>2</v>
      </c>
      <c r="EA126" s="191" t="s">
        <v>5896</v>
      </c>
      <c r="EB126" s="191" t="s">
        <v>5895</v>
      </c>
      <c r="EC126" s="174">
        <v>44377</v>
      </c>
      <c r="ED126" s="189" t="s">
        <v>5901</v>
      </c>
      <c r="EE126" s="181">
        <v>725000</v>
      </c>
      <c r="EF126" s="189" t="s">
        <v>5894</v>
      </c>
      <c r="EG126" s="189" t="s">
        <v>21</v>
      </c>
      <c r="EH126" s="189">
        <v>2</v>
      </c>
      <c r="EI126" s="189" t="s">
        <v>5896</v>
      </c>
      <c r="EJ126" s="189" t="s">
        <v>5895</v>
      </c>
      <c r="EK126" s="190">
        <v>44377</v>
      </c>
      <c r="EL126" s="188" t="s">
        <v>5902</v>
      </c>
      <c r="EM126" s="173">
        <v>0</v>
      </c>
      <c r="EN126" s="191" t="s">
        <v>5894</v>
      </c>
      <c r="EO126" s="191" t="s">
        <v>21</v>
      </c>
      <c r="EP126" s="191">
        <v>2</v>
      </c>
      <c r="EQ126" s="191" t="s">
        <v>5896</v>
      </c>
      <c r="ER126" s="191" t="s">
        <v>5895</v>
      </c>
      <c r="ES126" s="174">
        <v>44377</v>
      </c>
      <c r="ET126" s="189" t="s">
        <v>2553</v>
      </c>
      <c r="EU126" s="189">
        <v>407</v>
      </c>
      <c r="EV126" s="189" t="s">
        <v>2549</v>
      </c>
      <c r="EW126" s="189" t="s">
        <v>59</v>
      </c>
      <c r="EX126" s="189">
        <v>3</v>
      </c>
      <c r="EY126" s="189" t="s">
        <v>2551</v>
      </c>
      <c r="EZ126" s="189" t="s">
        <v>2550</v>
      </c>
      <c r="FA126" s="190">
        <v>44161</v>
      </c>
      <c r="FB126" s="188" t="s">
        <v>829</v>
      </c>
      <c r="FC126" s="191">
        <v>2</v>
      </c>
      <c r="FD126" s="191">
        <v>0</v>
      </c>
      <c r="FE126" s="191" t="s">
        <v>21</v>
      </c>
      <c r="FF126" s="191">
        <v>2</v>
      </c>
      <c r="FG126" s="191" t="s">
        <v>828</v>
      </c>
      <c r="FH126" s="191">
        <v>0</v>
      </c>
      <c r="FI126" s="174">
        <v>43511</v>
      </c>
      <c r="FJ126" s="188" t="s">
        <v>841</v>
      </c>
      <c r="FK126" s="189" t="s">
        <v>14</v>
      </c>
      <c r="FL126" s="189">
        <v>0</v>
      </c>
      <c r="FM126" s="189" t="s">
        <v>21</v>
      </c>
      <c r="FN126" s="189">
        <v>2</v>
      </c>
      <c r="FO126" s="189" t="s">
        <v>840</v>
      </c>
      <c r="FP126" s="181">
        <v>0</v>
      </c>
      <c r="FQ126" s="182">
        <v>43511</v>
      </c>
      <c r="FR126" s="188" t="s">
        <v>843</v>
      </c>
      <c r="FS126" s="191" t="s">
        <v>14</v>
      </c>
      <c r="FT126" s="191">
        <v>0</v>
      </c>
      <c r="FU126" s="191" t="s">
        <v>21</v>
      </c>
      <c r="FV126" s="191">
        <v>2</v>
      </c>
      <c r="FW126" s="191" t="s">
        <v>842</v>
      </c>
      <c r="FX126" s="191">
        <v>0</v>
      </c>
      <c r="FY126" s="174">
        <v>43511</v>
      </c>
      <c r="FZ126" s="189" t="s">
        <v>4927</v>
      </c>
      <c r="GA126" s="189">
        <v>1</v>
      </c>
      <c r="GB126" s="189" t="s">
        <v>4078</v>
      </c>
      <c r="GC126" s="189" t="s">
        <v>21</v>
      </c>
      <c r="GD126" s="189">
        <v>2</v>
      </c>
      <c r="GE126" s="189" t="s">
        <v>14</v>
      </c>
      <c r="GF126" s="189" t="s">
        <v>14</v>
      </c>
      <c r="GG126" s="190">
        <v>44356</v>
      </c>
      <c r="GH126" s="188" t="s">
        <v>4933</v>
      </c>
      <c r="GI126" s="191">
        <v>1</v>
      </c>
      <c r="GJ126" s="191" t="s">
        <v>4078</v>
      </c>
      <c r="GK126" s="191" t="s">
        <v>21</v>
      </c>
      <c r="GL126" s="191">
        <v>2</v>
      </c>
      <c r="GM126" s="191" t="s">
        <v>14</v>
      </c>
      <c r="GN126" s="191" t="s">
        <v>14</v>
      </c>
      <c r="GO126" s="174">
        <v>44356</v>
      </c>
      <c r="GP126" s="189" t="s">
        <v>4928</v>
      </c>
      <c r="GQ126" s="189">
        <v>1</v>
      </c>
      <c r="GR126" s="189" t="s">
        <v>4078</v>
      </c>
      <c r="GS126" s="189" t="s">
        <v>21</v>
      </c>
      <c r="GT126" s="189">
        <v>2</v>
      </c>
      <c r="GU126" s="189" t="s">
        <v>14</v>
      </c>
      <c r="GV126" s="189" t="s">
        <v>14</v>
      </c>
      <c r="GW126" s="190">
        <v>44356</v>
      </c>
      <c r="GX126" s="188" t="s">
        <v>4934</v>
      </c>
      <c r="GY126" s="191">
        <v>0</v>
      </c>
      <c r="GZ126" s="191" t="s">
        <v>4078</v>
      </c>
      <c r="HA126" s="191" t="s">
        <v>21</v>
      </c>
      <c r="HB126" s="191">
        <v>2</v>
      </c>
      <c r="HC126" s="191" t="s">
        <v>14</v>
      </c>
      <c r="HD126" s="191" t="s">
        <v>14</v>
      </c>
      <c r="HE126" s="174">
        <v>44356</v>
      </c>
      <c r="HF126" s="189" t="s">
        <v>4926</v>
      </c>
      <c r="HG126" s="189">
        <v>2</v>
      </c>
      <c r="HH126" s="189" t="s">
        <v>4078</v>
      </c>
      <c r="HI126" s="189" t="s">
        <v>21</v>
      </c>
      <c r="HJ126" s="189">
        <v>2</v>
      </c>
      <c r="HK126" s="189" t="s">
        <v>14</v>
      </c>
      <c r="HL126" s="189" t="s">
        <v>14</v>
      </c>
      <c r="HM126" s="190">
        <v>44356</v>
      </c>
      <c r="HN126" s="188" t="s">
        <v>4932</v>
      </c>
      <c r="HO126" s="191">
        <v>3</v>
      </c>
      <c r="HP126" s="191" t="s">
        <v>4078</v>
      </c>
      <c r="HQ126" s="191" t="s">
        <v>21</v>
      </c>
      <c r="HR126" s="191">
        <v>2</v>
      </c>
      <c r="HS126" s="191" t="s">
        <v>14</v>
      </c>
      <c r="HT126" s="191" t="s">
        <v>14</v>
      </c>
      <c r="HU126" s="174">
        <v>44356</v>
      </c>
      <c r="HV126" s="189" t="s">
        <v>4929</v>
      </c>
      <c r="HW126" s="189">
        <v>0</v>
      </c>
      <c r="HX126" s="189" t="s">
        <v>4078</v>
      </c>
      <c r="HY126" s="189" t="s">
        <v>21</v>
      </c>
      <c r="HZ126" s="189">
        <v>2</v>
      </c>
      <c r="IA126" s="189" t="s">
        <v>14</v>
      </c>
      <c r="IB126" s="189" t="s">
        <v>14</v>
      </c>
      <c r="IC126" s="190">
        <v>44356</v>
      </c>
      <c r="ID126" s="188" t="s">
        <v>4931</v>
      </c>
      <c r="IE126" s="191">
        <v>3</v>
      </c>
      <c r="IF126" s="191" t="s">
        <v>4078</v>
      </c>
      <c r="IG126" s="191" t="s">
        <v>21</v>
      </c>
      <c r="IH126" s="191">
        <v>2</v>
      </c>
      <c r="II126" s="191" t="s">
        <v>14</v>
      </c>
      <c r="IJ126" s="191" t="s">
        <v>14</v>
      </c>
      <c r="IK126" s="174">
        <v>44356</v>
      </c>
      <c r="IL126" s="189" t="s">
        <v>4930</v>
      </c>
      <c r="IM126" s="189">
        <v>1</v>
      </c>
      <c r="IN126" s="189" t="s">
        <v>4078</v>
      </c>
      <c r="IO126" s="189" t="s">
        <v>21</v>
      </c>
      <c r="IP126" s="189">
        <v>2</v>
      </c>
      <c r="IQ126" s="189" t="s">
        <v>14</v>
      </c>
      <c r="IR126" s="189" t="s">
        <v>14</v>
      </c>
      <c r="IS126" s="190">
        <v>44356</v>
      </c>
    </row>
    <row r="127" spans="1:253" s="179" customFormat="1" ht="12.75" customHeight="1" x14ac:dyDescent="0.2">
      <c r="A127" s="179" t="s">
        <v>844</v>
      </c>
      <c r="B127" s="179" t="s">
        <v>7677</v>
      </c>
      <c r="C127" s="179" t="s">
        <v>845</v>
      </c>
      <c r="D127" s="179" t="s">
        <v>781</v>
      </c>
      <c r="E127" s="179" t="s">
        <v>7399</v>
      </c>
      <c r="F127" s="179" t="s">
        <v>2408</v>
      </c>
      <c r="G127" s="172">
        <v>83430000</v>
      </c>
      <c r="H127" s="173" t="s">
        <v>1794</v>
      </c>
      <c r="I127" s="173" t="s">
        <v>21</v>
      </c>
      <c r="J127" s="173">
        <v>2</v>
      </c>
      <c r="K127" s="173" t="s">
        <v>2404</v>
      </c>
      <c r="L127" s="173" t="s">
        <v>834</v>
      </c>
      <c r="M127" s="174">
        <v>44110</v>
      </c>
      <c r="N127" s="183" t="s">
        <v>856</v>
      </c>
      <c r="O127" s="175">
        <v>195587</v>
      </c>
      <c r="P127" s="175" t="s">
        <v>854</v>
      </c>
      <c r="Q127" s="175" t="s">
        <v>21</v>
      </c>
      <c r="R127" s="175">
        <v>2</v>
      </c>
      <c r="S127" s="175">
        <v>0</v>
      </c>
      <c r="T127" s="175" t="s">
        <v>855</v>
      </c>
      <c r="U127" s="176">
        <v>43511</v>
      </c>
      <c r="V127" s="183" t="s">
        <v>866</v>
      </c>
      <c r="W127" s="173">
        <v>12974000</v>
      </c>
      <c r="X127" s="173" t="s">
        <v>864</v>
      </c>
      <c r="Y127" s="173" t="s">
        <v>21</v>
      </c>
      <c r="Z127" s="173">
        <v>2</v>
      </c>
      <c r="AA127" s="173">
        <v>0</v>
      </c>
      <c r="AB127" s="173" t="s">
        <v>865</v>
      </c>
      <c r="AC127" s="174">
        <v>43511</v>
      </c>
      <c r="AD127" s="183" t="s">
        <v>860</v>
      </c>
      <c r="AE127" s="181" t="s">
        <v>14</v>
      </c>
      <c r="AF127" s="181">
        <v>0</v>
      </c>
      <c r="AG127" s="181" t="s">
        <v>21</v>
      </c>
      <c r="AH127" s="181">
        <v>2</v>
      </c>
      <c r="AI127" s="181">
        <v>0</v>
      </c>
      <c r="AJ127" s="181">
        <v>0</v>
      </c>
      <c r="AK127" s="182">
        <v>43511</v>
      </c>
      <c r="AL127" s="183" t="s">
        <v>863</v>
      </c>
      <c r="AM127" s="173" t="s">
        <v>14</v>
      </c>
      <c r="AN127" s="173">
        <v>0</v>
      </c>
      <c r="AO127" s="173" t="s">
        <v>21</v>
      </c>
      <c r="AP127" s="173">
        <v>2</v>
      </c>
      <c r="AQ127" s="173" t="s">
        <v>862</v>
      </c>
      <c r="AR127" s="173" t="s">
        <v>861</v>
      </c>
      <c r="AS127" s="174">
        <v>43511</v>
      </c>
      <c r="AT127" s="184" t="s">
        <v>853</v>
      </c>
      <c r="AU127" s="181" t="s">
        <v>14</v>
      </c>
      <c r="AV127" s="181">
        <v>0</v>
      </c>
      <c r="AW127" s="181" t="s">
        <v>21</v>
      </c>
      <c r="AX127" s="181">
        <v>2</v>
      </c>
      <c r="AY127" s="181">
        <v>0</v>
      </c>
      <c r="AZ127" s="181">
        <v>0</v>
      </c>
      <c r="BA127" s="182">
        <v>43511</v>
      </c>
      <c r="BB127" s="183" t="s">
        <v>852</v>
      </c>
      <c r="BC127" s="173" t="s">
        <v>14</v>
      </c>
      <c r="BD127" s="173">
        <v>0</v>
      </c>
      <c r="BE127" s="173" t="s">
        <v>21</v>
      </c>
      <c r="BF127" s="173">
        <v>2</v>
      </c>
      <c r="BG127" s="173">
        <v>0</v>
      </c>
      <c r="BH127" s="173">
        <v>0</v>
      </c>
      <c r="BI127" s="174">
        <v>43511</v>
      </c>
      <c r="BJ127" s="184" t="s">
        <v>5882</v>
      </c>
      <c r="BK127" s="184">
        <v>95</v>
      </c>
      <c r="BL127" s="184" t="s">
        <v>5880</v>
      </c>
      <c r="BM127" s="184" t="s">
        <v>59</v>
      </c>
      <c r="BN127" s="184">
        <v>3</v>
      </c>
      <c r="BO127" s="184" t="s">
        <v>5881</v>
      </c>
      <c r="BP127" s="181" t="s">
        <v>227</v>
      </c>
      <c r="BQ127" s="185">
        <v>44377</v>
      </c>
      <c r="BR127" s="183" t="s">
        <v>846</v>
      </c>
      <c r="BS127" s="177" t="s">
        <v>14</v>
      </c>
      <c r="BT127" s="177">
        <v>0</v>
      </c>
      <c r="BU127" s="177" t="s">
        <v>21</v>
      </c>
      <c r="BV127" s="177">
        <v>2</v>
      </c>
      <c r="BW127" s="177">
        <v>0</v>
      </c>
      <c r="BX127" s="177">
        <v>0</v>
      </c>
      <c r="BY127" s="174">
        <v>43511</v>
      </c>
      <c r="BZ127" s="184" t="s">
        <v>847</v>
      </c>
      <c r="CA127" s="184" t="s">
        <v>14</v>
      </c>
      <c r="CB127" s="184" t="s">
        <v>14</v>
      </c>
      <c r="CC127" s="184" t="s">
        <v>14</v>
      </c>
      <c r="CD127" s="184" t="s">
        <v>14</v>
      </c>
      <c r="CE127" s="184">
        <v>0</v>
      </c>
      <c r="CF127" s="184">
        <v>0</v>
      </c>
      <c r="CG127" s="185">
        <v>43511</v>
      </c>
      <c r="CH127" s="183" t="s">
        <v>8147</v>
      </c>
      <c r="CI127" s="184" t="e">
        <v>#N/A</v>
      </c>
      <c r="CJ127" s="184" t="e">
        <v>#N/A</v>
      </c>
      <c r="CK127" s="184" t="e">
        <v>#N/A</v>
      </c>
      <c r="CL127" s="184" t="e">
        <v>#N/A</v>
      </c>
      <c r="CM127" s="184" t="e">
        <v>#N/A</v>
      </c>
      <c r="CN127" s="184" t="e">
        <v>#N/A</v>
      </c>
      <c r="CO127" s="186" t="e">
        <v>#N/A</v>
      </c>
      <c r="CP127" s="184" t="s">
        <v>850</v>
      </c>
      <c r="CQ127" s="177" t="s">
        <v>14</v>
      </c>
      <c r="CR127" s="177">
        <v>0</v>
      </c>
      <c r="CS127" s="177" t="s">
        <v>21</v>
      </c>
      <c r="CT127" s="177">
        <v>2</v>
      </c>
      <c r="CU127" s="177">
        <v>0</v>
      </c>
      <c r="CV127" s="177">
        <v>0</v>
      </c>
      <c r="CW127" s="174">
        <v>43511</v>
      </c>
      <c r="CX127" s="184" t="s">
        <v>870</v>
      </c>
      <c r="CY127" s="181" t="s">
        <v>14</v>
      </c>
      <c r="CZ127" s="181">
        <v>0</v>
      </c>
      <c r="DA127" s="181" t="s">
        <v>21</v>
      </c>
      <c r="DB127" s="181">
        <v>2</v>
      </c>
      <c r="DC127" s="181" t="s">
        <v>857</v>
      </c>
      <c r="DD127" s="181">
        <v>0</v>
      </c>
      <c r="DE127" s="187">
        <v>43511</v>
      </c>
      <c r="DF127" s="183" t="s">
        <v>858</v>
      </c>
      <c r="DG127" s="173" t="s">
        <v>14</v>
      </c>
      <c r="DH127" s="177">
        <v>0</v>
      </c>
      <c r="DI127" s="177" t="s">
        <v>21</v>
      </c>
      <c r="DJ127" s="177">
        <v>2</v>
      </c>
      <c r="DK127" s="177" t="s">
        <v>857</v>
      </c>
      <c r="DL127" s="177">
        <v>0</v>
      </c>
      <c r="DM127" s="174">
        <v>43511</v>
      </c>
      <c r="DN127" s="184" t="s">
        <v>872</v>
      </c>
      <c r="DO127" s="181" t="s">
        <v>14</v>
      </c>
      <c r="DP127" s="184">
        <v>0</v>
      </c>
      <c r="DQ127" s="184" t="s">
        <v>21</v>
      </c>
      <c r="DR127" s="184">
        <v>2</v>
      </c>
      <c r="DS127" s="184" t="s">
        <v>857</v>
      </c>
      <c r="DT127" s="184">
        <v>0</v>
      </c>
      <c r="DU127" s="185">
        <v>43511</v>
      </c>
      <c r="DV127" s="183" t="s">
        <v>859</v>
      </c>
      <c r="DW127" s="173" t="s">
        <v>14</v>
      </c>
      <c r="DX127" s="177">
        <v>0</v>
      </c>
      <c r="DY127" s="177" t="s">
        <v>21</v>
      </c>
      <c r="DZ127" s="177">
        <v>2</v>
      </c>
      <c r="EA127" s="177" t="s">
        <v>857</v>
      </c>
      <c r="EB127" s="177">
        <v>0</v>
      </c>
      <c r="EC127" s="174">
        <v>43511</v>
      </c>
      <c r="ED127" s="184" t="s">
        <v>871</v>
      </c>
      <c r="EE127" s="181" t="s">
        <v>14</v>
      </c>
      <c r="EF127" s="184">
        <v>0</v>
      </c>
      <c r="EG127" s="184" t="s">
        <v>21</v>
      </c>
      <c r="EH127" s="184">
        <v>2</v>
      </c>
      <c r="EI127" s="184" t="s">
        <v>857</v>
      </c>
      <c r="EJ127" s="184">
        <v>0</v>
      </c>
      <c r="EK127" s="185">
        <v>43511</v>
      </c>
      <c r="EL127" s="183" t="s">
        <v>851</v>
      </c>
      <c r="EM127" s="173" t="s">
        <v>14</v>
      </c>
      <c r="EN127" s="177">
        <v>0</v>
      </c>
      <c r="EO127" s="177" t="s">
        <v>21</v>
      </c>
      <c r="EP127" s="177">
        <v>2</v>
      </c>
      <c r="EQ127" s="177">
        <v>0</v>
      </c>
      <c r="ER127" s="177">
        <v>0</v>
      </c>
      <c r="ES127" s="174">
        <v>43511</v>
      </c>
      <c r="ET127" s="184" t="s">
        <v>2554</v>
      </c>
      <c r="EU127" s="184">
        <v>407</v>
      </c>
      <c r="EV127" s="184" t="s">
        <v>2549</v>
      </c>
      <c r="EW127" s="184" t="s">
        <v>59</v>
      </c>
      <c r="EX127" s="184">
        <v>3</v>
      </c>
      <c r="EY127" s="184" t="s">
        <v>2551</v>
      </c>
      <c r="EZ127" s="184" t="s">
        <v>2550</v>
      </c>
      <c r="FA127" s="185">
        <v>44161</v>
      </c>
      <c r="FB127" s="183" t="s">
        <v>849</v>
      </c>
      <c r="FC127" s="177">
        <v>3</v>
      </c>
      <c r="FD127" s="177">
        <v>0</v>
      </c>
      <c r="FE127" s="177" t="s">
        <v>21</v>
      </c>
      <c r="FF127" s="177">
        <v>2</v>
      </c>
      <c r="FG127" s="177" t="s">
        <v>848</v>
      </c>
      <c r="FH127" s="177">
        <v>0</v>
      </c>
      <c r="FI127" s="174">
        <v>43511</v>
      </c>
      <c r="FJ127" s="183" t="s">
        <v>868</v>
      </c>
      <c r="FK127" s="184" t="s">
        <v>14</v>
      </c>
      <c r="FL127" s="184">
        <v>0</v>
      </c>
      <c r="FM127" s="184" t="s">
        <v>21</v>
      </c>
      <c r="FN127" s="184">
        <v>2</v>
      </c>
      <c r="FO127" s="184" t="s">
        <v>867</v>
      </c>
      <c r="FP127" s="181">
        <v>0</v>
      </c>
      <c r="FQ127" s="182">
        <v>43511</v>
      </c>
      <c r="FR127" s="183" t="s">
        <v>869</v>
      </c>
      <c r="FS127" s="177" t="s">
        <v>14</v>
      </c>
      <c r="FT127" s="177">
        <v>0</v>
      </c>
      <c r="FU127" s="177" t="s">
        <v>21</v>
      </c>
      <c r="FV127" s="177">
        <v>2</v>
      </c>
      <c r="FW127" s="177" t="s">
        <v>867</v>
      </c>
      <c r="FX127" s="177">
        <v>0</v>
      </c>
      <c r="FY127" s="174">
        <v>43511</v>
      </c>
      <c r="FZ127" s="184" t="s">
        <v>4936</v>
      </c>
      <c r="GA127" s="184">
        <v>1</v>
      </c>
      <c r="GB127" s="184" t="s">
        <v>4078</v>
      </c>
      <c r="GC127" s="184" t="s">
        <v>21</v>
      </c>
      <c r="GD127" s="184">
        <v>2</v>
      </c>
      <c r="GE127" s="184" t="s">
        <v>14</v>
      </c>
      <c r="GF127" s="184" t="s">
        <v>14</v>
      </c>
      <c r="GG127" s="185">
        <v>44356</v>
      </c>
      <c r="GH127" s="183" t="s">
        <v>4942</v>
      </c>
      <c r="GI127" s="177">
        <v>1</v>
      </c>
      <c r="GJ127" s="177" t="s">
        <v>4078</v>
      </c>
      <c r="GK127" s="177" t="s">
        <v>21</v>
      </c>
      <c r="GL127" s="177">
        <v>2</v>
      </c>
      <c r="GM127" s="177" t="s">
        <v>14</v>
      </c>
      <c r="GN127" s="177" t="s">
        <v>14</v>
      </c>
      <c r="GO127" s="174">
        <v>44356</v>
      </c>
      <c r="GP127" s="184" t="s">
        <v>4937</v>
      </c>
      <c r="GQ127" s="184">
        <v>1</v>
      </c>
      <c r="GR127" s="184" t="s">
        <v>4078</v>
      </c>
      <c r="GS127" s="184" t="s">
        <v>21</v>
      </c>
      <c r="GT127" s="184">
        <v>2</v>
      </c>
      <c r="GU127" s="184" t="s">
        <v>14</v>
      </c>
      <c r="GV127" s="184" t="s">
        <v>14</v>
      </c>
      <c r="GW127" s="185">
        <v>44356</v>
      </c>
      <c r="GX127" s="183" t="s">
        <v>4943</v>
      </c>
      <c r="GY127" s="177">
        <v>0</v>
      </c>
      <c r="GZ127" s="177" t="s">
        <v>4078</v>
      </c>
      <c r="HA127" s="177" t="s">
        <v>21</v>
      </c>
      <c r="HB127" s="177">
        <v>2</v>
      </c>
      <c r="HC127" s="177" t="s">
        <v>14</v>
      </c>
      <c r="HD127" s="177" t="s">
        <v>14</v>
      </c>
      <c r="HE127" s="174">
        <v>44356</v>
      </c>
      <c r="HF127" s="184" t="s">
        <v>4935</v>
      </c>
      <c r="HG127" s="184">
        <v>0</v>
      </c>
      <c r="HH127" s="184" t="s">
        <v>4078</v>
      </c>
      <c r="HI127" s="184" t="s">
        <v>21</v>
      </c>
      <c r="HJ127" s="184">
        <v>2</v>
      </c>
      <c r="HK127" s="184" t="s">
        <v>14</v>
      </c>
      <c r="HL127" s="184" t="s">
        <v>14</v>
      </c>
      <c r="HM127" s="185">
        <v>44356</v>
      </c>
      <c r="HN127" s="183" t="s">
        <v>4941</v>
      </c>
      <c r="HO127" s="177">
        <v>1</v>
      </c>
      <c r="HP127" s="177" t="s">
        <v>4078</v>
      </c>
      <c r="HQ127" s="177" t="s">
        <v>21</v>
      </c>
      <c r="HR127" s="177">
        <v>2</v>
      </c>
      <c r="HS127" s="177" t="s">
        <v>14</v>
      </c>
      <c r="HT127" s="177" t="s">
        <v>14</v>
      </c>
      <c r="HU127" s="174">
        <v>44356</v>
      </c>
      <c r="HV127" s="184" t="s">
        <v>4938</v>
      </c>
      <c r="HW127" s="184">
        <v>0</v>
      </c>
      <c r="HX127" s="184" t="s">
        <v>4078</v>
      </c>
      <c r="HY127" s="184" t="s">
        <v>21</v>
      </c>
      <c r="HZ127" s="184">
        <v>2</v>
      </c>
      <c r="IA127" s="184" t="s">
        <v>14</v>
      </c>
      <c r="IB127" s="184" t="s">
        <v>14</v>
      </c>
      <c r="IC127" s="185">
        <v>44356</v>
      </c>
      <c r="ID127" s="183" t="s">
        <v>4940</v>
      </c>
      <c r="IE127" s="177">
        <v>3</v>
      </c>
      <c r="IF127" s="177" t="s">
        <v>4078</v>
      </c>
      <c r="IG127" s="177" t="s">
        <v>21</v>
      </c>
      <c r="IH127" s="177">
        <v>2</v>
      </c>
      <c r="II127" s="177" t="s">
        <v>14</v>
      </c>
      <c r="IJ127" s="177" t="s">
        <v>14</v>
      </c>
      <c r="IK127" s="174">
        <v>44356</v>
      </c>
      <c r="IL127" s="184" t="s">
        <v>4939</v>
      </c>
      <c r="IM127" s="184">
        <v>0</v>
      </c>
      <c r="IN127" s="184" t="s">
        <v>4078</v>
      </c>
      <c r="IO127" s="184" t="s">
        <v>21</v>
      </c>
      <c r="IP127" s="184">
        <v>2</v>
      </c>
      <c r="IQ127" s="184" t="s">
        <v>14</v>
      </c>
      <c r="IR127" s="184" t="s">
        <v>14</v>
      </c>
      <c r="IS127" s="185">
        <v>44356</v>
      </c>
    </row>
    <row r="128" spans="1:253" s="179" customFormat="1" ht="12.75" customHeight="1" x14ac:dyDescent="0.2">
      <c r="A128" s="179" t="s">
        <v>156</v>
      </c>
      <c r="B128" s="179" t="s">
        <v>7685</v>
      </c>
      <c r="C128" s="179" t="s">
        <v>157</v>
      </c>
      <c r="D128" s="179" t="s">
        <v>158</v>
      </c>
      <c r="E128" s="179" t="s">
        <v>7402</v>
      </c>
      <c r="F128" s="179" t="s">
        <v>6314</v>
      </c>
      <c r="G128" s="172">
        <v>57797000</v>
      </c>
      <c r="H128" s="173" t="s">
        <v>6311</v>
      </c>
      <c r="I128" s="173" t="s">
        <v>21</v>
      </c>
      <c r="J128" s="173">
        <v>2</v>
      </c>
      <c r="K128" s="173" t="s">
        <v>6313</v>
      </c>
      <c r="L128" s="173" t="s">
        <v>6312</v>
      </c>
      <c r="M128" s="174">
        <v>44388</v>
      </c>
      <c r="N128" s="188" t="s">
        <v>6318</v>
      </c>
      <c r="O128" s="175">
        <v>187000</v>
      </c>
      <c r="P128" s="175" t="s">
        <v>6315</v>
      </c>
      <c r="Q128" s="175" t="s">
        <v>41</v>
      </c>
      <c r="R128" s="175">
        <v>1</v>
      </c>
      <c r="S128" s="175" t="s">
        <v>6317</v>
      </c>
      <c r="T128" s="175" t="s">
        <v>6316</v>
      </c>
      <c r="U128" s="176">
        <v>44388</v>
      </c>
      <c r="V128" s="188" t="s">
        <v>6320</v>
      </c>
      <c r="W128" s="173">
        <v>11393000</v>
      </c>
      <c r="X128" s="173" t="s">
        <v>6315</v>
      </c>
      <c r="Y128" s="173" t="s">
        <v>41</v>
      </c>
      <c r="Z128" s="173">
        <v>1</v>
      </c>
      <c r="AA128" s="173" t="s">
        <v>6319</v>
      </c>
      <c r="AB128" s="173" t="s">
        <v>6316</v>
      </c>
      <c r="AC128" s="174">
        <v>44388</v>
      </c>
      <c r="AD128" s="188" t="s">
        <v>6322</v>
      </c>
      <c r="AE128" s="181">
        <v>11393000</v>
      </c>
      <c r="AF128" s="181" t="s">
        <v>6315</v>
      </c>
      <c r="AG128" s="181" t="s">
        <v>41</v>
      </c>
      <c r="AH128" s="181">
        <v>1</v>
      </c>
      <c r="AI128" s="181" t="s">
        <v>6321</v>
      </c>
      <c r="AJ128" s="181" t="s">
        <v>6316</v>
      </c>
      <c r="AK128" s="182">
        <v>44388</v>
      </c>
      <c r="AL128" s="188" t="s">
        <v>6326</v>
      </c>
      <c r="AM128" s="173">
        <v>264000</v>
      </c>
      <c r="AN128" s="173" t="s">
        <v>6323</v>
      </c>
      <c r="AO128" s="173" t="s">
        <v>41</v>
      </c>
      <c r="AP128" s="173">
        <v>1</v>
      </c>
      <c r="AQ128" s="173" t="s">
        <v>6325</v>
      </c>
      <c r="AR128" s="173" t="s">
        <v>6324</v>
      </c>
      <c r="AS128" s="174">
        <v>44388</v>
      </c>
      <c r="AT128" s="189" t="s">
        <v>1289</v>
      </c>
      <c r="AU128" s="181">
        <v>0</v>
      </c>
      <c r="AV128" s="181" t="s">
        <v>14</v>
      </c>
      <c r="AW128" s="181" t="s">
        <v>14</v>
      </c>
      <c r="AX128" s="181" t="s">
        <v>14</v>
      </c>
      <c r="AY128" s="181" t="s">
        <v>14</v>
      </c>
      <c r="AZ128" s="181" t="s">
        <v>14</v>
      </c>
      <c r="BA128" s="182">
        <v>43670</v>
      </c>
      <c r="BB128" s="188" t="s">
        <v>162</v>
      </c>
      <c r="BC128" s="173" t="s">
        <v>14</v>
      </c>
      <c r="BD128" s="173">
        <v>0</v>
      </c>
      <c r="BE128" s="173" t="s">
        <v>14</v>
      </c>
      <c r="BF128" s="173" t="s">
        <v>14</v>
      </c>
      <c r="BG128" s="173">
        <v>0</v>
      </c>
      <c r="BH128" s="173">
        <v>0</v>
      </c>
      <c r="BI128" s="174">
        <v>43495</v>
      </c>
      <c r="BJ128" s="189" t="s">
        <v>6328</v>
      </c>
      <c r="BK128" s="189">
        <v>2</v>
      </c>
      <c r="BL128" s="189" t="s">
        <v>6024</v>
      </c>
      <c r="BM128" s="189" t="s">
        <v>21</v>
      </c>
      <c r="BN128" s="189">
        <v>2</v>
      </c>
      <c r="BO128" s="189" t="s">
        <v>6327</v>
      </c>
      <c r="BP128" s="181" t="s">
        <v>2260</v>
      </c>
      <c r="BQ128" s="190">
        <v>44388</v>
      </c>
      <c r="BR128" s="188" t="s">
        <v>159</v>
      </c>
      <c r="BS128" s="191" t="s">
        <v>14</v>
      </c>
      <c r="BT128" s="191">
        <v>0</v>
      </c>
      <c r="BU128" s="191" t="s">
        <v>14</v>
      </c>
      <c r="BV128" s="191" t="s">
        <v>14</v>
      </c>
      <c r="BW128" s="191">
        <v>0</v>
      </c>
      <c r="BX128" s="191">
        <v>0</v>
      </c>
      <c r="BY128" s="174">
        <v>43495</v>
      </c>
      <c r="BZ128" s="189" t="s">
        <v>160</v>
      </c>
      <c r="CA128" s="189" t="s">
        <v>14</v>
      </c>
      <c r="CB128" s="189">
        <v>0</v>
      </c>
      <c r="CC128" s="189" t="s">
        <v>14</v>
      </c>
      <c r="CD128" s="189" t="s">
        <v>14</v>
      </c>
      <c r="CE128" s="189">
        <v>0</v>
      </c>
      <c r="CF128" s="189">
        <v>0</v>
      </c>
      <c r="CG128" s="190">
        <v>43495</v>
      </c>
      <c r="CH128" s="188" t="s">
        <v>8148</v>
      </c>
      <c r="CI128" s="189" t="e">
        <v>#N/A</v>
      </c>
      <c r="CJ128" s="189" t="e">
        <v>#N/A</v>
      </c>
      <c r="CK128" s="189" t="e">
        <v>#N/A</v>
      </c>
      <c r="CL128" s="189" t="e">
        <v>#N/A</v>
      </c>
      <c r="CM128" s="189" t="e">
        <v>#N/A</v>
      </c>
      <c r="CN128" s="189" t="e">
        <v>#N/A</v>
      </c>
      <c r="CO128" s="192" t="e">
        <v>#N/A</v>
      </c>
      <c r="CP128" s="189" t="s">
        <v>161</v>
      </c>
      <c r="CQ128" s="191" t="s">
        <v>14</v>
      </c>
      <c r="CR128" s="191">
        <v>0</v>
      </c>
      <c r="CS128" s="191" t="s">
        <v>14</v>
      </c>
      <c r="CT128" s="191" t="s">
        <v>14</v>
      </c>
      <c r="CU128" s="191">
        <v>0</v>
      </c>
      <c r="CV128" s="191">
        <v>0</v>
      </c>
      <c r="CW128" s="174">
        <v>43495</v>
      </c>
      <c r="CX128" s="189" t="s">
        <v>6330</v>
      </c>
      <c r="CY128" s="181">
        <v>264000</v>
      </c>
      <c r="CZ128" s="181" t="s">
        <v>6323</v>
      </c>
      <c r="DA128" s="181" t="s">
        <v>41</v>
      </c>
      <c r="DB128" s="181">
        <v>1</v>
      </c>
      <c r="DC128" s="181" t="s">
        <v>6325</v>
      </c>
      <c r="DD128" s="181" t="s">
        <v>6324</v>
      </c>
      <c r="DE128" s="187">
        <v>44388</v>
      </c>
      <c r="DF128" s="188" t="s">
        <v>6331</v>
      </c>
      <c r="DG128" s="173">
        <v>0</v>
      </c>
      <c r="DH128" s="191" t="s">
        <v>6315</v>
      </c>
      <c r="DI128" s="191" t="s">
        <v>41</v>
      </c>
      <c r="DJ128" s="191">
        <v>1</v>
      </c>
      <c r="DK128" s="191" t="s">
        <v>6029</v>
      </c>
      <c r="DL128" s="191" t="s">
        <v>6316</v>
      </c>
      <c r="DM128" s="174">
        <v>44388</v>
      </c>
      <c r="DN128" s="189" t="s">
        <v>6332</v>
      </c>
      <c r="DO128" s="181">
        <v>11129000</v>
      </c>
      <c r="DP128" s="189" t="s">
        <v>6315</v>
      </c>
      <c r="DQ128" s="189" t="s">
        <v>41</v>
      </c>
      <c r="DR128" s="189">
        <v>1</v>
      </c>
      <c r="DS128" s="189" t="s">
        <v>6108</v>
      </c>
      <c r="DT128" s="189" t="s">
        <v>6316</v>
      </c>
      <c r="DU128" s="190">
        <v>44388</v>
      </c>
      <c r="DV128" s="188" t="s">
        <v>6333</v>
      </c>
      <c r="DW128" s="173">
        <v>264000</v>
      </c>
      <c r="DX128" s="191" t="s">
        <v>6323</v>
      </c>
      <c r="DY128" s="191" t="s">
        <v>41</v>
      </c>
      <c r="DZ128" s="191">
        <v>1</v>
      </c>
      <c r="EA128" s="191" t="s">
        <v>6325</v>
      </c>
      <c r="EB128" s="191" t="s">
        <v>6324</v>
      </c>
      <c r="EC128" s="174">
        <v>44388</v>
      </c>
      <c r="ED128" s="189" t="s">
        <v>6335</v>
      </c>
      <c r="EE128" s="181">
        <v>0</v>
      </c>
      <c r="EF128" s="189" t="s">
        <v>6323</v>
      </c>
      <c r="EG128" s="189" t="s">
        <v>21</v>
      </c>
      <c r="EH128" s="189">
        <v>2</v>
      </c>
      <c r="EI128" s="189" t="s">
        <v>6334</v>
      </c>
      <c r="EJ128" s="189" t="s">
        <v>6324</v>
      </c>
      <c r="EK128" s="190">
        <v>44388</v>
      </c>
      <c r="EL128" s="188" t="s">
        <v>6336</v>
      </c>
      <c r="EM128" s="173">
        <v>0</v>
      </c>
      <c r="EN128" s="191" t="s">
        <v>6323</v>
      </c>
      <c r="EO128" s="191" t="s">
        <v>21</v>
      </c>
      <c r="EP128" s="191">
        <v>2</v>
      </c>
      <c r="EQ128" s="191" t="s">
        <v>6334</v>
      </c>
      <c r="ER128" s="191" t="s">
        <v>6324</v>
      </c>
      <c r="ES128" s="174">
        <v>44388</v>
      </c>
      <c r="ET128" s="189" t="s">
        <v>6329</v>
      </c>
      <c r="EU128" s="189">
        <v>14</v>
      </c>
      <c r="EV128" s="189" t="s">
        <v>6024</v>
      </c>
      <c r="EW128" s="189" t="s">
        <v>21</v>
      </c>
      <c r="EX128" s="189">
        <v>2</v>
      </c>
      <c r="EY128" s="189" t="s">
        <v>6134</v>
      </c>
      <c r="EZ128" s="189" t="s">
        <v>2260</v>
      </c>
      <c r="FA128" s="190">
        <v>44388</v>
      </c>
      <c r="FB128" s="188" t="s">
        <v>6338</v>
      </c>
      <c r="FC128" s="191">
        <v>2</v>
      </c>
      <c r="FD128" s="191" t="s">
        <v>14</v>
      </c>
      <c r="FE128" s="191" t="s">
        <v>21</v>
      </c>
      <c r="FF128" s="191">
        <v>2</v>
      </c>
      <c r="FG128" s="191" t="s">
        <v>6337</v>
      </c>
      <c r="FH128" s="191" t="s">
        <v>14</v>
      </c>
      <c r="FI128" s="174">
        <v>44388</v>
      </c>
      <c r="FJ128" s="188" t="s">
        <v>163</v>
      </c>
      <c r="FK128" s="189" t="s">
        <v>14</v>
      </c>
      <c r="FL128" s="189">
        <v>0</v>
      </c>
      <c r="FM128" s="189" t="s">
        <v>14</v>
      </c>
      <c r="FN128" s="189" t="s">
        <v>14</v>
      </c>
      <c r="FO128" s="189">
        <v>0</v>
      </c>
      <c r="FP128" s="181">
        <v>0</v>
      </c>
      <c r="FQ128" s="182">
        <v>43495</v>
      </c>
      <c r="FR128" s="188" t="s">
        <v>164</v>
      </c>
      <c r="FS128" s="191" t="s">
        <v>14</v>
      </c>
      <c r="FT128" s="191">
        <v>0</v>
      </c>
      <c r="FU128" s="191" t="s">
        <v>14</v>
      </c>
      <c r="FV128" s="191" t="s">
        <v>14</v>
      </c>
      <c r="FW128" s="191">
        <v>0</v>
      </c>
      <c r="FX128" s="191">
        <v>0</v>
      </c>
      <c r="FY128" s="174">
        <v>43495</v>
      </c>
      <c r="FZ128" s="189" t="s">
        <v>4325</v>
      </c>
      <c r="GA128" s="189">
        <v>0</v>
      </c>
      <c r="GB128" s="189" t="s">
        <v>4078</v>
      </c>
      <c r="GC128" s="189" t="s">
        <v>21</v>
      </c>
      <c r="GD128" s="189">
        <v>2</v>
      </c>
      <c r="GE128" s="189" t="s">
        <v>14</v>
      </c>
      <c r="GF128" s="189" t="s">
        <v>14</v>
      </c>
      <c r="GG128" s="190">
        <v>44347</v>
      </c>
      <c r="GH128" s="188" t="s">
        <v>4331</v>
      </c>
      <c r="GI128" s="191">
        <v>1</v>
      </c>
      <c r="GJ128" s="191" t="s">
        <v>4078</v>
      </c>
      <c r="GK128" s="191" t="s">
        <v>21</v>
      </c>
      <c r="GL128" s="191">
        <v>2</v>
      </c>
      <c r="GM128" s="191" t="s">
        <v>14</v>
      </c>
      <c r="GN128" s="191" t="s">
        <v>14</v>
      </c>
      <c r="GO128" s="174">
        <v>44347</v>
      </c>
      <c r="GP128" s="189" t="s">
        <v>4326</v>
      </c>
      <c r="GQ128" s="189">
        <v>0</v>
      </c>
      <c r="GR128" s="189" t="s">
        <v>4078</v>
      </c>
      <c r="GS128" s="189" t="s">
        <v>21</v>
      </c>
      <c r="GT128" s="189">
        <v>2</v>
      </c>
      <c r="GU128" s="189" t="s">
        <v>14</v>
      </c>
      <c r="GV128" s="189" t="s">
        <v>14</v>
      </c>
      <c r="GW128" s="190">
        <v>44347</v>
      </c>
      <c r="GX128" s="188" t="s">
        <v>4332</v>
      </c>
      <c r="GY128" s="191">
        <v>0</v>
      </c>
      <c r="GZ128" s="191" t="s">
        <v>4078</v>
      </c>
      <c r="HA128" s="191" t="s">
        <v>21</v>
      </c>
      <c r="HB128" s="191">
        <v>2</v>
      </c>
      <c r="HC128" s="191" t="s">
        <v>14</v>
      </c>
      <c r="HD128" s="191" t="s">
        <v>14</v>
      </c>
      <c r="HE128" s="174">
        <v>44347</v>
      </c>
      <c r="HF128" s="189" t="s">
        <v>4324</v>
      </c>
      <c r="HG128" s="189">
        <v>0</v>
      </c>
      <c r="HH128" s="189" t="s">
        <v>4078</v>
      </c>
      <c r="HI128" s="189" t="s">
        <v>21</v>
      </c>
      <c r="HJ128" s="189">
        <v>2</v>
      </c>
      <c r="HK128" s="189" t="s">
        <v>14</v>
      </c>
      <c r="HL128" s="189" t="s">
        <v>14</v>
      </c>
      <c r="HM128" s="190">
        <v>44347</v>
      </c>
      <c r="HN128" s="188" t="s">
        <v>4330</v>
      </c>
      <c r="HO128" s="191">
        <v>1</v>
      </c>
      <c r="HP128" s="191" t="s">
        <v>4078</v>
      </c>
      <c r="HQ128" s="191" t="s">
        <v>21</v>
      </c>
      <c r="HR128" s="191">
        <v>2</v>
      </c>
      <c r="HS128" s="191" t="s">
        <v>14</v>
      </c>
      <c r="HT128" s="191" t="s">
        <v>14</v>
      </c>
      <c r="HU128" s="174">
        <v>44347</v>
      </c>
      <c r="HV128" s="189" t="s">
        <v>4327</v>
      </c>
      <c r="HW128" s="189">
        <v>0</v>
      </c>
      <c r="HX128" s="189" t="s">
        <v>4078</v>
      </c>
      <c r="HY128" s="189" t="s">
        <v>21</v>
      </c>
      <c r="HZ128" s="189">
        <v>2</v>
      </c>
      <c r="IA128" s="189" t="s">
        <v>14</v>
      </c>
      <c r="IB128" s="189" t="s">
        <v>14</v>
      </c>
      <c r="IC128" s="190">
        <v>44347</v>
      </c>
      <c r="ID128" s="188" t="s">
        <v>4329</v>
      </c>
      <c r="IE128" s="191">
        <v>0</v>
      </c>
      <c r="IF128" s="191" t="s">
        <v>4078</v>
      </c>
      <c r="IG128" s="191" t="s">
        <v>21</v>
      </c>
      <c r="IH128" s="191">
        <v>2</v>
      </c>
      <c r="II128" s="191" t="s">
        <v>14</v>
      </c>
      <c r="IJ128" s="191" t="s">
        <v>14</v>
      </c>
      <c r="IK128" s="174">
        <v>44347</v>
      </c>
      <c r="IL128" s="189" t="s">
        <v>4328</v>
      </c>
      <c r="IM128" s="189">
        <v>0</v>
      </c>
      <c r="IN128" s="189" t="s">
        <v>4078</v>
      </c>
      <c r="IO128" s="189" t="s">
        <v>21</v>
      </c>
      <c r="IP128" s="189">
        <v>2</v>
      </c>
      <c r="IQ128" s="189" t="s">
        <v>14</v>
      </c>
      <c r="IR128" s="189" t="s">
        <v>14</v>
      </c>
      <c r="IS128" s="190">
        <v>44347</v>
      </c>
    </row>
    <row r="129" spans="1:253" s="179" customFormat="1" ht="12.75" customHeight="1" x14ac:dyDescent="0.2">
      <c r="A129" s="179" t="s">
        <v>1614</v>
      </c>
      <c r="B129" s="179" t="s">
        <v>7685</v>
      </c>
      <c r="C129" s="179" t="s">
        <v>1615</v>
      </c>
      <c r="D129" s="179" t="s">
        <v>1616</v>
      </c>
      <c r="E129" s="179" t="s">
        <v>7403</v>
      </c>
      <c r="F129" s="179" t="s">
        <v>1629</v>
      </c>
      <c r="G129" s="172">
        <v>40185000</v>
      </c>
      <c r="H129" s="173" t="s">
        <v>1626</v>
      </c>
      <c r="I129" s="173" t="s">
        <v>21</v>
      </c>
      <c r="J129" s="173">
        <v>2</v>
      </c>
      <c r="K129" s="173" t="s">
        <v>1628</v>
      </c>
      <c r="L129" s="173" t="s">
        <v>1627</v>
      </c>
      <c r="M129" s="174">
        <v>43798</v>
      </c>
      <c r="N129" s="183" t="s">
        <v>1625</v>
      </c>
      <c r="O129" s="175">
        <v>66662</v>
      </c>
      <c r="P129" s="175" t="s">
        <v>1622</v>
      </c>
      <c r="Q129" s="175" t="s">
        <v>59</v>
      </c>
      <c r="R129" s="175">
        <v>3</v>
      </c>
      <c r="S129" s="175" t="s">
        <v>1624</v>
      </c>
      <c r="T129" s="175" t="s">
        <v>1623</v>
      </c>
      <c r="U129" s="176">
        <v>43798</v>
      </c>
      <c r="V129" s="183" t="s">
        <v>2065</v>
      </c>
      <c r="W129" s="173">
        <v>7440000</v>
      </c>
      <c r="X129" s="173" t="s">
        <v>2030</v>
      </c>
      <c r="Y129" s="173" t="s">
        <v>21</v>
      </c>
      <c r="Z129" s="173">
        <v>2</v>
      </c>
      <c r="AA129" s="173" t="s">
        <v>2064</v>
      </c>
      <c r="AB129" s="173" t="s">
        <v>2063</v>
      </c>
      <c r="AC129" s="174">
        <v>43987</v>
      </c>
      <c r="AD129" s="183" t="s">
        <v>2591</v>
      </c>
      <c r="AE129" s="181">
        <v>1435000</v>
      </c>
      <c r="AF129" s="181" t="s">
        <v>2588</v>
      </c>
      <c r="AG129" s="181" t="s">
        <v>21</v>
      </c>
      <c r="AH129" s="181">
        <v>2</v>
      </c>
      <c r="AI129" s="181" t="s">
        <v>2590</v>
      </c>
      <c r="AJ129" s="181" t="s">
        <v>2589</v>
      </c>
      <c r="AK129" s="182">
        <v>44164</v>
      </c>
      <c r="AL129" s="183" t="s">
        <v>2594</v>
      </c>
      <c r="AM129" s="173">
        <v>1435000</v>
      </c>
      <c r="AN129" s="173" t="s">
        <v>2592</v>
      </c>
      <c r="AO129" s="173" t="s">
        <v>21</v>
      </c>
      <c r="AP129" s="173">
        <v>2</v>
      </c>
      <c r="AQ129" s="173" t="s">
        <v>2593</v>
      </c>
      <c r="AR129" s="173" t="s">
        <v>2589</v>
      </c>
      <c r="AS129" s="174">
        <v>44164</v>
      </c>
      <c r="AT129" s="184" t="s">
        <v>1621</v>
      </c>
      <c r="AU129" s="181" t="s">
        <v>14</v>
      </c>
      <c r="AV129" s="181" t="s">
        <v>14</v>
      </c>
      <c r="AW129" s="181" t="s">
        <v>14</v>
      </c>
      <c r="AX129" s="181" t="s">
        <v>14</v>
      </c>
      <c r="AY129" s="181" t="s">
        <v>1290</v>
      </c>
      <c r="AZ129" s="181" t="s">
        <v>14</v>
      </c>
      <c r="BA129" s="182">
        <v>43798</v>
      </c>
      <c r="BB129" s="183" t="s">
        <v>1620</v>
      </c>
      <c r="BC129" s="173" t="s">
        <v>14</v>
      </c>
      <c r="BD129" s="173" t="s">
        <v>14</v>
      </c>
      <c r="BE129" s="173" t="s">
        <v>14</v>
      </c>
      <c r="BF129" s="173" t="s">
        <v>14</v>
      </c>
      <c r="BG129" s="173" t="s">
        <v>1290</v>
      </c>
      <c r="BH129" s="173" t="s">
        <v>14</v>
      </c>
      <c r="BI129" s="174">
        <v>43798</v>
      </c>
      <c r="BJ129" s="184" t="s">
        <v>2062</v>
      </c>
      <c r="BK129" s="184" t="s">
        <v>14</v>
      </c>
      <c r="BL129" s="184" t="s">
        <v>14</v>
      </c>
      <c r="BM129" s="184" t="s">
        <v>14</v>
      </c>
      <c r="BN129" s="184" t="s">
        <v>14</v>
      </c>
      <c r="BO129" s="184" t="s">
        <v>2061</v>
      </c>
      <c r="BP129" s="181" t="s">
        <v>14</v>
      </c>
      <c r="BQ129" s="185">
        <v>43987</v>
      </c>
      <c r="BR129" s="183" t="s">
        <v>1617</v>
      </c>
      <c r="BS129" s="177" t="s">
        <v>14</v>
      </c>
      <c r="BT129" s="177" t="s">
        <v>14</v>
      </c>
      <c r="BU129" s="177" t="s">
        <v>14</v>
      </c>
      <c r="BV129" s="177" t="s">
        <v>14</v>
      </c>
      <c r="BW129" s="177" t="s">
        <v>1290</v>
      </c>
      <c r="BX129" s="177" t="s">
        <v>14</v>
      </c>
      <c r="BY129" s="174">
        <v>43798</v>
      </c>
      <c r="BZ129" s="184" t="s">
        <v>1618</v>
      </c>
      <c r="CA129" s="184" t="s">
        <v>14</v>
      </c>
      <c r="CB129" s="184" t="s">
        <v>14</v>
      </c>
      <c r="CC129" s="184" t="s">
        <v>14</v>
      </c>
      <c r="CD129" s="184" t="s">
        <v>14</v>
      </c>
      <c r="CE129" s="184" t="s">
        <v>1290</v>
      </c>
      <c r="CF129" s="184" t="s">
        <v>14</v>
      </c>
      <c r="CG129" s="185">
        <v>43798</v>
      </c>
      <c r="CH129" s="183" t="s">
        <v>8149</v>
      </c>
      <c r="CI129" s="184" t="e">
        <v>#N/A</v>
      </c>
      <c r="CJ129" s="184" t="e">
        <v>#N/A</v>
      </c>
      <c r="CK129" s="184" t="e">
        <v>#N/A</v>
      </c>
      <c r="CL129" s="184" t="e">
        <v>#N/A</v>
      </c>
      <c r="CM129" s="184" t="e">
        <v>#N/A</v>
      </c>
      <c r="CN129" s="184" t="e">
        <v>#N/A</v>
      </c>
      <c r="CO129" s="186" t="e">
        <v>#N/A</v>
      </c>
      <c r="CP129" s="184" t="s">
        <v>1619</v>
      </c>
      <c r="CQ129" s="177" t="s">
        <v>14</v>
      </c>
      <c r="CR129" s="177" t="s">
        <v>14</v>
      </c>
      <c r="CS129" s="177" t="s">
        <v>14</v>
      </c>
      <c r="CT129" s="177" t="s">
        <v>14</v>
      </c>
      <c r="CU129" s="177" t="s">
        <v>1290</v>
      </c>
      <c r="CV129" s="177" t="s">
        <v>14</v>
      </c>
      <c r="CW129" s="174">
        <v>43798</v>
      </c>
      <c r="CX129" s="184" t="s">
        <v>2241</v>
      </c>
      <c r="CY129" s="181">
        <v>1429000</v>
      </c>
      <c r="CZ129" s="181" t="s">
        <v>2235</v>
      </c>
      <c r="DA129" s="181" t="s">
        <v>21</v>
      </c>
      <c r="DB129" s="181">
        <v>2</v>
      </c>
      <c r="DC129" s="181" t="s">
        <v>2237</v>
      </c>
      <c r="DD129" s="181" t="s">
        <v>2236</v>
      </c>
      <c r="DE129" s="187">
        <v>44064</v>
      </c>
      <c r="DF129" s="183" t="s">
        <v>2239</v>
      </c>
      <c r="DG129" s="173">
        <v>6011000</v>
      </c>
      <c r="DH129" s="177" t="s">
        <v>2235</v>
      </c>
      <c r="DI129" s="177" t="s">
        <v>21</v>
      </c>
      <c r="DJ129" s="177">
        <v>2</v>
      </c>
      <c r="DK129" s="177" t="s">
        <v>2237</v>
      </c>
      <c r="DL129" s="177" t="s">
        <v>2236</v>
      </c>
      <c r="DM129" s="174">
        <v>44064</v>
      </c>
      <c r="DN129" s="184" t="s">
        <v>2243</v>
      </c>
      <c r="DO129" s="181">
        <v>0</v>
      </c>
      <c r="DP129" s="184" t="s">
        <v>2235</v>
      </c>
      <c r="DQ129" s="184" t="s">
        <v>21</v>
      </c>
      <c r="DR129" s="184">
        <v>2</v>
      </c>
      <c r="DS129" s="184" t="s">
        <v>2237</v>
      </c>
      <c r="DT129" s="184" t="s">
        <v>2236</v>
      </c>
      <c r="DU129" s="185">
        <v>44064</v>
      </c>
      <c r="DV129" s="183" t="s">
        <v>2240</v>
      </c>
      <c r="DW129" s="173">
        <v>1429000</v>
      </c>
      <c r="DX129" s="177" t="s">
        <v>2235</v>
      </c>
      <c r="DY129" s="177" t="s">
        <v>21</v>
      </c>
      <c r="DZ129" s="177">
        <v>2</v>
      </c>
      <c r="EA129" s="177" t="s">
        <v>2237</v>
      </c>
      <c r="EB129" s="177" t="s">
        <v>2236</v>
      </c>
      <c r="EC129" s="174">
        <v>44064</v>
      </c>
      <c r="ED129" s="184" t="s">
        <v>2242</v>
      </c>
      <c r="EE129" s="181">
        <v>0</v>
      </c>
      <c r="EF129" s="184" t="s">
        <v>2235</v>
      </c>
      <c r="EG129" s="184" t="s">
        <v>21</v>
      </c>
      <c r="EH129" s="184">
        <v>2</v>
      </c>
      <c r="EI129" s="184" t="s">
        <v>2237</v>
      </c>
      <c r="EJ129" s="184" t="s">
        <v>2236</v>
      </c>
      <c r="EK129" s="185">
        <v>44064</v>
      </c>
      <c r="EL129" s="183" t="s">
        <v>2238</v>
      </c>
      <c r="EM129" s="173">
        <v>0</v>
      </c>
      <c r="EN129" s="177" t="s">
        <v>2235</v>
      </c>
      <c r="EO129" s="177" t="s">
        <v>21</v>
      </c>
      <c r="EP129" s="177">
        <v>2</v>
      </c>
      <c r="EQ129" s="177" t="s">
        <v>2237</v>
      </c>
      <c r="ER129" s="177" t="s">
        <v>2236</v>
      </c>
      <c r="ES129" s="174">
        <v>44064</v>
      </c>
      <c r="ET129" s="184" t="s">
        <v>2587</v>
      </c>
      <c r="EU129" s="184">
        <v>146</v>
      </c>
      <c r="EV129" s="184" t="s">
        <v>2585</v>
      </c>
      <c r="EW129" s="184" t="s">
        <v>21</v>
      </c>
      <c r="EX129" s="184">
        <v>2</v>
      </c>
      <c r="EY129" s="184" t="s">
        <v>2586</v>
      </c>
      <c r="EZ129" s="184" t="s">
        <v>2260</v>
      </c>
      <c r="FA129" s="185">
        <v>44164</v>
      </c>
      <c r="FB129" s="183" t="s">
        <v>2206</v>
      </c>
      <c r="FC129" s="177">
        <v>2</v>
      </c>
      <c r="FD129" s="177" t="s">
        <v>2203</v>
      </c>
      <c r="FE129" s="177" t="s">
        <v>21</v>
      </c>
      <c r="FF129" s="177">
        <v>2</v>
      </c>
      <c r="FG129" s="177" t="s">
        <v>2205</v>
      </c>
      <c r="FH129" s="177" t="s">
        <v>2204</v>
      </c>
      <c r="FI129" s="174">
        <v>44039</v>
      </c>
      <c r="FJ129" s="183" t="s">
        <v>8150</v>
      </c>
      <c r="FK129" s="184" t="e">
        <v>#N/A</v>
      </c>
      <c r="FL129" s="184" t="e">
        <v>#N/A</v>
      </c>
      <c r="FM129" s="184" t="e">
        <v>#N/A</v>
      </c>
      <c r="FN129" s="184" t="e">
        <v>#N/A</v>
      </c>
      <c r="FO129" s="184" t="e">
        <v>#N/A</v>
      </c>
      <c r="FP129" s="181" t="e">
        <v>#N/A</v>
      </c>
      <c r="FQ129" s="182" t="e">
        <v>#N/A</v>
      </c>
      <c r="FR129" s="183" t="s">
        <v>8151</v>
      </c>
      <c r="FS129" s="177" t="e">
        <v>#N/A</v>
      </c>
      <c r="FT129" s="177" t="e">
        <v>#N/A</v>
      </c>
      <c r="FU129" s="177" t="e">
        <v>#N/A</v>
      </c>
      <c r="FV129" s="177" t="e">
        <v>#N/A</v>
      </c>
      <c r="FW129" s="177" t="e">
        <v>#N/A</v>
      </c>
      <c r="FX129" s="177" t="e">
        <v>#N/A</v>
      </c>
      <c r="FY129" s="174" t="e">
        <v>#N/A</v>
      </c>
      <c r="FZ129" s="184" t="s">
        <v>5216</v>
      </c>
      <c r="GA129" s="184">
        <v>2</v>
      </c>
      <c r="GB129" s="184" t="s">
        <v>4078</v>
      </c>
      <c r="GC129" s="184" t="s">
        <v>21</v>
      </c>
      <c r="GD129" s="184">
        <v>2</v>
      </c>
      <c r="GE129" s="184" t="s">
        <v>14</v>
      </c>
      <c r="GF129" s="184" t="s">
        <v>14</v>
      </c>
      <c r="GG129" s="185">
        <v>44358</v>
      </c>
      <c r="GH129" s="183" t="s">
        <v>5222</v>
      </c>
      <c r="GI129" s="177">
        <v>1</v>
      </c>
      <c r="GJ129" s="177" t="s">
        <v>4078</v>
      </c>
      <c r="GK129" s="177" t="s">
        <v>21</v>
      </c>
      <c r="GL129" s="177">
        <v>2</v>
      </c>
      <c r="GM129" s="177" t="s">
        <v>14</v>
      </c>
      <c r="GN129" s="177" t="s">
        <v>14</v>
      </c>
      <c r="GO129" s="174">
        <v>44358</v>
      </c>
      <c r="GP129" s="184" t="s">
        <v>5217</v>
      </c>
      <c r="GQ129" s="184">
        <v>1</v>
      </c>
      <c r="GR129" s="184" t="s">
        <v>4078</v>
      </c>
      <c r="GS129" s="184" t="s">
        <v>21</v>
      </c>
      <c r="GT129" s="184">
        <v>2</v>
      </c>
      <c r="GU129" s="184" t="s">
        <v>14</v>
      </c>
      <c r="GV129" s="184" t="s">
        <v>14</v>
      </c>
      <c r="GW129" s="185">
        <v>44358</v>
      </c>
      <c r="GX129" s="183" t="s">
        <v>5223</v>
      </c>
      <c r="GY129" s="177">
        <v>0</v>
      </c>
      <c r="GZ129" s="177" t="s">
        <v>4078</v>
      </c>
      <c r="HA129" s="177" t="s">
        <v>21</v>
      </c>
      <c r="HB129" s="177">
        <v>2</v>
      </c>
      <c r="HC129" s="177" t="s">
        <v>14</v>
      </c>
      <c r="HD129" s="177" t="s">
        <v>14</v>
      </c>
      <c r="HE129" s="174">
        <v>44358</v>
      </c>
      <c r="HF129" s="184" t="s">
        <v>5215</v>
      </c>
      <c r="HG129" s="184">
        <v>0</v>
      </c>
      <c r="HH129" s="184" t="s">
        <v>4078</v>
      </c>
      <c r="HI129" s="184" t="s">
        <v>21</v>
      </c>
      <c r="HJ129" s="184">
        <v>2</v>
      </c>
      <c r="HK129" s="184" t="s">
        <v>14</v>
      </c>
      <c r="HL129" s="184" t="s">
        <v>14</v>
      </c>
      <c r="HM129" s="185">
        <v>44358</v>
      </c>
      <c r="HN129" s="183" t="s">
        <v>5221</v>
      </c>
      <c r="HO129" s="177">
        <v>2</v>
      </c>
      <c r="HP129" s="177" t="s">
        <v>4078</v>
      </c>
      <c r="HQ129" s="177" t="s">
        <v>21</v>
      </c>
      <c r="HR129" s="177">
        <v>2</v>
      </c>
      <c r="HS129" s="177" t="s">
        <v>14</v>
      </c>
      <c r="HT129" s="177" t="s">
        <v>14</v>
      </c>
      <c r="HU129" s="174">
        <v>44358</v>
      </c>
      <c r="HV129" s="184" t="s">
        <v>5218</v>
      </c>
      <c r="HW129" s="184">
        <v>0</v>
      </c>
      <c r="HX129" s="184" t="s">
        <v>4078</v>
      </c>
      <c r="HY129" s="184" t="s">
        <v>21</v>
      </c>
      <c r="HZ129" s="184">
        <v>2</v>
      </c>
      <c r="IA129" s="184" t="s">
        <v>14</v>
      </c>
      <c r="IB129" s="184" t="s">
        <v>14</v>
      </c>
      <c r="IC129" s="185">
        <v>44358</v>
      </c>
      <c r="ID129" s="183" t="s">
        <v>5220</v>
      </c>
      <c r="IE129" s="177">
        <v>0</v>
      </c>
      <c r="IF129" s="177" t="s">
        <v>4078</v>
      </c>
      <c r="IG129" s="177" t="s">
        <v>21</v>
      </c>
      <c r="IH129" s="177">
        <v>2</v>
      </c>
      <c r="II129" s="177" t="s">
        <v>14</v>
      </c>
      <c r="IJ129" s="177" t="s">
        <v>14</v>
      </c>
      <c r="IK129" s="174">
        <v>44358</v>
      </c>
      <c r="IL129" s="184" t="s">
        <v>5219</v>
      </c>
      <c r="IM129" s="184">
        <v>3</v>
      </c>
      <c r="IN129" s="184" t="s">
        <v>4078</v>
      </c>
      <c r="IO129" s="184" t="s">
        <v>21</v>
      </c>
      <c r="IP129" s="184">
        <v>2</v>
      </c>
      <c r="IQ129" s="184" t="s">
        <v>14</v>
      </c>
      <c r="IR129" s="184" t="s">
        <v>14</v>
      </c>
      <c r="IS129" s="185">
        <v>44358</v>
      </c>
    </row>
    <row r="130" spans="1:253" s="179" customFormat="1" ht="12.75" customHeight="1" x14ac:dyDescent="0.2">
      <c r="A130" s="179" t="s">
        <v>873</v>
      </c>
      <c r="B130" s="179" t="s">
        <v>7677</v>
      </c>
      <c r="C130" s="179" t="s">
        <v>874</v>
      </c>
      <c r="D130" s="179" t="s">
        <v>875</v>
      </c>
      <c r="E130" s="179" t="s">
        <v>7404</v>
      </c>
      <c r="F130" s="179" t="s">
        <v>886</v>
      </c>
      <c r="G130" s="172">
        <v>42074000</v>
      </c>
      <c r="H130" s="173" t="s">
        <v>883</v>
      </c>
      <c r="I130" s="173" t="s">
        <v>41</v>
      </c>
      <c r="J130" s="173">
        <v>1</v>
      </c>
      <c r="K130" s="173" t="s">
        <v>885</v>
      </c>
      <c r="L130" s="173" t="s">
        <v>884</v>
      </c>
      <c r="M130" s="174">
        <v>43511</v>
      </c>
      <c r="N130" s="188" t="s">
        <v>881</v>
      </c>
      <c r="O130" s="175">
        <v>53206</v>
      </c>
      <c r="P130" s="175" t="s">
        <v>878</v>
      </c>
      <c r="Q130" s="175" t="s">
        <v>21</v>
      </c>
      <c r="R130" s="175">
        <v>2</v>
      </c>
      <c r="S130" s="175" t="s">
        <v>880</v>
      </c>
      <c r="T130" s="175" t="s">
        <v>879</v>
      </c>
      <c r="U130" s="176">
        <v>43511</v>
      </c>
      <c r="V130" s="188" t="s">
        <v>1959</v>
      </c>
      <c r="W130" s="173">
        <v>6309000</v>
      </c>
      <c r="X130" s="173" t="s">
        <v>1956</v>
      </c>
      <c r="Y130" s="173" t="s">
        <v>41</v>
      </c>
      <c r="Z130" s="173">
        <v>1</v>
      </c>
      <c r="AA130" s="173" t="s">
        <v>1958</v>
      </c>
      <c r="AB130" s="173" t="s">
        <v>1957</v>
      </c>
      <c r="AC130" s="174">
        <v>43920</v>
      </c>
      <c r="AD130" s="188" t="s">
        <v>1955</v>
      </c>
      <c r="AE130" s="181">
        <v>5400000</v>
      </c>
      <c r="AF130" s="181" t="s">
        <v>1949</v>
      </c>
      <c r="AG130" s="181" t="s">
        <v>41</v>
      </c>
      <c r="AH130" s="181">
        <v>1</v>
      </c>
      <c r="AI130" s="181" t="s">
        <v>1954</v>
      </c>
      <c r="AJ130" s="181" t="s">
        <v>1950</v>
      </c>
      <c r="AK130" s="182">
        <v>43920</v>
      </c>
      <c r="AL130" s="188" t="s">
        <v>3505</v>
      </c>
      <c r="AM130" s="173">
        <v>1458000</v>
      </c>
      <c r="AN130" s="173" t="s">
        <v>3502</v>
      </c>
      <c r="AO130" s="173" t="s">
        <v>21</v>
      </c>
      <c r="AP130" s="173">
        <v>2</v>
      </c>
      <c r="AQ130" s="173" t="s">
        <v>3504</v>
      </c>
      <c r="AR130" s="173" t="s">
        <v>3503</v>
      </c>
      <c r="AS130" s="174">
        <v>44270</v>
      </c>
      <c r="AT130" s="189" t="s">
        <v>1749</v>
      </c>
      <c r="AU130" s="181" t="s">
        <v>14</v>
      </c>
      <c r="AV130" s="181" t="s">
        <v>14</v>
      </c>
      <c r="AW130" s="181" t="s">
        <v>14</v>
      </c>
      <c r="AX130" s="181" t="s">
        <v>14</v>
      </c>
      <c r="AY130" s="181" t="s">
        <v>14</v>
      </c>
      <c r="AZ130" s="181" t="s">
        <v>14</v>
      </c>
      <c r="BA130" s="182">
        <v>43859</v>
      </c>
      <c r="BB130" s="188" t="s">
        <v>1953</v>
      </c>
      <c r="BC130" s="173" t="s">
        <v>14</v>
      </c>
      <c r="BD130" s="173" t="s">
        <v>14</v>
      </c>
      <c r="BE130" s="173" t="s">
        <v>14</v>
      </c>
      <c r="BF130" s="173" t="s">
        <v>14</v>
      </c>
      <c r="BG130" s="173" t="s">
        <v>14</v>
      </c>
      <c r="BH130" s="173" t="s">
        <v>14</v>
      </c>
      <c r="BI130" s="174">
        <v>43920</v>
      </c>
      <c r="BJ130" s="189" t="s">
        <v>3835</v>
      </c>
      <c r="BK130" s="189">
        <v>3</v>
      </c>
      <c r="BL130" s="189" t="s">
        <v>3833</v>
      </c>
      <c r="BM130" s="189" t="s">
        <v>21</v>
      </c>
      <c r="BN130" s="189">
        <v>2</v>
      </c>
      <c r="BO130" s="189" t="s">
        <v>3834</v>
      </c>
      <c r="BP130" s="181" t="s">
        <v>2260</v>
      </c>
      <c r="BQ130" s="190">
        <v>44286</v>
      </c>
      <c r="BR130" s="188" t="s">
        <v>876</v>
      </c>
      <c r="BS130" s="191" t="s">
        <v>14</v>
      </c>
      <c r="BT130" s="191">
        <v>0</v>
      </c>
      <c r="BU130" s="191" t="s">
        <v>21</v>
      </c>
      <c r="BV130" s="191">
        <v>2</v>
      </c>
      <c r="BW130" s="191">
        <v>0</v>
      </c>
      <c r="BX130" s="191">
        <v>0</v>
      </c>
      <c r="BY130" s="174">
        <v>43511</v>
      </c>
      <c r="BZ130" s="189" t="s">
        <v>877</v>
      </c>
      <c r="CA130" s="189" t="s">
        <v>14</v>
      </c>
      <c r="CB130" s="189">
        <v>0</v>
      </c>
      <c r="CC130" s="189" t="s">
        <v>14</v>
      </c>
      <c r="CD130" s="189" t="s">
        <v>14</v>
      </c>
      <c r="CE130" s="189">
        <v>0</v>
      </c>
      <c r="CF130" s="189">
        <v>0</v>
      </c>
      <c r="CG130" s="190">
        <v>43511</v>
      </c>
      <c r="CH130" s="188" t="s">
        <v>8152</v>
      </c>
      <c r="CI130" s="189" t="e">
        <v>#N/A</v>
      </c>
      <c r="CJ130" s="189" t="e">
        <v>#N/A</v>
      </c>
      <c r="CK130" s="189" t="e">
        <v>#N/A</v>
      </c>
      <c r="CL130" s="189" t="e">
        <v>#N/A</v>
      </c>
      <c r="CM130" s="189" t="e">
        <v>#N/A</v>
      </c>
      <c r="CN130" s="189" t="e">
        <v>#N/A</v>
      </c>
      <c r="CO130" s="192" t="e">
        <v>#N/A</v>
      </c>
      <c r="CP130" s="189" t="s">
        <v>1446</v>
      </c>
      <c r="CQ130" s="191" t="s">
        <v>14</v>
      </c>
      <c r="CR130" s="191" t="s">
        <v>14</v>
      </c>
      <c r="CS130" s="191" t="s">
        <v>14</v>
      </c>
      <c r="CT130" s="191" t="s">
        <v>14</v>
      </c>
      <c r="CU130" s="191" t="s">
        <v>14</v>
      </c>
      <c r="CV130" s="191" t="s">
        <v>14</v>
      </c>
      <c r="CW130" s="174">
        <v>43787</v>
      </c>
      <c r="CX130" s="189" t="s">
        <v>3509</v>
      </c>
      <c r="CY130" s="181">
        <v>3400000</v>
      </c>
      <c r="CZ130" s="181" t="s">
        <v>3506</v>
      </c>
      <c r="DA130" s="181" t="s">
        <v>21</v>
      </c>
      <c r="DB130" s="181">
        <v>2</v>
      </c>
      <c r="DC130" s="181" t="s">
        <v>3508</v>
      </c>
      <c r="DD130" s="181" t="s">
        <v>3507</v>
      </c>
      <c r="DE130" s="187">
        <v>44270</v>
      </c>
      <c r="DF130" s="188" t="s">
        <v>3510</v>
      </c>
      <c r="DG130" s="173">
        <v>909000</v>
      </c>
      <c r="DH130" s="191" t="s">
        <v>3506</v>
      </c>
      <c r="DI130" s="191" t="s">
        <v>21</v>
      </c>
      <c r="DJ130" s="191">
        <v>2</v>
      </c>
      <c r="DK130" s="191" t="s">
        <v>3508</v>
      </c>
      <c r="DL130" s="191" t="s">
        <v>3507</v>
      </c>
      <c r="DM130" s="174">
        <v>44270</v>
      </c>
      <c r="DN130" s="189" t="s">
        <v>3511</v>
      </c>
      <c r="DO130" s="181">
        <v>2000000</v>
      </c>
      <c r="DP130" s="189" t="s">
        <v>3506</v>
      </c>
      <c r="DQ130" s="189" t="s">
        <v>21</v>
      </c>
      <c r="DR130" s="189">
        <v>2</v>
      </c>
      <c r="DS130" s="189" t="s">
        <v>3508</v>
      </c>
      <c r="DT130" s="189" t="s">
        <v>3507</v>
      </c>
      <c r="DU130" s="190">
        <v>44270</v>
      </c>
      <c r="DV130" s="188" t="s">
        <v>3512</v>
      </c>
      <c r="DW130" s="173">
        <v>1700000</v>
      </c>
      <c r="DX130" s="191" t="s">
        <v>3506</v>
      </c>
      <c r="DY130" s="191" t="s">
        <v>21</v>
      </c>
      <c r="DZ130" s="191">
        <v>2</v>
      </c>
      <c r="EA130" s="191" t="s">
        <v>3508</v>
      </c>
      <c r="EB130" s="191" t="s">
        <v>3507</v>
      </c>
      <c r="EC130" s="174">
        <v>44270</v>
      </c>
      <c r="ED130" s="189" t="s">
        <v>3513</v>
      </c>
      <c r="EE130" s="181">
        <v>1700000</v>
      </c>
      <c r="EF130" s="189" t="s">
        <v>3506</v>
      </c>
      <c r="EG130" s="189" t="s">
        <v>21</v>
      </c>
      <c r="EH130" s="189">
        <v>2</v>
      </c>
      <c r="EI130" s="189" t="s">
        <v>3508</v>
      </c>
      <c r="EJ130" s="189" t="s">
        <v>3507</v>
      </c>
      <c r="EK130" s="190">
        <v>44270</v>
      </c>
      <c r="EL130" s="188" t="s">
        <v>3514</v>
      </c>
      <c r="EM130" s="173">
        <v>0</v>
      </c>
      <c r="EN130" s="191" t="s">
        <v>3506</v>
      </c>
      <c r="EO130" s="191" t="s">
        <v>21</v>
      </c>
      <c r="EP130" s="191">
        <v>2</v>
      </c>
      <c r="EQ130" s="191" t="s">
        <v>3508</v>
      </c>
      <c r="ER130" s="191" t="s">
        <v>3507</v>
      </c>
      <c r="ES130" s="174">
        <v>44270</v>
      </c>
      <c r="ET130" s="189" t="s">
        <v>3837</v>
      </c>
      <c r="EU130" s="189">
        <v>49</v>
      </c>
      <c r="EV130" s="189" t="s">
        <v>3833</v>
      </c>
      <c r="EW130" s="189" t="s">
        <v>21</v>
      </c>
      <c r="EX130" s="189">
        <v>2</v>
      </c>
      <c r="EY130" s="189" t="s">
        <v>3836</v>
      </c>
      <c r="EZ130" s="189" t="s">
        <v>2260</v>
      </c>
      <c r="FA130" s="190">
        <v>44286</v>
      </c>
      <c r="FB130" s="188" t="s">
        <v>1952</v>
      </c>
      <c r="FC130" s="191">
        <v>3</v>
      </c>
      <c r="FD130" s="191" t="s">
        <v>1949</v>
      </c>
      <c r="FE130" s="191" t="s">
        <v>41</v>
      </c>
      <c r="FF130" s="191">
        <v>1</v>
      </c>
      <c r="FG130" s="191" t="s">
        <v>1951</v>
      </c>
      <c r="FH130" s="191" t="s">
        <v>1950</v>
      </c>
      <c r="FI130" s="174">
        <v>43920</v>
      </c>
      <c r="FJ130" s="188" t="s">
        <v>1960</v>
      </c>
      <c r="FK130" s="189" t="s">
        <v>14</v>
      </c>
      <c r="FL130" s="189" t="s">
        <v>14</v>
      </c>
      <c r="FM130" s="189" t="s">
        <v>14</v>
      </c>
      <c r="FN130" s="189" t="s">
        <v>14</v>
      </c>
      <c r="FO130" s="189" t="s">
        <v>14</v>
      </c>
      <c r="FP130" s="181" t="s">
        <v>14</v>
      </c>
      <c r="FQ130" s="182">
        <v>43920</v>
      </c>
      <c r="FR130" s="188" t="s">
        <v>882</v>
      </c>
      <c r="FS130" s="191" t="s">
        <v>14</v>
      </c>
      <c r="FT130" s="191">
        <v>0</v>
      </c>
      <c r="FU130" s="191" t="s">
        <v>21</v>
      </c>
      <c r="FV130" s="191">
        <v>2</v>
      </c>
      <c r="FW130" s="191">
        <v>0</v>
      </c>
      <c r="FX130" s="191">
        <v>0</v>
      </c>
      <c r="FY130" s="174">
        <v>43511</v>
      </c>
      <c r="FZ130" s="189" t="s">
        <v>4249</v>
      </c>
      <c r="GA130" s="189">
        <v>1</v>
      </c>
      <c r="GB130" s="189" t="s">
        <v>4078</v>
      </c>
      <c r="GC130" s="189" t="s">
        <v>21</v>
      </c>
      <c r="GD130" s="189">
        <v>2</v>
      </c>
      <c r="GE130" s="189" t="s">
        <v>14</v>
      </c>
      <c r="GF130" s="189" t="s">
        <v>14</v>
      </c>
      <c r="GG130" s="190">
        <v>44346</v>
      </c>
      <c r="GH130" s="188" t="s">
        <v>4255</v>
      </c>
      <c r="GI130" s="191">
        <v>3</v>
      </c>
      <c r="GJ130" s="191" t="s">
        <v>4078</v>
      </c>
      <c r="GK130" s="191" t="s">
        <v>21</v>
      </c>
      <c r="GL130" s="191">
        <v>2</v>
      </c>
      <c r="GM130" s="191" t="s">
        <v>14</v>
      </c>
      <c r="GN130" s="191" t="s">
        <v>14</v>
      </c>
      <c r="GO130" s="174">
        <v>44346</v>
      </c>
      <c r="GP130" s="189" t="s">
        <v>4250</v>
      </c>
      <c r="GQ130" s="189">
        <v>2</v>
      </c>
      <c r="GR130" s="189" t="s">
        <v>4078</v>
      </c>
      <c r="GS130" s="189" t="s">
        <v>21</v>
      </c>
      <c r="GT130" s="189">
        <v>2</v>
      </c>
      <c r="GU130" s="189" t="s">
        <v>14</v>
      </c>
      <c r="GV130" s="189" t="s">
        <v>14</v>
      </c>
      <c r="GW130" s="190">
        <v>44346</v>
      </c>
      <c r="GX130" s="188" t="s">
        <v>4256</v>
      </c>
      <c r="GY130" s="191">
        <v>0</v>
      </c>
      <c r="GZ130" s="191" t="s">
        <v>4078</v>
      </c>
      <c r="HA130" s="191" t="s">
        <v>21</v>
      </c>
      <c r="HB130" s="191">
        <v>2</v>
      </c>
      <c r="HC130" s="191" t="s">
        <v>14</v>
      </c>
      <c r="HD130" s="191" t="s">
        <v>14</v>
      </c>
      <c r="HE130" s="174">
        <v>44346</v>
      </c>
      <c r="HF130" s="189" t="s">
        <v>4248</v>
      </c>
      <c r="HG130" s="189">
        <v>0</v>
      </c>
      <c r="HH130" s="189" t="s">
        <v>4078</v>
      </c>
      <c r="HI130" s="189" t="s">
        <v>21</v>
      </c>
      <c r="HJ130" s="189">
        <v>2</v>
      </c>
      <c r="HK130" s="189" t="s">
        <v>14</v>
      </c>
      <c r="HL130" s="189" t="s">
        <v>14</v>
      </c>
      <c r="HM130" s="190">
        <v>44346</v>
      </c>
      <c r="HN130" s="188" t="s">
        <v>4254</v>
      </c>
      <c r="HO130" s="191">
        <v>2</v>
      </c>
      <c r="HP130" s="191" t="s">
        <v>4078</v>
      </c>
      <c r="HQ130" s="191" t="s">
        <v>21</v>
      </c>
      <c r="HR130" s="191">
        <v>2</v>
      </c>
      <c r="HS130" s="191" t="s">
        <v>14</v>
      </c>
      <c r="HT130" s="191" t="s">
        <v>14</v>
      </c>
      <c r="HU130" s="174">
        <v>44346</v>
      </c>
      <c r="HV130" s="189" t="s">
        <v>4251</v>
      </c>
      <c r="HW130" s="189">
        <v>1</v>
      </c>
      <c r="HX130" s="189" t="s">
        <v>4078</v>
      </c>
      <c r="HY130" s="189" t="s">
        <v>21</v>
      </c>
      <c r="HZ130" s="189">
        <v>2</v>
      </c>
      <c r="IA130" s="189" t="s">
        <v>14</v>
      </c>
      <c r="IB130" s="189" t="s">
        <v>14</v>
      </c>
      <c r="IC130" s="190">
        <v>44346</v>
      </c>
      <c r="ID130" s="188" t="s">
        <v>4253</v>
      </c>
      <c r="IE130" s="191">
        <v>3</v>
      </c>
      <c r="IF130" s="191" t="s">
        <v>4078</v>
      </c>
      <c r="IG130" s="191" t="s">
        <v>21</v>
      </c>
      <c r="IH130" s="191">
        <v>2</v>
      </c>
      <c r="II130" s="191" t="s">
        <v>14</v>
      </c>
      <c r="IJ130" s="191" t="s">
        <v>14</v>
      </c>
      <c r="IK130" s="174">
        <v>44346</v>
      </c>
      <c r="IL130" s="189" t="s">
        <v>4252</v>
      </c>
      <c r="IM130" s="189">
        <v>3</v>
      </c>
      <c r="IN130" s="189" t="s">
        <v>4078</v>
      </c>
      <c r="IO130" s="189" t="s">
        <v>21</v>
      </c>
      <c r="IP130" s="189">
        <v>2</v>
      </c>
      <c r="IQ130" s="189" t="s">
        <v>14</v>
      </c>
      <c r="IR130" s="189" t="s">
        <v>14</v>
      </c>
      <c r="IS130" s="190">
        <v>44346</v>
      </c>
    </row>
    <row r="131" spans="1:253" s="179" customFormat="1" ht="12.75" customHeight="1" x14ac:dyDescent="0.2">
      <c r="A131" s="179" t="s">
        <v>3864</v>
      </c>
      <c r="B131" s="179" t="s">
        <v>7905</v>
      </c>
      <c r="C131" s="179" t="s">
        <v>3865</v>
      </c>
      <c r="D131" s="179" t="s">
        <v>3866</v>
      </c>
      <c r="E131" s="179" t="s">
        <v>7411</v>
      </c>
      <c r="F131" s="179" t="s">
        <v>3870</v>
      </c>
      <c r="G131" s="172">
        <v>111000</v>
      </c>
      <c r="H131" s="173" t="s">
        <v>3867</v>
      </c>
      <c r="I131" s="173" t="s">
        <v>41</v>
      </c>
      <c r="J131" s="173">
        <v>1</v>
      </c>
      <c r="K131" s="173" t="s">
        <v>3869</v>
      </c>
      <c r="L131" s="173" t="s">
        <v>3868</v>
      </c>
      <c r="M131" s="174">
        <v>44313</v>
      </c>
      <c r="N131" s="183" t="s">
        <v>3874</v>
      </c>
      <c r="O131" s="175">
        <v>229</v>
      </c>
      <c r="P131" s="175" t="s">
        <v>3871</v>
      </c>
      <c r="Q131" s="175" t="s">
        <v>41</v>
      </c>
      <c r="R131" s="175">
        <v>1</v>
      </c>
      <c r="S131" s="175" t="s">
        <v>3873</v>
      </c>
      <c r="T131" s="175" t="s">
        <v>3872</v>
      </c>
      <c r="U131" s="176">
        <v>44313</v>
      </c>
      <c r="V131" s="183" t="s">
        <v>3878</v>
      </c>
      <c r="W131" s="173">
        <v>37000</v>
      </c>
      <c r="X131" s="173" t="s">
        <v>3875</v>
      </c>
      <c r="Y131" s="173" t="s">
        <v>21</v>
      </c>
      <c r="Z131" s="173">
        <v>2</v>
      </c>
      <c r="AA131" s="173" t="s">
        <v>3877</v>
      </c>
      <c r="AB131" s="173" t="s">
        <v>3876</v>
      </c>
      <c r="AC131" s="174">
        <v>44313</v>
      </c>
      <c r="AD131" s="183" t="s">
        <v>3882</v>
      </c>
      <c r="AE131" s="181">
        <v>20000</v>
      </c>
      <c r="AF131" s="181" t="s">
        <v>3879</v>
      </c>
      <c r="AG131" s="181" t="s">
        <v>21</v>
      </c>
      <c r="AH131" s="181">
        <v>2</v>
      </c>
      <c r="AI131" s="181" t="s">
        <v>3881</v>
      </c>
      <c r="AJ131" s="181" t="s">
        <v>3880</v>
      </c>
      <c r="AK131" s="182">
        <v>44313</v>
      </c>
      <c r="AL131" s="183" t="s">
        <v>3886</v>
      </c>
      <c r="AM131" s="173">
        <v>13000</v>
      </c>
      <c r="AN131" s="173" t="s">
        <v>3883</v>
      </c>
      <c r="AO131" s="173" t="s">
        <v>21</v>
      </c>
      <c r="AP131" s="173">
        <v>2</v>
      </c>
      <c r="AQ131" s="173" t="s">
        <v>3885</v>
      </c>
      <c r="AR131" s="173" t="s">
        <v>3884</v>
      </c>
      <c r="AS131" s="174">
        <v>44313</v>
      </c>
      <c r="AT131" s="184" t="s">
        <v>3887</v>
      </c>
      <c r="AU131" s="181">
        <v>0</v>
      </c>
      <c r="AV131" s="181" t="s">
        <v>14</v>
      </c>
      <c r="AW131" s="181" t="s">
        <v>14</v>
      </c>
      <c r="AX131" s="181" t="s">
        <v>14</v>
      </c>
      <c r="AY131" s="181" t="s">
        <v>14</v>
      </c>
      <c r="AZ131" s="181" t="s">
        <v>14</v>
      </c>
      <c r="BA131" s="182">
        <v>44313</v>
      </c>
      <c r="BB131" s="183" t="s">
        <v>3888</v>
      </c>
      <c r="BC131" s="173">
        <v>0</v>
      </c>
      <c r="BD131" s="173" t="s">
        <v>14</v>
      </c>
      <c r="BE131" s="173" t="s">
        <v>14</v>
      </c>
      <c r="BF131" s="173" t="s">
        <v>14</v>
      </c>
      <c r="BG131" s="173" t="s">
        <v>14</v>
      </c>
      <c r="BH131" s="173" t="s">
        <v>14</v>
      </c>
      <c r="BI131" s="174">
        <v>44313</v>
      </c>
      <c r="BJ131" s="184" t="s">
        <v>3890</v>
      </c>
      <c r="BK131" s="184">
        <v>0</v>
      </c>
      <c r="BL131" s="184" t="s">
        <v>3883</v>
      </c>
      <c r="BM131" s="184" t="s">
        <v>21</v>
      </c>
      <c r="BN131" s="184">
        <v>2</v>
      </c>
      <c r="BO131" s="184" t="s">
        <v>3889</v>
      </c>
      <c r="BP131" s="181" t="s">
        <v>3884</v>
      </c>
      <c r="BQ131" s="185">
        <v>44313</v>
      </c>
      <c r="BR131" s="183" t="s">
        <v>3892</v>
      </c>
      <c r="BS131" s="177">
        <v>0</v>
      </c>
      <c r="BT131" s="177" t="s">
        <v>14</v>
      </c>
      <c r="BU131" s="177" t="s">
        <v>14</v>
      </c>
      <c r="BV131" s="177" t="s">
        <v>14</v>
      </c>
      <c r="BW131" s="177" t="s">
        <v>14</v>
      </c>
      <c r="BX131" s="177" t="s">
        <v>14</v>
      </c>
      <c r="BY131" s="174">
        <v>44313</v>
      </c>
      <c r="BZ131" s="184" t="s">
        <v>3893</v>
      </c>
      <c r="CA131" s="184">
        <v>0</v>
      </c>
      <c r="CB131" s="184" t="s">
        <v>14</v>
      </c>
      <c r="CC131" s="184" t="s">
        <v>14</v>
      </c>
      <c r="CD131" s="184" t="s">
        <v>14</v>
      </c>
      <c r="CE131" s="184" t="s">
        <v>14</v>
      </c>
      <c r="CF131" s="184" t="s">
        <v>14</v>
      </c>
      <c r="CG131" s="185">
        <v>44313</v>
      </c>
      <c r="CH131" s="183" t="s">
        <v>8153</v>
      </c>
      <c r="CI131" s="184" t="e">
        <v>#N/A</v>
      </c>
      <c r="CJ131" s="184" t="e">
        <v>#N/A</v>
      </c>
      <c r="CK131" s="184" t="e">
        <v>#N/A</v>
      </c>
      <c r="CL131" s="184" t="e">
        <v>#N/A</v>
      </c>
      <c r="CM131" s="184" t="e">
        <v>#N/A</v>
      </c>
      <c r="CN131" s="184" t="e">
        <v>#N/A</v>
      </c>
      <c r="CO131" s="186" t="e">
        <v>#N/A</v>
      </c>
      <c r="CP131" s="184" t="s">
        <v>3894</v>
      </c>
      <c r="CQ131" s="177">
        <v>0</v>
      </c>
      <c r="CR131" s="177" t="s">
        <v>14</v>
      </c>
      <c r="CS131" s="177" t="s">
        <v>14</v>
      </c>
      <c r="CT131" s="177" t="s">
        <v>14</v>
      </c>
      <c r="CU131" s="177" t="s">
        <v>14</v>
      </c>
      <c r="CV131" s="177" t="s">
        <v>14</v>
      </c>
      <c r="CW131" s="174">
        <v>44313</v>
      </c>
      <c r="CX131" s="184" t="s">
        <v>3896</v>
      </c>
      <c r="CY131" s="181">
        <v>13000</v>
      </c>
      <c r="CZ131" s="181" t="s">
        <v>3883</v>
      </c>
      <c r="DA131" s="181" t="s">
        <v>21</v>
      </c>
      <c r="DB131" s="181">
        <v>2</v>
      </c>
      <c r="DC131" s="181" t="s">
        <v>3895</v>
      </c>
      <c r="DD131" s="181" t="s">
        <v>3884</v>
      </c>
      <c r="DE131" s="187">
        <v>44313</v>
      </c>
      <c r="DF131" s="183" t="s">
        <v>3897</v>
      </c>
      <c r="DG131" s="173">
        <v>17000</v>
      </c>
      <c r="DH131" s="177" t="s">
        <v>3883</v>
      </c>
      <c r="DI131" s="177" t="s">
        <v>21</v>
      </c>
      <c r="DJ131" s="177">
        <v>2</v>
      </c>
      <c r="DK131" s="177" t="s">
        <v>3895</v>
      </c>
      <c r="DL131" s="177" t="s">
        <v>3884</v>
      </c>
      <c r="DM131" s="174">
        <v>44313</v>
      </c>
      <c r="DN131" s="184" t="s">
        <v>3898</v>
      </c>
      <c r="DO131" s="181">
        <v>7000</v>
      </c>
      <c r="DP131" s="184" t="s">
        <v>3883</v>
      </c>
      <c r="DQ131" s="184" t="s">
        <v>21</v>
      </c>
      <c r="DR131" s="184">
        <v>2</v>
      </c>
      <c r="DS131" s="184" t="s">
        <v>3895</v>
      </c>
      <c r="DT131" s="184" t="s">
        <v>3884</v>
      </c>
      <c r="DU131" s="185">
        <v>44313</v>
      </c>
      <c r="DV131" s="183" t="s">
        <v>3899</v>
      </c>
      <c r="DW131" s="173">
        <v>13000</v>
      </c>
      <c r="DX131" s="177" t="s">
        <v>3883</v>
      </c>
      <c r="DY131" s="177" t="s">
        <v>21</v>
      </c>
      <c r="DZ131" s="177">
        <v>2</v>
      </c>
      <c r="EA131" s="177" t="s">
        <v>3895</v>
      </c>
      <c r="EB131" s="177" t="s">
        <v>3884</v>
      </c>
      <c r="EC131" s="174">
        <v>44313</v>
      </c>
      <c r="ED131" s="184" t="s">
        <v>3900</v>
      </c>
      <c r="EE131" s="181">
        <v>0</v>
      </c>
      <c r="EF131" s="184" t="s">
        <v>3883</v>
      </c>
      <c r="EG131" s="184" t="s">
        <v>21</v>
      </c>
      <c r="EH131" s="184">
        <v>2</v>
      </c>
      <c r="EI131" s="184" t="s">
        <v>3895</v>
      </c>
      <c r="EJ131" s="184" t="s">
        <v>3884</v>
      </c>
      <c r="EK131" s="185">
        <v>44313</v>
      </c>
      <c r="EL131" s="183" t="s">
        <v>3901</v>
      </c>
      <c r="EM131" s="173">
        <v>0</v>
      </c>
      <c r="EN131" s="177" t="s">
        <v>3883</v>
      </c>
      <c r="EO131" s="177" t="s">
        <v>21</v>
      </c>
      <c r="EP131" s="177">
        <v>2</v>
      </c>
      <c r="EQ131" s="177" t="s">
        <v>3895</v>
      </c>
      <c r="ER131" s="177" t="s">
        <v>3884</v>
      </c>
      <c r="ES131" s="174">
        <v>44313</v>
      </c>
      <c r="ET131" s="184" t="s">
        <v>3891</v>
      </c>
      <c r="EU131" s="184">
        <v>0</v>
      </c>
      <c r="EV131" s="184" t="s">
        <v>3883</v>
      </c>
      <c r="EW131" s="184" t="s">
        <v>21</v>
      </c>
      <c r="EX131" s="184">
        <v>2</v>
      </c>
      <c r="EY131" s="184" t="s">
        <v>3889</v>
      </c>
      <c r="EZ131" s="184" t="s">
        <v>3884</v>
      </c>
      <c r="FA131" s="185">
        <v>44313</v>
      </c>
      <c r="FB131" s="183" t="s">
        <v>3903</v>
      </c>
      <c r="FC131" s="177">
        <v>3</v>
      </c>
      <c r="FD131" s="177" t="s">
        <v>14</v>
      </c>
      <c r="FE131" s="177" t="s">
        <v>21</v>
      </c>
      <c r="FF131" s="177">
        <v>2</v>
      </c>
      <c r="FG131" s="177" t="s">
        <v>3902</v>
      </c>
      <c r="FH131" s="177" t="s">
        <v>14</v>
      </c>
      <c r="FI131" s="174">
        <v>44313</v>
      </c>
      <c r="FJ131" s="183" t="s">
        <v>3904</v>
      </c>
      <c r="FK131" s="184">
        <v>0</v>
      </c>
      <c r="FL131" s="184" t="s">
        <v>14</v>
      </c>
      <c r="FM131" s="184" t="s">
        <v>14</v>
      </c>
      <c r="FN131" s="184" t="s">
        <v>14</v>
      </c>
      <c r="FO131" s="184" t="s">
        <v>14</v>
      </c>
      <c r="FP131" s="181" t="s">
        <v>14</v>
      </c>
      <c r="FQ131" s="182">
        <v>44313</v>
      </c>
      <c r="FR131" s="183" t="s">
        <v>3905</v>
      </c>
      <c r="FS131" s="177">
        <v>0</v>
      </c>
      <c r="FT131" s="177" t="s">
        <v>14</v>
      </c>
      <c r="FU131" s="177" t="s">
        <v>14</v>
      </c>
      <c r="FV131" s="177" t="s">
        <v>14</v>
      </c>
      <c r="FW131" s="177" t="s">
        <v>14</v>
      </c>
      <c r="FX131" s="177" t="s">
        <v>14</v>
      </c>
      <c r="FY131" s="174">
        <v>44313</v>
      </c>
      <c r="FZ131" s="184" t="s">
        <v>5101</v>
      </c>
      <c r="GA131" s="184">
        <v>1</v>
      </c>
      <c r="GB131" s="184" t="s">
        <v>4078</v>
      </c>
      <c r="GC131" s="184" t="s">
        <v>21</v>
      </c>
      <c r="GD131" s="184">
        <v>2</v>
      </c>
      <c r="GE131" s="184" t="s">
        <v>14</v>
      </c>
      <c r="GF131" s="184" t="s">
        <v>14</v>
      </c>
      <c r="GG131" s="185">
        <v>44357</v>
      </c>
      <c r="GH131" s="183" t="s">
        <v>5107</v>
      </c>
      <c r="GI131" s="177">
        <v>1</v>
      </c>
      <c r="GJ131" s="177" t="s">
        <v>4078</v>
      </c>
      <c r="GK131" s="177" t="s">
        <v>21</v>
      </c>
      <c r="GL131" s="177">
        <v>2</v>
      </c>
      <c r="GM131" s="177" t="s">
        <v>14</v>
      </c>
      <c r="GN131" s="177" t="s">
        <v>14</v>
      </c>
      <c r="GO131" s="174">
        <v>44357</v>
      </c>
      <c r="GP131" s="184" t="s">
        <v>5102</v>
      </c>
      <c r="GQ131" s="184">
        <v>0</v>
      </c>
      <c r="GR131" s="184" t="s">
        <v>4078</v>
      </c>
      <c r="GS131" s="184" t="s">
        <v>21</v>
      </c>
      <c r="GT131" s="184">
        <v>2</v>
      </c>
      <c r="GU131" s="184" t="s">
        <v>14</v>
      </c>
      <c r="GV131" s="184" t="s">
        <v>14</v>
      </c>
      <c r="GW131" s="185">
        <v>44357</v>
      </c>
      <c r="GX131" s="183" t="s">
        <v>5108</v>
      </c>
      <c r="GY131" s="177">
        <v>0</v>
      </c>
      <c r="GZ131" s="177" t="s">
        <v>4078</v>
      </c>
      <c r="HA131" s="177" t="s">
        <v>21</v>
      </c>
      <c r="HB131" s="177">
        <v>2</v>
      </c>
      <c r="HC131" s="177" t="s">
        <v>14</v>
      </c>
      <c r="HD131" s="177" t="s">
        <v>14</v>
      </c>
      <c r="HE131" s="174">
        <v>44357</v>
      </c>
      <c r="HF131" s="184" t="s">
        <v>5100</v>
      </c>
      <c r="HG131" s="184">
        <v>0</v>
      </c>
      <c r="HH131" s="184" t="s">
        <v>4078</v>
      </c>
      <c r="HI131" s="184" t="s">
        <v>21</v>
      </c>
      <c r="HJ131" s="184">
        <v>2</v>
      </c>
      <c r="HK131" s="184" t="s">
        <v>14</v>
      </c>
      <c r="HL131" s="184" t="s">
        <v>14</v>
      </c>
      <c r="HM131" s="185">
        <v>44357</v>
      </c>
      <c r="HN131" s="183" t="s">
        <v>5106</v>
      </c>
      <c r="HO131" s="177">
        <v>0</v>
      </c>
      <c r="HP131" s="177" t="s">
        <v>4078</v>
      </c>
      <c r="HQ131" s="177" t="s">
        <v>21</v>
      </c>
      <c r="HR131" s="177">
        <v>2</v>
      </c>
      <c r="HS131" s="177" t="s">
        <v>14</v>
      </c>
      <c r="HT131" s="177" t="s">
        <v>14</v>
      </c>
      <c r="HU131" s="174">
        <v>44357</v>
      </c>
      <c r="HV131" s="184" t="s">
        <v>5103</v>
      </c>
      <c r="HW131" s="184">
        <v>0</v>
      </c>
      <c r="HX131" s="184" t="s">
        <v>4078</v>
      </c>
      <c r="HY131" s="184" t="s">
        <v>21</v>
      </c>
      <c r="HZ131" s="184">
        <v>2</v>
      </c>
      <c r="IA131" s="184" t="s">
        <v>14</v>
      </c>
      <c r="IB131" s="184" t="s">
        <v>14</v>
      </c>
      <c r="IC131" s="185">
        <v>44357</v>
      </c>
      <c r="ID131" s="183" t="s">
        <v>5105</v>
      </c>
      <c r="IE131" s="177">
        <v>0</v>
      </c>
      <c r="IF131" s="177" t="s">
        <v>4078</v>
      </c>
      <c r="IG131" s="177" t="s">
        <v>21</v>
      </c>
      <c r="IH131" s="177">
        <v>2</v>
      </c>
      <c r="II131" s="177" t="s">
        <v>14</v>
      </c>
      <c r="IJ131" s="177" t="s">
        <v>14</v>
      </c>
      <c r="IK131" s="174">
        <v>44357</v>
      </c>
      <c r="IL131" s="184" t="s">
        <v>5104</v>
      </c>
      <c r="IM131" s="184">
        <v>3</v>
      </c>
      <c r="IN131" s="184" t="s">
        <v>4078</v>
      </c>
      <c r="IO131" s="184" t="s">
        <v>21</v>
      </c>
      <c r="IP131" s="184">
        <v>2</v>
      </c>
      <c r="IQ131" s="184" t="s">
        <v>14</v>
      </c>
      <c r="IR131" s="184" t="s">
        <v>14</v>
      </c>
      <c r="IS131" s="185">
        <v>44357</v>
      </c>
    </row>
    <row r="132" spans="1:253" s="179" customFormat="1" ht="12.75" customHeight="1" x14ac:dyDescent="0.2">
      <c r="A132" s="179" t="s">
        <v>101</v>
      </c>
      <c r="B132" s="179" t="s">
        <v>7672</v>
      </c>
      <c r="C132" s="179" t="s">
        <v>102</v>
      </c>
      <c r="D132" s="179" t="s">
        <v>103</v>
      </c>
      <c r="E132" s="179" t="s">
        <v>7412</v>
      </c>
      <c r="F132" s="179" t="s">
        <v>3080</v>
      </c>
      <c r="G132" s="172">
        <v>27412000</v>
      </c>
      <c r="H132" s="173" t="s">
        <v>3077</v>
      </c>
      <c r="I132" s="173" t="s">
        <v>21</v>
      </c>
      <c r="J132" s="173">
        <v>2</v>
      </c>
      <c r="K132" s="173" t="s">
        <v>3079</v>
      </c>
      <c r="L132" s="173" t="s">
        <v>3078</v>
      </c>
      <c r="M132" s="174">
        <v>44224</v>
      </c>
      <c r="N132" s="188" t="s">
        <v>2421</v>
      </c>
      <c r="O132" s="175">
        <v>882050</v>
      </c>
      <c r="P132" s="175" t="s">
        <v>529</v>
      </c>
      <c r="Q132" s="175" t="s">
        <v>41</v>
      </c>
      <c r="R132" s="175">
        <v>1</v>
      </c>
      <c r="S132" s="175" t="s">
        <v>2410</v>
      </c>
      <c r="T132" s="175" t="s">
        <v>2415</v>
      </c>
      <c r="U132" s="176">
        <v>44111</v>
      </c>
      <c r="V132" s="188" t="s">
        <v>3081</v>
      </c>
      <c r="W132" s="173">
        <v>27412000</v>
      </c>
      <c r="X132" s="173" t="s">
        <v>3077</v>
      </c>
      <c r="Y132" s="173" t="s">
        <v>21</v>
      </c>
      <c r="Z132" s="173">
        <v>2</v>
      </c>
      <c r="AA132" s="173" t="s">
        <v>3079</v>
      </c>
      <c r="AB132" s="173" t="s">
        <v>3078</v>
      </c>
      <c r="AC132" s="174">
        <v>44224</v>
      </c>
      <c r="AD132" s="188" t="s">
        <v>3083</v>
      </c>
      <c r="AE132" s="181">
        <v>27412000</v>
      </c>
      <c r="AF132" s="181" t="s">
        <v>3077</v>
      </c>
      <c r="AG132" s="181" t="s">
        <v>21</v>
      </c>
      <c r="AH132" s="181">
        <v>2</v>
      </c>
      <c r="AI132" s="181" t="s">
        <v>3082</v>
      </c>
      <c r="AJ132" s="181" t="s">
        <v>3078</v>
      </c>
      <c r="AK132" s="182">
        <v>44224</v>
      </c>
      <c r="AL132" s="188" t="s">
        <v>3087</v>
      </c>
      <c r="AM132" s="173">
        <v>5443000</v>
      </c>
      <c r="AN132" s="173" t="s">
        <v>3084</v>
      </c>
      <c r="AO132" s="173" t="s">
        <v>21</v>
      </c>
      <c r="AP132" s="173">
        <v>2</v>
      </c>
      <c r="AQ132" s="173" t="s">
        <v>3086</v>
      </c>
      <c r="AR132" s="173" t="s">
        <v>3085</v>
      </c>
      <c r="AS132" s="174">
        <v>44224</v>
      </c>
      <c r="AT132" s="189" t="s">
        <v>112</v>
      </c>
      <c r="AU132" s="181" t="s">
        <v>14</v>
      </c>
      <c r="AV132" s="181">
        <v>0</v>
      </c>
      <c r="AW132" s="181" t="s">
        <v>14</v>
      </c>
      <c r="AX132" s="181" t="s">
        <v>14</v>
      </c>
      <c r="AY132" s="181" t="s">
        <v>111</v>
      </c>
      <c r="AZ132" s="181">
        <v>0</v>
      </c>
      <c r="BA132" s="182">
        <v>43494</v>
      </c>
      <c r="BB132" s="188" t="s">
        <v>1826</v>
      </c>
      <c r="BC132" s="173" t="s">
        <v>14</v>
      </c>
      <c r="BD132" s="173" t="s">
        <v>1823</v>
      </c>
      <c r="BE132" s="173" t="s">
        <v>14</v>
      </c>
      <c r="BF132" s="173" t="s">
        <v>14</v>
      </c>
      <c r="BG132" s="173" t="s">
        <v>1825</v>
      </c>
      <c r="BH132" s="173" t="s">
        <v>1824</v>
      </c>
      <c r="BI132" s="174">
        <v>43867</v>
      </c>
      <c r="BJ132" s="189" t="s">
        <v>1822</v>
      </c>
      <c r="BK132" s="189">
        <v>8253</v>
      </c>
      <c r="BL132" s="189" t="s">
        <v>1818</v>
      </c>
      <c r="BM132" s="189" t="s">
        <v>59</v>
      </c>
      <c r="BN132" s="189">
        <v>3</v>
      </c>
      <c r="BO132" s="189" t="s">
        <v>1820</v>
      </c>
      <c r="BP132" s="181" t="s">
        <v>1819</v>
      </c>
      <c r="BQ132" s="190">
        <v>43867</v>
      </c>
      <c r="BR132" s="188" t="s">
        <v>105</v>
      </c>
      <c r="BS132" s="191" t="s">
        <v>14</v>
      </c>
      <c r="BT132" s="191">
        <v>0</v>
      </c>
      <c r="BU132" s="191" t="s">
        <v>14</v>
      </c>
      <c r="BV132" s="191" t="s">
        <v>14</v>
      </c>
      <c r="BW132" s="191" t="s">
        <v>104</v>
      </c>
      <c r="BX132" s="191">
        <v>0</v>
      </c>
      <c r="BY132" s="174">
        <v>43494</v>
      </c>
      <c r="BZ132" s="189" t="s">
        <v>106</v>
      </c>
      <c r="CA132" s="189" t="s">
        <v>14</v>
      </c>
      <c r="CB132" s="189">
        <v>0</v>
      </c>
      <c r="CC132" s="189" t="s">
        <v>14</v>
      </c>
      <c r="CD132" s="189" t="s">
        <v>14</v>
      </c>
      <c r="CE132" s="189">
        <v>0</v>
      </c>
      <c r="CF132" s="189">
        <v>0</v>
      </c>
      <c r="CG132" s="190">
        <v>43494</v>
      </c>
      <c r="CH132" s="188" t="s">
        <v>8154</v>
      </c>
      <c r="CI132" s="189" t="e">
        <v>#N/A</v>
      </c>
      <c r="CJ132" s="189" t="e">
        <v>#N/A</v>
      </c>
      <c r="CK132" s="189" t="e">
        <v>#N/A</v>
      </c>
      <c r="CL132" s="189" t="e">
        <v>#N/A</v>
      </c>
      <c r="CM132" s="189" t="e">
        <v>#N/A</v>
      </c>
      <c r="CN132" s="189" t="e">
        <v>#N/A</v>
      </c>
      <c r="CO132" s="192" t="e">
        <v>#N/A</v>
      </c>
      <c r="CP132" s="189" t="s">
        <v>110</v>
      </c>
      <c r="CQ132" s="191">
        <v>223750</v>
      </c>
      <c r="CR132" s="191" t="s">
        <v>107</v>
      </c>
      <c r="CS132" s="191" t="s">
        <v>41</v>
      </c>
      <c r="CT132" s="191">
        <v>1</v>
      </c>
      <c r="CU132" s="191" t="s">
        <v>109</v>
      </c>
      <c r="CV132" s="191" t="s">
        <v>108</v>
      </c>
      <c r="CW132" s="174">
        <v>43494</v>
      </c>
      <c r="CX132" s="189" t="s">
        <v>3091</v>
      </c>
      <c r="CY132" s="181">
        <v>14803000</v>
      </c>
      <c r="CZ132" s="181" t="s">
        <v>3088</v>
      </c>
      <c r="DA132" s="181" t="s">
        <v>59</v>
      </c>
      <c r="DB132" s="181">
        <v>3</v>
      </c>
      <c r="DC132" s="181" t="s">
        <v>3090</v>
      </c>
      <c r="DD132" s="181" t="s">
        <v>3089</v>
      </c>
      <c r="DE132" s="187">
        <v>44224</v>
      </c>
      <c r="DF132" s="188" t="s">
        <v>3092</v>
      </c>
      <c r="DG132" s="173">
        <v>0</v>
      </c>
      <c r="DH132" s="191" t="s">
        <v>3088</v>
      </c>
      <c r="DI132" s="191" t="s">
        <v>59</v>
      </c>
      <c r="DJ132" s="191">
        <v>3</v>
      </c>
      <c r="DK132" s="191" t="s">
        <v>3090</v>
      </c>
      <c r="DL132" s="191" t="s">
        <v>3089</v>
      </c>
      <c r="DM132" s="174">
        <v>44224</v>
      </c>
      <c r="DN132" s="189" t="s">
        <v>3093</v>
      </c>
      <c r="DO132" s="181">
        <v>12610000</v>
      </c>
      <c r="DP132" s="189" t="s">
        <v>3088</v>
      </c>
      <c r="DQ132" s="189" t="s">
        <v>59</v>
      </c>
      <c r="DR132" s="189">
        <v>3</v>
      </c>
      <c r="DS132" s="189" t="s">
        <v>3090</v>
      </c>
      <c r="DT132" s="189" t="s">
        <v>3089</v>
      </c>
      <c r="DU132" s="190">
        <v>44224</v>
      </c>
      <c r="DV132" s="188" t="s">
        <v>3094</v>
      </c>
      <c r="DW132" s="173">
        <v>14803000</v>
      </c>
      <c r="DX132" s="191" t="s">
        <v>3088</v>
      </c>
      <c r="DY132" s="191" t="s">
        <v>59</v>
      </c>
      <c r="DZ132" s="191">
        <v>3</v>
      </c>
      <c r="EA132" s="191" t="s">
        <v>3090</v>
      </c>
      <c r="EB132" s="191" t="s">
        <v>3089</v>
      </c>
      <c r="EC132" s="174">
        <v>44224</v>
      </c>
      <c r="ED132" s="189" t="s">
        <v>2525</v>
      </c>
      <c r="EE132" s="181">
        <v>0</v>
      </c>
      <c r="EF132" s="189" t="s">
        <v>2521</v>
      </c>
      <c r="EG132" s="189" t="s">
        <v>21</v>
      </c>
      <c r="EH132" s="189">
        <v>2</v>
      </c>
      <c r="EI132" s="189" t="s">
        <v>2523</v>
      </c>
      <c r="EJ132" s="189" t="s">
        <v>2522</v>
      </c>
      <c r="EK132" s="190">
        <v>44140</v>
      </c>
      <c r="EL132" s="188" t="s">
        <v>2524</v>
      </c>
      <c r="EM132" s="173">
        <v>0</v>
      </c>
      <c r="EN132" s="191" t="s">
        <v>2521</v>
      </c>
      <c r="EO132" s="191" t="s">
        <v>21</v>
      </c>
      <c r="EP132" s="191">
        <v>2</v>
      </c>
      <c r="EQ132" s="191" t="s">
        <v>2523</v>
      </c>
      <c r="ER132" s="191" t="s">
        <v>2522</v>
      </c>
      <c r="ES132" s="174">
        <v>44140</v>
      </c>
      <c r="ET132" s="189" t="s">
        <v>1821</v>
      </c>
      <c r="EU132" s="189">
        <v>8253</v>
      </c>
      <c r="EV132" s="189" t="s">
        <v>1818</v>
      </c>
      <c r="EW132" s="189" t="s">
        <v>59</v>
      </c>
      <c r="EX132" s="189">
        <v>3</v>
      </c>
      <c r="EY132" s="189" t="s">
        <v>1820</v>
      </c>
      <c r="EZ132" s="189" t="s">
        <v>1819</v>
      </c>
      <c r="FA132" s="190">
        <v>43867</v>
      </c>
      <c r="FB132" s="188" t="s">
        <v>1228</v>
      </c>
      <c r="FC132" s="191">
        <v>2</v>
      </c>
      <c r="FD132" s="191">
        <v>0</v>
      </c>
      <c r="FE132" s="191" t="s">
        <v>59</v>
      </c>
      <c r="FF132" s="191">
        <v>3</v>
      </c>
      <c r="FG132" s="191" t="s">
        <v>1227</v>
      </c>
      <c r="FH132" s="191">
        <v>0</v>
      </c>
      <c r="FI132" s="174">
        <v>43644</v>
      </c>
      <c r="FJ132" s="188" t="s">
        <v>1143</v>
      </c>
      <c r="FK132" s="189" t="s">
        <v>14</v>
      </c>
      <c r="FL132" s="189">
        <v>0</v>
      </c>
      <c r="FM132" s="189" t="s">
        <v>14</v>
      </c>
      <c r="FN132" s="189" t="s">
        <v>14</v>
      </c>
      <c r="FO132" s="189" t="s">
        <v>1142</v>
      </c>
      <c r="FP132" s="181">
        <v>0</v>
      </c>
      <c r="FQ132" s="182">
        <v>43585</v>
      </c>
      <c r="FR132" s="188" t="s">
        <v>113</v>
      </c>
      <c r="FS132" s="191" t="s">
        <v>14</v>
      </c>
      <c r="FT132" s="191">
        <v>0</v>
      </c>
      <c r="FU132" s="191" t="s">
        <v>14</v>
      </c>
      <c r="FV132" s="191" t="s">
        <v>14</v>
      </c>
      <c r="FW132" s="191">
        <v>0</v>
      </c>
      <c r="FX132" s="191">
        <v>0</v>
      </c>
      <c r="FY132" s="174">
        <v>43494</v>
      </c>
      <c r="FZ132" s="189" t="s">
        <v>4944</v>
      </c>
      <c r="GA132" s="189">
        <v>2</v>
      </c>
      <c r="GB132" s="189" t="s">
        <v>4078</v>
      </c>
      <c r="GC132" s="189" t="s">
        <v>21</v>
      </c>
      <c r="GD132" s="189">
        <v>2</v>
      </c>
      <c r="GE132" s="189" t="s">
        <v>14</v>
      </c>
      <c r="GF132" s="189" t="s">
        <v>14</v>
      </c>
      <c r="GG132" s="190">
        <v>44356</v>
      </c>
      <c r="GH132" s="188" t="s">
        <v>4949</v>
      </c>
      <c r="GI132" s="191">
        <v>3</v>
      </c>
      <c r="GJ132" s="191" t="s">
        <v>4078</v>
      </c>
      <c r="GK132" s="191" t="s">
        <v>21</v>
      </c>
      <c r="GL132" s="191">
        <v>2</v>
      </c>
      <c r="GM132" s="191" t="s">
        <v>14</v>
      </c>
      <c r="GN132" s="191" t="s">
        <v>14</v>
      </c>
      <c r="GO132" s="174">
        <v>44356</v>
      </c>
      <c r="GP132" s="189" t="s">
        <v>4945</v>
      </c>
      <c r="GQ132" s="189">
        <v>2</v>
      </c>
      <c r="GR132" s="189" t="s">
        <v>4078</v>
      </c>
      <c r="GS132" s="189" t="s">
        <v>21</v>
      </c>
      <c r="GT132" s="189">
        <v>2</v>
      </c>
      <c r="GU132" s="189" t="s">
        <v>14</v>
      </c>
      <c r="GV132" s="189" t="s">
        <v>14</v>
      </c>
      <c r="GW132" s="190">
        <v>44356</v>
      </c>
      <c r="GX132" s="188" t="s">
        <v>4950</v>
      </c>
      <c r="GY132" s="191">
        <v>2</v>
      </c>
      <c r="GZ132" s="191" t="s">
        <v>4078</v>
      </c>
      <c r="HA132" s="191" t="s">
        <v>21</v>
      </c>
      <c r="HB132" s="191">
        <v>2</v>
      </c>
      <c r="HC132" s="191" t="s">
        <v>14</v>
      </c>
      <c r="HD132" s="191" t="s">
        <v>14</v>
      </c>
      <c r="HE132" s="174">
        <v>44356</v>
      </c>
      <c r="HF132" s="189" t="s">
        <v>4771</v>
      </c>
      <c r="HG132" s="189">
        <v>3</v>
      </c>
      <c r="HH132" s="189" t="s">
        <v>4078</v>
      </c>
      <c r="HI132" s="189" t="s">
        <v>21</v>
      </c>
      <c r="HJ132" s="189">
        <v>2</v>
      </c>
      <c r="HK132" s="189" t="s">
        <v>14</v>
      </c>
      <c r="HL132" s="189" t="s">
        <v>14</v>
      </c>
      <c r="HM132" s="190">
        <v>44355</v>
      </c>
      <c r="HN132" s="188" t="s">
        <v>4772</v>
      </c>
      <c r="HO132" s="191">
        <v>3</v>
      </c>
      <c r="HP132" s="191" t="s">
        <v>4078</v>
      </c>
      <c r="HQ132" s="191" t="s">
        <v>21</v>
      </c>
      <c r="HR132" s="191">
        <v>2</v>
      </c>
      <c r="HS132" s="191" t="s">
        <v>14</v>
      </c>
      <c r="HT132" s="191" t="s">
        <v>14</v>
      </c>
      <c r="HU132" s="174">
        <v>44355</v>
      </c>
      <c r="HV132" s="189" t="s">
        <v>4946</v>
      </c>
      <c r="HW132" s="189">
        <v>3</v>
      </c>
      <c r="HX132" s="189" t="s">
        <v>4078</v>
      </c>
      <c r="HY132" s="189" t="s">
        <v>21</v>
      </c>
      <c r="HZ132" s="189">
        <v>2</v>
      </c>
      <c r="IA132" s="189" t="s">
        <v>14</v>
      </c>
      <c r="IB132" s="189" t="s">
        <v>14</v>
      </c>
      <c r="IC132" s="190">
        <v>44356</v>
      </c>
      <c r="ID132" s="188" t="s">
        <v>4948</v>
      </c>
      <c r="IE132" s="191">
        <v>0</v>
      </c>
      <c r="IF132" s="191" t="s">
        <v>4078</v>
      </c>
      <c r="IG132" s="191" t="s">
        <v>21</v>
      </c>
      <c r="IH132" s="191">
        <v>2</v>
      </c>
      <c r="II132" s="191" t="s">
        <v>14</v>
      </c>
      <c r="IJ132" s="191" t="s">
        <v>14</v>
      </c>
      <c r="IK132" s="174">
        <v>44356</v>
      </c>
      <c r="IL132" s="189" t="s">
        <v>4947</v>
      </c>
      <c r="IM132" s="189">
        <v>3</v>
      </c>
      <c r="IN132" s="189" t="s">
        <v>4078</v>
      </c>
      <c r="IO132" s="189" t="s">
        <v>21</v>
      </c>
      <c r="IP132" s="189">
        <v>2</v>
      </c>
      <c r="IQ132" s="189" t="s">
        <v>14</v>
      </c>
      <c r="IR132" s="189" t="s">
        <v>14</v>
      </c>
      <c r="IS132" s="190">
        <v>44356</v>
      </c>
    </row>
    <row r="133" spans="1:253" s="179" customFormat="1" ht="12.75" customHeight="1" x14ac:dyDescent="0.2">
      <c r="A133" s="179" t="s">
        <v>91</v>
      </c>
      <c r="B133" s="179" t="s">
        <v>7672</v>
      </c>
      <c r="C133" s="179" t="s">
        <v>92</v>
      </c>
      <c r="D133" s="179" t="s">
        <v>93</v>
      </c>
      <c r="E133" s="179" t="s">
        <v>7419</v>
      </c>
      <c r="F133" s="179" t="s">
        <v>4039</v>
      </c>
      <c r="G133" s="172">
        <v>30939000</v>
      </c>
      <c r="H133" s="173" t="s">
        <v>4036</v>
      </c>
      <c r="I133" s="173" t="s">
        <v>21</v>
      </c>
      <c r="J133" s="173">
        <v>2</v>
      </c>
      <c r="K133" s="173" t="s">
        <v>4038</v>
      </c>
      <c r="L133" s="173" t="s">
        <v>4037</v>
      </c>
      <c r="M133" s="174">
        <v>44335</v>
      </c>
      <c r="N133" s="183" t="s">
        <v>4042</v>
      </c>
      <c r="O133" s="175">
        <v>527970</v>
      </c>
      <c r="P133" s="175" t="s">
        <v>4040</v>
      </c>
      <c r="Q133" s="175" t="s">
        <v>21</v>
      </c>
      <c r="R133" s="175">
        <v>2</v>
      </c>
      <c r="S133" s="175" t="s">
        <v>1408</v>
      </c>
      <c r="T133" s="175" t="s">
        <v>4041</v>
      </c>
      <c r="U133" s="176">
        <v>44335</v>
      </c>
      <c r="V133" s="183" t="s">
        <v>4044</v>
      </c>
      <c r="W133" s="173">
        <v>30939000</v>
      </c>
      <c r="X133" s="173" t="s">
        <v>4036</v>
      </c>
      <c r="Y133" s="173" t="s">
        <v>21</v>
      </c>
      <c r="Z133" s="173">
        <v>2</v>
      </c>
      <c r="AA133" s="173" t="s">
        <v>4043</v>
      </c>
      <c r="AB133" s="173" t="s">
        <v>4037</v>
      </c>
      <c r="AC133" s="174">
        <v>44335</v>
      </c>
      <c r="AD133" s="183" t="s">
        <v>4045</v>
      </c>
      <c r="AE133" s="181">
        <v>30939000</v>
      </c>
      <c r="AF133" s="181" t="s">
        <v>4036</v>
      </c>
      <c r="AG133" s="181" t="s">
        <v>21</v>
      </c>
      <c r="AH133" s="181">
        <v>2</v>
      </c>
      <c r="AI133" s="181" t="s">
        <v>4043</v>
      </c>
      <c r="AJ133" s="181" t="s">
        <v>4037</v>
      </c>
      <c r="AK133" s="182">
        <v>44335</v>
      </c>
      <c r="AL133" s="183" t="s">
        <v>4049</v>
      </c>
      <c r="AM133" s="173">
        <v>4000000</v>
      </c>
      <c r="AN133" s="173" t="s">
        <v>4046</v>
      </c>
      <c r="AO133" s="173" t="s">
        <v>21</v>
      </c>
      <c r="AP133" s="173">
        <v>2</v>
      </c>
      <c r="AQ133" s="173" t="s">
        <v>4048</v>
      </c>
      <c r="AR133" s="173" t="s">
        <v>4047</v>
      </c>
      <c r="AS133" s="174">
        <v>44335</v>
      </c>
      <c r="AT133" s="184" t="s">
        <v>4053</v>
      </c>
      <c r="AU133" s="181">
        <v>650</v>
      </c>
      <c r="AV133" s="181" t="s">
        <v>4050</v>
      </c>
      <c r="AW133" s="181" t="s">
        <v>21</v>
      </c>
      <c r="AX133" s="181">
        <v>2</v>
      </c>
      <c r="AY133" s="181" t="s">
        <v>4052</v>
      </c>
      <c r="AZ133" s="181" t="s">
        <v>4051</v>
      </c>
      <c r="BA133" s="182">
        <v>44335</v>
      </c>
      <c r="BB133" s="183" t="s">
        <v>4057</v>
      </c>
      <c r="BC133" s="173">
        <v>47470</v>
      </c>
      <c r="BD133" s="173" t="s">
        <v>4054</v>
      </c>
      <c r="BE133" s="173" t="s">
        <v>21</v>
      </c>
      <c r="BF133" s="173">
        <v>2</v>
      </c>
      <c r="BG133" s="173" t="s">
        <v>4056</v>
      </c>
      <c r="BH133" s="173" t="s">
        <v>4055</v>
      </c>
      <c r="BI133" s="174">
        <v>44335</v>
      </c>
      <c r="BJ133" s="184" t="s">
        <v>4061</v>
      </c>
      <c r="BK133" s="184">
        <v>9906</v>
      </c>
      <c r="BL133" s="184" t="s">
        <v>4058</v>
      </c>
      <c r="BM133" s="184" t="s">
        <v>21</v>
      </c>
      <c r="BN133" s="184">
        <v>2</v>
      </c>
      <c r="BO133" s="184" t="s">
        <v>4060</v>
      </c>
      <c r="BP133" s="181" t="s">
        <v>4059</v>
      </c>
      <c r="BQ133" s="185">
        <v>44335</v>
      </c>
      <c r="BR133" s="183" t="s">
        <v>94</v>
      </c>
      <c r="BS133" s="177" t="s">
        <v>14</v>
      </c>
      <c r="BT133" s="177">
        <v>0</v>
      </c>
      <c r="BU133" s="177" t="s">
        <v>14</v>
      </c>
      <c r="BV133" s="177" t="s">
        <v>14</v>
      </c>
      <c r="BW133" s="177">
        <v>0</v>
      </c>
      <c r="BX133" s="177">
        <v>0</v>
      </c>
      <c r="BY133" s="174">
        <v>43493</v>
      </c>
      <c r="BZ133" s="184" t="s">
        <v>95</v>
      </c>
      <c r="CA133" s="184" t="s">
        <v>14</v>
      </c>
      <c r="CB133" s="184">
        <v>0</v>
      </c>
      <c r="CC133" s="184" t="s">
        <v>14</v>
      </c>
      <c r="CD133" s="184" t="s">
        <v>14</v>
      </c>
      <c r="CE133" s="184">
        <v>0</v>
      </c>
      <c r="CF133" s="184">
        <v>0</v>
      </c>
      <c r="CG133" s="185">
        <v>43493</v>
      </c>
      <c r="CH133" s="183" t="s">
        <v>8155</v>
      </c>
      <c r="CI133" s="184" t="e">
        <v>#N/A</v>
      </c>
      <c r="CJ133" s="184" t="e">
        <v>#N/A</v>
      </c>
      <c r="CK133" s="184" t="e">
        <v>#N/A</v>
      </c>
      <c r="CL133" s="184" t="e">
        <v>#N/A</v>
      </c>
      <c r="CM133" s="184" t="e">
        <v>#N/A</v>
      </c>
      <c r="CN133" s="184" t="e">
        <v>#N/A</v>
      </c>
      <c r="CO133" s="186" t="e">
        <v>#N/A</v>
      </c>
      <c r="CP133" s="184" t="s">
        <v>98</v>
      </c>
      <c r="CQ133" s="177" t="s">
        <v>14</v>
      </c>
      <c r="CR133" s="177">
        <v>0</v>
      </c>
      <c r="CS133" s="177" t="s">
        <v>14</v>
      </c>
      <c r="CT133" s="177" t="s">
        <v>14</v>
      </c>
      <c r="CU133" s="177">
        <v>0</v>
      </c>
      <c r="CV133" s="177">
        <v>0</v>
      </c>
      <c r="CW133" s="174">
        <v>43493</v>
      </c>
      <c r="CX133" s="184" t="s">
        <v>1034</v>
      </c>
      <c r="CY133" s="181">
        <v>20700000</v>
      </c>
      <c r="CZ133" s="181" t="s">
        <v>4024</v>
      </c>
      <c r="DA133" s="181" t="s">
        <v>21</v>
      </c>
      <c r="DB133" s="181">
        <v>2</v>
      </c>
      <c r="DC133" s="181" t="s">
        <v>4030</v>
      </c>
      <c r="DD133" s="181" t="s">
        <v>4025</v>
      </c>
      <c r="DE133" s="187">
        <v>44335</v>
      </c>
      <c r="DF133" s="183" t="s">
        <v>4027</v>
      </c>
      <c r="DG133" s="173">
        <v>3600000</v>
      </c>
      <c r="DH133" s="177" t="s">
        <v>4024</v>
      </c>
      <c r="DI133" s="177" t="s">
        <v>21</v>
      </c>
      <c r="DJ133" s="177">
        <v>2</v>
      </c>
      <c r="DK133" s="177" t="s">
        <v>4026</v>
      </c>
      <c r="DL133" s="177" t="s">
        <v>4025</v>
      </c>
      <c r="DM133" s="174">
        <v>44335</v>
      </c>
      <c r="DN133" s="184" t="s">
        <v>4029</v>
      </c>
      <c r="DO133" s="181">
        <v>6400000</v>
      </c>
      <c r="DP133" s="184" t="s">
        <v>4024</v>
      </c>
      <c r="DQ133" s="184" t="s">
        <v>21</v>
      </c>
      <c r="DR133" s="184">
        <v>2</v>
      </c>
      <c r="DS133" s="184" t="s">
        <v>4028</v>
      </c>
      <c r="DT133" s="184" t="s">
        <v>4025</v>
      </c>
      <c r="DU133" s="185">
        <v>44335</v>
      </c>
      <c r="DV133" s="183" t="s">
        <v>4031</v>
      </c>
      <c r="DW133" s="173">
        <v>8400000</v>
      </c>
      <c r="DX133" s="177" t="s">
        <v>4024</v>
      </c>
      <c r="DY133" s="177" t="s">
        <v>21</v>
      </c>
      <c r="DZ133" s="177">
        <v>2</v>
      </c>
      <c r="EA133" s="177" t="s">
        <v>4030</v>
      </c>
      <c r="EB133" s="177" t="s">
        <v>4025</v>
      </c>
      <c r="EC133" s="174">
        <v>44335</v>
      </c>
      <c r="ED133" s="184" t="s">
        <v>4033</v>
      </c>
      <c r="EE133" s="181">
        <v>8900000</v>
      </c>
      <c r="EF133" s="184" t="s">
        <v>4024</v>
      </c>
      <c r="EG133" s="184" t="s">
        <v>21</v>
      </c>
      <c r="EH133" s="184">
        <v>2</v>
      </c>
      <c r="EI133" s="184" t="s">
        <v>4032</v>
      </c>
      <c r="EJ133" s="184" t="s">
        <v>4025</v>
      </c>
      <c r="EK133" s="185">
        <v>44335</v>
      </c>
      <c r="EL133" s="183" t="s">
        <v>4035</v>
      </c>
      <c r="EM133" s="173">
        <v>3400000</v>
      </c>
      <c r="EN133" s="177" t="s">
        <v>4024</v>
      </c>
      <c r="EO133" s="177" t="s">
        <v>21</v>
      </c>
      <c r="EP133" s="177">
        <v>2</v>
      </c>
      <c r="EQ133" s="177" t="s">
        <v>4034</v>
      </c>
      <c r="ER133" s="177" t="s">
        <v>4025</v>
      </c>
      <c r="ES133" s="174">
        <v>44335</v>
      </c>
      <c r="ET133" s="184" t="s">
        <v>4065</v>
      </c>
      <c r="EU133" s="184">
        <v>9970</v>
      </c>
      <c r="EV133" s="184" t="s">
        <v>4062</v>
      </c>
      <c r="EW133" s="184" t="s">
        <v>21</v>
      </c>
      <c r="EX133" s="184">
        <v>2</v>
      </c>
      <c r="EY133" s="184" t="s">
        <v>4064</v>
      </c>
      <c r="EZ133" s="184" t="s">
        <v>4063</v>
      </c>
      <c r="FA133" s="185">
        <v>44335</v>
      </c>
      <c r="FB133" s="183" t="s">
        <v>97</v>
      </c>
      <c r="FC133" s="177">
        <v>5</v>
      </c>
      <c r="FD133" s="177">
        <v>0</v>
      </c>
      <c r="FE133" s="177" t="s">
        <v>41</v>
      </c>
      <c r="FF133" s="177">
        <v>1</v>
      </c>
      <c r="FG133" s="177" t="s">
        <v>96</v>
      </c>
      <c r="FH133" s="177">
        <v>0</v>
      </c>
      <c r="FI133" s="174">
        <v>43493</v>
      </c>
      <c r="FJ133" s="183" t="s">
        <v>99</v>
      </c>
      <c r="FK133" s="184" t="s">
        <v>14</v>
      </c>
      <c r="FL133" s="184">
        <v>0</v>
      </c>
      <c r="FM133" s="184" t="s">
        <v>14</v>
      </c>
      <c r="FN133" s="184" t="s">
        <v>14</v>
      </c>
      <c r="FO133" s="184">
        <v>0</v>
      </c>
      <c r="FP133" s="181">
        <v>0</v>
      </c>
      <c r="FQ133" s="182">
        <v>43493</v>
      </c>
      <c r="FR133" s="183" t="s">
        <v>100</v>
      </c>
      <c r="FS133" s="177" t="s">
        <v>14</v>
      </c>
      <c r="FT133" s="177">
        <v>0</v>
      </c>
      <c r="FU133" s="177" t="s">
        <v>14</v>
      </c>
      <c r="FV133" s="177" t="s">
        <v>14</v>
      </c>
      <c r="FW133" s="177">
        <v>0</v>
      </c>
      <c r="FX133" s="177">
        <v>0</v>
      </c>
      <c r="FY133" s="174">
        <v>43493</v>
      </c>
      <c r="FZ133" s="184" t="s">
        <v>5543</v>
      </c>
      <c r="GA133" s="184">
        <v>2</v>
      </c>
      <c r="GB133" s="184" t="s">
        <v>4078</v>
      </c>
      <c r="GC133" s="184" t="s">
        <v>21</v>
      </c>
      <c r="GD133" s="184">
        <v>2</v>
      </c>
      <c r="GE133" s="184" t="s">
        <v>14</v>
      </c>
      <c r="GF133" s="184" t="s">
        <v>14</v>
      </c>
      <c r="GG133" s="185">
        <v>44363</v>
      </c>
      <c r="GH133" s="183" t="s">
        <v>5549</v>
      </c>
      <c r="GI133" s="177">
        <v>3</v>
      </c>
      <c r="GJ133" s="177" t="s">
        <v>4078</v>
      </c>
      <c r="GK133" s="177" t="s">
        <v>21</v>
      </c>
      <c r="GL133" s="177">
        <v>2</v>
      </c>
      <c r="GM133" s="177" t="s">
        <v>14</v>
      </c>
      <c r="GN133" s="177" t="s">
        <v>14</v>
      </c>
      <c r="GO133" s="174">
        <v>44363</v>
      </c>
      <c r="GP133" s="184" t="s">
        <v>5544</v>
      </c>
      <c r="GQ133" s="184">
        <v>3</v>
      </c>
      <c r="GR133" s="184" t="s">
        <v>4078</v>
      </c>
      <c r="GS133" s="184" t="s">
        <v>21</v>
      </c>
      <c r="GT133" s="184">
        <v>2</v>
      </c>
      <c r="GU133" s="184" t="s">
        <v>14</v>
      </c>
      <c r="GV133" s="184" t="s">
        <v>14</v>
      </c>
      <c r="GW133" s="185">
        <v>44363</v>
      </c>
      <c r="GX133" s="183" t="s">
        <v>5550</v>
      </c>
      <c r="GY133" s="177">
        <v>2</v>
      </c>
      <c r="GZ133" s="177" t="s">
        <v>4078</v>
      </c>
      <c r="HA133" s="177" t="s">
        <v>21</v>
      </c>
      <c r="HB133" s="177">
        <v>2</v>
      </c>
      <c r="HC133" s="177" t="s">
        <v>14</v>
      </c>
      <c r="HD133" s="177" t="s">
        <v>14</v>
      </c>
      <c r="HE133" s="174">
        <v>44363</v>
      </c>
      <c r="HF133" s="184" t="s">
        <v>5542</v>
      </c>
      <c r="HG133" s="184">
        <v>2</v>
      </c>
      <c r="HH133" s="184" t="s">
        <v>4078</v>
      </c>
      <c r="HI133" s="184" t="s">
        <v>21</v>
      </c>
      <c r="HJ133" s="184">
        <v>2</v>
      </c>
      <c r="HK133" s="184" t="s">
        <v>14</v>
      </c>
      <c r="HL133" s="184" t="s">
        <v>14</v>
      </c>
      <c r="HM133" s="185">
        <v>44363</v>
      </c>
      <c r="HN133" s="183" t="s">
        <v>5548</v>
      </c>
      <c r="HO133" s="177">
        <v>3</v>
      </c>
      <c r="HP133" s="177" t="s">
        <v>4078</v>
      </c>
      <c r="HQ133" s="177" t="s">
        <v>21</v>
      </c>
      <c r="HR133" s="177">
        <v>2</v>
      </c>
      <c r="HS133" s="177" t="s">
        <v>14</v>
      </c>
      <c r="HT133" s="177" t="s">
        <v>14</v>
      </c>
      <c r="HU133" s="174">
        <v>44363</v>
      </c>
      <c r="HV133" s="184" t="s">
        <v>5545</v>
      </c>
      <c r="HW133" s="184">
        <v>2</v>
      </c>
      <c r="HX133" s="184" t="s">
        <v>4078</v>
      </c>
      <c r="HY133" s="184" t="s">
        <v>21</v>
      </c>
      <c r="HZ133" s="184">
        <v>2</v>
      </c>
      <c r="IA133" s="184" t="s">
        <v>14</v>
      </c>
      <c r="IB133" s="184" t="s">
        <v>14</v>
      </c>
      <c r="IC133" s="185">
        <v>44363</v>
      </c>
      <c r="ID133" s="183" t="s">
        <v>5547</v>
      </c>
      <c r="IE133" s="177">
        <v>1</v>
      </c>
      <c r="IF133" s="177" t="s">
        <v>4078</v>
      </c>
      <c r="IG133" s="177" t="s">
        <v>21</v>
      </c>
      <c r="IH133" s="177">
        <v>2</v>
      </c>
      <c r="II133" s="177" t="s">
        <v>14</v>
      </c>
      <c r="IJ133" s="177" t="s">
        <v>14</v>
      </c>
      <c r="IK133" s="174">
        <v>44363</v>
      </c>
      <c r="IL133" s="184" t="s">
        <v>5546</v>
      </c>
      <c r="IM133" s="184">
        <v>3</v>
      </c>
      <c r="IN133" s="184" t="s">
        <v>4078</v>
      </c>
      <c r="IO133" s="184" t="s">
        <v>21</v>
      </c>
      <c r="IP133" s="184">
        <v>2</v>
      </c>
      <c r="IQ133" s="184" t="s">
        <v>14</v>
      </c>
      <c r="IR133" s="184" t="s">
        <v>14</v>
      </c>
      <c r="IS133" s="185">
        <v>44363</v>
      </c>
    </row>
    <row r="134" spans="1:253" s="179" customFormat="1" ht="12.75" customHeight="1" x14ac:dyDescent="0.2">
      <c r="A134" s="179" t="s">
        <v>932</v>
      </c>
      <c r="B134" s="179" t="s">
        <v>7685</v>
      </c>
      <c r="C134" s="179" t="s">
        <v>933</v>
      </c>
      <c r="D134" s="179" t="s">
        <v>93</v>
      </c>
      <c r="E134" s="179" t="s">
        <v>7419</v>
      </c>
      <c r="F134" s="179" t="s">
        <v>4067</v>
      </c>
      <c r="G134" s="172">
        <v>30939000</v>
      </c>
      <c r="H134" s="173" t="s">
        <v>4066</v>
      </c>
      <c r="I134" s="173" t="s">
        <v>21</v>
      </c>
      <c r="J134" s="173">
        <v>2</v>
      </c>
      <c r="K134" s="173" t="s">
        <v>4038</v>
      </c>
      <c r="L134" s="173" t="s">
        <v>4037</v>
      </c>
      <c r="M134" s="174">
        <v>44335</v>
      </c>
      <c r="N134" s="183" t="s">
        <v>4069</v>
      </c>
      <c r="O134" s="175">
        <v>1240</v>
      </c>
      <c r="P134" s="175" t="s">
        <v>4036</v>
      </c>
      <c r="Q134" s="175" t="s">
        <v>21</v>
      </c>
      <c r="R134" s="175">
        <v>2</v>
      </c>
      <c r="S134" s="175" t="s">
        <v>4068</v>
      </c>
      <c r="T134" s="175" t="s">
        <v>4025</v>
      </c>
      <c r="U134" s="176">
        <v>44335</v>
      </c>
      <c r="V134" s="183" t="s">
        <v>4168</v>
      </c>
      <c r="W134" s="173">
        <v>30939000</v>
      </c>
      <c r="X134" s="173" t="s">
        <v>4036</v>
      </c>
      <c r="Y134" s="173" t="s">
        <v>21</v>
      </c>
      <c r="Z134" s="173">
        <v>2</v>
      </c>
      <c r="AA134" s="173">
        <v>0</v>
      </c>
      <c r="AB134" s="173" t="s">
        <v>4070</v>
      </c>
      <c r="AC134" s="174">
        <v>44342</v>
      </c>
      <c r="AD134" s="183" t="s">
        <v>4169</v>
      </c>
      <c r="AE134" s="181">
        <v>137000</v>
      </c>
      <c r="AF134" s="181" t="s">
        <v>4036</v>
      </c>
      <c r="AG134" s="181" t="s">
        <v>21</v>
      </c>
      <c r="AH134" s="181">
        <v>2</v>
      </c>
      <c r="AI134" s="181">
        <v>0</v>
      </c>
      <c r="AJ134" s="181" t="s">
        <v>4070</v>
      </c>
      <c r="AK134" s="182">
        <v>44342</v>
      </c>
      <c r="AL134" s="183" t="s">
        <v>2441</v>
      </c>
      <c r="AM134" s="173">
        <v>422000</v>
      </c>
      <c r="AN134" s="173" t="s">
        <v>2438</v>
      </c>
      <c r="AO134" s="173" t="s">
        <v>21</v>
      </c>
      <c r="AP134" s="173">
        <v>2</v>
      </c>
      <c r="AQ134" s="173" t="s">
        <v>2440</v>
      </c>
      <c r="AR134" s="173" t="s">
        <v>2439</v>
      </c>
      <c r="AS134" s="174">
        <v>44123</v>
      </c>
      <c r="AT134" s="184" t="s">
        <v>1035</v>
      </c>
      <c r="AU134" s="181" t="s">
        <v>14</v>
      </c>
      <c r="AV134" s="181" t="s">
        <v>14</v>
      </c>
      <c r="AW134" s="181" t="s">
        <v>14</v>
      </c>
      <c r="AX134" s="181" t="s">
        <v>14</v>
      </c>
      <c r="AY134" s="181" t="s">
        <v>358</v>
      </c>
      <c r="AZ134" s="181" t="s">
        <v>14</v>
      </c>
      <c r="BA134" s="182">
        <v>43579</v>
      </c>
      <c r="BB134" s="183" t="s">
        <v>1389</v>
      </c>
      <c r="BC134" s="173">
        <v>552437</v>
      </c>
      <c r="BD134" s="173" t="s">
        <v>1386</v>
      </c>
      <c r="BE134" s="173" t="s">
        <v>21</v>
      </c>
      <c r="BF134" s="173">
        <v>2</v>
      </c>
      <c r="BG134" s="173" t="s">
        <v>1388</v>
      </c>
      <c r="BH134" s="173" t="s">
        <v>1387</v>
      </c>
      <c r="BI134" s="174">
        <v>43734</v>
      </c>
      <c r="BJ134" s="184" t="s">
        <v>4075</v>
      </c>
      <c r="BK134" s="184">
        <v>64</v>
      </c>
      <c r="BL134" s="184" t="s">
        <v>4072</v>
      </c>
      <c r="BM134" s="184" t="s">
        <v>21</v>
      </c>
      <c r="BN134" s="184">
        <v>2</v>
      </c>
      <c r="BO134" s="184" t="s">
        <v>4074</v>
      </c>
      <c r="BP134" s="181" t="s">
        <v>4073</v>
      </c>
      <c r="BQ134" s="185">
        <v>44335</v>
      </c>
      <c r="BR134" s="183" t="s">
        <v>954</v>
      </c>
      <c r="BS134" s="177" t="s">
        <v>14</v>
      </c>
      <c r="BT134" s="177" t="s">
        <v>14</v>
      </c>
      <c r="BU134" s="177" t="s">
        <v>14</v>
      </c>
      <c r="BV134" s="177" t="s">
        <v>14</v>
      </c>
      <c r="BW134" s="177" t="s">
        <v>14</v>
      </c>
      <c r="BX134" s="177" t="s">
        <v>14</v>
      </c>
      <c r="BY134" s="174">
        <v>43532</v>
      </c>
      <c r="BZ134" s="184" t="s">
        <v>955</v>
      </c>
      <c r="CA134" s="184" t="s">
        <v>14</v>
      </c>
      <c r="CB134" s="184" t="s">
        <v>14</v>
      </c>
      <c r="CC134" s="184" t="s">
        <v>14</v>
      </c>
      <c r="CD134" s="184" t="s">
        <v>14</v>
      </c>
      <c r="CE134" s="184" t="s">
        <v>14</v>
      </c>
      <c r="CF134" s="184" t="s">
        <v>14</v>
      </c>
      <c r="CG134" s="185">
        <v>43532</v>
      </c>
      <c r="CH134" s="183" t="s">
        <v>8156</v>
      </c>
      <c r="CI134" s="184" t="e">
        <v>#N/A</v>
      </c>
      <c r="CJ134" s="184" t="e">
        <v>#N/A</v>
      </c>
      <c r="CK134" s="184" t="e">
        <v>#N/A</v>
      </c>
      <c r="CL134" s="184" t="e">
        <v>#N/A</v>
      </c>
      <c r="CM134" s="184" t="e">
        <v>#N/A</v>
      </c>
      <c r="CN134" s="184" t="e">
        <v>#N/A</v>
      </c>
      <c r="CO134" s="186" t="e">
        <v>#N/A</v>
      </c>
      <c r="CP134" s="184" t="s">
        <v>956</v>
      </c>
      <c r="CQ134" s="177" t="s">
        <v>14</v>
      </c>
      <c r="CR134" s="177" t="s">
        <v>14</v>
      </c>
      <c r="CS134" s="177" t="s">
        <v>14</v>
      </c>
      <c r="CT134" s="177" t="s">
        <v>14</v>
      </c>
      <c r="CU134" s="177" t="s">
        <v>14</v>
      </c>
      <c r="CV134" s="177" t="s">
        <v>14</v>
      </c>
      <c r="CW134" s="174">
        <v>43532</v>
      </c>
      <c r="CX134" s="184" t="s">
        <v>4071</v>
      </c>
      <c r="CY134" s="181">
        <v>137000</v>
      </c>
      <c r="CZ134" s="181">
        <v>0</v>
      </c>
      <c r="DA134" s="181" t="s">
        <v>14</v>
      </c>
      <c r="DB134" s="181" t="s">
        <v>14</v>
      </c>
      <c r="DC134" s="181">
        <v>0</v>
      </c>
      <c r="DD134" s="181">
        <v>0</v>
      </c>
      <c r="DE134" s="187">
        <v>44342</v>
      </c>
      <c r="DF134" s="183" t="s">
        <v>4163</v>
      </c>
      <c r="DG134" s="173">
        <v>30939000</v>
      </c>
      <c r="DH134" s="177" t="s">
        <v>4036</v>
      </c>
      <c r="DI134" s="177" t="s">
        <v>21</v>
      </c>
      <c r="DJ134" s="177">
        <v>2</v>
      </c>
      <c r="DK134" s="177">
        <v>0</v>
      </c>
      <c r="DL134" s="177" t="s">
        <v>4070</v>
      </c>
      <c r="DM134" s="174">
        <v>44342</v>
      </c>
      <c r="DN134" s="184" t="s">
        <v>4164</v>
      </c>
      <c r="DO134" s="181">
        <v>0</v>
      </c>
      <c r="DP134" s="184">
        <v>0</v>
      </c>
      <c r="DQ134" s="184" t="s">
        <v>14</v>
      </c>
      <c r="DR134" s="184" t="s">
        <v>14</v>
      </c>
      <c r="DS134" s="184">
        <v>0</v>
      </c>
      <c r="DT134" s="184">
        <v>0</v>
      </c>
      <c r="DU134" s="185">
        <v>44342</v>
      </c>
      <c r="DV134" s="183" t="s">
        <v>4165</v>
      </c>
      <c r="DW134" s="173">
        <v>0</v>
      </c>
      <c r="DX134" s="177">
        <v>0</v>
      </c>
      <c r="DY134" s="177" t="s">
        <v>14</v>
      </c>
      <c r="DZ134" s="177" t="s">
        <v>14</v>
      </c>
      <c r="EA134" s="177">
        <v>0</v>
      </c>
      <c r="EB134" s="177">
        <v>0</v>
      </c>
      <c r="EC134" s="174">
        <v>44342</v>
      </c>
      <c r="ED134" s="184" t="s">
        <v>4166</v>
      </c>
      <c r="EE134" s="181">
        <v>0</v>
      </c>
      <c r="EF134" s="184">
        <v>0</v>
      </c>
      <c r="EG134" s="184" t="s">
        <v>14</v>
      </c>
      <c r="EH134" s="184" t="s">
        <v>14</v>
      </c>
      <c r="EI134" s="184">
        <v>0</v>
      </c>
      <c r="EJ134" s="184">
        <v>0</v>
      </c>
      <c r="EK134" s="185">
        <v>44342</v>
      </c>
      <c r="EL134" s="183" t="s">
        <v>4167</v>
      </c>
      <c r="EM134" s="173">
        <v>137000</v>
      </c>
      <c r="EN134" s="177" t="s">
        <v>4036</v>
      </c>
      <c r="EO134" s="177" t="s">
        <v>21</v>
      </c>
      <c r="EP134" s="177">
        <v>2</v>
      </c>
      <c r="EQ134" s="177">
        <v>0</v>
      </c>
      <c r="ER134" s="177" t="s">
        <v>4070</v>
      </c>
      <c r="ES134" s="174">
        <v>44342</v>
      </c>
      <c r="ET134" s="184" t="s">
        <v>4076</v>
      </c>
      <c r="EU134" s="184">
        <v>9970</v>
      </c>
      <c r="EV134" s="184" t="s">
        <v>4062</v>
      </c>
      <c r="EW134" s="184" t="s">
        <v>21</v>
      </c>
      <c r="EX134" s="184">
        <v>2</v>
      </c>
      <c r="EY134" s="184" t="s">
        <v>4064</v>
      </c>
      <c r="EZ134" s="184" t="s">
        <v>4063</v>
      </c>
      <c r="FA134" s="185">
        <v>44335</v>
      </c>
      <c r="FB134" s="183" t="s">
        <v>935</v>
      </c>
      <c r="FC134" s="177">
        <v>2</v>
      </c>
      <c r="FD134" s="177">
        <v>0</v>
      </c>
      <c r="FE134" s="177" t="s">
        <v>21</v>
      </c>
      <c r="FF134" s="177">
        <v>2</v>
      </c>
      <c r="FG134" s="177" t="s">
        <v>934</v>
      </c>
      <c r="FH134" s="177">
        <v>0</v>
      </c>
      <c r="FI134" s="174">
        <v>43523</v>
      </c>
      <c r="FJ134" s="183" t="s">
        <v>936</v>
      </c>
      <c r="FK134" s="184" t="s">
        <v>14</v>
      </c>
      <c r="FL134" s="184">
        <v>0</v>
      </c>
      <c r="FM134" s="184" t="s">
        <v>14</v>
      </c>
      <c r="FN134" s="184" t="s">
        <v>14</v>
      </c>
      <c r="FO134" s="184">
        <v>0</v>
      </c>
      <c r="FP134" s="181">
        <v>0</v>
      </c>
      <c r="FQ134" s="182">
        <v>43523</v>
      </c>
      <c r="FR134" s="183" t="s">
        <v>937</v>
      </c>
      <c r="FS134" s="177" t="s">
        <v>14</v>
      </c>
      <c r="FT134" s="177">
        <v>0</v>
      </c>
      <c r="FU134" s="177" t="s">
        <v>14</v>
      </c>
      <c r="FV134" s="177" t="s">
        <v>14</v>
      </c>
      <c r="FW134" s="177">
        <v>0</v>
      </c>
      <c r="FX134" s="177">
        <v>0</v>
      </c>
      <c r="FY134" s="174">
        <v>43523</v>
      </c>
      <c r="FZ134" s="184" t="s">
        <v>5552</v>
      </c>
      <c r="GA134" s="184">
        <v>2</v>
      </c>
      <c r="GB134" s="184" t="s">
        <v>4078</v>
      </c>
      <c r="GC134" s="184" t="s">
        <v>21</v>
      </c>
      <c r="GD134" s="184">
        <v>2</v>
      </c>
      <c r="GE134" s="184" t="s">
        <v>14</v>
      </c>
      <c r="GF134" s="184" t="s">
        <v>14</v>
      </c>
      <c r="GG134" s="185">
        <v>44363</v>
      </c>
      <c r="GH134" s="183" t="s">
        <v>5558</v>
      </c>
      <c r="GI134" s="177">
        <v>3</v>
      </c>
      <c r="GJ134" s="177" t="s">
        <v>4078</v>
      </c>
      <c r="GK134" s="177" t="s">
        <v>21</v>
      </c>
      <c r="GL134" s="177">
        <v>2</v>
      </c>
      <c r="GM134" s="177" t="s">
        <v>14</v>
      </c>
      <c r="GN134" s="177" t="s">
        <v>14</v>
      </c>
      <c r="GO134" s="174">
        <v>44363</v>
      </c>
      <c r="GP134" s="184" t="s">
        <v>5553</v>
      </c>
      <c r="GQ134" s="184">
        <v>3</v>
      </c>
      <c r="GR134" s="184" t="s">
        <v>4078</v>
      </c>
      <c r="GS134" s="184" t="s">
        <v>21</v>
      </c>
      <c r="GT134" s="184">
        <v>2</v>
      </c>
      <c r="GU134" s="184" t="s">
        <v>14</v>
      </c>
      <c r="GV134" s="184" t="s">
        <v>14</v>
      </c>
      <c r="GW134" s="185">
        <v>44363</v>
      </c>
      <c r="GX134" s="183" t="s">
        <v>5559</v>
      </c>
      <c r="GY134" s="177">
        <v>2</v>
      </c>
      <c r="GZ134" s="177" t="s">
        <v>4078</v>
      </c>
      <c r="HA134" s="177" t="s">
        <v>21</v>
      </c>
      <c r="HB134" s="177">
        <v>2</v>
      </c>
      <c r="HC134" s="177" t="s">
        <v>14</v>
      </c>
      <c r="HD134" s="177" t="s">
        <v>14</v>
      </c>
      <c r="HE134" s="174">
        <v>44363</v>
      </c>
      <c r="HF134" s="184" t="s">
        <v>5551</v>
      </c>
      <c r="HG134" s="184">
        <v>2</v>
      </c>
      <c r="HH134" s="184" t="s">
        <v>4078</v>
      </c>
      <c r="HI134" s="184" t="s">
        <v>21</v>
      </c>
      <c r="HJ134" s="184">
        <v>2</v>
      </c>
      <c r="HK134" s="184" t="s">
        <v>14</v>
      </c>
      <c r="HL134" s="184" t="s">
        <v>14</v>
      </c>
      <c r="HM134" s="185">
        <v>44363</v>
      </c>
      <c r="HN134" s="183" t="s">
        <v>5557</v>
      </c>
      <c r="HO134" s="177">
        <v>2</v>
      </c>
      <c r="HP134" s="177" t="s">
        <v>4078</v>
      </c>
      <c r="HQ134" s="177" t="s">
        <v>21</v>
      </c>
      <c r="HR134" s="177">
        <v>2</v>
      </c>
      <c r="HS134" s="177" t="s">
        <v>14</v>
      </c>
      <c r="HT134" s="177" t="s">
        <v>14</v>
      </c>
      <c r="HU134" s="174">
        <v>44363</v>
      </c>
      <c r="HV134" s="184" t="s">
        <v>5554</v>
      </c>
      <c r="HW134" s="184">
        <v>2</v>
      </c>
      <c r="HX134" s="184" t="s">
        <v>4078</v>
      </c>
      <c r="HY134" s="184" t="s">
        <v>21</v>
      </c>
      <c r="HZ134" s="184">
        <v>2</v>
      </c>
      <c r="IA134" s="184" t="s">
        <v>14</v>
      </c>
      <c r="IB134" s="184" t="s">
        <v>14</v>
      </c>
      <c r="IC134" s="185">
        <v>44363</v>
      </c>
      <c r="ID134" s="183" t="s">
        <v>5556</v>
      </c>
      <c r="IE134" s="177">
        <v>1</v>
      </c>
      <c r="IF134" s="177" t="s">
        <v>4078</v>
      </c>
      <c r="IG134" s="177" t="s">
        <v>21</v>
      </c>
      <c r="IH134" s="177">
        <v>2</v>
      </c>
      <c r="II134" s="177" t="s">
        <v>14</v>
      </c>
      <c r="IJ134" s="177" t="s">
        <v>14</v>
      </c>
      <c r="IK134" s="174">
        <v>44363</v>
      </c>
      <c r="IL134" s="184" t="s">
        <v>5555</v>
      </c>
      <c r="IM134" s="184">
        <v>3</v>
      </c>
      <c r="IN134" s="184" t="s">
        <v>4078</v>
      </c>
      <c r="IO134" s="184" t="s">
        <v>21</v>
      </c>
      <c r="IP134" s="184">
        <v>2</v>
      </c>
      <c r="IQ134" s="184" t="s">
        <v>14</v>
      </c>
      <c r="IR134" s="184" t="s">
        <v>14</v>
      </c>
      <c r="IS134" s="185">
        <v>44363</v>
      </c>
    </row>
    <row r="135" spans="1:253" s="179" customFormat="1" ht="12.75" customHeight="1" x14ac:dyDescent="0.2">
      <c r="A135" s="179" t="s">
        <v>422</v>
      </c>
      <c r="B135" s="179" t="s">
        <v>7716</v>
      </c>
      <c r="C135" s="179" t="s">
        <v>423</v>
      </c>
      <c r="D135" s="179" t="s">
        <v>424</v>
      </c>
      <c r="E135" s="179" t="s">
        <v>7422</v>
      </c>
      <c r="F135" s="179" t="s">
        <v>6196</v>
      </c>
      <c r="G135" s="172">
        <v>17800000</v>
      </c>
      <c r="H135" s="173" t="s">
        <v>6193</v>
      </c>
      <c r="I135" s="173" t="s">
        <v>21</v>
      </c>
      <c r="J135" s="173">
        <v>2</v>
      </c>
      <c r="K135" s="173" t="s">
        <v>6195</v>
      </c>
      <c r="L135" s="173" t="s">
        <v>6194</v>
      </c>
      <c r="M135" s="174">
        <v>44388</v>
      </c>
      <c r="N135" s="188" t="s">
        <v>6200</v>
      </c>
      <c r="O135" s="175">
        <v>752618</v>
      </c>
      <c r="P135" s="175" t="s">
        <v>6197</v>
      </c>
      <c r="Q135" s="175" t="s">
        <v>21</v>
      </c>
      <c r="R135" s="175">
        <v>2</v>
      </c>
      <c r="S135" s="175" t="s">
        <v>6199</v>
      </c>
      <c r="T135" s="175" t="s">
        <v>6198</v>
      </c>
      <c r="U135" s="176">
        <v>44388</v>
      </c>
      <c r="V135" s="188" t="s">
        <v>6201</v>
      </c>
      <c r="W135" s="173">
        <v>6700000</v>
      </c>
      <c r="X135" s="173" t="s">
        <v>6193</v>
      </c>
      <c r="Y135" s="173" t="s">
        <v>41</v>
      </c>
      <c r="Z135" s="173">
        <v>1</v>
      </c>
      <c r="AA135" s="173" t="s">
        <v>6160</v>
      </c>
      <c r="AB135" s="173" t="s">
        <v>6194</v>
      </c>
      <c r="AC135" s="174">
        <v>44388</v>
      </c>
      <c r="AD135" s="188" t="s">
        <v>6202</v>
      </c>
      <c r="AE135" s="181">
        <v>4100000</v>
      </c>
      <c r="AF135" s="181" t="s">
        <v>6193</v>
      </c>
      <c r="AG135" s="181" t="s">
        <v>41</v>
      </c>
      <c r="AH135" s="181">
        <v>1</v>
      </c>
      <c r="AI135" s="181" t="s">
        <v>6164</v>
      </c>
      <c r="AJ135" s="181" t="s">
        <v>6194</v>
      </c>
      <c r="AK135" s="182">
        <v>44388</v>
      </c>
      <c r="AL135" s="188" t="s">
        <v>1378</v>
      </c>
      <c r="AM135" s="173">
        <v>0</v>
      </c>
      <c r="AN135" s="173" t="s">
        <v>14</v>
      </c>
      <c r="AO135" s="173" t="s">
        <v>21</v>
      </c>
      <c r="AP135" s="173">
        <v>2</v>
      </c>
      <c r="AQ135" s="173" t="s">
        <v>1377</v>
      </c>
      <c r="AR135" s="173" t="s">
        <v>14</v>
      </c>
      <c r="AS135" s="174">
        <v>43707</v>
      </c>
      <c r="AT135" s="189" t="s">
        <v>1436</v>
      </c>
      <c r="AU135" s="181">
        <v>0</v>
      </c>
      <c r="AV135" s="181" t="s">
        <v>14</v>
      </c>
      <c r="AW135" s="181" t="s">
        <v>41</v>
      </c>
      <c r="AX135" s="181">
        <v>1</v>
      </c>
      <c r="AY135" s="181" t="s">
        <v>14</v>
      </c>
      <c r="AZ135" s="181" t="s">
        <v>14</v>
      </c>
      <c r="BA135" s="182">
        <v>43784</v>
      </c>
      <c r="BB135" s="188" t="s">
        <v>1435</v>
      </c>
      <c r="BC135" s="173">
        <v>0</v>
      </c>
      <c r="BD135" s="173" t="s">
        <v>14</v>
      </c>
      <c r="BE135" s="173" t="s">
        <v>41</v>
      </c>
      <c r="BF135" s="173">
        <v>1</v>
      </c>
      <c r="BG135" s="173" t="s">
        <v>14</v>
      </c>
      <c r="BH135" s="173" t="s">
        <v>14</v>
      </c>
      <c r="BI135" s="174">
        <v>43784</v>
      </c>
      <c r="BJ135" s="189" t="s">
        <v>6204</v>
      </c>
      <c r="BK135" s="193">
        <v>0</v>
      </c>
      <c r="BL135" s="189" t="s">
        <v>6024</v>
      </c>
      <c r="BM135" s="189" t="s">
        <v>21</v>
      </c>
      <c r="BN135" s="189">
        <v>2</v>
      </c>
      <c r="BO135" s="189" t="s">
        <v>6203</v>
      </c>
      <c r="BP135" s="181" t="s">
        <v>2260</v>
      </c>
      <c r="BQ135" s="190">
        <v>44388</v>
      </c>
      <c r="BR135" s="188" t="s">
        <v>426</v>
      </c>
      <c r="BS135" s="191">
        <v>0</v>
      </c>
      <c r="BT135" s="191">
        <v>0</v>
      </c>
      <c r="BU135" s="191" t="s">
        <v>21</v>
      </c>
      <c r="BV135" s="191">
        <v>2</v>
      </c>
      <c r="BW135" s="191" t="s">
        <v>425</v>
      </c>
      <c r="BX135" s="191">
        <v>0</v>
      </c>
      <c r="BY135" s="174">
        <v>43509</v>
      </c>
      <c r="BZ135" s="189" t="s">
        <v>427</v>
      </c>
      <c r="CA135" s="189">
        <v>0</v>
      </c>
      <c r="CB135" s="189">
        <v>0</v>
      </c>
      <c r="CC135" s="189" t="s">
        <v>21</v>
      </c>
      <c r="CD135" s="189">
        <v>2</v>
      </c>
      <c r="CE135" s="189" t="s">
        <v>425</v>
      </c>
      <c r="CF135" s="189">
        <v>0</v>
      </c>
      <c r="CG135" s="190">
        <v>43509</v>
      </c>
      <c r="CH135" s="188" t="s">
        <v>8157</v>
      </c>
      <c r="CI135" s="189" t="e">
        <v>#N/A</v>
      </c>
      <c r="CJ135" s="189" t="e">
        <v>#N/A</v>
      </c>
      <c r="CK135" s="189" t="e">
        <v>#N/A</v>
      </c>
      <c r="CL135" s="189" t="e">
        <v>#N/A</v>
      </c>
      <c r="CM135" s="189" t="e">
        <v>#N/A</v>
      </c>
      <c r="CN135" s="189" t="e">
        <v>#N/A</v>
      </c>
      <c r="CO135" s="192" t="e">
        <v>#N/A</v>
      </c>
      <c r="CP135" s="189" t="s">
        <v>1434</v>
      </c>
      <c r="CQ135" s="191" t="s">
        <v>14</v>
      </c>
      <c r="CR135" s="191" t="s">
        <v>14</v>
      </c>
      <c r="CS135" s="191" t="s">
        <v>14</v>
      </c>
      <c r="CT135" s="191" t="s">
        <v>14</v>
      </c>
      <c r="CU135" s="191" t="s">
        <v>14</v>
      </c>
      <c r="CV135" s="191" t="s">
        <v>14</v>
      </c>
      <c r="CW135" s="174">
        <v>43784</v>
      </c>
      <c r="CX135" s="189" t="s">
        <v>6207</v>
      </c>
      <c r="CY135" s="181">
        <v>1600000</v>
      </c>
      <c r="CZ135" s="181" t="s">
        <v>6193</v>
      </c>
      <c r="DA135" s="181" t="s">
        <v>41</v>
      </c>
      <c r="DB135" s="181">
        <v>1</v>
      </c>
      <c r="DC135" s="181" t="s">
        <v>6212</v>
      </c>
      <c r="DD135" s="181" t="s">
        <v>6194</v>
      </c>
      <c r="DE135" s="187">
        <v>44388</v>
      </c>
      <c r="DF135" s="188" t="s">
        <v>6209</v>
      </c>
      <c r="DG135" s="173">
        <v>2600000</v>
      </c>
      <c r="DH135" s="191" t="s">
        <v>6193</v>
      </c>
      <c r="DI135" s="191" t="s">
        <v>41</v>
      </c>
      <c r="DJ135" s="191">
        <v>1</v>
      </c>
      <c r="DK135" s="191" t="s">
        <v>6208</v>
      </c>
      <c r="DL135" s="191" t="s">
        <v>6194</v>
      </c>
      <c r="DM135" s="174">
        <v>44388</v>
      </c>
      <c r="DN135" s="189" t="s">
        <v>6211</v>
      </c>
      <c r="DO135" s="181">
        <v>2500000</v>
      </c>
      <c r="DP135" s="189" t="s">
        <v>6193</v>
      </c>
      <c r="DQ135" s="189" t="s">
        <v>41</v>
      </c>
      <c r="DR135" s="189">
        <v>1</v>
      </c>
      <c r="DS135" s="189" t="s">
        <v>6210</v>
      </c>
      <c r="DT135" s="189" t="s">
        <v>6194</v>
      </c>
      <c r="DU135" s="190">
        <v>44388</v>
      </c>
      <c r="DV135" s="188" t="s">
        <v>6213</v>
      </c>
      <c r="DW135" s="173">
        <v>1400000</v>
      </c>
      <c r="DX135" s="191" t="s">
        <v>6193</v>
      </c>
      <c r="DY135" s="191" t="s">
        <v>41</v>
      </c>
      <c r="DZ135" s="191">
        <v>1</v>
      </c>
      <c r="EA135" s="191" t="s">
        <v>6212</v>
      </c>
      <c r="EB135" s="191" t="s">
        <v>6194</v>
      </c>
      <c r="EC135" s="174">
        <v>44388</v>
      </c>
      <c r="ED135" s="189" t="s">
        <v>6215</v>
      </c>
      <c r="EE135" s="181">
        <v>200000</v>
      </c>
      <c r="EF135" s="189" t="s">
        <v>6193</v>
      </c>
      <c r="EG135" s="189" t="s">
        <v>41</v>
      </c>
      <c r="EH135" s="189">
        <v>1</v>
      </c>
      <c r="EI135" s="189" t="s">
        <v>6214</v>
      </c>
      <c r="EJ135" s="189" t="s">
        <v>6194</v>
      </c>
      <c r="EK135" s="190">
        <v>44388</v>
      </c>
      <c r="EL135" s="188" t="s">
        <v>6217</v>
      </c>
      <c r="EM135" s="173">
        <v>0</v>
      </c>
      <c r="EN135" s="191" t="s">
        <v>6193</v>
      </c>
      <c r="EO135" s="191" t="s">
        <v>41</v>
      </c>
      <c r="EP135" s="191">
        <v>1</v>
      </c>
      <c r="EQ135" s="191" t="s">
        <v>6216</v>
      </c>
      <c r="ER135" s="191" t="s">
        <v>6194</v>
      </c>
      <c r="ES135" s="174">
        <v>44388</v>
      </c>
      <c r="ET135" s="189" t="s">
        <v>6206</v>
      </c>
      <c r="EU135" s="189">
        <v>12</v>
      </c>
      <c r="EV135" s="189" t="s">
        <v>6024</v>
      </c>
      <c r="EW135" s="189" t="s">
        <v>21</v>
      </c>
      <c r="EX135" s="189">
        <v>2</v>
      </c>
      <c r="EY135" s="189" t="s">
        <v>6205</v>
      </c>
      <c r="EZ135" s="189" t="s">
        <v>2260</v>
      </c>
      <c r="FA135" s="190">
        <v>44388</v>
      </c>
      <c r="FB135" s="188" t="s">
        <v>6221</v>
      </c>
      <c r="FC135" s="191">
        <v>3</v>
      </c>
      <c r="FD135" s="191" t="s">
        <v>6218</v>
      </c>
      <c r="FE135" s="191" t="s">
        <v>41</v>
      </c>
      <c r="FF135" s="191">
        <v>1</v>
      </c>
      <c r="FG135" s="191" t="s">
        <v>6220</v>
      </c>
      <c r="FH135" s="191" t="s">
        <v>6219</v>
      </c>
      <c r="FI135" s="174">
        <v>44388</v>
      </c>
      <c r="FJ135" s="188" t="s">
        <v>1031</v>
      </c>
      <c r="FK135" s="189" t="s">
        <v>14</v>
      </c>
      <c r="FL135" s="189" t="s">
        <v>1016</v>
      </c>
      <c r="FM135" s="189" t="s">
        <v>14</v>
      </c>
      <c r="FN135" s="189" t="s">
        <v>14</v>
      </c>
      <c r="FO135" s="189" t="s">
        <v>1020</v>
      </c>
      <c r="FP135" s="181" t="s">
        <v>1030</v>
      </c>
      <c r="FQ135" s="182">
        <v>43578</v>
      </c>
      <c r="FR135" s="188" t="s">
        <v>1032</v>
      </c>
      <c r="FS135" s="191" t="s">
        <v>14</v>
      </c>
      <c r="FT135" s="191" t="s">
        <v>1016</v>
      </c>
      <c r="FU135" s="191" t="s">
        <v>14</v>
      </c>
      <c r="FV135" s="191" t="s">
        <v>14</v>
      </c>
      <c r="FW135" s="191" t="s">
        <v>1020</v>
      </c>
      <c r="FX135" s="191" t="s">
        <v>1030</v>
      </c>
      <c r="FY135" s="174">
        <v>43578</v>
      </c>
      <c r="FZ135" s="189" t="s">
        <v>4774</v>
      </c>
      <c r="GA135" s="189">
        <v>0</v>
      </c>
      <c r="GB135" s="189" t="s">
        <v>4078</v>
      </c>
      <c r="GC135" s="189" t="s">
        <v>21</v>
      </c>
      <c r="GD135" s="189">
        <v>2</v>
      </c>
      <c r="GE135" s="189" t="s">
        <v>14</v>
      </c>
      <c r="GF135" s="189" t="s">
        <v>14</v>
      </c>
      <c r="GG135" s="190">
        <v>44355</v>
      </c>
      <c r="GH135" s="188" t="s">
        <v>4780</v>
      </c>
      <c r="GI135" s="191">
        <v>1</v>
      </c>
      <c r="GJ135" s="191" t="s">
        <v>4078</v>
      </c>
      <c r="GK135" s="191" t="s">
        <v>21</v>
      </c>
      <c r="GL135" s="191">
        <v>2</v>
      </c>
      <c r="GM135" s="191" t="s">
        <v>14</v>
      </c>
      <c r="GN135" s="191" t="s">
        <v>14</v>
      </c>
      <c r="GO135" s="174">
        <v>44355</v>
      </c>
      <c r="GP135" s="189" t="s">
        <v>4775</v>
      </c>
      <c r="GQ135" s="189">
        <v>0</v>
      </c>
      <c r="GR135" s="189" t="s">
        <v>4078</v>
      </c>
      <c r="GS135" s="189" t="s">
        <v>21</v>
      </c>
      <c r="GT135" s="189">
        <v>2</v>
      </c>
      <c r="GU135" s="189" t="s">
        <v>14</v>
      </c>
      <c r="GV135" s="189" t="s">
        <v>14</v>
      </c>
      <c r="GW135" s="190">
        <v>44355</v>
      </c>
      <c r="GX135" s="188" t="s">
        <v>4781</v>
      </c>
      <c r="GY135" s="191">
        <v>0</v>
      </c>
      <c r="GZ135" s="191" t="s">
        <v>4078</v>
      </c>
      <c r="HA135" s="191" t="s">
        <v>21</v>
      </c>
      <c r="HB135" s="191">
        <v>2</v>
      </c>
      <c r="HC135" s="191" t="s">
        <v>14</v>
      </c>
      <c r="HD135" s="191" t="s">
        <v>14</v>
      </c>
      <c r="HE135" s="174">
        <v>44355</v>
      </c>
      <c r="HF135" s="189" t="s">
        <v>4773</v>
      </c>
      <c r="HG135" s="189">
        <v>0</v>
      </c>
      <c r="HH135" s="189" t="s">
        <v>4078</v>
      </c>
      <c r="HI135" s="189" t="s">
        <v>21</v>
      </c>
      <c r="HJ135" s="189">
        <v>2</v>
      </c>
      <c r="HK135" s="189" t="s">
        <v>14</v>
      </c>
      <c r="HL135" s="189" t="s">
        <v>14</v>
      </c>
      <c r="HM135" s="190">
        <v>44355</v>
      </c>
      <c r="HN135" s="188" t="s">
        <v>4779</v>
      </c>
      <c r="HO135" s="191">
        <v>2</v>
      </c>
      <c r="HP135" s="191" t="s">
        <v>4078</v>
      </c>
      <c r="HQ135" s="191" t="s">
        <v>21</v>
      </c>
      <c r="HR135" s="191">
        <v>2</v>
      </c>
      <c r="HS135" s="191" t="s">
        <v>14</v>
      </c>
      <c r="HT135" s="191" t="s">
        <v>14</v>
      </c>
      <c r="HU135" s="174">
        <v>44355</v>
      </c>
      <c r="HV135" s="189" t="s">
        <v>4776</v>
      </c>
      <c r="HW135" s="189">
        <v>0</v>
      </c>
      <c r="HX135" s="189" t="s">
        <v>4078</v>
      </c>
      <c r="HY135" s="189" t="s">
        <v>21</v>
      </c>
      <c r="HZ135" s="189">
        <v>2</v>
      </c>
      <c r="IA135" s="189" t="s">
        <v>14</v>
      </c>
      <c r="IB135" s="189" t="s">
        <v>14</v>
      </c>
      <c r="IC135" s="190">
        <v>44355</v>
      </c>
      <c r="ID135" s="188" t="s">
        <v>4778</v>
      </c>
      <c r="IE135" s="191">
        <v>0</v>
      </c>
      <c r="IF135" s="191" t="s">
        <v>4078</v>
      </c>
      <c r="IG135" s="191" t="s">
        <v>21</v>
      </c>
      <c r="IH135" s="191">
        <v>2</v>
      </c>
      <c r="II135" s="191" t="s">
        <v>14</v>
      </c>
      <c r="IJ135" s="191" t="s">
        <v>14</v>
      </c>
      <c r="IK135" s="174">
        <v>44355</v>
      </c>
      <c r="IL135" s="189" t="s">
        <v>4777</v>
      </c>
      <c r="IM135" s="189">
        <v>3</v>
      </c>
      <c r="IN135" s="189" t="s">
        <v>4078</v>
      </c>
      <c r="IO135" s="189" t="s">
        <v>21</v>
      </c>
      <c r="IP135" s="189">
        <v>2</v>
      </c>
      <c r="IQ135" s="189" t="s">
        <v>14</v>
      </c>
      <c r="IR135" s="189" t="s">
        <v>14</v>
      </c>
      <c r="IS135" s="190">
        <v>44355</v>
      </c>
    </row>
    <row r="136" spans="1:253" s="179" customFormat="1" ht="12.75" customHeight="1" x14ac:dyDescent="0.2">
      <c r="A136" s="179" t="s">
        <v>184</v>
      </c>
      <c r="B136" s="179" t="s">
        <v>7672</v>
      </c>
      <c r="C136" s="179" t="s">
        <v>185</v>
      </c>
      <c r="D136" s="179" t="s">
        <v>186</v>
      </c>
      <c r="E136" s="179" t="s">
        <v>7423</v>
      </c>
      <c r="F136" s="179" t="s">
        <v>6121</v>
      </c>
      <c r="G136" s="172">
        <v>15557000</v>
      </c>
      <c r="H136" s="173" t="s">
        <v>6118</v>
      </c>
      <c r="I136" s="173" t="s">
        <v>21</v>
      </c>
      <c r="J136" s="173">
        <v>2</v>
      </c>
      <c r="K136" s="173" t="s">
        <v>6120</v>
      </c>
      <c r="L136" s="173" t="s">
        <v>6119</v>
      </c>
      <c r="M136" s="174">
        <v>44384</v>
      </c>
      <c r="N136" s="183" t="s">
        <v>6125</v>
      </c>
      <c r="O136" s="175">
        <v>390757</v>
      </c>
      <c r="P136" s="175" t="s">
        <v>6122</v>
      </c>
      <c r="Q136" s="175" t="s">
        <v>21</v>
      </c>
      <c r="R136" s="175">
        <v>2</v>
      </c>
      <c r="S136" s="175" t="s">
        <v>6124</v>
      </c>
      <c r="T136" s="175" t="s">
        <v>6123</v>
      </c>
      <c r="U136" s="176">
        <v>44384</v>
      </c>
      <c r="V136" s="183" t="s">
        <v>6127</v>
      </c>
      <c r="W136" s="173">
        <v>15557000</v>
      </c>
      <c r="X136" s="173" t="s">
        <v>6118</v>
      </c>
      <c r="Y136" s="173" t="s">
        <v>21</v>
      </c>
      <c r="Z136" s="173">
        <v>2</v>
      </c>
      <c r="AA136" s="173" t="s">
        <v>6126</v>
      </c>
      <c r="AB136" s="173" t="s">
        <v>6119</v>
      </c>
      <c r="AC136" s="174">
        <v>44384</v>
      </c>
      <c r="AD136" s="183" t="s">
        <v>6129</v>
      </c>
      <c r="AE136" s="181">
        <v>9706000</v>
      </c>
      <c r="AF136" s="181" t="s">
        <v>6118</v>
      </c>
      <c r="AG136" s="181" t="s">
        <v>21</v>
      </c>
      <c r="AH136" s="181">
        <v>2</v>
      </c>
      <c r="AI136" s="181" t="s">
        <v>6128</v>
      </c>
      <c r="AJ136" s="181" t="s">
        <v>6119</v>
      </c>
      <c r="AK136" s="182">
        <v>44384</v>
      </c>
      <c r="AL136" s="183" t="s">
        <v>6133</v>
      </c>
      <c r="AM136" s="173">
        <v>302000</v>
      </c>
      <c r="AN136" s="173" t="s">
        <v>6130</v>
      </c>
      <c r="AO136" s="173" t="s">
        <v>21</v>
      </c>
      <c r="AP136" s="173">
        <v>2</v>
      </c>
      <c r="AQ136" s="173" t="s">
        <v>6132</v>
      </c>
      <c r="AR136" s="173" t="s">
        <v>6131</v>
      </c>
      <c r="AS136" s="174">
        <v>44384</v>
      </c>
      <c r="AT136" s="184" t="s">
        <v>1403</v>
      </c>
      <c r="AU136" s="181">
        <v>0</v>
      </c>
      <c r="AV136" s="181" t="s">
        <v>14</v>
      </c>
      <c r="AW136" s="181" t="s">
        <v>14</v>
      </c>
      <c r="AX136" s="181" t="s">
        <v>14</v>
      </c>
      <c r="AY136" s="181" t="s">
        <v>1402</v>
      </c>
      <c r="AZ136" s="181" t="s">
        <v>14</v>
      </c>
      <c r="BA136" s="182">
        <v>43742</v>
      </c>
      <c r="BB136" s="183" t="s">
        <v>1401</v>
      </c>
      <c r="BC136" s="173">
        <v>0</v>
      </c>
      <c r="BD136" s="173" t="s">
        <v>14</v>
      </c>
      <c r="BE136" s="173" t="s">
        <v>14</v>
      </c>
      <c r="BF136" s="173" t="s">
        <v>14</v>
      </c>
      <c r="BG136" s="173" t="s">
        <v>1400</v>
      </c>
      <c r="BH136" s="173" t="s">
        <v>14</v>
      </c>
      <c r="BI136" s="174">
        <v>43742</v>
      </c>
      <c r="BJ136" s="184" t="s">
        <v>6135</v>
      </c>
      <c r="BK136" s="184">
        <v>8</v>
      </c>
      <c r="BL136" s="184" t="s">
        <v>6024</v>
      </c>
      <c r="BM136" s="184" t="s">
        <v>59</v>
      </c>
      <c r="BN136" s="184">
        <v>3</v>
      </c>
      <c r="BO136" s="184" t="s">
        <v>6134</v>
      </c>
      <c r="BP136" s="181" t="s">
        <v>2260</v>
      </c>
      <c r="BQ136" s="185">
        <v>44384</v>
      </c>
      <c r="BR136" s="183" t="s">
        <v>1447</v>
      </c>
      <c r="BS136" s="177" t="s">
        <v>14</v>
      </c>
      <c r="BT136" s="177" t="s">
        <v>14</v>
      </c>
      <c r="BU136" s="177" t="s">
        <v>14</v>
      </c>
      <c r="BV136" s="177" t="s">
        <v>14</v>
      </c>
      <c r="BW136" s="177" t="s">
        <v>14</v>
      </c>
      <c r="BX136" s="177" t="s">
        <v>14</v>
      </c>
      <c r="BY136" s="174">
        <v>43787</v>
      </c>
      <c r="BZ136" s="184" t="s">
        <v>1448</v>
      </c>
      <c r="CA136" s="184" t="s">
        <v>14</v>
      </c>
      <c r="CB136" s="184" t="s">
        <v>14</v>
      </c>
      <c r="CC136" s="184" t="s">
        <v>14</v>
      </c>
      <c r="CD136" s="184" t="s">
        <v>14</v>
      </c>
      <c r="CE136" s="184" t="s">
        <v>14</v>
      </c>
      <c r="CF136" s="184" t="s">
        <v>14</v>
      </c>
      <c r="CG136" s="185">
        <v>43787</v>
      </c>
      <c r="CH136" s="183" t="s">
        <v>8158</v>
      </c>
      <c r="CI136" s="184" t="e">
        <v>#N/A</v>
      </c>
      <c r="CJ136" s="184" t="e">
        <v>#N/A</v>
      </c>
      <c r="CK136" s="184" t="e">
        <v>#N/A</v>
      </c>
      <c r="CL136" s="184" t="e">
        <v>#N/A</v>
      </c>
      <c r="CM136" s="184" t="e">
        <v>#N/A</v>
      </c>
      <c r="CN136" s="184" t="e">
        <v>#N/A</v>
      </c>
      <c r="CO136" s="186" t="e">
        <v>#N/A</v>
      </c>
      <c r="CP136" s="184" t="s">
        <v>187</v>
      </c>
      <c r="CQ136" s="177" t="s">
        <v>14</v>
      </c>
      <c r="CR136" s="177">
        <v>0</v>
      </c>
      <c r="CS136" s="177" t="s">
        <v>14</v>
      </c>
      <c r="CT136" s="177" t="s">
        <v>14</v>
      </c>
      <c r="CU136" s="177">
        <v>0</v>
      </c>
      <c r="CV136" s="177">
        <v>0</v>
      </c>
      <c r="CW136" s="174">
        <v>43502</v>
      </c>
      <c r="CX136" s="184" t="s">
        <v>6138</v>
      </c>
      <c r="CY136" s="181">
        <v>6800000</v>
      </c>
      <c r="CZ136" s="181" t="s">
        <v>6130</v>
      </c>
      <c r="DA136" s="181" t="s">
        <v>21</v>
      </c>
      <c r="DB136" s="181">
        <v>2</v>
      </c>
      <c r="DC136" s="181" t="s">
        <v>6137</v>
      </c>
      <c r="DD136" s="181" t="s">
        <v>6131</v>
      </c>
      <c r="DE136" s="187">
        <v>44384</v>
      </c>
      <c r="DF136" s="183" t="s">
        <v>6141</v>
      </c>
      <c r="DG136" s="173">
        <v>5851000</v>
      </c>
      <c r="DH136" s="177" t="s">
        <v>6139</v>
      </c>
      <c r="DI136" s="177" t="s">
        <v>21</v>
      </c>
      <c r="DJ136" s="177">
        <v>2</v>
      </c>
      <c r="DK136" s="177" t="s">
        <v>6029</v>
      </c>
      <c r="DL136" s="177" t="s">
        <v>6140</v>
      </c>
      <c r="DM136" s="174">
        <v>44384</v>
      </c>
      <c r="DN136" s="184" t="s">
        <v>6142</v>
      </c>
      <c r="DO136" s="181">
        <v>2906000</v>
      </c>
      <c r="DP136" s="184" t="s">
        <v>6139</v>
      </c>
      <c r="DQ136" s="184" t="s">
        <v>21</v>
      </c>
      <c r="DR136" s="184">
        <v>2</v>
      </c>
      <c r="DS136" s="184" t="s">
        <v>6108</v>
      </c>
      <c r="DT136" s="184" t="s">
        <v>6140</v>
      </c>
      <c r="DU136" s="185">
        <v>44384</v>
      </c>
      <c r="DV136" s="183" t="s">
        <v>6143</v>
      </c>
      <c r="DW136" s="173">
        <v>6734000</v>
      </c>
      <c r="DX136" s="177" t="s">
        <v>6130</v>
      </c>
      <c r="DY136" s="177" t="s">
        <v>21</v>
      </c>
      <c r="DZ136" s="177">
        <v>2</v>
      </c>
      <c r="EA136" s="177" t="s">
        <v>6137</v>
      </c>
      <c r="EB136" s="177" t="s">
        <v>6131</v>
      </c>
      <c r="EC136" s="174">
        <v>44384</v>
      </c>
      <c r="ED136" s="184" t="s">
        <v>6145</v>
      </c>
      <c r="EE136" s="181">
        <v>66000</v>
      </c>
      <c r="EF136" s="184" t="s">
        <v>6130</v>
      </c>
      <c r="EG136" s="184" t="s">
        <v>21</v>
      </c>
      <c r="EH136" s="184">
        <v>2</v>
      </c>
      <c r="EI136" s="184" t="s">
        <v>6144</v>
      </c>
      <c r="EJ136" s="184" t="s">
        <v>6131</v>
      </c>
      <c r="EK136" s="185">
        <v>44384</v>
      </c>
      <c r="EL136" s="183" t="s">
        <v>6147</v>
      </c>
      <c r="EM136" s="173">
        <v>0</v>
      </c>
      <c r="EN136" s="177" t="s">
        <v>6139</v>
      </c>
      <c r="EO136" s="177" t="s">
        <v>21</v>
      </c>
      <c r="EP136" s="177">
        <v>2</v>
      </c>
      <c r="EQ136" s="177" t="s">
        <v>6146</v>
      </c>
      <c r="ER136" s="177" t="s">
        <v>6140</v>
      </c>
      <c r="ES136" s="174">
        <v>44384</v>
      </c>
      <c r="ET136" s="184" t="s">
        <v>6136</v>
      </c>
      <c r="EU136" s="184">
        <v>8</v>
      </c>
      <c r="EV136" s="184" t="s">
        <v>6024</v>
      </c>
      <c r="EW136" s="184" t="s">
        <v>59</v>
      </c>
      <c r="EX136" s="184">
        <v>3</v>
      </c>
      <c r="EY136" s="184" t="s">
        <v>6134</v>
      </c>
      <c r="EZ136" s="184" t="s">
        <v>2260</v>
      </c>
      <c r="FA136" s="185">
        <v>44384</v>
      </c>
      <c r="FB136" s="183" t="s">
        <v>6149</v>
      </c>
      <c r="FC136" s="177">
        <v>3</v>
      </c>
      <c r="FD136" s="177" t="s">
        <v>14</v>
      </c>
      <c r="FE136" s="177" t="s">
        <v>21</v>
      </c>
      <c r="FF136" s="177">
        <v>2</v>
      </c>
      <c r="FG136" s="177" t="s">
        <v>6148</v>
      </c>
      <c r="FH136" s="177" t="s">
        <v>14</v>
      </c>
      <c r="FI136" s="174">
        <v>44384</v>
      </c>
      <c r="FJ136" s="183" t="s">
        <v>188</v>
      </c>
      <c r="FK136" s="184" t="s">
        <v>14</v>
      </c>
      <c r="FL136" s="184">
        <v>0</v>
      </c>
      <c r="FM136" s="184" t="s">
        <v>14</v>
      </c>
      <c r="FN136" s="184" t="s">
        <v>14</v>
      </c>
      <c r="FO136" s="184">
        <v>0</v>
      </c>
      <c r="FP136" s="181">
        <v>0</v>
      </c>
      <c r="FQ136" s="182">
        <v>43502</v>
      </c>
      <c r="FR136" s="183" t="s">
        <v>189</v>
      </c>
      <c r="FS136" s="177" t="s">
        <v>14</v>
      </c>
      <c r="FT136" s="177">
        <v>0</v>
      </c>
      <c r="FU136" s="177" t="s">
        <v>14</v>
      </c>
      <c r="FV136" s="177" t="s">
        <v>14</v>
      </c>
      <c r="FW136" s="177">
        <v>0</v>
      </c>
      <c r="FX136" s="177">
        <v>0</v>
      </c>
      <c r="FY136" s="174">
        <v>43502</v>
      </c>
      <c r="FZ136" s="184" t="s">
        <v>4258</v>
      </c>
      <c r="GA136" s="184">
        <v>2</v>
      </c>
      <c r="GB136" s="184" t="s">
        <v>4078</v>
      </c>
      <c r="GC136" s="184" t="s">
        <v>21</v>
      </c>
      <c r="GD136" s="184">
        <v>2</v>
      </c>
      <c r="GE136" s="184" t="s">
        <v>14</v>
      </c>
      <c r="GF136" s="184" t="s">
        <v>14</v>
      </c>
      <c r="GG136" s="185">
        <v>44346</v>
      </c>
      <c r="GH136" s="183" t="s">
        <v>4264</v>
      </c>
      <c r="GI136" s="177">
        <v>1</v>
      </c>
      <c r="GJ136" s="177" t="s">
        <v>4078</v>
      </c>
      <c r="GK136" s="177" t="s">
        <v>21</v>
      </c>
      <c r="GL136" s="177">
        <v>2</v>
      </c>
      <c r="GM136" s="177" t="s">
        <v>14</v>
      </c>
      <c r="GN136" s="177" t="s">
        <v>14</v>
      </c>
      <c r="GO136" s="174">
        <v>44346</v>
      </c>
      <c r="GP136" s="184" t="s">
        <v>4259</v>
      </c>
      <c r="GQ136" s="184">
        <v>1</v>
      </c>
      <c r="GR136" s="184" t="s">
        <v>4078</v>
      </c>
      <c r="GS136" s="184" t="s">
        <v>21</v>
      </c>
      <c r="GT136" s="184">
        <v>2</v>
      </c>
      <c r="GU136" s="184" t="s">
        <v>14</v>
      </c>
      <c r="GV136" s="184" t="s">
        <v>14</v>
      </c>
      <c r="GW136" s="185">
        <v>44346</v>
      </c>
      <c r="GX136" s="183" t="s">
        <v>4265</v>
      </c>
      <c r="GY136" s="177">
        <v>0</v>
      </c>
      <c r="GZ136" s="177" t="s">
        <v>4078</v>
      </c>
      <c r="HA136" s="177" t="s">
        <v>21</v>
      </c>
      <c r="HB136" s="177">
        <v>2</v>
      </c>
      <c r="HC136" s="177" t="s">
        <v>14</v>
      </c>
      <c r="HD136" s="177" t="s">
        <v>14</v>
      </c>
      <c r="HE136" s="174">
        <v>44346</v>
      </c>
      <c r="HF136" s="184" t="s">
        <v>4257</v>
      </c>
      <c r="HG136" s="184">
        <v>0</v>
      </c>
      <c r="HH136" s="184" t="s">
        <v>4078</v>
      </c>
      <c r="HI136" s="184" t="s">
        <v>21</v>
      </c>
      <c r="HJ136" s="184">
        <v>2</v>
      </c>
      <c r="HK136" s="184" t="s">
        <v>14</v>
      </c>
      <c r="HL136" s="184" t="s">
        <v>14</v>
      </c>
      <c r="HM136" s="185">
        <v>44346</v>
      </c>
      <c r="HN136" s="183" t="s">
        <v>4263</v>
      </c>
      <c r="HO136" s="177">
        <v>2</v>
      </c>
      <c r="HP136" s="177" t="s">
        <v>4078</v>
      </c>
      <c r="HQ136" s="177" t="s">
        <v>21</v>
      </c>
      <c r="HR136" s="177">
        <v>2</v>
      </c>
      <c r="HS136" s="177" t="s">
        <v>14</v>
      </c>
      <c r="HT136" s="177" t="s">
        <v>14</v>
      </c>
      <c r="HU136" s="174">
        <v>44346</v>
      </c>
      <c r="HV136" s="184" t="s">
        <v>4260</v>
      </c>
      <c r="HW136" s="184">
        <v>0</v>
      </c>
      <c r="HX136" s="184" t="s">
        <v>4078</v>
      </c>
      <c r="HY136" s="184" t="s">
        <v>21</v>
      </c>
      <c r="HZ136" s="184">
        <v>2</v>
      </c>
      <c r="IA136" s="184" t="s">
        <v>14</v>
      </c>
      <c r="IB136" s="184" t="s">
        <v>14</v>
      </c>
      <c r="IC136" s="185">
        <v>44346</v>
      </c>
      <c r="ID136" s="183" t="s">
        <v>4262</v>
      </c>
      <c r="IE136" s="177">
        <v>2</v>
      </c>
      <c r="IF136" s="177" t="s">
        <v>4078</v>
      </c>
      <c r="IG136" s="177" t="s">
        <v>21</v>
      </c>
      <c r="IH136" s="177">
        <v>2</v>
      </c>
      <c r="II136" s="177" t="s">
        <v>14</v>
      </c>
      <c r="IJ136" s="177" t="s">
        <v>14</v>
      </c>
      <c r="IK136" s="174">
        <v>44346</v>
      </c>
      <c r="IL136" s="184" t="s">
        <v>4261</v>
      </c>
      <c r="IM136" s="184">
        <v>1</v>
      </c>
      <c r="IN136" s="184" t="s">
        <v>4078</v>
      </c>
      <c r="IO136" s="184" t="s">
        <v>21</v>
      </c>
      <c r="IP136" s="184">
        <v>2</v>
      </c>
      <c r="IQ136" s="184" t="s">
        <v>14</v>
      </c>
      <c r="IR136" s="184" t="s">
        <v>14</v>
      </c>
      <c r="IS136" s="185">
        <v>44346</v>
      </c>
    </row>
    <row r="137" spans="1:253" s="179" customFormat="1" ht="12.75" customHeight="1" x14ac:dyDescent="0.25">
      <c r="M137" s="50"/>
      <c r="U137" s="50"/>
      <c r="IK137" s="50"/>
    </row>
    <row r="138" spans="1:253" s="179" customFormat="1" ht="12.75" customHeight="1" x14ac:dyDescent="0.25">
      <c r="M138" s="50"/>
      <c r="U138" s="50"/>
      <c r="IK138" s="50"/>
    </row>
    <row r="139" spans="1:253" s="179" customFormat="1" ht="12.75" customHeight="1" x14ac:dyDescent="0.25">
      <c r="M139" s="50"/>
      <c r="U139" s="50"/>
      <c r="IK139" s="50"/>
    </row>
    <row r="140" spans="1:253" s="179" customFormat="1" ht="12.75" customHeight="1" x14ac:dyDescent="0.25">
      <c r="M140" s="50"/>
      <c r="U140" s="50"/>
      <c r="IK140" s="50"/>
    </row>
    <row r="141" spans="1:253" s="179" customFormat="1" ht="12.75" customHeight="1" x14ac:dyDescent="0.25">
      <c r="M141" s="50"/>
      <c r="U141" s="50"/>
      <c r="IK141" s="50"/>
    </row>
    <row r="142" spans="1:253" x14ac:dyDescent="0.25">
      <c r="M142" s="50"/>
      <c r="U142" s="50"/>
      <c r="IK142" s="50"/>
    </row>
    <row r="143" spans="1:253" x14ac:dyDescent="0.25">
      <c r="M143" s="50"/>
      <c r="U143" s="50"/>
      <c r="IK143" s="50"/>
    </row>
    <row r="144" spans="1:253" x14ac:dyDescent="0.25">
      <c r="M144" s="50"/>
      <c r="U144" s="50"/>
      <c r="IK144" s="50"/>
    </row>
    <row r="145" spans="13:245" x14ac:dyDescent="0.25">
      <c r="M145" s="50"/>
      <c r="U145" s="50"/>
      <c r="IK145" s="50"/>
    </row>
    <row r="146" spans="13:245" x14ac:dyDescent="0.25">
      <c r="M146" s="50"/>
      <c r="U146" s="50"/>
      <c r="IK146" s="50"/>
    </row>
    <row r="147" spans="13:245" x14ac:dyDescent="0.25">
      <c r="IK147" s="50"/>
    </row>
    <row r="148" spans="13:245" x14ac:dyDescent="0.25">
      <c r="IK148" s="50"/>
    </row>
    <row r="149" spans="13:245" x14ac:dyDescent="0.25">
      <c r="IK149" s="50"/>
    </row>
    <row r="150" spans="13:245" x14ac:dyDescent="0.25">
      <c r="IK150" s="50"/>
    </row>
    <row r="151" spans="13:245" x14ac:dyDescent="0.25">
      <c r="IK151" s="50"/>
    </row>
    <row r="152" spans="13:245" x14ac:dyDescent="0.25">
      <c r="IK152" s="50"/>
    </row>
    <row r="153" spans="13:245" x14ac:dyDescent="0.25">
      <c r="IK153" s="50"/>
    </row>
    <row r="154" spans="13:245" x14ac:dyDescent="0.25">
      <c r="IK154" s="50"/>
    </row>
    <row r="155" spans="13:245" x14ac:dyDescent="0.25">
      <c r="IK155" s="50"/>
    </row>
    <row r="156" spans="13:245" x14ac:dyDescent="0.25">
      <c r="IK156" s="50"/>
    </row>
    <row r="157" spans="13:245" x14ac:dyDescent="0.25">
      <c r="IK157" s="50"/>
    </row>
    <row r="158" spans="13:245" x14ac:dyDescent="0.25">
      <c r="IK158" s="50"/>
    </row>
    <row r="159" spans="13:245" x14ac:dyDescent="0.25">
      <c r="IK159" s="50"/>
    </row>
    <row r="160" spans="13:245" x14ac:dyDescent="0.25">
      <c r="IK160" s="50"/>
    </row>
    <row r="161" spans="245:245" x14ac:dyDescent="0.25">
      <c r="IK161" s="50"/>
    </row>
    <row r="162" spans="245:245" x14ac:dyDescent="0.25">
      <c r="IK162" s="50"/>
    </row>
    <row r="163" spans="245:245" x14ac:dyDescent="0.25">
      <c r="IK163" s="50"/>
    </row>
    <row r="164" spans="245:245" x14ac:dyDescent="0.25">
      <c r="IK164" s="50"/>
    </row>
    <row r="165" spans="245:245" x14ac:dyDescent="0.25">
      <c r="IK165" s="50"/>
    </row>
    <row r="166" spans="245:245" x14ac:dyDescent="0.25">
      <c r="IK166" s="50"/>
    </row>
    <row r="167" spans="245:245" x14ac:dyDescent="0.25">
      <c r="IK167" s="50"/>
    </row>
    <row r="168" spans="245:245" x14ac:dyDescent="0.25">
      <c r="IK168" s="50"/>
    </row>
    <row r="169" spans="245:245" x14ac:dyDescent="0.25">
      <c r="IK169" s="50"/>
    </row>
    <row r="170" spans="245:245" x14ac:dyDescent="0.25">
      <c r="IK170" s="50"/>
    </row>
    <row r="171" spans="245:245" x14ac:dyDescent="0.25">
      <c r="IK171" s="50"/>
    </row>
    <row r="172" spans="245:245" x14ac:dyDescent="0.25">
      <c r="IK172" s="50"/>
    </row>
    <row r="173" spans="245:245" x14ac:dyDescent="0.25">
      <c r="IK173" s="50"/>
    </row>
    <row r="174" spans="245:245" x14ac:dyDescent="0.25">
      <c r="IK174" s="50"/>
    </row>
    <row r="175" spans="245:245" x14ac:dyDescent="0.25">
      <c r="IK175" s="50"/>
    </row>
    <row r="176" spans="245:245" x14ac:dyDescent="0.25">
      <c r="IK176" s="50"/>
    </row>
    <row r="177" spans="245:245" x14ac:dyDescent="0.25">
      <c r="IK177" s="50"/>
    </row>
    <row r="178" spans="245:245" x14ac:dyDescent="0.25">
      <c r="IK178" s="50"/>
    </row>
    <row r="179" spans="245:245" x14ac:dyDescent="0.25">
      <c r="IK179" s="50"/>
    </row>
    <row r="180" spans="245:245" x14ac:dyDescent="0.25">
      <c r="IK180" s="50"/>
    </row>
    <row r="181" spans="245:245" x14ac:dyDescent="0.25">
      <c r="IK181" s="50"/>
    </row>
    <row r="182" spans="245:245" x14ac:dyDescent="0.25">
      <c r="IK182" s="50"/>
    </row>
    <row r="183" spans="245:245" x14ac:dyDescent="0.25">
      <c r="IK183" s="50"/>
    </row>
    <row r="184" spans="245:245" x14ac:dyDescent="0.25">
      <c r="IK184" s="50"/>
    </row>
    <row r="185" spans="245:245" x14ac:dyDescent="0.25">
      <c r="IK185" s="50"/>
    </row>
    <row r="186" spans="245:245" x14ac:dyDescent="0.25">
      <c r="IK186" s="50"/>
    </row>
    <row r="187" spans="245:245" x14ac:dyDescent="0.25">
      <c r="IK187" s="50"/>
    </row>
    <row r="188" spans="245:245" x14ac:dyDescent="0.25">
      <c r="IK188" s="50"/>
    </row>
    <row r="189" spans="245:245" x14ac:dyDescent="0.25">
      <c r="IK189" s="50"/>
    </row>
    <row r="190" spans="245:245" x14ac:dyDescent="0.25">
      <c r="IK190" s="50"/>
    </row>
    <row r="191" spans="245:245" x14ac:dyDescent="0.25">
      <c r="IK191" s="50"/>
    </row>
    <row r="192" spans="245:245" x14ac:dyDescent="0.25">
      <c r="IK192" s="50"/>
    </row>
    <row r="193" spans="245:245" x14ac:dyDescent="0.25">
      <c r="IK193" s="50"/>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A40" workbookViewId="0">
      <selection activeCell="T6" sqref="T6"/>
    </sheetView>
  </sheetViews>
  <sheetFormatPr defaultColWidth="9.42578125" defaultRowHeight="15" x14ac:dyDescent="0.25"/>
  <cols>
    <col min="1" max="1" width="36" style="52" customWidth="1"/>
    <col min="2" max="2" width="23.42578125" style="52" customWidth="1"/>
    <col min="3" max="3" width="10.42578125" style="52" bestFit="1" customWidth="1"/>
    <col min="4" max="4" width="11.42578125" style="52" bestFit="1" customWidth="1"/>
    <col min="5" max="5" width="5.42578125" style="52" bestFit="1" customWidth="1"/>
    <col min="6" max="6" width="12.42578125" style="3" customWidth="1"/>
    <col min="7" max="7" width="11.42578125" style="3" bestFit="1" customWidth="1"/>
    <col min="8" max="8" width="16.28515625" style="3" customWidth="1"/>
    <col min="9" max="9" width="10.42578125" style="3" bestFit="1" customWidth="1"/>
    <col min="10" max="11" width="9.42578125" style="3" hidden="1" customWidth="1"/>
    <col min="12" max="12" width="8.5703125" style="3" bestFit="1" customWidth="1"/>
    <col min="13" max="14" width="8.5703125" style="3" hidden="1" customWidth="1"/>
    <col min="15" max="15" width="6.42578125" style="3" hidden="1" customWidth="1"/>
    <col min="16" max="16" width="6.5703125" style="3" hidden="1" customWidth="1"/>
    <col min="17" max="17" width="16.85546875" style="3" customWidth="1"/>
    <col min="18" max="18" width="15.7109375" style="3" customWidth="1"/>
    <col min="19" max="19" width="10.42578125" style="3" bestFit="1" customWidth="1"/>
    <col min="20" max="20" width="14.28515625" style="3" customWidth="1"/>
    <col min="21" max="21" width="10.42578125" style="3" bestFit="1" customWidth="1"/>
    <col min="22" max="22" width="9.42578125" style="3" bestFit="1" customWidth="1"/>
    <col min="23" max="24" width="10.42578125" style="3" hidden="1" customWidth="1"/>
    <col min="25" max="25" width="9.42578125" style="3" bestFit="1" customWidth="1"/>
    <col min="26" max="26" width="12.42578125" style="3" bestFit="1" customWidth="1"/>
    <col min="27" max="27" width="9.42578125" style="3" bestFit="1" customWidth="1"/>
    <col min="28" max="28" width="6.42578125" style="3" bestFit="1" customWidth="1"/>
    <col min="29" max="31" width="9.42578125" style="3" bestFit="1" customWidth="1"/>
    <col min="32" max="32" width="6.42578125" style="3" bestFit="1" customWidth="1"/>
    <col min="33" max="33" width="12.42578125" style="3" bestFit="1" customWidth="1"/>
    <col min="34" max="34" width="9.42578125" style="52" customWidth="1"/>
    <col min="35" max="16384" width="9.42578125" style="52"/>
  </cols>
  <sheetData>
    <row r="1" spans="1:33" s="4" customFormat="1" ht="147" customHeight="1" x14ac:dyDescent="0.2">
      <c r="A1" s="13" t="str">
        <f>'Core Indicators'!A:A</f>
        <v>Crisis</v>
      </c>
      <c r="B1" s="13" t="s">
        <v>6951</v>
      </c>
      <c r="C1" s="13" t="s">
        <v>6948</v>
      </c>
      <c r="D1" s="13" t="s">
        <v>6949</v>
      </c>
      <c r="E1" s="179" t="s">
        <v>6950</v>
      </c>
      <c r="F1" s="32" t="s">
        <v>7067</v>
      </c>
      <c r="G1" s="32" t="s">
        <v>7068</v>
      </c>
      <c r="H1" s="32" t="s">
        <v>7069</v>
      </c>
      <c r="I1" s="32" t="s">
        <v>7070</v>
      </c>
      <c r="J1" s="32" t="s">
        <v>7071</v>
      </c>
      <c r="K1" s="32" t="s">
        <v>7072</v>
      </c>
      <c r="L1" s="32" t="s">
        <v>7073</v>
      </c>
      <c r="M1" s="32" t="s">
        <v>7074</v>
      </c>
      <c r="N1" s="32" t="s">
        <v>7075</v>
      </c>
      <c r="O1" s="32" t="s">
        <v>7076</v>
      </c>
      <c r="P1" s="33" t="s">
        <v>7077</v>
      </c>
      <c r="Q1" s="32" t="s">
        <v>7078</v>
      </c>
      <c r="R1" s="32" t="s">
        <v>7079</v>
      </c>
      <c r="S1" s="32" t="s">
        <v>7080</v>
      </c>
      <c r="T1" s="32" t="s">
        <v>7081</v>
      </c>
      <c r="U1" s="32" t="s">
        <v>7082</v>
      </c>
      <c r="V1" s="33" t="s">
        <v>7083</v>
      </c>
      <c r="W1" s="33" t="s">
        <v>7084</v>
      </c>
      <c r="X1" s="33" t="s">
        <v>7085</v>
      </c>
      <c r="Y1" s="33" t="s">
        <v>4149</v>
      </c>
      <c r="Z1" s="33" t="s">
        <v>4159</v>
      </c>
      <c r="AA1" s="33" t="s">
        <v>4151</v>
      </c>
      <c r="AB1" s="33" t="s">
        <v>4161</v>
      </c>
      <c r="AC1" s="33" t="s">
        <v>4077</v>
      </c>
      <c r="AD1" s="33" t="s">
        <v>4080</v>
      </c>
      <c r="AE1" s="33" t="s">
        <v>4153</v>
      </c>
      <c r="AF1" s="33" t="s">
        <v>7027</v>
      </c>
      <c r="AG1" s="33" t="s">
        <v>4155</v>
      </c>
    </row>
    <row r="2" spans="1:33" ht="25.5" customHeight="1" x14ac:dyDescent="0.25">
      <c r="A2" s="38">
        <f>'Core Indicators'!A:A</f>
        <v>0</v>
      </c>
      <c r="B2" s="15"/>
      <c r="C2" s="15"/>
      <c r="D2" s="15"/>
      <c r="E2" s="179"/>
      <c r="F2" s="10" t="s">
        <v>7086</v>
      </c>
      <c r="G2" s="10" t="s">
        <v>7087</v>
      </c>
      <c r="H2" s="10" t="s">
        <v>7087</v>
      </c>
      <c r="I2" s="10" t="s">
        <v>7087</v>
      </c>
      <c r="J2" s="10" t="s">
        <v>7087</v>
      </c>
      <c r="K2" s="10"/>
      <c r="L2" s="10" t="s">
        <v>7087</v>
      </c>
      <c r="M2" s="10" t="s">
        <v>7087</v>
      </c>
      <c r="N2" s="10" t="s">
        <v>7087</v>
      </c>
      <c r="O2" s="10" t="s">
        <v>7087</v>
      </c>
      <c r="P2" s="10" t="s">
        <v>7088</v>
      </c>
      <c r="Q2" s="10" t="s">
        <v>7087</v>
      </c>
      <c r="R2" s="10" t="s">
        <v>7087</v>
      </c>
      <c r="S2" s="10" t="s">
        <v>7087</v>
      </c>
      <c r="T2" s="10" t="s">
        <v>7087</v>
      </c>
      <c r="U2" s="10" t="s">
        <v>7087</v>
      </c>
      <c r="V2" s="10" t="s">
        <v>7087</v>
      </c>
      <c r="W2" s="10" t="s">
        <v>7087</v>
      </c>
      <c r="X2" s="10" t="s">
        <v>7087</v>
      </c>
      <c r="Y2" s="10"/>
      <c r="Z2" s="10"/>
      <c r="AA2" s="10"/>
      <c r="AB2" s="10"/>
      <c r="AC2" s="10"/>
      <c r="AD2" s="10"/>
      <c r="AE2" s="10"/>
      <c r="AF2" s="10"/>
      <c r="AG2" s="10"/>
    </row>
    <row r="3" spans="1:33" s="37" customFormat="1" ht="20.100000000000001" customHeight="1" x14ac:dyDescent="0.25">
      <c r="A3" s="195" t="str">
        <f>'Core Indicators'!A:A</f>
        <v>Complex crisis in Afghanistan</v>
      </c>
      <c r="B3" s="195" t="str">
        <f>'Core Indicators'!B:B</f>
        <v>Complex crisis</v>
      </c>
      <c r="C3" s="195" t="str">
        <f>'Core Indicators'!C3</f>
        <v>AFG001</v>
      </c>
      <c r="D3" s="195" t="str">
        <f>'Core Indicators'!D3</f>
        <v>Afghanistan</v>
      </c>
      <c r="E3" s="195" t="str">
        <f>'Core Indicators'!E3</f>
        <v>AFG</v>
      </c>
      <c r="F3" s="35">
        <f>'Core Indicators'!O3</f>
        <v>652867</v>
      </c>
      <c r="G3" s="35">
        <f>'Core Indicators'!W3</f>
        <v>38042000</v>
      </c>
      <c r="H3" s="35">
        <f>'Core Indicators'!AE3</f>
        <v>38042000</v>
      </c>
      <c r="I3" s="35">
        <f>'Core Indicators'!AM3</f>
        <v>9513000</v>
      </c>
      <c r="J3" s="35" t="str">
        <f>'Core Indicators'!AU3</f>
        <v>x</v>
      </c>
      <c r="K3" s="35" t="str">
        <f>'Core Indicators'!BC3</f>
        <v>x</v>
      </c>
      <c r="L3" s="35">
        <f>'Core Indicators'!BK3</f>
        <v>17588</v>
      </c>
      <c r="M3" s="35" t="str">
        <f>'Core Indicators'!BS3</f>
        <v>x</v>
      </c>
      <c r="N3" s="35" t="str">
        <f>'Core Indicators'!CA3</f>
        <v>x</v>
      </c>
      <c r="O3" s="35" t="e">
        <f>'Core Indicators'!CI3</f>
        <v>#N/A</v>
      </c>
      <c r="P3" s="35">
        <f>'Core Indicators'!CQ3</f>
        <v>13114</v>
      </c>
      <c r="Q3" s="35">
        <f>'Core Indicators'!DG3</f>
        <v>0</v>
      </c>
      <c r="R3" s="35">
        <f>'Core Indicators'!DO3</f>
        <v>19642000</v>
      </c>
      <c r="S3" s="35">
        <f>'Core Indicators'!DW3</f>
        <v>12100000</v>
      </c>
      <c r="T3" s="35">
        <f>'Core Indicators'!EE3</f>
        <v>5800000</v>
      </c>
      <c r="U3" s="35">
        <f>'Core Indicators'!EM3</f>
        <v>500000</v>
      </c>
      <c r="V3" s="35">
        <f>'Core Indicators'!FC3</f>
        <v>5</v>
      </c>
      <c r="W3" s="35" t="str">
        <f>'Core Indicators'!FK3</f>
        <v>x</v>
      </c>
      <c r="X3" s="35" t="str">
        <f>'Core Indicators'!FS3</f>
        <v>x</v>
      </c>
      <c r="Y3" s="35">
        <f>'Core Indicators'!GA3</f>
        <v>0</v>
      </c>
      <c r="Z3" s="35">
        <f>'Core Indicators'!GI3</f>
        <v>3</v>
      </c>
      <c r="AA3" s="35">
        <f>'Core Indicators'!GQ3</f>
        <v>2</v>
      </c>
      <c r="AB3" s="35">
        <f>'Core Indicators'!GY3</f>
        <v>3</v>
      </c>
      <c r="AC3" s="35">
        <f>'Core Indicators'!HG3</f>
        <v>2</v>
      </c>
      <c r="AD3" s="35">
        <f>'Core Indicators'!HO3</f>
        <v>3</v>
      </c>
      <c r="AE3" s="35">
        <f>'Core Indicators'!HW3</f>
        <v>3</v>
      </c>
      <c r="AF3" s="35">
        <f>'Core Indicators'!IE3</f>
        <v>3</v>
      </c>
      <c r="AG3" s="35">
        <f>'Core Indicators'!IM3</f>
        <v>3</v>
      </c>
    </row>
    <row r="4" spans="1:33" s="37" customFormat="1" ht="20.100000000000001" customHeight="1" x14ac:dyDescent="0.25">
      <c r="A4" s="194" t="str">
        <f>'Core Indicators'!A:A</f>
        <v>Nagorno-Karabakh Conflict in Armenia</v>
      </c>
      <c r="B4" s="194" t="str">
        <f>'Core Indicators'!B:B</f>
        <v>Conflict</v>
      </c>
      <c r="C4" s="194" t="str">
        <f>'Core Indicators'!C4</f>
        <v>ARM002</v>
      </c>
      <c r="D4" s="194" t="str">
        <f>'Core Indicators'!D4</f>
        <v>Armenia</v>
      </c>
      <c r="E4" s="194" t="str">
        <f>'Core Indicators'!E4</f>
        <v>ARM</v>
      </c>
      <c r="F4" s="36">
        <f>'Core Indicators'!O4</f>
        <v>28203</v>
      </c>
      <c r="G4" s="36">
        <f>'Core Indicators'!W4</f>
        <v>3024000</v>
      </c>
      <c r="H4" s="36">
        <f>'Core Indicators'!AE4</f>
        <v>84000</v>
      </c>
      <c r="I4" s="36">
        <f>'Core Indicators'!AM4</f>
        <v>66000</v>
      </c>
      <c r="J4" s="36" t="str">
        <f>'Core Indicators'!AU4</f>
        <v>x</v>
      </c>
      <c r="K4" s="36" t="str">
        <f>'Core Indicators'!BC4</f>
        <v>x</v>
      </c>
      <c r="L4" s="36">
        <f>'Core Indicators'!BK4</f>
        <v>1</v>
      </c>
      <c r="M4" s="36" t="str">
        <f>'Core Indicators'!BS4</f>
        <v>x</v>
      </c>
      <c r="N4" s="36" t="str">
        <f>'Core Indicators'!CA4</f>
        <v>x</v>
      </c>
      <c r="O4" s="36" t="e">
        <f>'Core Indicators'!CI4</f>
        <v>#N/A</v>
      </c>
      <c r="P4" s="36" t="str">
        <f>'Core Indicators'!CQ4</f>
        <v>x</v>
      </c>
      <c r="Q4" s="36">
        <f>'Core Indicators'!DG4</f>
        <v>2874000</v>
      </c>
      <c r="R4" s="36">
        <f>'Core Indicators'!DO4</f>
        <v>18000</v>
      </c>
      <c r="S4" s="36">
        <f>'Core Indicators'!DW4</f>
        <v>66000</v>
      </c>
      <c r="T4" s="36">
        <f>'Core Indicators'!EE4</f>
        <v>0</v>
      </c>
      <c r="U4" s="36">
        <f>'Core Indicators'!EM4</f>
        <v>0</v>
      </c>
      <c r="V4" s="36">
        <f>'Core Indicators'!FC4</f>
        <v>2</v>
      </c>
      <c r="W4" s="36" t="str">
        <f>'Core Indicators'!FK4</f>
        <v>x</v>
      </c>
      <c r="X4" s="36" t="str">
        <f>'Core Indicators'!FS4</f>
        <v>x</v>
      </c>
      <c r="Y4" s="36">
        <f>'Core Indicators'!GA4</f>
        <v>0</v>
      </c>
      <c r="Z4" s="36">
        <f>'Core Indicators'!GI4</f>
        <v>0</v>
      </c>
      <c r="AA4" s="36">
        <f>'Core Indicators'!GQ4</f>
        <v>0</v>
      </c>
      <c r="AB4" s="36">
        <f>'Core Indicators'!GY4</f>
        <v>0</v>
      </c>
      <c r="AC4" s="36">
        <f>'Core Indicators'!HG4</f>
        <v>0</v>
      </c>
      <c r="AD4" s="36">
        <f>'Core Indicators'!HO4</f>
        <v>0</v>
      </c>
      <c r="AE4" s="36">
        <f>'Core Indicators'!HW4</f>
        <v>0</v>
      </c>
      <c r="AF4" s="36">
        <f>'Core Indicators'!IE4</f>
        <v>2</v>
      </c>
      <c r="AG4" s="36">
        <f>'Core Indicators'!IM4</f>
        <v>0</v>
      </c>
    </row>
    <row r="5" spans="1:33" s="37" customFormat="1" ht="20.100000000000001" customHeight="1" x14ac:dyDescent="0.25">
      <c r="A5" s="195" t="str">
        <f>'Core Indicators'!A:A</f>
        <v>Nagorno-Karabakh conflict in Azerbaijan</v>
      </c>
      <c r="B5" s="195" t="str">
        <f>'Core Indicators'!B:B</f>
        <v>Conflict</v>
      </c>
      <c r="C5" s="195" t="str">
        <f>'Core Indicators'!C5</f>
        <v>AZE002</v>
      </c>
      <c r="D5" s="195" t="str">
        <f>'Core Indicators'!D5</f>
        <v>Azerbaijan</v>
      </c>
      <c r="E5" s="195" t="str">
        <f>'Core Indicators'!E5</f>
        <v>AZE</v>
      </c>
      <c r="F5" s="35">
        <f>'Core Indicators'!O5</f>
        <v>31560</v>
      </c>
      <c r="G5" s="35">
        <f>'Core Indicators'!W5</f>
        <v>5874000</v>
      </c>
      <c r="H5" s="35">
        <f>'Core Indicators'!AE5</f>
        <v>5874000</v>
      </c>
      <c r="I5" s="35">
        <f>'Core Indicators'!AM5</f>
        <v>91000</v>
      </c>
      <c r="J5" s="35" t="str">
        <f>'Core Indicators'!AU5</f>
        <v>x</v>
      </c>
      <c r="K5" s="35" t="str">
        <f>'Core Indicators'!BC5</f>
        <v>x</v>
      </c>
      <c r="L5" s="35">
        <f>'Core Indicators'!BK5</f>
        <v>91</v>
      </c>
      <c r="M5" s="35" t="str">
        <f>'Core Indicators'!BS5</f>
        <v>x</v>
      </c>
      <c r="N5" s="35" t="str">
        <f>'Core Indicators'!CA5</f>
        <v>x</v>
      </c>
      <c r="O5" s="35" t="e">
        <f>'Core Indicators'!CI5</f>
        <v>#N/A</v>
      </c>
      <c r="P5" s="35" t="str">
        <f>'Core Indicators'!CQ5</f>
        <v>x</v>
      </c>
      <c r="Q5" s="35" t="str">
        <f>'Core Indicators'!DG5</f>
        <v>x</v>
      </c>
      <c r="R5" s="35" t="str">
        <f>'Core Indicators'!DO5</f>
        <v>x</v>
      </c>
      <c r="S5" s="35" t="str">
        <f>'Core Indicators'!DW5</f>
        <v>x</v>
      </c>
      <c r="T5" s="35" t="str">
        <f>'Core Indicators'!EE5</f>
        <v>x</v>
      </c>
      <c r="U5" s="35" t="str">
        <f>'Core Indicators'!EM5</f>
        <v>x</v>
      </c>
      <c r="V5" s="35">
        <f>'Core Indicators'!FC5</f>
        <v>3</v>
      </c>
      <c r="W5" s="35" t="str">
        <f>'Core Indicators'!FK5</f>
        <v>x</v>
      </c>
      <c r="X5" s="35" t="str">
        <f>'Core Indicators'!FS5</f>
        <v>x</v>
      </c>
      <c r="Y5" s="35">
        <f>'Core Indicators'!GA5</f>
        <v>2</v>
      </c>
      <c r="Z5" s="35">
        <f>'Core Indicators'!GI5</f>
        <v>0</v>
      </c>
      <c r="AA5" s="35">
        <f>'Core Indicators'!GQ5</f>
        <v>1</v>
      </c>
      <c r="AB5" s="35">
        <f>'Core Indicators'!GY5</f>
        <v>0</v>
      </c>
      <c r="AC5" s="35">
        <f>'Core Indicators'!HG5</f>
        <v>0</v>
      </c>
      <c r="AD5" s="35">
        <f>'Core Indicators'!HO5</f>
        <v>0</v>
      </c>
      <c r="AE5" s="35">
        <f>'Core Indicators'!HW5</f>
        <v>1</v>
      </c>
      <c r="AF5" s="35">
        <f>'Core Indicators'!IE5</f>
        <v>3</v>
      </c>
      <c r="AG5" s="35">
        <f>'Core Indicators'!IM5</f>
        <v>1</v>
      </c>
    </row>
    <row r="6" spans="1:33" s="37" customFormat="1" ht="20.100000000000001" customHeight="1" x14ac:dyDescent="0.25">
      <c r="A6" s="194" t="str">
        <f>'Core Indicators'!A:A</f>
        <v>Complex in Burundi</v>
      </c>
      <c r="B6" s="194" t="str">
        <f>'Core Indicators'!B:B</f>
        <v>Complex crisis</v>
      </c>
      <c r="C6" s="194" t="str">
        <f>'Core Indicators'!C6</f>
        <v>BDI001</v>
      </c>
      <c r="D6" s="194" t="str">
        <f>'Core Indicators'!D6</f>
        <v>Burundi</v>
      </c>
      <c r="E6" s="194" t="str">
        <f>'Core Indicators'!E6</f>
        <v>BDI</v>
      </c>
      <c r="F6" s="36">
        <f>'Core Indicators'!O6</f>
        <v>25680</v>
      </c>
      <c r="G6" s="36">
        <f>'Core Indicators'!W6</f>
        <v>12600000</v>
      </c>
      <c r="H6" s="36">
        <f>'Core Indicators'!AE6</f>
        <v>12600000</v>
      </c>
      <c r="I6" s="36">
        <f>'Core Indicators'!AM6</f>
        <v>416000</v>
      </c>
      <c r="J6" s="36" t="str">
        <f>'Core Indicators'!AU6</f>
        <v>x</v>
      </c>
      <c r="K6" s="36">
        <f>'Core Indicators'!BC6</f>
        <v>70187</v>
      </c>
      <c r="L6" s="36">
        <f>'Core Indicators'!BK6</f>
        <v>262</v>
      </c>
      <c r="M6" s="36" t="str">
        <f>'Core Indicators'!BS6</f>
        <v>x</v>
      </c>
      <c r="N6" s="36" t="str">
        <f>'Core Indicators'!CA6</f>
        <v>x</v>
      </c>
      <c r="O6" s="36" t="e">
        <f>'Core Indicators'!CI6</f>
        <v>#N/A</v>
      </c>
      <c r="P6" s="36">
        <f>'Core Indicators'!CQ6</f>
        <v>444</v>
      </c>
      <c r="Q6" s="36">
        <f>'Core Indicators'!DG6</f>
        <v>0</v>
      </c>
      <c r="R6" s="36">
        <f>'Core Indicators'!DO6</f>
        <v>10200000</v>
      </c>
      <c r="S6" s="36">
        <f>'Core Indicators'!DW6</f>
        <v>1272000</v>
      </c>
      <c r="T6" s="36">
        <f>'Core Indicators'!EE6</f>
        <v>1032000</v>
      </c>
      <c r="U6" s="36">
        <f>'Core Indicators'!EM6</f>
        <v>96000</v>
      </c>
      <c r="V6" s="36">
        <f>'Core Indicators'!FC6</f>
        <v>5</v>
      </c>
      <c r="W6" s="36" t="str">
        <f>'Core Indicators'!FK6</f>
        <v>x</v>
      </c>
      <c r="X6" s="36" t="str">
        <f>'Core Indicators'!FS6</f>
        <v>x</v>
      </c>
      <c r="Y6" s="36">
        <f>'Core Indicators'!GA6</f>
        <v>0</v>
      </c>
      <c r="Z6" s="36">
        <f>'Core Indicators'!GI6</f>
        <v>2</v>
      </c>
      <c r="AA6" s="36">
        <f>'Core Indicators'!GQ6</f>
        <v>0</v>
      </c>
      <c r="AB6" s="36">
        <f>'Core Indicators'!GY6</f>
        <v>0</v>
      </c>
      <c r="AC6" s="36">
        <f>'Core Indicators'!HG6</f>
        <v>0</v>
      </c>
      <c r="AD6" s="36">
        <f>'Core Indicators'!HO6</f>
        <v>0</v>
      </c>
      <c r="AE6" s="36">
        <f>'Core Indicators'!HW6</f>
        <v>0</v>
      </c>
      <c r="AF6" s="36">
        <f>'Core Indicators'!IE6</f>
        <v>0</v>
      </c>
      <c r="AG6" s="36">
        <f>'Core Indicators'!IM6</f>
        <v>3</v>
      </c>
    </row>
    <row r="7" spans="1:33" s="37" customFormat="1" ht="20.100000000000001" customHeight="1" x14ac:dyDescent="0.25">
      <c r="A7" s="195" t="str">
        <f>'Core Indicators'!A:A</f>
        <v>Conflict in Burkina Faso</v>
      </c>
      <c r="B7" s="195" t="str">
        <f>'Core Indicators'!B:B</f>
        <v>Conflict</v>
      </c>
      <c r="C7" s="195" t="str">
        <f>'Core Indicators'!C7</f>
        <v>BFA002</v>
      </c>
      <c r="D7" s="195" t="str">
        <f>'Core Indicators'!D7</f>
        <v>Burkina Faso</v>
      </c>
      <c r="E7" s="195" t="str">
        <f>'Core Indicators'!E7</f>
        <v>BFA</v>
      </c>
      <c r="F7" s="35">
        <f>'Core Indicators'!O7</f>
        <v>166445</v>
      </c>
      <c r="G7" s="35">
        <f>'Core Indicators'!W7</f>
        <v>3523000</v>
      </c>
      <c r="H7" s="35">
        <f>'Core Indicators'!AE7</f>
        <v>3442000</v>
      </c>
      <c r="I7" s="35">
        <f>'Core Indicators'!AM7</f>
        <v>1241000</v>
      </c>
      <c r="J7" s="35" t="str">
        <f>'Core Indicators'!AU7</f>
        <v>x</v>
      </c>
      <c r="K7" s="35" t="str">
        <f>'Core Indicators'!BC7</f>
        <v>x</v>
      </c>
      <c r="L7" s="35">
        <f>'Core Indicators'!BK7</f>
        <v>3145</v>
      </c>
      <c r="M7" s="35" t="str">
        <f>'Core Indicators'!BS7</f>
        <v>x</v>
      </c>
      <c r="N7" s="35" t="str">
        <f>'Core Indicators'!CA7</f>
        <v>x</v>
      </c>
      <c r="O7" s="35" t="e">
        <f>'Core Indicators'!CI7</f>
        <v>#N/A</v>
      </c>
      <c r="P7" s="35" t="str">
        <f>'Core Indicators'!CQ7</f>
        <v>x</v>
      </c>
      <c r="Q7" s="35">
        <f>'Core Indicators'!DG7</f>
        <v>81000</v>
      </c>
      <c r="R7" s="35">
        <f>'Core Indicators'!DO7</f>
        <v>2000000</v>
      </c>
      <c r="S7" s="35">
        <f>'Core Indicators'!DW7</f>
        <v>983000</v>
      </c>
      <c r="T7" s="35">
        <f>'Core Indicators'!EE7</f>
        <v>175000</v>
      </c>
      <c r="U7" s="35">
        <f>'Core Indicators'!EM7</f>
        <v>284000</v>
      </c>
      <c r="V7" s="35">
        <f>'Core Indicators'!FC7</f>
        <v>4</v>
      </c>
      <c r="W7" s="35" t="str">
        <f>'Core Indicators'!FK7</f>
        <v>x</v>
      </c>
      <c r="X7" s="35" t="str">
        <f>'Core Indicators'!FS7</f>
        <v>x</v>
      </c>
      <c r="Y7" s="35">
        <f>'Core Indicators'!GA7</f>
        <v>0</v>
      </c>
      <c r="Z7" s="35">
        <f>'Core Indicators'!GI7</f>
        <v>2</v>
      </c>
      <c r="AA7" s="35">
        <f>'Core Indicators'!GQ7</f>
        <v>2</v>
      </c>
      <c r="AB7" s="35">
        <f>'Core Indicators'!GY7</f>
        <v>0</v>
      </c>
      <c r="AC7" s="35">
        <f>'Core Indicators'!HG7</f>
        <v>0</v>
      </c>
      <c r="AD7" s="35">
        <f>'Core Indicators'!HO7</f>
        <v>3</v>
      </c>
      <c r="AE7" s="35">
        <f>'Core Indicators'!HW7</f>
        <v>2</v>
      </c>
      <c r="AF7" s="35">
        <f>'Core Indicators'!IE7</f>
        <v>0</v>
      </c>
      <c r="AG7" s="35">
        <f>'Core Indicators'!IM7</f>
        <v>3</v>
      </c>
    </row>
    <row r="8" spans="1:33" s="37" customFormat="1" ht="20.100000000000001" customHeight="1" x14ac:dyDescent="0.25">
      <c r="A8" s="194" t="str">
        <f>'Core Indicators'!A:A</f>
        <v>Rohingya refugee crisis</v>
      </c>
      <c r="B8" s="194" t="str">
        <f>'Core Indicators'!B:B</f>
        <v>International displacement</v>
      </c>
      <c r="C8" s="194" t="str">
        <f>'Core Indicators'!C8</f>
        <v>BGD002</v>
      </c>
      <c r="D8" s="194" t="str">
        <f>'Core Indicators'!D8</f>
        <v>Bangladesh</v>
      </c>
      <c r="E8" s="194" t="str">
        <f>'Core Indicators'!E8</f>
        <v>BGD</v>
      </c>
      <c r="F8" s="36">
        <f>'Core Indicators'!O8</f>
        <v>650</v>
      </c>
      <c r="G8" s="36">
        <f>'Core Indicators'!W8</f>
        <v>1356000</v>
      </c>
      <c r="H8" s="36">
        <f>'Core Indicators'!AE8</f>
        <v>1356000</v>
      </c>
      <c r="I8" s="36">
        <f>'Core Indicators'!AM8</f>
        <v>884000</v>
      </c>
      <c r="J8" s="36">
        <f>'Core Indicators'!AU8</f>
        <v>607</v>
      </c>
      <c r="K8" s="36">
        <f>'Core Indicators'!BC8</f>
        <v>0</v>
      </c>
      <c r="L8" s="36">
        <f>'Core Indicators'!BK8</f>
        <v>44</v>
      </c>
      <c r="M8" s="36" t="str">
        <f>'Core Indicators'!BS8</f>
        <v>x</v>
      </c>
      <c r="N8" s="36" t="str">
        <f>'Core Indicators'!CA8</f>
        <v>x</v>
      </c>
      <c r="O8" s="36" t="e">
        <f>'Core Indicators'!CI8</f>
        <v>#N/A</v>
      </c>
      <c r="P8" s="36" t="str">
        <f>'Core Indicators'!CQ8</f>
        <v>x</v>
      </c>
      <c r="Q8" s="36">
        <f>'Core Indicators'!DG8</f>
        <v>0</v>
      </c>
      <c r="R8" s="36">
        <f>'Core Indicators'!DO8</f>
        <v>472000</v>
      </c>
      <c r="S8" s="36">
        <f>'Core Indicators'!DW8</f>
        <v>670000</v>
      </c>
      <c r="T8" s="36">
        <f>'Core Indicators'!EE8</f>
        <v>207000</v>
      </c>
      <c r="U8" s="36">
        <f>'Core Indicators'!EM8</f>
        <v>0</v>
      </c>
      <c r="V8" s="36">
        <f>'Core Indicators'!FC8</f>
        <v>3</v>
      </c>
      <c r="W8" s="36">
        <f>'Core Indicators'!FK8</f>
        <v>0</v>
      </c>
      <c r="X8" s="36">
        <f>'Core Indicators'!FS8</f>
        <v>0</v>
      </c>
      <c r="Y8" s="36">
        <f>'Core Indicators'!GA8</f>
        <v>2</v>
      </c>
      <c r="Z8" s="36">
        <f>'Core Indicators'!GI8</f>
        <v>2</v>
      </c>
      <c r="AA8" s="36">
        <f>'Core Indicators'!GQ8</f>
        <v>2</v>
      </c>
      <c r="AB8" s="36">
        <f>'Core Indicators'!GY8</f>
        <v>0</v>
      </c>
      <c r="AC8" s="36">
        <f>'Core Indicators'!HG8</f>
        <v>2</v>
      </c>
      <c r="AD8" s="36">
        <f>'Core Indicators'!HO8</f>
        <v>3</v>
      </c>
      <c r="AE8" s="36">
        <f>'Core Indicators'!HW8</f>
        <v>0</v>
      </c>
      <c r="AF8" s="36">
        <f>'Core Indicators'!IE8</f>
        <v>0</v>
      </c>
      <c r="AG8" s="36">
        <f>'Core Indicators'!IM8</f>
        <v>2</v>
      </c>
    </row>
    <row r="9" spans="1:33" s="37" customFormat="1" ht="20.100000000000001" customHeight="1" x14ac:dyDescent="0.25">
      <c r="A9" s="195" t="str">
        <f>'Core Indicators'!A:A</f>
        <v>Venezuela displacement in Brazil</v>
      </c>
      <c r="B9" s="195" t="str">
        <f>'Core Indicators'!B:B</f>
        <v>International displacement</v>
      </c>
      <c r="C9" s="195" t="str">
        <f>'Core Indicators'!C9</f>
        <v>BRA002</v>
      </c>
      <c r="D9" s="195" t="str">
        <f>'Core Indicators'!D9</f>
        <v>Brazil</v>
      </c>
      <c r="E9" s="195" t="str">
        <f>'Core Indicators'!E9</f>
        <v>BRA</v>
      </c>
      <c r="F9" s="35">
        <f>'Core Indicators'!O9</f>
        <v>224274</v>
      </c>
      <c r="G9" s="35">
        <f>'Core Indicators'!W9</f>
        <v>1495000</v>
      </c>
      <c r="H9" s="35">
        <f>'Core Indicators'!AE9</f>
        <v>889000</v>
      </c>
      <c r="I9" s="35">
        <f>'Core Indicators'!AM9</f>
        <v>490000</v>
      </c>
      <c r="J9" s="35" t="str">
        <f>'Core Indicators'!AU9</f>
        <v>x</v>
      </c>
      <c r="K9" s="35" t="str">
        <f>'Core Indicators'!BC9</f>
        <v>x</v>
      </c>
      <c r="L9" s="35">
        <f>'Core Indicators'!BK9</f>
        <v>0</v>
      </c>
      <c r="M9" s="35" t="str">
        <f>'Core Indicators'!BS9</f>
        <v>x</v>
      </c>
      <c r="N9" s="35" t="str">
        <f>'Core Indicators'!CA9</f>
        <v>x</v>
      </c>
      <c r="O9" s="35" t="e">
        <f>'Core Indicators'!CI9</f>
        <v>#N/A</v>
      </c>
      <c r="P9" s="35" t="str">
        <f>'Core Indicators'!CQ9</f>
        <v>x</v>
      </c>
      <c r="Q9" s="35">
        <f>'Core Indicators'!DG9</f>
        <v>606000</v>
      </c>
      <c r="R9" s="35">
        <f>'Core Indicators'!DO9</f>
        <v>399000</v>
      </c>
      <c r="S9" s="35">
        <f>'Core Indicators'!DW9</f>
        <v>490000</v>
      </c>
      <c r="T9" s="35">
        <f>'Core Indicators'!EE9</f>
        <v>0</v>
      </c>
      <c r="U9" s="35">
        <f>'Core Indicators'!EM9</f>
        <v>0</v>
      </c>
      <c r="V9" s="35">
        <f>'Core Indicators'!FC9</f>
        <v>2</v>
      </c>
      <c r="W9" s="35" t="str">
        <f>'Core Indicators'!FK9</f>
        <v>x</v>
      </c>
      <c r="X9" s="35" t="str">
        <f>'Core Indicators'!FS9</f>
        <v>x</v>
      </c>
      <c r="Y9" s="35">
        <f>'Core Indicators'!GA9</f>
        <v>0</v>
      </c>
      <c r="Z9" s="35">
        <f>'Core Indicators'!GI9</f>
        <v>0</v>
      </c>
      <c r="AA9" s="35">
        <f>'Core Indicators'!GQ9</f>
        <v>1</v>
      </c>
      <c r="AB9" s="35">
        <f>'Core Indicators'!GY9</f>
        <v>0</v>
      </c>
      <c r="AC9" s="35">
        <f>'Core Indicators'!HG9</f>
        <v>0</v>
      </c>
      <c r="AD9" s="35">
        <f>'Core Indicators'!HO9</f>
        <v>2</v>
      </c>
      <c r="AE9" s="35">
        <f>'Core Indicators'!HW9</f>
        <v>1</v>
      </c>
      <c r="AF9" s="35">
        <f>'Core Indicators'!IE9</f>
        <v>0</v>
      </c>
      <c r="AG9" s="35">
        <f>'Core Indicators'!IM9</f>
        <v>1</v>
      </c>
    </row>
    <row r="10" spans="1:33" s="37" customFormat="1" ht="20.100000000000001" customHeight="1" x14ac:dyDescent="0.25">
      <c r="A10" s="194" t="str">
        <f>'Core Indicators'!A:A</f>
        <v>Complex crisis in CAR</v>
      </c>
      <c r="B10" s="194" t="str">
        <f>'Core Indicators'!B:B</f>
        <v>Complex crisis</v>
      </c>
      <c r="C10" s="194" t="str">
        <f>'Core Indicators'!C10</f>
        <v>CAF001</v>
      </c>
      <c r="D10" s="194" t="str">
        <f>'Core Indicators'!D10</f>
        <v>CAR</v>
      </c>
      <c r="E10" s="194" t="str">
        <f>'Core Indicators'!E10</f>
        <v>CAF</v>
      </c>
      <c r="F10" s="36">
        <f>'Core Indicators'!O10</f>
        <v>623000</v>
      </c>
      <c r="G10" s="36">
        <f>'Core Indicators'!W10</f>
        <v>4900000</v>
      </c>
      <c r="H10" s="36">
        <f>'Core Indicators'!AE10</f>
        <v>4900000</v>
      </c>
      <c r="I10" s="36">
        <f>'Core Indicators'!AM10</f>
        <v>1562000</v>
      </c>
      <c r="J10" s="36" t="str">
        <f>'Core Indicators'!AU10</f>
        <v>x</v>
      </c>
      <c r="K10" s="36" t="str">
        <f>'Core Indicators'!BC10</f>
        <v>x</v>
      </c>
      <c r="L10" s="36">
        <f>'Core Indicators'!BK10</f>
        <v>374</v>
      </c>
      <c r="M10" s="36" t="str">
        <f>'Core Indicators'!BS10</f>
        <v>x</v>
      </c>
      <c r="N10" s="36" t="str">
        <f>'Core Indicators'!CA10</f>
        <v>x</v>
      </c>
      <c r="O10" s="36" t="e">
        <f>'Core Indicators'!CI10</f>
        <v>#N/A</v>
      </c>
      <c r="P10" s="36" t="str">
        <f>'Core Indicators'!CQ10</f>
        <v>x</v>
      </c>
      <c r="Q10" s="36">
        <f>'Core Indicators'!DG10</f>
        <v>0</v>
      </c>
      <c r="R10" s="36">
        <f>'Core Indicators'!DO10</f>
        <v>2100000</v>
      </c>
      <c r="S10" s="36">
        <f>'Core Indicators'!DW10</f>
        <v>900000</v>
      </c>
      <c r="T10" s="36">
        <f>'Core Indicators'!EE10</f>
        <v>1900000</v>
      </c>
      <c r="U10" s="36">
        <f>'Core Indicators'!EM10</f>
        <v>0</v>
      </c>
      <c r="V10" s="36">
        <f>'Core Indicators'!FC10</f>
        <v>5</v>
      </c>
      <c r="W10" s="36" t="str">
        <f>'Core Indicators'!FK10</f>
        <v>x</v>
      </c>
      <c r="X10" s="36" t="str">
        <f>'Core Indicators'!FS10</f>
        <v>x</v>
      </c>
      <c r="Y10" s="36">
        <f>'Core Indicators'!GA10</f>
        <v>1</v>
      </c>
      <c r="Z10" s="36">
        <f>'Core Indicators'!GI10</f>
        <v>3</v>
      </c>
      <c r="AA10" s="36">
        <f>'Core Indicators'!GQ10</f>
        <v>2</v>
      </c>
      <c r="AB10" s="36">
        <f>'Core Indicators'!GY10</f>
        <v>2</v>
      </c>
      <c r="AC10" s="36">
        <f>'Core Indicators'!HG10</f>
        <v>0</v>
      </c>
      <c r="AD10" s="36">
        <f>'Core Indicators'!HO10</f>
        <v>3</v>
      </c>
      <c r="AE10" s="36">
        <f>'Core Indicators'!HW10</f>
        <v>3</v>
      </c>
      <c r="AF10" s="36">
        <f>'Core Indicators'!IE10</f>
        <v>0</v>
      </c>
      <c r="AG10" s="36">
        <f>'Core Indicators'!IM10</f>
        <v>3</v>
      </c>
    </row>
    <row r="11" spans="1:33" s="37" customFormat="1" ht="20.100000000000001" customHeight="1" x14ac:dyDescent="0.25">
      <c r="A11" s="195" t="str">
        <f>'Core Indicators'!A:A</f>
        <v>Floods in Henan province</v>
      </c>
      <c r="B11" s="195" t="str">
        <f>'Core Indicators'!B:B</f>
        <v>Flood</v>
      </c>
      <c r="C11" s="195" t="str">
        <f>'Core Indicators'!C11</f>
        <v>CHN003</v>
      </c>
      <c r="D11" s="195" t="str">
        <f>'Core Indicators'!D11</f>
        <v>China</v>
      </c>
      <c r="E11" s="195" t="str">
        <f>'Core Indicators'!E11</f>
        <v>CHN</v>
      </c>
      <c r="F11" s="35">
        <f>'Core Indicators'!O11</f>
        <v>167000</v>
      </c>
      <c r="G11" s="35">
        <f>'Core Indicators'!W11</f>
        <v>99400000</v>
      </c>
      <c r="H11" s="35">
        <f>'Core Indicators'!AE11</f>
        <v>14500000</v>
      </c>
      <c r="I11" s="35">
        <f>'Core Indicators'!AM11</f>
        <v>1471000</v>
      </c>
      <c r="J11" s="35">
        <f>'Core Indicators'!AU11</f>
        <v>0</v>
      </c>
      <c r="K11" s="35">
        <f>'Core Indicators'!BC11</f>
        <v>0</v>
      </c>
      <c r="L11" s="35">
        <f>'Core Indicators'!BK11</f>
        <v>302</v>
      </c>
      <c r="M11" s="35">
        <f>'Core Indicators'!BS11</f>
        <v>0</v>
      </c>
      <c r="N11" s="35">
        <f>'Core Indicators'!CA11</f>
        <v>90000</v>
      </c>
      <c r="O11" s="35" t="e">
        <f>'Core Indicators'!CI11</f>
        <v>#N/A</v>
      </c>
      <c r="P11" s="35">
        <f>'Core Indicators'!CQ11</f>
        <v>17692138425</v>
      </c>
      <c r="Q11" s="35">
        <f>'Core Indicators'!DG11</f>
        <v>84900000</v>
      </c>
      <c r="R11" s="35">
        <f>'Core Indicators'!DO11</f>
        <v>14300000</v>
      </c>
      <c r="S11" s="35">
        <f>'Core Indicators'!DW11</f>
        <v>200000</v>
      </c>
      <c r="T11" s="35">
        <f>'Core Indicators'!EE11</f>
        <v>0</v>
      </c>
      <c r="U11" s="35">
        <f>'Core Indicators'!EM11</f>
        <v>0</v>
      </c>
      <c r="V11" s="35">
        <f>'Core Indicators'!FC11</f>
        <v>1</v>
      </c>
      <c r="W11" s="35">
        <f>'Core Indicators'!FK11</f>
        <v>0</v>
      </c>
      <c r="X11" s="35">
        <f>'Core Indicators'!FS11</f>
        <v>0</v>
      </c>
      <c r="Y11" s="35">
        <f>'Core Indicators'!GA11</f>
        <v>1</v>
      </c>
      <c r="Z11" s="35">
        <f>'Core Indicators'!GI11</f>
        <v>0</v>
      </c>
      <c r="AA11" s="35">
        <f>'Core Indicators'!GQ11</f>
        <v>2</v>
      </c>
      <c r="AB11" s="35">
        <f>'Core Indicators'!GY11</f>
        <v>0</v>
      </c>
      <c r="AC11" s="35">
        <f>'Core Indicators'!HG11</f>
        <v>3</v>
      </c>
      <c r="AD11" s="35">
        <f>'Core Indicators'!HO11</f>
        <v>1</v>
      </c>
      <c r="AE11" s="35">
        <f>'Core Indicators'!HW11</f>
        <v>0</v>
      </c>
      <c r="AF11" s="35">
        <f>'Core Indicators'!IE11</f>
        <v>0</v>
      </c>
      <c r="AG11" s="35">
        <f>'Core Indicators'!IM11</f>
        <v>2</v>
      </c>
    </row>
    <row r="12" spans="1:33" s="37" customFormat="1" ht="20.100000000000001" customHeight="1" x14ac:dyDescent="0.25">
      <c r="A12" s="194" t="str">
        <f>'Core Indicators'!A:A</f>
        <v>Multiple crises in Cameroon</v>
      </c>
      <c r="B12" s="194" t="str">
        <f>'Core Indicators'!B:B</f>
        <v>Multiple crises country</v>
      </c>
      <c r="C12" s="194" t="str">
        <f>'Core Indicators'!C12</f>
        <v>CMR001</v>
      </c>
      <c r="D12" s="194" t="str">
        <f>'Core Indicators'!D12</f>
        <v>Cameroon</v>
      </c>
      <c r="E12" s="194" t="str">
        <f>'Core Indicators'!E12</f>
        <v>CMR</v>
      </c>
      <c r="F12" s="36">
        <f>'Core Indicators'!O12</f>
        <v>440640</v>
      </c>
      <c r="G12" s="36">
        <f>'Core Indicators'!W12</f>
        <v>25876000</v>
      </c>
      <c r="H12" s="36">
        <f>'Core Indicators'!AE12</f>
        <v>4343000</v>
      </c>
      <c r="I12" s="36">
        <f>'Core Indicators'!AM12</f>
        <v>1946000</v>
      </c>
      <c r="J12" s="36">
        <f>'Core Indicators'!AU12</f>
        <v>150</v>
      </c>
      <c r="K12" s="36" t="str">
        <f>'Core Indicators'!BC12</f>
        <v>x</v>
      </c>
      <c r="L12" s="36">
        <f>'Core Indicators'!BK12</f>
        <v>454</v>
      </c>
      <c r="M12" s="36" t="str">
        <f>'Core Indicators'!BS12</f>
        <v>x</v>
      </c>
      <c r="N12" s="36" t="str">
        <f>'Core Indicators'!CA12</f>
        <v>x</v>
      </c>
      <c r="O12" s="36" t="e">
        <f>'Core Indicators'!CI12</f>
        <v>#N/A</v>
      </c>
      <c r="P12" s="36" t="str">
        <f>'Core Indicators'!CQ12</f>
        <v>x</v>
      </c>
      <c r="Q12" s="36">
        <f>'Core Indicators'!DG12</f>
        <v>21533000</v>
      </c>
      <c r="R12" s="36">
        <f>'Core Indicators'!DO12</f>
        <v>343000</v>
      </c>
      <c r="S12" s="36">
        <f>'Core Indicators'!DW12</f>
        <v>2000000</v>
      </c>
      <c r="T12" s="36">
        <f>'Core Indicators'!EE12</f>
        <v>2000000</v>
      </c>
      <c r="U12" s="36">
        <f>'Core Indicators'!EM12</f>
        <v>0</v>
      </c>
      <c r="V12" s="36">
        <f>'Core Indicators'!FC12</f>
        <v>5</v>
      </c>
      <c r="W12" s="36" t="str">
        <f>'Core Indicators'!FK12</f>
        <v>x</v>
      </c>
      <c r="X12" s="36" t="str">
        <f>'Core Indicators'!FS12</f>
        <v>x</v>
      </c>
      <c r="Y12" s="36">
        <f>'Core Indicators'!GA12</f>
        <v>1</v>
      </c>
      <c r="Z12" s="36">
        <f>'Core Indicators'!GI12</f>
        <v>3</v>
      </c>
      <c r="AA12" s="36">
        <f>'Core Indicators'!GQ12</f>
        <v>3</v>
      </c>
      <c r="AB12" s="36">
        <f>'Core Indicators'!GY12</f>
        <v>0</v>
      </c>
      <c r="AC12" s="36">
        <f>'Core Indicators'!HG12</f>
        <v>2</v>
      </c>
      <c r="AD12" s="36">
        <f>'Core Indicators'!HO12</f>
        <v>3</v>
      </c>
      <c r="AE12" s="36">
        <f>'Core Indicators'!HW12</f>
        <v>3</v>
      </c>
      <c r="AF12" s="36">
        <f>'Core Indicators'!IE12</f>
        <v>1</v>
      </c>
      <c r="AG12" s="36">
        <f>'Core Indicators'!IM12</f>
        <v>3</v>
      </c>
    </row>
    <row r="13" spans="1:33" s="37" customFormat="1" ht="20.100000000000001" customHeight="1" x14ac:dyDescent="0.25">
      <c r="A13" s="195" t="str">
        <f>'Core Indicators'!A:A</f>
        <v>Boko Haram in Cameroon</v>
      </c>
      <c r="B13" s="195" t="str">
        <f>'Core Indicators'!B:B</f>
        <v>Conflict</v>
      </c>
      <c r="C13" s="195" t="str">
        <f>'Core Indicators'!C13</f>
        <v>CMR002</v>
      </c>
      <c r="D13" s="195" t="str">
        <f>'Core Indicators'!D13</f>
        <v>Cameroon</v>
      </c>
      <c r="E13" s="195" t="str">
        <f>'Core Indicators'!E13</f>
        <v>CMR</v>
      </c>
      <c r="F13" s="35">
        <f>'Core Indicators'!O13</f>
        <v>34263</v>
      </c>
      <c r="G13" s="35">
        <f>'Core Indicators'!W13</f>
        <v>4483000</v>
      </c>
      <c r="H13" s="35">
        <f>'Core Indicators'!AE13</f>
        <v>1984000</v>
      </c>
      <c r="I13" s="35">
        <f>'Core Indicators'!AM13</f>
        <v>562000</v>
      </c>
      <c r="J13" s="35" t="str">
        <f>'Core Indicators'!AU13</f>
        <v>x</v>
      </c>
      <c r="K13" s="35" t="str">
        <f>'Core Indicators'!BC13</f>
        <v>x</v>
      </c>
      <c r="L13" s="35">
        <f>'Core Indicators'!BK13</f>
        <v>244</v>
      </c>
      <c r="M13" s="35" t="str">
        <f>'Core Indicators'!BS13</f>
        <v>x</v>
      </c>
      <c r="N13" s="35" t="str">
        <f>'Core Indicators'!CA13</f>
        <v>x</v>
      </c>
      <c r="O13" s="35" t="e">
        <f>'Core Indicators'!CI13</f>
        <v>#N/A</v>
      </c>
      <c r="P13" s="35">
        <f>'Core Indicators'!CQ13</f>
        <v>5.2</v>
      </c>
      <c r="Q13" s="35">
        <f>'Core Indicators'!DG13</f>
        <v>2499000</v>
      </c>
      <c r="R13" s="35">
        <f>'Core Indicators'!DO13</f>
        <v>1354000</v>
      </c>
      <c r="S13" s="35">
        <f>'Core Indicators'!DW13</f>
        <v>616000</v>
      </c>
      <c r="T13" s="35">
        <f>'Core Indicators'!EE13</f>
        <v>14000</v>
      </c>
      <c r="U13" s="35">
        <f>'Core Indicators'!EM13</f>
        <v>0</v>
      </c>
      <c r="V13" s="35">
        <f>'Core Indicators'!FC13</f>
        <v>5</v>
      </c>
      <c r="W13" s="35" t="str">
        <f>'Core Indicators'!FK13</f>
        <v>x</v>
      </c>
      <c r="X13" s="35" t="str">
        <f>'Core Indicators'!FS13</f>
        <v>x</v>
      </c>
      <c r="Y13" s="35">
        <f>'Core Indicators'!GA13</f>
        <v>1</v>
      </c>
      <c r="Z13" s="35">
        <f>'Core Indicators'!GI13</f>
        <v>2</v>
      </c>
      <c r="AA13" s="35">
        <f>'Core Indicators'!GQ13</f>
        <v>1</v>
      </c>
      <c r="AB13" s="35">
        <f>'Core Indicators'!GY13</f>
        <v>0</v>
      </c>
      <c r="AC13" s="35">
        <f>'Core Indicators'!HG13</f>
        <v>0</v>
      </c>
      <c r="AD13" s="35">
        <f>'Core Indicators'!HO13</f>
        <v>3</v>
      </c>
      <c r="AE13" s="35">
        <f>'Core Indicators'!HW13</f>
        <v>2</v>
      </c>
      <c r="AF13" s="35">
        <f>'Core Indicators'!IE13</f>
        <v>0</v>
      </c>
      <c r="AG13" s="35">
        <f>'Core Indicators'!IM13</f>
        <v>3</v>
      </c>
    </row>
    <row r="14" spans="1:33" s="37" customFormat="1" ht="20.100000000000001" customHeight="1" x14ac:dyDescent="0.25">
      <c r="A14" s="194" t="str">
        <f>'Core Indicators'!A:A</f>
        <v>Anglophone Crisis in Cameroon</v>
      </c>
      <c r="B14" s="194" t="str">
        <f>'Core Indicators'!B:B</f>
        <v>Conflict</v>
      </c>
      <c r="C14" s="194" t="str">
        <f>'Core Indicators'!C14</f>
        <v>CMR003</v>
      </c>
      <c r="D14" s="194" t="str">
        <f>'Core Indicators'!D14</f>
        <v>Cameroon</v>
      </c>
      <c r="E14" s="194" t="str">
        <f>'Core Indicators'!E14</f>
        <v>CMR</v>
      </c>
      <c r="F14" s="36">
        <f>'Core Indicators'!O14</f>
        <v>76850</v>
      </c>
      <c r="G14" s="36">
        <f>'Core Indicators'!W14</f>
        <v>4476000</v>
      </c>
      <c r="H14" s="36">
        <f>'Core Indicators'!AE14</f>
        <v>2449000</v>
      </c>
      <c r="I14" s="36">
        <f>'Core Indicators'!AM14</f>
        <v>1117000</v>
      </c>
      <c r="J14" s="36" t="str">
        <f>'Core Indicators'!AU14</f>
        <v>x</v>
      </c>
      <c r="K14" s="36" t="str">
        <f>'Core Indicators'!BC14</f>
        <v>x</v>
      </c>
      <c r="L14" s="36">
        <f>'Core Indicators'!BK14</f>
        <v>286</v>
      </c>
      <c r="M14" s="36" t="str">
        <f>'Core Indicators'!BS14</f>
        <v>x</v>
      </c>
      <c r="N14" s="36" t="str">
        <f>'Core Indicators'!CA14</f>
        <v>x</v>
      </c>
      <c r="O14" s="36" t="e">
        <f>'Core Indicators'!CI14</f>
        <v>#N/A</v>
      </c>
      <c r="P14" s="36" t="str">
        <f>'Core Indicators'!CQ14</f>
        <v>x</v>
      </c>
      <c r="Q14" s="36">
        <f>'Core Indicators'!DG14</f>
        <v>2027000</v>
      </c>
      <c r="R14" s="36">
        <f>'Core Indicators'!DO14</f>
        <v>1489000</v>
      </c>
      <c r="S14" s="36">
        <f>'Core Indicators'!DW14</f>
        <v>882000</v>
      </c>
      <c r="T14" s="36">
        <f>'Core Indicators'!EE14</f>
        <v>78000</v>
      </c>
      <c r="U14" s="36">
        <f>'Core Indicators'!EM14</f>
        <v>0</v>
      </c>
      <c r="V14" s="36">
        <f>'Core Indicators'!FC14</f>
        <v>4</v>
      </c>
      <c r="W14" s="36" t="str">
        <f>'Core Indicators'!FK14</f>
        <v>x</v>
      </c>
      <c r="X14" s="36">
        <f>'Core Indicators'!FS14</f>
        <v>377500</v>
      </c>
      <c r="Y14" s="36">
        <f>'Core Indicators'!GA14</f>
        <v>1</v>
      </c>
      <c r="Z14" s="36">
        <f>'Core Indicators'!GI14</f>
        <v>3</v>
      </c>
      <c r="AA14" s="36">
        <f>'Core Indicators'!GQ14</f>
        <v>3</v>
      </c>
      <c r="AB14" s="36">
        <f>'Core Indicators'!GY14</f>
        <v>0</v>
      </c>
      <c r="AC14" s="36">
        <f>'Core Indicators'!HG14</f>
        <v>2</v>
      </c>
      <c r="AD14" s="36">
        <f>'Core Indicators'!HO14</f>
        <v>3</v>
      </c>
      <c r="AE14" s="36">
        <f>'Core Indicators'!HW14</f>
        <v>3</v>
      </c>
      <c r="AF14" s="36">
        <f>'Core Indicators'!IE14</f>
        <v>0</v>
      </c>
      <c r="AG14" s="36">
        <f>'Core Indicators'!IM14</f>
        <v>3</v>
      </c>
    </row>
    <row r="15" spans="1:33" s="37" customFormat="1" ht="20.100000000000001" customHeight="1" x14ac:dyDescent="0.25">
      <c r="A15" s="195" t="str">
        <f>'Core Indicators'!A:A</f>
        <v>CAR refugees in Cameroon</v>
      </c>
      <c r="B15" s="195" t="str">
        <f>'Core Indicators'!B:B</f>
        <v>International displacement</v>
      </c>
      <c r="C15" s="195" t="str">
        <f>'Core Indicators'!C15</f>
        <v>CMR004</v>
      </c>
      <c r="D15" s="195" t="str">
        <f>'Core Indicators'!D15</f>
        <v>Cameroon</v>
      </c>
      <c r="E15" s="195" t="str">
        <f>'Core Indicators'!E15</f>
        <v>CMR</v>
      </c>
      <c r="F15" s="35">
        <f>'Core Indicators'!O15</f>
        <v>172703</v>
      </c>
      <c r="G15" s="35">
        <f>'Core Indicators'!W15</f>
        <v>1565000</v>
      </c>
      <c r="H15" s="35">
        <f>'Core Indicators'!AE15</f>
        <v>316000</v>
      </c>
      <c r="I15" s="35">
        <f>'Core Indicators'!AM15</f>
        <v>320000</v>
      </c>
      <c r="J15" s="35">
        <f>'Core Indicators'!AU15</f>
        <v>0</v>
      </c>
      <c r="K15" s="35" t="str">
        <f>'Core Indicators'!BC15</f>
        <v>x</v>
      </c>
      <c r="L15" s="35" t="str">
        <f>'Core Indicators'!BK15</f>
        <v>x</v>
      </c>
      <c r="M15" s="35">
        <f>'Core Indicators'!BS15</f>
        <v>0</v>
      </c>
      <c r="N15" s="35">
        <f>'Core Indicators'!CA15</f>
        <v>0</v>
      </c>
      <c r="O15" s="35" t="e">
        <f>'Core Indicators'!CI15</f>
        <v>#N/A</v>
      </c>
      <c r="P15" s="35" t="str">
        <f>'Core Indicators'!CQ15</f>
        <v>x</v>
      </c>
      <c r="Q15" s="35">
        <f>'Core Indicators'!DG15</f>
        <v>1249000</v>
      </c>
      <c r="R15" s="35">
        <f>'Core Indicators'!DO15</f>
        <v>0</v>
      </c>
      <c r="S15" s="35">
        <f>'Core Indicators'!DW15</f>
        <v>316000</v>
      </c>
      <c r="T15" s="35">
        <f>'Core Indicators'!EE15</f>
        <v>0</v>
      </c>
      <c r="U15" s="35">
        <f>'Core Indicators'!EM15</f>
        <v>0</v>
      </c>
      <c r="V15" s="35">
        <f>'Core Indicators'!FC15</f>
        <v>3</v>
      </c>
      <c r="W15" s="35" t="str">
        <f>'Core Indicators'!FK15</f>
        <v>x</v>
      </c>
      <c r="X15" s="35" t="str">
        <f>'Core Indicators'!FS15</f>
        <v>x</v>
      </c>
      <c r="Y15" s="35">
        <f>'Core Indicators'!GA15</f>
        <v>1</v>
      </c>
      <c r="Z15" s="35">
        <f>'Core Indicators'!GI15</f>
        <v>2</v>
      </c>
      <c r="AA15" s="35">
        <f>'Core Indicators'!GQ15</f>
        <v>0</v>
      </c>
      <c r="AB15" s="35">
        <f>'Core Indicators'!GY15</f>
        <v>0</v>
      </c>
      <c r="AC15" s="35">
        <f>'Core Indicators'!HG15</f>
        <v>0</v>
      </c>
      <c r="AD15" s="35">
        <f>'Core Indicators'!HO15</f>
        <v>2</v>
      </c>
      <c r="AE15" s="35">
        <f>'Core Indicators'!HW15</f>
        <v>0</v>
      </c>
      <c r="AF15" s="35">
        <f>'Core Indicators'!IE15</f>
        <v>1</v>
      </c>
      <c r="AG15" s="35">
        <f>'Core Indicators'!IM15</f>
        <v>1</v>
      </c>
    </row>
    <row r="16" spans="1:33" s="37" customFormat="1" ht="20.100000000000001" customHeight="1" x14ac:dyDescent="0.25">
      <c r="A16" s="194" t="str">
        <f>'Core Indicators'!A:A</f>
        <v>Complex crisis in DRC</v>
      </c>
      <c r="B16" s="194" t="str">
        <f>'Core Indicators'!B:B</f>
        <v>Complex crisis</v>
      </c>
      <c r="C16" s="194" t="str">
        <f>'Core Indicators'!C16</f>
        <v>COD001</v>
      </c>
      <c r="D16" s="194" t="str">
        <f>'Core Indicators'!D16</f>
        <v>DRC</v>
      </c>
      <c r="E16" s="194" t="str">
        <f>'Core Indicators'!E16</f>
        <v>COD</v>
      </c>
      <c r="F16" s="36">
        <f>'Core Indicators'!O16</f>
        <v>2267048</v>
      </c>
      <c r="G16" s="36">
        <f>'Core Indicators'!W16</f>
        <v>102743000</v>
      </c>
      <c r="H16" s="36">
        <f>'Core Indicators'!AE16</f>
        <v>49870000</v>
      </c>
      <c r="I16" s="36">
        <f>'Core Indicators'!AM16</f>
        <v>10339000</v>
      </c>
      <c r="J16" s="36" t="str">
        <f>'Core Indicators'!AU16</f>
        <v>x</v>
      </c>
      <c r="K16" s="36" t="str">
        <f>'Core Indicators'!BC16</f>
        <v>x</v>
      </c>
      <c r="L16" s="36">
        <f>'Core Indicators'!BK16</f>
        <v>1954</v>
      </c>
      <c r="M16" s="36" t="str">
        <f>'Core Indicators'!BS16</f>
        <v>x</v>
      </c>
      <c r="N16" s="36" t="str">
        <f>'Core Indicators'!CA16</f>
        <v>x</v>
      </c>
      <c r="O16" s="36" t="e">
        <f>'Core Indicators'!CI16</f>
        <v>#N/A</v>
      </c>
      <c r="P16" s="36">
        <f>'Core Indicators'!CQ16</f>
        <v>1700</v>
      </c>
      <c r="Q16" s="36">
        <f>'Core Indicators'!DG16</f>
        <v>52920000</v>
      </c>
      <c r="R16" s="36">
        <f>'Core Indicators'!DO16</f>
        <v>30270000</v>
      </c>
      <c r="S16" s="36">
        <f>'Core Indicators'!DW16</f>
        <v>14112000</v>
      </c>
      <c r="T16" s="36">
        <f>'Core Indicators'!EE16</f>
        <v>4704000</v>
      </c>
      <c r="U16" s="36">
        <f>'Core Indicators'!EM16</f>
        <v>784000</v>
      </c>
      <c r="V16" s="36">
        <f>'Core Indicators'!FC16</f>
        <v>5</v>
      </c>
      <c r="W16" s="36" t="str">
        <f>'Core Indicators'!FK16</f>
        <v>x</v>
      </c>
      <c r="X16" s="36" t="str">
        <f>'Core Indicators'!FS16</f>
        <v>x</v>
      </c>
      <c r="Y16" s="36">
        <f>'Core Indicators'!GA16</f>
        <v>1</v>
      </c>
      <c r="Z16" s="36">
        <f>'Core Indicators'!GI16</f>
        <v>3</v>
      </c>
      <c r="AA16" s="36">
        <f>'Core Indicators'!GQ16</f>
        <v>2</v>
      </c>
      <c r="AB16" s="36">
        <f>'Core Indicators'!GY16</f>
        <v>2</v>
      </c>
      <c r="AC16" s="36">
        <f>'Core Indicators'!HG16</f>
        <v>2</v>
      </c>
      <c r="AD16" s="36">
        <f>'Core Indicators'!HO16</f>
        <v>2</v>
      </c>
      <c r="AE16" s="36">
        <f>'Core Indicators'!HW16</f>
        <v>3</v>
      </c>
      <c r="AF16" s="36">
        <f>'Core Indicators'!IE16</f>
        <v>1</v>
      </c>
      <c r="AG16" s="36">
        <f>'Core Indicators'!IM16</f>
        <v>3</v>
      </c>
    </row>
    <row r="17" spans="1:33" s="37" customFormat="1" ht="20.100000000000001" customHeight="1" x14ac:dyDescent="0.25">
      <c r="A17" s="195" t="str">
        <f>'Core Indicators'!A:A</f>
        <v>Complex crisis in Congo</v>
      </c>
      <c r="B17" s="195" t="str">
        <f>'Core Indicators'!B:B</f>
        <v>Complex crisis</v>
      </c>
      <c r="C17" s="195" t="str">
        <f>'Core Indicators'!C17</f>
        <v>COG001</v>
      </c>
      <c r="D17" s="195" t="str">
        <f>'Core Indicators'!D17</f>
        <v>Congo</v>
      </c>
      <c r="E17" s="195" t="str">
        <f>'Core Indicators'!E17</f>
        <v>COG</v>
      </c>
      <c r="F17" s="35">
        <f>'Core Indicators'!O17</f>
        <v>341500</v>
      </c>
      <c r="G17" s="35">
        <f>'Core Indicators'!W17</f>
        <v>5599000</v>
      </c>
      <c r="H17" s="35">
        <f>'Core Indicators'!AE17</f>
        <v>1200000</v>
      </c>
      <c r="I17" s="35">
        <f>'Core Indicators'!AM17</f>
        <v>295000</v>
      </c>
      <c r="J17" s="35" t="str">
        <f>'Core Indicators'!AU17</f>
        <v>x</v>
      </c>
      <c r="K17" s="35" t="str">
        <f>'Core Indicators'!BC17</f>
        <v>x</v>
      </c>
      <c r="L17" s="35" t="str">
        <f>'Core Indicators'!BK17</f>
        <v>x</v>
      </c>
      <c r="M17" s="35" t="str">
        <f>'Core Indicators'!BS17</f>
        <v>x</v>
      </c>
      <c r="N17" s="35" t="str">
        <f>'Core Indicators'!CA17</f>
        <v>x</v>
      </c>
      <c r="O17" s="35" t="e">
        <f>'Core Indicators'!CI17</f>
        <v>#N/A</v>
      </c>
      <c r="P17" s="35" t="str">
        <f>'Core Indicators'!CQ17</f>
        <v>x</v>
      </c>
      <c r="Q17" s="35">
        <f>'Core Indicators'!DG17</f>
        <v>4399000</v>
      </c>
      <c r="R17" s="35">
        <f>'Core Indicators'!DO17</f>
        <v>0</v>
      </c>
      <c r="S17" s="35">
        <f>'Core Indicators'!DW17</f>
        <v>1200000</v>
      </c>
      <c r="T17" s="35">
        <f>'Core Indicators'!EE17</f>
        <v>0</v>
      </c>
      <c r="U17" s="35">
        <f>'Core Indicators'!EM17</f>
        <v>0</v>
      </c>
      <c r="V17" s="35">
        <f>'Core Indicators'!FC17</f>
        <v>5</v>
      </c>
      <c r="W17" s="35" t="str">
        <f>'Core Indicators'!FK17</f>
        <v>x</v>
      </c>
      <c r="X17" s="35" t="str">
        <f>'Core Indicators'!FS17</f>
        <v>x</v>
      </c>
      <c r="Y17" s="35">
        <f>'Core Indicators'!GA17</f>
        <v>1</v>
      </c>
      <c r="Z17" s="35">
        <f>'Core Indicators'!GI17</f>
        <v>0</v>
      </c>
      <c r="AA17" s="35">
        <f>'Core Indicators'!GQ17</f>
        <v>0</v>
      </c>
      <c r="AB17" s="35">
        <f>'Core Indicators'!GY17</f>
        <v>0</v>
      </c>
      <c r="AC17" s="35">
        <f>'Core Indicators'!HG17</f>
        <v>0</v>
      </c>
      <c r="AD17" s="35">
        <f>'Core Indicators'!HO17</f>
        <v>2</v>
      </c>
      <c r="AE17" s="35">
        <f>'Core Indicators'!HW17</f>
        <v>0</v>
      </c>
      <c r="AF17" s="35">
        <f>'Core Indicators'!IE17</f>
        <v>0</v>
      </c>
      <c r="AG17" s="35">
        <f>'Core Indicators'!IM17</f>
        <v>3</v>
      </c>
    </row>
    <row r="18" spans="1:33" s="37" customFormat="1" ht="20.100000000000001" customHeight="1" x14ac:dyDescent="0.25">
      <c r="A18" s="194" t="str">
        <f>'Core Indicators'!A:A</f>
        <v>Complex crisis in Colombia</v>
      </c>
      <c r="B18" s="194" t="str">
        <f>'Core Indicators'!B:B</f>
        <v>Complex crisis</v>
      </c>
      <c r="C18" s="194" t="str">
        <f>'Core Indicators'!C18</f>
        <v>COL001</v>
      </c>
      <c r="D18" s="194" t="str">
        <f>'Core Indicators'!D18</f>
        <v>Colombia</v>
      </c>
      <c r="E18" s="194" t="str">
        <f>'Core Indicators'!E18</f>
        <v>COL</v>
      </c>
      <c r="F18" s="36">
        <f>'Core Indicators'!O18</f>
        <v>1109500</v>
      </c>
      <c r="G18" s="36">
        <f>'Core Indicators'!W18</f>
        <v>50300000</v>
      </c>
      <c r="H18" s="36">
        <f>'Core Indicators'!AE18</f>
        <v>4963000</v>
      </c>
      <c r="I18" s="36">
        <f>'Core Indicators'!AM18</f>
        <v>4507000</v>
      </c>
      <c r="J18" s="36" t="str">
        <f>'Core Indicators'!AU18</f>
        <v>x</v>
      </c>
      <c r="K18" s="36" t="str">
        <f>'Core Indicators'!BC18</f>
        <v>x</v>
      </c>
      <c r="L18" s="36">
        <f>'Core Indicators'!BK18</f>
        <v>445</v>
      </c>
      <c r="M18" s="36" t="str">
        <f>'Core Indicators'!BS18</f>
        <v>x</v>
      </c>
      <c r="N18" s="36" t="str">
        <f>'Core Indicators'!CA18</f>
        <v>x</v>
      </c>
      <c r="O18" s="36" t="e">
        <f>'Core Indicators'!CI18</f>
        <v>#N/A</v>
      </c>
      <c r="P18" s="36" t="str">
        <f>'Core Indicators'!CQ18</f>
        <v>x</v>
      </c>
      <c r="Q18" s="36">
        <f>'Core Indicators'!DG18</f>
        <v>45337000</v>
      </c>
      <c r="R18" s="36">
        <f>'Core Indicators'!DO18</f>
        <v>1200000</v>
      </c>
      <c r="S18" s="36">
        <f>'Core Indicators'!DW18</f>
        <v>1400000</v>
      </c>
      <c r="T18" s="36">
        <f>'Core Indicators'!EE18</f>
        <v>1700000</v>
      </c>
      <c r="U18" s="36">
        <f>'Core Indicators'!EM18</f>
        <v>663000</v>
      </c>
      <c r="V18" s="36">
        <f>'Core Indicators'!FC18</f>
        <v>5</v>
      </c>
      <c r="W18" s="36">
        <f>'Core Indicators'!FK18</f>
        <v>1800000</v>
      </c>
      <c r="X18" s="36">
        <f>'Core Indicators'!FS18</f>
        <v>11500</v>
      </c>
      <c r="Y18" s="36">
        <f>'Core Indicators'!GA18</f>
        <v>0</v>
      </c>
      <c r="Z18" s="36">
        <f>'Core Indicators'!GI18</f>
        <v>2</v>
      </c>
      <c r="AA18" s="36">
        <f>'Core Indicators'!GQ18</f>
        <v>1</v>
      </c>
      <c r="AB18" s="36">
        <f>'Core Indicators'!GY18</f>
        <v>0</v>
      </c>
      <c r="AC18" s="36">
        <f>'Core Indicators'!HG18</f>
        <v>1</v>
      </c>
      <c r="AD18" s="36">
        <f>'Core Indicators'!HO18</f>
        <v>2</v>
      </c>
      <c r="AE18" s="36">
        <f>'Core Indicators'!HW18</f>
        <v>3</v>
      </c>
      <c r="AF18" s="36">
        <f>'Core Indicators'!IE18</f>
        <v>2</v>
      </c>
      <c r="AG18" s="36">
        <f>'Core Indicators'!IM18</f>
        <v>3</v>
      </c>
    </row>
    <row r="19" spans="1:33" s="37" customFormat="1" ht="20.100000000000001" customHeight="1" x14ac:dyDescent="0.25">
      <c r="A19" s="195" t="str">
        <f>'Core Indicators'!A:A</f>
        <v>Venezuela displacement in Colombia</v>
      </c>
      <c r="B19" s="195" t="str">
        <f>'Core Indicators'!B:B</f>
        <v>International displacement</v>
      </c>
      <c r="C19" s="195" t="str">
        <f>'Core Indicators'!C19</f>
        <v>COL002</v>
      </c>
      <c r="D19" s="195" t="str">
        <f>'Core Indicators'!D19</f>
        <v>Colombia</v>
      </c>
      <c r="E19" s="195" t="str">
        <f>'Core Indicators'!E19</f>
        <v>COL</v>
      </c>
      <c r="F19" s="35">
        <f>'Core Indicators'!O19</f>
        <v>111093</v>
      </c>
      <c r="G19" s="35">
        <f>'Core Indicators'!W19</f>
        <v>22194000</v>
      </c>
      <c r="H19" s="35">
        <f>'Core Indicators'!AE19</f>
        <v>3601000</v>
      </c>
      <c r="I19" s="35">
        <f>'Core Indicators'!AM19</f>
        <v>2859000</v>
      </c>
      <c r="J19" s="35" t="str">
        <f>'Core Indicators'!AU19</f>
        <v>x</v>
      </c>
      <c r="K19" s="35" t="str">
        <f>'Core Indicators'!BC19</f>
        <v>x</v>
      </c>
      <c r="L19" s="35" t="str">
        <f>'Core Indicators'!BK19</f>
        <v>x</v>
      </c>
      <c r="M19" s="35" t="str">
        <f>'Core Indicators'!BS19</f>
        <v>x</v>
      </c>
      <c r="N19" s="35" t="str">
        <f>'Core Indicators'!CA19</f>
        <v>x</v>
      </c>
      <c r="O19" s="35" t="e">
        <f>'Core Indicators'!CI19</f>
        <v>#N/A</v>
      </c>
      <c r="P19" s="35" t="str">
        <f>'Core Indicators'!CQ19</f>
        <v>x</v>
      </c>
      <c r="Q19" s="35">
        <f>'Core Indicators'!DG19</f>
        <v>18593000</v>
      </c>
      <c r="R19" s="35">
        <f>'Core Indicators'!DO19</f>
        <v>0</v>
      </c>
      <c r="S19" s="35">
        <f>'Core Indicators'!DW19</f>
        <v>3439000</v>
      </c>
      <c r="T19" s="35">
        <f>'Core Indicators'!EE19</f>
        <v>162000</v>
      </c>
      <c r="U19" s="35">
        <f>'Core Indicators'!EM19</f>
        <v>0</v>
      </c>
      <c r="V19" s="35">
        <f>'Core Indicators'!FC19</f>
        <v>3</v>
      </c>
      <c r="W19" s="35" t="str">
        <f>'Core Indicators'!FK19</f>
        <v>x</v>
      </c>
      <c r="X19" s="35" t="str">
        <f>'Core Indicators'!FS19</f>
        <v>x</v>
      </c>
      <c r="Y19" s="35">
        <f>'Core Indicators'!GA19</f>
        <v>0</v>
      </c>
      <c r="Z19" s="35">
        <f>'Core Indicators'!GI19</f>
        <v>2</v>
      </c>
      <c r="AA19" s="35">
        <f>'Core Indicators'!GQ19</f>
        <v>1</v>
      </c>
      <c r="AB19" s="35">
        <f>'Core Indicators'!GY19</f>
        <v>0</v>
      </c>
      <c r="AC19" s="35">
        <f>'Core Indicators'!HG19</f>
        <v>0</v>
      </c>
      <c r="AD19" s="35">
        <f>'Core Indicators'!HO19</f>
        <v>2</v>
      </c>
      <c r="AE19" s="35">
        <f>'Core Indicators'!HW19</f>
        <v>3</v>
      </c>
      <c r="AF19" s="35">
        <f>'Core Indicators'!IE19</f>
        <v>2</v>
      </c>
      <c r="AG19" s="35">
        <f>'Core Indicators'!IM19</f>
        <v>3</v>
      </c>
    </row>
    <row r="20" spans="1:33" s="37" customFormat="1" ht="20.100000000000001" customHeight="1" x14ac:dyDescent="0.25">
      <c r="A20" s="194" t="str">
        <f>'Core Indicators'!A:A</f>
        <v>Nicaraguan refugees in Costa Rica</v>
      </c>
      <c r="B20" s="194" t="str">
        <f>'Core Indicators'!B:B</f>
        <v>International displacement</v>
      </c>
      <c r="C20" s="194" t="str">
        <f>'Core Indicators'!C20</f>
        <v>CRI002</v>
      </c>
      <c r="D20" s="194" t="str">
        <f>'Core Indicators'!D20</f>
        <v>Costa Rica</v>
      </c>
      <c r="E20" s="194" t="str">
        <f>'Core Indicators'!E20</f>
        <v>CRI</v>
      </c>
      <c r="F20" s="36">
        <f>'Core Indicators'!O20</f>
        <v>4966</v>
      </c>
      <c r="G20" s="36">
        <f>'Core Indicators'!W20</f>
        <v>1730000</v>
      </c>
      <c r="H20" s="36">
        <f>'Core Indicators'!AE20</f>
        <v>86000</v>
      </c>
      <c r="I20" s="36">
        <f>'Core Indicators'!AM20</f>
        <v>86000</v>
      </c>
      <c r="J20" s="36">
        <f>'Core Indicators'!AU20</f>
        <v>0</v>
      </c>
      <c r="K20" s="36">
        <f>'Core Indicators'!BC20</f>
        <v>0</v>
      </c>
      <c r="L20" s="36">
        <f>'Core Indicators'!BK20</f>
        <v>0</v>
      </c>
      <c r="M20" s="36">
        <f>'Core Indicators'!BS20</f>
        <v>0</v>
      </c>
      <c r="N20" s="36">
        <f>'Core Indicators'!CA20</f>
        <v>0</v>
      </c>
      <c r="O20" s="36" t="e">
        <f>'Core Indicators'!CI20</f>
        <v>#N/A</v>
      </c>
      <c r="P20" s="36">
        <f>'Core Indicators'!CQ20</f>
        <v>0</v>
      </c>
      <c r="Q20" s="36">
        <f>'Core Indicators'!DG20</f>
        <v>1644000</v>
      </c>
      <c r="R20" s="36">
        <f>'Core Indicators'!DO20</f>
        <v>43000</v>
      </c>
      <c r="S20" s="36">
        <f>'Core Indicators'!DW20</f>
        <v>43000</v>
      </c>
      <c r="T20" s="36">
        <f>'Core Indicators'!EE20</f>
        <v>0</v>
      </c>
      <c r="U20" s="36">
        <f>'Core Indicators'!EM20</f>
        <v>0</v>
      </c>
      <c r="V20" s="36">
        <f>'Core Indicators'!FC20</f>
        <v>2</v>
      </c>
      <c r="W20" s="36">
        <f>'Core Indicators'!FK20</f>
        <v>0</v>
      </c>
      <c r="X20" s="36" t="e">
        <f>'Core Indicators'!FS20</f>
        <v>#N/A</v>
      </c>
      <c r="Y20" s="36">
        <f>'Core Indicators'!GA20</f>
        <v>0</v>
      </c>
      <c r="Z20" s="36">
        <f>'Core Indicators'!GI20</f>
        <v>0</v>
      </c>
      <c r="AA20" s="36">
        <f>'Core Indicators'!GQ20</f>
        <v>0</v>
      </c>
      <c r="AB20" s="36">
        <f>'Core Indicators'!GY20</f>
        <v>0</v>
      </c>
      <c r="AC20" s="36">
        <f>'Core Indicators'!HG20</f>
        <v>0</v>
      </c>
      <c r="AD20" s="36">
        <f>'Core Indicators'!HO20</f>
        <v>1</v>
      </c>
      <c r="AE20" s="36">
        <f>'Core Indicators'!HW20</f>
        <v>0</v>
      </c>
      <c r="AF20" s="36">
        <f>'Core Indicators'!IE20</f>
        <v>0</v>
      </c>
      <c r="AG20" s="36">
        <f>'Core Indicators'!IM20</f>
        <v>1</v>
      </c>
    </row>
    <row r="21" spans="1:33" s="37" customFormat="1" ht="20.100000000000001" customHeight="1" x14ac:dyDescent="0.25">
      <c r="A21" s="195" t="str">
        <f>'Core Indicators'!A:A</f>
        <v>Multiple crises in Djibouti</v>
      </c>
      <c r="B21" s="195" t="str">
        <f>'Core Indicators'!B:B</f>
        <v>Multiple crises country</v>
      </c>
      <c r="C21" s="195" t="str">
        <f>'Core Indicators'!C21</f>
        <v>DJI001</v>
      </c>
      <c r="D21" s="195" t="str">
        <f>'Core Indicators'!D21</f>
        <v>Djibouti</v>
      </c>
      <c r="E21" s="195" t="str">
        <f>'Core Indicators'!E21</f>
        <v>DJI</v>
      </c>
      <c r="F21" s="35">
        <f>'Core Indicators'!O21</f>
        <v>23180</v>
      </c>
      <c r="G21" s="35">
        <f>'Core Indicators'!W21</f>
        <v>1023000</v>
      </c>
      <c r="H21" s="35">
        <f>'Core Indicators'!AE21</f>
        <v>618000</v>
      </c>
      <c r="I21" s="35">
        <f>'Core Indicators'!AM21</f>
        <v>35000</v>
      </c>
      <c r="J21" s="35" t="str">
        <f>'Core Indicators'!AU21</f>
        <v>x</v>
      </c>
      <c r="K21" s="35" t="str">
        <f>'Core Indicators'!BC21</f>
        <v>x</v>
      </c>
      <c r="L21" s="35">
        <f>'Core Indicators'!BK21</f>
        <v>4</v>
      </c>
      <c r="M21" s="35" t="str">
        <f>'Core Indicators'!BS21</f>
        <v>x</v>
      </c>
      <c r="N21" s="35" t="str">
        <f>'Core Indicators'!CA21</f>
        <v>x</v>
      </c>
      <c r="O21" s="35" t="e">
        <f>'Core Indicators'!CI21</f>
        <v>#N/A</v>
      </c>
      <c r="P21" s="35" t="str">
        <f>'Core Indicators'!CQ21</f>
        <v>x</v>
      </c>
      <c r="Q21" s="35">
        <f>'Core Indicators'!DG21</f>
        <v>405000</v>
      </c>
      <c r="R21" s="35">
        <f>'Core Indicators'!DO21</f>
        <v>389000</v>
      </c>
      <c r="S21" s="35">
        <f>'Core Indicators'!DW21</f>
        <v>202000</v>
      </c>
      <c r="T21" s="35">
        <f>'Core Indicators'!EE21</f>
        <v>27000</v>
      </c>
      <c r="U21" s="35">
        <f>'Core Indicators'!EM21</f>
        <v>0</v>
      </c>
      <c r="V21" s="35">
        <f>'Core Indicators'!FC21</f>
        <v>3</v>
      </c>
      <c r="W21" s="35" t="str">
        <f>'Core Indicators'!FK21</f>
        <v>x</v>
      </c>
      <c r="X21" s="35" t="str">
        <f>'Core Indicators'!FS21</f>
        <v>x</v>
      </c>
      <c r="Y21" s="35">
        <f>'Core Indicators'!GA21</f>
        <v>1</v>
      </c>
      <c r="Z21" s="35">
        <f>'Core Indicators'!GI21</f>
        <v>1</v>
      </c>
      <c r="AA21" s="35">
        <f>'Core Indicators'!GQ21</f>
        <v>0</v>
      </c>
      <c r="AB21" s="35">
        <f>'Core Indicators'!GY21</f>
        <v>0</v>
      </c>
      <c r="AC21" s="35">
        <f>'Core Indicators'!HG21</f>
        <v>0</v>
      </c>
      <c r="AD21" s="35">
        <f>'Core Indicators'!HO21</f>
        <v>2</v>
      </c>
      <c r="AE21" s="35">
        <f>'Core Indicators'!HW21</f>
        <v>0</v>
      </c>
      <c r="AF21" s="35">
        <f>'Core Indicators'!IE21</f>
        <v>0</v>
      </c>
      <c r="AG21" s="35">
        <f>'Core Indicators'!IM21</f>
        <v>1</v>
      </c>
    </row>
    <row r="22" spans="1:33" s="37" customFormat="1" ht="20.100000000000001" customHeight="1" x14ac:dyDescent="0.25">
      <c r="A22" s="194" t="str">
        <f>'Core Indicators'!A:A</f>
        <v>Mixed migration in Djibouti</v>
      </c>
      <c r="B22" s="194" t="str">
        <f>'Core Indicators'!B:B</f>
        <v>International displacement</v>
      </c>
      <c r="C22" s="194" t="str">
        <f>'Core Indicators'!C22</f>
        <v>DJI002</v>
      </c>
      <c r="D22" s="194" t="str">
        <f>'Core Indicators'!D22</f>
        <v>Djibouti</v>
      </c>
      <c r="E22" s="194" t="str">
        <f>'Core Indicators'!E22</f>
        <v>DJI</v>
      </c>
      <c r="F22" s="36">
        <f>'Core Indicators'!O22</f>
        <v>23180</v>
      </c>
      <c r="G22" s="36">
        <f>'Core Indicators'!W22</f>
        <v>1023000</v>
      </c>
      <c r="H22" s="36">
        <f>'Core Indicators'!AE22</f>
        <v>35000</v>
      </c>
      <c r="I22" s="36">
        <f>'Core Indicators'!AM22</f>
        <v>35000</v>
      </c>
      <c r="J22" s="36" t="str">
        <f>'Core Indicators'!AU22</f>
        <v>x</v>
      </c>
      <c r="K22" s="36" t="str">
        <f>'Core Indicators'!BC22</f>
        <v>x</v>
      </c>
      <c r="L22" s="36">
        <f>'Core Indicators'!BK22</f>
        <v>0</v>
      </c>
      <c r="M22" s="36">
        <f>'Core Indicators'!BS22</f>
        <v>0</v>
      </c>
      <c r="N22" s="36">
        <f>'Core Indicators'!CA22</f>
        <v>0</v>
      </c>
      <c r="O22" s="36" t="e">
        <f>'Core Indicators'!CI22</f>
        <v>#N/A</v>
      </c>
      <c r="P22" s="36">
        <f>'Core Indicators'!CQ22</f>
        <v>0</v>
      </c>
      <c r="Q22" s="36">
        <f>'Core Indicators'!DG22</f>
        <v>988000</v>
      </c>
      <c r="R22" s="36">
        <f>'Core Indicators'!DO22</f>
        <v>0</v>
      </c>
      <c r="S22" s="36">
        <f>'Core Indicators'!DW22</f>
        <v>35000</v>
      </c>
      <c r="T22" s="36">
        <f>'Core Indicators'!EE22</f>
        <v>0</v>
      </c>
      <c r="U22" s="36">
        <f>'Core Indicators'!EM22</f>
        <v>0</v>
      </c>
      <c r="V22" s="36">
        <f>'Core Indicators'!FC22</f>
        <v>3</v>
      </c>
      <c r="W22" s="36">
        <f>'Core Indicators'!FK22</f>
        <v>0</v>
      </c>
      <c r="X22" s="36">
        <f>'Core Indicators'!FS22</f>
        <v>0</v>
      </c>
      <c r="Y22" s="36">
        <f>'Core Indicators'!GA22</f>
        <v>1</v>
      </c>
      <c r="Z22" s="36">
        <f>'Core Indicators'!GI22</f>
        <v>1</v>
      </c>
      <c r="AA22" s="36">
        <f>'Core Indicators'!GQ22</f>
        <v>0</v>
      </c>
      <c r="AB22" s="36">
        <f>'Core Indicators'!GY22</f>
        <v>0</v>
      </c>
      <c r="AC22" s="36">
        <f>'Core Indicators'!HG22</f>
        <v>0</v>
      </c>
      <c r="AD22" s="36">
        <f>'Core Indicators'!HO22</f>
        <v>2</v>
      </c>
      <c r="AE22" s="36">
        <f>'Core Indicators'!HW22</f>
        <v>0</v>
      </c>
      <c r="AF22" s="36">
        <f>'Core Indicators'!IE22</f>
        <v>0</v>
      </c>
      <c r="AG22" s="36">
        <f>'Core Indicators'!IM22</f>
        <v>1</v>
      </c>
    </row>
    <row r="23" spans="1:33" s="37" customFormat="1" ht="20.100000000000001" customHeight="1" x14ac:dyDescent="0.25">
      <c r="A23" s="195" t="str">
        <f>'Core Indicators'!A:A</f>
        <v>Drought in Djibouti</v>
      </c>
      <c r="B23" s="195" t="str">
        <f>'Core Indicators'!B:B</f>
        <v>Drought</v>
      </c>
      <c r="C23" s="195" t="str">
        <f>'Core Indicators'!C23</f>
        <v>DJI003</v>
      </c>
      <c r="D23" s="195" t="str">
        <f>'Core Indicators'!D23</f>
        <v>Djibouti</v>
      </c>
      <c r="E23" s="195" t="str">
        <f>'Core Indicators'!E23</f>
        <v>DJI</v>
      </c>
      <c r="F23" s="35">
        <f>'Core Indicators'!O23</f>
        <v>23180</v>
      </c>
      <c r="G23" s="35">
        <f>'Core Indicators'!W23</f>
        <v>1023000</v>
      </c>
      <c r="H23" s="35">
        <f>'Core Indicators'!AE23</f>
        <v>583000</v>
      </c>
      <c r="I23" s="35" t="str">
        <f>'Core Indicators'!AM23</f>
        <v>x</v>
      </c>
      <c r="J23" s="35">
        <f>'Core Indicators'!AU23</f>
        <v>0</v>
      </c>
      <c r="K23" s="35" t="str">
        <f>'Core Indicators'!BC23</f>
        <v>x</v>
      </c>
      <c r="L23" s="35">
        <f>'Core Indicators'!BK23</f>
        <v>0</v>
      </c>
      <c r="M23" s="35">
        <f>'Core Indicators'!BS23</f>
        <v>0</v>
      </c>
      <c r="N23" s="35">
        <f>'Core Indicators'!CA23</f>
        <v>0</v>
      </c>
      <c r="O23" s="35" t="e">
        <f>'Core Indicators'!CI23</f>
        <v>#N/A</v>
      </c>
      <c r="P23" s="35" t="str">
        <f>'Core Indicators'!CQ23</f>
        <v>x</v>
      </c>
      <c r="Q23" s="35">
        <f>'Core Indicators'!DG23</f>
        <v>440000</v>
      </c>
      <c r="R23" s="35">
        <f>'Core Indicators'!DO23</f>
        <v>389000</v>
      </c>
      <c r="S23" s="35">
        <f>'Core Indicators'!DW23</f>
        <v>167000</v>
      </c>
      <c r="T23" s="35">
        <f>'Core Indicators'!EE23</f>
        <v>27000</v>
      </c>
      <c r="U23" s="35">
        <f>'Core Indicators'!EM23</f>
        <v>0</v>
      </c>
      <c r="V23" s="35">
        <f>'Core Indicators'!FC23</f>
        <v>3</v>
      </c>
      <c r="W23" s="35">
        <f>'Core Indicators'!FK23</f>
        <v>0</v>
      </c>
      <c r="X23" s="35">
        <f>'Core Indicators'!FS23</f>
        <v>0</v>
      </c>
      <c r="Y23" s="35">
        <f>'Core Indicators'!GA23</f>
        <v>1</v>
      </c>
      <c r="Z23" s="35">
        <f>'Core Indicators'!GI23</f>
        <v>1</v>
      </c>
      <c r="AA23" s="35">
        <f>'Core Indicators'!GQ23</f>
        <v>0</v>
      </c>
      <c r="AB23" s="35">
        <f>'Core Indicators'!GY23</f>
        <v>0</v>
      </c>
      <c r="AC23" s="35">
        <f>'Core Indicators'!HG23</f>
        <v>0</v>
      </c>
      <c r="AD23" s="35">
        <f>'Core Indicators'!HO23</f>
        <v>2</v>
      </c>
      <c r="AE23" s="35">
        <f>'Core Indicators'!HW23</f>
        <v>0</v>
      </c>
      <c r="AF23" s="35">
        <f>'Core Indicators'!IE23</f>
        <v>0</v>
      </c>
      <c r="AG23" s="35">
        <f>'Core Indicators'!IM23</f>
        <v>1</v>
      </c>
    </row>
    <row r="24" spans="1:33" s="37" customFormat="1" ht="20.100000000000001" customHeight="1" x14ac:dyDescent="0.25">
      <c r="A24" s="194" t="str">
        <f>'Core Indicators'!A:A</f>
        <v>Mixed migration flows in Algeria</v>
      </c>
      <c r="B24" s="194" t="str">
        <f>'Core Indicators'!B:B</f>
        <v>International displacement</v>
      </c>
      <c r="C24" s="194" t="str">
        <f>'Core Indicators'!C24</f>
        <v>DZA002</v>
      </c>
      <c r="D24" s="194" t="str">
        <f>'Core Indicators'!D24</f>
        <v>Algeria</v>
      </c>
      <c r="E24" s="194" t="str">
        <f>'Core Indicators'!E24</f>
        <v>DZA</v>
      </c>
      <c r="F24" s="36">
        <f>'Core Indicators'!O24</f>
        <v>2381000</v>
      </c>
      <c r="G24" s="36">
        <f>'Core Indicators'!W24</f>
        <v>43100000</v>
      </c>
      <c r="H24" s="36" t="str">
        <f>'Core Indicators'!AE24</f>
        <v>x</v>
      </c>
      <c r="I24" s="36" t="str">
        <f>'Core Indicators'!AM24</f>
        <v>x</v>
      </c>
      <c r="J24" s="36" t="str">
        <f>'Core Indicators'!AU24</f>
        <v>x</v>
      </c>
      <c r="K24" s="36" t="str">
        <f>'Core Indicators'!BC24</f>
        <v>x</v>
      </c>
      <c r="L24" s="36">
        <f>'Core Indicators'!BK24</f>
        <v>849</v>
      </c>
      <c r="M24" s="36">
        <f>'Core Indicators'!BS24</f>
        <v>0</v>
      </c>
      <c r="N24" s="36">
        <f>'Core Indicators'!CA24</f>
        <v>0</v>
      </c>
      <c r="O24" s="36" t="e">
        <f>'Core Indicators'!CI24</f>
        <v>#N/A</v>
      </c>
      <c r="P24" s="36" t="str">
        <f>'Core Indicators'!CQ24</f>
        <v>x</v>
      </c>
      <c r="Q24" s="36" t="str">
        <f>'Core Indicators'!DG24</f>
        <v>x</v>
      </c>
      <c r="R24" s="36" t="str">
        <f>'Core Indicators'!DO24</f>
        <v>x</v>
      </c>
      <c r="S24" s="36" t="str">
        <f>'Core Indicators'!DW24</f>
        <v>x</v>
      </c>
      <c r="T24" s="36" t="str">
        <f>'Core Indicators'!EE24</f>
        <v>x</v>
      </c>
      <c r="U24" s="36" t="str">
        <f>'Core Indicators'!EM24</f>
        <v>x</v>
      </c>
      <c r="V24" s="36">
        <f>'Core Indicators'!FC24</f>
        <v>2</v>
      </c>
      <c r="W24" s="36" t="str">
        <f>'Core Indicators'!FK24</f>
        <v>x</v>
      </c>
      <c r="X24" s="36" t="str">
        <f>'Core Indicators'!FS24</f>
        <v>x</v>
      </c>
      <c r="Y24" s="36">
        <f>'Core Indicators'!GA24</f>
        <v>0</v>
      </c>
      <c r="Z24" s="36">
        <f>'Core Indicators'!GI24</f>
        <v>1</v>
      </c>
      <c r="AA24" s="36">
        <f>'Core Indicators'!GQ24</f>
        <v>1</v>
      </c>
      <c r="AB24" s="36">
        <f>'Core Indicators'!GY24</f>
        <v>0</v>
      </c>
      <c r="AC24" s="36">
        <f>'Core Indicators'!HG24</f>
        <v>0</v>
      </c>
      <c r="AD24" s="36">
        <f>'Core Indicators'!HO24</f>
        <v>0</v>
      </c>
      <c r="AE24" s="36">
        <f>'Core Indicators'!HW24</f>
        <v>0</v>
      </c>
      <c r="AF24" s="36">
        <f>'Core Indicators'!IE24</f>
        <v>1</v>
      </c>
      <c r="AG24" s="36">
        <f>'Core Indicators'!IM24</f>
        <v>0</v>
      </c>
    </row>
    <row r="25" spans="1:33" s="37" customFormat="1" ht="20.100000000000001" customHeight="1" x14ac:dyDescent="0.25">
      <c r="A25" s="195" t="str">
        <f>'Core Indicators'!A:A</f>
        <v>Sahrawi refugees in Algeria</v>
      </c>
      <c r="B25" s="195" t="str">
        <f>'Core Indicators'!B:B</f>
        <v>International displacement</v>
      </c>
      <c r="C25" s="195" t="str">
        <f>'Core Indicators'!C25</f>
        <v>DZA003</v>
      </c>
      <c r="D25" s="195" t="str">
        <f>'Core Indicators'!D25</f>
        <v>Algeria</v>
      </c>
      <c r="E25" s="195" t="str">
        <f>'Core Indicators'!E25</f>
        <v>DZA</v>
      </c>
      <c r="F25" s="35">
        <f>'Core Indicators'!O25</f>
        <v>159000</v>
      </c>
      <c r="G25" s="35">
        <f>'Core Indicators'!W25</f>
        <v>223000</v>
      </c>
      <c r="H25" s="35">
        <f>'Core Indicators'!AE25</f>
        <v>174000</v>
      </c>
      <c r="I25" s="35">
        <f>'Core Indicators'!AM25</f>
        <v>174000</v>
      </c>
      <c r="J25" s="35" t="str">
        <f>'Core Indicators'!AU25</f>
        <v>x</v>
      </c>
      <c r="K25" s="35" t="str">
        <f>'Core Indicators'!BC25</f>
        <v>x</v>
      </c>
      <c r="L25" s="35">
        <f>'Core Indicators'!BK25</f>
        <v>0</v>
      </c>
      <c r="M25" s="35" t="str">
        <f>'Core Indicators'!BS25</f>
        <v>x</v>
      </c>
      <c r="N25" s="35" t="str">
        <f>'Core Indicators'!CA25</f>
        <v>x</v>
      </c>
      <c r="O25" s="35" t="e">
        <f>'Core Indicators'!CI25</f>
        <v>#N/A</v>
      </c>
      <c r="P25" s="35" t="str">
        <f>'Core Indicators'!CQ25</f>
        <v>x</v>
      </c>
      <c r="Q25" s="35">
        <f>'Core Indicators'!DG25</f>
        <v>49000</v>
      </c>
      <c r="R25" s="35">
        <f>'Core Indicators'!DO25</f>
        <v>84000</v>
      </c>
      <c r="S25" s="35">
        <f>'Core Indicators'!DW25</f>
        <v>90000</v>
      </c>
      <c r="T25" s="35">
        <f>'Core Indicators'!EE25</f>
        <v>0</v>
      </c>
      <c r="U25" s="35">
        <f>'Core Indicators'!EM25</f>
        <v>0</v>
      </c>
      <c r="V25" s="35">
        <f>'Core Indicators'!FC25</f>
        <v>1</v>
      </c>
      <c r="W25" s="35">
        <f>'Core Indicators'!FK25</f>
        <v>0</v>
      </c>
      <c r="X25" s="35">
        <f>'Core Indicators'!FS25</f>
        <v>0</v>
      </c>
      <c r="Y25" s="35">
        <f>'Core Indicators'!GA25</f>
        <v>0</v>
      </c>
      <c r="Z25" s="35">
        <f>'Core Indicators'!GI25</f>
        <v>2</v>
      </c>
      <c r="AA25" s="35">
        <f>'Core Indicators'!GQ25</f>
        <v>1</v>
      </c>
      <c r="AB25" s="35">
        <f>'Core Indicators'!GY25</f>
        <v>0</v>
      </c>
      <c r="AC25" s="35">
        <f>'Core Indicators'!HG25</f>
        <v>0</v>
      </c>
      <c r="AD25" s="35">
        <f>'Core Indicators'!HO25</f>
        <v>1</v>
      </c>
      <c r="AE25" s="35">
        <f>'Core Indicators'!HW25</f>
        <v>0</v>
      </c>
      <c r="AF25" s="35">
        <f>'Core Indicators'!IE25</f>
        <v>1</v>
      </c>
      <c r="AG25" s="35">
        <f>'Core Indicators'!IM25</f>
        <v>0</v>
      </c>
    </row>
    <row r="26" spans="1:33" s="37" customFormat="1" ht="20.100000000000001" customHeight="1" x14ac:dyDescent="0.25">
      <c r="A26" s="194" t="str">
        <f>'Core Indicators'!A:A</f>
        <v>Multiple crises in Algeria</v>
      </c>
      <c r="B26" s="194" t="str">
        <f>'Core Indicators'!B:B</f>
        <v>Multiple crises country</v>
      </c>
      <c r="C26" s="194" t="str">
        <f>'Core Indicators'!C26</f>
        <v>DZA004</v>
      </c>
      <c r="D26" s="194" t="str">
        <f>'Core Indicators'!D26</f>
        <v>Algeria</v>
      </c>
      <c r="E26" s="194" t="str">
        <f>'Core Indicators'!E26</f>
        <v>DZA</v>
      </c>
      <c r="F26" s="36">
        <f>'Core Indicators'!O26</f>
        <v>2381000</v>
      </c>
      <c r="G26" s="36">
        <f>'Core Indicators'!W26</f>
        <v>43100000</v>
      </c>
      <c r="H26" s="36" t="str">
        <f>'Core Indicators'!AE26</f>
        <v>x</v>
      </c>
      <c r="I26" s="36" t="str">
        <f>'Core Indicators'!AM26</f>
        <v>x</v>
      </c>
      <c r="J26" s="36" t="str">
        <f>'Core Indicators'!AU26</f>
        <v>x</v>
      </c>
      <c r="K26" s="36" t="str">
        <f>'Core Indicators'!BC26</f>
        <v>x</v>
      </c>
      <c r="L26" s="36">
        <f>'Core Indicators'!BK26</f>
        <v>651</v>
      </c>
      <c r="M26" s="36" t="str">
        <f>'Core Indicators'!BS26</f>
        <v>x</v>
      </c>
      <c r="N26" s="36" t="str">
        <f>'Core Indicators'!CA26</f>
        <v>x</v>
      </c>
      <c r="O26" s="36" t="e">
        <f>'Core Indicators'!CI26</f>
        <v>#N/A</v>
      </c>
      <c r="P26" s="36" t="str">
        <f>'Core Indicators'!CQ26</f>
        <v>x</v>
      </c>
      <c r="Q26" s="36" t="str">
        <f>'Core Indicators'!DG26</f>
        <v>x</v>
      </c>
      <c r="R26" s="36" t="str">
        <f>'Core Indicators'!DO26</f>
        <v>x</v>
      </c>
      <c r="S26" s="36" t="str">
        <f>'Core Indicators'!DW26</f>
        <v>x</v>
      </c>
      <c r="T26" s="36" t="str">
        <f>'Core Indicators'!EE26</f>
        <v>x</v>
      </c>
      <c r="U26" s="36" t="str">
        <f>'Core Indicators'!EM26</f>
        <v>x</v>
      </c>
      <c r="V26" s="36">
        <f>'Core Indicators'!FC26</f>
        <v>2</v>
      </c>
      <c r="W26" s="36" t="str">
        <f>'Core Indicators'!FK26</f>
        <v>x</v>
      </c>
      <c r="X26" s="36" t="str">
        <f>'Core Indicators'!FS26</f>
        <v>x</v>
      </c>
      <c r="Y26" s="36">
        <f>'Core Indicators'!GA26</f>
        <v>0</v>
      </c>
      <c r="Z26" s="36">
        <f>'Core Indicators'!GI26</f>
        <v>2</v>
      </c>
      <c r="AA26" s="36">
        <f>'Core Indicators'!GQ26</f>
        <v>1</v>
      </c>
      <c r="AB26" s="36">
        <f>'Core Indicators'!GY26</f>
        <v>0</v>
      </c>
      <c r="AC26" s="36">
        <f>'Core Indicators'!HG26</f>
        <v>0</v>
      </c>
      <c r="AD26" s="36">
        <f>'Core Indicators'!HO26</f>
        <v>1</v>
      </c>
      <c r="AE26" s="36">
        <f>'Core Indicators'!HW26</f>
        <v>0</v>
      </c>
      <c r="AF26" s="36">
        <f>'Core Indicators'!IE26</f>
        <v>1</v>
      </c>
      <c r="AG26" s="36">
        <f>'Core Indicators'!IM26</f>
        <v>0</v>
      </c>
    </row>
    <row r="27" spans="1:33" s="37" customFormat="1" ht="20.100000000000001" customHeight="1" x14ac:dyDescent="0.25">
      <c r="A27" s="195" t="str">
        <f>'Core Indicators'!A:A</f>
        <v>Venezuela displacement in Ecuador</v>
      </c>
      <c r="B27" s="195" t="str">
        <f>'Core Indicators'!B:B</f>
        <v>International displacement</v>
      </c>
      <c r="C27" s="195" t="str">
        <f>'Core Indicators'!C27</f>
        <v>ECU002</v>
      </c>
      <c r="D27" s="195" t="str">
        <f>'Core Indicators'!D27</f>
        <v>Ecuador</v>
      </c>
      <c r="E27" s="195" t="str">
        <f>'Core Indicators'!E27</f>
        <v>ECU</v>
      </c>
      <c r="F27" s="35">
        <f>'Core Indicators'!O27</f>
        <v>3449</v>
      </c>
      <c r="G27" s="35">
        <f>'Core Indicators'!W27</f>
        <v>5441000</v>
      </c>
      <c r="H27" s="35">
        <f>'Core Indicators'!AE27</f>
        <v>625000</v>
      </c>
      <c r="I27" s="35">
        <f>'Core Indicators'!AM27</f>
        <v>416000</v>
      </c>
      <c r="J27" s="35" t="str">
        <f>'Core Indicators'!AU27</f>
        <v>x</v>
      </c>
      <c r="K27" s="35" t="str">
        <f>'Core Indicators'!BC27</f>
        <v>x</v>
      </c>
      <c r="L27" s="35">
        <f>'Core Indicators'!BK27</f>
        <v>1</v>
      </c>
      <c r="M27" s="35" t="str">
        <f>'Core Indicators'!BS27</f>
        <v>x</v>
      </c>
      <c r="N27" s="35" t="str">
        <f>'Core Indicators'!CA27</f>
        <v>x</v>
      </c>
      <c r="O27" s="35" t="e">
        <f>'Core Indicators'!CI27</f>
        <v>#N/A</v>
      </c>
      <c r="P27" s="35" t="str">
        <f>'Core Indicators'!CQ27</f>
        <v>x</v>
      </c>
      <c r="Q27" s="35">
        <f>'Core Indicators'!DG27</f>
        <v>4817000</v>
      </c>
      <c r="R27" s="35">
        <f>'Core Indicators'!DO27</f>
        <v>209000</v>
      </c>
      <c r="S27" s="35">
        <f>'Core Indicators'!DW27</f>
        <v>416000</v>
      </c>
      <c r="T27" s="35">
        <f>'Core Indicators'!EE27</f>
        <v>0</v>
      </c>
      <c r="U27" s="35">
        <f>'Core Indicators'!EM27</f>
        <v>0</v>
      </c>
      <c r="V27" s="35">
        <f>'Core Indicators'!FC27</f>
        <v>2</v>
      </c>
      <c r="W27" s="35" t="str">
        <f>'Core Indicators'!FK27</f>
        <v>x</v>
      </c>
      <c r="X27" s="35">
        <f>'Core Indicators'!FS27</f>
        <v>0</v>
      </c>
      <c r="Y27" s="35">
        <f>'Core Indicators'!GA27</f>
        <v>0</v>
      </c>
      <c r="Z27" s="35">
        <f>'Core Indicators'!GI27</f>
        <v>0</v>
      </c>
      <c r="AA27" s="35">
        <f>'Core Indicators'!GQ27</f>
        <v>0</v>
      </c>
      <c r="AB27" s="35">
        <f>'Core Indicators'!GY27</f>
        <v>0</v>
      </c>
      <c r="AC27" s="35">
        <f>'Core Indicators'!HG27</f>
        <v>0</v>
      </c>
      <c r="AD27" s="35">
        <f>'Core Indicators'!HO27</f>
        <v>2</v>
      </c>
      <c r="AE27" s="35">
        <f>'Core Indicators'!HW27</f>
        <v>0</v>
      </c>
      <c r="AF27" s="35">
        <f>'Core Indicators'!IE27</f>
        <v>1</v>
      </c>
      <c r="AG27" s="35">
        <f>'Core Indicators'!IM27</f>
        <v>1</v>
      </c>
    </row>
    <row r="28" spans="1:33" s="37" customFormat="1" ht="20.100000000000001" customHeight="1" x14ac:dyDescent="0.25">
      <c r="A28" s="194" t="str">
        <f>'Core Indicators'!A:A</f>
        <v>Syrian Refugee Crisis in Egypt</v>
      </c>
      <c r="B28" s="194" t="str">
        <f>'Core Indicators'!B:B</f>
        <v>International displacement</v>
      </c>
      <c r="C28" s="194" t="str">
        <f>'Core Indicators'!C28</f>
        <v>EGY002</v>
      </c>
      <c r="D28" s="194" t="str">
        <f>'Core Indicators'!D28</f>
        <v>Egypt</v>
      </c>
      <c r="E28" s="194" t="str">
        <f>'Core Indicators'!E28</f>
        <v>EGY</v>
      </c>
      <c r="F28" s="36">
        <f>'Core Indicators'!O28</f>
        <v>91071.77</v>
      </c>
      <c r="G28" s="36">
        <f>'Core Indicators'!W28</f>
        <v>23300000</v>
      </c>
      <c r="H28" s="36">
        <f>'Core Indicators'!AE28</f>
        <v>1439000</v>
      </c>
      <c r="I28" s="36">
        <f>'Core Indicators'!AM28</f>
        <v>503000</v>
      </c>
      <c r="J28" s="36" t="str">
        <f>'Core Indicators'!AU28</f>
        <v>x</v>
      </c>
      <c r="K28" s="36" t="str">
        <f>'Core Indicators'!BC28</f>
        <v>x</v>
      </c>
      <c r="L28" s="36">
        <f>'Core Indicators'!BK28</f>
        <v>0</v>
      </c>
      <c r="M28" s="36" t="str">
        <f>'Core Indicators'!BS28</f>
        <v>x</v>
      </c>
      <c r="N28" s="36" t="str">
        <f>'Core Indicators'!CA28</f>
        <v>x</v>
      </c>
      <c r="O28" s="36" t="e">
        <f>'Core Indicators'!CI28</f>
        <v>#N/A</v>
      </c>
      <c r="P28" s="36" t="str">
        <f>'Core Indicators'!CQ28</f>
        <v>x</v>
      </c>
      <c r="Q28" s="36">
        <f>'Core Indicators'!DG28</f>
        <v>21861000</v>
      </c>
      <c r="R28" s="36">
        <f>'Core Indicators'!DO28</f>
        <v>936000</v>
      </c>
      <c r="S28" s="36">
        <f>'Core Indicators'!DW28</f>
        <v>165000</v>
      </c>
      <c r="T28" s="36">
        <f>'Core Indicators'!EE28</f>
        <v>338000</v>
      </c>
      <c r="U28" s="36">
        <f>'Core Indicators'!EM28</f>
        <v>0</v>
      </c>
      <c r="V28" s="36">
        <f>'Core Indicators'!FC28</f>
        <v>2</v>
      </c>
      <c r="W28" s="36" t="str">
        <f>'Core Indicators'!FK28</f>
        <v>x</v>
      </c>
      <c r="X28" s="36" t="str">
        <f>'Core Indicators'!FS28</f>
        <v>x</v>
      </c>
      <c r="Y28" s="36">
        <f>'Core Indicators'!GA28</f>
        <v>0</v>
      </c>
      <c r="Z28" s="36">
        <f>'Core Indicators'!GI28</f>
        <v>0</v>
      </c>
      <c r="AA28" s="36">
        <f>'Core Indicators'!GQ28</f>
        <v>0</v>
      </c>
      <c r="AB28" s="36">
        <f>'Core Indicators'!GY28</f>
        <v>0</v>
      </c>
      <c r="AC28" s="36">
        <f>'Core Indicators'!HG28</f>
        <v>0</v>
      </c>
      <c r="AD28" s="36">
        <f>'Core Indicators'!HO28</f>
        <v>1</v>
      </c>
      <c r="AE28" s="36">
        <f>'Core Indicators'!HW28</f>
        <v>0</v>
      </c>
      <c r="AF28" s="36">
        <f>'Core Indicators'!IE28</f>
        <v>1</v>
      </c>
      <c r="AG28" s="36">
        <f>'Core Indicators'!IM28</f>
        <v>0</v>
      </c>
    </row>
    <row r="29" spans="1:33" ht="20.100000000000001" customHeight="1" x14ac:dyDescent="0.25">
      <c r="A29" s="195" t="str">
        <f>'Core Indicators'!A:A</f>
        <v>Complex crisis in Eritrea</v>
      </c>
      <c r="B29" s="195" t="str">
        <f>'Core Indicators'!B:B</f>
        <v>Complex crisis</v>
      </c>
      <c r="C29" s="195" t="str">
        <f>'Core Indicators'!C29</f>
        <v>ERI001</v>
      </c>
      <c r="D29" s="195" t="str">
        <f>'Core Indicators'!D29</f>
        <v>Eritrea</v>
      </c>
      <c r="E29" s="195" t="str">
        <f>'Core Indicators'!E29</f>
        <v>ERI</v>
      </c>
      <c r="F29" s="35">
        <f>'Core Indicators'!O29</f>
        <v>101000</v>
      </c>
      <c r="G29" s="35">
        <f>'Core Indicators'!W29</f>
        <v>3227000</v>
      </c>
      <c r="H29" s="35">
        <f>'Core Indicators'!AE29</f>
        <v>2582000</v>
      </c>
      <c r="I29" s="35">
        <f>'Core Indicators'!AM29</f>
        <v>314000</v>
      </c>
      <c r="J29" s="35" t="str">
        <f>'Core Indicators'!AU29</f>
        <v>x</v>
      </c>
      <c r="K29" s="35" t="str">
        <f>'Core Indicators'!BC29</f>
        <v>x</v>
      </c>
      <c r="L29" s="35">
        <f>'Core Indicators'!BK29</f>
        <v>0</v>
      </c>
      <c r="M29" s="35" t="str">
        <f>'Core Indicators'!BS29</f>
        <v>x</v>
      </c>
      <c r="N29" s="35" t="str">
        <f>'Core Indicators'!CA29</f>
        <v>x</v>
      </c>
      <c r="O29" s="35" t="e">
        <f>'Core Indicators'!CI29</f>
        <v>#N/A</v>
      </c>
      <c r="P29" s="35" t="str">
        <f>'Core Indicators'!CQ29</f>
        <v>x</v>
      </c>
      <c r="Q29" s="35">
        <f>'Core Indicators'!DG29</f>
        <v>645000</v>
      </c>
      <c r="R29" s="35">
        <f>'Core Indicators'!DO29</f>
        <v>0</v>
      </c>
      <c r="S29" s="35">
        <f>'Core Indicators'!DW29</f>
        <v>2582000</v>
      </c>
      <c r="T29" s="35">
        <f>'Core Indicators'!EE29</f>
        <v>0</v>
      </c>
      <c r="U29" s="35">
        <f>'Core Indicators'!EM29</f>
        <v>0</v>
      </c>
      <c r="V29" s="35">
        <f>'Core Indicators'!FC29</f>
        <v>5</v>
      </c>
      <c r="W29" s="35" t="str">
        <f>'Core Indicators'!FK29</f>
        <v>x</v>
      </c>
      <c r="X29" s="35" t="str">
        <f>'Core Indicators'!FS29</f>
        <v>x</v>
      </c>
      <c r="Y29" s="35">
        <f>'Core Indicators'!GA29</f>
        <v>3</v>
      </c>
      <c r="Z29" s="35">
        <f>'Core Indicators'!GI29</f>
        <v>1</v>
      </c>
      <c r="AA29" s="35">
        <f>'Core Indicators'!GQ29</f>
        <v>2</v>
      </c>
      <c r="AB29" s="35">
        <f>'Core Indicators'!GY29</f>
        <v>0</v>
      </c>
      <c r="AC29" s="35">
        <f>'Core Indicators'!HG29</f>
        <v>3</v>
      </c>
      <c r="AD29" s="35">
        <f>'Core Indicators'!HO29</f>
        <v>0</v>
      </c>
      <c r="AE29" s="35">
        <f>'Core Indicators'!HW29</f>
        <v>0</v>
      </c>
      <c r="AF29" s="35">
        <f>'Core Indicators'!IE29</f>
        <v>2</v>
      </c>
      <c r="AG29" s="35">
        <f>'Core Indicators'!IM29</f>
        <v>1</v>
      </c>
    </row>
    <row r="30" spans="1:33" ht="20.100000000000001" customHeight="1" x14ac:dyDescent="0.25">
      <c r="A30" s="194" t="str">
        <f>'Core Indicators'!A:A</f>
        <v>Mixed migration flows in spain</v>
      </c>
      <c r="B30" s="194" t="str">
        <f>'Core Indicators'!B:B</f>
        <v>International displacement</v>
      </c>
      <c r="C30" s="194" t="str">
        <f>'Core Indicators'!C30</f>
        <v>ESP002</v>
      </c>
      <c r="D30" s="194" t="str">
        <f>'Core Indicators'!D30</f>
        <v>Spain</v>
      </c>
      <c r="E30" s="194" t="str">
        <f>'Core Indicators'!E30</f>
        <v>ESP</v>
      </c>
      <c r="F30" s="36">
        <f>'Core Indicators'!O30</f>
        <v>92610</v>
      </c>
      <c r="G30" s="36">
        <f>'Core Indicators'!W30</f>
        <v>11983000</v>
      </c>
      <c r="H30" s="36">
        <f>'Core Indicators'!AE30</f>
        <v>115000</v>
      </c>
      <c r="I30" s="36">
        <f>'Core Indicators'!AM30</f>
        <v>115000</v>
      </c>
      <c r="J30" s="36" t="str">
        <f>'Core Indicators'!AU30</f>
        <v>x</v>
      </c>
      <c r="K30" s="36" t="str">
        <f>'Core Indicators'!BC30</f>
        <v>x</v>
      </c>
      <c r="L30" s="36">
        <f>'Core Indicators'!BK30</f>
        <v>131</v>
      </c>
      <c r="M30" s="36" t="str">
        <f>'Core Indicators'!BS30</f>
        <v>x</v>
      </c>
      <c r="N30" s="36" t="str">
        <f>'Core Indicators'!CA30</f>
        <v>x</v>
      </c>
      <c r="O30" s="36" t="e">
        <f>'Core Indicators'!CI30</f>
        <v>#N/A</v>
      </c>
      <c r="P30" s="36" t="str">
        <f>'Core Indicators'!CQ30</f>
        <v>x</v>
      </c>
      <c r="Q30" s="36">
        <f>'Core Indicators'!DG30</f>
        <v>11868000</v>
      </c>
      <c r="R30" s="36">
        <f>'Core Indicators'!DO30</f>
        <v>0</v>
      </c>
      <c r="S30" s="36">
        <f>'Core Indicators'!DW30</f>
        <v>115000</v>
      </c>
      <c r="T30" s="36">
        <f>'Core Indicators'!EE30</f>
        <v>0</v>
      </c>
      <c r="U30" s="36">
        <f>'Core Indicators'!EM30</f>
        <v>0</v>
      </c>
      <c r="V30" s="36">
        <f>'Core Indicators'!FC30</f>
        <v>2</v>
      </c>
      <c r="W30" s="36" t="str">
        <f>'Core Indicators'!FK30</f>
        <v>x</v>
      </c>
      <c r="X30" s="36" t="str">
        <f>'Core Indicators'!FS30</f>
        <v>x</v>
      </c>
      <c r="Y30" s="36">
        <f>'Core Indicators'!GA30</f>
        <v>0</v>
      </c>
      <c r="Z30" s="36">
        <f>'Core Indicators'!GI30</f>
        <v>0</v>
      </c>
      <c r="AA30" s="36">
        <f>'Core Indicators'!GQ30</f>
        <v>0</v>
      </c>
      <c r="AB30" s="36">
        <f>'Core Indicators'!GY30</f>
        <v>0</v>
      </c>
      <c r="AC30" s="36">
        <f>'Core Indicators'!HG30</f>
        <v>0</v>
      </c>
      <c r="AD30" s="36">
        <f>'Core Indicators'!HO30</f>
        <v>2</v>
      </c>
      <c r="AE30" s="36">
        <f>'Core Indicators'!HW30</f>
        <v>0</v>
      </c>
      <c r="AF30" s="36">
        <f>'Core Indicators'!IE30</f>
        <v>0</v>
      </c>
      <c r="AG30" s="36">
        <f>'Core Indicators'!IM30</f>
        <v>0</v>
      </c>
    </row>
    <row r="31" spans="1:33" ht="20.100000000000001" customHeight="1" x14ac:dyDescent="0.25">
      <c r="A31" s="195" t="str">
        <f>'Core Indicators'!A:A</f>
        <v>Complex crisis in Ethiopia</v>
      </c>
      <c r="B31" s="195" t="str">
        <f>'Core Indicators'!B:B</f>
        <v>Complex crisis</v>
      </c>
      <c r="C31" s="195" t="str">
        <f>'Core Indicators'!C31</f>
        <v>ETH001</v>
      </c>
      <c r="D31" s="195" t="str">
        <f>'Core Indicators'!D31</f>
        <v>Ethiopia</v>
      </c>
      <c r="E31" s="195" t="str">
        <f>'Core Indicators'!E31</f>
        <v>ETH</v>
      </c>
      <c r="F31" s="35">
        <f>'Core Indicators'!O31</f>
        <v>1063652</v>
      </c>
      <c r="G31" s="35">
        <f>'Core Indicators'!W31</f>
        <v>103700000</v>
      </c>
      <c r="H31" s="35">
        <f>'Core Indicators'!AE31</f>
        <v>103700000</v>
      </c>
      <c r="I31" s="35">
        <f>'Core Indicators'!AM31</f>
        <v>4836000</v>
      </c>
      <c r="J31" s="35">
        <f>'Core Indicators'!AU31</f>
        <v>0</v>
      </c>
      <c r="K31" s="35">
        <f>'Core Indicators'!BC31</f>
        <v>0</v>
      </c>
      <c r="L31" s="35">
        <f>'Core Indicators'!BK31</f>
        <v>5092</v>
      </c>
      <c r="M31" s="35" t="str">
        <f>'Core Indicators'!BS31</f>
        <v>x</v>
      </c>
      <c r="N31" s="35" t="str">
        <f>'Core Indicators'!CA31</f>
        <v>x</v>
      </c>
      <c r="O31" s="35" t="e">
        <f>'Core Indicators'!CI31</f>
        <v>#N/A</v>
      </c>
      <c r="P31" s="35" t="str">
        <f>'Core Indicators'!CQ31</f>
        <v>x</v>
      </c>
      <c r="Q31" s="35">
        <f>'Core Indicators'!DG31</f>
        <v>0</v>
      </c>
      <c r="R31" s="35">
        <f>'Core Indicators'!DO31</f>
        <v>80200000</v>
      </c>
      <c r="S31" s="35">
        <f>'Core Indicators'!DW31</f>
        <v>925000</v>
      </c>
      <c r="T31" s="35">
        <f>'Core Indicators'!EE31</f>
        <v>17150000</v>
      </c>
      <c r="U31" s="35">
        <f>'Core Indicators'!EM31</f>
        <v>5425000</v>
      </c>
      <c r="V31" s="35">
        <f>'Core Indicators'!FC31</f>
        <v>4</v>
      </c>
      <c r="W31" s="35">
        <f>'Core Indicators'!FK31</f>
        <v>0</v>
      </c>
      <c r="X31" s="35">
        <f>'Core Indicators'!FS31</f>
        <v>10000</v>
      </c>
      <c r="Y31" s="35">
        <f>'Core Indicators'!GA31</f>
        <v>2</v>
      </c>
      <c r="Z31" s="35">
        <f>'Core Indicators'!GI31</f>
        <v>2</v>
      </c>
      <c r="AA31" s="35">
        <f>'Core Indicators'!GQ31</f>
        <v>3</v>
      </c>
      <c r="AB31" s="35">
        <f>'Core Indicators'!GY31</f>
        <v>2</v>
      </c>
      <c r="AC31" s="35">
        <f>'Core Indicators'!HG31</f>
        <v>2</v>
      </c>
      <c r="AD31" s="35">
        <f>'Core Indicators'!HO31</f>
        <v>3</v>
      </c>
      <c r="AE31" s="35">
        <f>'Core Indicators'!HW31</f>
        <v>3</v>
      </c>
      <c r="AF31" s="35">
        <f>'Core Indicators'!IE31</f>
        <v>3</v>
      </c>
      <c r="AG31" s="35">
        <f>'Core Indicators'!IM31</f>
        <v>3</v>
      </c>
    </row>
    <row r="32" spans="1:33" ht="20.100000000000001" customHeight="1" x14ac:dyDescent="0.25">
      <c r="A32" s="194" t="str">
        <f>'Core Indicators'!A:A</f>
        <v>Flood Crisis in Ethiopia</v>
      </c>
      <c r="B32" s="194" t="str">
        <f>'Core Indicators'!B:B</f>
        <v>Flood</v>
      </c>
      <c r="C32" s="194" t="str">
        <f>'Core Indicators'!C32</f>
        <v>ETH002</v>
      </c>
      <c r="D32" s="194" t="str">
        <f>'Core Indicators'!D32</f>
        <v>Ethiopia</v>
      </c>
      <c r="E32" s="194" t="str">
        <f>'Core Indicators'!E32</f>
        <v>ETH</v>
      </c>
      <c r="F32" s="36">
        <f>'Core Indicators'!O32</f>
        <v>742878</v>
      </c>
      <c r="G32" s="36">
        <f>'Core Indicators'!W32</f>
        <v>62664000</v>
      </c>
      <c r="H32" s="36">
        <f>'Core Indicators'!AE32</f>
        <v>1100000</v>
      </c>
      <c r="I32" s="36">
        <f>'Core Indicators'!AM32</f>
        <v>104000</v>
      </c>
      <c r="J32" s="36">
        <f>'Core Indicators'!AU32</f>
        <v>0</v>
      </c>
      <c r="K32" s="36">
        <f>'Core Indicators'!BC32</f>
        <v>0</v>
      </c>
      <c r="L32" s="36">
        <f>'Core Indicators'!BK32</f>
        <v>16</v>
      </c>
      <c r="M32" s="36" t="str">
        <f>'Core Indicators'!BS32</f>
        <v>x</v>
      </c>
      <c r="N32" s="36" t="str">
        <f>'Core Indicators'!CA32</f>
        <v>x</v>
      </c>
      <c r="O32" s="36" t="e">
        <f>'Core Indicators'!CI32</f>
        <v>#N/A</v>
      </c>
      <c r="P32" s="36" t="str">
        <f>'Core Indicators'!CQ32</f>
        <v>x</v>
      </c>
      <c r="Q32" s="36">
        <f>'Core Indicators'!DG32</f>
        <v>61460000</v>
      </c>
      <c r="R32" s="36">
        <f>'Core Indicators'!DO32</f>
        <v>996000</v>
      </c>
      <c r="S32" s="36">
        <f>'Core Indicators'!DW32</f>
        <v>104000</v>
      </c>
      <c r="T32" s="36">
        <f>'Core Indicators'!EE32</f>
        <v>0</v>
      </c>
      <c r="U32" s="36">
        <f>'Core Indicators'!EM32</f>
        <v>0</v>
      </c>
      <c r="V32" s="36">
        <f>'Core Indicators'!FC32</f>
        <v>4</v>
      </c>
      <c r="W32" s="36">
        <f>'Core Indicators'!FK32</f>
        <v>0</v>
      </c>
      <c r="X32" s="36">
        <f>'Core Indicators'!FS32</f>
        <v>0</v>
      </c>
      <c r="Y32" s="36">
        <f>'Core Indicators'!GA32</f>
        <v>2</v>
      </c>
      <c r="Z32" s="36">
        <f>'Core Indicators'!GI32</f>
        <v>1</v>
      </c>
      <c r="AA32" s="36">
        <f>'Core Indicators'!GQ32</f>
        <v>1</v>
      </c>
      <c r="AB32" s="36">
        <f>'Core Indicators'!GY32</f>
        <v>0</v>
      </c>
      <c r="AC32" s="36">
        <f>'Core Indicators'!HG32</f>
        <v>0</v>
      </c>
      <c r="AD32" s="36">
        <f>'Core Indicators'!HO32</f>
        <v>2</v>
      </c>
      <c r="AE32" s="36">
        <f>'Core Indicators'!HW32</f>
        <v>0</v>
      </c>
      <c r="AF32" s="36">
        <f>'Core Indicators'!IE32</f>
        <v>3</v>
      </c>
      <c r="AG32" s="36">
        <f>'Core Indicators'!IM32</f>
        <v>3</v>
      </c>
    </row>
    <row r="33" spans="1:33" ht="20.100000000000001" customHeight="1" x14ac:dyDescent="0.25">
      <c r="A33" s="195" t="str">
        <f>'Core Indicators'!A:A</f>
        <v>International Displacement</v>
      </c>
      <c r="B33" s="195" t="str">
        <f>'Core Indicators'!B:B</f>
        <v>International displacement</v>
      </c>
      <c r="C33" s="195" t="str">
        <f>'Core Indicators'!C33</f>
        <v>ETH003</v>
      </c>
      <c r="D33" s="195" t="str">
        <f>'Core Indicators'!D33</f>
        <v>Ethiopia</v>
      </c>
      <c r="E33" s="195" t="str">
        <f>'Core Indicators'!E33</f>
        <v>ETH</v>
      </c>
      <c r="F33" s="35">
        <f>'Core Indicators'!O33</f>
        <v>1063652</v>
      </c>
      <c r="G33" s="35">
        <f>'Core Indicators'!W33</f>
        <v>103700000</v>
      </c>
      <c r="H33" s="35">
        <f>'Core Indicators'!AE33</f>
        <v>17744000</v>
      </c>
      <c r="I33" s="35">
        <f>'Core Indicators'!AM33</f>
        <v>805000</v>
      </c>
      <c r="J33" s="35">
        <f>'Core Indicators'!AU33</f>
        <v>0</v>
      </c>
      <c r="K33" s="35">
        <f>'Core Indicators'!BC33</f>
        <v>0</v>
      </c>
      <c r="L33" s="35">
        <f>'Core Indicators'!BK33</f>
        <v>0</v>
      </c>
      <c r="M33" s="35" t="str">
        <f>'Core Indicators'!BS33</f>
        <v>x</v>
      </c>
      <c r="N33" s="35" t="str">
        <f>'Core Indicators'!CA33</f>
        <v>x</v>
      </c>
      <c r="O33" s="35" t="e">
        <f>'Core Indicators'!CI33</f>
        <v>#N/A</v>
      </c>
      <c r="P33" s="35" t="str">
        <f>'Core Indicators'!CQ33</f>
        <v>x</v>
      </c>
      <c r="Q33" s="35">
        <f>'Core Indicators'!DG33</f>
        <v>85151000</v>
      </c>
      <c r="R33" s="35">
        <f>'Core Indicators'!DO33</f>
        <v>16939000</v>
      </c>
      <c r="S33" s="35">
        <f>'Core Indicators'!DW33</f>
        <v>805000</v>
      </c>
      <c r="T33" s="35">
        <f>'Core Indicators'!EE33</f>
        <v>0</v>
      </c>
      <c r="U33" s="35">
        <f>'Core Indicators'!EM33</f>
        <v>0</v>
      </c>
      <c r="V33" s="35">
        <f>'Core Indicators'!FC33</f>
        <v>3</v>
      </c>
      <c r="W33" s="35">
        <f>'Core Indicators'!FK33</f>
        <v>0</v>
      </c>
      <c r="X33" s="35">
        <f>'Core Indicators'!FS33</f>
        <v>0</v>
      </c>
      <c r="Y33" s="35">
        <f>'Core Indicators'!GA33</f>
        <v>2</v>
      </c>
      <c r="Z33" s="35">
        <f>'Core Indicators'!GI33</f>
        <v>1</v>
      </c>
      <c r="AA33" s="35">
        <f>'Core Indicators'!GQ33</f>
        <v>1</v>
      </c>
      <c r="AB33" s="35">
        <f>'Core Indicators'!GY33</f>
        <v>0</v>
      </c>
      <c r="AC33" s="35">
        <f>'Core Indicators'!HG33</f>
        <v>0</v>
      </c>
      <c r="AD33" s="35">
        <f>'Core Indicators'!HO33</f>
        <v>2</v>
      </c>
      <c r="AE33" s="35">
        <f>'Core Indicators'!HW33</f>
        <v>3</v>
      </c>
      <c r="AF33" s="35">
        <f>'Core Indicators'!IE33</f>
        <v>3</v>
      </c>
      <c r="AG33" s="35">
        <f>'Core Indicators'!IM33</f>
        <v>3</v>
      </c>
    </row>
    <row r="34" spans="1:33" ht="20.100000000000001" customHeight="1" x14ac:dyDescent="0.25">
      <c r="A34" s="194" t="str">
        <f>'Core Indicators'!A:A</f>
        <v>Crisis in Tigray</v>
      </c>
      <c r="B34" s="194" t="str">
        <f>'Core Indicators'!B:B</f>
        <v>Conflict</v>
      </c>
      <c r="C34" s="194" t="str">
        <f>'Core Indicators'!C34</f>
        <v>ETH004</v>
      </c>
      <c r="D34" s="194" t="str">
        <f>'Core Indicators'!D34</f>
        <v>Ethiopia</v>
      </c>
      <c r="E34" s="194" t="str">
        <f>'Core Indicators'!E34</f>
        <v>ETH</v>
      </c>
      <c r="F34" s="36">
        <f>'Core Indicators'!O34</f>
        <v>84722</v>
      </c>
      <c r="G34" s="36">
        <f>'Core Indicators'!W34</f>
        <v>5700000</v>
      </c>
      <c r="H34" s="36">
        <f>'Core Indicators'!AE34</f>
        <v>5859000</v>
      </c>
      <c r="I34" s="36">
        <f>'Core Indicators'!AM34</f>
        <v>1990000</v>
      </c>
      <c r="J34" s="36">
        <f>'Core Indicators'!AU34</f>
        <v>0</v>
      </c>
      <c r="K34" s="36">
        <f>'Core Indicators'!BC34</f>
        <v>0</v>
      </c>
      <c r="L34" s="36">
        <f>'Core Indicators'!BK34</f>
        <v>2356</v>
      </c>
      <c r="M34" s="36" t="e">
        <f>'Core Indicators'!BS34</f>
        <v>#N/A</v>
      </c>
      <c r="N34" s="36" t="e">
        <f>'Core Indicators'!CA34</f>
        <v>#N/A</v>
      </c>
      <c r="O34" s="36" t="e">
        <f>'Core Indicators'!CI34</f>
        <v>#N/A</v>
      </c>
      <c r="P34" s="36" t="e">
        <f>'Core Indicators'!CQ34</f>
        <v>#N/A</v>
      </c>
      <c r="Q34" s="36">
        <f>'Core Indicators'!DG34</f>
        <v>0</v>
      </c>
      <c r="R34" s="36">
        <f>'Core Indicators'!DO34</f>
        <v>659000</v>
      </c>
      <c r="S34" s="36">
        <f>'Core Indicators'!DW34</f>
        <v>4837000</v>
      </c>
      <c r="T34" s="36">
        <f>'Core Indicators'!EE34</f>
        <v>0</v>
      </c>
      <c r="U34" s="36">
        <f>'Core Indicators'!EM34</f>
        <v>363000</v>
      </c>
      <c r="V34" s="36">
        <f>'Core Indicators'!FC34</f>
        <v>4</v>
      </c>
      <c r="W34" s="36">
        <f>'Core Indicators'!FK34</f>
        <v>0</v>
      </c>
      <c r="X34" s="36">
        <f>'Core Indicators'!FS34</f>
        <v>10000</v>
      </c>
      <c r="Y34" s="36">
        <f>'Core Indicators'!GA34</f>
        <v>1</v>
      </c>
      <c r="Z34" s="36">
        <f>'Core Indicators'!GI34</f>
        <v>2</v>
      </c>
      <c r="AA34" s="36">
        <f>'Core Indicators'!GQ34</f>
        <v>3</v>
      </c>
      <c r="AB34" s="36">
        <f>'Core Indicators'!GY34</f>
        <v>2</v>
      </c>
      <c r="AC34" s="36">
        <f>'Core Indicators'!HG34</f>
        <v>2</v>
      </c>
      <c r="AD34" s="36">
        <f>'Core Indicators'!HO34</f>
        <v>3</v>
      </c>
      <c r="AE34" s="36">
        <f>'Core Indicators'!HW34</f>
        <v>3</v>
      </c>
      <c r="AF34" s="36">
        <f>'Core Indicators'!IE34</f>
        <v>3</v>
      </c>
      <c r="AG34" s="36">
        <f>'Core Indicators'!IM34</f>
        <v>3</v>
      </c>
    </row>
    <row r="35" spans="1:33" ht="20.100000000000001" customHeight="1" x14ac:dyDescent="0.25">
      <c r="A35" s="195" t="str">
        <f>'Core Indicators'!A:A</f>
        <v>Mixed migration flows in Greece</v>
      </c>
      <c r="B35" s="195" t="str">
        <f>'Core Indicators'!B:B</f>
        <v>International displacement</v>
      </c>
      <c r="C35" s="195" t="str">
        <f>'Core Indicators'!C35</f>
        <v>GRC002</v>
      </c>
      <c r="D35" s="195" t="str">
        <f>'Core Indicators'!D35</f>
        <v>Greece</v>
      </c>
      <c r="E35" s="195" t="str">
        <f>'Core Indicators'!E35</f>
        <v>GRC</v>
      </c>
      <c r="F35" s="35">
        <f>'Core Indicators'!O35</f>
        <v>3364.07</v>
      </c>
      <c r="G35" s="35">
        <f>'Core Indicators'!W35</f>
        <v>364000</v>
      </c>
      <c r="H35" s="35">
        <f>'Core Indicators'!AE35</f>
        <v>119000</v>
      </c>
      <c r="I35" s="35">
        <f>'Core Indicators'!AM35</f>
        <v>119000</v>
      </c>
      <c r="J35" s="35">
        <f>'Core Indicators'!AU35</f>
        <v>0</v>
      </c>
      <c r="K35" s="35" t="str">
        <f>'Core Indicators'!BC35</f>
        <v>x</v>
      </c>
      <c r="L35" s="35">
        <f>'Core Indicators'!BK35</f>
        <v>18</v>
      </c>
      <c r="M35" s="35" t="str">
        <f>'Core Indicators'!BS35</f>
        <v>x</v>
      </c>
      <c r="N35" s="35" t="str">
        <f>'Core Indicators'!CA35</f>
        <v>x</v>
      </c>
      <c r="O35" s="35" t="e">
        <f>'Core Indicators'!CI35</f>
        <v>#N/A</v>
      </c>
      <c r="P35" s="35" t="str">
        <f>'Core Indicators'!CQ35</f>
        <v>x</v>
      </c>
      <c r="Q35" s="35">
        <f>'Core Indicators'!DG35</f>
        <v>245000</v>
      </c>
      <c r="R35" s="35">
        <f>'Core Indicators'!DO35</f>
        <v>101000</v>
      </c>
      <c r="S35" s="35">
        <f>'Core Indicators'!DW35</f>
        <v>18000</v>
      </c>
      <c r="T35" s="35">
        <f>'Core Indicators'!EE35</f>
        <v>0</v>
      </c>
      <c r="U35" s="35">
        <f>'Core Indicators'!EM35</f>
        <v>0</v>
      </c>
      <c r="V35" s="35">
        <f>'Core Indicators'!FC35</f>
        <v>2</v>
      </c>
      <c r="W35" s="35" t="str">
        <f>'Core Indicators'!FK35</f>
        <v>x</v>
      </c>
      <c r="X35" s="35" t="str">
        <f>'Core Indicators'!FS35</f>
        <v>x</v>
      </c>
      <c r="Y35" s="35">
        <f>'Core Indicators'!GA35</f>
        <v>0</v>
      </c>
      <c r="Z35" s="35">
        <f>'Core Indicators'!GI35</f>
        <v>0</v>
      </c>
      <c r="AA35" s="35">
        <f>'Core Indicators'!GQ35</f>
        <v>2</v>
      </c>
      <c r="AB35" s="35">
        <f>'Core Indicators'!GY35</f>
        <v>0</v>
      </c>
      <c r="AC35" s="35">
        <f>'Core Indicators'!HG35</f>
        <v>2</v>
      </c>
      <c r="AD35" s="35">
        <f>'Core Indicators'!HO35</f>
        <v>2</v>
      </c>
      <c r="AE35" s="35">
        <f>'Core Indicators'!HW35</f>
        <v>1</v>
      </c>
      <c r="AF35" s="35">
        <f>'Core Indicators'!IE35</f>
        <v>0</v>
      </c>
      <c r="AG35" s="35">
        <f>'Core Indicators'!IM35</f>
        <v>0</v>
      </c>
    </row>
    <row r="36" spans="1:33" ht="20.100000000000001" customHeight="1" x14ac:dyDescent="0.25">
      <c r="A36" s="194" t="str">
        <f>'Core Indicators'!A:A</f>
        <v>Complex crisis in Guatemala</v>
      </c>
      <c r="B36" s="194" t="str">
        <f>'Core Indicators'!B:B</f>
        <v>Complex crisis</v>
      </c>
      <c r="C36" s="194" t="str">
        <f>'Core Indicators'!C36</f>
        <v>GTM001</v>
      </c>
      <c r="D36" s="194" t="str">
        <f>'Core Indicators'!D36</f>
        <v>Guatemala</v>
      </c>
      <c r="E36" s="194" t="str">
        <f>'Core Indicators'!E36</f>
        <v>GTM</v>
      </c>
      <c r="F36" s="36">
        <f>'Core Indicators'!O36</f>
        <v>107160</v>
      </c>
      <c r="G36" s="36">
        <f>'Core Indicators'!W36</f>
        <v>14900000</v>
      </c>
      <c r="H36" s="36">
        <f>'Core Indicators'!AE36</f>
        <v>5500000</v>
      </c>
      <c r="I36" s="36">
        <f>'Core Indicators'!AM36</f>
        <v>242000</v>
      </c>
      <c r="J36" s="36" t="str">
        <f>'Core Indicators'!AU36</f>
        <v>x</v>
      </c>
      <c r="K36" s="36">
        <f>'Core Indicators'!BC36</f>
        <v>1678</v>
      </c>
      <c r="L36" s="36">
        <f>'Core Indicators'!BK36</f>
        <v>1876</v>
      </c>
      <c r="M36" s="36">
        <f>'Core Indicators'!BS36</f>
        <v>0</v>
      </c>
      <c r="N36" s="36">
        <f>'Core Indicators'!CA36</f>
        <v>0</v>
      </c>
      <c r="O36" s="36" t="e">
        <f>'Core Indicators'!CI36</f>
        <v>#N/A</v>
      </c>
      <c r="P36" s="36" t="str">
        <f>'Core Indicators'!CQ36</f>
        <v>x</v>
      </c>
      <c r="Q36" s="36">
        <f>'Core Indicators'!DG36</f>
        <v>4931000</v>
      </c>
      <c r="R36" s="36">
        <f>'Core Indicators'!DO36</f>
        <v>6669000</v>
      </c>
      <c r="S36" s="36">
        <f>'Core Indicators'!DW36</f>
        <v>2872000</v>
      </c>
      <c r="T36" s="36">
        <f>'Core Indicators'!EE36</f>
        <v>428000</v>
      </c>
      <c r="U36" s="36">
        <f>'Core Indicators'!EM36</f>
        <v>0</v>
      </c>
      <c r="V36" s="36">
        <f>'Core Indicators'!FC36</f>
        <v>3</v>
      </c>
      <c r="W36" s="36" t="str">
        <f>'Core Indicators'!FK36</f>
        <v>x</v>
      </c>
      <c r="X36" s="36" t="str">
        <f>'Core Indicators'!FS36</f>
        <v>x</v>
      </c>
      <c r="Y36" s="36">
        <f>'Core Indicators'!GA36</f>
        <v>0</v>
      </c>
      <c r="Z36" s="36">
        <f>'Core Indicators'!GI36</f>
        <v>1</v>
      </c>
      <c r="AA36" s="36">
        <f>'Core Indicators'!GQ36</f>
        <v>1</v>
      </c>
      <c r="AB36" s="36">
        <f>'Core Indicators'!GY36</f>
        <v>0</v>
      </c>
      <c r="AC36" s="36">
        <f>'Core Indicators'!HG36</f>
        <v>0</v>
      </c>
      <c r="AD36" s="36">
        <f>'Core Indicators'!HO36</f>
        <v>2</v>
      </c>
      <c r="AE36" s="36">
        <f>'Core Indicators'!HW36</f>
        <v>1</v>
      </c>
      <c r="AF36" s="36">
        <f>'Core Indicators'!IE36</f>
        <v>0</v>
      </c>
      <c r="AG36" s="36">
        <f>'Core Indicators'!IM36</f>
        <v>2</v>
      </c>
    </row>
    <row r="37" spans="1:33" ht="20.100000000000001" customHeight="1" x14ac:dyDescent="0.25">
      <c r="A37" s="195" t="str">
        <f>'Core Indicators'!A:A</f>
        <v>Hurricane Eta and Iota in Guatemala</v>
      </c>
      <c r="B37" s="195" t="str">
        <f>'Core Indicators'!B:B</f>
        <v>Tropical cyclone</v>
      </c>
      <c r="C37" s="195" t="str">
        <f>'Core Indicators'!C37</f>
        <v>GTM003</v>
      </c>
      <c r="D37" s="195" t="str">
        <f>'Core Indicators'!D37</f>
        <v>Guatemala</v>
      </c>
      <c r="E37" s="195" t="str">
        <f>'Core Indicators'!E37</f>
        <v>GTM</v>
      </c>
      <c r="F37" s="35">
        <f>'Core Indicators'!O37</f>
        <v>96841</v>
      </c>
      <c r="G37" s="35">
        <f>'Core Indicators'!W37</f>
        <v>9540000</v>
      </c>
      <c r="H37" s="35">
        <f>'Core Indicators'!AE37</f>
        <v>2439000</v>
      </c>
      <c r="I37" s="35">
        <f>'Core Indicators'!AM37</f>
        <v>210000</v>
      </c>
      <c r="J37" s="35">
        <f>'Core Indicators'!AU37</f>
        <v>30</v>
      </c>
      <c r="K37" s="35" t="str">
        <f>'Core Indicators'!BC37</f>
        <v>x</v>
      </c>
      <c r="L37" s="35">
        <f>'Core Indicators'!BK37</f>
        <v>61</v>
      </c>
      <c r="M37" s="35">
        <f>'Core Indicators'!BS37</f>
        <v>74237</v>
      </c>
      <c r="N37" s="35">
        <f>'Core Indicators'!CA37</f>
        <v>4133</v>
      </c>
      <c r="O37" s="35" t="e">
        <f>'Core Indicators'!CI37</f>
        <v>#N/A</v>
      </c>
      <c r="P37" s="35" t="str">
        <f>'Core Indicators'!CQ37</f>
        <v>x</v>
      </c>
      <c r="Q37" s="35">
        <f>'Core Indicators'!DG37</f>
        <v>7101000</v>
      </c>
      <c r="R37" s="35">
        <f>'Core Indicators'!DO37</f>
        <v>639000</v>
      </c>
      <c r="S37" s="35">
        <f>'Core Indicators'!DW37</f>
        <v>1800000</v>
      </c>
      <c r="T37" s="35">
        <f>'Core Indicators'!EE37</f>
        <v>0</v>
      </c>
      <c r="U37" s="35">
        <f>'Core Indicators'!EM37</f>
        <v>0</v>
      </c>
      <c r="V37" s="35">
        <f>'Core Indicators'!FC37</f>
        <v>3</v>
      </c>
      <c r="W37" s="35" t="e">
        <f>'Core Indicators'!FK37</f>
        <v>#N/A</v>
      </c>
      <c r="X37" s="35" t="e">
        <f>'Core Indicators'!FS37</f>
        <v>#N/A</v>
      </c>
      <c r="Y37" s="35">
        <f>'Core Indicators'!GA37</f>
        <v>0</v>
      </c>
      <c r="Z37" s="35">
        <f>'Core Indicators'!GI37</f>
        <v>1</v>
      </c>
      <c r="AA37" s="35">
        <f>'Core Indicators'!GQ37</f>
        <v>1</v>
      </c>
      <c r="AB37" s="35">
        <f>'Core Indicators'!GY37</f>
        <v>0</v>
      </c>
      <c r="AC37" s="35">
        <f>'Core Indicators'!HG37</f>
        <v>0</v>
      </c>
      <c r="AD37" s="35">
        <f>'Core Indicators'!HO37</f>
        <v>2</v>
      </c>
      <c r="AE37" s="35">
        <f>'Core Indicators'!HW37</f>
        <v>1</v>
      </c>
      <c r="AF37" s="35">
        <f>'Core Indicators'!IE37</f>
        <v>0</v>
      </c>
      <c r="AG37" s="35">
        <f>'Core Indicators'!IM37</f>
        <v>2</v>
      </c>
    </row>
    <row r="38" spans="1:33" ht="20.100000000000001" customHeight="1" x14ac:dyDescent="0.25">
      <c r="A38" s="194" t="str">
        <f>'Core Indicators'!A:A</f>
        <v>Complex crisis in Honduras</v>
      </c>
      <c r="B38" s="194" t="str">
        <f>'Core Indicators'!B:B</f>
        <v>Complex crisis</v>
      </c>
      <c r="C38" s="194" t="str">
        <f>'Core Indicators'!C38</f>
        <v>HND001</v>
      </c>
      <c r="D38" s="194" t="str">
        <f>'Core Indicators'!D38</f>
        <v>Honduras</v>
      </c>
      <c r="E38" s="194" t="str">
        <f>'Core Indicators'!E38</f>
        <v>HND</v>
      </c>
      <c r="F38" s="36">
        <f>'Core Indicators'!O38</f>
        <v>111890</v>
      </c>
      <c r="G38" s="36">
        <f>'Core Indicators'!W38</f>
        <v>9158000</v>
      </c>
      <c r="H38" s="36">
        <f>'Core Indicators'!AE38</f>
        <v>2700000</v>
      </c>
      <c r="I38" s="36">
        <f>'Core Indicators'!AM38</f>
        <v>247000</v>
      </c>
      <c r="J38" s="36">
        <f>'Core Indicators'!AU38</f>
        <v>75122</v>
      </c>
      <c r="K38" s="36">
        <f>'Core Indicators'!BC38</f>
        <v>7103</v>
      </c>
      <c r="L38" s="36">
        <f>'Core Indicators'!BK38</f>
        <v>1882</v>
      </c>
      <c r="M38" s="36" t="str">
        <f>'Core Indicators'!BS38</f>
        <v>x</v>
      </c>
      <c r="N38" s="36" t="str">
        <f>'Core Indicators'!CA38</f>
        <v>x</v>
      </c>
      <c r="O38" s="36" t="e">
        <f>'Core Indicators'!CI38</f>
        <v>#N/A</v>
      </c>
      <c r="P38" s="36">
        <f>'Core Indicators'!CQ38</f>
        <v>12965</v>
      </c>
      <c r="Q38" s="36">
        <f>'Core Indicators'!DG38</f>
        <v>6458000</v>
      </c>
      <c r="R38" s="36">
        <f>'Core Indicators'!DO38</f>
        <v>1400000</v>
      </c>
      <c r="S38" s="36">
        <f>'Core Indicators'!DW38</f>
        <v>950000</v>
      </c>
      <c r="T38" s="36">
        <f>'Core Indicators'!EE38</f>
        <v>350000</v>
      </c>
      <c r="U38" s="36">
        <f>'Core Indicators'!EM38</f>
        <v>0</v>
      </c>
      <c r="V38" s="36">
        <f>'Core Indicators'!FC38</f>
        <v>3</v>
      </c>
      <c r="W38" s="36" t="str">
        <f>'Core Indicators'!FK38</f>
        <v>x</v>
      </c>
      <c r="X38" s="36" t="str">
        <f>'Core Indicators'!FS38</f>
        <v>x</v>
      </c>
      <c r="Y38" s="36">
        <f>'Core Indicators'!GA38</f>
        <v>0</v>
      </c>
      <c r="Z38" s="36">
        <f>'Core Indicators'!GI38</f>
        <v>1</v>
      </c>
      <c r="AA38" s="36">
        <f>'Core Indicators'!GQ38</f>
        <v>1</v>
      </c>
      <c r="AB38" s="36">
        <f>'Core Indicators'!GY38</f>
        <v>0</v>
      </c>
      <c r="AC38" s="36">
        <f>'Core Indicators'!HG38</f>
        <v>0</v>
      </c>
      <c r="AD38" s="36">
        <f>'Core Indicators'!HO38</f>
        <v>2</v>
      </c>
      <c r="AE38" s="36">
        <f>'Core Indicators'!HW38</f>
        <v>3</v>
      </c>
      <c r="AF38" s="36">
        <f>'Core Indicators'!IE38</f>
        <v>0</v>
      </c>
      <c r="AG38" s="36">
        <f>'Core Indicators'!IM38</f>
        <v>2</v>
      </c>
    </row>
    <row r="39" spans="1:33" ht="20.100000000000001" customHeight="1" x14ac:dyDescent="0.25">
      <c r="A39" s="195" t="str">
        <f>'Core Indicators'!A:A</f>
        <v>Hurricane Eta and Iota in Honduras</v>
      </c>
      <c r="B39" s="195" t="str">
        <f>'Core Indicators'!B:B</f>
        <v>Tropical cyclone</v>
      </c>
      <c r="C39" s="195" t="str">
        <f>'Core Indicators'!C39</f>
        <v>HND002</v>
      </c>
      <c r="D39" s="195" t="str">
        <f>'Core Indicators'!D39</f>
        <v>Honduras</v>
      </c>
      <c r="E39" s="195" t="str">
        <f>'Core Indicators'!E39</f>
        <v>HND</v>
      </c>
      <c r="F39" s="35">
        <f>'Core Indicators'!O39</f>
        <v>112490</v>
      </c>
      <c r="G39" s="35">
        <f>'Core Indicators'!W39</f>
        <v>7490000</v>
      </c>
      <c r="H39" s="35">
        <f>'Core Indicators'!AE39</f>
        <v>4700000</v>
      </c>
      <c r="I39" s="35">
        <f>'Core Indicators'!AM39</f>
        <v>96000</v>
      </c>
      <c r="J39" s="35" t="str">
        <f>'Core Indicators'!AU39</f>
        <v>x</v>
      </c>
      <c r="K39" s="35" t="str">
        <f>'Core Indicators'!BC39</f>
        <v>x</v>
      </c>
      <c r="L39" s="35">
        <f>'Core Indicators'!BK39</f>
        <v>98</v>
      </c>
      <c r="M39" s="35">
        <f>'Core Indicators'!BS39</f>
        <v>28000</v>
      </c>
      <c r="N39" s="35" t="str">
        <f>'Core Indicators'!CA39</f>
        <v>x</v>
      </c>
      <c r="O39" s="35" t="e">
        <f>'Core Indicators'!CI39</f>
        <v>#N/A</v>
      </c>
      <c r="P39" s="35" t="str">
        <f>'Core Indicators'!CQ39</f>
        <v>x</v>
      </c>
      <c r="Q39" s="35">
        <f>'Core Indicators'!DG39</f>
        <v>2790000</v>
      </c>
      <c r="R39" s="35">
        <f>'Core Indicators'!DO39</f>
        <v>1900000</v>
      </c>
      <c r="S39" s="35">
        <f>'Core Indicators'!DW39</f>
        <v>2800000</v>
      </c>
      <c r="T39" s="35">
        <f>'Core Indicators'!EE39</f>
        <v>0</v>
      </c>
      <c r="U39" s="35">
        <f>'Core Indicators'!EM39</f>
        <v>0</v>
      </c>
      <c r="V39" s="35">
        <f>'Core Indicators'!FC39</f>
        <v>3</v>
      </c>
      <c r="W39" s="35" t="e">
        <f>'Core Indicators'!FK39</f>
        <v>#N/A</v>
      </c>
      <c r="X39" s="35" t="e">
        <f>'Core Indicators'!FS39</f>
        <v>#N/A</v>
      </c>
      <c r="Y39" s="35">
        <f>'Core Indicators'!GA39</f>
        <v>0</v>
      </c>
      <c r="Z39" s="35">
        <f>'Core Indicators'!GI39</f>
        <v>1</v>
      </c>
      <c r="AA39" s="35">
        <f>'Core Indicators'!GQ39</f>
        <v>1</v>
      </c>
      <c r="AB39" s="35">
        <f>'Core Indicators'!GY39</f>
        <v>0</v>
      </c>
      <c r="AC39" s="35">
        <f>'Core Indicators'!HG39</f>
        <v>0</v>
      </c>
      <c r="AD39" s="35">
        <f>'Core Indicators'!HO39</f>
        <v>2</v>
      </c>
      <c r="AE39" s="35">
        <f>'Core Indicators'!HW39</f>
        <v>3</v>
      </c>
      <c r="AF39" s="35">
        <f>'Core Indicators'!IE39</f>
        <v>0</v>
      </c>
      <c r="AG39" s="35">
        <f>'Core Indicators'!IM39</f>
        <v>2</v>
      </c>
    </row>
    <row r="40" spans="1:33" ht="20.100000000000001" customHeight="1" x14ac:dyDescent="0.25">
      <c r="A40" s="194" t="str">
        <f>'Core Indicators'!A:A</f>
        <v>Complex crisis in Haiti</v>
      </c>
      <c r="B40" s="194" t="str">
        <f>'Core Indicators'!B:B</f>
        <v>Complex crisis</v>
      </c>
      <c r="C40" s="194" t="str">
        <f>'Core Indicators'!C40</f>
        <v>HTI001</v>
      </c>
      <c r="D40" s="194" t="str">
        <f>'Core Indicators'!D40</f>
        <v>Haiti</v>
      </c>
      <c r="E40" s="194" t="str">
        <f>'Core Indicators'!E40</f>
        <v>HTI</v>
      </c>
      <c r="F40" s="36">
        <f>'Core Indicators'!O40</f>
        <v>27166</v>
      </c>
      <c r="G40" s="36">
        <f>'Core Indicators'!W40</f>
        <v>10898000</v>
      </c>
      <c r="H40" s="36">
        <f>'Core Indicators'!AE40</f>
        <v>7535000</v>
      </c>
      <c r="I40" s="36">
        <f>'Core Indicators'!AM40</f>
        <v>180000</v>
      </c>
      <c r="J40" s="36">
        <f>'Core Indicators'!AU40</f>
        <v>0</v>
      </c>
      <c r="K40" s="36">
        <f>'Core Indicators'!BC40</f>
        <v>0</v>
      </c>
      <c r="L40" s="36">
        <f>'Core Indicators'!BK40</f>
        <v>2208</v>
      </c>
      <c r="M40" s="36">
        <f>'Core Indicators'!BS40</f>
        <v>52953</v>
      </c>
      <c r="N40" s="36">
        <f>'Core Indicators'!CA40</f>
        <v>52953</v>
      </c>
      <c r="O40" s="36" t="e">
        <f>'Core Indicators'!CI40</f>
        <v>#N/A</v>
      </c>
      <c r="P40" s="36" t="str">
        <f>'Core Indicators'!CQ40</f>
        <v>x</v>
      </c>
      <c r="Q40" s="36">
        <f>'Core Indicators'!DG40</f>
        <v>3363000</v>
      </c>
      <c r="R40" s="36">
        <f>'Core Indicators'!DO40</f>
        <v>3119000</v>
      </c>
      <c r="S40" s="36">
        <f>'Core Indicators'!DW40</f>
        <v>4416000</v>
      </c>
      <c r="T40" s="36">
        <f>'Core Indicators'!EE40</f>
        <v>0</v>
      </c>
      <c r="U40" s="36">
        <f>'Core Indicators'!EM40</f>
        <v>0</v>
      </c>
      <c r="V40" s="36">
        <f>'Core Indicators'!FC40</f>
        <v>3</v>
      </c>
      <c r="W40" s="36" t="str">
        <f>'Core Indicators'!FK40</f>
        <v>x</v>
      </c>
      <c r="X40" s="36" t="str">
        <f>'Core Indicators'!FS40</f>
        <v>x</v>
      </c>
      <c r="Y40" s="36">
        <f>'Core Indicators'!GA40</f>
        <v>0</v>
      </c>
      <c r="Z40" s="36">
        <f>'Core Indicators'!GI40</f>
        <v>3</v>
      </c>
      <c r="AA40" s="36">
        <f>'Core Indicators'!GQ40</f>
        <v>2</v>
      </c>
      <c r="AB40" s="36">
        <f>'Core Indicators'!GY40</f>
        <v>0</v>
      </c>
      <c r="AC40" s="36">
        <f>'Core Indicators'!HG40</f>
        <v>0</v>
      </c>
      <c r="AD40" s="36">
        <f>'Core Indicators'!HO40</f>
        <v>2</v>
      </c>
      <c r="AE40" s="36">
        <f>'Core Indicators'!HW40</f>
        <v>2</v>
      </c>
      <c r="AF40" s="36">
        <f>'Core Indicators'!IE40</f>
        <v>0</v>
      </c>
      <c r="AG40" s="36">
        <f>'Core Indicators'!IM40</f>
        <v>3</v>
      </c>
    </row>
    <row r="41" spans="1:33" ht="20.100000000000001" customHeight="1" x14ac:dyDescent="0.25">
      <c r="A41" s="195" t="str">
        <f>'Core Indicators'!A:A</f>
        <v xml:space="preserve">Nippes Earthquake </v>
      </c>
      <c r="B41" s="195" t="str">
        <f>'Core Indicators'!B:B</f>
        <v>Earthquake</v>
      </c>
      <c r="C41" s="195" t="str">
        <f>'Core Indicators'!C41</f>
        <v>HTI002</v>
      </c>
      <c r="D41" s="195" t="str">
        <f>'Core Indicators'!D41</f>
        <v>Haiti</v>
      </c>
      <c r="E41" s="195" t="str">
        <f>'Core Indicators'!E41</f>
        <v>HTI</v>
      </c>
      <c r="F41" s="35">
        <f>'Core Indicators'!O41</f>
        <v>12851</v>
      </c>
      <c r="G41" s="35">
        <f>'Core Indicators'!W41</f>
        <v>6429000</v>
      </c>
      <c r="H41" s="35">
        <f>'Core Indicators'!AE41</f>
        <v>800000</v>
      </c>
      <c r="I41" s="35">
        <f>'Core Indicators'!AM41</f>
        <v>160000</v>
      </c>
      <c r="J41" s="35">
        <f>'Core Indicators'!AU41</f>
        <v>12268</v>
      </c>
      <c r="K41" s="35">
        <f>'Core Indicators'!BC41</f>
        <v>9915</v>
      </c>
      <c r="L41" s="35">
        <f>'Core Indicators'!BK41</f>
        <v>2189</v>
      </c>
      <c r="M41" s="35">
        <f>'Core Indicators'!BS41</f>
        <v>52953</v>
      </c>
      <c r="N41" s="35">
        <f>'Core Indicators'!CA41</f>
        <v>77006</v>
      </c>
      <c r="O41" s="35" t="e">
        <f>'Core Indicators'!CI41</f>
        <v>#N/A</v>
      </c>
      <c r="P41" s="35" t="str">
        <f>'Core Indicators'!CQ41</f>
        <v>x</v>
      </c>
      <c r="Q41" s="35">
        <f>'Core Indicators'!DG41</f>
        <v>5629000</v>
      </c>
      <c r="R41" s="35">
        <f>'Core Indicators'!DO41</f>
        <v>150000</v>
      </c>
      <c r="S41" s="35">
        <f>'Core Indicators'!DW41</f>
        <v>650000</v>
      </c>
      <c r="T41" s="35">
        <f>'Core Indicators'!EE41</f>
        <v>0</v>
      </c>
      <c r="U41" s="35">
        <f>'Core Indicators'!EM41</f>
        <v>0</v>
      </c>
      <c r="V41" s="35">
        <f>'Core Indicators'!FC41</f>
        <v>3</v>
      </c>
      <c r="W41" s="35" t="str">
        <f>'Core Indicators'!FK41</f>
        <v>x</v>
      </c>
      <c r="X41" s="35" t="str">
        <f>'Core Indicators'!FS41</f>
        <v>x</v>
      </c>
      <c r="Y41" s="35">
        <f>'Core Indicators'!GA41</f>
        <v>0</v>
      </c>
      <c r="Z41" s="35">
        <f>'Core Indicators'!GI41</f>
        <v>1</v>
      </c>
      <c r="AA41" s="35">
        <f>'Core Indicators'!GQ41</f>
        <v>2</v>
      </c>
      <c r="AB41" s="35">
        <f>'Core Indicators'!GY41</f>
        <v>0</v>
      </c>
      <c r="AC41" s="35">
        <f>'Core Indicators'!HG41</f>
        <v>0</v>
      </c>
      <c r="AD41" s="35">
        <f>'Core Indicators'!HO41</f>
        <v>2</v>
      </c>
      <c r="AE41" s="35">
        <f>'Core Indicators'!HW41</f>
        <v>1</v>
      </c>
      <c r="AF41" s="35">
        <f>'Core Indicators'!IE41</f>
        <v>0</v>
      </c>
      <c r="AG41" s="35">
        <f>'Core Indicators'!IM41</f>
        <v>3</v>
      </c>
    </row>
    <row r="42" spans="1:33" ht="20.100000000000001" customHeight="1" x14ac:dyDescent="0.25">
      <c r="A42" s="194" t="str">
        <f>'Core Indicators'!A:A</f>
        <v>Papua Conflict</v>
      </c>
      <c r="B42" s="194" t="str">
        <f>'Core Indicators'!B:B</f>
        <v>Conflict</v>
      </c>
      <c r="C42" s="194" t="str">
        <f>'Core Indicators'!C42</f>
        <v>IDN002</v>
      </c>
      <c r="D42" s="194" t="str">
        <f>'Core Indicators'!D42</f>
        <v>Indonesia</v>
      </c>
      <c r="E42" s="194" t="str">
        <f>'Core Indicators'!E42</f>
        <v>IDN</v>
      </c>
      <c r="F42" s="36">
        <f>'Core Indicators'!O42</f>
        <v>416060</v>
      </c>
      <c r="G42" s="36">
        <f>'Core Indicators'!W42</f>
        <v>3594000</v>
      </c>
      <c r="H42" s="36">
        <f>'Core Indicators'!AE42</f>
        <v>3594000</v>
      </c>
      <c r="I42" s="36">
        <f>'Core Indicators'!AM42</f>
        <v>31000</v>
      </c>
      <c r="J42" s="36" t="str">
        <f>'Core Indicators'!AU42</f>
        <v>x</v>
      </c>
      <c r="K42" s="36" t="str">
        <f>'Core Indicators'!BC42</f>
        <v>x</v>
      </c>
      <c r="L42" s="36">
        <f>'Core Indicators'!BK42</f>
        <v>202</v>
      </c>
      <c r="M42" s="36" t="str">
        <f>'Core Indicators'!BS42</f>
        <v>x</v>
      </c>
      <c r="N42" s="36" t="str">
        <f>'Core Indicators'!CA42</f>
        <v>x</v>
      </c>
      <c r="O42" s="36" t="e">
        <f>'Core Indicators'!CI42</f>
        <v>#N/A</v>
      </c>
      <c r="P42" s="36" t="str">
        <f>'Core Indicators'!CQ42</f>
        <v>x</v>
      </c>
      <c r="Q42" s="36" t="str">
        <f>'Core Indicators'!DG42</f>
        <v>x</v>
      </c>
      <c r="R42" s="36" t="str">
        <f>'Core Indicators'!DO42</f>
        <v>x</v>
      </c>
      <c r="S42" s="36" t="str">
        <f>'Core Indicators'!DW42</f>
        <v>x</v>
      </c>
      <c r="T42" s="36" t="str">
        <f>'Core Indicators'!EE42</f>
        <v>x</v>
      </c>
      <c r="U42" s="36" t="str">
        <f>'Core Indicators'!EM42</f>
        <v>x</v>
      </c>
      <c r="V42" s="36">
        <f>'Core Indicators'!FC42</f>
        <v>4</v>
      </c>
      <c r="W42" s="36" t="str">
        <f>'Core Indicators'!FK42</f>
        <v>x</v>
      </c>
      <c r="X42" s="36" t="str">
        <f>'Core Indicators'!FS42</f>
        <v>x</v>
      </c>
      <c r="Y42" s="36">
        <f>'Core Indicators'!GA42</f>
        <v>1</v>
      </c>
      <c r="Z42" s="36">
        <f>'Core Indicators'!GI42</f>
        <v>2</v>
      </c>
      <c r="AA42" s="36">
        <f>'Core Indicators'!GQ42</f>
        <v>2</v>
      </c>
      <c r="AB42" s="36">
        <f>'Core Indicators'!GY42</f>
        <v>0</v>
      </c>
      <c r="AC42" s="36">
        <f>'Core Indicators'!HG42</f>
        <v>2</v>
      </c>
      <c r="AD42" s="36">
        <f>'Core Indicators'!HO42</f>
        <v>0</v>
      </c>
      <c r="AE42" s="36">
        <f>'Core Indicators'!HW42</f>
        <v>3</v>
      </c>
      <c r="AF42" s="36">
        <f>'Core Indicators'!IE42</f>
        <v>0</v>
      </c>
      <c r="AG42" s="36">
        <f>'Core Indicators'!IM42</f>
        <v>1</v>
      </c>
    </row>
    <row r="43" spans="1:33" ht="20.100000000000001" customHeight="1" x14ac:dyDescent="0.25">
      <c r="A43" s="195" t="str">
        <f>'Core Indicators'!A:A</f>
        <v>Conflict in Jammu and Kashmir</v>
      </c>
      <c r="B43" s="195" t="str">
        <f>'Core Indicators'!B:B</f>
        <v>Conflict</v>
      </c>
      <c r="C43" s="195" t="str">
        <f>'Core Indicators'!C43</f>
        <v>IND002</v>
      </c>
      <c r="D43" s="195" t="str">
        <f>'Core Indicators'!D43</f>
        <v>India</v>
      </c>
      <c r="E43" s="195" t="str">
        <f>'Core Indicators'!E43</f>
        <v>IND</v>
      </c>
      <c r="F43" s="35">
        <f>'Core Indicators'!O43</f>
        <v>222236</v>
      </c>
      <c r="G43" s="35">
        <f>'Core Indicators'!W43</f>
        <v>12541000</v>
      </c>
      <c r="H43" s="35" t="str">
        <f>'Core Indicators'!AE43</f>
        <v>x</v>
      </c>
      <c r="I43" s="35" t="str">
        <f>'Core Indicators'!AM43</f>
        <v>x</v>
      </c>
      <c r="J43" s="35" t="str">
        <f>'Core Indicators'!AU43</f>
        <v>x</v>
      </c>
      <c r="K43" s="35" t="str">
        <f>'Core Indicators'!BC43</f>
        <v>x</v>
      </c>
      <c r="L43" s="35">
        <f>'Core Indicators'!BK43</f>
        <v>1775</v>
      </c>
      <c r="M43" s="35" t="str">
        <f>'Core Indicators'!BS43</f>
        <v>x</v>
      </c>
      <c r="N43" s="35" t="str">
        <f>'Core Indicators'!CA43</f>
        <v>x</v>
      </c>
      <c r="O43" s="35" t="e">
        <f>'Core Indicators'!CI43</f>
        <v>#N/A</v>
      </c>
      <c r="P43" s="35" t="str">
        <f>'Core Indicators'!CQ43</f>
        <v>x</v>
      </c>
      <c r="Q43" s="35">
        <f>'Core Indicators'!DG43</f>
        <v>12541000</v>
      </c>
      <c r="R43" s="35" t="str">
        <f>'Core Indicators'!DO43</f>
        <v>x</v>
      </c>
      <c r="S43" s="35" t="str">
        <f>'Core Indicators'!DW43</f>
        <v>x</v>
      </c>
      <c r="T43" s="35" t="str">
        <f>'Core Indicators'!EE43</f>
        <v>x</v>
      </c>
      <c r="U43" s="35" t="str">
        <f>'Core Indicators'!EM43</f>
        <v>x</v>
      </c>
      <c r="V43" s="35" t="str">
        <f>'Core Indicators'!FC43</f>
        <v>x</v>
      </c>
      <c r="W43" s="35" t="str">
        <f>'Core Indicators'!FK43</f>
        <v>x</v>
      </c>
      <c r="X43" s="35" t="str">
        <f>'Core Indicators'!FS43</f>
        <v>x</v>
      </c>
      <c r="Y43" s="35">
        <f>'Core Indicators'!GA43</f>
        <v>2</v>
      </c>
      <c r="Z43" s="35">
        <f>'Core Indicators'!GI43</f>
        <v>1</v>
      </c>
      <c r="AA43" s="35">
        <f>'Core Indicators'!GQ43</f>
        <v>1</v>
      </c>
      <c r="AB43" s="35">
        <f>'Core Indicators'!GY43</f>
        <v>0</v>
      </c>
      <c r="AC43" s="35">
        <f>'Core Indicators'!HG43</f>
        <v>0</v>
      </c>
      <c r="AD43" s="35">
        <f>'Core Indicators'!HO43</f>
        <v>2</v>
      </c>
      <c r="AE43" s="35">
        <f>'Core Indicators'!HW43</f>
        <v>1</v>
      </c>
      <c r="AF43" s="35">
        <f>'Core Indicators'!IE43</f>
        <v>1</v>
      </c>
      <c r="AG43" s="35">
        <f>'Core Indicators'!IM43</f>
        <v>2</v>
      </c>
    </row>
    <row r="44" spans="1:33" ht="20.100000000000001" customHeight="1" x14ac:dyDescent="0.25">
      <c r="A44" s="194" t="str">
        <f>'Core Indicators'!A:A</f>
        <v>Afghan Refugees in Iran</v>
      </c>
      <c r="B44" s="194" t="str">
        <f>'Core Indicators'!B:B</f>
        <v>International displacement</v>
      </c>
      <c r="C44" s="194" t="str">
        <f>'Core Indicators'!C44</f>
        <v>IRN004</v>
      </c>
      <c r="D44" s="194" t="str">
        <f>'Core Indicators'!D44</f>
        <v>Iran</v>
      </c>
      <c r="E44" s="194" t="str">
        <f>'Core Indicators'!E44</f>
        <v>IRN</v>
      </c>
      <c r="F44" s="36">
        <f>'Core Indicators'!O44</f>
        <v>239561</v>
      </c>
      <c r="G44" s="36">
        <f>'Core Indicators'!W44</f>
        <v>24823000</v>
      </c>
      <c r="H44" s="36">
        <f>'Core Indicators'!AE44</f>
        <v>3030000</v>
      </c>
      <c r="I44" s="36">
        <f>'Core Indicators'!AM44</f>
        <v>3030000</v>
      </c>
      <c r="J44" s="36" t="str">
        <f>'Core Indicators'!AU44</f>
        <v>x</v>
      </c>
      <c r="K44" s="36" t="str">
        <f>'Core Indicators'!BC44</f>
        <v>x</v>
      </c>
      <c r="L44" s="36">
        <f>'Core Indicators'!BK44</f>
        <v>0</v>
      </c>
      <c r="M44" s="36" t="str">
        <f>'Core Indicators'!BS44</f>
        <v>x</v>
      </c>
      <c r="N44" s="36" t="str">
        <f>'Core Indicators'!CA44</f>
        <v>x</v>
      </c>
      <c r="O44" s="36" t="e">
        <f>'Core Indicators'!CI44</f>
        <v>#N/A</v>
      </c>
      <c r="P44" s="36" t="str">
        <f>'Core Indicators'!CQ44</f>
        <v>x</v>
      </c>
      <c r="Q44" s="36">
        <f>'Core Indicators'!DG44</f>
        <v>21793000</v>
      </c>
      <c r="R44" s="36">
        <f>'Core Indicators'!DO44</f>
        <v>0</v>
      </c>
      <c r="S44" s="36">
        <f>'Core Indicators'!DW44</f>
        <v>780000</v>
      </c>
      <c r="T44" s="36">
        <f>'Core Indicators'!EE44</f>
        <v>2250000</v>
      </c>
      <c r="U44" s="36">
        <f>'Core Indicators'!EM44</f>
        <v>0</v>
      </c>
      <c r="V44" s="36">
        <f>'Core Indicators'!FC44</f>
        <v>2</v>
      </c>
      <c r="W44" s="36" t="str">
        <f>'Core Indicators'!FK44</f>
        <v>x</v>
      </c>
      <c r="X44" s="36" t="str">
        <f>'Core Indicators'!FS44</f>
        <v>x</v>
      </c>
      <c r="Y44" s="36">
        <f>'Core Indicators'!GA44</f>
        <v>1</v>
      </c>
      <c r="Z44" s="36">
        <f>'Core Indicators'!GI44</f>
        <v>1</v>
      </c>
      <c r="AA44" s="36">
        <f>'Core Indicators'!GQ44</f>
        <v>2</v>
      </c>
      <c r="AB44" s="36">
        <f>'Core Indicators'!GY44</f>
        <v>0</v>
      </c>
      <c r="AC44" s="36">
        <f>'Core Indicators'!HG44</f>
        <v>0</v>
      </c>
      <c r="AD44" s="36">
        <f>'Core Indicators'!HO44</f>
        <v>1</v>
      </c>
      <c r="AE44" s="36">
        <f>'Core Indicators'!HW44</f>
        <v>1</v>
      </c>
      <c r="AF44" s="36">
        <f>'Core Indicators'!IE44</f>
        <v>1</v>
      </c>
      <c r="AG44" s="36">
        <f>'Core Indicators'!IM44</f>
        <v>2</v>
      </c>
    </row>
    <row r="45" spans="1:33" ht="20.100000000000001" customHeight="1" x14ac:dyDescent="0.25">
      <c r="A45" s="195" t="str">
        <f>'Core Indicators'!A:A</f>
        <v>Multiple crises in Iraq</v>
      </c>
      <c r="B45" s="195" t="str">
        <f>'Core Indicators'!B:B</f>
        <v>Multiple crises country</v>
      </c>
      <c r="C45" s="195" t="str">
        <f>'Core Indicators'!C45</f>
        <v>IRQ001</v>
      </c>
      <c r="D45" s="195" t="str">
        <f>'Core Indicators'!D45</f>
        <v>Iraq</v>
      </c>
      <c r="E45" s="195" t="str">
        <f>'Core Indicators'!E45</f>
        <v>IRQ</v>
      </c>
      <c r="F45" s="35">
        <f>'Core Indicators'!O45</f>
        <v>435051.99200000003</v>
      </c>
      <c r="G45" s="35">
        <f>'Core Indicators'!W45</f>
        <v>39310000</v>
      </c>
      <c r="H45" s="35">
        <f>'Core Indicators'!AE45</f>
        <v>6130000</v>
      </c>
      <c r="I45" s="35">
        <f>'Core Indicators'!AM45</f>
        <v>8413000</v>
      </c>
      <c r="J45" s="35" t="str">
        <f>'Core Indicators'!AU45</f>
        <v>x</v>
      </c>
      <c r="K45" s="35" t="str">
        <f>'Core Indicators'!BC45</f>
        <v>x</v>
      </c>
      <c r="L45" s="35">
        <f>'Core Indicators'!BK45</f>
        <v>1419</v>
      </c>
      <c r="M45" s="35" t="str">
        <f>'Core Indicators'!BS45</f>
        <v>x</v>
      </c>
      <c r="N45" s="35" t="str">
        <f>'Core Indicators'!CA45</f>
        <v>x</v>
      </c>
      <c r="O45" s="35" t="e">
        <f>'Core Indicators'!CI45</f>
        <v>#N/A</v>
      </c>
      <c r="P45" s="35">
        <f>'Core Indicators'!CQ45</f>
        <v>133900</v>
      </c>
      <c r="Q45" s="35">
        <f>'Core Indicators'!DG45</f>
        <v>33180000</v>
      </c>
      <c r="R45" s="35">
        <f>'Core Indicators'!DO45</f>
        <v>1783000</v>
      </c>
      <c r="S45" s="35">
        <f>'Core Indicators'!DW45</f>
        <v>243000</v>
      </c>
      <c r="T45" s="35">
        <f>'Core Indicators'!EE45</f>
        <v>2649000</v>
      </c>
      <c r="U45" s="35">
        <f>'Core Indicators'!EM45</f>
        <v>1455000</v>
      </c>
      <c r="V45" s="35">
        <f>'Core Indicators'!FC45</f>
        <v>5</v>
      </c>
      <c r="W45" s="35">
        <f>'Core Indicators'!FK45</f>
        <v>1500000</v>
      </c>
      <c r="X45" s="35">
        <f>'Core Indicators'!FS45</f>
        <v>300000</v>
      </c>
      <c r="Y45" s="35">
        <f>'Core Indicators'!GA45</f>
        <v>1</v>
      </c>
      <c r="Z45" s="35">
        <f>'Core Indicators'!GI45</f>
        <v>3</v>
      </c>
      <c r="AA45" s="35">
        <f>'Core Indicators'!GQ45</f>
        <v>3</v>
      </c>
      <c r="AB45" s="35">
        <f>'Core Indicators'!GY45</f>
        <v>0</v>
      </c>
      <c r="AC45" s="35">
        <f>'Core Indicators'!HG45</f>
        <v>3</v>
      </c>
      <c r="AD45" s="35">
        <f>'Core Indicators'!HO45</f>
        <v>3</v>
      </c>
      <c r="AE45" s="35">
        <f>'Core Indicators'!HW45</f>
        <v>3</v>
      </c>
      <c r="AF45" s="35">
        <f>'Core Indicators'!IE45</f>
        <v>3</v>
      </c>
      <c r="AG45" s="35">
        <f>'Core Indicators'!IM45</f>
        <v>1</v>
      </c>
    </row>
    <row r="46" spans="1:33" ht="20.100000000000001" customHeight="1" x14ac:dyDescent="0.25">
      <c r="A46" s="194" t="str">
        <f>'Core Indicators'!A:A</f>
        <v>Conflict  in Iraq</v>
      </c>
      <c r="B46" s="194" t="str">
        <f>'Core Indicators'!B:B</f>
        <v>Conflict</v>
      </c>
      <c r="C46" s="194" t="str">
        <f>'Core Indicators'!C46</f>
        <v>IRQ002</v>
      </c>
      <c r="D46" s="194" t="str">
        <f>'Core Indicators'!D46</f>
        <v>Iraq</v>
      </c>
      <c r="E46" s="194" t="str">
        <f>'Core Indicators'!E46</f>
        <v>IRQ</v>
      </c>
      <c r="F46" s="36">
        <f>'Core Indicators'!O46</f>
        <v>435052</v>
      </c>
      <c r="G46" s="36">
        <f>'Core Indicators'!W46</f>
        <v>6130000</v>
      </c>
      <c r="H46" s="36">
        <f>'Core Indicators'!AE46</f>
        <v>5825000</v>
      </c>
      <c r="I46" s="36">
        <f>'Core Indicators'!AM46</f>
        <v>8166000</v>
      </c>
      <c r="J46" s="36" t="str">
        <f>'Core Indicators'!AU46</f>
        <v>x</v>
      </c>
      <c r="K46" s="36" t="str">
        <f>'Core Indicators'!BC46</f>
        <v>x</v>
      </c>
      <c r="L46" s="36">
        <f>'Core Indicators'!BK46</f>
        <v>1419</v>
      </c>
      <c r="M46" s="36" t="str">
        <f>'Core Indicators'!BS46</f>
        <v>x</v>
      </c>
      <c r="N46" s="36" t="str">
        <f>'Core Indicators'!CA46</f>
        <v>x</v>
      </c>
      <c r="O46" s="36" t="e">
        <f>'Core Indicators'!CI46</f>
        <v>#N/A</v>
      </c>
      <c r="P46" s="36">
        <f>'Core Indicators'!CQ46</f>
        <v>133900</v>
      </c>
      <c r="Q46" s="36">
        <f>'Core Indicators'!DG46</f>
        <v>305000</v>
      </c>
      <c r="R46" s="36">
        <f>'Core Indicators'!DO46</f>
        <v>1725000</v>
      </c>
      <c r="S46" s="36">
        <f>'Core Indicators'!DW46</f>
        <v>164000</v>
      </c>
      <c r="T46" s="36">
        <f>'Core Indicators'!EE46</f>
        <v>2501000</v>
      </c>
      <c r="U46" s="36">
        <f>'Core Indicators'!EM46</f>
        <v>1435000</v>
      </c>
      <c r="V46" s="36">
        <f>'Core Indicators'!FC46</f>
        <v>5</v>
      </c>
      <c r="W46" s="36">
        <f>'Core Indicators'!FK46</f>
        <v>1500000</v>
      </c>
      <c r="X46" s="36">
        <f>'Core Indicators'!FS46</f>
        <v>300000</v>
      </c>
      <c r="Y46" s="36">
        <f>'Core Indicators'!GA46</f>
        <v>1</v>
      </c>
      <c r="Z46" s="36">
        <f>'Core Indicators'!GI46</f>
        <v>3</v>
      </c>
      <c r="AA46" s="36">
        <f>'Core Indicators'!GQ46</f>
        <v>3</v>
      </c>
      <c r="AB46" s="36">
        <f>'Core Indicators'!GY46</f>
        <v>0</v>
      </c>
      <c r="AC46" s="36">
        <f>'Core Indicators'!HG46</f>
        <v>3</v>
      </c>
      <c r="AD46" s="36">
        <f>'Core Indicators'!HO46</f>
        <v>3</v>
      </c>
      <c r="AE46" s="36">
        <f>'Core Indicators'!HW46</f>
        <v>3</v>
      </c>
      <c r="AF46" s="36">
        <f>'Core Indicators'!IE46</f>
        <v>3</v>
      </c>
      <c r="AG46" s="36">
        <f>'Core Indicators'!IM46</f>
        <v>1</v>
      </c>
    </row>
    <row r="47" spans="1:33" ht="20.100000000000001" customHeight="1" x14ac:dyDescent="0.25">
      <c r="A47" s="195" t="str">
        <f>'Core Indicators'!A:A</f>
        <v>Syrian and Palestinian refugees in iraq</v>
      </c>
      <c r="B47" s="195" t="str">
        <f>'Core Indicators'!B:B</f>
        <v>International displacement</v>
      </c>
      <c r="C47" s="195" t="str">
        <f>'Core Indicators'!C47</f>
        <v>IRQ003</v>
      </c>
      <c r="D47" s="195" t="str">
        <f>'Core Indicators'!D47</f>
        <v>Iraq</v>
      </c>
      <c r="E47" s="195" t="str">
        <f>'Core Indicators'!E47</f>
        <v>IRQ</v>
      </c>
      <c r="F47" s="35">
        <f>'Core Indicators'!O47</f>
        <v>40643</v>
      </c>
      <c r="G47" s="35">
        <f>'Core Indicators'!W47</f>
        <v>5140000</v>
      </c>
      <c r="H47" s="35">
        <f>'Core Indicators'!AE47</f>
        <v>479000</v>
      </c>
      <c r="I47" s="35">
        <f>'Core Indicators'!AM47</f>
        <v>247000</v>
      </c>
      <c r="J47" s="35" t="str">
        <f>'Core Indicators'!AU47</f>
        <v>x</v>
      </c>
      <c r="K47" s="35" t="str">
        <f>'Core Indicators'!BC47</f>
        <v>x</v>
      </c>
      <c r="L47" s="35">
        <f>'Core Indicators'!BK47</f>
        <v>0</v>
      </c>
      <c r="M47" s="35" t="str">
        <f>'Core Indicators'!BS47</f>
        <v>x</v>
      </c>
      <c r="N47" s="35">
        <f>'Core Indicators'!CA47</f>
        <v>0</v>
      </c>
      <c r="O47" s="35" t="e">
        <f>'Core Indicators'!CI47</f>
        <v>#N/A</v>
      </c>
      <c r="P47" s="35" t="str">
        <f>'Core Indicators'!CQ47</f>
        <v>x</v>
      </c>
      <c r="Q47" s="35">
        <f>'Core Indicators'!DG47</f>
        <v>4661000</v>
      </c>
      <c r="R47" s="35">
        <f>'Core Indicators'!DO47</f>
        <v>0</v>
      </c>
      <c r="S47" s="35">
        <f>'Core Indicators'!DW47</f>
        <v>311000</v>
      </c>
      <c r="T47" s="35">
        <f>'Core Indicators'!EE47</f>
        <v>148000</v>
      </c>
      <c r="U47" s="35">
        <f>'Core Indicators'!EM47</f>
        <v>20000</v>
      </c>
      <c r="V47" s="35">
        <f>'Core Indicators'!FC47</f>
        <v>5</v>
      </c>
      <c r="W47" s="35" t="str">
        <f>'Core Indicators'!FK47</f>
        <v>x</v>
      </c>
      <c r="X47" s="35">
        <f>'Core Indicators'!FS47</f>
        <v>0</v>
      </c>
      <c r="Y47" s="35">
        <f>'Core Indicators'!GA47</f>
        <v>0</v>
      </c>
      <c r="Z47" s="35">
        <f>'Core Indicators'!GI47</f>
        <v>1</v>
      </c>
      <c r="AA47" s="35">
        <f>'Core Indicators'!GQ47</f>
        <v>0</v>
      </c>
      <c r="AB47" s="35">
        <f>'Core Indicators'!GY47</f>
        <v>0</v>
      </c>
      <c r="AC47" s="35">
        <f>'Core Indicators'!HG47</f>
        <v>2</v>
      </c>
      <c r="AD47" s="35">
        <f>'Core Indicators'!HO47</f>
        <v>2</v>
      </c>
      <c r="AE47" s="35">
        <f>'Core Indicators'!HW47</f>
        <v>0</v>
      </c>
      <c r="AF47" s="35">
        <f>'Core Indicators'!IE47</f>
        <v>0</v>
      </c>
      <c r="AG47" s="35">
        <f>'Core Indicators'!IM47</f>
        <v>0</v>
      </c>
    </row>
    <row r="48" spans="1:33" ht="20.100000000000001" customHeight="1" x14ac:dyDescent="0.25">
      <c r="A48" s="194" t="str">
        <f>'Core Indicators'!A:A</f>
        <v>Mixed migration flows in Italy</v>
      </c>
      <c r="B48" s="194" t="str">
        <f>'Core Indicators'!B:B</f>
        <v>International displacement</v>
      </c>
      <c r="C48" s="194" t="str">
        <f>'Core Indicators'!C48</f>
        <v>ITA002</v>
      </c>
      <c r="D48" s="194" t="str">
        <f>'Core Indicators'!D48</f>
        <v>Italy</v>
      </c>
      <c r="E48" s="194" t="str">
        <f>'Core Indicators'!E48</f>
        <v>ITA</v>
      </c>
      <c r="F48" s="36">
        <f>'Core Indicators'!O48</f>
        <v>41054</v>
      </c>
      <c r="G48" s="36">
        <f>'Core Indicators'!W48</f>
        <v>7012000</v>
      </c>
      <c r="H48" s="36">
        <f>'Core Indicators'!AE48</f>
        <v>208000</v>
      </c>
      <c r="I48" s="36">
        <f>'Core Indicators'!AM48</f>
        <v>208000</v>
      </c>
      <c r="J48" s="36" t="str">
        <f>'Core Indicators'!AU48</f>
        <v>x</v>
      </c>
      <c r="K48" s="36" t="str">
        <f>'Core Indicators'!BC48</f>
        <v>x</v>
      </c>
      <c r="L48" s="36">
        <f>'Core Indicators'!BK48</f>
        <v>696</v>
      </c>
      <c r="M48" s="36" t="str">
        <f>'Core Indicators'!BS48</f>
        <v>x</v>
      </c>
      <c r="N48" s="36">
        <f>'Core Indicators'!CA48</f>
        <v>0</v>
      </c>
      <c r="O48" s="36" t="e">
        <f>'Core Indicators'!CI48</f>
        <v>#N/A</v>
      </c>
      <c r="P48" s="36" t="str">
        <f>'Core Indicators'!CQ48</f>
        <v>x</v>
      </c>
      <c r="Q48" s="36">
        <f>'Core Indicators'!DG48</f>
        <v>6804000</v>
      </c>
      <c r="R48" s="36">
        <f>'Core Indicators'!DO48</f>
        <v>0</v>
      </c>
      <c r="S48" s="36">
        <f>'Core Indicators'!DW48</f>
        <v>208000</v>
      </c>
      <c r="T48" s="36">
        <f>'Core Indicators'!EE48</f>
        <v>0</v>
      </c>
      <c r="U48" s="36">
        <f>'Core Indicators'!EM48</f>
        <v>0</v>
      </c>
      <c r="V48" s="36">
        <f>'Core Indicators'!FC48</f>
        <v>2</v>
      </c>
      <c r="W48" s="36" t="str">
        <f>'Core Indicators'!FK48</f>
        <v>x</v>
      </c>
      <c r="X48" s="36" t="str">
        <f>'Core Indicators'!FS48</f>
        <v>x</v>
      </c>
      <c r="Y48" s="36">
        <f>'Core Indicators'!GA48</f>
        <v>0</v>
      </c>
      <c r="Z48" s="36">
        <f>'Core Indicators'!GI48</f>
        <v>0</v>
      </c>
      <c r="AA48" s="36">
        <f>'Core Indicators'!GQ48</f>
        <v>0</v>
      </c>
      <c r="AB48" s="36">
        <f>'Core Indicators'!GY48</f>
        <v>0</v>
      </c>
      <c r="AC48" s="36">
        <f>'Core Indicators'!HG48</f>
        <v>0</v>
      </c>
      <c r="AD48" s="36">
        <f>'Core Indicators'!HO48</f>
        <v>2</v>
      </c>
      <c r="AE48" s="36">
        <f>'Core Indicators'!HW48</f>
        <v>0</v>
      </c>
      <c r="AF48" s="36">
        <f>'Core Indicators'!IE48</f>
        <v>0</v>
      </c>
      <c r="AG48" s="36">
        <f>'Core Indicators'!IM48</f>
        <v>1</v>
      </c>
    </row>
    <row r="49" spans="1:33" ht="20.100000000000001" customHeight="1" x14ac:dyDescent="0.25">
      <c r="A49" s="195" t="str">
        <f>'Core Indicators'!A:A</f>
        <v>Syrian refugees in Jordan</v>
      </c>
      <c r="B49" s="195" t="str">
        <f>'Core Indicators'!B:B</f>
        <v>International displacement</v>
      </c>
      <c r="C49" s="195" t="str">
        <f>'Core Indicators'!C49</f>
        <v>JOR002</v>
      </c>
      <c r="D49" s="195" t="str">
        <f>'Core Indicators'!D49</f>
        <v>Jordan</v>
      </c>
      <c r="E49" s="195" t="str">
        <f>'Core Indicators'!E49</f>
        <v>JOR</v>
      </c>
      <c r="F49" s="35">
        <f>'Core Indicators'!O49</f>
        <v>40463</v>
      </c>
      <c r="G49" s="35">
        <f>'Core Indicators'!W49</f>
        <v>8708000</v>
      </c>
      <c r="H49" s="35">
        <f>'Core Indicators'!AE49</f>
        <v>1837000</v>
      </c>
      <c r="I49" s="35">
        <f>'Core Indicators'!AM49</f>
        <v>1317000</v>
      </c>
      <c r="J49" s="35" t="str">
        <f>'Core Indicators'!AU49</f>
        <v>x</v>
      </c>
      <c r="K49" s="35" t="str">
        <f>'Core Indicators'!BC49</f>
        <v>x</v>
      </c>
      <c r="L49" s="35">
        <f>'Core Indicators'!BK49</f>
        <v>0</v>
      </c>
      <c r="M49" s="35" t="str">
        <f>'Core Indicators'!BS49</f>
        <v>x</v>
      </c>
      <c r="N49" s="35" t="str">
        <f>'Core Indicators'!CA49</f>
        <v>x</v>
      </c>
      <c r="O49" s="35" t="e">
        <f>'Core Indicators'!CI49</f>
        <v>#N/A</v>
      </c>
      <c r="P49" s="35" t="str">
        <f>'Core Indicators'!CQ49</f>
        <v>x</v>
      </c>
      <c r="Q49" s="35">
        <f>'Core Indicators'!DG49</f>
        <v>6870000</v>
      </c>
      <c r="R49" s="35">
        <f>'Core Indicators'!DO49</f>
        <v>373000</v>
      </c>
      <c r="S49" s="35">
        <f>'Core Indicators'!DW49</f>
        <v>1130000</v>
      </c>
      <c r="T49" s="35">
        <f>'Core Indicators'!EE49</f>
        <v>334000</v>
      </c>
      <c r="U49" s="35">
        <f>'Core Indicators'!EM49</f>
        <v>0</v>
      </c>
      <c r="V49" s="35">
        <f>'Core Indicators'!FC49</f>
        <v>2</v>
      </c>
      <c r="W49" s="35" t="str">
        <f>'Core Indicators'!FK49</f>
        <v>x</v>
      </c>
      <c r="X49" s="35" t="str">
        <f>'Core Indicators'!FS49</f>
        <v>x</v>
      </c>
      <c r="Y49" s="35">
        <f>'Core Indicators'!GA49</f>
        <v>0</v>
      </c>
      <c r="Z49" s="35">
        <f>'Core Indicators'!GI49</f>
        <v>0</v>
      </c>
      <c r="AA49" s="35">
        <f>'Core Indicators'!GQ49</f>
        <v>0</v>
      </c>
      <c r="AB49" s="35">
        <f>'Core Indicators'!GY49</f>
        <v>0</v>
      </c>
      <c r="AC49" s="35">
        <f>'Core Indicators'!HG49</f>
        <v>0</v>
      </c>
      <c r="AD49" s="35">
        <f>'Core Indicators'!HO49</f>
        <v>2</v>
      </c>
      <c r="AE49" s="35">
        <f>'Core Indicators'!HW49</f>
        <v>0</v>
      </c>
      <c r="AF49" s="35">
        <f>'Core Indicators'!IE49</f>
        <v>2</v>
      </c>
      <c r="AG49" s="35">
        <f>'Core Indicators'!IM49</f>
        <v>1</v>
      </c>
    </row>
    <row r="50" spans="1:33" ht="20.100000000000001" customHeight="1" x14ac:dyDescent="0.25">
      <c r="A50" s="194" t="str">
        <f>'Core Indicators'!A:A</f>
        <v>Refugee situation in Kenya</v>
      </c>
      <c r="B50" s="194" t="str">
        <f>'Core Indicators'!B:B</f>
        <v>International displacement</v>
      </c>
      <c r="C50" s="194" t="str">
        <f>'Core Indicators'!C50</f>
        <v>KEN002</v>
      </c>
      <c r="D50" s="194" t="str">
        <f>'Core Indicators'!D50</f>
        <v>Kenya</v>
      </c>
      <c r="E50" s="194" t="str">
        <f>'Core Indicators'!E50</f>
        <v>KEN</v>
      </c>
      <c r="F50" s="36">
        <f>'Core Indicators'!O50</f>
        <v>113673</v>
      </c>
      <c r="G50" s="36">
        <f>'Core Indicators'!W50</f>
        <v>6684000</v>
      </c>
      <c r="H50" s="36">
        <f>'Core Indicators'!AE50</f>
        <v>519000</v>
      </c>
      <c r="I50" s="36">
        <f>'Core Indicators'!AM50</f>
        <v>519000</v>
      </c>
      <c r="J50" s="36">
        <f>'Core Indicators'!AU50</f>
        <v>0</v>
      </c>
      <c r="K50" s="36" t="str">
        <f>'Core Indicators'!BC50</f>
        <v>x</v>
      </c>
      <c r="L50" s="36" t="str">
        <f>'Core Indicators'!BK50</f>
        <v>x</v>
      </c>
      <c r="M50" s="36">
        <f>'Core Indicators'!BS50</f>
        <v>0</v>
      </c>
      <c r="N50" s="36">
        <f>'Core Indicators'!CA50</f>
        <v>0</v>
      </c>
      <c r="O50" s="36" t="e">
        <f>'Core Indicators'!CI50</f>
        <v>#N/A</v>
      </c>
      <c r="P50" s="36" t="str">
        <f>'Core Indicators'!CQ50</f>
        <v>x</v>
      </c>
      <c r="Q50" s="36">
        <f>'Core Indicators'!DG50</f>
        <v>6165000</v>
      </c>
      <c r="R50" s="36">
        <f>'Core Indicators'!DO50</f>
        <v>0</v>
      </c>
      <c r="S50" s="36">
        <f>'Core Indicators'!DW50</f>
        <v>519000</v>
      </c>
      <c r="T50" s="36">
        <f>'Core Indicators'!EE50</f>
        <v>0</v>
      </c>
      <c r="U50" s="36">
        <f>'Core Indicators'!EM50</f>
        <v>0</v>
      </c>
      <c r="V50" s="36">
        <f>'Core Indicators'!FC50</f>
        <v>2</v>
      </c>
      <c r="W50" s="36" t="str">
        <f>'Core Indicators'!FK50</f>
        <v>x</v>
      </c>
      <c r="X50" s="36" t="str">
        <f>'Core Indicators'!FS50</f>
        <v>x</v>
      </c>
      <c r="Y50" s="36">
        <f>'Core Indicators'!GA50</f>
        <v>1</v>
      </c>
      <c r="Z50" s="36">
        <f>'Core Indicators'!GI50</f>
        <v>0</v>
      </c>
      <c r="AA50" s="36">
        <f>'Core Indicators'!GQ50</f>
        <v>1</v>
      </c>
      <c r="AB50" s="36">
        <f>'Core Indicators'!GY50</f>
        <v>1</v>
      </c>
      <c r="AC50" s="36">
        <f>'Core Indicators'!HG50</f>
        <v>0</v>
      </c>
      <c r="AD50" s="36">
        <f>'Core Indicators'!HO50</f>
        <v>1</v>
      </c>
      <c r="AE50" s="36">
        <f>'Core Indicators'!HW50</f>
        <v>0</v>
      </c>
      <c r="AF50" s="36">
        <f>'Core Indicators'!IE50</f>
        <v>1</v>
      </c>
      <c r="AG50" s="36">
        <f>'Core Indicators'!IM50</f>
        <v>1</v>
      </c>
    </row>
    <row r="51" spans="1:33" ht="20.100000000000001" customHeight="1" x14ac:dyDescent="0.25">
      <c r="A51" s="195" t="str">
        <f>'Core Indicators'!A:A</f>
        <v>Syrian refugees in Lebanon</v>
      </c>
      <c r="B51" s="195" t="str">
        <f>'Core Indicators'!B:B</f>
        <v>International displacement</v>
      </c>
      <c r="C51" s="195" t="str">
        <f>'Core Indicators'!C51</f>
        <v>LBN002</v>
      </c>
      <c r="D51" s="195" t="str">
        <f>'Core Indicators'!D51</f>
        <v>Lebanon</v>
      </c>
      <c r="E51" s="195" t="str">
        <f>'Core Indicators'!E51</f>
        <v>LBN</v>
      </c>
      <c r="F51" s="35">
        <f>'Core Indicators'!O51</f>
        <v>10450</v>
      </c>
      <c r="G51" s="35">
        <f>'Core Indicators'!W51</f>
        <v>6825000</v>
      </c>
      <c r="H51" s="35">
        <f>'Core Indicators'!AE51</f>
        <v>3428000</v>
      </c>
      <c r="I51" s="35">
        <f>'Core Indicators'!AM51</f>
        <v>1528000</v>
      </c>
      <c r="J51" s="35" t="str">
        <f>'Core Indicators'!AU51</f>
        <v>x</v>
      </c>
      <c r="K51" s="35">
        <f>'Core Indicators'!BC51</f>
        <v>0</v>
      </c>
      <c r="L51" s="35">
        <f>'Core Indicators'!BK51</f>
        <v>0</v>
      </c>
      <c r="M51" s="35" t="str">
        <f>'Core Indicators'!BS51</f>
        <v>x</v>
      </c>
      <c r="N51" s="35" t="str">
        <f>'Core Indicators'!CA51</f>
        <v>x</v>
      </c>
      <c r="O51" s="35" t="e">
        <f>'Core Indicators'!CI51</f>
        <v>#N/A</v>
      </c>
      <c r="P51" s="35" t="str">
        <f>'Core Indicators'!CQ51</f>
        <v>x</v>
      </c>
      <c r="Q51" s="35">
        <f>'Core Indicators'!DG51</f>
        <v>3398000</v>
      </c>
      <c r="R51" s="35">
        <f>'Core Indicators'!DO51</f>
        <v>1900000</v>
      </c>
      <c r="S51" s="35">
        <f>'Core Indicators'!DW51</f>
        <v>105000</v>
      </c>
      <c r="T51" s="35">
        <f>'Core Indicators'!EE51</f>
        <v>1363000</v>
      </c>
      <c r="U51" s="35">
        <f>'Core Indicators'!EM51</f>
        <v>60000</v>
      </c>
      <c r="V51" s="35">
        <f>'Core Indicators'!FC51</f>
        <v>2</v>
      </c>
      <c r="W51" s="35" t="str">
        <f>'Core Indicators'!FK51</f>
        <v>x</v>
      </c>
      <c r="X51" s="35" t="str">
        <f>'Core Indicators'!FS51</f>
        <v>x</v>
      </c>
      <c r="Y51" s="35">
        <f>'Core Indicators'!GA51</f>
        <v>1</v>
      </c>
      <c r="Z51" s="35">
        <f>'Core Indicators'!GI51</f>
        <v>1</v>
      </c>
      <c r="AA51" s="35">
        <f>'Core Indicators'!GQ51</f>
        <v>0</v>
      </c>
      <c r="AB51" s="35">
        <f>'Core Indicators'!GY51</f>
        <v>0</v>
      </c>
      <c r="AC51" s="35">
        <f>'Core Indicators'!HG51</f>
        <v>2</v>
      </c>
      <c r="AD51" s="35">
        <f>'Core Indicators'!HO51</f>
        <v>2</v>
      </c>
      <c r="AE51" s="35">
        <f>'Core Indicators'!HW51</f>
        <v>0</v>
      </c>
      <c r="AF51" s="35">
        <f>'Core Indicators'!IE51</f>
        <v>3</v>
      </c>
      <c r="AG51" s="35">
        <f>'Core Indicators'!IM51</f>
        <v>3</v>
      </c>
    </row>
    <row r="52" spans="1:33" ht="20.100000000000001" customHeight="1" x14ac:dyDescent="0.25">
      <c r="A52" s="194" t="str">
        <f>'Core Indicators'!A:A</f>
        <v>Socioeconomic crisis in Lebanon</v>
      </c>
      <c r="B52" s="194" t="str">
        <f>'Core Indicators'!B:B</f>
        <v>Political and economic crisis</v>
      </c>
      <c r="C52" s="194" t="str">
        <f>'Core Indicators'!C52</f>
        <v>LBN004</v>
      </c>
      <c r="D52" s="194" t="str">
        <f>'Core Indicators'!D52</f>
        <v>Lebanon</v>
      </c>
      <c r="E52" s="194" t="str">
        <f>'Core Indicators'!E52</f>
        <v>LBN</v>
      </c>
      <c r="F52" s="36">
        <f>'Core Indicators'!O52</f>
        <v>10450</v>
      </c>
      <c r="G52" s="36">
        <f>'Core Indicators'!W52</f>
        <v>6825000</v>
      </c>
      <c r="H52" s="36">
        <f>'Core Indicators'!AE52</f>
        <v>3770000</v>
      </c>
      <c r="I52" s="36" t="str">
        <f>'Core Indicators'!AM52</f>
        <v>x</v>
      </c>
      <c r="J52" s="36" t="str">
        <f>'Core Indicators'!AU52</f>
        <v>x</v>
      </c>
      <c r="K52" s="36" t="str">
        <f>'Core Indicators'!BC52</f>
        <v>x</v>
      </c>
      <c r="L52" s="36">
        <f>'Core Indicators'!BK52</f>
        <v>10</v>
      </c>
      <c r="M52" s="36" t="str">
        <f>'Core Indicators'!BS52</f>
        <v>x</v>
      </c>
      <c r="N52" s="36" t="str">
        <f>'Core Indicators'!CA52</f>
        <v>x</v>
      </c>
      <c r="O52" s="36" t="e">
        <f>'Core Indicators'!CI52</f>
        <v>#N/A</v>
      </c>
      <c r="P52" s="36" t="str">
        <f>'Core Indicators'!CQ52</f>
        <v>x</v>
      </c>
      <c r="Q52" s="36">
        <f>'Core Indicators'!DG52</f>
        <v>3055000</v>
      </c>
      <c r="R52" s="36">
        <f>'Core Indicators'!DO52</f>
        <v>342000</v>
      </c>
      <c r="S52" s="36">
        <f>'Core Indicators'!DW52</f>
        <v>1321000</v>
      </c>
      <c r="T52" s="36">
        <f>'Core Indicators'!EE52</f>
        <v>2047000</v>
      </c>
      <c r="U52" s="36">
        <f>'Core Indicators'!EM52</f>
        <v>60000</v>
      </c>
      <c r="V52" s="36">
        <f>'Core Indicators'!FC52</f>
        <v>3</v>
      </c>
      <c r="W52" s="36" t="str">
        <f>'Core Indicators'!FK52</f>
        <v>x</v>
      </c>
      <c r="X52" s="36" t="str">
        <f>'Core Indicators'!FS52</f>
        <v>x</v>
      </c>
      <c r="Y52" s="36">
        <f>'Core Indicators'!GA52</f>
        <v>1</v>
      </c>
      <c r="Z52" s="36">
        <f>'Core Indicators'!GI52</f>
        <v>1</v>
      </c>
      <c r="AA52" s="36">
        <f>'Core Indicators'!GQ52</f>
        <v>0</v>
      </c>
      <c r="AB52" s="36">
        <f>'Core Indicators'!GY52</f>
        <v>0</v>
      </c>
      <c r="AC52" s="36">
        <f>'Core Indicators'!HG52</f>
        <v>2</v>
      </c>
      <c r="AD52" s="36">
        <f>'Core Indicators'!HO52</f>
        <v>2</v>
      </c>
      <c r="AE52" s="36">
        <f>'Core Indicators'!HW52</f>
        <v>0</v>
      </c>
      <c r="AF52" s="36">
        <f>'Core Indicators'!IE52</f>
        <v>3</v>
      </c>
      <c r="AG52" s="36">
        <f>'Core Indicators'!IM52</f>
        <v>3</v>
      </c>
    </row>
    <row r="53" spans="1:33" ht="20.100000000000001" customHeight="1" x14ac:dyDescent="0.25">
      <c r="A53" s="195" t="str">
        <f>'Core Indicators'!A:A</f>
        <v>Complex crisis in Libya</v>
      </c>
      <c r="B53" s="195" t="str">
        <f>'Core Indicators'!B:B</f>
        <v>Multiple crises country</v>
      </c>
      <c r="C53" s="195" t="str">
        <f>'Core Indicators'!C53</f>
        <v>LBY001</v>
      </c>
      <c r="D53" s="195" t="str">
        <f>'Core Indicators'!D53</f>
        <v>Libya</v>
      </c>
      <c r="E53" s="195" t="str">
        <f>'Core Indicators'!E53</f>
        <v>LBY</v>
      </c>
      <c r="F53" s="35">
        <f>'Core Indicators'!O53</f>
        <v>1759540</v>
      </c>
      <c r="G53" s="35">
        <f>'Core Indicators'!W53</f>
        <v>7400000</v>
      </c>
      <c r="H53" s="35">
        <f>'Core Indicators'!AE53</f>
        <v>1800000</v>
      </c>
      <c r="I53" s="35">
        <f>'Core Indicators'!AM53</f>
        <v>1522000</v>
      </c>
      <c r="J53" s="35" t="str">
        <f>'Core Indicators'!AU53</f>
        <v>x</v>
      </c>
      <c r="K53" s="35" t="str">
        <f>'Core Indicators'!BC53</f>
        <v>x</v>
      </c>
      <c r="L53" s="35">
        <f>'Core Indicators'!BK53</f>
        <v>899</v>
      </c>
      <c r="M53" s="35" t="str">
        <f>'Core Indicators'!BS53</f>
        <v>x</v>
      </c>
      <c r="N53" s="35" t="str">
        <f>'Core Indicators'!CA53</f>
        <v>x</v>
      </c>
      <c r="O53" s="35" t="e">
        <f>'Core Indicators'!CI53</f>
        <v>#N/A</v>
      </c>
      <c r="P53" s="35" t="str">
        <f>'Core Indicators'!CQ53</f>
        <v>x</v>
      </c>
      <c r="Q53" s="35">
        <f>'Core Indicators'!DG53</f>
        <v>4900000</v>
      </c>
      <c r="R53" s="35">
        <f>'Core Indicators'!DO53</f>
        <v>1200000</v>
      </c>
      <c r="S53" s="35">
        <f>'Core Indicators'!DW53</f>
        <v>871000</v>
      </c>
      <c r="T53" s="35">
        <f>'Core Indicators'!EE53</f>
        <v>273000</v>
      </c>
      <c r="U53" s="35">
        <f>'Core Indicators'!EM53</f>
        <v>156000</v>
      </c>
      <c r="V53" s="35">
        <f>'Core Indicators'!FC53</f>
        <v>5</v>
      </c>
      <c r="W53" s="35">
        <f>'Core Indicators'!FK53</f>
        <v>198000</v>
      </c>
      <c r="X53" s="35">
        <f>'Core Indicators'!FS53</f>
        <v>633000</v>
      </c>
      <c r="Y53" s="35">
        <f>'Core Indicators'!GA53</f>
        <v>1</v>
      </c>
      <c r="Z53" s="35">
        <f>'Core Indicators'!GI53</f>
        <v>3</v>
      </c>
      <c r="AA53" s="35">
        <f>'Core Indicators'!GQ53</f>
        <v>0</v>
      </c>
      <c r="AB53" s="35">
        <f>'Core Indicators'!GY53</f>
        <v>0</v>
      </c>
      <c r="AC53" s="35">
        <f>'Core Indicators'!HG53</f>
        <v>2</v>
      </c>
      <c r="AD53" s="35">
        <f>'Core Indicators'!HO53</f>
        <v>2</v>
      </c>
      <c r="AE53" s="35">
        <f>'Core Indicators'!HW53</f>
        <v>1</v>
      </c>
      <c r="AF53" s="35">
        <f>'Core Indicators'!IE53</f>
        <v>1</v>
      </c>
      <c r="AG53" s="35">
        <f>'Core Indicators'!IM53</f>
        <v>3</v>
      </c>
    </row>
    <row r="54" spans="1:33" ht="20.100000000000001" customHeight="1" x14ac:dyDescent="0.25">
      <c r="A54" s="194" t="str">
        <f>'Core Indicators'!A:A</f>
        <v>Mixed migration flows in Libya</v>
      </c>
      <c r="B54" s="194" t="str">
        <f>'Core Indicators'!B:B</f>
        <v>International displacement</v>
      </c>
      <c r="C54" s="194" t="str">
        <f>'Core Indicators'!C54</f>
        <v>LBY002</v>
      </c>
      <c r="D54" s="194" t="str">
        <f>'Core Indicators'!D54</f>
        <v>Libya</v>
      </c>
      <c r="E54" s="194" t="str">
        <f>'Core Indicators'!E54</f>
        <v>LBY</v>
      </c>
      <c r="F54" s="36">
        <f>'Core Indicators'!O54</f>
        <v>1759540</v>
      </c>
      <c r="G54" s="36">
        <f>'Core Indicators'!W54</f>
        <v>7400000</v>
      </c>
      <c r="H54" s="36">
        <f>'Core Indicators'!AE54</f>
        <v>634000</v>
      </c>
      <c r="I54" s="36">
        <f>'Core Indicators'!AM54</f>
        <v>634000</v>
      </c>
      <c r="J54" s="36" t="str">
        <f>'Core Indicators'!AU54</f>
        <v>x</v>
      </c>
      <c r="K54" s="36" t="str">
        <f>'Core Indicators'!BC54</f>
        <v>x</v>
      </c>
      <c r="L54" s="36">
        <f>'Core Indicators'!BK54</f>
        <v>849</v>
      </c>
      <c r="M54" s="36" t="str">
        <f>'Core Indicators'!BS54</f>
        <v>x</v>
      </c>
      <c r="N54" s="36" t="str">
        <f>'Core Indicators'!CA54</f>
        <v>x</v>
      </c>
      <c r="O54" s="36" t="e">
        <f>'Core Indicators'!CI54</f>
        <v>#N/A</v>
      </c>
      <c r="P54" s="36" t="str">
        <f>'Core Indicators'!CQ54</f>
        <v>x</v>
      </c>
      <c r="Q54" s="36">
        <f>'Core Indicators'!DG54</f>
        <v>6766000</v>
      </c>
      <c r="R54" s="36">
        <f>'Core Indicators'!DO54</f>
        <v>286000</v>
      </c>
      <c r="S54" s="36">
        <f>'Core Indicators'!DW54</f>
        <v>65000</v>
      </c>
      <c r="T54" s="36">
        <f>'Core Indicators'!EE54</f>
        <v>277000</v>
      </c>
      <c r="U54" s="36">
        <f>'Core Indicators'!EM54</f>
        <v>6000</v>
      </c>
      <c r="V54" s="36">
        <f>'Core Indicators'!FC54</f>
        <v>2</v>
      </c>
      <c r="W54" s="36">
        <f>'Core Indicators'!FK54</f>
        <v>79000</v>
      </c>
      <c r="X54" s="36">
        <f>'Core Indicators'!FS54</f>
        <v>229000</v>
      </c>
      <c r="Y54" s="36">
        <f>'Core Indicators'!GA54</f>
        <v>1</v>
      </c>
      <c r="Z54" s="36">
        <f>'Core Indicators'!GI54</f>
        <v>3</v>
      </c>
      <c r="AA54" s="36">
        <f>'Core Indicators'!GQ54</f>
        <v>0</v>
      </c>
      <c r="AB54" s="36">
        <f>'Core Indicators'!GY54</f>
        <v>0</v>
      </c>
      <c r="AC54" s="36">
        <f>'Core Indicators'!HG54</f>
        <v>2</v>
      </c>
      <c r="AD54" s="36">
        <f>'Core Indicators'!HO54</f>
        <v>2</v>
      </c>
      <c r="AE54" s="36">
        <f>'Core Indicators'!HW54</f>
        <v>1</v>
      </c>
      <c r="AF54" s="36">
        <f>'Core Indicators'!IE54</f>
        <v>1</v>
      </c>
      <c r="AG54" s="36">
        <f>'Core Indicators'!IM54</f>
        <v>3</v>
      </c>
    </row>
    <row r="55" spans="1:33" ht="20.100000000000001" customHeight="1" x14ac:dyDescent="0.25">
      <c r="A55" s="195" t="str">
        <f>'Core Indicators'!A:A</f>
        <v>Drought in Lesotho</v>
      </c>
      <c r="B55" s="195" t="str">
        <f>'Core Indicators'!B:B</f>
        <v>Drought</v>
      </c>
      <c r="C55" s="195" t="str">
        <f>'Core Indicators'!C55</f>
        <v>LSO002</v>
      </c>
      <c r="D55" s="195" t="str">
        <f>'Core Indicators'!D55</f>
        <v>Lesotho</v>
      </c>
      <c r="E55" s="195" t="str">
        <f>'Core Indicators'!E55</f>
        <v>LSO</v>
      </c>
      <c r="F55" s="35">
        <f>'Core Indicators'!O55</f>
        <v>30355</v>
      </c>
      <c r="G55" s="35">
        <f>'Core Indicators'!W55</f>
        <v>1463000</v>
      </c>
      <c r="H55" s="35">
        <f>'Core Indicators'!AE55</f>
        <v>1059000</v>
      </c>
      <c r="I55" s="35" t="str">
        <f>'Core Indicators'!AM55</f>
        <v>x</v>
      </c>
      <c r="J55" s="35">
        <f>'Core Indicators'!AU55</f>
        <v>0</v>
      </c>
      <c r="K55" s="35">
        <f>'Core Indicators'!BC55</f>
        <v>0</v>
      </c>
      <c r="L55" s="35">
        <f>'Core Indicators'!BK55</f>
        <v>0</v>
      </c>
      <c r="M55" s="35">
        <f>'Core Indicators'!BS55</f>
        <v>0</v>
      </c>
      <c r="N55" s="35">
        <f>'Core Indicators'!CA55</f>
        <v>0</v>
      </c>
      <c r="O55" s="35" t="e">
        <f>'Core Indicators'!CI55</f>
        <v>#N/A</v>
      </c>
      <c r="P55" s="35" t="str">
        <f>'Core Indicators'!CQ55</f>
        <v>x</v>
      </c>
      <c r="Q55" s="35">
        <f>'Core Indicators'!DG55</f>
        <v>404000</v>
      </c>
      <c r="R55" s="35">
        <f>'Core Indicators'!DO55</f>
        <v>478000</v>
      </c>
      <c r="S55" s="35">
        <f>'Core Indicators'!DW55</f>
        <v>481000</v>
      </c>
      <c r="T55" s="35">
        <f>'Core Indicators'!EE55</f>
        <v>100000</v>
      </c>
      <c r="U55" s="35">
        <f>'Core Indicators'!EM55</f>
        <v>0</v>
      </c>
      <c r="V55" s="35">
        <f>'Core Indicators'!FC55</f>
        <v>1</v>
      </c>
      <c r="W55" s="35">
        <f>'Core Indicators'!FK55</f>
        <v>0</v>
      </c>
      <c r="X55" s="35">
        <f>'Core Indicators'!FS55</f>
        <v>0</v>
      </c>
      <c r="Y55" s="35">
        <f>'Core Indicators'!GA55</f>
        <v>1</v>
      </c>
      <c r="Z55" s="35">
        <f>'Core Indicators'!GI55</f>
        <v>0</v>
      </c>
      <c r="AA55" s="35">
        <f>'Core Indicators'!GQ55</f>
        <v>0</v>
      </c>
      <c r="AB55" s="35">
        <f>'Core Indicators'!GY55</f>
        <v>0</v>
      </c>
      <c r="AC55" s="35">
        <f>'Core Indicators'!HG55</f>
        <v>0</v>
      </c>
      <c r="AD55" s="35">
        <f>'Core Indicators'!HO55</f>
        <v>2</v>
      </c>
      <c r="AE55" s="35">
        <f>'Core Indicators'!HW55</f>
        <v>0</v>
      </c>
      <c r="AF55" s="35">
        <f>'Core Indicators'!IE55</f>
        <v>0</v>
      </c>
      <c r="AG55" s="35">
        <f>'Core Indicators'!IM55</f>
        <v>0</v>
      </c>
    </row>
    <row r="56" spans="1:33" ht="20.100000000000001" customHeight="1" x14ac:dyDescent="0.25">
      <c r="A56" s="194" t="str">
        <f>'Core Indicators'!A:A</f>
        <v>Mixed migration flows in Morocco</v>
      </c>
      <c r="B56" s="194" t="str">
        <f>'Core Indicators'!B:B</f>
        <v>International displacement</v>
      </c>
      <c r="C56" s="194" t="str">
        <f>'Core Indicators'!C56</f>
        <v>MAR002</v>
      </c>
      <c r="D56" s="194" t="str">
        <f>'Core Indicators'!D56</f>
        <v>Morocco</v>
      </c>
      <c r="E56" s="194" t="str">
        <f>'Core Indicators'!E56</f>
        <v>MAR</v>
      </c>
      <c r="F56" s="36">
        <f>'Core Indicators'!O56</f>
        <v>446300</v>
      </c>
      <c r="G56" s="36">
        <f>'Core Indicators'!W56</f>
        <v>35587000</v>
      </c>
      <c r="H56" s="36" t="str">
        <f>'Core Indicators'!AE56</f>
        <v>x</v>
      </c>
      <c r="I56" s="36" t="str">
        <f>'Core Indicators'!AM56</f>
        <v>x</v>
      </c>
      <c r="J56" s="36" t="str">
        <f>'Core Indicators'!AU56</f>
        <v>x</v>
      </c>
      <c r="K56" s="36" t="str">
        <f>'Core Indicators'!BC56</f>
        <v>x</v>
      </c>
      <c r="L56" s="36">
        <f>'Core Indicators'!BK56</f>
        <v>169</v>
      </c>
      <c r="M56" s="36">
        <f>'Core Indicators'!BS56</f>
        <v>0</v>
      </c>
      <c r="N56" s="36">
        <f>'Core Indicators'!CA56</f>
        <v>0</v>
      </c>
      <c r="O56" s="36" t="e">
        <f>'Core Indicators'!CI56</f>
        <v>#N/A</v>
      </c>
      <c r="P56" s="36">
        <f>'Core Indicators'!CQ56</f>
        <v>0</v>
      </c>
      <c r="Q56" s="36" t="str">
        <f>'Core Indicators'!DG56</f>
        <v>x</v>
      </c>
      <c r="R56" s="36" t="str">
        <f>'Core Indicators'!DO56</f>
        <v>x</v>
      </c>
      <c r="S56" s="36" t="str">
        <f>'Core Indicators'!DW56</f>
        <v>x</v>
      </c>
      <c r="T56" s="36" t="str">
        <f>'Core Indicators'!EE56</f>
        <v>x</v>
      </c>
      <c r="U56" s="36" t="str">
        <f>'Core Indicators'!EM56</f>
        <v>x</v>
      </c>
      <c r="V56" s="36">
        <f>'Core Indicators'!FC56</f>
        <v>1</v>
      </c>
      <c r="W56" s="36">
        <f>'Core Indicators'!FK56</f>
        <v>0</v>
      </c>
      <c r="X56" s="36">
        <f>'Core Indicators'!FS56</f>
        <v>0</v>
      </c>
      <c r="Y56" s="36">
        <f>'Core Indicators'!GA56</f>
        <v>2</v>
      </c>
      <c r="Z56" s="36">
        <f>'Core Indicators'!GI56</f>
        <v>1</v>
      </c>
      <c r="AA56" s="36">
        <f>'Core Indicators'!GQ56</f>
        <v>1</v>
      </c>
      <c r="AB56" s="36">
        <f>'Core Indicators'!GY56</f>
        <v>0</v>
      </c>
      <c r="AC56" s="36">
        <f>'Core Indicators'!HG56</f>
        <v>2</v>
      </c>
      <c r="AD56" s="36">
        <f>'Core Indicators'!HO56</f>
        <v>2</v>
      </c>
      <c r="AE56" s="36">
        <f>'Core Indicators'!HW56</f>
        <v>0</v>
      </c>
      <c r="AF56" s="36">
        <f>'Core Indicators'!IE56</f>
        <v>1</v>
      </c>
      <c r="AG56" s="36">
        <f>'Core Indicators'!IM56</f>
        <v>0</v>
      </c>
    </row>
    <row r="57" spans="1:33" ht="20.100000000000001" customHeight="1" x14ac:dyDescent="0.25">
      <c r="A57" s="195" t="str">
        <f>'Core Indicators'!A:A</f>
        <v>Drought in Madagascar</v>
      </c>
      <c r="B57" s="195" t="str">
        <f>'Core Indicators'!B:B</f>
        <v>Drought</v>
      </c>
      <c r="C57" s="195" t="str">
        <f>'Core Indicators'!C57</f>
        <v>MDG002</v>
      </c>
      <c r="D57" s="195" t="str">
        <f>'Core Indicators'!D57</f>
        <v>Madagascar</v>
      </c>
      <c r="E57" s="195" t="str">
        <f>'Core Indicators'!E57</f>
        <v>MDG</v>
      </c>
      <c r="F57" s="35">
        <f>'Core Indicators'!O57</f>
        <v>81954</v>
      </c>
      <c r="G57" s="35">
        <f>'Core Indicators'!W57</f>
        <v>4861000</v>
      </c>
      <c r="H57" s="35">
        <f>'Core Indicators'!AE57</f>
        <v>2900000</v>
      </c>
      <c r="I57" s="35">
        <f>'Core Indicators'!AM57</f>
        <v>0</v>
      </c>
      <c r="J57" s="35">
        <f>'Core Indicators'!AU57</f>
        <v>0</v>
      </c>
      <c r="K57" s="35" t="str">
        <f>'Core Indicators'!BC57</f>
        <v>x</v>
      </c>
      <c r="L57" s="35">
        <f>'Core Indicators'!BK57</f>
        <v>0</v>
      </c>
      <c r="M57" s="35" t="str">
        <f>'Core Indicators'!BS57</f>
        <v>x</v>
      </c>
      <c r="N57" s="35" t="str">
        <f>'Core Indicators'!CA57</f>
        <v>x</v>
      </c>
      <c r="O57" s="35" t="e">
        <f>'Core Indicators'!CI57</f>
        <v>#N/A</v>
      </c>
      <c r="P57" s="35" t="str">
        <f>'Core Indicators'!CQ57</f>
        <v>x</v>
      </c>
      <c r="Q57" s="35">
        <f>'Core Indicators'!DG57</f>
        <v>1961000</v>
      </c>
      <c r="R57" s="35">
        <f>'Core Indicators'!DO57</f>
        <v>1760000</v>
      </c>
      <c r="S57" s="35">
        <f>'Core Indicators'!DW57</f>
        <v>724000</v>
      </c>
      <c r="T57" s="35">
        <f>'Core Indicators'!EE57</f>
        <v>402000</v>
      </c>
      <c r="U57" s="35">
        <f>'Core Indicators'!EM57</f>
        <v>14000</v>
      </c>
      <c r="V57" s="35">
        <f>'Core Indicators'!FC57</f>
        <v>1</v>
      </c>
      <c r="W57" s="35" t="str">
        <f>'Core Indicators'!FK57</f>
        <v>x</v>
      </c>
      <c r="X57" s="35" t="str">
        <f>'Core Indicators'!FS57</f>
        <v>x</v>
      </c>
      <c r="Y57" s="35">
        <f>'Core Indicators'!GA57</f>
        <v>1</v>
      </c>
      <c r="Z57" s="35">
        <f>'Core Indicators'!GI57</f>
        <v>0</v>
      </c>
      <c r="AA57" s="35">
        <f>'Core Indicators'!GQ57</f>
        <v>0</v>
      </c>
      <c r="AB57" s="35">
        <f>'Core Indicators'!GY57</f>
        <v>0</v>
      </c>
      <c r="AC57" s="35">
        <f>'Core Indicators'!HG57</f>
        <v>0</v>
      </c>
      <c r="AD57" s="35">
        <f>'Core Indicators'!HO57</f>
        <v>2</v>
      </c>
      <c r="AE57" s="35">
        <f>'Core Indicators'!HW57</f>
        <v>1</v>
      </c>
      <c r="AF57" s="35">
        <f>'Core Indicators'!IE57</f>
        <v>0</v>
      </c>
      <c r="AG57" s="35">
        <f>'Core Indicators'!IM57</f>
        <v>2</v>
      </c>
    </row>
    <row r="58" spans="1:33" ht="20.100000000000001" customHeight="1" x14ac:dyDescent="0.25">
      <c r="A58" s="194" t="str">
        <f>'Core Indicators'!A:A</f>
        <v>Multiple crisis in Mexico</v>
      </c>
      <c r="B58" s="194" t="str">
        <f>'Core Indicators'!B:B</f>
        <v>Multiple crises country</v>
      </c>
      <c r="C58" s="194" t="str">
        <f>'Core Indicators'!C58</f>
        <v>MEX001</v>
      </c>
      <c r="D58" s="194" t="str">
        <f>'Core Indicators'!D58</f>
        <v>Mexico</v>
      </c>
      <c r="E58" s="194" t="str">
        <f>'Core Indicators'!E58</f>
        <v>MEX</v>
      </c>
      <c r="F58" s="36">
        <f>'Core Indicators'!O58</f>
        <v>1635481</v>
      </c>
      <c r="G58" s="36">
        <f>'Core Indicators'!W58</f>
        <v>92033000</v>
      </c>
      <c r="H58" s="36" t="str">
        <f>'Core Indicators'!AE58</f>
        <v>x</v>
      </c>
      <c r="I58" s="36">
        <f>'Core Indicators'!AM58</f>
        <v>584000</v>
      </c>
      <c r="J58" s="36" t="str">
        <f>'Core Indicators'!AU58</f>
        <v>x</v>
      </c>
      <c r="K58" s="36">
        <f>'Core Indicators'!BC58</f>
        <v>45472</v>
      </c>
      <c r="L58" s="36">
        <f>'Core Indicators'!BK58</f>
        <v>3714</v>
      </c>
      <c r="M58" s="36" t="str">
        <f>'Core Indicators'!BS58</f>
        <v>x</v>
      </c>
      <c r="N58" s="36" t="str">
        <f>'Core Indicators'!CA58</f>
        <v>x</v>
      </c>
      <c r="O58" s="36" t="e">
        <f>'Core Indicators'!CI58</f>
        <v>#N/A</v>
      </c>
      <c r="P58" s="36" t="str">
        <f>'Core Indicators'!CQ58</f>
        <v>x</v>
      </c>
      <c r="Q58" s="36" t="str">
        <f>'Core Indicators'!DG58</f>
        <v>x</v>
      </c>
      <c r="R58" s="36" t="str">
        <f>'Core Indicators'!DO58</f>
        <v>x</v>
      </c>
      <c r="S58" s="36" t="str">
        <f>'Core Indicators'!DW58</f>
        <v>x</v>
      </c>
      <c r="T58" s="36" t="str">
        <f>'Core Indicators'!EE58</f>
        <v>x</v>
      </c>
      <c r="U58" s="36" t="str">
        <f>'Core Indicators'!EM58</f>
        <v>x</v>
      </c>
      <c r="V58" s="36">
        <f>'Core Indicators'!FC58</f>
        <v>5</v>
      </c>
      <c r="W58" s="36" t="str">
        <f>'Core Indicators'!FK58</f>
        <v>x</v>
      </c>
      <c r="X58" s="36" t="str">
        <f>'Core Indicators'!FS58</f>
        <v>x</v>
      </c>
      <c r="Y58" s="36">
        <f>'Core Indicators'!GA58</f>
        <v>0</v>
      </c>
      <c r="Z58" s="36">
        <f>'Core Indicators'!GI58</f>
        <v>2</v>
      </c>
      <c r="AA58" s="36">
        <f>'Core Indicators'!GQ58</f>
        <v>2</v>
      </c>
      <c r="AB58" s="36">
        <f>'Core Indicators'!GY58</f>
        <v>0</v>
      </c>
      <c r="AC58" s="36">
        <f>'Core Indicators'!HG58</f>
        <v>2</v>
      </c>
      <c r="AD58" s="36">
        <f>'Core Indicators'!HO58</f>
        <v>2</v>
      </c>
      <c r="AE58" s="36">
        <f>'Core Indicators'!HW58</f>
        <v>1</v>
      </c>
      <c r="AF58" s="36">
        <f>'Core Indicators'!IE58</f>
        <v>0</v>
      </c>
      <c r="AG58" s="36">
        <f>'Core Indicators'!IM58</f>
        <v>2</v>
      </c>
    </row>
    <row r="59" spans="1:33" ht="20.100000000000001" customHeight="1" x14ac:dyDescent="0.25">
      <c r="A59" s="195" t="str">
        <f>'Core Indicators'!A:A</f>
        <v>Criminal Violence in Mexico</v>
      </c>
      <c r="B59" s="195" t="str">
        <f>'Core Indicators'!B:B</f>
        <v>Other type of violence</v>
      </c>
      <c r="C59" s="195" t="str">
        <f>'Core Indicators'!C59</f>
        <v>MEX002</v>
      </c>
      <c r="D59" s="195" t="str">
        <f>'Core Indicators'!D59</f>
        <v>Mexico</v>
      </c>
      <c r="E59" s="195" t="str">
        <f>'Core Indicators'!E59</f>
        <v>MEX</v>
      </c>
      <c r="F59" s="35">
        <f>'Core Indicators'!O59</f>
        <v>1078234</v>
      </c>
      <c r="G59" s="35">
        <f>'Core Indicators'!W59</f>
        <v>70024000</v>
      </c>
      <c r="H59" s="35" t="str">
        <f>'Core Indicators'!AE59</f>
        <v>x</v>
      </c>
      <c r="I59" s="35">
        <f>'Core Indicators'!AM59</f>
        <v>351000</v>
      </c>
      <c r="J59" s="35" t="str">
        <f>'Core Indicators'!AU59</f>
        <v>x</v>
      </c>
      <c r="K59" s="35" t="str">
        <f>'Core Indicators'!BC59</f>
        <v>x</v>
      </c>
      <c r="L59" s="35">
        <f>'Core Indicators'!BK59</f>
        <v>3454</v>
      </c>
      <c r="M59" s="35" t="str">
        <f>'Core Indicators'!BS59</f>
        <v>x</v>
      </c>
      <c r="N59" s="35" t="str">
        <f>'Core Indicators'!CA59</f>
        <v>x</v>
      </c>
      <c r="O59" s="35" t="e">
        <f>'Core Indicators'!CI59</f>
        <v>#N/A</v>
      </c>
      <c r="P59" s="35" t="str">
        <f>'Core Indicators'!CQ59</f>
        <v>x</v>
      </c>
      <c r="Q59" s="35" t="str">
        <f>'Core Indicators'!DG59</f>
        <v>x</v>
      </c>
      <c r="R59" s="35" t="str">
        <f>'Core Indicators'!DO59</f>
        <v>x</v>
      </c>
      <c r="S59" s="35" t="str">
        <f>'Core Indicators'!DW59</f>
        <v>x</v>
      </c>
      <c r="T59" s="35" t="str">
        <f>'Core Indicators'!EE59</f>
        <v>x</v>
      </c>
      <c r="U59" s="35" t="str">
        <f>'Core Indicators'!EM59</f>
        <v>x</v>
      </c>
      <c r="V59" s="35">
        <f>'Core Indicators'!FC59</f>
        <v>4</v>
      </c>
      <c r="W59" s="35" t="str">
        <f>'Core Indicators'!FK59</f>
        <v>x</v>
      </c>
      <c r="X59" s="35" t="str">
        <f>'Core Indicators'!FS59</f>
        <v>x</v>
      </c>
      <c r="Y59" s="35">
        <f>'Core Indicators'!GA59</f>
        <v>0</v>
      </c>
      <c r="Z59" s="35">
        <f>'Core Indicators'!GI59</f>
        <v>2</v>
      </c>
      <c r="AA59" s="35">
        <f>'Core Indicators'!GQ59</f>
        <v>1</v>
      </c>
      <c r="AB59" s="35">
        <f>'Core Indicators'!GY59</f>
        <v>0</v>
      </c>
      <c r="AC59" s="35">
        <f>'Core Indicators'!HG59</f>
        <v>0</v>
      </c>
      <c r="AD59" s="35">
        <f>'Core Indicators'!HO59</f>
        <v>2</v>
      </c>
      <c r="AE59" s="35">
        <f>'Core Indicators'!HW59</f>
        <v>1</v>
      </c>
      <c r="AF59" s="35">
        <f>'Core Indicators'!IE59</f>
        <v>0</v>
      </c>
      <c r="AG59" s="35">
        <f>'Core Indicators'!IM59</f>
        <v>1</v>
      </c>
    </row>
    <row r="60" spans="1:33" ht="20.100000000000001" customHeight="1" x14ac:dyDescent="0.25">
      <c r="A60" s="194" t="str">
        <f>'Core Indicators'!A:A</f>
        <v>Mixed Migration in Mexico</v>
      </c>
      <c r="B60" s="194" t="str">
        <f>'Core Indicators'!B:B</f>
        <v>International displacement</v>
      </c>
      <c r="C60" s="194" t="str">
        <f>'Core Indicators'!C60</f>
        <v>MEX003</v>
      </c>
      <c r="D60" s="194" t="str">
        <f>'Core Indicators'!D60</f>
        <v>Mexico</v>
      </c>
      <c r="E60" s="194" t="str">
        <f>'Core Indicators'!E60</f>
        <v>MEX</v>
      </c>
      <c r="F60" s="36">
        <f>'Core Indicators'!O60</f>
        <v>1437306</v>
      </c>
      <c r="G60" s="36">
        <f>'Core Indicators'!W60</f>
        <v>70840000</v>
      </c>
      <c r="H60" s="36">
        <f>'Core Indicators'!AE60</f>
        <v>275000</v>
      </c>
      <c r="I60" s="36">
        <f>'Core Indicators'!AM60</f>
        <v>275000</v>
      </c>
      <c r="J60" s="36" t="str">
        <f>'Core Indicators'!AU60</f>
        <v>x</v>
      </c>
      <c r="K60" s="36" t="str">
        <f>'Core Indicators'!BC60</f>
        <v>x</v>
      </c>
      <c r="L60" s="36">
        <f>'Core Indicators'!BK60</f>
        <v>233</v>
      </c>
      <c r="M60" s="36" t="str">
        <f>'Core Indicators'!BS60</f>
        <v>x</v>
      </c>
      <c r="N60" s="36" t="str">
        <f>'Core Indicators'!CA60</f>
        <v>x</v>
      </c>
      <c r="O60" s="36" t="e">
        <f>'Core Indicators'!CI60</f>
        <v>#N/A</v>
      </c>
      <c r="P60" s="36" t="str">
        <f>'Core Indicators'!CQ60</f>
        <v>x</v>
      </c>
      <c r="Q60" s="36" t="str">
        <f>'Core Indicators'!DG60</f>
        <v>x</v>
      </c>
      <c r="R60" s="36" t="str">
        <f>'Core Indicators'!DO60</f>
        <v>x</v>
      </c>
      <c r="S60" s="36" t="str">
        <f>'Core Indicators'!DW60</f>
        <v>x</v>
      </c>
      <c r="T60" s="36" t="str">
        <f>'Core Indicators'!EE60</f>
        <v>x</v>
      </c>
      <c r="U60" s="36" t="str">
        <f>'Core Indicators'!EM60</f>
        <v>x</v>
      </c>
      <c r="V60" s="36">
        <f>'Core Indicators'!FC60</f>
        <v>3</v>
      </c>
      <c r="W60" s="36" t="str">
        <f>'Core Indicators'!FK60</f>
        <v>x</v>
      </c>
      <c r="X60" s="36" t="str">
        <f>'Core Indicators'!FS60</f>
        <v>x</v>
      </c>
      <c r="Y60" s="36">
        <f>'Core Indicators'!GA60</f>
        <v>0</v>
      </c>
      <c r="Z60" s="36">
        <f>'Core Indicators'!GI60</f>
        <v>2</v>
      </c>
      <c r="AA60" s="36">
        <f>'Core Indicators'!GQ60</f>
        <v>1</v>
      </c>
      <c r="AB60" s="36">
        <f>'Core Indicators'!GY60</f>
        <v>0</v>
      </c>
      <c r="AC60" s="36">
        <f>'Core Indicators'!HG60</f>
        <v>0</v>
      </c>
      <c r="AD60" s="36">
        <f>'Core Indicators'!HO60</f>
        <v>3</v>
      </c>
      <c r="AE60" s="36">
        <f>'Core Indicators'!HW60</f>
        <v>1</v>
      </c>
      <c r="AF60" s="36">
        <f>'Core Indicators'!IE60</f>
        <v>0</v>
      </c>
      <c r="AG60" s="36">
        <f>'Core Indicators'!IM60</f>
        <v>1</v>
      </c>
    </row>
    <row r="61" spans="1:33" ht="20.100000000000001" customHeight="1" x14ac:dyDescent="0.25">
      <c r="A61" s="195" t="str">
        <f>'Core Indicators'!A:A</f>
        <v>Complex crisis in Mali</v>
      </c>
      <c r="B61" s="195" t="str">
        <f>'Core Indicators'!B:B</f>
        <v>Complex crisis</v>
      </c>
      <c r="C61" s="195" t="str">
        <f>'Core Indicators'!C61</f>
        <v>MLI001</v>
      </c>
      <c r="D61" s="195" t="str">
        <f>'Core Indicators'!D61</f>
        <v>Mali</v>
      </c>
      <c r="E61" s="195" t="str">
        <f>'Core Indicators'!E61</f>
        <v>MLI</v>
      </c>
      <c r="F61" s="35">
        <f>'Core Indicators'!O61</f>
        <v>1220190</v>
      </c>
      <c r="G61" s="35">
        <f>'Core Indicators'!W61</f>
        <v>20402000</v>
      </c>
      <c r="H61" s="35">
        <f>'Core Indicators'!AE61</f>
        <v>11712000</v>
      </c>
      <c r="I61" s="35">
        <f>'Core Indicators'!AM61</f>
        <v>1178000</v>
      </c>
      <c r="J61" s="35" t="str">
        <f>'Core Indicators'!AU61</f>
        <v>x</v>
      </c>
      <c r="K61" s="35">
        <f>'Core Indicators'!BC61</f>
        <v>44056</v>
      </c>
      <c r="L61" s="35">
        <f>'Core Indicators'!BK61</f>
        <v>739</v>
      </c>
      <c r="M61" s="35" t="str">
        <f>'Core Indicators'!BS61</f>
        <v>x</v>
      </c>
      <c r="N61" s="35" t="str">
        <f>'Core Indicators'!CA61</f>
        <v>x</v>
      </c>
      <c r="O61" s="35" t="e">
        <f>'Core Indicators'!CI61</f>
        <v>#N/A</v>
      </c>
      <c r="P61" s="35" t="str">
        <f>'Core Indicators'!CQ61</f>
        <v>x</v>
      </c>
      <c r="Q61" s="35">
        <f>'Core Indicators'!DG61</f>
        <v>8691000</v>
      </c>
      <c r="R61" s="35">
        <f>'Core Indicators'!DO61</f>
        <v>5812000</v>
      </c>
      <c r="S61" s="35">
        <f>'Core Indicators'!DW61</f>
        <v>3700000</v>
      </c>
      <c r="T61" s="35">
        <f>'Core Indicators'!EE61</f>
        <v>2200000</v>
      </c>
      <c r="U61" s="35">
        <f>'Core Indicators'!EM61</f>
        <v>0</v>
      </c>
      <c r="V61" s="35">
        <f>'Core Indicators'!FC61</f>
        <v>5</v>
      </c>
      <c r="W61" s="35" t="str">
        <f>'Core Indicators'!FK61</f>
        <v>x</v>
      </c>
      <c r="X61" s="35" t="str">
        <f>'Core Indicators'!FS61</f>
        <v>x</v>
      </c>
      <c r="Y61" s="35">
        <f>'Core Indicators'!GA61</f>
        <v>0</v>
      </c>
      <c r="Z61" s="35">
        <f>'Core Indicators'!GI61</f>
        <v>3</v>
      </c>
      <c r="AA61" s="35">
        <f>'Core Indicators'!GQ61</f>
        <v>2</v>
      </c>
      <c r="AB61" s="35">
        <f>'Core Indicators'!GY61</f>
        <v>3</v>
      </c>
      <c r="AC61" s="35">
        <f>'Core Indicators'!HG61</f>
        <v>2</v>
      </c>
      <c r="AD61" s="35">
        <f>'Core Indicators'!HO61</f>
        <v>3</v>
      </c>
      <c r="AE61" s="35">
        <f>'Core Indicators'!HW61</f>
        <v>3</v>
      </c>
      <c r="AF61" s="35">
        <f>'Core Indicators'!IE61</f>
        <v>1</v>
      </c>
      <c r="AG61" s="35">
        <f>'Core Indicators'!IM61</f>
        <v>3</v>
      </c>
    </row>
    <row r="62" spans="1:33" ht="20.100000000000001" customHeight="1" x14ac:dyDescent="0.25">
      <c r="A62" s="194" t="str">
        <f>'Core Indicators'!A:A</f>
        <v>Multiple crises in Myanmar</v>
      </c>
      <c r="B62" s="194" t="str">
        <f>'Core Indicators'!B:B</f>
        <v>Multiple crises country</v>
      </c>
      <c r="C62" s="194" t="str">
        <f>'Core Indicators'!C62</f>
        <v>MMR001</v>
      </c>
      <c r="D62" s="194" t="str">
        <f>'Core Indicators'!D62</f>
        <v>Myanmar</v>
      </c>
      <c r="E62" s="194" t="str">
        <f>'Core Indicators'!E62</f>
        <v>MMR</v>
      </c>
      <c r="F62" s="36">
        <f>'Core Indicators'!O62</f>
        <v>570261</v>
      </c>
      <c r="G62" s="36">
        <f>'Core Indicators'!W62</f>
        <v>41946000</v>
      </c>
      <c r="H62" s="36">
        <f>'Core Indicators'!AE62</f>
        <v>5314000</v>
      </c>
      <c r="I62" s="36">
        <f>'Core Indicators'!AM62</f>
        <v>1624000</v>
      </c>
      <c r="J62" s="36" t="str">
        <f>'Core Indicators'!AU62</f>
        <v>x</v>
      </c>
      <c r="K62" s="36" t="str">
        <f>'Core Indicators'!BC62</f>
        <v>x</v>
      </c>
      <c r="L62" s="36">
        <f>'Core Indicators'!BK62</f>
        <v>3263</v>
      </c>
      <c r="M62" s="36" t="str">
        <f>'Core Indicators'!BS62</f>
        <v>x</v>
      </c>
      <c r="N62" s="36" t="str">
        <f>'Core Indicators'!CA62</f>
        <v>x</v>
      </c>
      <c r="O62" s="36" t="e">
        <f>'Core Indicators'!CI62</f>
        <v>#N/A</v>
      </c>
      <c r="P62" s="36" t="str">
        <f>'Core Indicators'!CQ62</f>
        <v>x</v>
      </c>
      <c r="Q62" s="36">
        <f>'Core Indicators'!DG62</f>
        <v>34822000</v>
      </c>
      <c r="R62" s="36">
        <f>'Core Indicators'!DO62</f>
        <v>3619000</v>
      </c>
      <c r="S62" s="36">
        <f>'Core Indicators'!DW62</f>
        <v>3047000</v>
      </c>
      <c r="T62" s="36">
        <f>'Core Indicators'!EE62</f>
        <v>498000</v>
      </c>
      <c r="U62" s="36">
        <f>'Core Indicators'!EM62</f>
        <v>150000</v>
      </c>
      <c r="V62" s="36">
        <f>'Core Indicators'!FC62</f>
        <v>4</v>
      </c>
      <c r="W62" s="36" t="str">
        <f>'Core Indicators'!FK62</f>
        <v>x</v>
      </c>
      <c r="X62" s="36" t="str">
        <f>'Core Indicators'!FS62</f>
        <v>x</v>
      </c>
      <c r="Y62" s="36">
        <f>'Core Indicators'!GA62</f>
        <v>2</v>
      </c>
      <c r="Z62" s="36">
        <f>'Core Indicators'!GI62</f>
        <v>3</v>
      </c>
      <c r="AA62" s="36">
        <f>'Core Indicators'!GQ62</f>
        <v>3</v>
      </c>
      <c r="AB62" s="36">
        <f>'Core Indicators'!GY62</f>
        <v>3</v>
      </c>
      <c r="AC62" s="36">
        <f>'Core Indicators'!HG62</f>
        <v>3</v>
      </c>
      <c r="AD62" s="36">
        <f>'Core Indicators'!HO62</f>
        <v>3</v>
      </c>
      <c r="AE62" s="36">
        <f>'Core Indicators'!HW62</f>
        <v>3</v>
      </c>
      <c r="AF62" s="36">
        <f>'Core Indicators'!IE62</f>
        <v>1</v>
      </c>
      <c r="AG62" s="36">
        <f>'Core Indicators'!IM62</f>
        <v>3</v>
      </c>
    </row>
    <row r="63" spans="1:33" ht="20.100000000000001" customHeight="1" x14ac:dyDescent="0.25">
      <c r="A63" s="195" t="str">
        <f>'Core Indicators'!A:A</f>
        <v>Rakhine Conflict</v>
      </c>
      <c r="B63" s="195" t="str">
        <f>'Core Indicators'!B:B</f>
        <v>Conflict</v>
      </c>
      <c r="C63" s="195" t="str">
        <f>'Core Indicators'!C63</f>
        <v>MMR002</v>
      </c>
      <c r="D63" s="195" t="str">
        <f>'Core Indicators'!D63</f>
        <v>Myanmar</v>
      </c>
      <c r="E63" s="195" t="str">
        <f>'Core Indicators'!E63</f>
        <v>MMR</v>
      </c>
      <c r="F63" s="35">
        <f>'Core Indicators'!O63</f>
        <v>44857</v>
      </c>
      <c r="G63" s="35">
        <f>'Core Indicators'!W63</f>
        <v>3882000</v>
      </c>
      <c r="H63" s="35">
        <f>'Core Indicators'!AE63</f>
        <v>1563000</v>
      </c>
      <c r="I63" s="35">
        <f>'Core Indicators'!AM63</f>
        <v>1348000</v>
      </c>
      <c r="J63" s="35" t="str">
        <f>'Core Indicators'!AU63</f>
        <v>x</v>
      </c>
      <c r="K63" s="35" t="str">
        <f>'Core Indicators'!BC63</f>
        <v>x</v>
      </c>
      <c r="L63" s="35">
        <f>'Core Indicators'!BK63</f>
        <v>112</v>
      </c>
      <c r="M63" s="35" t="str">
        <f>'Core Indicators'!BS63</f>
        <v>x</v>
      </c>
      <c r="N63" s="35" t="str">
        <f>'Core Indicators'!CA63</f>
        <v>x</v>
      </c>
      <c r="O63" s="35" t="e">
        <f>'Core Indicators'!CI63</f>
        <v>#N/A</v>
      </c>
      <c r="P63" s="35" t="str">
        <f>'Core Indicators'!CQ63</f>
        <v>x</v>
      </c>
      <c r="Q63" s="35">
        <f>'Core Indicators'!DG63</f>
        <v>2318000</v>
      </c>
      <c r="R63" s="35">
        <f>'Core Indicators'!DO63</f>
        <v>729000</v>
      </c>
      <c r="S63" s="35">
        <f>'Core Indicators'!DW63</f>
        <v>247000</v>
      </c>
      <c r="T63" s="35">
        <f>'Core Indicators'!EE63</f>
        <v>437000</v>
      </c>
      <c r="U63" s="35">
        <f>'Core Indicators'!EM63</f>
        <v>150000</v>
      </c>
      <c r="V63" s="35">
        <f>'Core Indicators'!FC63</f>
        <v>4</v>
      </c>
      <c r="W63" s="35" t="str">
        <f>'Core Indicators'!FK63</f>
        <v>x</v>
      </c>
      <c r="X63" s="35" t="str">
        <f>'Core Indicators'!FS63</f>
        <v>x</v>
      </c>
      <c r="Y63" s="35">
        <f>'Core Indicators'!GA63</f>
        <v>2</v>
      </c>
      <c r="Z63" s="35">
        <f>'Core Indicators'!GI63</f>
        <v>3</v>
      </c>
      <c r="AA63" s="35">
        <f>'Core Indicators'!GQ63</f>
        <v>2</v>
      </c>
      <c r="AB63" s="35">
        <f>'Core Indicators'!GY63</f>
        <v>3</v>
      </c>
      <c r="AC63" s="35">
        <f>'Core Indicators'!HG63</f>
        <v>3</v>
      </c>
      <c r="AD63" s="35">
        <f>'Core Indicators'!HO63</f>
        <v>3</v>
      </c>
      <c r="AE63" s="35">
        <f>'Core Indicators'!HW63</f>
        <v>3</v>
      </c>
      <c r="AF63" s="35">
        <f>'Core Indicators'!IE63</f>
        <v>1</v>
      </c>
      <c r="AG63" s="35">
        <f>'Core Indicators'!IM63</f>
        <v>2</v>
      </c>
    </row>
    <row r="64" spans="1:33" ht="20.100000000000001" customHeight="1" x14ac:dyDescent="0.25">
      <c r="A64" s="194" t="str">
        <f>'Core Indicators'!A:A</f>
        <v>Kachin and Shan Conflict</v>
      </c>
      <c r="B64" s="194" t="str">
        <f>'Core Indicators'!B:B</f>
        <v>Conflict</v>
      </c>
      <c r="C64" s="194" t="str">
        <f>'Core Indicators'!C64</f>
        <v>MMR003</v>
      </c>
      <c r="D64" s="194" t="str">
        <f>'Core Indicators'!D64</f>
        <v>Myanmar</v>
      </c>
      <c r="E64" s="194" t="str">
        <f>'Core Indicators'!E64</f>
        <v>MMR</v>
      </c>
      <c r="F64" s="36">
        <f>'Core Indicators'!O64</f>
        <v>244843</v>
      </c>
      <c r="G64" s="36">
        <f>'Core Indicators'!W64</f>
        <v>6513000</v>
      </c>
      <c r="H64" s="36">
        <f>'Core Indicators'!AE64</f>
        <v>3560000</v>
      </c>
      <c r="I64" s="36">
        <f>'Core Indicators'!AM64</f>
        <v>130000</v>
      </c>
      <c r="J64" s="36" t="str">
        <f>'Core Indicators'!AU64</f>
        <v>x</v>
      </c>
      <c r="K64" s="36" t="str">
        <f>'Core Indicators'!BC64</f>
        <v>x</v>
      </c>
      <c r="L64" s="36">
        <f>'Core Indicators'!BK64</f>
        <v>84</v>
      </c>
      <c r="M64" s="36" t="str">
        <f>'Core Indicators'!BS64</f>
        <v>x</v>
      </c>
      <c r="N64" s="36" t="str">
        <f>'Core Indicators'!CA64</f>
        <v>x</v>
      </c>
      <c r="O64" s="36" t="e">
        <f>'Core Indicators'!CI64</f>
        <v>#N/A</v>
      </c>
      <c r="P64" s="36" t="str">
        <f>'Core Indicators'!CQ64</f>
        <v>x</v>
      </c>
      <c r="Q64" s="36">
        <f>'Core Indicators'!DG64</f>
        <v>2953000</v>
      </c>
      <c r="R64" s="36">
        <f>'Core Indicators'!DO64</f>
        <v>2699000</v>
      </c>
      <c r="S64" s="36">
        <f>'Core Indicators'!DW64</f>
        <v>800000</v>
      </c>
      <c r="T64" s="36">
        <f>'Core Indicators'!EE64</f>
        <v>61000</v>
      </c>
      <c r="U64" s="36">
        <f>'Core Indicators'!EM64</f>
        <v>0</v>
      </c>
      <c r="V64" s="36">
        <f>'Core Indicators'!FC64</f>
        <v>3</v>
      </c>
      <c r="W64" s="36" t="str">
        <f>'Core Indicators'!FK64</f>
        <v>x</v>
      </c>
      <c r="X64" s="36" t="str">
        <f>'Core Indicators'!FS64</f>
        <v>x</v>
      </c>
      <c r="Y64" s="36">
        <f>'Core Indicators'!GA64</f>
        <v>2</v>
      </c>
      <c r="Z64" s="36">
        <f>'Core Indicators'!GI64</f>
        <v>3</v>
      </c>
      <c r="AA64" s="36">
        <f>'Core Indicators'!GQ64</f>
        <v>3</v>
      </c>
      <c r="AB64" s="36">
        <f>'Core Indicators'!GY64</f>
        <v>3</v>
      </c>
      <c r="AC64" s="36">
        <f>'Core Indicators'!HG64</f>
        <v>2</v>
      </c>
      <c r="AD64" s="36">
        <f>'Core Indicators'!HO64</f>
        <v>3</v>
      </c>
      <c r="AE64" s="36">
        <f>'Core Indicators'!HW64</f>
        <v>3</v>
      </c>
      <c r="AF64" s="36">
        <f>'Core Indicators'!IE64</f>
        <v>1</v>
      </c>
      <c r="AG64" s="36">
        <f>'Core Indicators'!IM64</f>
        <v>3</v>
      </c>
    </row>
    <row r="65" spans="1:33" ht="20.100000000000001" customHeight="1" x14ac:dyDescent="0.25">
      <c r="A65" s="195" t="str">
        <f>'Core Indicators'!A:A</f>
        <v>Post-coup Violence in Myanmar</v>
      </c>
      <c r="B65" s="195" t="str">
        <f>'Core Indicators'!B:B</f>
        <v>Conflict</v>
      </c>
      <c r="C65" s="195" t="str">
        <f>'Core Indicators'!C65</f>
        <v>MMR004</v>
      </c>
      <c r="D65" s="195" t="str">
        <f>'Core Indicators'!D65</f>
        <v>Myanmar</v>
      </c>
      <c r="E65" s="195" t="str">
        <f>'Core Indicators'!E65</f>
        <v>MMR</v>
      </c>
      <c r="F65" s="35">
        <f>'Core Indicators'!O65</f>
        <v>280561</v>
      </c>
      <c r="G65" s="35">
        <f>'Core Indicators'!W65</f>
        <v>31551000</v>
      </c>
      <c r="H65" s="35">
        <f>'Core Indicators'!AE65</f>
        <v>2000000</v>
      </c>
      <c r="I65" s="35">
        <f>'Core Indicators'!AM65</f>
        <v>147000</v>
      </c>
      <c r="J65" s="35" t="str">
        <f>'Core Indicators'!AU65</f>
        <v>x</v>
      </c>
      <c r="K65" s="35" t="str">
        <f>'Core Indicators'!BC65</f>
        <v>x</v>
      </c>
      <c r="L65" s="35">
        <f>'Core Indicators'!BK65</f>
        <v>860</v>
      </c>
      <c r="M65" s="35" t="str">
        <f>'Core Indicators'!BS65</f>
        <v>x</v>
      </c>
      <c r="N65" s="35" t="str">
        <f>'Core Indicators'!CA65</f>
        <v>x</v>
      </c>
      <c r="O65" s="35" t="e">
        <f>'Core Indicators'!CI65</f>
        <v>#N/A</v>
      </c>
      <c r="P65" s="35" t="str">
        <f>'Core Indicators'!CQ65</f>
        <v>x</v>
      </c>
      <c r="Q65" s="35">
        <f>'Core Indicators'!DG65</f>
        <v>29551000</v>
      </c>
      <c r="R65" s="35">
        <f>'Core Indicators'!DO65</f>
        <v>190000</v>
      </c>
      <c r="S65" s="35">
        <f>'Core Indicators'!DW65</f>
        <v>2000000</v>
      </c>
      <c r="T65" s="35">
        <f>'Core Indicators'!EE65</f>
        <v>0</v>
      </c>
      <c r="U65" s="35">
        <f>'Core Indicators'!EM65</f>
        <v>0</v>
      </c>
      <c r="V65" s="35">
        <f>'Core Indicators'!FC65</f>
        <v>3</v>
      </c>
      <c r="W65" s="35" t="str">
        <f>'Core Indicators'!FK65</f>
        <v>x</v>
      </c>
      <c r="X65" s="35" t="str">
        <f>'Core Indicators'!FS65</f>
        <v>x</v>
      </c>
      <c r="Y65" s="35">
        <f>'Core Indicators'!GA65</f>
        <v>0</v>
      </c>
      <c r="Z65" s="35">
        <f>'Core Indicators'!GI65</f>
        <v>0</v>
      </c>
      <c r="AA65" s="35">
        <f>'Core Indicators'!GQ65</f>
        <v>2</v>
      </c>
      <c r="AB65" s="35">
        <f>'Core Indicators'!GY65</f>
        <v>1</v>
      </c>
      <c r="AC65" s="35">
        <f>'Core Indicators'!HG65</f>
        <v>0</v>
      </c>
      <c r="AD65" s="35">
        <f>'Core Indicators'!HO65</f>
        <v>3</v>
      </c>
      <c r="AE65" s="35">
        <f>'Core Indicators'!HW65</f>
        <v>2</v>
      </c>
      <c r="AF65" s="35">
        <f>'Core Indicators'!IE65</f>
        <v>1</v>
      </c>
      <c r="AG65" s="35">
        <f>'Core Indicators'!IM65</f>
        <v>0</v>
      </c>
    </row>
    <row r="66" spans="1:33" ht="20.100000000000001" customHeight="1" x14ac:dyDescent="0.25">
      <c r="A66" s="194" t="str">
        <f>'Core Indicators'!A:A</f>
        <v>Cabo Delgado Islamist Insurgency</v>
      </c>
      <c r="B66" s="194" t="str">
        <f>'Core Indicators'!B:B</f>
        <v>Other type of violence</v>
      </c>
      <c r="C66" s="194" t="str">
        <f>'Core Indicators'!C66</f>
        <v>MOZ004</v>
      </c>
      <c r="D66" s="194" t="str">
        <f>'Core Indicators'!D66</f>
        <v>Mozambique</v>
      </c>
      <c r="E66" s="194" t="str">
        <f>'Core Indicators'!E66</f>
        <v>MOZ</v>
      </c>
      <c r="F66" s="36">
        <f>'Core Indicators'!O66</f>
        <v>280615</v>
      </c>
      <c r="G66" s="36">
        <f>'Core Indicators'!W66</f>
        <v>10302000</v>
      </c>
      <c r="H66" s="36">
        <f>'Core Indicators'!AE66</f>
        <v>2333000</v>
      </c>
      <c r="I66" s="36">
        <f>'Core Indicators'!AM66</f>
        <v>732000</v>
      </c>
      <c r="J66" s="36" t="str">
        <f>'Core Indicators'!AU66</f>
        <v>x</v>
      </c>
      <c r="K66" s="36">
        <f>'Core Indicators'!BC66</f>
        <v>0</v>
      </c>
      <c r="L66" s="36">
        <f>'Core Indicators'!BK66</f>
        <v>551</v>
      </c>
      <c r="M66" s="36" t="str">
        <f>'Core Indicators'!BS66</f>
        <v>x</v>
      </c>
      <c r="N66" s="36" t="str">
        <f>'Core Indicators'!CA66</f>
        <v>x</v>
      </c>
      <c r="O66" s="36" t="e">
        <f>'Core Indicators'!CI66</f>
        <v>#N/A</v>
      </c>
      <c r="P66" s="36" t="str">
        <f>'Core Indicators'!CQ66</f>
        <v>x</v>
      </c>
      <c r="Q66" s="36">
        <f>'Core Indicators'!DG66</f>
        <v>7969000</v>
      </c>
      <c r="R66" s="36">
        <f>'Core Indicators'!DO66</f>
        <v>1033000</v>
      </c>
      <c r="S66" s="36">
        <f>'Core Indicators'!DW66</f>
        <v>1072000</v>
      </c>
      <c r="T66" s="36">
        <f>'Core Indicators'!EE66</f>
        <v>228000</v>
      </c>
      <c r="U66" s="36">
        <f>'Core Indicators'!EM66</f>
        <v>0</v>
      </c>
      <c r="V66" s="36">
        <f>'Core Indicators'!FC66</f>
        <v>3</v>
      </c>
      <c r="W66" s="36" t="str">
        <f>'Core Indicators'!FK66</f>
        <v>x</v>
      </c>
      <c r="X66" s="36" t="str">
        <f>'Core Indicators'!FS66</f>
        <v>x</v>
      </c>
      <c r="Y66" s="36">
        <f>'Core Indicators'!GA66</f>
        <v>1</v>
      </c>
      <c r="Z66" s="36">
        <f>'Core Indicators'!GI66</f>
        <v>3</v>
      </c>
      <c r="AA66" s="36">
        <f>'Core Indicators'!GQ66</f>
        <v>2</v>
      </c>
      <c r="AB66" s="36">
        <f>'Core Indicators'!GY66</f>
        <v>0</v>
      </c>
      <c r="AC66" s="36">
        <f>'Core Indicators'!HG66</f>
        <v>2</v>
      </c>
      <c r="AD66" s="36">
        <f>'Core Indicators'!HO66</f>
        <v>2</v>
      </c>
      <c r="AE66" s="36">
        <f>'Core Indicators'!HW66</f>
        <v>3</v>
      </c>
      <c r="AF66" s="36">
        <f>'Core Indicators'!IE66</f>
        <v>1</v>
      </c>
      <c r="AG66" s="36">
        <f>'Core Indicators'!IM66</f>
        <v>2</v>
      </c>
    </row>
    <row r="67" spans="1:33" ht="20.100000000000001" customHeight="1" x14ac:dyDescent="0.25">
      <c r="A67" s="195" t="str">
        <f>'Core Indicators'!A:A</f>
        <v>Refugees from Mali in Mauritania</v>
      </c>
      <c r="B67" s="195" t="str">
        <f>'Core Indicators'!B:B</f>
        <v>International displacement</v>
      </c>
      <c r="C67" s="195" t="str">
        <f>'Core Indicators'!C67</f>
        <v>MRT002</v>
      </c>
      <c r="D67" s="195" t="str">
        <f>'Core Indicators'!D67</f>
        <v>Mauritania</v>
      </c>
      <c r="E67" s="195" t="str">
        <f>'Core Indicators'!E67</f>
        <v>MRT</v>
      </c>
      <c r="F67" s="35">
        <f>'Core Indicators'!O67</f>
        <v>75</v>
      </c>
      <c r="G67" s="35">
        <f>'Core Indicators'!W67</f>
        <v>95000</v>
      </c>
      <c r="H67" s="35">
        <f>'Core Indicators'!AE67</f>
        <v>85000</v>
      </c>
      <c r="I67" s="35">
        <f>'Core Indicators'!AM67</f>
        <v>85000</v>
      </c>
      <c r="J67" s="35">
        <f>'Core Indicators'!AU67</f>
        <v>0</v>
      </c>
      <c r="K67" s="35" t="str">
        <f>'Core Indicators'!BC67</f>
        <v>x</v>
      </c>
      <c r="L67" s="35">
        <f>'Core Indicators'!BK67</f>
        <v>0</v>
      </c>
      <c r="M67" s="35">
        <f>'Core Indicators'!BS67</f>
        <v>0</v>
      </c>
      <c r="N67" s="35">
        <f>'Core Indicators'!CA67</f>
        <v>0</v>
      </c>
      <c r="O67" s="35" t="e">
        <f>'Core Indicators'!CI67</f>
        <v>#N/A</v>
      </c>
      <c r="P67" s="35" t="str">
        <f>'Core Indicators'!CQ67</f>
        <v>x</v>
      </c>
      <c r="Q67" s="35">
        <f>'Core Indicators'!DG67</f>
        <v>11000</v>
      </c>
      <c r="R67" s="35">
        <f>'Core Indicators'!DO67</f>
        <v>0</v>
      </c>
      <c r="S67" s="35">
        <f>'Core Indicators'!DW67</f>
        <v>85000</v>
      </c>
      <c r="T67" s="35">
        <f>'Core Indicators'!EE67</f>
        <v>0</v>
      </c>
      <c r="U67" s="35">
        <f>'Core Indicators'!EM67</f>
        <v>0</v>
      </c>
      <c r="V67" s="35">
        <f>'Core Indicators'!FC67</f>
        <v>2</v>
      </c>
      <c r="W67" s="35" t="str">
        <f>'Core Indicators'!FK67</f>
        <v>x</v>
      </c>
      <c r="X67" s="35" t="str">
        <f>'Core Indicators'!FS67</f>
        <v>x</v>
      </c>
      <c r="Y67" s="35">
        <f>'Core Indicators'!GA67</f>
        <v>2</v>
      </c>
      <c r="Z67" s="35">
        <f>'Core Indicators'!GI67</f>
        <v>0</v>
      </c>
      <c r="AA67" s="35">
        <f>'Core Indicators'!GQ67</f>
        <v>0</v>
      </c>
      <c r="AB67" s="35">
        <f>'Core Indicators'!GY67</f>
        <v>0</v>
      </c>
      <c r="AC67" s="35">
        <f>'Core Indicators'!HG67</f>
        <v>0</v>
      </c>
      <c r="AD67" s="35">
        <f>'Core Indicators'!HO67</f>
        <v>0</v>
      </c>
      <c r="AE67" s="35">
        <f>'Core Indicators'!HW67</f>
        <v>0</v>
      </c>
      <c r="AF67" s="35">
        <f>'Core Indicators'!IE67</f>
        <v>1</v>
      </c>
      <c r="AG67" s="35">
        <f>'Core Indicators'!IM67</f>
        <v>0</v>
      </c>
    </row>
    <row r="68" spans="1:33" ht="20.100000000000001" customHeight="1" x14ac:dyDescent="0.25">
      <c r="A68" s="194" t="str">
        <f>'Core Indicators'!A:A</f>
        <v>Food Security in Mauritania</v>
      </c>
      <c r="B68" s="194" t="str">
        <f>'Core Indicators'!B:B</f>
        <v>Drought</v>
      </c>
      <c r="C68" s="194" t="str">
        <f>'Core Indicators'!C68</f>
        <v>MRT003</v>
      </c>
      <c r="D68" s="194" t="str">
        <f>'Core Indicators'!D68</f>
        <v>Mauritania</v>
      </c>
      <c r="E68" s="194" t="str">
        <f>'Core Indicators'!E68</f>
        <v>MRT</v>
      </c>
      <c r="F68" s="36">
        <f>'Core Indicators'!O68</f>
        <v>1030700</v>
      </c>
      <c r="G68" s="36">
        <f>'Core Indicators'!W68</f>
        <v>4164000</v>
      </c>
      <c r="H68" s="36">
        <f>'Core Indicators'!AE68</f>
        <v>4532000</v>
      </c>
      <c r="I68" s="36" t="str">
        <f>'Core Indicators'!AM68</f>
        <v>x</v>
      </c>
      <c r="J68" s="36" t="str">
        <f>'Core Indicators'!AU68</f>
        <v>x</v>
      </c>
      <c r="K68" s="36" t="str">
        <f>'Core Indicators'!BC68</f>
        <v>x</v>
      </c>
      <c r="L68" s="36">
        <f>'Core Indicators'!BK68</f>
        <v>0</v>
      </c>
      <c r="M68" s="36" t="str">
        <f>'Core Indicators'!BS68</f>
        <v>x</v>
      </c>
      <c r="N68" s="36" t="str">
        <f>'Core Indicators'!CA68</f>
        <v>x</v>
      </c>
      <c r="O68" s="36" t="e">
        <f>'Core Indicators'!CI68</f>
        <v>#N/A</v>
      </c>
      <c r="P68" s="36" t="str">
        <f>'Core Indicators'!CQ68</f>
        <v>x</v>
      </c>
      <c r="Q68" s="36">
        <f>'Core Indicators'!DG68</f>
        <v>2632000</v>
      </c>
      <c r="R68" s="36">
        <f>'Core Indicators'!DO68</f>
        <v>1036000</v>
      </c>
      <c r="S68" s="36">
        <f>'Core Indicators'!DW68</f>
        <v>476000</v>
      </c>
      <c r="T68" s="36">
        <f>'Core Indicators'!EE68</f>
        <v>0</v>
      </c>
      <c r="U68" s="36">
        <f>'Core Indicators'!EM68</f>
        <v>0</v>
      </c>
      <c r="V68" s="36">
        <f>'Core Indicators'!FC68</f>
        <v>3</v>
      </c>
      <c r="W68" s="36" t="str">
        <f>'Core Indicators'!FK68</f>
        <v>x</v>
      </c>
      <c r="X68" s="36" t="str">
        <f>'Core Indicators'!FS68</f>
        <v>x</v>
      </c>
      <c r="Y68" s="36">
        <f>'Core Indicators'!GA68</f>
        <v>2</v>
      </c>
      <c r="Z68" s="36">
        <f>'Core Indicators'!GI68</f>
        <v>0</v>
      </c>
      <c r="AA68" s="36">
        <f>'Core Indicators'!GQ68</f>
        <v>0</v>
      </c>
      <c r="AB68" s="36">
        <f>'Core Indicators'!GY68</f>
        <v>0</v>
      </c>
      <c r="AC68" s="36">
        <f>'Core Indicators'!HG68</f>
        <v>0</v>
      </c>
      <c r="AD68" s="36">
        <f>'Core Indicators'!HO68</f>
        <v>0</v>
      </c>
      <c r="AE68" s="36">
        <f>'Core Indicators'!HW68</f>
        <v>0</v>
      </c>
      <c r="AF68" s="36">
        <f>'Core Indicators'!IE68</f>
        <v>1</v>
      </c>
      <c r="AG68" s="36">
        <f>'Core Indicators'!IM68</f>
        <v>0</v>
      </c>
    </row>
    <row r="69" spans="1:33" ht="20.100000000000001" customHeight="1" x14ac:dyDescent="0.25">
      <c r="A69" s="195" t="str">
        <f>'Core Indicators'!A:A</f>
        <v>Complex crisis in Malawi</v>
      </c>
      <c r="B69" s="195" t="str">
        <f>'Core Indicators'!B:B</f>
        <v>Complex crisis</v>
      </c>
      <c r="C69" s="195" t="str">
        <f>'Core Indicators'!C69</f>
        <v>MWI002</v>
      </c>
      <c r="D69" s="195" t="str">
        <f>'Core Indicators'!D69</f>
        <v>Malawi</v>
      </c>
      <c r="E69" s="195" t="str">
        <f>'Core Indicators'!E69</f>
        <v>MWI</v>
      </c>
      <c r="F69" s="35">
        <f>'Core Indicators'!O69</f>
        <v>94280</v>
      </c>
      <c r="G69" s="35">
        <f>'Core Indicators'!W69</f>
        <v>19700000</v>
      </c>
      <c r="H69" s="35">
        <f>'Core Indicators'!AE69</f>
        <v>8909000</v>
      </c>
      <c r="I69" s="35">
        <f>'Core Indicators'!AM69</f>
        <v>0</v>
      </c>
      <c r="J69" s="35">
        <f>'Core Indicators'!AU69</f>
        <v>0</v>
      </c>
      <c r="K69" s="35">
        <f>'Core Indicators'!BC69</f>
        <v>0</v>
      </c>
      <c r="L69" s="35">
        <f>'Core Indicators'!BK69</f>
        <v>36</v>
      </c>
      <c r="M69" s="35" t="str">
        <f>'Core Indicators'!BS69</f>
        <v>x</v>
      </c>
      <c r="N69" s="35" t="str">
        <f>'Core Indicators'!CA69</f>
        <v>x</v>
      </c>
      <c r="O69" s="35" t="e">
        <f>'Core Indicators'!CI69</f>
        <v>#N/A</v>
      </c>
      <c r="P69" s="35" t="str">
        <f>'Core Indicators'!CQ69</f>
        <v>x</v>
      </c>
      <c r="Q69" s="35">
        <f>'Core Indicators'!DG69</f>
        <v>10791000</v>
      </c>
      <c r="R69" s="35">
        <f>'Core Indicators'!DO69</f>
        <v>6279000</v>
      </c>
      <c r="S69" s="35">
        <f>'Core Indicators'!DW69</f>
        <v>2500000</v>
      </c>
      <c r="T69" s="35">
        <f>'Core Indicators'!EE69</f>
        <v>130000</v>
      </c>
      <c r="U69" s="35">
        <f>'Core Indicators'!EM69</f>
        <v>0</v>
      </c>
      <c r="V69" s="35">
        <f>'Core Indicators'!FC69</f>
        <v>2</v>
      </c>
      <c r="W69" s="35" t="str">
        <f>'Core Indicators'!FK69</f>
        <v>x</v>
      </c>
      <c r="X69" s="35" t="str">
        <f>'Core Indicators'!FS69</f>
        <v>x</v>
      </c>
      <c r="Y69" s="35">
        <f>'Core Indicators'!GA69</f>
        <v>2</v>
      </c>
      <c r="Z69" s="35">
        <f>'Core Indicators'!GI69</f>
        <v>0</v>
      </c>
      <c r="AA69" s="35">
        <f>'Core Indicators'!GQ69</f>
        <v>0</v>
      </c>
      <c r="AB69" s="35">
        <f>'Core Indicators'!GY69</f>
        <v>0</v>
      </c>
      <c r="AC69" s="35">
        <f>'Core Indicators'!HG69</f>
        <v>2</v>
      </c>
      <c r="AD69" s="35">
        <f>'Core Indicators'!HO69</f>
        <v>2</v>
      </c>
      <c r="AE69" s="35">
        <f>'Core Indicators'!HW69</f>
        <v>0</v>
      </c>
      <c r="AF69" s="35">
        <f>'Core Indicators'!IE69</f>
        <v>0</v>
      </c>
      <c r="AG69" s="35">
        <f>'Core Indicators'!IM69</f>
        <v>1</v>
      </c>
    </row>
    <row r="70" spans="1:33" ht="20.100000000000001" customHeight="1" x14ac:dyDescent="0.25">
      <c r="A70" s="194" t="str">
        <f>'Core Indicators'!A:A</f>
        <v>International Refugees in Malaysia</v>
      </c>
      <c r="B70" s="194" t="str">
        <f>'Core Indicators'!B:B</f>
        <v>International displacement</v>
      </c>
      <c r="C70" s="194" t="str">
        <f>'Core Indicators'!C70</f>
        <v>MYS001</v>
      </c>
      <c r="D70" s="194" t="str">
        <f>'Core Indicators'!D70</f>
        <v>Malaysia</v>
      </c>
      <c r="E70" s="194" t="str">
        <f>'Core Indicators'!E70</f>
        <v>MYS</v>
      </c>
      <c r="F70" s="36">
        <f>'Core Indicators'!O70</f>
        <v>9395</v>
      </c>
      <c r="G70" s="36">
        <f>'Core Indicators'!W70</f>
        <v>3815000</v>
      </c>
      <c r="H70" s="36">
        <f>'Core Indicators'!AE70</f>
        <v>179000</v>
      </c>
      <c r="I70" s="36">
        <f>'Core Indicators'!AM70</f>
        <v>179000</v>
      </c>
      <c r="J70" s="36" t="e">
        <f>'Core Indicators'!AU70</f>
        <v>#N/A</v>
      </c>
      <c r="K70" s="36" t="e">
        <f>'Core Indicators'!BC70</f>
        <v>#N/A</v>
      </c>
      <c r="L70" s="36">
        <f>'Core Indicators'!BK70</f>
        <v>0</v>
      </c>
      <c r="M70" s="36" t="e">
        <f>'Core Indicators'!BS70</f>
        <v>#N/A</v>
      </c>
      <c r="N70" s="36" t="e">
        <f>'Core Indicators'!CA70</f>
        <v>#N/A</v>
      </c>
      <c r="O70" s="36" t="e">
        <f>'Core Indicators'!CI70</f>
        <v>#N/A</v>
      </c>
      <c r="P70" s="36" t="e">
        <f>'Core Indicators'!CQ70</f>
        <v>#N/A</v>
      </c>
      <c r="Q70" s="36">
        <f>'Core Indicators'!DG70</f>
        <v>3636000</v>
      </c>
      <c r="R70" s="36">
        <f>'Core Indicators'!DO70</f>
        <v>0</v>
      </c>
      <c r="S70" s="36">
        <f>'Core Indicators'!DW70</f>
        <v>179000</v>
      </c>
      <c r="T70" s="36">
        <f>'Core Indicators'!EE70</f>
        <v>0</v>
      </c>
      <c r="U70" s="36">
        <f>'Core Indicators'!EM70</f>
        <v>0</v>
      </c>
      <c r="V70" s="36">
        <f>'Core Indicators'!FC70</f>
        <v>3</v>
      </c>
      <c r="W70" s="36" t="e">
        <f>'Core Indicators'!FK70</f>
        <v>#N/A</v>
      </c>
      <c r="X70" s="36" t="e">
        <f>'Core Indicators'!FS70</f>
        <v>#N/A</v>
      </c>
      <c r="Y70" s="36">
        <f>'Core Indicators'!GA70</f>
        <v>1</v>
      </c>
      <c r="Z70" s="36">
        <f>'Core Indicators'!GI70</f>
        <v>0</v>
      </c>
      <c r="AA70" s="36">
        <f>'Core Indicators'!GQ70</f>
        <v>1</v>
      </c>
      <c r="AB70" s="36">
        <f>'Core Indicators'!GY70</f>
        <v>0</v>
      </c>
      <c r="AC70" s="36">
        <f>'Core Indicators'!HG70</f>
        <v>2</v>
      </c>
      <c r="AD70" s="36">
        <f>'Core Indicators'!HO70</f>
        <v>1</v>
      </c>
      <c r="AE70" s="36">
        <f>'Core Indicators'!HW70</f>
        <v>0</v>
      </c>
      <c r="AF70" s="36">
        <f>'Core Indicators'!IE70</f>
        <v>0</v>
      </c>
      <c r="AG70" s="36">
        <f>'Core Indicators'!IM70</f>
        <v>0</v>
      </c>
    </row>
    <row r="71" spans="1:33" ht="20.100000000000001" customHeight="1" x14ac:dyDescent="0.25">
      <c r="A71" s="195" t="str">
        <f>'Core Indicators'!A:A</f>
        <v>Food Security Crisis in Namibia</v>
      </c>
      <c r="B71" s="195" t="str">
        <f>'Core Indicators'!B:B</f>
        <v>Food Security</v>
      </c>
      <c r="C71" s="195" t="str">
        <f>'Core Indicators'!C71</f>
        <v>NAM002</v>
      </c>
      <c r="D71" s="195" t="str">
        <f>'Core Indicators'!D71</f>
        <v>Namibia</v>
      </c>
      <c r="E71" s="195" t="str">
        <f>'Core Indicators'!E71</f>
        <v>NAM</v>
      </c>
      <c r="F71" s="35">
        <f>'Core Indicators'!O71</f>
        <v>824292</v>
      </c>
      <c r="G71" s="35">
        <f>'Core Indicators'!W71</f>
        <v>2184000</v>
      </c>
      <c r="H71" s="35">
        <f>'Core Indicators'!AE71</f>
        <v>1084000</v>
      </c>
      <c r="I71" s="35">
        <f>'Core Indicators'!AM71</f>
        <v>0</v>
      </c>
      <c r="J71" s="35">
        <f>'Core Indicators'!AU71</f>
        <v>0</v>
      </c>
      <c r="K71" s="35">
        <f>'Core Indicators'!BC71</f>
        <v>0</v>
      </c>
      <c r="L71" s="35">
        <f>'Core Indicators'!BK71</f>
        <v>0</v>
      </c>
      <c r="M71" s="35" t="e">
        <f>'Core Indicators'!BS71</f>
        <v>#N/A</v>
      </c>
      <c r="N71" s="35" t="e">
        <f>'Core Indicators'!CA71</f>
        <v>#N/A</v>
      </c>
      <c r="O71" s="35" t="e">
        <f>'Core Indicators'!CI71</f>
        <v>#N/A</v>
      </c>
      <c r="P71" s="35" t="e">
        <f>'Core Indicators'!CQ71</f>
        <v>#N/A</v>
      </c>
      <c r="Q71" s="35">
        <f>'Core Indicators'!DG71</f>
        <v>1100000</v>
      </c>
      <c r="R71" s="35">
        <f>'Core Indicators'!DO71</f>
        <v>650000</v>
      </c>
      <c r="S71" s="35">
        <f>'Core Indicators'!DW71</f>
        <v>420000</v>
      </c>
      <c r="T71" s="35">
        <f>'Core Indicators'!EE71</f>
        <v>14000</v>
      </c>
      <c r="U71" s="35">
        <f>'Core Indicators'!EM71</f>
        <v>0</v>
      </c>
      <c r="V71" s="35">
        <f>'Core Indicators'!FC71</f>
        <v>1</v>
      </c>
      <c r="W71" s="35" t="e">
        <f>'Core Indicators'!FK71</f>
        <v>#N/A</v>
      </c>
      <c r="X71" s="35" t="e">
        <f>'Core Indicators'!FS71</f>
        <v>#N/A</v>
      </c>
      <c r="Y71" s="35">
        <f>'Core Indicators'!GA71</f>
        <v>0</v>
      </c>
      <c r="Z71" s="35">
        <f>'Core Indicators'!GI71</f>
        <v>0</v>
      </c>
      <c r="AA71" s="35">
        <f>'Core Indicators'!GQ71</f>
        <v>0</v>
      </c>
      <c r="AB71" s="35">
        <f>'Core Indicators'!GY71</f>
        <v>0</v>
      </c>
      <c r="AC71" s="35">
        <f>'Core Indicators'!HG71</f>
        <v>0</v>
      </c>
      <c r="AD71" s="35">
        <f>'Core Indicators'!HO71</f>
        <v>0</v>
      </c>
      <c r="AE71" s="35">
        <f>'Core Indicators'!HW71</f>
        <v>0</v>
      </c>
      <c r="AF71" s="35">
        <f>'Core Indicators'!IE71</f>
        <v>0</v>
      </c>
      <c r="AG71" s="35">
        <f>'Core Indicators'!IM71</f>
        <v>2</v>
      </c>
    </row>
    <row r="72" spans="1:33" ht="20.100000000000001" customHeight="1" x14ac:dyDescent="0.25">
      <c r="A72" s="194" t="str">
        <f>'Core Indicators'!A:A</f>
        <v>Multiple crises in Niger</v>
      </c>
      <c r="B72" s="194" t="str">
        <f>'Core Indicators'!B:B</f>
        <v>Multiple crises country</v>
      </c>
      <c r="C72" s="194" t="str">
        <f>'Core Indicators'!C72</f>
        <v>NER001</v>
      </c>
      <c r="D72" s="194" t="str">
        <f>'Core Indicators'!D72</f>
        <v>Niger</v>
      </c>
      <c r="E72" s="194" t="str">
        <f>'Core Indicators'!E72</f>
        <v>NER</v>
      </c>
      <c r="F72" s="36">
        <f>'Core Indicators'!O72</f>
        <v>1267000</v>
      </c>
      <c r="G72" s="36">
        <f>'Core Indicators'!W72</f>
        <v>23800000</v>
      </c>
      <c r="H72" s="36">
        <f>'Core Indicators'!AE72</f>
        <v>3882000</v>
      </c>
      <c r="I72" s="36">
        <f>'Core Indicators'!AM72</f>
        <v>594000</v>
      </c>
      <c r="J72" s="36" t="str">
        <f>'Core Indicators'!AU72</f>
        <v>x</v>
      </c>
      <c r="K72" s="36" t="str">
        <f>'Core Indicators'!BC72</f>
        <v>x</v>
      </c>
      <c r="L72" s="36">
        <f>'Core Indicators'!BK72</f>
        <v>385</v>
      </c>
      <c r="M72" s="36" t="str">
        <f>'Core Indicators'!BS72</f>
        <v>x</v>
      </c>
      <c r="N72" s="36" t="str">
        <f>'Core Indicators'!CA72</f>
        <v>x</v>
      </c>
      <c r="O72" s="36" t="e">
        <f>'Core Indicators'!CI72</f>
        <v>#N/A</v>
      </c>
      <c r="P72" s="36" t="str">
        <f>'Core Indicators'!CQ72</f>
        <v>x</v>
      </c>
      <c r="Q72" s="36">
        <f>'Core Indicators'!DG72</f>
        <v>19918000</v>
      </c>
      <c r="R72" s="36">
        <f>'Core Indicators'!DO72</f>
        <v>60000</v>
      </c>
      <c r="S72" s="36">
        <f>'Core Indicators'!DW72</f>
        <v>3648000</v>
      </c>
      <c r="T72" s="36">
        <f>'Core Indicators'!EE72</f>
        <v>173000</v>
      </c>
      <c r="U72" s="36">
        <f>'Core Indicators'!EM72</f>
        <v>0</v>
      </c>
      <c r="V72" s="36">
        <f>'Core Indicators'!FC72</f>
        <v>5</v>
      </c>
      <c r="W72" s="36" t="str">
        <f>'Core Indicators'!FK72</f>
        <v>x</v>
      </c>
      <c r="X72" s="36" t="str">
        <f>'Core Indicators'!FS72</f>
        <v>x</v>
      </c>
      <c r="Y72" s="36">
        <f>'Core Indicators'!GA72</f>
        <v>1</v>
      </c>
      <c r="Z72" s="36">
        <f>'Core Indicators'!GI72</f>
        <v>3</v>
      </c>
      <c r="AA72" s="36">
        <f>'Core Indicators'!GQ72</f>
        <v>2</v>
      </c>
      <c r="AB72" s="36">
        <f>'Core Indicators'!GY72</f>
        <v>0</v>
      </c>
      <c r="AC72" s="36">
        <f>'Core Indicators'!HG72</f>
        <v>0</v>
      </c>
      <c r="AD72" s="36">
        <f>'Core Indicators'!HO72</f>
        <v>3</v>
      </c>
      <c r="AE72" s="36">
        <f>'Core Indicators'!HW72</f>
        <v>3</v>
      </c>
      <c r="AF72" s="36">
        <f>'Core Indicators'!IE72</f>
        <v>1</v>
      </c>
      <c r="AG72" s="36">
        <f>'Core Indicators'!IM72</f>
        <v>3</v>
      </c>
    </row>
    <row r="73" spans="1:33" ht="20.100000000000001" customHeight="1" x14ac:dyDescent="0.25">
      <c r="A73" s="195" t="str">
        <f>'Core Indicators'!A:A</f>
        <v>Boko Haram in Niger</v>
      </c>
      <c r="B73" s="195" t="str">
        <f>'Core Indicators'!B:B</f>
        <v>Conflict</v>
      </c>
      <c r="C73" s="195" t="str">
        <f>'Core Indicators'!C73</f>
        <v>NER002</v>
      </c>
      <c r="D73" s="195" t="str">
        <f>'Core Indicators'!D73</f>
        <v>Niger</v>
      </c>
      <c r="E73" s="195" t="str">
        <f>'Core Indicators'!E73</f>
        <v>NER</v>
      </c>
      <c r="F73" s="35">
        <f>'Core Indicators'!O73</f>
        <v>156906</v>
      </c>
      <c r="G73" s="35">
        <f>'Core Indicators'!W73</f>
        <v>949000</v>
      </c>
      <c r="H73" s="35">
        <f>'Core Indicators'!AE73</f>
        <v>293000</v>
      </c>
      <c r="I73" s="35">
        <f>'Core Indicators'!AM73</f>
        <v>270000</v>
      </c>
      <c r="J73" s="35">
        <f>'Core Indicators'!AU73</f>
        <v>141012</v>
      </c>
      <c r="K73" s="35" t="str">
        <f>'Core Indicators'!BC73</f>
        <v>x</v>
      </c>
      <c r="L73" s="35">
        <f>'Core Indicators'!BK73</f>
        <v>119</v>
      </c>
      <c r="M73" s="35" t="str">
        <f>'Core Indicators'!BS73</f>
        <v>x</v>
      </c>
      <c r="N73" s="35" t="str">
        <f>'Core Indicators'!CA73</f>
        <v>x</v>
      </c>
      <c r="O73" s="35" t="e">
        <f>'Core Indicators'!CI73</f>
        <v>#N/A</v>
      </c>
      <c r="P73" s="35" t="str">
        <f>'Core Indicators'!CQ73</f>
        <v>x</v>
      </c>
      <c r="Q73" s="35">
        <f>'Core Indicators'!DG73</f>
        <v>656000</v>
      </c>
      <c r="R73" s="35">
        <f>'Core Indicators'!DO73</f>
        <v>1000</v>
      </c>
      <c r="S73" s="35">
        <f>'Core Indicators'!DW73</f>
        <v>272000</v>
      </c>
      <c r="T73" s="35">
        <f>'Core Indicators'!EE73</f>
        <v>20000</v>
      </c>
      <c r="U73" s="35">
        <f>'Core Indicators'!EM73</f>
        <v>0</v>
      </c>
      <c r="V73" s="35">
        <f>'Core Indicators'!FC73</f>
        <v>5</v>
      </c>
      <c r="W73" s="35" t="str">
        <f>'Core Indicators'!FK73</f>
        <v>x</v>
      </c>
      <c r="X73" s="35" t="str">
        <f>'Core Indicators'!FS73</f>
        <v>x</v>
      </c>
      <c r="Y73" s="35">
        <f>'Core Indicators'!GA73</f>
        <v>1</v>
      </c>
      <c r="Z73" s="35">
        <f>'Core Indicators'!GI73</f>
        <v>3</v>
      </c>
      <c r="AA73" s="35">
        <f>'Core Indicators'!GQ73</f>
        <v>2</v>
      </c>
      <c r="AB73" s="35">
        <f>'Core Indicators'!GY73</f>
        <v>0</v>
      </c>
      <c r="AC73" s="35">
        <f>'Core Indicators'!HG73</f>
        <v>0</v>
      </c>
      <c r="AD73" s="35">
        <f>'Core Indicators'!HO73</f>
        <v>3</v>
      </c>
      <c r="AE73" s="35">
        <f>'Core Indicators'!HW73</f>
        <v>3</v>
      </c>
      <c r="AF73" s="35">
        <f>'Core Indicators'!IE73</f>
        <v>1</v>
      </c>
      <c r="AG73" s="35">
        <f>'Core Indicators'!IM73</f>
        <v>3</v>
      </c>
    </row>
    <row r="74" spans="1:33" ht="20.100000000000001" customHeight="1" x14ac:dyDescent="0.25">
      <c r="A74" s="194" t="str">
        <f>'Core Indicators'!A:A</f>
        <v>Mali/Burkina Faso conflict</v>
      </c>
      <c r="B74" s="194" t="str">
        <f>'Core Indicators'!B:B</f>
        <v>Conflict</v>
      </c>
      <c r="C74" s="194" t="str">
        <f>'Core Indicators'!C74</f>
        <v>NER003</v>
      </c>
      <c r="D74" s="194" t="str">
        <f>'Core Indicators'!D74</f>
        <v>Niger</v>
      </c>
      <c r="E74" s="194" t="str">
        <f>'Core Indicators'!E74</f>
        <v>NER</v>
      </c>
      <c r="F74" s="36">
        <f>'Core Indicators'!O74</f>
        <v>210600</v>
      </c>
      <c r="G74" s="36">
        <f>'Core Indicators'!W74</f>
        <v>8400000</v>
      </c>
      <c r="H74" s="36">
        <f>'Core Indicators'!AE74</f>
        <v>1356000</v>
      </c>
      <c r="I74" s="36">
        <f>'Core Indicators'!AM74</f>
        <v>219000</v>
      </c>
      <c r="J74" s="36" t="str">
        <f>'Core Indicators'!AU74</f>
        <v>x</v>
      </c>
      <c r="K74" s="36" t="str">
        <f>'Core Indicators'!BC74</f>
        <v>x</v>
      </c>
      <c r="L74" s="36">
        <f>'Core Indicators'!BK74</f>
        <v>229</v>
      </c>
      <c r="M74" s="36" t="str">
        <f>'Core Indicators'!BS74</f>
        <v>x</v>
      </c>
      <c r="N74" s="36" t="str">
        <f>'Core Indicators'!CA74</f>
        <v>x</v>
      </c>
      <c r="O74" s="36" t="e">
        <f>'Core Indicators'!CI74</f>
        <v>#N/A</v>
      </c>
      <c r="P74" s="36" t="str">
        <f>'Core Indicators'!CQ74</f>
        <v>x</v>
      </c>
      <c r="Q74" s="36">
        <f>'Core Indicators'!DG74</f>
        <v>7044000</v>
      </c>
      <c r="R74" s="36">
        <f>'Core Indicators'!DO74</f>
        <v>9000</v>
      </c>
      <c r="S74" s="36">
        <f>'Core Indicators'!DW74</f>
        <v>1310000</v>
      </c>
      <c r="T74" s="36">
        <f>'Core Indicators'!EE74</f>
        <v>36000</v>
      </c>
      <c r="U74" s="36">
        <f>'Core Indicators'!EM74</f>
        <v>0</v>
      </c>
      <c r="V74" s="36">
        <f>'Core Indicators'!FC74</f>
        <v>5</v>
      </c>
      <c r="W74" s="36" t="str">
        <f>'Core Indicators'!FK74</f>
        <v>x</v>
      </c>
      <c r="X74" s="36" t="str">
        <f>'Core Indicators'!FS74</f>
        <v>x</v>
      </c>
      <c r="Y74" s="36">
        <f>'Core Indicators'!GA74</f>
        <v>1</v>
      </c>
      <c r="Z74" s="36">
        <f>'Core Indicators'!GI74</f>
        <v>3</v>
      </c>
      <c r="AA74" s="36">
        <f>'Core Indicators'!GQ74</f>
        <v>2</v>
      </c>
      <c r="AB74" s="36">
        <f>'Core Indicators'!GY74</f>
        <v>1</v>
      </c>
      <c r="AC74" s="36">
        <f>'Core Indicators'!HG74</f>
        <v>0</v>
      </c>
      <c r="AD74" s="36">
        <f>'Core Indicators'!HO74</f>
        <v>3</v>
      </c>
      <c r="AE74" s="36">
        <f>'Core Indicators'!HW74</f>
        <v>3</v>
      </c>
      <c r="AF74" s="36">
        <f>'Core Indicators'!IE74</f>
        <v>1</v>
      </c>
      <c r="AG74" s="36">
        <f>'Core Indicators'!IM74</f>
        <v>3</v>
      </c>
    </row>
    <row r="75" spans="1:33" ht="20.100000000000001" customHeight="1" x14ac:dyDescent="0.25">
      <c r="A75" s="195" t="str">
        <f>'Core Indicators'!A:A</f>
        <v>Nigerian Refugees</v>
      </c>
      <c r="B75" s="195" t="str">
        <f>'Core Indicators'!B:B</f>
        <v>International displacement</v>
      </c>
      <c r="C75" s="195" t="str">
        <f>'Core Indicators'!C75</f>
        <v>NER004</v>
      </c>
      <c r="D75" s="195" t="str">
        <f>'Core Indicators'!D75</f>
        <v>Niger</v>
      </c>
      <c r="E75" s="195" t="str">
        <f>'Core Indicators'!E75</f>
        <v>NER</v>
      </c>
      <c r="F75" s="35">
        <f>'Core Indicators'!O75</f>
        <v>8616</v>
      </c>
      <c r="G75" s="35">
        <f>'Core Indicators'!W75</f>
        <v>1328000</v>
      </c>
      <c r="H75" s="35">
        <f>'Core Indicators'!AE75</f>
        <v>704000</v>
      </c>
      <c r="I75" s="35">
        <f>'Core Indicators'!AM75</f>
        <v>100000</v>
      </c>
      <c r="J75" s="35" t="str">
        <f>'Core Indicators'!AU75</f>
        <v>x</v>
      </c>
      <c r="K75" s="35" t="str">
        <f>'Core Indicators'!BC75</f>
        <v>x</v>
      </c>
      <c r="L75" s="35">
        <f>'Core Indicators'!BK75</f>
        <v>15</v>
      </c>
      <c r="M75" s="35">
        <f>'Core Indicators'!BS75</f>
        <v>0</v>
      </c>
      <c r="N75" s="35">
        <f>'Core Indicators'!CA75</f>
        <v>0</v>
      </c>
      <c r="O75" s="35" t="e">
        <f>'Core Indicators'!CI75</f>
        <v>#N/A</v>
      </c>
      <c r="P75" s="35">
        <f>'Core Indicators'!CQ75</f>
        <v>0</v>
      </c>
      <c r="Q75" s="35">
        <f>'Core Indicators'!DG75</f>
        <v>624000</v>
      </c>
      <c r="R75" s="35">
        <f>'Core Indicators'!DO75</f>
        <v>0</v>
      </c>
      <c r="S75" s="35">
        <f>'Core Indicators'!DW75</f>
        <v>662000</v>
      </c>
      <c r="T75" s="35">
        <f>'Core Indicators'!EE75</f>
        <v>42000</v>
      </c>
      <c r="U75" s="35">
        <f>'Core Indicators'!EM75</f>
        <v>0</v>
      </c>
      <c r="V75" s="35">
        <f>'Core Indicators'!FC75</f>
        <v>2</v>
      </c>
      <c r="W75" s="35" t="str">
        <f>'Core Indicators'!FK75</f>
        <v>x</v>
      </c>
      <c r="X75" s="35" t="str">
        <f>'Core Indicators'!FS75</f>
        <v>x</v>
      </c>
      <c r="Y75" s="35">
        <f>'Core Indicators'!GA75</f>
        <v>1</v>
      </c>
      <c r="Z75" s="35">
        <f>'Core Indicators'!GI75</f>
        <v>3</v>
      </c>
      <c r="AA75" s="35">
        <f>'Core Indicators'!GQ75</f>
        <v>2</v>
      </c>
      <c r="AB75" s="35">
        <f>'Core Indicators'!GY75</f>
        <v>0</v>
      </c>
      <c r="AC75" s="35">
        <f>'Core Indicators'!HG75</f>
        <v>0</v>
      </c>
      <c r="AD75" s="35">
        <f>'Core Indicators'!HO75</f>
        <v>3</v>
      </c>
      <c r="AE75" s="35">
        <f>'Core Indicators'!HW75</f>
        <v>3</v>
      </c>
      <c r="AF75" s="35">
        <f>'Core Indicators'!IE75</f>
        <v>0</v>
      </c>
      <c r="AG75" s="35">
        <f>'Core Indicators'!IM75</f>
        <v>3</v>
      </c>
    </row>
    <row r="76" spans="1:33" ht="20.100000000000001" customHeight="1" x14ac:dyDescent="0.25">
      <c r="A76" s="194" t="str">
        <f>'Core Indicators'!A:A</f>
        <v>Complex crisis in Nigeria</v>
      </c>
      <c r="B76" s="194" t="str">
        <f>'Core Indicators'!B:B</f>
        <v>Complex crisis</v>
      </c>
      <c r="C76" s="194" t="str">
        <f>'Core Indicators'!C76</f>
        <v>NGA001</v>
      </c>
      <c r="D76" s="194" t="str">
        <f>'Core Indicators'!D76</f>
        <v>Nigeria</v>
      </c>
      <c r="E76" s="194" t="str">
        <f>'Core Indicators'!E76</f>
        <v>NGA</v>
      </c>
      <c r="F76" s="36">
        <f>'Core Indicators'!O76</f>
        <v>909890</v>
      </c>
      <c r="G76" s="36">
        <f>'Core Indicators'!W76</f>
        <v>76901000</v>
      </c>
      <c r="H76" s="36">
        <f>'Core Indicators'!AE76</f>
        <v>20767000</v>
      </c>
      <c r="I76" s="36">
        <f>'Core Indicators'!AM76</f>
        <v>5132000</v>
      </c>
      <c r="J76" s="36" t="str">
        <f>'Core Indicators'!AU76</f>
        <v>x</v>
      </c>
      <c r="K76" s="36" t="str">
        <f>'Core Indicators'!BC76</f>
        <v>x</v>
      </c>
      <c r="L76" s="36">
        <f>'Core Indicators'!BK76</f>
        <v>5958</v>
      </c>
      <c r="M76" s="36" t="str">
        <f>'Core Indicators'!BS76</f>
        <v>x</v>
      </c>
      <c r="N76" s="36">
        <f>'Core Indicators'!CA76</f>
        <v>4300</v>
      </c>
      <c r="O76" s="36" t="e">
        <f>'Core Indicators'!CI76</f>
        <v>#N/A</v>
      </c>
      <c r="P76" s="36" t="str">
        <f>'Core Indicators'!CQ76</f>
        <v>x</v>
      </c>
      <c r="Q76" s="36">
        <f>'Core Indicators'!DG76</f>
        <v>56134000</v>
      </c>
      <c r="R76" s="36">
        <f>'Core Indicators'!DO76</f>
        <v>4400000</v>
      </c>
      <c r="S76" s="36">
        <f>'Core Indicators'!DW76</f>
        <v>13670000</v>
      </c>
      <c r="T76" s="36">
        <f>'Core Indicators'!EE76</f>
        <v>2697000</v>
      </c>
      <c r="U76" s="36">
        <f>'Core Indicators'!EM76</f>
        <v>0</v>
      </c>
      <c r="V76" s="36">
        <f>'Core Indicators'!FC76</f>
        <v>5</v>
      </c>
      <c r="W76" s="36" t="str">
        <f>'Core Indicators'!FK76</f>
        <v>x</v>
      </c>
      <c r="X76" s="36">
        <f>'Core Indicators'!FS76</f>
        <v>800000</v>
      </c>
      <c r="Y76" s="36">
        <f>'Core Indicators'!GA76</f>
        <v>1</v>
      </c>
      <c r="Z76" s="36">
        <f>'Core Indicators'!GI76</f>
        <v>3</v>
      </c>
      <c r="AA76" s="36">
        <f>'Core Indicators'!GQ76</f>
        <v>2</v>
      </c>
      <c r="AB76" s="36">
        <f>'Core Indicators'!GY76</f>
        <v>3</v>
      </c>
      <c r="AC76" s="36">
        <f>'Core Indicators'!HG76</f>
        <v>2</v>
      </c>
      <c r="AD76" s="36">
        <f>'Core Indicators'!HO76</f>
        <v>3</v>
      </c>
      <c r="AE76" s="36">
        <f>'Core Indicators'!HW76</f>
        <v>3</v>
      </c>
      <c r="AF76" s="36">
        <f>'Core Indicators'!IE76</f>
        <v>1</v>
      </c>
      <c r="AG76" s="36">
        <f>'Core Indicators'!IM76</f>
        <v>3</v>
      </c>
    </row>
    <row r="77" spans="1:33" ht="20.100000000000001" customHeight="1" x14ac:dyDescent="0.25">
      <c r="A77" s="195" t="str">
        <f>'Core Indicators'!A:A</f>
        <v>Middle belt conflict</v>
      </c>
      <c r="B77" s="195" t="str">
        <f>'Core Indicators'!B:B</f>
        <v>Conflict</v>
      </c>
      <c r="C77" s="195" t="str">
        <f>'Core Indicators'!C77</f>
        <v>NGA003</v>
      </c>
      <c r="D77" s="195" t="str">
        <f>'Core Indicators'!D77</f>
        <v>Nigeria</v>
      </c>
      <c r="E77" s="195" t="str">
        <f>'Core Indicators'!E77</f>
        <v>NGA</v>
      </c>
      <c r="F77" s="35">
        <f>'Core Indicators'!O77</f>
        <v>181664</v>
      </c>
      <c r="G77" s="35">
        <f>'Core Indicators'!W77</f>
        <v>15532000</v>
      </c>
      <c r="H77" s="35">
        <f>'Core Indicators'!AE77</f>
        <v>2000000</v>
      </c>
      <c r="I77" s="35">
        <f>'Core Indicators'!AM77</f>
        <v>401000</v>
      </c>
      <c r="J77" s="35" t="str">
        <f>'Core Indicators'!AU77</f>
        <v>x</v>
      </c>
      <c r="K77" s="35" t="str">
        <f>'Core Indicators'!BC77</f>
        <v>x</v>
      </c>
      <c r="L77" s="35">
        <f>'Core Indicators'!BK77</f>
        <v>1247</v>
      </c>
      <c r="M77" s="35" t="str">
        <f>'Core Indicators'!BS77</f>
        <v>x</v>
      </c>
      <c r="N77" s="35" t="str">
        <f>'Core Indicators'!CA77</f>
        <v>x</v>
      </c>
      <c r="O77" s="35" t="e">
        <f>'Core Indicators'!CI77</f>
        <v>#N/A</v>
      </c>
      <c r="P77" s="35" t="str">
        <f>'Core Indicators'!CQ77</f>
        <v>x</v>
      </c>
      <c r="Q77" s="35">
        <f>'Core Indicators'!DG77</f>
        <v>13532000</v>
      </c>
      <c r="R77" s="35">
        <f>'Core Indicators'!DO77</f>
        <v>0</v>
      </c>
      <c r="S77" s="35">
        <f>'Core Indicators'!DW77</f>
        <v>2000000</v>
      </c>
      <c r="T77" s="35">
        <f>'Core Indicators'!EE77</f>
        <v>0</v>
      </c>
      <c r="U77" s="35">
        <f>'Core Indicators'!EM77</f>
        <v>0</v>
      </c>
      <c r="V77" s="35">
        <f>'Core Indicators'!FC77</f>
        <v>5</v>
      </c>
      <c r="W77" s="35" t="str">
        <f>'Core Indicators'!FK77</f>
        <v>x</v>
      </c>
      <c r="X77" s="35" t="str">
        <f>'Core Indicators'!FS77</f>
        <v>x</v>
      </c>
      <c r="Y77" s="35">
        <f>'Core Indicators'!GA77</f>
        <v>1</v>
      </c>
      <c r="Z77" s="35">
        <f>'Core Indicators'!GI77</f>
        <v>2</v>
      </c>
      <c r="AA77" s="35">
        <f>'Core Indicators'!GQ77</f>
        <v>0</v>
      </c>
      <c r="AB77" s="35">
        <f>'Core Indicators'!GY77</f>
        <v>3</v>
      </c>
      <c r="AC77" s="35">
        <f>'Core Indicators'!HG77</f>
        <v>0</v>
      </c>
      <c r="AD77" s="35">
        <f>'Core Indicators'!HO77</f>
        <v>1</v>
      </c>
      <c r="AE77" s="35">
        <f>'Core Indicators'!HW77</f>
        <v>1</v>
      </c>
      <c r="AF77" s="35">
        <f>'Core Indicators'!IE77</f>
        <v>1</v>
      </c>
      <c r="AG77" s="35">
        <f>'Core Indicators'!IM77</f>
        <v>2</v>
      </c>
    </row>
    <row r="78" spans="1:33" ht="20.100000000000001" customHeight="1" x14ac:dyDescent="0.25">
      <c r="A78" s="194" t="str">
        <f>'Core Indicators'!A:A</f>
        <v>Boko Haram crisis in Nigeria</v>
      </c>
      <c r="B78" s="194" t="str">
        <f>'Core Indicators'!B:B</f>
        <v>Conflict</v>
      </c>
      <c r="C78" s="194" t="str">
        <f>'Core Indicators'!C78</f>
        <v>NGA004</v>
      </c>
      <c r="D78" s="194" t="str">
        <f>'Core Indicators'!D78</f>
        <v>Nigeria</v>
      </c>
      <c r="E78" s="194" t="str">
        <f>'Core Indicators'!E78</f>
        <v>NGA</v>
      </c>
      <c r="F78" s="36">
        <f>'Core Indicators'!O78</f>
        <v>157918</v>
      </c>
      <c r="G78" s="36">
        <f>'Core Indicators'!W78</f>
        <v>13100000</v>
      </c>
      <c r="H78" s="36">
        <f>'Core Indicators'!AE78</f>
        <v>13100000</v>
      </c>
      <c r="I78" s="36">
        <f>'Core Indicators'!AM78</f>
        <v>4218000</v>
      </c>
      <c r="J78" s="36" t="str">
        <f>'Core Indicators'!AU78</f>
        <v>x</v>
      </c>
      <c r="K78" s="36" t="str">
        <f>'Core Indicators'!BC78</f>
        <v>x</v>
      </c>
      <c r="L78" s="36">
        <f>'Core Indicators'!BK78</f>
        <v>1347</v>
      </c>
      <c r="M78" s="36" t="str">
        <f>'Core Indicators'!BS78</f>
        <v>x</v>
      </c>
      <c r="N78" s="36">
        <f>'Core Indicators'!CA78</f>
        <v>4300</v>
      </c>
      <c r="O78" s="36" t="e">
        <f>'Core Indicators'!CI78</f>
        <v>#N/A</v>
      </c>
      <c r="P78" s="36" t="str">
        <f>'Core Indicators'!CQ78</f>
        <v>x</v>
      </c>
      <c r="Q78" s="36">
        <f>'Core Indicators'!DG78</f>
        <v>0</v>
      </c>
      <c r="R78" s="36">
        <f>'Core Indicators'!DO78</f>
        <v>4400000</v>
      </c>
      <c r="S78" s="36">
        <f>'Core Indicators'!DW78</f>
        <v>6003000</v>
      </c>
      <c r="T78" s="36">
        <f>'Core Indicators'!EE78</f>
        <v>2697000</v>
      </c>
      <c r="U78" s="36">
        <f>'Core Indicators'!EM78</f>
        <v>0</v>
      </c>
      <c r="V78" s="36">
        <f>'Core Indicators'!FC78</f>
        <v>4</v>
      </c>
      <c r="W78" s="36" t="str">
        <f>'Core Indicators'!FK78</f>
        <v>x</v>
      </c>
      <c r="X78" s="36">
        <f>'Core Indicators'!FS78</f>
        <v>800000</v>
      </c>
      <c r="Y78" s="36">
        <f>'Core Indicators'!GA78</f>
        <v>1</v>
      </c>
      <c r="Z78" s="36">
        <f>'Core Indicators'!GI78</f>
        <v>3</v>
      </c>
      <c r="AA78" s="36">
        <f>'Core Indicators'!GQ78</f>
        <v>2</v>
      </c>
      <c r="AB78" s="36">
        <f>'Core Indicators'!GY78</f>
        <v>3</v>
      </c>
      <c r="AC78" s="36">
        <f>'Core Indicators'!HG78</f>
        <v>2</v>
      </c>
      <c r="AD78" s="36">
        <f>'Core Indicators'!HO78</f>
        <v>2</v>
      </c>
      <c r="AE78" s="36">
        <f>'Core Indicators'!HW78</f>
        <v>3</v>
      </c>
      <c r="AF78" s="36">
        <f>'Core Indicators'!IE78</f>
        <v>1</v>
      </c>
      <c r="AG78" s="36">
        <f>'Core Indicators'!IM78</f>
        <v>3</v>
      </c>
    </row>
    <row r="79" spans="1:33" ht="20.100000000000001" customHeight="1" x14ac:dyDescent="0.25">
      <c r="A79" s="195" t="str">
        <f>'Core Indicators'!A:A</f>
        <v>Northwest Banditry</v>
      </c>
      <c r="B79" s="195" t="str">
        <f>'Core Indicators'!B:B</f>
        <v>Other type of violence</v>
      </c>
      <c r="C79" s="195" t="str">
        <f>'Core Indicators'!C79</f>
        <v>NGA007</v>
      </c>
      <c r="D79" s="195" t="str">
        <f>'Core Indicators'!D79</f>
        <v>Nigeria</v>
      </c>
      <c r="E79" s="195" t="str">
        <f>'Core Indicators'!E79</f>
        <v>NGA</v>
      </c>
      <c r="F79" s="35">
        <f>'Core Indicators'!O79</f>
        <v>237708</v>
      </c>
      <c r="G79" s="35">
        <f>'Core Indicators'!W79</f>
        <v>35593000</v>
      </c>
      <c r="H79" s="35">
        <f>'Core Indicators'!AE79</f>
        <v>5600000</v>
      </c>
      <c r="I79" s="35">
        <f>'Core Indicators'!AM79</f>
        <v>446000</v>
      </c>
      <c r="J79" s="35" t="str">
        <f>'Core Indicators'!AU79</f>
        <v>x</v>
      </c>
      <c r="K79" s="35" t="str">
        <f>'Core Indicators'!BC79</f>
        <v>x</v>
      </c>
      <c r="L79" s="35">
        <f>'Core Indicators'!BK79</f>
        <v>2441</v>
      </c>
      <c r="M79" s="35">
        <f>'Core Indicators'!BS79</f>
        <v>500</v>
      </c>
      <c r="N79" s="35">
        <f>'Core Indicators'!CA79</f>
        <v>10500</v>
      </c>
      <c r="O79" s="35" t="e">
        <f>'Core Indicators'!CI79</f>
        <v>#N/A</v>
      </c>
      <c r="P79" s="35">
        <f>'Core Indicators'!CQ79</f>
        <v>49</v>
      </c>
      <c r="Q79" s="35">
        <f>'Core Indicators'!DG79</f>
        <v>29993000</v>
      </c>
      <c r="R79" s="35">
        <f>'Core Indicators'!DO79</f>
        <v>0</v>
      </c>
      <c r="S79" s="35">
        <f>'Core Indicators'!DW79</f>
        <v>5600000</v>
      </c>
      <c r="T79" s="35">
        <f>'Core Indicators'!EE79</f>
        <v>0</v>
      </c>
      <c r="U79" s="35">
        <f>'Core Indicators'!EM79</f>
        <v>0</v>
      </c>
      <c r="V79" s="35">
        <f>'Core Indicators'!FC79</f>
        <v>5</v>
      </c>
      <c r="W79" s="35" t="str">
        <f>'Core Indicators'!FK79</f>
        <v>x</v>
      </c>
      <c r="X79" s="35" t="str">
        <f>'Core Indicators'!FS79</f>
        <v>x</v>
      </c>
      <c r="Y79" s="35">
        <f>'Core Indicators'!GA79</f>
        <v>1</v>
      </c>
      <c r="Z79" s="35">
        <f>'Core Indicators'!GI79</f>
        <v>3</v>
      </c>
      <c r="AA79" s="35">
        <f>'Core Indicators'!GQ79</f>
        <v>0</v>
      </c>
      <c r="AB79" s="35">
        <f>'Core Indicators'!GY79</f>
        <v>3</v>
      </c>
      <c r="AC79" s="35">
        <f>'Core Indicators'!HG79</f>
        <v>2</v>
      </c>
      <c r="AD79" s="35">
        <f>'Core Indicators'!HO79</f>
        <v>2</v>
      </c>
      <c r="AE79" s="35">
        <f>'Core Indicators'!HW79</f>
        <v>2</v>
      </c>
      <c r="AF79" s="35">
        <f>'Core Indicators'!IE79</f>
        <v>1</v>
      </c>
      <c r="AG79" s="35">
        <f>'Core Indicators'!IM79</f>
        <v>3</v>
      </c>
    </row>
    <row r="80" spans="1:33" ht="20.100000000000001" customHeight="1" x14ac:dyDescent="0.25">
      <c r="A80" s="194" t="str">
        <f>'Core Indicators'!A:A</f>
        <v>Cameroonian Refugees in Nigeria</v>
      </c>
      <c r="B80" s="194" t="str">
        <f>'Core Indicators'!B:B</f>
        <v>International displacement</v>
      </c>
      <c r="C80" s="194" t="str">
        <f>'Core Indicators'!C80</f>
        <v>NGA008</v>
      </c>
      <c r="D80" s="194" t="str">
        <f>'Core Indicators'!D80</f>
        <v>Nigeria</v>
      </c>
      <c r="E80" s="194" t="str">
        <f>'Core Indicators'!E80</f>
        <v>NGA</v>
      </c>
      <c r="F80" s="36">
        <f>'Core Indicators'!O80</f>
        <v>108688</v>
      </c>
      <c r="G80" s="36">
        <f>'Core Indicators'!W80</f>
        <v>12675000</v>
      </c>
      <c r="H80" s="36">
        <f>'Core Indicators'!AE80</f>
        <v>67000</v>
      </c>
      <c r="I80" s="36">
        <f>'Core Indicators'!AM80</f>
        <v>67000</v>
      </c>
      <c r="J80" s="36" t="str">
        <f>'Core Indicators'!AU80</f>
        <v>x</v>
      </c>
      <c r="K80" s="36" t="str">
        <f>'Core Indicators'!BC80</f>
        <v>x</v>
      </c>
      <c r="L80" s="36">
        <f>'Core Indicators'!BK80</f>
        <v>0</v>
      </c>
      <c r="M80" s="36" t="str">
        <f>'Core Indicators'!BS80</f>
        <v>x</v>
      </c>
      <c r="N80" s="36" t="str">
        <f>'Core Indicators'!CA80</f>
        <v>x</v>
      </c>
      <c r="O80" s="36" t="e">
        <f>'Core Indicators'!CI80</f>
        <v>#N/A</v>
      </c>
      <c r="P80" s="36" t="str">
        <f>'Core Indicators'!CQ80</f>
        <v>x</v>
      </c>
      <c r="Q80" s="36">
        <f>'Core Indicators'!DG80</f>
        <v>12608000</v>
      </c>
      <c r="R80" s="36">
        <f>'Core Indicators'!DO80</f>
        <v>0</v>
      </c>
      <c r="S80" s="36">
        <f>'Core Indicators'!DW80</f>
        <v>67000</v>
      </c>
      <c r="T80" s="36">
        <f>'Core Indicators'!EE80</f>
        <v>0</v>
      </c>
      <c r="U80" s="36">
        <f>'Core Indicators'!EM80</f>
        <v>0</v>
      </c>
      <c r="V80" s="36">
        <f>'Core Indicators'!FC80</f>
        <v>2139</v>
      </c>
      <c r="W80" s="36" t="str">
        <f>'Core Indicators'!FK80</f>
        <v>x</v>
      </c>
      <c r="X80" s="36" t="str">
        <f>'Core Indicators'!FS80</f>
        <v>x</v>
      </c>
      <c r="Y80" s="36">
        <f>'Core Indicators'!GA80</f>
        <v>1</v>
      </c>
      <c r="Z80" s="36">
        <f>'Core Indicators'!GI80</f>
        <v>2</v>
      </c>
      <c r="AA80" s="36">
        <f>'Core Indicators'!GQ80</f>
        <v>0</v>
      </c>
      <c r="AB80" s="36">
        <f>'Core Indicators'!GY80</f>
        <v>3</v>
      </c>
      <c r="AC80" s="36">
        <f>'Core Indicators'!HG80</f>
        <v>0</v>
      </c>
      <c r="AD80" s="36">
        <f>'Core Indicators'!HO80</f>
        <v>1</v>
      </c>
      <c r="AE80" s="36">
        <f>'Core Indicators'!HW80</f>
        <v>0</v>
      </c>
      <c r="AF80" s="36">
        <f>'Core Indicators'!IE80</f>
        <v>1</v>
      </c>
      <c r="AG80" s="36">
        <f>'Core Indicators'!IM80</f>
        <v>3</v>
      </c>
    </row>
    <row r="81" spans="1:33" ht="20.100000000000001" customHeight="1" x14ac:dyDescent="0.25">
      <c r="A81" s="195" t="str">
        <f>'Core Indicators'!A:A</f>
        <v>Socioeconomic crisis in Nicaragua</v>
      </c>
      <c r="B81" s="195" t="str">
        <f>'Core Indicators'!B:B</f>
        <v>Political and economic crisis</v>
      </c>
      <c r="C81" s="195" t="str">
        <f>'Core Indicators'!C81</f>
        <v>NIC001</v>
      </c>
      <c r="D81" s="195" t="str">
        <f>'Core Indicators'!D81</f>
        <v>Nicaragua</v>
      </c>
      <c r="E81" s="195" t="str">
        <f>'Core Indicators'!E81</f>
        <v>NIC</v>
      </c>
      <c r="F81" s="35">
        <f>'Core Indicators'!O81</f>
        <v>120339.54</v>
      </c>
      <c r="G81" s="35">
        <f>'Core Indicators'!W81</f>
        <v>6444000</v>
      </c>
      <c r="H81" s="35">
        <f>'Core Indicators'!AE81</f>
        <v>417000</v>
      </c>
      <c r="I81" s="35">
        <f>'Core Indicators'!AM81</f>
        <v>102000</v>
      </c>
      <c r="J81" s="35" t="str">
        <f>'Core Indicators'!AU81</f>
        <v>x</v>
      </c>
      <c r="K81" s="35">
        <f>'Core Indicators'!BC81</f>
        <v>17631</v>
      </c>
      <c r="L81" s="35">
        <f>'Core Indicators'!BK81</f>
        <v>3</v>
      </c>
      <c r="M81" s="35">
        <f>'Core Indicators'!BS81</f>
        <v>0</v>
      </c>
      <c r="N81" s="35">
        <f>'Core Indicators'!CA81</f>
        <v>0</v>
      </c>
      <c r="O81" s="35" t="e">
        <f>'Core Indicators'!CI81</f>
        <v>#N/A</v>
      </c>
      <c r="P81" s="35">
        <f>'Core Indicators'!CQ81</f>
        <v>1214</v>
      </c>
      <c r="Q81" s="35" t="str">
        <f>'Core Indicators'!DG81</f>
        <v>x</v>
      </c>
      <c r="R81" s="35" t="str">
        <f>'Core Indicators'!DO81</f>
        <v>x</v>
      </c>
      <c r="S81" s="35" t="str">
        <f>'Core Indicators'!DW81</f>
        <v>x</v>
      </c>
      <c r="T81" s="35">
        <f>'Core Indicators'!EE81</f>
        <v>0</v>
      </c>
      <c r="U81" s="35">
        <f>'Core Indicators'!EM81</f>
        <v>0</v>
      </c>
      <c r="V81" s="35">
        <f>'Core Indicators'!FC81</f>
        <v>1</v>
      </c>
      <c r="W81" s="35">
        <f>'Core Indicators'!FK81</f>
        <v>0</v>
      </c>
      <c r="X81" s="35">
        <f>'Core Indicators'!FS81</f>
        <v>0</v>
      </c>
      <c r="Y81" s="35">
        <f>'Core Indicators'!GA81</f>
        <v>2</v>
      </c>
      <c r="Z81" s="35">
        <f>'Core Indicators'!GI81</f>
        <v>1</v>
      </c>
      <c r="AA81" s="35">
        <f>'Core Indicators'!GQ81</f>
        <v>2</v>
      </c>
      <c r="AB81" s="35">
        <f>'Core Indicators'!GY81</f>
        <v>0</v>
      </c>
      <c r="AC81" s="35">
        <f>'Core Indicators'!HG81</f>
        <v>2</v>
      </c>
      <c r="AD81" s="35">
        <f>'Core Indicators'!HO81</f>
        <v>2</v>
      </c>
      <c r="AE81" s="35">
        <f>'Core Indicators'!HW81</f>
        <v>0</v>
      </c>
      <c r="AF81" s="35">
        <f>'Core Indicators'!IE81</f>
        <v>0</v>
      </c>
      <c r="AG81" s="35">
        <f>'Core Indicators'!IM81</f>
        <v>3</v>
      </c>
    </row>
    <row r="82" spans="1:33" ht="20.100000000000001" customHeight="1" x14ac:dyDescent="0.25">
      <c r="A82" s="194" t="str">
        <f>'Core Indicators'!A:A</f>
        <v>Hurricane Eta and Iota in Nicaragua</v>
      </c>
      <c r="B82" s="194" t="str">
        <f>'Core Indicators'!B:B</f>
        <v>Tropical cyclone</v>
      </c>
      <c r="C82" s="194" t="str">
        <f>'Core Indicators'!C82</f>
        <v>NIC002</v>
      </c>
      <c r="D82" s="194" t="str">
        <f>'Core Indicators'!D82</f>
        <v>Nicaragua</v>
      </c>
      <c r="E82" s="194" t="str">
        <f>'Core Indicators'!E82</f>
        <v>NIC</v>
      </c>
      <c r="F82" s="36">
        <f>'Core Indicators'!O82</f>
        <v>92703</v>
      </c>
      <c r="G82" s="36">
        <f>'Core Indicators'!W82</f>
        <v>2661000</v>
      </c>
      <c r="H82" s="36">
        <f>'Core Indicators'!AE82</f>
        <v>1800000</v>
      </c>
      <c r="I82" s="36">
        <f>'Core Indicators'!AM82</f>
        <v>73000</v>
      </c>
      <c r="J82" s="36" t="str">
        <f>'Core Indicators'!AU82</f>
        <v>x</v>
      </c>
      <c r="K82" s="36" t="str">
        <f>'Core Indicators'!BC82</f>
        <v>x</v>
      </c>
      <c r="L82" s="36">
        <f>'Core Indicators'!BK82</f>
        <v>23</v>
      </c>
      <c r="M82" s="36">
        <f>'Core Indicators'!BS82</f>
        <v>8000</v>
      </c>
      <c r="N82" s="36">
        <f>'Core Indicators'!CA82</f>
        <v>5890</v>
      </c>
      <c r="O82" s="36" t="e">
        <f>'Core Indicators'!CI82</f>
        <v>#N/A</v>
      </c>
      <c r="P82" s="36" t="str">
        <f>'Core Indicators'!CQ82</f>
        <v>x</v>
      </c>
      <c r="Q82" s="36">
        <f>'Core Indicators'!DG82</f>
        <v>861000</v>
      </c>
      <c r="R82" s="36">
        <f>'Core Indicators'!DO82</f>
        <v>1727000</v>
      </c>
      <c r="S82" s="36">
        <f>'Core Indicators'!DW82</f>
        <v>73000</v>
      </c>
      <c r="T82" s="36">
        <f>'Core Indicators'!EE82</f>
        <v>0</v>
      </c>
      <c r="U82" s="36">
        <f>'Core Indicators'!EM82</f>
        <v>0</v>
      </c>
      <c r="V82" s="36">
        <f>'Core Indicators'!FC82</f>
        <v>3</v>
      </c>
      <c r="W82" s="36" t="e">
        <f>'Core Indicators'!FK82</f>
        <v>#N/A</v>
      </c>
      <c r="X82" s="36" t="e">
        <f>'Core Indicators'!FS82</f>
        <v>#N/A</v>
      </c>
      <c r="Y82" s="36">
        <f>'Core Indicators'!GA82</f>
        <v>2</v>
      </c>
      <c r="Z82" s="36">
        <f>'Core Indicators'!GI82</f>
        <v>1</v>
      </c>
      <c r="AA82" s="36">
        <f>'Core Indicators'!GQ82</f>
        <v>2</v>
      </c>
      <c r="AB82" s="36">
        <f>'Core Indicators'!GY82</f>
        <v>0</v>
      </c>
      <c r="AC82" s="36">
        <f>'Core Indicators'!HG82</f>
        <v>2</v>
      </c>
      <c r="AD82" s="36">
        <f>'Core Indicators'!HO82</f>
        <v>2</v>
      </c>
      <c r="AE82" s="36">
        <f>'Core Indicators'!HW82</f>
        <v>0</v>
      </c>
      <c r="AF82" s="36">
        <f>'Core Indicators'!IE82</f>
        <v>0</v>
      </c>
      <c r="AG82" s="36">
        <f>'Core Indicators'!IM82</f>
        <v>3</v>
      </c>
    </row>
    <row r="83" spans="1:33" ht="20.100000000000001" customHeight="1" x14ac:dyDescent="0.25">
      <c r="A83" s="195" t="str">
        <f>'Core Indicators'!A:A</f>
        <v>Complex crisis in Pakistan</v>
      </c>
      <c r="B83" s="195" t="str">
        <f>'Core Indicators'!B:B</f>
        <v>Complex crisis</v>
      </c>
      <c r="C83" s="195" t="str">
        <f>'Core Indicators'!C83</f>
        <v>PAK001</v>
      </c>
      <c r="D83" s="195" t="str">
        <f>'Core Indicators'!D83</f>
        <v>Pakistan</v>
      </c>
      <c r="E83" s="195" t="str">
        <f>'Core Indicators'!E83</f>
        <v>PAK</v>
      </c>
      <c r="F83" s="35">
        <f>'Core Indicators'!O83</f>
        <v>796100</v>
      </c>
      <c r="G83" s="35">
        <f>'Core Indicators'!W83</f>
        <v>225200000</v>
      </c>
      <c r="H83" s="35">
        <f>'Core Indicators'!AE83</f>
        <v>144769000</v>
      </c>
      <c r="I83" s="35">
        <f>'Core Indicators'!AM83</f>
        <v>21037000</v>
      </c>
      <c r="J83" s="35" t="str">
        <f>'Core Indicators'!AU83</f>
        <v>x</v>
      </c>
      <c r="K83" s="35" t="str">
        <f>'Core Indicators'!BC83</f>
        <v>x</v>
      </c>
      <c r="L83" s="35">
        <f>'Core Indicators'!BK83</f>
        <v>539</v>
      </c>
      <c r="M83" s="35" t="str">
        <f>'Core Indicators'!BS83</f>
        <v>x</v>
      </c>
      <c r="N83" s="35" t="str">
        <f>'Core Indicators'!CA83</f>
        <v>x</v>
      </c>
      <c r="O83" s="35" t="e">
        <f>'Core Indicators'!CI83</f>
        <v>#N/A</v>
      </c>
      <c r="P83" s="35" t="str">
        <f>'Core Indicators'!CQ83</f>
        <v>x</v>
      </c>
      <c r="Q83" s="35">
        <f>'Core Indicators'!DG83</f>
        <v>80431000</v>
      </c>
      <c r="R83" s="35">
        <f>'Core Indicators'!DO83</f>
        <v>133769000</v>
      </c>
      <c r="S83" s="35">
        <f>'Core Indicators'!DW83</f>
        <v>10443000</v>
      </c>
      <c r="T83" s="35">
        <f>'Core Indicators'!EE83</f>
        <v>557000</v>
      </c>
      <c r="U83" s="35">
        <f>'Core Indicators'!EM83</f>
        <v>0</v>
      </c>
      <c r="V83" s="35">
        <f>'Core Indicators'!FC83</f>
        <v>5</v>
      </c>
      <c r="W83" s="35" t="str">
        <f>'Core Indicators'!FK83</f>
        <v>x</v>
      </c>
      <c r="X83" s="35" t="str">
        <f>'Core Indicators'!FS83</f>
        <v>x</v>
      </c>
      <c r="Y83" s="35">
        <f>'Core Indicators'!GA83</f>
        <v>2</v>
      </c>
      <c r="Z83" s="35">
        <f>'Core Indicators'!GI83</f>
        <v>2</v>
      </c>
      <c r="AA83" s="35">
        <f>'Core Indicators'!GQ83</f>
        <v>2</v>
      </c>
      <c r="AB83" s="35">
        <f>'Core Indicators'!GY83</f>
        <v>2</v>
      </c>
      <c r="AC83" s="35">
        <f>'Core Indicators'!HG83</f>
        <v>0</v>
      </c>
      <c r="AD83" s="35">
        <f>'Core Indicators'!HO83</f>
        <v>2</v>
      </c>
      <c r="AE83" s="35">
        <f>'Core Indicators'!HW83</f>
        <v>2</v>
      </c>
      <c r="AF83" s="35">
        <f>'Core Indicators'!IE83</f>
        <v>1</v>
      </c>
      <c r="AG83" s="35">
        <f>'Core Indicators'!IM83</f>
        <v>1</v>
      </c>
    </row>
    <row r="84" spans="1:33" ht="20.100000000000001" customHeight="1" x14ac:dyDescent="0.25">
      <c r="A84" s="194" t="str">
        <f>'Core Indicators'!A:A</f>
        <v>Kashmir conflict in Pakistan</v>
      </c>
      <c r="B84" s="194" t="str">
        <f>'Core Indicators'!B:B</f>
        <v>Conflict</v>
      </c>
      <c r="C84" s="194" t="str">
        <f>'Core Indicators'!C84</f>
        <v>PAK004</v>
      </c>
      <c r="D84" s="194" t="str">
        <f>'Core Indicators'!D84</f>
        <v>Pakistan</v>
      </c>
      <c r="E84" s="194" t="str">
        <f>'Core Indicators'!E84</f>
        <v>PAK</v>
      </c>
      <c r="F84" s="36">
        <f>'Core Indicators'!O84</f>
        <v>13297</v>
      </c>
      <c r="G84" s="36">
        <f>'Core Indicators'!W84</f>
        <v>4450000</v>
      </c>
      <c r="H84" s="36" t="str">
        <f>'Core Indicators'!AE84</f>
        <v>x</v>
      </c>
      <c r="I84" s="36" t="str">
        <f>'Core Indicators'!AM84</f>
        <v>x</v>
      </c>
      <c r="J84" s="36" t="str">
        <f>'Core Indicators'!AU84</f>
        <v>x</v>
      </c>
      <c r="K84" s="36" t="str">
        <f>'Core Indicators'!BC84</f>
        <v>x</v>
      </c>
      <c r="L84" s="36">
        <f>'Core Indicators'!BK84</f>
        <v>14</v>
      </c>
      <c r="M84" s="36" t="str">
        <f>'Core Indicators'!BS84</f>
        <v>x</v>
      </c>
      <c r="N84" s="36" t="str">
        <f>'Core Indicators'!CA84</f>
        <v>x</v>
      </c>
      <c r="O84" s="36" t="e">
        <f>'Core Indicators'!CI84</f>
        <v>#N/A</v>
      </c>
      <c r="P84" s="36" t="str">
        <f>'Core Indicators'!CQ84</f>
        <v>x</v>
      </c>
      <c r="Q84" s="36" t="str">
        <f>'Core Indicators'!DG84</f>
        <v>x</v>
      </c>
      <c r="R84" s="36" t="str">
        <f>'Core Indicators'!DO84</f>
        <v>x</v>
      </c>
      <c r="S84" s="36" t="str">
        <f>'Core Indicators'!DW84</f>
        <v>x</v>
      </c>
      <c r="T84" s="36" t="str">
        <f>'Core Indicators'!EE84</f>
        <v>x</v>
      </c>
      <c r="U84" s="36" t="str">
        <f>'Core Indicators'!EM84</f>
        <v>x</v>
      </c>
      <c r="V84" s="36">
        <f>'Core Indicators'!FC84</f>
        <v>3</v>
      </c>
      <c r="W84" s="36" t="str">
        <f>'Core Indicators'!FK84</f>
        <v>x</v>
      </c>
      <c r="X84" s="36" t="str">
        <f>'Core Indicators'!FS84</f>
        <v>x</v>
      </c>
      <c r="Y84" s="36">
        <f>'Core Indicators'!GA84</f>
        <v>2</v>
      </c>
      <c r="Z84" s="36">
        <f>'Core Indicators'!GI84</f>
        <v>1</v>
      </c>
      <c r="AA84" s="36">
        <f>'Core Indicators'!GQ84</f>
        <v>1</v>
      </c>
      <c r="AB84" s="36">
        <f>'Core Indicators'!GY84</f>
        <v>2</v>
      </c>
      <c r="AC84" s="36">
        <f>'Core Indicators'!HG84</f>
        <v>0</v>
      </c>
      <c r="AD84" s="36">
        <f>'Core Indicators'!HO84</f>
        <v>2</v>
      </c>
      <c r="AE84" s="36">
        <f>'Core Indicators'!HW84</f>
        <v>0</v>
      </c>
      <c r="AF84" s="36">
        <f>'Core Indicators'!IE84</f>
        <v>1</v>
      </c>
      <c r="AG84" s="36">
        <f>'Core Indicators'!IM84</f>
        <v>1</v>
      </c>
    </row>
    <row r="85" spans="1:33" ht="20.100000000000001" customHeight="1" x14ac:dyDescent="0.25">
      <c r="A85" s="195" t="str">
        <f>'Core Indicators'!A:A</f>
        <v>Venezuela displacement in Peru</v>
      </c>
      <c r="B85" s="195" t="str">
        <f>'Core Indicators'!B:B</f>
        <v>International displacement</v>
      </c>
      <c r="C85" s="195" t="str">
        <f>'Core Indicators'!C85</f>
        <v>PER002</v>
      </c>
      <c r="D85" s="195" t="str">
        <f>'Core Indicators'!D85</f>
        <v>Peru</v>
      </c>
      <c r="E85" s="195" t="str">
        <f>'Core Indicators'!E85</f>
        <v>PER</v>
      </c>
      <c r="F85" s="35">
        <f>'Core Indicators'!O85</f>
        <v>178440</v>
      </c>
      <c r="G85" s="35">
        <f>'Core Indicators'!W85</f>
        <v>16328000</v>
      </c>
      <c r="H85" s="35">
        <f>'Core Indicators'!AE85</f>
        <v>1368000</v>
      </c>
      <c r="I85" s="35">
        <f>'Core Indicators'!AM85</f>
        <v>1100000</v>
      </c>
      <c r="J85" s="35" t="str">
        <f>'Core Indicators'!AU85</f>
        <v>x</v>
      </c>
      <c r="K85" s="35" t="str">
        <f>'Core Indicators'!BC85</f>
        <v>x</v>
      </c>
      <c r="L85" s="35">
        <f>'Core Indicators'!BK85</f>
        <v>3</v>
      </c>
      <c r="M85" s="35">
        <f>'Core Indicators'!BS85</f>
        <v>0</v>
      </c>
      <c r="N85" s="35">
        <f>'Core Indicators'!CA85</f>
        <v>0</v>
      </c>
      <c r="O85" s="35" t="e">
        <f>'Core Indicators'!CI85</f>
        <v>#N/A</v>
      </c>
      <c r="P85" s="35" t="str">
        <f>'Core Indicators'!CQ85</f>
        <v>x</v>
      </c>
      <c r="Q85" s="35">
        <f>'Core Indicators'!DG85</f>
        <v>13650000</v>
      </c>
      <c r="R85" s="35">
        <f>'Core Indicators'!DO85</f>
        <v>58000</v>
      </c>
      <c r="S85" s="35">
        <f>'Core Indicators'!DW85</f>
        <v>1310000</v>
      </c>
      <c r="T85" s="35">
        <f>'Core Indicators'!EE85</f>
        <v>0</v>
      </c>
      <c r="U85" s="35">
        <f>'Core Indicators'!EM85</f>
        <v>0</v>
      </c>
      <c r="V85" s="35">
        <f>'Core Indicators'!FC85</f>
        <v>2</v>
      </c>
      <c r="W85" s="35">
        <f>'Core Indicators'!FK85</f>
        <v>1</v>
      </c>
      <c r="X85" s="35">
        <f>'Core Indicators'!FS85</f>
        <v>0</v>
      </c>
      <c r="Y85" s="35">
        <f>'Core Indicators'!GA85</f>
        <v>0</v>
      </c>
      <c r="Z85" s="35">
        <f>'Core Indicators'!GI85</f>
        <v>0</v>
      </c>
      <c r="AA85" s="35">
        <f>'Core Indicators'!GQ85</f>
        <v>0</v>
      </c>
      <c r="AB85" s="35">
        <f>'Core Indicators'!GY85</f>
        <v>0</v>
      </c>
      <c r="AC85" s="35">
        <f>'Core Indicators'!HG85</f>
        <v>0</v>
      </c>
      <c r="AD85" s="35">
        <f>'Core Indicators'!HO85</f>
        <v>2</v>
      </c>
      <c r="AE85" s="35">
        <f>'Core Indicators'!HW85</f>
        <v>0</v>
      </c>
      <c r="AF85" s="35">
        <f>'Core Indicators'!IE85</f>
        <v>1</v>
      </c>
      <c r="AG85" s="35">
        <f>'Core Indicators'!IM85</f>
        <v>2</v>
      </c>
    </row>
    <row r="86" spans="1:33" ht="20.100000000000001" customHeight="1" x14ac:dyDescent="0.25">
      <c r="A86" s="194" t="str">
        <f>'Core Indicators'!A:A</f>
        <v>Mindanao conflict</v>
      </c>
      <c r="B86" s="194" t="str">
        <f>'Core Indicators'!B:B</f>
        <v>Conflict</v>
      </c>
      <c r="C86" s="194" t="str">
        <f>'Core Indicators'!C86</f>
        <v>PHL003</v>
      </c>
      <c r="D86" s="194" t="str">
        <f>'Core Indicators'!D86</f>
        <v>Philippines</v>
      </c>
      <c r="E86" s="194" t="str">
        <f>'Core Indicators'!E86</f>
        <v>PHL</v>
      </c>
      <c r="F86" s="36">
        <f>'Core Indicators'!O86</f>
        <v>138354</v>
      </c>
      <c r="G86" s="36">
        <f>'Core Indicators'!W86</f>
        <v>26252000</v>
      </c>
      <c r="H86" s="36">
        <f>'Core Indicators'!AE86</f>
        <v>136000</v>
      </c>
      <c r="I86" s="36">
        <f>'Core Indicators'!AM86</f>
        <v>136000</v>
      </c>
      <c r="J86" s="36" t="str">
        <f>'Core Indicators'!AU86</f>
        <v>x</v>
      </c>
      <c r="K86" s="36" t="str">
        <f>'Core Indicators'!BC86</f>
        <v>x</v>
      </c>
      <c r="L86" s="36">
        <f>'Core Indicators'!BK86</f>
        <v>2164</v>
      </c>
      <c r="M86" s="36" t="str">
        <f>'Core Indicators'!BS86</f>
        <v>x</v>
      </c>
      <c r="N86" s="36" t="str">
        <f>'Core Indicators'!CA86</f>
        <v>x</v>
      </c>
      <c r="O86" s="36" t="e">
        <f>'Core Indicators'!CI86</f>
        <v>#N/A</v>
      </c>
      <c r="P86" s="36" t="str">
        <f>'Core Indicators'!CQ86</f>
        <v>x</v>
      </c>
      <c r="Q86" s="36">
        <f>'Core Indicators'!DG86</f>
        <v>23905000</v>
      </c>
      <c r="R86" s="36">
        <f>'Core Indicators'!DO86</f>
        <v>0</v>
      </c>
      <c r="S86" s="36">
        <f>'Core Indicators'!DW86</f>
        <v>136000</v>
      </c>
      <c r="T86" s="36">
        <f>'Core Indicators'!EE86</f>
        <v>0</v>
      </c>
      <c r="U86" s="36">
        <f>'Core Indicators'!EM86</f>
        <v>0</v>
      </c>
      <c r="V86" s="36">
        <f>'Core Indicators'!FC86</f>
        <v>4</v>
      </c>
      <c r="W86" s="36" t="str">
        <f>'Core Indicators'!FK86</f>
        <v>x</v>
      </c>
      <c r="X86" s="36" t="str">
        <f>'Core Indicators'!FS86</f>
        <v>x</v>
      </c>
      <c r="Y86" s="36">
        <f>'Core Indicators'!GA86</f>
        <v>0</v>
      </c>
      <c r="Z86" s="36">
        <f>'Core Indicators'!GI86</f>
        <v>1</v>
      </c>
      <c r="AA86" s="36">
        <f>'Core Indicators'!GQ86</f>
        <v>0</v>
      </c>
      <c r="AB86" s="36">
        <f>'Core Indicators'!GY86</f>
        <v>0</v>
      </c>
      <c r="AC86" s="36">
        <f>'Core Indicators'!HG86</f>
        <v>0</v>
      </c>
      <c r="AD86" s="36">
        <f>'Core Indicators'!HO86</f>
        <v>1</v>
      </c>
      <c r="AE86" s="36">
        <f>'Core Indicators'!HW86</f>
        <v>2</v>
      </c>
      <c r="AF86" s="36">
        <f>'Core Indicators'!IE86</f>
        <v>1</v>
      </c>
      <c r="AG86" s="36">
        <f>'Core Indicators'!IM86</f>
        <v>2</v>
      </c>
    </row>
    <row r="87" spans="1:33" ht="20.100000000000001" customHeight="1" x14ac:dyDescent="0.25">
      <c r="A87" s="195" t="str">
        <f>'Core Indicators'!A:A</f>
        <v>Complex crisis in DPRK</v>
      </c>
      <c r="B87" s="195" t="str">
        <f>'Core Indicators'!B:B</f>
        <v>Complex crisis</v>
      </c>
      <c r="C87" s="195" t="str">
        <f>'Core Indicators'!C87</f>
        <v>PRK001</v>
      </c>
      <c r="D87" s="195" t="str">
        <f>'Core Indicators'!D87</f>
        <v>DPRK</v>
      </c>
      <c r="E87" s="195" t="str">
        <f>'Core Indicators'!E87</f>
        <v>PRK</v>
      </c>
      <c r="F87" s="35">
        <f>'Core Indicators'!O87</f>
        <v>120410</v>
      </c>
      <c r="G87" s="35">
        <f>'Core Indicators'!W87</f>
        <v>25666000</v>
      </c>
      <c r="H87" s="35">
        <f>'Core Indicators'!AE87</f>
        <v>25666000</v>
      </c>
      <c r="I87" s="35">
        <f>'Core Indicators'!AM87</f>
        <v>34000</v>
      </c>
      <c r="J87" s="35" t="str">
        <f>'Core Indicators'!AU87</f>
        <v>x</v>
      </c>
      <c r="K87" s="35" t="str">
        <f>'Core Indicators'!BC87</f>
        <v>x</v>
      </c>
      <c r="L87" s="35">
        <f>'Core Indicators'!BK87</f>
        <v>13</v>
      </c>
      <c r="M87" s="35" t="str">
        <f>'Core Indicators'!BS87</f>
        <v>x</v>
      </c>
      <c r="N87" s="35" t="str">
        <f>'Core Indicators'!CA87</f>
        <v>x</v>
      </c>
      <c r="O87" s="35" t="e">
        <f>'Core Indicators'!CI87</f>
        <v>#N/A</v>
      </c>
      <c r="P87" s="35" t="str">
        <f>'Core Indicators'!CQ87</f>
        <v>x</v>
      </c>
      <c r="Q87" s="35">
        <f>'Core Indicators'!DG87</f>
        <v>0</v>
      </c>
      <c r="R87" s="35">
        <f>'Core Indicators'!DO87</f>
        <v>15120000</v>
      </c>
      <c r="S87" s="35">
        <f>'Core Indicators'!DW87</f>
        <v>4970000</v>
      </c>
      <c r="T87" s="35">
        <f>'Core Indicators'!EE87</f>
        <v>5459000</v>
      </c>
      <c r="U87" s="35">
        <f>'Core Indicators'!EM87</f>
        <v>0</v>
      </c>
      <c r="V87" s="35">
        <f>'Core Indicators'!FC87</f>
        <v>1</v>
      </c>
      <c r="W87" s="35" t="str">
        <f>'Core Indicators'!FK87</f>
        <v>x</v>
      </c>
      <c r="X87" s="35" t="str">
        <f>'Core Indicators'!FS87</f>
        <v>x</v>
      </c>
      <c r="Y87" s="35">
        <f>'Core Indicators'!GA87</f>
        <v>2</v>
      </c>
      <c r="Z87" s="35">
        <f>'Core Indicators'!GI87</f>
        <v>2</v>
      </c>
      <c r="AA87" s="35">
        <f>'Core Indicators'!GQ87</f>
        <v>2</v>
      </c>
      <c r="AB87" s="35">
        <f>'Core Indicators'!GY87</f>
        <v>0</v>
      </c>
      <c r="AC87" s="35">
        <f>'Core Indicators'!HG87</f>
        <v>3</v>
      </c>
      <c r="AD87" s="35">
        <f>'Core Indicators'!HO87</f>
        <v>3</v>
      </c>
      <c r="AE87" s="35">
        <f>'Core Indicators'!HW87</f>
        <v>0</v>
      </c>
      <c r="AF87" s="35">
        <f>'Core Indicators'!IE87</f>
        <v>0</v>
      </c>
      <c r="AG87" s="35">
        <f>'Core Indicators'!IM87</f>
        <v>2</v>
      </c>
    </row>
    <row r="88" spans="1:33" ht="20.100000000000001" customHeight="1" x14ac:dyDescent="0.25">
      <c r="A88" s="194" t="str">
        <f>'Core Indicators'!A:A</f>
        <v>Conflict in Palestine</v>
      </c>
      <c r="B88" s="194" t="str">
        <f>'Core Indicators'!B:B</f>
        <v>Conflict</v>
      </c>
      <c r="C88" s="194" t="str">
        <f>'Core Indicators'!C88</f>
        <v>PSE002</v>
      </c>
      <c r="D88" s="194" t="str">
        <f>'Core Indicators'!D88</f>
        <v>Palestine</v>
      </c>
      <c r="E88" s="194" t="str">
        <f>'Core Indicators'!E88</f>
        <v>PSE</v>
      </c>
      <c r="F88" s="36">
        <f>'Core Indicators'!O88</f>
        <v>6020</v>
      </c>
      <c r="G88" s="36">
        <f>'Core Indicators'!W88</f>
        <v>5200000</v>
      </c>
      <c r="H88" s="36">
        <f>'Core Indicators'!AE88</f>
        <v>5200000</v>
      </c>
      <c r="I88" s="36">
        <f>'Core Indicators'!AM88</f>
        <v>6389000</v>
      </c>
      <c r="J88" s="36">
        <f>'Core Indicators'!AU88</f>
        <v>10781</v>
      </c>
      <c r="K88" s="36" t="str">
        <f>'Core Indicators'!BC88</f>
        <v>x</v>
      </c>
      <c r="L88" s="36">
        <f>'Core Indicators'!BK88</f>
        <v>299</v>
      </c>
      <c r="M88" s="36">
        <f>'Core Indicators'!BS88</f>
        <v>160000</v>
      </c>
      <c r="N88" s="36">
        <f>'Core Indicators'!CA88</f>
        <v>11422</v>
      </c>
      <c r="O88" s="36" t="e">
        <f>'Core Indicators'!CI88</f>
        <v>#N/A</v>
      </c>
      <c r="P88" s="36" t="str">
        <f>'Core Indicators'!CQ88</f>
        <v>x</v>
      </c>
      <c r="Q88" s="36">
        <f>'Core Indicators'!DG88</f>
        <v>0</v>
      </c>
      <c r="R88" s="36">
        <f>'Core Indicators'!DO88</f>
        <v>1400000</v>
      </c>
      <c r="S88" s="36">
        <f>'Core Indicators'!DW88</f>
        <v>957000</v>
      </c>
      <c r="T88" s="36">
        <f>'Core Indicators'!EE88</f>
        <v>1435000</v>
      </c>
      <c r="U88" s="36">
        <f>'Core Indicators'!EM88</f>
        <v>1408000</v>
      </c>
      <c r="V88" s="36">
        <f>'Core Indicators'!FC88</f>
        <v>4</v>
      </c>
      <c r="W88" s="36" t="str">
        <f>'Core Indicators'!FK88</f>
        <v>x</v>
      </c>
      <c r="X88" s="36">
        <f>'Core Indicators'!FS88</f>
        <v>4950000</v>
      </c>
      <c r="Y88" s="36">
        <f>'Core Indicators'!GA88</f>
        <v>2</v>
      </c>
      <c r="Z88" s="36">
        <f>'Core Indicators'!GI88</f>
        <v>3</v>
      </c>
      <c r="AA88" s="36">
        <f>'Core Indicators'!GQ88</f>
        <v>3</v>
      </c>
      <c r="AB88" s="36">
        <f>'Core Indicators'!GY88</f>
        <v>0</v>
      </c>
      <c r="AC88" s="36">
        <f>'Core Indicators'!HG88</f>
        <v>3</v>
      </c>
      <c r="AD88" s="36">
        <f>'Core Indicators'!HO88</f>
        <v>3</v>
      </c>
      <c r="AE88" s="36">
        <f>'Core Indicators'!HW88</f>
        <v>2</v>
      </c>
      <c r="AF88" s="36">
        <f>'Core Indicators'!IE88</f>
        <v>2</v>
      </c>
      <c r="AG88" s="36">
        <f>'Core Indicators'!IM88</f>
        <v>3</v>
      </c>
    </row>
    <row r="89" spans="1:33" ht="20.100000000000001" customHeight="1" x14ac:dyDescent="0.25">
      <c r="A89" s="195" t="str">
        <f>'Core Indicators'!A:A</f>
        <v>Regional Boko Haram Crisis</v>
      </c>
      <c r="B89" s="195" t="str">
        <f>'Core Indicators'!B:B</f>
        <v>Regional crisis</v>
      </c>
      <c r="C89" s="195" t="str">
        <f>'Core Indicators'!C89</f>
        <v>REG001</v>
      </c>
      <c r="D89" s="195" t="str">
        <f>'Core Indicators'!D89</f>
        <v>Nigeria,Niger,Chad,Cameroon</v>
      </c>
      <c r="E89" s="195" t="str">
        <f>'Core Indicators'!E89</f>
        <v>NGA,NER,TCD,CMR</v>
      </c>
      <c r="F89" s="35">
        <f>'Core Indicators'!O89</f>
        <v>369002</v>
      </c>
      <c r="G89" s="35">
        <f>'Core Indicators'!W89</f>
        <v>19217000</v>
      </c>
      <c r="H89" s="35">
        <f>'Core Indicators'!AE89</f>
        <v>13183000</v>
      </c>
      <c r="I89" s="35">
        <f>'Core Indicators'!AM89</f>
        <v>5158000</v>
      </c>
      <c r="J89" s="35" t="str">
        <f>'Core Indicators'!AU89</f>
        <v>x</v>
      </c>
      <c r="K89" s="35" t="str">
        <f>'Core Indicators'!BC89</f>
        <v>x</v>
      </c>
      <c r="L89" s="35">
        <f>'Core Indicators'!BK89</f>
        <v>1833</v>
      </c>
      <c r="M89" s="35">
        <f>'Core Indicators'!BS89</f>
        <v>0</v>
      </c>
      <c r="N89" s="35">
        <f>'Core Indicators'!CA89</f>
        <v>4300</v>
      </c>
      <c r="O89" s="35" t="e">
        <f>'Core Indicators'!CI89</f>
        <v>#N/A</v>
      </c>
      <c r="P89" s="35">
        <f>'Core Indicators'!CQ89</f>
        <v>5200000</v>
      </c>
      <c r="Q89" s="35">
        <f>'Core Indicators'!DG89</f>
        <v>6035000</v>
      </c>
      <c r="R89" s="35">
        <f>'Core Indicators'!DO89</f>
        <v>4223000</v>
      </c>
      <c r="S89" s="35">
        <f>'Core Indicators'!DW89</f>
        <v>4636000</v>
      </c>
      <c r="T89" s="35">
        <f>'Core Indicators'!EE89</f>
        <v>4201000</v>
      </c>
      <c r="U89" s="35">
        <f>'Core Indicators'!EM89</f>
        <v>122000</v>
      </c>
      <c r="V89" s="35">
        <f>'Core Indicators'!FC89</f>
        <v>5</v>
      </c>
      <c r="W89" s="35" t="str">
        <f>'Core Indicators'!FK89</f>
        <v>x</v>
      </c>
      <c r="X89" s="35">
        <f>'Core Indicators'!FS89</f>
        <v>800000</v>
      </c>
      <c r="Y89" s="35">
        <f>'Core Indicators'!GA89</f>
        <v>1</v>
      </c>
      <c r="Z89" s="35">
        <f>'Core Indicators'!GI89</f>
        <v>3</v>
      </c>
      <c r="AA89" s="35">
        <f>'Core Indicators'!GQ89</f>
        <v>3</v>
      </c>
      <c r="AB89" s="35">
        <f>'Core Indicators'!GY89</f>
        <v>1</v>
      </c>
      <c r="AC89" s="35">
        <f>'Core Indicators'!HG89</f>
        <v>2</v>
      </c>
      <c r="AD89" s="35">
        <f>'Core Indicators'!HO89</f>
        <v>3</v>
      </c>
      <c r="AE89" s="35">
        <f>'Core Indicators'!HW89</f>
        <v>3</v>
      </c>
      <c r="AF89" s="35">
        <f>'Core Indicators'!IE89</f>
        <v>2</v>
      </c>
      <c r="AG89" s="35">
        <f>'Core Indicators'!IM89</f>
        <v>3</v>
      </c>
    </row>
    <row r="90" spans="1:33" ht="20.100000000000001" customHeight="1" x14ac:dyDescent="0.25">
      <c r="A90" s="194" t="str">
        <f>'Core Indicators'!A:A</f>
        <v>Venezuela Regional Crisis</v>
      </c>
      <c r="B90" s="194" t="str">
        <f>'Core Indicators'!B:B</f>
        <v>Regional crisis</v>
      </c>
      <c r="C90" s="194" t="str">
        <f>'Core Indicators'!C90</f>
        <v>REG002</v>
      </c>
      <c r="D90" s="194" t="str">
        <f>'Core Indicators'!D90</f>
        <v>Venezuela,Brazil,Colombia,Ecuador,Peru,Trinidad and Tobago</v>
      </c>
      <c r="E90" s="194" t="str">
        <f>'Core Indicators'!E90</f>
        <v>VEN,BRA,COL,ECU,PER,TTO</v>
      </c>
      <c r="F90" s="36">
        <f>'Core Indicators'!O90</f>
        <v>1458646</v>
      </c>
      <c r="G90" s="36">
        <f>'Core Indicators'!W90</f>
        <v>73069000</v>
      </c>
      <c r="H90" s="36">
        <f>'Core Indicators'!AE90</f>
        <v>35266000</v>
      </c>
      <c r="I90" s="36">
        <f>'Core Indicators'!AM90</f>
        <v>5443000</v>
      </c>
      <c r="J90" s="36" t="str">
        <f>'Core Indicators'!AU90</f>
        <v>x</v>
      </c>
      <c r="K90" s="36" t="str">
        <f>'Core Indicators'!BC90</f>
        <v>x</v>
      </c>
      <c r="L90" s="36" t="str">
        <f>'Core Indicators'!BK90</f>
        <v>x</v>
      </c>
      <c r="M90" s="36">
        <f>'Core Indicators'!BS90</f>
        <v>0</v>
      </c>
      <c r="N90" s="36">
        <f>'Core Indicators'!CA90</f>
        <v>0</v>
      </c>
      <c r="O90" s="36" t="e">
        <f>'Core Indicators'!CI90</f>
        <v>#N/A</v>
      </c>
      <c r="P90" s="36" t="str">
        <f>'Core Indicators'!CQ90</f>
        <v>x</v>
      </c>
      <c r="Q90" s="36">
        <f>'Core Indicators'!DG90</f>
        <v>39506000</v>
      </c>
      <c r="R90" s="36">
        <f>'Core Indicators'!DO90</f>
        <v>13009000</v>
      </c>
      <c r="S90" s="36">
        <f>'Core Indicators'!DW90</f>
        <v>20392000</v>
      </c>
      <c r="T90" s="36">
        <f>'Core Indicators'!EE90</f>
        <v>162000</v>
      </c>
      <c r="U90" s="36">
        <f>'Core Indicators'!EM90</f>
        <v>0</v>
      </c>
      <c r="V90" s="36">
        <f>'Core Indicators'!FC90</f>
        <v>4</v>
      </c>
      <c r="W90" s="36" t="str">
        <f>'Core Indicators'!FK90</f>
        <v>x</v>
      </c>
      <c r="X90" s="36" t="str">
        <f>'Core Indicators'!FS90</f>
        <v>x</v>
      </c>
      <c r="Y90" s="36">
        <f>'Core Indicators'!GA90</f>
        <v>0</v>
      </c>
      <c r="Z90" s="36">
        <f>'Core Indicators'!GI90</f>
        <v>2</v>
      </c>
      <c r="AA90" s="36">
        <f>'Core Indicators'!GQ90</f>
        <v>0</v>
      </c>
      <c r="AB90" s="36">
        <f>'Core Indicators'!GY90</f>
        <v>2</v>
      </c>
      <c r="AC90" s="36">
        <f>'Core Indicators'!HG90</f>
        <v>0</v>
      </c>
      <c r="AD90" s="36">
        <f>'Core Indicators'!HO90</f>
        <v>3</v>
      </c>
      <c r="AE90" s="36">
        <f>'Core Indicators'!HW90</f>
        <v>1</v>
      </c>
      <c r="AF90" s="36">
        <f>'Core Indicators'!IE90</f>
        <v>2</v>
      </c>
      <c r="AG90" s="36">
        <f>'Core Indicators'!IM90</f>
        <v>3</v>
      </c>
    </row>
    <row r="91" spans="1:33" ht="20.100000000000001" customHeight="1" x14ac:dyDescent="0.25">
      <c r="A91" s="195" t="str">
        <f>'Core Indicators'!A:A</f>
        <v>Regional Kashmir conflict</v>
      </c>
      <c r="B91" s="195" t="str">
        <f>'Core Indicators'!B:B</f>
        <v>Regional crisis</v>
      </c>
      <c r="C91" s="195" t="str">
        <f>'Core Indicators'!C91</f>
        <v>REG003</v>
      </c>
      <c r="D91" s="195" t="str">
        <f>'Core Indicators'!D91</f>
        <v>India,Pakistan</v>
      </c>
      <c r="E91" s="195" t="str">
        <f>'Core Indicators'!E91</f>
        <v>IND,PAK</v>
      </c>
      <c r="F91" s="35">
        <f>'Core Indicators'!O91</f>
        <v>235533</v>
      </c>
      <c r="G91" s="35">
        <f>'Core Indicators'!W91</f>
        <v>16991000</v>
      </c>
      <c r="H91" s="35">
        <f>'Core Indicators'!AE91</f>
        <v>16991000</v>
      </c>
      <c r="I91" s="35" t="str">
        <f>'Core Indicators'!AM91</f>
        <v>x</v>
      </c>
      <c r="J91" s="35" t="str">
        <f>'Core Indicators'!AU91</f>
        <v>x</v>
      </c>
      <c r="K91" s="35" t="str">
        <f>'Core Indicators'!BC91</f>
        <v>x</v>
      </c>
      <c r="L91" s="35">
        <f>'Core Indicators'!BK91</f>
        <v>533</v>
      </c>
      <c r="M91" s="35" t="str">
        <f>'Core Indicators'!BS91</f>
        <v>x</v>
      </c>
      <c r="N91" s="35" t="str">
        <f>'Core Indicators'!CA91</f>
        <v>x</v>
      </c>
      <c r="O91" s="35" t="e">
        <f>'Core Indicators'!CI91</f>
        <v>#N/A</v>
      </c>
      <c r="P91" s="35" t="str">
        <f>'Core Indicators'!CQ91</f>
        <v>x</v>
      </c>
      <c r="Q91" s="35" t="str">
        <f>'Core Indicators'!DG91</f>
        <v>x</v>
      </c>
      <c r="R91" s="35" t="str">
        <f>'Core Indicators'!DO91</f>
        <v>x</v>
      </c>
      <c r="S91" s="35" t="str">
        <f>'Core Indicators'!DW91</f>
        <v>x</v>
      </c>
      <c r="T91" s="35" t="str">
        <f>'Core Indicators'!EE91</f>
        <v>x</v>
      </c>
      <c r="U91" s="35" t="str">
        <f>'Core Indicators'!EM91</f>
        <v>x</v>
      </c>
      <c r="V91" s="35">
        <f>'Core Indicators'!FC91</f>
        <v>3</v>
      </c>
      <c r="W91" s="35" t="str">
        <f>'Core Indicators'!FK91</f>
        <v>x</v>
      </c>
      <c r="X91" s="35" t="str">
        <f>'Core Indicators'!FS91</f>
        <v>x</v>
      </c>
      <c r="Y91" s="35">
        <f>'Core Indicators'!GA91</f>
        <v>2</v>
      </c>
      <c r="Z91" s="35">
        <f>'Core Indicators'!GI91</f>
        <v>1</v>
      </c>
      <c r="AA91" s="35">
        <f>'Core Indicators'!GQ91</f>
        <v>2</v>
      </c>
      <c r="AB91" s="35">
        <f>'Core Indicators'!GY91</f>
        <v>2</v>
      </c>
      <c r="AC91" s="35">
        <f>'Core Indicators'!HG91</f>
        <v>0</v>
      </c>
      <c r="AD91" s="35">
        <f>'Core Indicators'!HO91</f>
        <v>2</v>
      </c>
      <c r="AE91" s="35">
        <f>'Core Indicators'!HW91</f>
        <v>0</v>
      </c>
      <c r="AF91" s="35">
        <f>'Core Indicators'!IE91</f>
        <v>1</v>
      </c>
      <c r="AG91" s="35">
        <f>'Core Indicators'!IM91</f>
        <v>3</v>
      </c>
    </row>
    <row r="92" spans="1:33" ht="20.100000000000001" customHeight="1" x14ac:dyDescent="0.25">
      <c r="A92" s="194" t="str">
        <f>'Core Indicators'!A:A</f>
        <v>Syrian Regional Crisis</v>
      </c>
      <c r="B92" s="194" t="str">
        <f>'Core Indicators'!B:B</f>
        <v>Regional crisis</v>
      </c>
      <c r="C92" s="194" t="str">
        <f>'Core Indicators'!C92</f>
        <v>REG004</v>
      </c>
      <c r="D92" s="194" t="str">
        <f>'Core Indicators'!D92</f>
        <v>Syria,Turkey,Iraq,Egypt,Jordan,Lebanon</v>
      </c>
      <c r="E92" s="194" t="str">
        <f>'Core Indicators'!E92</f>
        <v>SYR,TUR,IRQ,EGY,JOR,LBN</v>
      </c>
      <c r="F92" s="36">
        <f>'Core Indicators'!O92</f>
        <v>499587</v>
      </c>
      <c r="G92" s="36">
        <f>'Core Indicators'!W92</f>
        <v>97661000</v>
      </c>
      <c r="H92" s="36">
        <f>'Core Indicators'!AE92</f>
        <v>30239000</v>
      </c>
      <c r="I92" s="36">
        <f>'Core Indicators'!AM92</f>
        <v>22786000</v>
      </c>
      <c r="J92" s="36" t="str">
        <f>'Core Indicators'!AU92</f>
        <v>x</v>
      </c>
      <c r="K92" s="36" t="str">
        <f>'Core Indicators'!BC92</f>
        <v>x</v>
      </c>
      <c r="L92" s="36">
        <f>'Core Indicators'!BK92</f>
        <v>3043</v>
      </c>
      <c r="M92" s="36" t="str">
        <f>'Core Indicators'!BS92</f>
        <v>x</v>
      </c>
      <c r="N92" s="36" t="str">
        <f>'Core Indicators'!CA92</f>
        <v>x</v>
      </c>
      <c r="O92" s="36" t="e">
        <f>'Core Indicators'!CI92</f>
        <v>#N/A</v>
      </c>
      <c r="P92" s="36" t="str">
        <f>'Core Indicators'!CQ92</f>
        <v>x</v>
      </c>
      <c r="Q92" s="36">
        <f>'Core Indicators'!DG92</f>
        <v>67422000</v>
      </c>
      <c r="R92" s="36">
        <f>'Core Indicators'!DO92</f>
        <v>9123000</v>
      </c>
      <c r="S92" s="36">
        <f>'Core Indicators'!DW92</f>
        <v>4868000</v>
      </c>
      <c r="T92" s="36">
        <f>'Core Indicators'!EE92</f>
        <v>10178000</v>
      </c>
      <c r="U92" s="36">
        <f>'Core Indicators'!EM92</f>
        <v>6070000</v>
      </c>
      <c r="V92" s="36">
        <f>'Core Indicators'!FC92</f>
        <v>5</v>
      </c>
      <c r="W92" s="36" t="e">
        <f>'Core Indicators'!FK92</f>
        <v>#N/A</v>
      </c>
      <c r="X92" s="36" t="str">
        <f>'Core Indicators'!FS92</f>
        <v>x</v>
      </c>
      <c r="Y92" s="36">
        <f>'Core Indicators'!GA92</f>
        <v>1</v>
      </c>
      <c r="Z92" s="36">
        <f>'Core Indicators'!GI92</f>
        <v>3</v>
      </c>
      <c r="AA92" s="36">
        <f>'Core Indicators'!GQ92</f>
        <v>2</v>
      </c>
      <c r="AB92" s="36">
        <f>'Core Indicators'!GY92</f>
        <v>3</v>
      </c>
      <c r="AC92" s="36">
        <f>'Core Indicators'!HG92</f>
        <v>3</v>
      </c>
      <c r="AD92" s="36">
        <f>'Core Indicators'!HO92</f>
        <v>3</v>
      </c>
      <c r="AE92" s="36">
        <f>'Core Indicators'!HW92</f>
        <v>3</v>
      </c>
      <c r="AF92" s="36">
        <f>'Core Indicators'!IE92</f>
        <v>3</v>
      </c>
      <c r="AG92" s="36">
        <f>'Core Indicators'!IM92</f>
        <v>3</v>
      </c>
    </row>
    <row r="93" spans="1:33" ht="20.100000000000001" customHeight="1" x14ac:dyDescent="0.25">
      <c r="A93" s="195" t="str">
        <f>'Core Indicators'!A:A</f>
        <v xml:space="preserve">Eastern Mediterranean Route </v>
      </c>
      <c r="B93" s="195" t="str">
        <f>'Core Indicators'!B:B</f>
        <v>Regional crisis</v>
      </c>
      <c r="C93" s="195" t="str">
        <f>'Core Indicators'!C93</f>
        <v>REG006</v>
      </c>
      <c r="D93" s="195" t="str">
        <f>'Core Indicators'!D93</f>
        <v>Turkey,Greece</v>
      </c>
      <c r="E93" s="195" t="str">
        <f>'Core Indicators'!E93</f>
        <v>TUR,GRC</v>
      </c>
      <c r="F93" s="35" t="str">
        <f>'Core Indicators'!O93</f>
        <v>x</v>
      </c>
      <c r="G93" s="35" t="str">
        <f>'Core Indicators'!W93</f>
        <v>x</v>
      </c>
      <c r="H93" s="35" t="str">
        <f>'Core Indicators'!AE93</f>
        <v>x</v>
      </c>
      <c r="I93" s="35" t="str">
        <f>'Core Indicators'!AM93</f>
        <v>x</v>
      </c>
      <c r="J93" s="35" t="str">
        <f>'Core Indicators'!AU93</f>
        <v>x</v>
      </c>
      <c r="K93" s="35" t="str">
        <f>'Core Indicators'!BC93</f>
        <v>x</v>
      </c>
      <c r="L93" s="35">
        <f>'Core Indicators'!BK93</f>
        <v>54</v>
      </c>
      <c r="M93" s="35" t="str">
        <f>'Core Indicators'!BS93</f>
        <v>x</v>
      </c>
      <c r="N93" s="35" t="str">
        <f>'Core Indicators'!CA93</f>
        <v>x</v>
      </c>
      <c r="O93" s="35" t="e">
        <f>'Core Indicators'!CI93</f>
        <v>#N/A</v>
      </c>
      <c r="P93" s="35" t="str">
        <f>'Core Indicators'!CQ93</f>
        <v>x</v>
      </c>
      <c r="Q93" s="35" t="str">
        <f>'Core Indicators'!DG93</f>
        <v>x</v>
      </c>
      <c r="R93" s="35" t="str">
        <f>'Core Indicators'!DO93</f>
        <v>x</v>
      </c>
      <c r="S93" s="35" t="str">
        <f>'Core Indicators'!DW93</f>
        <v>x</v>
      </c>
      <c r="T93" s="35" t="str">
        <f>'Core Indicators'!EE93</f>
        <v>x</v>
      </c>
      <c r="U93" s="35" t="str">
        <f>'Core Indicators'!EM93</f>
        <v>x</v>
      </c>
      <c r="V93" s="35">
        <f>'Core Indicators'!FC93</f>
        <v>2</v>
      </c>
      <c r="W93" s="35" t="str">
        <f>'Core Indicators'!FK93</f>
        <v>x</v>
      </c>
      <c r="X93" s="35" t="str">
        <f>'Core Indicators'!FS93</f>
        <v>x</v>
      </c>
      <c r="Y93" s="35">
        <f>'Core Indicators'!GA93</f>
        <v>1</v>
      </c>
      <c r="Z93" s="35">
        <f>'Core Indicators'!GI93</f>
        <v>0</v>
      </c>
      <c r="AA93" s="35">
        <f>'Core Indicators'!GQ93</f>
        <v>2</v>
      </c>
      <c r="AB93" s="35">
        <f>'Core Indicators'!GY93</f>
        <v>0</v>
      </c>
      <c r="AC93" s="35">
        <f>'Core Indicators'!HG93</f>
        <v>2</v>
      </c>
      <c r="AD93" s="35">
        <f>'Core Indicators'!HO93</f>
        <v>3</v>
      </c>
      <c r="AE93" s="35">
        <f>'Core Indicators'!HW93</f>
        <v>1</v>
      </c>
      <c r="AF93" s="35">
        <f>'Core Indicators'!IE93</f>
        <v>3</v>
      </c>
      <c r="AG93" s="35">
        <f>'Core Indicators'!IM93</f>
        <v>0</v>
      </c>
    </row>
    <row r="94" spans="1:33" ht="20.100000000000001" customHeight="1" x14ac:dyDescent="0.25">
      <c r="A94" s="194" t="str">
        <f>'Core Indicators'!A:A</f>
        <v>Central Mediterranean Route</v>
      </c>
      <c r="B94" s="194" t="str">
        <f>'Core Indicators'!B:B</f>
        <v>Regional crisis</v>
      </c>
      <c r="C94" s="194" t="str">
        <f>'Core Indicators'!C94</f>
        <v>REG007</v>
      </c>
      <c r="D94" s="194" t="str">
        <f>'Core Indicators'!D94</f>
        <v>Algeria,Tunisia,Libya,Italy</v>
      </c>
      <c r="E94" s="194" t="str">
        <f>'Core Indicators'!E94</f>
        <v>DZA,TUN,LBY,ITA</v>
      </c>
      <c r="F94" s="36" t="str">
        <f>'Core Indicators'!O94</f>
        <v>x</v>
      </c>
      <c r="G94" s="36" t="str">
        <f>'Core Indicators'!W94</f>
        <v>x</v>
      </c>
      <c r="H94" s="36" t="str">
        <f>'Core Indicators'!AE94</f>
        <v>x</v>
      </c>
      <c r="I94" s="36" t="str">
        <f>'Core Indicators'!AM94</f>
        <v>x</v>
      </c>
      <c r="J94" s="36" t="str">
        <f>'Core Indicators'!AU94</f>
        <v>x</v>
      </c>
      <c r="K94" s="36" t="str">
        <f>'Core Indicators'!BC94</f>
        <v>x</v>
      </c>
      <c r="L94" s="36">
        <f>'Core Indicators'!BK94</f>
        <v>604</v>
      </c>
      <c r="M94" s="36" t="str">
        <f>'Core Indicators'!BS94</f>
        <v>x</v>
      </c>
      <c r="N94" s="36" t="str">
        <f>'Core Indicators'!CA94</f>
        <v>x</v>
      </c>
      <c r="O94" s="36" t="e">
        <f>'Core Indicators'!CI94</f>
        <v>#N/A</v>
      </c>
      <c r="P94" s="36" t="str">
        <f>'Core Indicators'!CQ94</f>
        <v>x</v>
      </c>
      <c r="Q94" s="36" t="str">
        <f>'Core Indicators'!DG94</f>
        <v>x</v>
      </c>
      <c r="R94" s="36" t="str">
        <f>'Core Indicators'!DO94</f>
        <v>x</v>
      </c>
      <c r="S94" s="36" t="str">
        <f>'Core Indicators'!DW94</f>
        <v>x</v>
      </c>
      <c r="T94" s="36" t="str">
        <f>'Core Indicators'!EE94</f>
        <v>x</v>
      </c>
      <c r="U94" s="36" t="str">
        <f>'Core Indicators'!EM94</f>
        <v>x</v>
      </c>
      <c r="V94" s="36">
        <f>'Core Indicators'!FC94</f>
        <v>2</v>
      </c>
      <c r="W94" s="36" t="str">
        <f>'Core Indicators'!FK94</f>
        <v>x</v>
      </c>
      <c r="X94" s="36" t="str">
        <f>'Core Indicators'!FS94</f>
        <v>x</v>
      </c>
      <c r="Y94" s="36">
        <f>'Core Indicators'!GA94</f>
        <v>1</v>
      </c>
      <c r="Z94" s="36">
        <f>'Core Indicators'!GI94</f>
        <v>3</v>
      </c>
      <c r="AA94" s="36">
        <f>'Core Indicators'!GQ94</f>
        <v>1</v>
      </c>
      <c r="AB94" s="36">
        <f>'Core Indicators'!GY94</f>
        <v>0</v>
      </c>
      <c r="AC94" s="36">
        <f>'Core Indicators'!HG94</f>
        <v>2</v>
      </c>
      <c r="AD94" s="36">
        <f>'Core Indicators'!HO94</f>
        <v>3</v>
      </c>
      <c r="AE94" s="36">
        <f>'Core Indicators'!HW94</f>
        <v>1</v>
      </c>
      <c r="AF94" s="36">
        <f>'Core Indicators'!IE94</f>
        <v>1</v>
      </c>
      <c r="AG94" s="36">
        <f>'Core Indicators'!IM94</f>
        <v>3</v>
      </c>
    </row>
    <row r="95" spans="1:33" ht="20.100000000000001" customHeight="1" x14ac:dyDescent="0.25">
      <c r="A95" s="195" t="str">
        <f>'Core Indicators'!A:A</f>
        <v>Western Mediterranean Route</v>
      </c>
      <c r="B95" s="195" t="str">
        <f>'Core Indicators'!B:B</f>
        <v>Regional crisis</v>
      </c>
      <c r="C95" s="195" t="str">
        <f>'Core Indicators'!C95</f>
        <v>REG008</v>
      </c>
      <c r="D95" s="195" t="str">
        <f>'Core Indicators'!D95</f>
        <v>Algeria,Morocco,Spain</v>
      </c>
      <c r="E95" s="195" t="str">
        <f>'Core Indicators'!E95</f>
        <v>DZA,MAR,ESP</v>
      </c>
      <c r="F95" s="35" t="str">
        <f>'Core Indicators'!O95</f>
        <v>x</v>
      </c>
      <c r="G95" s="35" t="str">
        <f>'Core Indicators'!W95</f>
        <v>x</v>
      </c>
      <c r="H95" s="35" t="str">
        <f>'Core Indicators'!AE95</f>
        <v>x</v>
      </c>
      <c r="I95" s="35" t="str">
        <f>'Core Indicators'!AM95</f>
        <v>x</v>
      </c>
      <c r="J95" s="35" t="str">
        <f>'Core Indicators'!AU95</f>
        <v>x</v>
      </c>
      <c r="K95" s="35" t="str">
        <f>'Core Indicators'!BC95</f>
        <v>x</v>
      </c>
      <c r="L95" s="35">
        <f>'Core Indicators'!BK95</f>
        <v>161</v>
      </c>
      <c r="M95" s="35" t="str">
        <f>'Core Indicators'!BS95</f>
        <v>x</v>
      </c>
      <c r="N95" s="35" t="str">
        <f>'Core Indicators'!CA95</f>
        <v>x</v>
      </c>
      <c r="O95" s="35" t="e">
        <f>'Core Indicators'!CI95</f>
        <v>#N/A</v>
      </c>
      <c r="P95" s="35" t="str">
        <f>'Core Indicators'!CQ95</f>
        <v>x</v>
      </c>
      <c r="Q95" s="35" t="str">
        <f>'Core Indicators'!DG95</f>
        <v>x</v>
      </c>
      <c r="R95" s="35" t="str">
        <f>'Core Indicators'!DO95</f>
        <v>x</v>
      </c>
      <c r="S95" s="35" t="str">
        <f>'Core Indicators'!DW95</f>
        <v>x</v>
      </c>
      <c r="T95" s="35" t="str">
        <f>'Core Indicators'!EE95</f>
        <v>x</v>
      </c>
      <c r="U95" s="35" t="str">
        <f>'Core Indicators'!EM95</f>
        <v>x</v>
      </c>
      <c r="V95" s="35">
        <f>'Core Indicators'!FC95</f>
        <v>2</v>
      </c>
      <c r="W95" s="35" t="str">
        <f>'Core Indicators'!FK95</f>
        <v>x</v>
      </c>
      <c r="X95" s="35" t="str">
        <f>'Core Indicators'!FS95</f>
        <v>x</v>
      </c>
      <c r="Y95" s="35">
        <f>'Core Indicators'!GA95</f>
        <v>2</v>
      </c>
      <c r="Z95" s="35">
        <f>'Core Indicators'!GI95</f>
        <v>2</v>
      </c>
      <c r="AA95" s="35">
        <f>'Core Indicators'!GQ95</f>
        <v>1</v>
      </c>
      <c r="AB95" s="35">
        <f>'Core Indicators'!GY95</f>
        <v>0</v>
      </c>
      <c r="AC95" s="35">
        <f>'Core Indicators'!HG95</f>
        <v>2</v>
      </c>
      <c r="AD95" s="35">
        <f>'Core Indicators'!HO95</f>
        <v>2</v>
      </c>
      <c r="AE95" s="35">
        <f>'Core Indicators'!HW95</f>
        <v>0</v>
      </c>
      <c r="AF95" s="35">
        <f>'Core Indicators'!IE95</f>
        <v>1</v>
      </c>
      <c r="AG95" s="35">
        <f>'Core Indicators'!IM95</f>
        <v>0</v>
      </c>
    </row>
    <row r="96" spans="1:33" ht="20.100000000000001" customHeight="1" x14ac:dyDescent="0.25">
      <c r="A96" s="194" t="str">
        <f>'Core Indicators'!A:A</f>
        <v>Rohingya Regional Crisis</v>
      </c>
      <c r="B96" s="194" t="str">
        <f>'Core Indicators'!B:B</f>
        <v>Regional crisis</v>
      </c>
      <c r="C96" s="194" t="str">
        <f>'Core Indicators'!C96</f>
        <v>REG011</v>
      </c>
      <c r="D96" s="194" t="str">
        <f>'Core Indicators'!D96</f>
        <v>Bangladesh,Myanmar</v>
      </c>
      <c r="E96" s="194" t="str">
        <f>'Core Indicators'!E96</f>
        <v>BGD,MMR</v>
      </c>
      <c r="F96" s="36">
        <f>'Core Indicators'!O96</f>
        <v>45507</v>
      </c>
      <c r="G96" s="36">
        <f>'Core Indicators'!W96</f>
        <v>5231000</v>
      </c>
      <c r="H96" s="36">
        <f>'Core Indicators'!AE96</f>
        <v>2913000</v>
      </c>
      <c r="I96" s="36">
        <f>'Core Indicators'!AM96</f>
        <v>1216000</v>
      </c>
      <c r="J96" s="36" t="str">
        <f>'Core Indicators'!AU96</f>
        <v>x</v>
      </c>
      <c r="K96" s="36" t="str">
        <f>'Core Indicators'!BC96</f>
        <v>x</v>
      </c>
      <c r="L96" s="36">
        <f>'Core Indicators'!BK96</f>
        <v>210</v>
      </c>
      <c r="M96" s="36" t="str">
        <f>'Core Indicators'!BS96</f>
        <v>x</v>
      </c>
      <c r="N96" s="36" t="str">
        <f>'Core Indicators'!CA96</f>
        <v>x</v>
      </c>
      <c r="O96" s="36" t="e">
        <f>'Core Indicators'!CI96</f>
        <v>#N/A</v>
      </c>
      <c r="P96" s="36" t="str">
        <f>'Core Indicators'!CQ96</f>
        <v>x</v>
      </c>
      <c r="Q96" s="36">
        <f>'Core Indicators'!DG96</f>
        <v>2318000</v>
      </c>
      <c r="R96" s="36">
        <f>'Core Indicators'!DO96</f>
        <v>1201000</v>
      </c>
      <c r="S96" s="36">
        <f>'Core Indicators'!DW96</f>
        <v>917000</v>
      </c>
      <c r="T96" s="36">
        <f>'Core Indicators'!EE96</f>
        <v>644000</v>
      </c>
      <c r="U96" s="36">
        <f>'Core Indicators'!EM96</f>
        <v>150000</v>
      </c>
      <c r="V96" s="36">
        <f>'Core Indicators'!FC96</f>
        <v>4</v>
      </c>
      <c r="W96" s="36" t="str">
        <f>'Core Indicators'!FK96</f>
        <v>x</v>
      </c>
      <c r="X96" s="36" t="str">
        <f>'Core Indicators'!FS96</f>
        <v>x</v>
      </c>
      <c r="Y96" s="36">
        <f>'Core Indicators'!GA96</f>
        <v>2</v>
      </c>
      <c r="Z96" s="36">
        <f>'Core Indicators'!GI96</f>
        <v>3</v>
      </c>
      <c r="AA96" s="36">
        <f>'Core Indicators'!GQ96</f>
        <v>2</v>
      </c>
      <c r="AB96" s="36">
        <f>'Core Indicators'!GY96</f>
        <v>3</v>
      </c>
      <c r="AC96" s="36">
        <f>'Core Indicators'!HG96</f>
        <v>3</v>
      </c>
      <c r="AD96" s="36">
        <f>'Core Indicators'!HO96</f>
        <v>3</v>
      </c>
      <c r="AE96" s="36">
        <f>'Core Indicators'!HW96</f>
        <v>3</v>
      </c>
      <c r="AF96" s="36">
        <f>'Core Indicators'!IE96</f>
        <v>1</v>
      </c>
      <c r="AG96" s="36">
        <f>'Core Indicators'!IM96</f>
        <v>2</v>
      </c>
    </row>
    <row r="97" spans="1:33" ht="20.100000000000001" customHeight="1" x14ac:dyDescent="0.25">
      <c r="A97" s="195" t="str">
        <f>'Core Indicators'!A:A</f>
        <v>Southern Africa Regional Food Security Crisis</v>
      </c>
      <c r="B97" s="195" t="str">
        <f>'Core Indicators'!B:B</f>
        <v>Regional crisis</v>
      </c>
      <c r="C97" s="195" t="str">
        <f>'Core Indicators'!C97</f>
        <v>REG012</v>
      </c>
      <c r="D97" s="195" t="str">
        <f>'Core Indicators'!D97</f>
        <v>Lesotho,Madagascar,Malawi,Namibia,Eswatini,Zambia,Zimbabwe</v>
      </c>
      <c r="E97" s="195" t="str">
        <f>'Core Indicators'!E97</f>
        <v>LSO,MDG,MWI,NAM,SWZ,ZMB,ZWE</v>
      </c>
      <c r="F97" s="35">
        <f>'Core Indicators'!O97</f>
        <v>2215824</v>
      </c>
      <c r="G97" s="35">
        <f>'Core Indicators'!W97</f>
        <v>49395000</v>
      </c>
      <c r="H97" s="35">
        <f>'Core Indicators'!AE97</f>
        <v>28339000</v>
      </c>
      <c r="I97" s="35">
        <f>'Core Indicators'!AM97</f>
        <v>302000</v>
      </c>
      <c r="J97" s="35">
        <f>'Core Indicators'!AU97</f>
        <v>0</v>
      </c>
      <c r="K97" s="35">
        <f>'Core Indicators'!BC97</f>
        <v>0</v>
      </c>
      <c r="L97" s="35">
        <f>'Core Indicators'!BK97</f>
        <v>0</v>
      </c>
      <c r="M97" s="35">
        <f>'Core Indicators'!BS97</f>
        <v>0</v>
      </c>
      <c r="N97" s="35">
        <f>'Core Indicators'!CA97</f>
        <v>0</v>
      </c>
      <c r="O97" s="35" t="e">
        <f>'Core Indicators'!CI97</f>
        <v>#N/A</v>
      </c>
      <c r="P97" s="35">
        <f>'Core Indicators'!CQ97</f>
        <v>0</v>
      </c>
      <c r="Q97" s="35">
        <f>'Core Indicators'!DG97</f>
        <v>21056000</v>
      </c>
      <c r="R97" s="35">
        <f>'Core Indicators'!DO97</f>
        <v>14964000</v>
      </c>
      <c r="S97" s="35">
        <f>'Core Indicators'!DW97</f>
        <v>12409000</v>
      </c>
      <c r="T97" s="35">
        <f>'Core Indicators'!EE97</f>
        <v>952000</v>
      </c>
      <c r="U97" s="35">
        <f>'Core Indicators'!EM97</f>
        <v>14000</v>
      </c>
      <c r="V97" s="35">
        <f>'Core Indicators'!FC97</f>
        <v>3</v>
      </c>
      <c r="W97" s="35" t="e">
        <f>'Core Indicators'!FK97</f>
        <v>#N/A</v>
      </c>
      <c r="X97" s="35" t="e">
        <f>'Core Indicators'!FS97</f>
        <v>#N/A</v>
      </c>
      <c r="Y97" s="35">
        <f>'Core Indicators'!GA97</f>
        <v>2</v>
      </c>
      <c r="Z97" s="35">
        <f>'Core Indicators'!GI97</f>
        <v>3</v>
      </c>
      <c r="AA97" s="35">
        <f>'Core Indicators'!GQ97</f>
        <v>2</v>
      </c>
      <c r="AB97" s="35">
        <f>'Core Indicators'!GY97</f>
        <v>3</v>
      </c>
      <c r="AC97" s="35">
        <f>'Core Indicators'!HG97</f>
        <v>2</v>
      </c>
      <c r="AD97" s="35">
        <f>'Core Indicators'!HO97</f>
        <v>2</v>
      </c>
      <c r="AE97" s="35">
        <f>'Core Indicators'!HW97</f>
        <v>3</v>
      </c>
      <c r="AF97" s="35">
        <f>'Core Indicators'!IE97</f>
        <v>2</v>
      </c>
      <c r="AG97" s="35">
        <f>'Core Indicators'!IM97</f>
        <v>3</v>
      </c>
    </row>
    <row r="98" spans="1:33" ht="20.100000000000001" customHeight="1" x14ac:dyDescent="0.25">
      <c r="A98" s="194" t="str">
        <f>'Core Indicators'!A:A</f>
        <v>Nagorno-Karabakh Conflict</v>
      </c>
      <c r="B98" s="194" t="str">
        <f>'Core Indicators'!B:B</f>
        <v>Regional crisis</v>
      </c>
      <c r="C98" s="194" t="str">
        <f>'Core Indicators'!C98</f>
        <v>REG013</v>
      </c>
      <c r="D98" s="194" t="str">
        <f>'Core Indicators'!D98</f>
        <v>Armenia,Azerbaijan</v>
      </c>
      <c r="E98" s="194" t="str">
        <f>'Core Indicators'!E98</f>
        <v>ARM,AZE</v>
      </c>
      <c r="F98" s="36">
        <f>'Core Indicators'!O98</f>
        <v>59763</v>
      </c>
      <c r="G98" s="36">
        <f>'Core Indicators'!W98</f>
        <v>5877000</v>
      </c>
      <c r="H98" s="36">
        <f>'Core Indicators'!AE98</f>
        <v>2937000</v>
      </c>
      <c r="I98" s="36">
        <f>'Core Indicators'!AM98</f>
        <v>93000</v>
      </c>
      <c r="J98" s="36" t="str">
        <f>'Core Indicators'!AU98</f>
        <v>x</v>
      </c>
      <c r="K98" s="36" t="str">
        <f>'Core Indicators'!BC98</f>
        <v>x</v>
      </c>
      <c r="L98" s="36">
        <f>'Core Indicators'!BK98</f>
        <v>138</v>
      </c>
      <c r="M98" s="36" t="str">
        <f>'Core Indicators'!BS98</f>
        <v>x</v>
      </c>
      <c r="N98" s="36" t="str">
        <f>'Core Indicators'!CA98</f>
        <v>x</v>
      </c>
      <c r="O98" s="36" t="e">
        <f>'Core Indicators'!CI98</f>
        <v>#N/A</v>
      </c>
      <c r="P98" s="36" t="str">
        <f>'Core Indicators'!CQ98</f>
        <v>x</v>
      </c>
      <c r="Q98" s="36" t="str">
        <f>'Core Indicators'!DG98</f>
        <v>x</v>
      </c>
      <c r="R98" s="36" t="str">
        <f>'Core Indicators'!DO98</f>
        <v>x</v>
      </c>
      <c r="S98" s="36" t="str">
        <f>'Core Indicators'!DW98</f>
        <v>x</v>
      </c>
      <c r="T98" s="36" t="str">
        <f>'Core Indicators'!EE98</f>
        <v>x</v>
      </c>
      <c r="U98" s="36" t="str">
        <f>'Core Indicators'!EM98</f>
        <v>x</v>
      </c>
      <c r="V98" s="36">
        <f>'Core Indicators'!FC98</f>
        <v>3</v>
      </c>
      <c r="W98" s="36" t="str">
        <f>'Core Indicators'!FK98</f>
        <v>x</v>
      </c>
      <c r="X98" s="36" t="str">
        <f>'Core Indicators'!FS98</f>
        <v>x</v>
      </c>
      <c r="Y98" s="36">
        <f>'Core Indicators'!GA98</f>
        <v>2</v>
      </c>
      <c r="Z98" s="36">
        <f>'Core Indicators'!GI98</f>
        <v>0</v>
      </c>
      <c r="AA98" s="36">
        <f>'Core Indicators'!GQ98</f>
        <v>1</v>
      </c>
      <c r="AB98" s="36">
        <f>'Core Indicators'!GY98</f>
        <v>0</v>
      </c>
      <c r="AC98" s="36">
        <f>'Core Indicators'!HG98</f>
        <v>0</v>
      </c>
      <c r="AD98" s="36">
        <f>'Core Indicators'!HO98</f>
        <v>0</v>
      </c>
      <c r="AE98" s="36">
        <f>'Core Indicators'!HW98</f>
        <v>1</v>
      </c>
      <c r="AF98" s="36">
        <f>'Core Indicators'!IE98</f>
        <v>3</v>
      </c>
      <c r="AG98" s="36">
        <f>'Core Indicators'!IM98</f>
        <v>1</v>
      </c>
    </row>
    <row r="99" spans="1:33" ht="20.100000000000001" customHeight="1" x14ac:dyDescent="0.25">
      <c r="A99" s="195" t="str">
        <f>'Core Indicators'!A:A</f>
        <v>Burundi and DRC refugees in Rwanda</v>
      </c>
      <c r="B99" s="195" t="str">
        <f>'Core Indicators'!B:B</f>
        <v>International displacement</v>
      </c>
      <c r="C99" s="195" t="str">
        <f>'Core Indicators'!C99</f>
        <v>RWA002</v>
      </c>
      <c r="D99" s="195" t="str">
        <f>'Core Indicators'!D99</f>
        <v>Rwanda</v>
      </c>
      <c r="E99" s="195" t="str">
        <f>'Core Indicators'!E99</f>
        <v>RWA</v>
      </c>
      <c r="F99" s="35">
        <f>'Core Indicators'!O99</f>
        <v>10646</v>
      </c>
      <c r="G99" s="35">
        <f>'Core Indicators'!W99</f>
        <v>4576000</v>
      </c>
      <c r="H99" s="35">
        <f>'Core Indicators'!AE99</f>
        <v>140000</v>
      </c>
      <c r="I99" s="35">
        <f>'Core Indicators'!AM99</f>
        <v>140000</v>
      </c>
      <c r="J99" s="35" t="str">
        <f>'Core Indicators'!AU99</f>
        <v>x</v>
      </c>
      <c r="K99" s="35" t="str">
        <f>'Core Indicators'!BC99</f>
        <v>x</v>
      </c>
      <c r="L99" s="35" t="str">
        <f>'Core Indicators'!BK99</f>
        <v>x</v>
      </c>
      <c r="M99" s="35">
        <f>'Core Indicators'!BS99</f>
        <v>0</v>
      </c>
      <c r="N99" s="35">
        <f>'Core Indicators'!CA99</f>
        <v>0</v>
      </c>
      <c r="O99" s="35" t="e">
        <f>'Core Indicators'!CI99</f>
        <v>#N/A</v>
      </c>
      <c r="P99" s="35">
        <f>'Core Indicators'!CQ99</f>
        <v>0</v>
      </c>
      <c r="Q99" s="35">
        <f>'Core Indicators'!DG99</f>
        <v>4436000</v>
      </c>
      <c r="R99" s="35">
        <f>'Core Indicators'!DO99</f>
        <v>0</v>
      </c>
      <c r="S99" s="35">
        <f>'Core Indicators'!DW99</f>
        <v>140000</v>
      </c>
      <c r="T99" s="35">
        <f>'Core Indicators'!EE99</f>
        <v>0</v>
      </c>
      <c r="U99" s="35">
        <f>'Core Indicators'!EM99</f>
        <v>0</v>
      </c>
      <c r="V99" s="35">
        <f>'Core Indicators'!FC99</f>
        <v>2</v>
      </c>
      <c r="W99" s="35">
        <f>'Core Indicators'!FK99</f>
        <v>0</v>
      </c>
      <c r="X99" s="35">
        <f>'Core Indicators'!FS99</f>
        <v>0</v>
      </c>
      <c r="Y99" s="35">
        <f>'Core Indicators'!GA99</f>
        <v>1</v>
      </c>
      <c r="Z99" s="35">
        <f>'Core Indicators'!GI99</f>
        <v>0</v>
      </c>
      <c r="AA99" s="35">
        <f>'Core Indicators'!GQ99</f>
        <v>0</v>
      </c>
      <c r="AB99" s="35">
        <f>'Core Indicators'!GY99</f>
        <v>0</v>
      </c>
      <c r="AC99" s="35">
        <f>'Core Indicators'!HG99</f>
        <v>0</v>
      </c>
      <c r="AD99" s="35">
        <f>'Core Indicators'!HO99</f>
        <v>0</v>
      </c>
      <c r="AE99" s="35">
        <f>'Core Indicators'!HW99</f>
        <v>0</v>
      </c>
      <c r="AF99" s="35">
        <f>'Core Indicators'!IE99</f>
        <v>0</v>
      </c>
      <c r="AG99" s="35">
        <f>'Core Indicators'!IM99</f>
        <v>3</v>
      </c>
    </row>
    <row r="100" spans="1:33" ht="20.100000000000001" customHeight="1" x14ac:dyDescent="0.25">
      <c r="A100" s="194" t="str">
        <f>'Core Indicators'!A:A</f>
        <v>Complex crisis in Sudan</v>
      </c>
      <c r="B100" s="194" t="str">
        <f>'Core Indicators'!B:B</f>
        <v>Multiple crises country</v>
      </c>
      <c r="C100" s="194" t="str">
        <f>'Core Indicators'!C100</f>
        <v>SDN001</v>
      </c>
      <c r="D100" s="194" t="str">
        <f>'Core Indicators'!D100</f>
        <v>Sudan</v>
      </c>
      <c r="E100" s="194" t="str">
        <f>'Core Indicators'!E100</f>
        <v>SDN</v>
      </c>
      <c r="F100" s="36">
        <f>'Core Indicators'!O100</f>
        <v>1840687</v>
      </c>
      <c r="G100" s="36">
        <f>'Core Indicators'!W100</f>
        <v>46800000</v>
      </c>
      <c r="H100" s="36">
        <f>'Core Indicators'!AE100</f>
        <v>30800000</v>
      </c>
      <c r="I100" s="36">
        <f>'Core Indicators'!AM100</f>
        <v>4335000</v>
      </c>
      <c r="J100" s="36" t="str">
        <f>'Core Indicators'!AU100</f>
        <v>x</v>
      </c>
      <c r="K100" s="36" t="str">
        <f>'Core Indicators'!BC100</f>
        <v>x</v>
      </c>
      <c r="L100" s="36">
        <f>'Core Indicators'!BK100</f>
        <v>1120</v>
      </c>
      <c r="M100" s="36" t="str">
        <f>'Core Indicators'!BS100</f>
        <v>x</v>
      </c>
      <c r="N100" s="36" t="str">
        <f>'Core Indicators'!CA100</f>
        <v>x</v>
      </c>
      <c r="O100" s="36" t="e">
        <f>'Core Indicators'!CI100</f>
        <v>#N/A</v>
      </c>
      <c r="P100" s="36" t="str">
        <f>'Core Indicators'!CQ100</f>
        <v>x</v>
      </c>
      <c r="Q100" s="36">
        <f>'Core Indicators'!DG100</f>
        <v>16000000</v>
      </c>
      <c r="R100" s="36">
        <f>'Core Indicators'!DO100</f>
        <v>17400000</v>
      </c>
      <c r="S100" s="36">
        <f>'Core Indicators'!DW100</f>
        <v>6100000</v>
      </c>
      <c r="T100" s="36">
        <f>'Core Indicators'!EE100</f>
        <v>6700000</v>
      </c>
      <c r="U100" s="36">
        <f>'Core Indicators'!EM100</f>
        <v>600000</v>
      </c>
      <c r="V100" s="36">
        <f>'Core Indicators'!FC100</f>
        <v>5</v>
      </c>
      <c r="W100" s="36" t="str">
        <f>'Core Indicators'!FK100</f>
        <v>x</v>
      </c>
      <c r="X100" s="36" t="str">
        <f>'Core Indicators'!FS100</f>
        <v>x</v>
      </c>
      <c r="Y100" s="36">
        <f>'Core Indicators'!GA100</f>
        <v>2</v>
      </c>
      <c r="Z100" s="36">
        <f>'Core Indicators'!GI100</f>
        <v>2</v>
      </c>
      <c r="AA100" s="36">
        <f>'Core Indicators'!GQ100</f>
        <v>1</v>
      </c>
      <c r="AB100" s="36">
        <f>'Core Indicators'!GY100</f>
        <v>1</v>
      </c>
      <c r="AC100" s="36">
        <f>'Core Indicators'!HG100</f>
        <v>1</v>
      </c>
      <c r="AD100" s="36">
        <f>'Core Indicators'!HO100</f>
        <v>2</v>
      </c>
      <c r="AE100" s="36">
        <f>'Core Indicators'!HW100</f>
        <v>3</v>
      </c>
      <c r="AF100" s="36">
        <f>'Core Indicators'!IE100</f>
        <v>1</v>
      </c>
      <c r="AG100" s="36">
        <f>'Core Indicators'!IM100</f>
        <v>3</v>
      </c>
    </row>
    <row r="101" spans="1:33" ht="20.100000000000001" customHeight="1" x14ac:dyDescent="0.25">
      <c r="A101" s="195" t="str">
        <f>'Core Indicators'!A:A</f>
        <v>Refugees in Sudan</v>
      </c>
      <c r="B101" s="195" t="str">
        <f>'Core Indicators'!B:B</f>
        <v>International displacement</v>
      </c>
      <c r="C101" s="195" t="str">
        <f>'Core Indicators'!C101</f>
        <v>SDN005</v>
      </c>
      <c r="D101" s="195" t="str">
        <f>'Core Indicators'!D101</f>
        <v>Sudan</v>
      </c>
      <c r="E101" s="195" t="str">
        <f>'Core Indicators'!E101</f>
        <v>SDN</v>
      </c>
      <c r="F101" s="35">
        <f>'Core Indicators'!O101</f>
        <v>89263</v>
      </c>
      <c r="G101" s="35">
        <f>'Core Indicators'!W101</f>
        <v>13007000</v>
      </c>
      <c r="H101" s="35">
        <f>'Core Indicators'!AE101</f>
        <v>13007000</v>
      </c>
      <c r="I101" s="35">
        <f>'Core Indicators'!AM101</f>
        <v>1025000</v>
      </c>
      <c r="J101" s="35" t="str">
        <f>'Core Indicators'!AU101</f>
        <v>x</v>
      </c>
      <c r="K101" s="35" t="str">
        <f>'Core Indicators'!BC101</f>
        <v>x</v>
      </c>
      <c r="L101" s="35">
        <f>'Core Indicators'!BK101</f>
        <v>16</v>
      </c>
      <c r="M101" s="35" t="str">
        <f>'Core Indicators'!BS101</f>
        <v>x</v>
      </c>
      <c r="N101" s="35" t="str">
        <f>'Core Indicators'!CA101</f>
        <v>x</v>
      </c>
      <c r="O101" s="35" t="e">
        <f>'Core Indicators'!CI101</f>
        <v>#N/A</v>
      </c>
      <c r="P101" s="35" t="str">
        <f>'Core Indicators'!CQ101</f>
        <v>x</v>
      </c>
      <c r="Q101" s="35">
        <f>'Core Indicators'!DG101</f>
        <v>0</v>
      </c>
      <c r="R101" s="35">
        <f>'Core Indicators'!DO101</f>
        <v>11982000</v>
      </c>
      <c r="S101" s="35">
        <f>'Core Indicators'!DW101</f>
        <v>1025000</v>
      </c>
      <c r="T101" s="35">
        <f>'Core Indicators'!EE101</f>
        <v>0</v>
      </c>
      <c r="U101" s="35">
        <f>'Core Indicators'!EM101</f>
        <v>0</v>
      </c>
      <c r="V101" s="35">
        <f>'Core Indicators'!FC101</f>
        <v>2</v>
      </c>
      <c r="W101" s="35" t="e">
        <f>'Core Indicators'!FK101</f>
        <v>#N/A</v>
      </c>
      <c r="X101" s="35" t="e">
        <f>'Core Indicators'!FS101</f>
        <v>#N/A</v>
      </c>
      <c r="Y101" s="35">
        <f>'Core Indicators'!GA101</f>
        <v>2</v>
      </c>
      <c r="Z101" s="35">
        <f>'Core Indicators'!GI101</f>
        <v>1</v>
      </c>
      <c r="AA101" s="35">
        <f>'Core Indicators'!GQ101</f>
        <v>0</v>
      </c>
      <c r="AB101" s="35">
        <f>'Core Indicators'!GY101</f>
        <v>0</v>
      </c>
      <c r="AC101" s="35">
        <f>'Core Indicators'!HG101</f>
        <v>0</v>
      </c>
      <c r="AD101" s="35">
        <f>'Core Indicators'!HO101</f>
        <v>1</v>
      </c>
      <c r="AE101" s="35">
        <f>'Core Indicators'!HW101</f>
        <v>0</v>
      </c>
      <c r="AF101" s="35">
        <f>'Core Indicators'!IE101</f>
        <v>1</v>
      </c>
      <c r="AG101" s="35">
        <f>'Core Indicators'!IM101</f>
        <v>2</v>
      </c>
    </row>
    <row r="102" spans="1:33" ht="20.100000000000001" customHeight="1" x14ac:dyDescent="0.25">
      <c r="A102" s="194" t="str">
        <f>'Core Indicators'!A:A</f>
        <v xml:space="preserve">Floods in Sudan </v>
      </c>
      <c r="B102" s="194" t="str">
        <f>'Core Indicators'!B:B</f>
        <v>Flood</v>
      </c>
      <c r="C102" s="194" t="str">
        <f>'Core Indicators'!C102</f>
        <v>SDN006</v>
      </c>
      <c r="D102" s="194" t="str">
        <f>'Core Indicators'!D102</f>
        <v>Sudan</v>
      </c>
      <c r="E102" s="194" t="str">
        <f>'Core Indicators'!E102</f>
        <v>SDN</v>
      </c>
      <c r="F102" s="36">
        <f>'Core Indicators'!O102</f>
        <v>1840687</v>
      </c>
      <c r="G102" s="36">
        <f>'Core Indicators'!W102</f>
        <v>43000000</v>
      </c>
      <c r="H102" s="36">
        <f>'Core Indicators'!AE102</f>
        <v>885000</v>
      </c>
      <c r="I102" s="36">
        <f>'Core Indicators'!AM102</f>
        <v>480000</v>
      </c>
      <c r="J102" s="36">
        <f>'Core Indicators'!AU102</f>
        <v>54</v>
      </c>
      <c r="K102" s="36" t="str">
        <f>'Core Indicators'!BC102</f>
        <v>x</v>
      </c>
      <c r="L102" s="36">
        <f>'Core Indicators'!BK102</f>
        <v>155</v>
      </c>
      <c r="M102" s="36">
        <f>'Core Indicators'!BS102</f>
        <v>83000</v>
      </c>
      <c r="N102" s="36">
        <f>'Core Indicators'!CA102</f>
        <v>93000</v>
      </c>
      <c r="O102" s="36" t="e">
        <f>'Core Indicators'!CI102</f>
        <v>#N/A</v>
      </c>
      <c r="P102" s="36" t="str">
        <f>'Core Indicators'!CQ102</f>
        <v>x</v>
      </c>
      <c r="Q102" s="36">
        <f>'Core Indicators'!DG102</f>
        <v>42140000</v>
      </c>
      <c r="R102" s="36">
        <f>'Core Indicators'!DO102</f>
        <v>810000</v>
      </c>
      <c r="S102" s="36">
        <f>'Core Indicators'!DW102</f>
        <v>50000</v>
      </c>
      <c r="T102" s="36">
        <f>'Core Indicators'!EE102</f>
        <v>0</v>
      </c>
      <c r="U102" s="36">
        <f>'Core Indicators'!EM102</f>
        <v>0</v>
      </c>
      <c r="V102" s="36">
        <f>'Core Indicators'!FC102</f>
        <v>3</v>
      </c>
      <c r="W102" s="36" t="str">
        <f>'Core Indicators'!FK102</f>
        <v>x</v>
      </c>
      <c r="X102" s="36" t="str">
        <f>'Core Indicators'!FS102</f>
        <v>x</v>
      </c>
      <c r="Y102" s="36">
        <f>'Core Indicators'!GA102</f>
        <v>1</v>
      </c>
      <c r="Z102" s="36">
        <f>'Core Indicators'!GI102</f>
        <v>1</v>
      </c>
      <c r="AA102" s="36">
        <f>'Core Indicators'!GQ102</f>
        <v>0</v>
      </c>
      <c r="AB102" s="36">
        <f>'Core Indicators'!GY102</f>
        <v>0</v>
      </c>
      <c r="AC102" s="36">
        <f>'Core Indicators'!HG102</f>
        <v>0</v>
      </c>
      <c r="AD102" s="36">
        <f>'Core Indicators'!HO102</f>
        <v>0</v>
      </c>
      <c r="AE102" s="36">
        <f>'Core Indicators'!HW102</f>
        <v>0</v>
      </c>
      <c r="AF102" s="36">
        <f>'Core Indicators'!IE102</f>
        <v>1</v>
      </c>
      <c r="AG102" s="36">
        <f>'Core Indicators'!IM102</f>
        <v>0</v>
      </c>
    </row>
    <row r="103" spans="1:33" ht="20.100000000000001" customHeight="1" x14ac:dyDescent="0.25">
      <c r="A103" s="195" t="str">
        <f>'Core Indicators'!A:A</f>
        <v>Refugees from Ethiopia</v>
      </c>
      <c r="B103" s="195" t="str">
        <f>'Core Indicators'!B:B</f>
        <v>International displacement</v>
      </c>
      <c r="C103" s="195" t="str">
        <f>'Core Indicators'!C103</f>
        <v>SDN007</v>
      </c>
      <c r="D103" s="195" t="str">
        <f>'Core Indicators'!D103</f>
        <v>Sudan</v>
      </c>
      <c r="E103" s="195" t="str">
        <f>'Core Indicators'!E103</f>
        <v>SDN</v>
      </c>
      <c r="F103" s="35">
        <f>'Core Indicators'!O103</f>
        <v>180000</v>
      </c>
      <c r="G103" s="35">
        <f>'Core Indicators'!W103</f>
        <v>13830000</v>
      </c>
      <c r="H103" s="35">
        <f>'Core Indicators'!AE103</f>
        <v>13830000</v>
      </c>
      <c r="I103" s="35">
        <f>'Core Indicators'!AM103</f>
        <v>68000</v>
      </c>
      <c r="J103" s="35" t="str">
        <f>'Core Indicators'!AU103</f>
        <v>x</v>
      </c>
      <c r="K103" s="35" t="str">
        <f>'Core Indicators'!BC103</f>
        <v>x</v>
      </c>
      <c r="L103" s="35">
        <f>'Core Indicators'!BK103</f>
        <v>0</v>
      </c>
      <c r="M103" s="35" t="str">
        <f>'Core Indicators'!BS103</f>
        <v>x</v>
      </c>
      <c r="N103" s="35" t="str">
        <f>'Core Indicators'!CA103</f>
        <v>x</v>
      </c>
      <c r="O103" s="35" t="e">
        <f>'Core Indicators'!CI103</f>
        <v>#N/A</v>
      </c>
      <c r="P103" s="35" t="str">
        <f>'Core Indicators'!CQ103</f>
        <v>x</v>
      </c>
      <c r="Q103" s="35">
        <f>'Core Indicators'!DG103</f>
        <v>0</v>
      </c>
      <c r="R103" s="35">
        <f>'Core Indicators'!DO103</f>
        <v>13762000</v>
      </c>
      <c r="S103" s="35">
        <f>'Core Indicators'!DW103</f>
        <v>68000</v>
      </c>
      <c r="T103" s="35">
        <f>'Core Indicators'!EE103</f>
        <v>0</v>
      </c>
      <c r="U103" s="35">
        <f>'Core Indicators'!EM103</f>
        <v>0</v>
      </c>
      <c r="V103" s="35">
        <f>'Core Indicators'!FC103</f>
        <v>2</v>
      </c>
      <c r="W103" s="35" t="str">
        <f>'Core Indicators'!FK103</f>
        <v>x</v>
      </c>
      <c r="X103" s="35" t="str">
        <f>'Core Indicators'!FS103</f>
        <v>x</v>
      </c>
      <c r="Y103" s="35">
        <f>'Core Indicators'!GA103</f>
        <v>2</v>
      </c>
      <c r="Z103" s="35">
        <f>'Core Indicators'!GI103</f>
        <v>1</v>
      </c>
      <c r="AA103" s="35">
        <f>'Core Indicators'!GQ103</f>
        <v>0</v>
      </c>
      <c r="AB103" s="35">
        <f>'Core Indicators'!GY103</f>
        <v>0</v>
      </c>
      <c r="AC103" s="35">
        <f>'Core Indicators'!HG103</f>
        <v>0</v>
      </c>
      <c r="AD103" s="35">
        <f>'Core Indicators'!HO103</f>
        <v>2</v>
      </c>
      <c r="AE103" s="35">
        <f>'Core Indicators'!HW103</f>
        <v>0</v>
      </c>
      <c r="AF103" s="35">
        <f>'Core Indicators'!IE103</f>
        <v>1</v>
      </c>
      <c r="AG103" s="35">
        <f>'Core Indicators'!IM103</f>
        <v>1</v>
      </c>
    </row>
    <row r="104" spans="1:33" ht="20.100000000000001" customHeight="1" x14ac:dyDescent="0.25">
      <c r="A104" s="194" t="str">
        <f>'Core Indicators'!A:A</f>
        <v>Violence West-Darfur</v>
      </c>
      <c r="B104" s="194" t="str">
        <f>'Core Indicators'!B:B</f>
        <v>Other type of violence</v>
      </c>
      <c r="C104" s="194" t="str">
        <f>'Core Indicators'!C104</f>
        <v>SDN008</v>
      </c>
      <c r="D104" s="194" t="str">
        <f>'Core Indicators'!D104</f>
        <v>Sudan</v>
      </c>
      <c r="E104" s="194" t="str">
        <f>'Core Indicators'!E104</f>
        <v>SDN</v>
      </c>
      <c r="F104" s="36">
        <f>'Core Indicators'!O104</f>
        <v>79460</v>
      </c>
      <c r="G104" s="36">
        <f>'Core Indicators'!W104</f>
        <v>1838000</v>
      </c>
      <c r="H104" s="36">
        <f>'Core Indicators'!AE104</f>
        <v>1566000</v>
      </c>
      <c r="I104" s="36">
        <f>'Core Indicators'!AM104</f>
        <v>336000</v>
      </c>
      <c r="J104" s="36">
        <f>'Core Indicators'!AU104</f>
        <v>0</v>
      </c>
      <c r="K104" s="36">
        <f>'Core Indicators'!BC104</f>
        <v>0</v>
      </c>
      <c r="L104" s="36">
        <f>'Core Indicators'!BK104</f>
        <v>370</v>
      </c>
      <c r="M104" s="36">
        <f>'Core Indicators'!BS104</f>
        <v>55</v>
      </c>
      <c r="N104" s="36">
        <f>'Core Indicators'!CA104</f>
        <v>0</v>
      </c>
      <c r="O104" s="36" t="e">
        <f>'Core Indicators'!CI104</f>
        <v>#N/A</v>
      </c>
      <c r="P104" s="36">
        <f>'Core Indicators'!CQ104</f>
        <v>0</v>
      </c>
      <c r="Q104" s="36">
        <f>'Core Indicators'!DG104</f>
        <v>272000</v>
      </c>
      <c r="R104" s="36">
        <f>'Core Indicators'!DO104</f>
        <v>972000</v>
      </c>
      <c r="S104" s="36">
        <f>'Core Indicators'!DW104</f>
        <v>594000</v>
      </c>
      <c r="T104" s="36">
        <f>'Core Indicators'!EE104</f>
        <v>0</v>
      </c>
      <c r="U104" s="36">
        <f>'Core Indicators'!EM104</f>
        <v>0</v>
      </c>
      <c r="V104" s="36">
        <f>'Core Indicators'!FC104</f>
        <v>2</v>
      </c>
      <c r="W104" s="36">
        <f>'Core Indicators'!FK104</f>
        <v>0</v>
      </c>
      <c r="X104" s="36">
        <f>'Core Indicators'!FS104</f>
        <v>0</v>
      </c>
      <c r="Y104" s="36">
        <f>'Core Indicators'!GA104</f>
        <v>2</v>
      </c>
      <c r="Z104" s="36">
        <f>'Core Indicators'!GI104</f>
        <v>2</v>
      </c>
      <c r="AA104" s="36">
        <f>'Core Indicators'!GQ104</f>
        <v>1</v>
      </c>
      <c r="AB104" s="36">
        <f>'Core Indicators'!GY104</f>
        <v>1</v>
      </c>
      <c r="AC104" s="36">
        <f>'Core Indicators'!HG104</f>
        <v>1</v>
      </c>
      <c r="AD104" s="36">
        <f>'Core Indicators'!HO104</f>
        <v>2</v>
      </c>
      <c r="AE104" s="36">
        <f>'Core Indicators'!HW104</f>
        <v>3</v>
      </c>
      <c r="AF104" s="36">
        <f>'Core Indicators'!IE104</f>
        <v>1</v>
      </c>
      <c r="AG104" s="36">
        <f>'Core Indicators'!IM104</f>
        <v>1</v>
      </c>
    </row>
    <row r="105" spans="1:33" ht="20.100000000000001" customHeight="1" x14ac:dyDescent="0.25">
      <c r="A105" s="195" t="str">
        <f>'Core Indicators'!A:A</f>
        <v>Drought in Senegal</v>
      </c>
      <c r="B105" s="195" t="str">
        <f>'Core Indicators'!B:B</f>
        <v>Drought</v>
      </c>
      <c r="C105" s="195" t="str">
        <f>'Core Indicators'!C105</f>
        <v>SEN002</v>
      </c>
      <c r="D105" s="195" t="str">
        <f>'Core Indicators'!D105</f>
        <v>Senegal</v>
      </c>
      <c r="E105" s="195" t="str">
        <f>'Core Indicators'!E105</f>
        <v>SEN</v>
      </c>
      <c r="F105" s="35">
        <f>'Core Indicators'!O105</f>
        <v>192530</v>
      </c>
      <c r="G105" s="35">
        <f>'Core Indicators'!W105</f>
        <v>16709000</v>
      </c>
      <c r="H105" s="35">
        <f>'Core Indicators'!AE105</f>
        <v>3188000</v>
      </c>
      <c r="I105" s="35" t="str">
        <f>'Core Indicators'!AM105</f>
        <v>x</v>
      </c>
      <c r="J105" s="35">
        <f>'Core Indicators'!AU105</f>
        <v>0</v>
      </c>
      <c r="K105" s="35">
        <f>'Core Indicators'!BC105</f>
        <v>0</v>
      </c>
      <c r="L105" s="35">
        <f>'Core Indicators'!BK105</f>
        <v>0</v>
      </c>
      <c r="M105" s="35">
        <f>'Core Indicators'!BS105</f>
        <v>0</v>
      </c>
      <c r="N105" s="35">
        <f>'Core Indicators'!CA105</f>
        <v>0</v>
      </c>
      <c r="O105" s="35" t="e">
        <f>'Core Indicators'!CI105</f>
        <v>#N/A</v>
      </c>
      <c r="P105" s="35" t="str">
        <f>'Core Indicators'!CQ105</f>
        <v>x</v>
      </c>
      <c r="Q105" s="35">
        <f>'Core Indicators'!DG105</f>
        <v>13521000</v>
      </c>
      <c r="R105" s="35">
        <f>'Core Indicators'!DO105</f>
        <v>2676000</v>
      </c>
      <c r="S105" s="35">
        <f>'Core Indicators'!DW105</f>
        <v>498000</v>
      </c>
      <c r="T105" s="35">
        <f>'Core Indicators'!EE105</f>
        <v>13000</v>
      </c>
      <c r="U105" s="35">
        <f>'Core Indicators'!EM105</f>
        <v>0</v>
      </c>
      <c r="V105" s="35">
        <f>'Core Indicators'!FC105</f>
        <v>4</v>
      </c>
      <c r="W105" s="35">
        <f>'Core Indicators'!FK105</f>
        <v>0</v>
      </c>
      <c r="X105" s="35">
        <f>'Core Indicators'!FS105</f>
        <v>0</v>
      </c>
      <c r="Y105" s="35">
        <f>'Core Indicators'!GA105</f>
        <v>1</v>
      </c>
      <c r="Z105" s="35">
        <f>'Core Indicators'!GI105</f>
        <v>0</v>
      </c>
      <c r="AA105" s="35">
        <f>'Core Indicators'!GQ105</f>
        <v>0</v>
      </c>
      <c r="AB105" s="35">
        <f>'Core Indicators'!GY105</f>
        <v>0</v>
      </c>
      <c r="AC105" s="35">
        <f>'Core Indicators'!HG105</f>
        <v>0</v>
      </c>
      <c r="AD105" s="35">
        <f>'Core Indicators'!HO105</f>
        <v>2</v>
      </c>
      <c r="AE105" s="35">
        <f>'Core Indicators'!HW105</f>
        <v>0</v>
      </c>
      <c r="AF105" s="35">
        <f>'Core Indicators'!IE105</f>
        <v>1</v>
      </c>
      <c r="AG105" s="35">
        <f>'Core Indicators'!IM105</f>
        <v>0</v>
      </c>
    </row>
    <row r="106" spans="1:33" ht="20.100000000000001" customHeight="1" x14ac:dyDescent="0.25">
      <c r="A106" s="194" t="str">
        <f>'Core Indicators'!A:A</f>
        <v>Complex crisis in El Salvador</v>
      </c>
      <c r="B106" s="194" t="str">
        <f>'Core Indicators'!B:B</f>
        <v>Complex crisis</v>
      </c>
      <c r="C106" s="194" t="str">
        <f>'Core Indicators'!C106</f>
        <v>SLV001</v>
      </c>
      <c r="D106" s="194" t="str">
        <f>'Core Indicators'!D106</f>
        <v>El Salvador</v>
      </c>
      <c r="E106" s="194" t="str">
        <f>'Core Indicators'!E106</f>
        <v>SLV</v>
      </c>
      <c r="F106" s="36">
        <f>'Core Indicators'!O106</f>
        <v>20720</v>
      </c>
      <c r="G106" s="36">
        <f>'Core Indicators'!W106</f>
        <v>6700000</v>
      </c>
      <c r="H106" s="36">
        <f>'Core Indicators'!AE106</f>
        <v>1400000</v>
      </c>
      <c r="I106" s="36">
        <f>'Core Indicators'!AM106</f>
        <v>454000</v>
      </c>
      <c r="J106" s="36" t="str">
        <f>'Core Indicators'!AU106</f>
        <v>x</v>
      </c>
      <c r="K106" s="36">
        <f>'Core Indicators'!BC106</f>
        <v>2304</v>
      </c>
      <c r="L106" s="36">
        <f>'Core Indicators'!BK106</f>
        <v>736</v>
      </c>
      <c r="M106" s="36" t="str">
        <f>'Core Indicators'!BS106</f>
        <v>x</v>
      </c>
      <c r="N106" s="36" t="str">
        <f>'Core Indicators'!CA106</f>
        <v>x</v>
      </c>
      <c r="O106" s="36" t="e">
        <f>'Core Indicators'!CI106</f>
        <v>#N/A</v>
      </c>
      <c r="P106" s="36" t="str">
        <f>'Core Indicators'!CQ106</f>
        <v>x</v>
      </c>
      <c r="Q106" s="36">
        <f>'Core Indicators'!DG106</f>
        <v>5300000</v>
      </c>
      <c r="R106" s="36">
        <f>'Core Indicators'!DO106</f>
        <v>757000</v>
      </c>
      <c r="S106" s="36">
        <f>'Core Indicators'!DW106</f>
        <v>548000</v>
      </c>
      <c r="T106" s="36">
        <f>'Core Indicators'!EE106</f>
        <v>95000</v>
      </c>
      <c r="U106" s="36">
        <f>'Core Indicators'!EM106</f>
        <v>0</v>
      </c>
      <c r="V106" s="36">
        <f>'Core Indicators'!FC106</f>
        <v>3</v>
      </c>
      <c r="W106" s="36" t="str">
        <f>'Core Indicators'!FK106</f>
        <v>x</v>
      </c>
      <c r="X106" s="36" t="str">
        <f>'Core Indicators'!FS106</f>
        <v>x</v>
      </c>
      <c r="Y106" s="36">
        <f>'Core Indicators'!GA106</f>
        <v>0</v>
      </c>
      <c r="Z106" s="36">
        <f>'Core Indicators'!GI106</f>
        <v>3</v>
      </c>
      <c r="AA106" s="36">
        <f>'Core Indicators'!GQ106</f>
        <v>1</v>
      </c>
      <c r="AB106" s="36">
        <f>'Core Indicators'!GY106</f>
        <v>0</v>
      </c>
      <c r="AC106" s="36">
        <f>'Core Indicators'!HG106</f>
        <v>0</v>
      </c>
      <c r="AD106" s="36">
        <f>'Core Indicators'!HO106</f>
        <v>2</v>
      </c>
      <c r="AE106" s="36">
        <f>'Core Indicators'!HW106</f>
        <v>3</v>
      </c>
      <c r="AF106" s="36">
        <f>'Core Indicators'!IE106</f>
        <v>0</v>
      </c>
      <c r="AG106" s="36">
        <f>'Core Indicators'!IM106</f>
        <v>1</v>
      </c>
    </row>
    <row r="107" spans="1:33" ht="20.100000000000001" customHeight="1" x14ac:dyDescent="0.25">
      <c r="A107" s="195" t="str">
        <f>'Core Indicators'!A:A</f>
        <v>Complex crisis in Somalia</v>
      </c>
      <c r="B107" s="195" t="str">
        <f>'Core Indicators'!B:B</f>
        <v>Complex crisis</v>
      </c>
      <c r="C107" s="195" t="str">
        <f>'Core Indicators'!C107</f>
        <v>SOM001</v>
      </c>
      <c r="D107" s="195" t="str">
        <f>'Core Indicators'!D107</f>
        <v>Somalia</v>
      </c>
      <c r="E107" s="195" t="str">
        <f>'Core Indicators'!E107</f>
        <v>SOM</v>
      </c>
      <c r="F107" s="35">
        <f>'Core Indicators'!O107</f>
        <v>627340</v>
      </c>
      <c r="G107" s="35">
        <f>'Core Indicators'!W107</f>
        <v>12300000</v>
      </c>
      <c r="H107" s="35">
        <f>'Core Indicators'!AE107</f>
        <v>12300000</v>
      </c>
      <c r="I107" s="35">
        <f>'Core Indicators'!AM107</f>
        <v>4277000</v>
      </c>
      <c r="J107" s="35" t="str">
        <f>'Core Indicators'!AU107</f>
        <v>x</v>
      </c>
      <c r="K107" s="35" t="str">
        <f>'Core Indicators'!BC107</f>
        <v>x</v>
      </c>
      <c r="L107" s="35">
        <f>'Core Indicators'!BK107</f>
        <v>1491</v>
      </c>
      <c r="M107" s="35" t="str">
        <f>'Core Indicators'!BS107</f>
        <v>x</v>
      </c>
      <c r="N107" s="35" t="str">
        <f>'Core Indicators'!CA107</f>
        <v>x</v>
      </c>
      <c r="O107" s="35" t="e">
        <f>'Core Indicators'!CI107</f>
        <v>#N/A</v>
      </c>
      <c r="P107" s="35" t="str">
        <f>'Core Indicators'!CQ107</f>
        <v>x</v>
      </c>
      <c r="Q107" s="35">
        <f>'Core Indicators'!DG107</f>
        <v>0</v>
      </c>
      <c r="R107" s="35">
        <f>'Core Indicators'!DO107</f>
        <v>6400000</v>
      </c>
      <c r="S107" s="35">
        <f>'Core Indicators'!DW107</f>
        <v>0</v>
      </c>
      <c r="T107" s="35">
        <f>'Core Indicators'!EE107</f>
        <v>5782000</v>
      </c>
      <c r="U107" s="35">
        <f>'Core Indicators'!EM107</f>
        <v>118000</v>
      </c>
      <c r="V107" s="35">
        <f>'Core Indicators'!FC107</f>
        <v>5</v>
      </c>
      <c r="W107" s="35" t="str">
        <f>'Core Indicators'!FK107</f>
        <v>x</v>
      </c>
      <c r="X107" s="35" t="str">
        <f>'Core Indicators'!FS107</f>
        <v>x</v>
      </c>
      <c r="Y107" s="35">
        <f>'Core Indicators'!GA107</f>
        <v>1</v>
      </c>
      <c r="Z107" s="35">
        <f>'Core Indicators'!GI107</f>
        <v>3</v>
      </c>
      <c r="AA107" s="35">
        <f>'Core Indicators'!GQ107</f>
        <v>3</v>
      </c>
      <c r="AB107" s="35">
        <f>'Core Indicators'!GY107</f>
        <v>2</v>
      </c>
      <c r="AC107" s="35">
        <f>'Core Indicators'!HG107</f>
        <v>2</v>
      </c>
      <c r="AD107" s="35">
        <f>'Core Indicators'!HO107</f>
        <v>3</v>
      </c>
      <c r="AE107" s="35">
        <f>'Core Indicators'!HW107</f>
        <v>3</v>
      </c>
      <c r="AF107" s="35">
        <f>'Core Indicators'!IE107</f>
        <v>2</v>
      </c>
      <c r="AG107" s="35">
        <f>'Core Indicators'!IM107</f>
        <v>3</v>
      </c>
    </row>
    <row r="108" spans="1:33" ht="20.100000000000001" customHeight="1" x14ac:dyDescent="0.25">
      <c r="A108" s="194" t="str">
        <f>'Core Indicators'!A:A</f>
        <v>Mixed Migration Flows in Somalia</v>
      </c>
      <c r="B108" s="194" t="str">
        <f>'Core Indicators'!B:B</f>
        <v>International displacement</v>
      </c>
      <c r="C108" s="194" t="str">
        <f>'Core Indicators'!C108</f>
        <v>SOM002</v>
      </c>
      <c r="D108" s="194" t="str">
        <f>'Core Indicators'!D108</f>
        <v>Somalia</v>
      </c>
      <c r="E108" s="194" t="str">
        <f>'Core Indicators'!E108</f>
        <v>SOM</v>
      </c>
      <c r="F108" s="36">
        <f>'Core Indicators'!O108</f>
        <v>28836</v>
      </c>
      <c r="G108" s="36">
        <f>'Core Indicators'!W108</f>
        <v>1322000</v>
      </c>
      <c r="H108" s="36">
        <f>'Core Indicators'!AE108</f>
        <v>25000</v>
      </c>
      <c r="I108" s="36">
        <f>'Core Indicators'!AM108</f>
        <v>25000</v>
      </c>
      <c r="J108" s="36" t="str">
        <f>'Core Indicators'!AU108</f>
        <v>x</v>
      </c>
      <c r="K108" s="36" t="str">
        <f>'Core Indicators'!BC108</f>
        <v>x</v>
      </c>
      <c r="L108" s="36">
        <f>'Core Indicators'!BK108</f>
        <v>91</v>
      </c>
      <c r="M108" s="36">
        <f>'Core Indicators'!BS108</f>
        <v>0</v>
      </c>
      <c r="N108" s="36">
        <f>'Core Indicators'!CA108</f>
        <v>0</v>
      </c>
      <c r="O108" s="36" t="e">
        <f>'Core Indicators'!CI108</f>
        <v>#N/A</v>
      </c>
      <c r="P108" s="36">
        <f>'Core Indicators'!CQ108</f>
        <v>0</v>
      </c>
      <c r="Q108" s="36">
        <f>'Core Indicators'!DG108</f>
        <v>1296000</v>
      </c>
      <c r="R108" s="36">
        <f>'Core Indicators'!DO108</f>
        <v>0</v>
      </c>
      <c r="S108" s="36">
        <f>'Core Indicators'!DW108</f>
        <v>0</v>
      </c>
      <c r="T108" s="36">
        <f>'Core Indicators'!EE108</f>
        <v>25000</v>
      </c>
      <c r="U108" s="36">
        <f>'Core Indicators'!EM108</f>
        <v>0</v>
      </c>
      <c r="V108" s="36">
        <f>'Core Indicators'!FC108</f>
        <v>1</v>
      </c>
      <c r="W108" s="36" t="str">
        <f>'Core Indicators'!FK108</f>
        <v>x</v>
      </c>
      <c r="X108" s="36" t="str">
        <f>'Core Indicators'!FS108</f>
        <v>x</v>
      </c>
      <c r="Y108" s="36">
        <f>'Core Indicators'!GA108</f>
        <v>1</v>
      </c>
      <c r="Z108" s="36">
        <f>'Core Indicators'!GI108</f>
        <v>3</v>
      </c>
      <c r="AA108" s="36">
        <f>'Core Indicators'!GQ108</f>
        <v>3</v>
      </c>
      <c r="AB108" s="36">
        <f>'Core Indicators'!GY108</f>
        <v>2</v>
      </c>
      <c r="AC108" s="36">
        <f>'Core Indicators'!HG108</f>
        <v>2</v>
      </c>
      <c r="AD108" s="36">
        <f>'Core Indicators'!HO108</f>
        <v>3</v>
      </c>
      <c r="AE108" s="36">
        <f>'Core Indicators'!HW108</f>
        <v>3</v>
      </c>
      <c r="AF108" s="36">
        <f>'Core Indicators'!IE108</f>
        <v>2</v>
      </c>
      <c r="AG108" s="36">
        <f>'Core Indicators'!IM108</f>
        <v>3</v>
      </c>
    </row>
    <row r="109" spans="1:33" ht="20.100000000000001" customHeight="1" x14ac:dyDescent="0.25">
      <c r="A109" s="195" t="str">
        <f>'Core Indicators'!A:A</f>
        <v>Floods in Somalia</v>
      </c>
      <c r="B109" s="195" t="str">
        <f>'Core Indicators'!B:B</f>
        <v>Flood</v>
      </c>
      <c r="C109" s="195" t="str">
        <f>'Core Indicators'!C109</f>
        <v>SOM004</v>
      </c>
      <c r="D109" s="195" t="str">
        <f>'Core Indicators'!D109</f>
        <v>Somalia</v>
      </c>
      <c r="E109" s="195" t="str">
        <f>'Core Indicators'!E109</f>
        <v>SOM</v>
      </c>
      <c r="F109" s="35">
        <f>'Core Indicators'!O109</f>
        <v>175003</v>
      </c>
      <c r="G109" s="35">
        <f>'Core Indicators'!W109</f>
        <v>3049000</v>
      </c>
      <c r="H109" s="35">
        <f>'Core Indicators'!AE109</f>
        <v>400000</v>
      </c>
      <c r="I109" s="35">
        <f>'Core Indicators'!AM109</f>
        <v>101000</v>
      </c>
      <c r="J109" s="35">
        <f>'Core Indicators'!AU109</f>
        <v>5</v>
      </c>
      <c r="K109" s="35">
        <f>'Core Indicators'!BC109</f>
        <v>199</v>
      </c>
      <c r="L109" s="35">
        <f>'Core Indicators'!BK109</f>
        <v>35</v>
      </c>
      <c r="M109" s="35">
        <f>'Core Indicators'!BS109</f>
        <v>0</v>
      </c>
      <c r="N109" s="35">
        <f>'Core Indicators'!CA109</f>
        <v>4277</v>
      </c>
      <c r="O109" s="35" t="e">
        <f>'Core Indicators'!CI109</f>
        <v>#N/A</v>
      </c>
      <c r="P109" s="35">
        <f>'Core Indicators'!CQ109</f>
        <v>0</v>
      </c>
      <c r="Q109" s="35">
        <f>'Core Indicators'!DG109</f>
        <v>2648000</v>
      </c>
      <c r="R109" s="35">
        <f>'Core Indicators'!DO109</f>
        <v>0</v>
      </c>
      <c r="S109" s="35">
        <f>'Core Indicators'!DW109</f>
        <v>299000</v>
      </c>
      <c r="T109" s="35">
        <f>'Core Indicators'!EE109</f>
        <v>101000</v>
      </c>
      <c r="U109" s="35">
        <f>'Core Indicators'!EM109</f>
        <v>0</v>
      </c>
      <c r="V109" s="35">
        <f>'Core Indicators'!FC109</f>
        <v>2</v>
      </c>
      <c r="W109" s="35" t="str">
        <f>'Core Indicators'!FK109</f>
        <v>x</v>
      </c>
      <c r="X109" s="35" t="str">
        <f>'Core Indicators'!FS109</f>
        <v>x</v>
      </c>
      <c r="Y109" s="35">
        <f>'Core Indicators'!GA109</f>
        <v>1</v>
      </c>
      <c r="Z109" s="35">
        <f>'Core Indicators'!GI109</f>
        <v>3</v>
      </c>
      <c r="AA109" s="35">
        <f>'Core Indicators'!GQ109</f>
        <v>3</v>
      </c>
      <c r="AB109" s="35">
        <f>'Core Indicators'!GY109</f>
        <v>2</v>
      </c>
      <c r="AC109" s="35">
        <f>'Core Indicators'!HG109</f>
        <v>0</v>
      </c>
      <c r="AD109" s="35">
        <f>'Core Indicators'!HO109</f>
        <v>2</v>
      </c>
      <c r="AE109" s="35">
        <f>'Core Indicators'!HW109</f>
        <v>3</v>
      </c>
      <c r="AF109" s="35">
        <f>'Core Indicators'!IE109</f>
        <v>2</v>
      </c>
      <c r="AG109" s="35">
        <f>'Core Indicators'!IM109</f>
        <v>3</v>
      </c>
    </row>
    <row r="110" spans="1:33" ht="20.100000000000001" customHeight="1" x14ac:dyDescent="0.25">
      <c r="A110" s="194" t="str">
        <f>'Core Indicators'!A:A</f>
        <v>Complex crisis in South Sudan</v>
      </c>
      <c r="B110" s="194" t="str">
        <f>'Core Indicators'!B:B</f>
        <v>Complex crisis</v>
      </c>
      <c r="C110" s="194" t="str">
        <f>'Core Indicators'!C110</f>
        <v>SSD001</v>
      </c>
      <c r="D110" s="194" t="str">
        <f>'Core Indicators'!D110</f>
        <v>South Sudan</v>
      </c>
      <c r="E110" s="194" t="str">
        <f>'Core Indicators'!E110</f>
        <v>SSD</v>
      </c>
      <c r="F110" s="36">
        <f>'Core Indicators'!O110</f>
        <v>644000</v>
      </c>
      <c r="G110" s="36">
        <f>'Core Indicators'!W110</f>
        <v>11685000</v>
      </c>
      <c r="H110" s="36">
        <f>'Core Indicators'!AE110</f>
        <v>11685000</v>
      </c>
      <c r="I110" s="36">
        <f>'Core Indicators'!AM110</f>
        <v>4437000</v>
      </c>
      <c r="J110" s="36" t="str">
        <f>'Core Indicators'!AU110</f>
        <v>x</v>
      </c>
      <c r="K110" s="36">
        <f>'Core Indicators'!BC110</f>
        <v>600000</v>
      </c>
      <c r="L110" s="36">
        <f>'Core Indicators'!BK110</f>
        <v>1127</v>
      </c>
      <c r="M110" s="36" t="str">
        <f>'Core Indicators'!BS110</f>
        <v>x</v>
      </c>
      <c r="N110" s="36" t="str">
        <f>'Core Indicators'!CA110</f>
        <v>x</v>
      </c>
      <c r="O110" s="36" t="e">
        <f>'Core Indicators'!CI110</f>
        <v>#N/A</v>
      </c>
      <c r="P110" s="36">
        <f>'Core Indicators'!CQ110</f>
        <v>14369</v>
      </c>
      <c r="Q110" s="36">
        <f>'Core Indicators'!DG110</f>
        <v>0</v>
      </c>
      <c r="R110" s="36">
        <f>'Core Indicators'!DO110</f>
        <v>3400000</v>
      </c>
      <c r="S110" s="36">
        <f>'Core Indicators'!DW110</f>
        <v>4471000</v>
      </c>
      <c r="T110" s="36">
        <f>'Core Indicators'!EE110</f>
        <v>3829000</v>
      </c>
      <c r="U110" s="36">
        <f>'Core Indicators'!EM110</f>
        <v>0</v>
      </c>
      <c r="V110" s="36">
        <f>'Core Indicators'!FC110</f>
        <v>5</v>
      </c>
      <c r="W110" s="36" t="str">
        <f>'Core Indicators'!FK110</f>
        <v>x</v>
      </c>
      <c r="X110" s="36">
        <f>'Core Indicators'!FS110</f>
        <v>1500000</v>
      </c>
      <c r="Y110" s="36">
        <f>'Core Indicators'!GA110</f>
        <v>1</v>
      </c>
      <c r="Z110" s="36">
        <f>'Core Indicators'!GI110</f>
        <v>3</v>
      </c>
      <c r="AA110" s="36">
        <f>'Core Indicators'!GQ110</f>
        <v>3</v>
      </c>
      <c r="AB110" s="36">
        <f>'Core Indicators'!GY110</f>
        <v>3</v>
      </c>
      <c r="AC110" s="36">
        <f>'Core Indicators'!HG110</f>
        <v>0</v>
      </c>
      <c r="AD110" s="36">
        <f>'Core Indicators'!HO110</f>
        <v>2</v>
      </c>
      <c r="AE110" s="36">
        <f>'Core Indicators'!HW110</f>
        <v>3</v>
      </c>
      <c r="AF110" s="36">
        <f>'Core Indicators'!IE110</f>
        <v>3</v>
      </c>
      <c r="AG110" s="36">
        <f>'Core Indicators'!IM110</f>
        <v>2</v>
      </c>
    </row>
    <row r="111" spans="1:33" ht="20.100000000000001" customHeight="1" x14ac:dyDescent="0.25">
      <c r="A111" s="195" t="str">
        <f>'Core Indicators'!A:A</f>
        <v>Food Security Crisis in Eswatini</v>
      </c>
      <c r="B111" s="195" t="str">
        <f>'Core Indicators'!B:B</f>
        <v>Food Security</v>
      </c>
      <c r="C111" s="195" t="str">
        <f>'Core Indicators'!C111</f>
        <v>SWZ001</v>
      </c>
      <c r="D111" s="195" t="str">
        <f>'Core Indicators'!D111</f>
        <v>Eswatini</v>
      </c>
      <c r="E111" s="195" t="str">
        <f>'Core Indicators'!E111</f>
        <v>SWZ</v>
      </c>
      <c r="F111" s="35">
        <f>'Core Indicators'!O111</f>
        <v>17364</v>
      </c>
      <c r="G111" s="35">
        <f>'Core Indicators'!W111</f>
        <v>1100000</v>
      </c>
      <c r="H111" s="35">
        <f>'Core Indicators'!AE111</f>
        <v>660000</v>
      </c>
      <c r="I111" s="35">
        <f>'Core Indicators'!AM111</f>
        <v>0</v>
      </c>
      <c r="J111" s="35">
        <f>'Core Indicators'!AU111</f>
        <v>0</v>
      </c>
      <c r="K111" s="35">
        <f>'Core Indicators'!BC111</f>
        <v>0</v>
      </c>
      <c r="L111" s="35">
        <f>'Core Indicators'!BK111</f>
        <v>0</v>
      </c>
      <c r="M111" s="35" t="e">
        <f>'Core Indicators'!BS111</f>
        <v>#N/A</v>
      </c>
      <c r="N111" s="35" t="e">
        <f>'Core Indicators'!CA111</f>
        <v>#N/A</v>
      </c>
      <c r="O111" s="35" t="e">
        <f>'Core Indicators'!CI111</f>
        <v>#N/A</v>
      </c>
      <c r="P111" s="35" t="e">
        <f>'Core Indicators'!CQ111</f>
        <v>#N/A</v>
      </c>
      <c r="Q111" s="35">
        <f>'Core Indicators'!DG111</f>
        <v>440000</v>
      </c>
      <c r="R111" s="35">
        <f>'Core Indicators'!DO111</f>
        <v>470000</v>
      </c>
      <c r="S111" s="35">
        <f>'Core Indicators'!DW111</f>
        <v>150000</v>
      </c>
      <c r="T111" s="35">
        <f>'Core Indicators'!EE111</f>
        <v>40000</v>
      </c>
      <c r="U111" s="35">
        <f>'Core Indicators'!EM111</f>
        <v>0</v>
      </c>
      <c r="V111" s="35">
        <f>'Core Indicators'!FC111</f>
        <v>1</v>
      </c>
      <c r="W111" s="35" t="e">
        <f>'Core Indicators'!FK111</f>
        <v>#N/A</v>
      </c>
      <c r="X111" s="35" t="e">
        <f>'Core Indicators'!FS111</f>
        <v>#N/A</v>
      </c>
      <c r="Y111" s="35">
        <f>'Core Indicators'!GA111</f>
        <v>0</v>
      </c>
      <c r="Z111" s="35">
        <f>'Core Indicators'!GI111</f>
        <v>0</v>
      </c>
      <c r="AA111" s="35">
        <f>'Core Indicators'!GQ111</f>
        <v>0</v>
      </c>
      <c r="AB111" s="35">
        <f>'Core Indicators'!GY111</f>
        <v>0</v>
      </c>
      <c r="AC111" s="35">
        <f>'Core Indicators'!HG111</f>
        <v>0</v>
      </c>
      <c r="AD111" s="35">
        <f>'Core Indicators'!HO111</f>
        <v>2</v>
      </c>
      <c r="AE111" s="35">
        <f>'Core Indicators'!HW111</f>
        <v>0</v>
      </c>
      <c r="AF111" s="35">
        <f>'Core Indicators'!IE111</f>
        <v>0</v>
      </c>
      <c r="AG111" s="35">
        <f>'Core Indicators'!IM111</f>
        <v>1</v>
      </c>
    </row>
    <row r="112" spans="1:33" ht="20.100000000000001" customHeight="1" x14ac:dyDescent="0.25">
      <c r="A112" s="194" t="str">
        <f>'Core Indicators'!A:A</f>
        <v>Syrian conflict</v>
      </c>
      <c r="B112" s="194" t="str">
        <f>'Core Indicators'!B:B</f>
        <v>Complex crisis</v>
      </c>
      <c r="C112" s="194" t="str">
        <f>'Core Indicators'!C112</f>
        <v>SYR001</v>
      </c>
      <c r="D112" s="194" t="str">
        <f>'Core Indicators'!D112</f>
        <v>Syria</v>
      </c>
      <c r="E112" s="194" t="str">
        <f>'Core Indicators'!E112</f>
        <v>SYR</v>
      </c>
      <c r="F112" s="36">
        <f>'Core Indicators'!O112</f>
        <v>185180</v>
      </c>
      <c r="G112" s="36">
        <f>'Core Indicators'!W112</f>
        <v>17500000</v>
      </c>
      <c r="H112" s="36">
        <f>'Core Indicators'!AE112</f>
        <v>17500000</v>
      </c>
      <c r="I112" s="36">
        <f>'Core Indicators'!AM112</f>
        <v>15509000</v>
      </c>
      <c r="J112" s="36" t="str">
        <f>'Core Indicators'!AU112</f>
        <v>x</v>
      </c>
      <c r="K112" s="36" t="str">
        <f>'Core Indicators'!BC112</f>
        <v>x</v>
      </c>
      <c r="L112" s="36">
        <f>'Core Indicators'!BK112</f>
        <v>3201</v>
      </c>
      <c r="M112" s="36" t="str">
        <f>'Core Indicators'!BS112</f>
        <v>x</v>
      </c>
      <c r="N112" s="36" t="str">
        <f>'Core Indicators'!CA112</f>
        <v>x</v>
      </c>
      <c r="O112" s="36" t="e">
        <f>'Core Indicators'!CI112</f>
        <v>#N/A</v>
      </c>
      <c r="P112" s="36" t="str">
        <f>'Core Indicators'!CQ112</f>
        <v>x</v>
      </c>
      <c r="Q112" s="36">
        <f>'Core Indicators'!DG112</f>
        <v>0</v>
      </c>
      <c r="R112" s="36">
        <f>'Core Indicators'!DO112</f>
        <v>4100000</v>
      </c>
      <c r="S112" s="36">
        <f>'Core Indicators'!DW112</f>
        <v>30000</v>
      </c>
      <c r="T112" s="36">
        <f>'Core Indicators'!EE112</f>
        <v>7380000</v>
      </c>
      <c r="U112" s="36">
        <f>'Core Indicators'!EM112</f>
        <v>5990000</v>
      </c>
      <c r="V112" s="36">
        <f>'Core Indicators'!FC112</f>
        <v>5</v>
      </c>
      <c r="W112" s="36" t="str">
        <f>'Core Indicators'!FK112</f>
        <v>x</v>
      </c>
      <c r="X112" s="36">
        <f>'Core Indicators'!FS112</f>
        <v>1160000</v>
      </c>
      <c r="Y112" s="36">
        <f>'Core Indicators'!GA112</f>
        <v>1</v>
      </c>
      <c r="Z112" s="36">
        <f>'Core Indicators'!GI112</f>
        <v>3</v>
      </c>
      <c r="AA112" s="36">
        <f>'Core Indicators'!GQ112</f>
        <v>2</v>
      </c>
      <c r="AB112" s="36">
        <f>'Core Indicators'!GY112</f>
        <v>3</v>
      </c>
      <c r="AC112" s="36">
        <f>'Core Indicators'!HG112</f>
        <v>2</v>
      </c>
      <c r="AD112" s="36">
        <f>'Core Indicators'!HO112</f>
        <v>3</v>
      </c>
      <c r="AE112" s="36">
        <f>'Core Indicators'!HW112</f>
        <v>3</v>
      </c>
      <c r="AF112" s="36">
        <f>'Core Indicators'!IE112</f>
        <v>2</v>
      </c>
      <c r="AG112" s="36">
        <f>'Core Indicators'!IM112</f>
        <v>3</v>
      </c>
    </row>
    <row r="113" spans="1:33" ht="20.100000000000001" customHeight="1" x14ac:dyDescent="0.25">
      <c r="A113" s="195" t="str">
        <f>'Core Indicators'!A:A</f>
        <v>Complex crisis in Chad</v>
      </c>
      <c r="B113" s="195" t="str">
        <f>'Core Indicators'!B:B</f>
        <v>Multiple crises country</v>
      </c>
      <c r="C113" s="195" t="str">
        <f>'Core Indicators'!C113</f>
        <v>TCD001</v>
      </c>
      <c r="D113" s="195" t="str">
        <f>'Core Indicators'!D113</f>
        <v>Chad</v>
      </c>
      <c r="E113" s="195" t="str">
        <f>'Core Indicators'!E113</f>
        <v>TCD</v>
      </c>
      <c r="F113" s="35">
        <f>'Core Indicators'!O113</f>
        <v>1259200</v>
      </c>
      <c r="G113" s="35">
        <f>'Core Indicators'!W113</f>
        <v>16797000</v>
      </c>
      <c r="H113" s="35">
        <f>'Core Indicators'!AE113</f>
        <v>7607000</v>
      </c>
      <c r="I113" s="35">
        <f>'Core Indicators'!AM113</f>
        <v>963000</v>
      </c>
      <c r="J113" s="35" t="str">
        <f>'Core Indicators'!AU113</f>
        <v>x</v>
      </c>
      <c r="K113" s="35" t="str">
        <f>'Core Indicators'!BC113</f>
        <v>x</v>
      </c>
      <c r="L113" s="35">
        <f>'Core Indicators'!BK113</f>
        <v>221</v>
      </c>
      <c r="M113" s="35" t="str">
        <f>'Core Indicators'!BS113</f>
        <v>x</v>
      </c>
      <c r="N113" s="35" t="str">
        <f>'Core Indicators'!CA113</f>
        <v>x</v>
      </c>
      <c r="O113" s="35" t="e">
        <f>'Core Indicators'!CI113</f>
        <v>#N/A</v>
      </c>
      <c r="P113" s="35" t="str">
        <f>'Core Indicators'!CQ113</f>
        <v>x</v>
      </c>
      <c r="Q113" s="35">
        <f>'Core Indicators'!DG113</f>
        <v>9175000</v>
      </c>
      <c r="R113" s="35">
        <f>'Core Indicators'!DO113</f>
        <v>1207000</v>
      </c>
      <c r="S113" s="35">
        <f>'Core Indicators'!DW113</f>
        <v>4736000</v>
      </c>
      <c r="T113" s="35">
        <f>'Core Indicators'!EE113</f>
        <v>1472000</v>
      </c>
      <c r="U113" s="35">
        <f>'Core Indicators'!EM113</f>
        <v>192000</v>
      </c>
      <c r="V113" s="35">
        <f>'Core Indicators'!FC113</f>
        <v>5</v>
      </c>
      <c r="W113" s="35" t="str">
        <f>'Core Indicators'!FK113</f>
        <v>x</v>
      </c>
      <c r="X113" s="35" t="str">
        <f>'Core Indicators'!FS113</f>
        <v>x</v>
      </c>
      <c r="Y113" s="35">
        <f>'Core Indicators'!GA113</f>
        <v>1</v>
      </c>
      <c r="Z113" s="35">
        <f>'Core Indicators'!GI113</f>
        <v>3</v>
      </c>
      <c r="AA113" s="35">
        <f>'Core Indicators'!GQ113</f>
        <v>1</v>
      </c>
      <c r="AB113" s="35">
        <f>'Core Indicators'!GY113</f>
        <v>0</v>
      </c>
      <c r="AC113" s="35">
        <f>'Core Indicators'!HG113</f>
        <v>0</v>
      </c>
      <c r="AD113" s="35">
        <f>'Core Indicators'!HO113</f>
        <v>2</v>
      </c>
      <c r="AE113" s="35">
        <f>'Core Indicators'!HW113</f>
        <v>3</v>
      </c>
      <c r="AF113" s="35">
        <f>'Core Indicators'!IE113</f>
        <v>2</v>
      </c>
      <c r="AG113" s="35">
        <f>'Core Indicators'!IM113</f>
        <v>3</v>
      </c>
    </row>
    <row r="114" spans="1:33" ht="20.100000000000001" customHeight="1" x14ac:dyDescent="0.25">
      <c r="A114" s="194" t="str">
        <f>'Core Indicators'!A:A</f>
        <v>Boko Haram in Chad</v>
      </c>
      <c r="B114" s="194" t="str">
        <f>'Core Indicators'!B:B</f>
        <v>Conflict</v>
      </c>
      <c r="C114" s="194" t="str">
        <f>'Core Indicators'!C114</f>
        <v>TCD003</v>
      </c>
      <c r="D114" s="194" t="str">
        <f>'Core Indicators'!D114</f>
        <v>Chad</v>
      </c>
      <c r="E114" s="194" t="str">
        <f>'Core Indicators'!E114</f>
        <v>TCD</v>
      </c>
      <c r="F114" s="36">
        <f>'Core Indicators'!O114</f>
        <v>19915</v>
      </c>
      <c r="G114" s="36">
        <f>'Core Indicators'!W114</f>
        <v>686000</v>
      </c>
      <c r="H114" s="36">
        <f>'Core Indicators'!AE114</f>
        <v>686000</v>
      </c>
      <c r="I114" s="36">
        <f>'Core Indicators'!AM114</f>
        <v>413000</v>
      </c>
      <c r="J114" s="36" t="str">
        <f>'Core Indicators'!AU114</f>
        <v>x</v>
      </c>
      <c r="K114" s="36" t="str">
        <f>'Core Indicators'!BC114</f>
        <v>x</v>
      </c>
      <c r="L114" s="36">
        <f>'Core Indicators'!BK114</f>
        <v>71</v>
      </c>
      <c r="M114" s="36" t="str">
        <f>'Core Indicators'!BS114</f>
        <v>x</v>
      </c>
      <c r="N114" s="36" t="str">
        <f>'Core Indicators'!CA114</f>
        <v>x</v>
      </c>
      <c r="O114" s="36" t="e">
        <f>'Core Indicators'!CI114</f>
        <v>#N/A</v>
      </c>
      <c r="P114" s="36" t="str">
        <f>'Core Indicators'!CQ114</f>
        <v>x</v>
      </c>
      <c r="Q114" s="36">
        <f>'Core Indicators'!DG114</f>
        <v>0</v>
      </c>
      <c r="R114" s="36">
        <f>'Core Indicators'!DO114</f>
        <v>318000</v>
      </c>
      <c r="S114" s="36">
        <f>'Core Indicators'!DW114</f>
        <v>98000</v>
      </c>
      <c r="T114" s="36">
        <f>'Core Indicators'!EE114</f>
        <v>147000</v>
      </c>
      <c r="U114" s="36">
        <f>'Core Indicators'!EM114</f>
        <v>122000</v>
      </c>
      <c r="V114" s="36">
        <f>'Core Indicators'!FC114</f>
        <v>5</v>
      </c>
      <c r="W114" s="36" t="str">
        <f>'Core Indicators'!FK114</f>
        <v>x</v>
      </c>
      <c r="X114" s="36" t="str">
        <f>'Core Indicators'!FS114</f>
        <v>x</v>
      </c>
      <c r="Y114" s="36">
        <f>'Core Indicators'!GA114</f>
        <v>2</v>
      </c>
      <c r="Z114" s="36">
        <f>'Core Indicators'!GI114</f>
        <v>3</v>
      </c>
      <c r="AA114" s="36">
        <f>'Core Indicators'!GQ114</f>
        <v>1</v>
      </c>
      <c r="AB114" s="36">
        <f>'Core Indicators'!GY114</f>
        <v>0</v>
      </c>
      <c r="AC114" s="36">
        <f>'Core Indicators'!HG114</f>
        <v>0</v>
      </c>
      <c r="AD114" s="36">
        <f>'Core Indicators'!HO114</f>
        <v>2</v>
      </c>
      <c r="AE114" s="36">
        <f>'Core Indicators'!HW114</f>
        <v>3</v>
      </c>
      <c r="AF114" s="36">
        <f>'Core Indicators'!IE114</f>
        <v>2</v>
      </c>
      <c r="AG114" s="36">
        <f>'Core Indicators'!IM114</f>
        <v>3</v>
      </c>
    </row>
    <row r="115" spans="1:33" ht="20.100000000000001" customHeight="1" x14ac:dyDescent="0.25">
      <c r="A115" s="195" t="str">
        <f>'Core Indicators'!A:A</f>
        <v>CAR refugees in Chad</v>
      </c>
      <c r="B115" s="195" t="str">
        <f>'Core Indicators'!B:B</f>
        <v>International displacement</v>
      </c>
      <c r="C115" s="195" t="str">
        <f>'Core Indicators'!C115</f>
        <v>TCD004</v>
      </c>
      <c r="D115" s="195" t="str">
        <f>'Core Indicators'!D115</f>
        <v>Chad</v>
      </c>
      <c r="E115" s="195" t="str">
        <f>'Core Indicators'!E115</f>
        <v>TCD</v>
      </c>
      <c r="F115" s="35">
        <f>'Core Indicators'!O115</f>
        <v>154623</v>
      </c>
      <c r="G115" s="35">
        <f>'Core Indicators'!W115</f>
        <v>4456000</v>
      </c>
      <c r="H115" s="35">
        <f>'Core Indicators'!AE115</f>
        <v>1004000</v>
      </c>
      <c r="I115" s="35">
        <f>'Core Indicators'!AM115</f>
        <v>173000</v>
      </c>
      <c r="J115" s="35" t="str">
        <f>'Core Indicators'!AU115</f>
        <v>x</v>
      </c>
      <c r="K115" s="35" t="str">
        <f>'Core Indicators'!BC115</f>
        <v>x</v>
      </c>
      <c r="L115" s="35" t="str">
        <f>'Core Indicators'!BK115</f>
        <v>x</v>
      </c>
      <c r="M115" s="35" t="str">
        <f>'Core Indicators'!BS115</f>
        <v>x</v>
      </c>
      <c r="N115" s="35">
        <f>'Core Indicators'!CA115</f>
        <v>0</v>
      </c>
      <c r="O115" s="35" t="e">
        <f>'Core Indicators'!CI115</f>
        <v>#N/A</v>
      </c>
      <c r="P115" s="35" t="str">
        <f>'Core Indicators'!CQ115</f>
        <v>x</v>
      </c>
      <c r="Q115" s="35">
        <f>'Core Indicators'!DG115</f>
        <v>3452000</v>
      </c>
      <c r="R115" s="35">
        <f>'Core Indicators'!DO115</f>
        <v>0</v>
      </c>
      <c r="S115" s="35">
        <f>'Core Indicators'!DW115</f>
        <v>743000</v>
      </c>
      <c r="T115" s="35">
        <f>'Core Indicators'!EE115</f>
        <v>261000</v>
      </c>
      <c r="U115" s="35">
        <f>'Core Indicators'!EM115</f>
        <v>0</v>
      </c>
      <c r="V115" s="35">
        <f>'Core Indicators'!FC115</f>
        <v>3</v>
      </c>
      <c r="W115" s="35" t="str">
        <f>'Core Indicators'!FK115</f>
        <v>x</v>
      </c>
      <c r="X115" s="35" t="str">
        <f>'Core Indicators'!FS115</f>
        <v>x</v>
      </c>
      <c r="Y115" s="35">
        <f>'Core Indicators'!GA115</f>
        <v>1</v>
      </c>
      <c r="Z115" s="35">
        <f>'Core Indicators'!GI115</f>
        <v>3</v>
      </c>
      <c r="AA115" s="35">
        <f>'Core Indicators'!GQ115</f>
        <v>1</v>
      </c>
      <c r="AB115" s="35">
        <f>'Core Indicators'!GY115</f>
        <v>0</v>
      </c>
      <c r="AC115" s="35">
        <f>'Core Indicators'!HG115</f>
        <v>0</v>
      </c>
      <c r="AD115" s="35">
        <f>'Core Indicators'!HO115</f>
        <v>2</v>
      </c>
      <c r="AE115" s="35">
        <f>'Core Indicators'!HW115</f>
        <v>3</v>
      </c>
      <c r="AF115" s="35">
        <f>'Core Indicators'!IE115</f>
        <v>0</v>
      </c>
      <c r="AG115" s="35">
        <f>'Core Indicators'!IM115</f>
        <v>3</v>
      </c>
    </row>
    <row r="116" spans="1:33" ht="20.100000000000001" customHeight="1" x14ac:dyDescent="0.25">
      <c r="A116" s="194" t="str">
        <f>'Core Indicators'!A:A</f>
        <v>Darfur refugees in Chad</v>
      </c>
      <c r="B116" s="194" t="str">
        <f>'Core Indicators'!B:B</f>
        <v>International displacement</v>
      </c>
      <c r="C116" s="194" t="str">
        <f>'Core Indicators'!C116</f>
        <v>TCD005</v>
      </c>
      <c r="D116" s="194" t="str">
        <f>'Core Indicators'!D116</f>
        <v>Chad</v>
      </c>
      <c r="E116" s="194" t="str">
        <f>'Core Indicators'!E116</f>
        <v>TCD</v>
      </c>
      <c r="F116" s="36">
        <f>'Core Indicators'!O116</f>
        <v>205671</v>
      </c>
      <c r="G116" s="36">
        <f>'Core Indicators'!W116</f>
        <v>2577000</v>
      </c>
      <c r="H116" s="36">
        <f>'Core Indicators'!AE116</f>
        <v>1123000</v>
      </c>
      <c r="I116" s="36">
        <f>'Core Indicators'!AM116</f>
        <v>371000</v>
      </c>
      <c r="J116" s="36" t="str">
        <f>'Core Indicators'!AU116</f>
        <v>x</v>
      </c>
      <c r="K116" s="36" t="str">
        <f>'Core Indicators'!BC116</f>
        <v>x</v>
      </c>
      <c r="L116" s="36">
        <f>'Core Indicators'!BK116</f>
        <v>25</v>
      </c>
      <c r="M116" s="36" t="str">
        <f>'Core Indicators'!BS116</f>
        <v>x</v>
      </c>
      <c r="N116" s="36">
        <f>'Core Indicators'!CA116</f>
        <v>0</v>
      </c>
      <c r="O116" s="36" t="e">
        <f>'Core Indicators'!CI116</f>
        <v>#N/A</v>
      </c>
      <c r="P116" s="36" t="str">
        <f>'Core Indicators'!CQ116</f>
        <v>x</v>
      </c>
      <c r="Q116" s="36">
        <f>'Core Indicators'!DG116</f>
        <v>1454000</v>
      </c>
      <c r="R116" s="36">
        <f>'Core Indicators'!DO116</f>
        <v>0</v>
      </c>
      <c r="S116" s="36">
        <f>'Core Indicators'!DW116</f>
        <v>694000</v>
      </c>
      <c r="T116" s="36">
        <f>'Core Indicators'!EE116</f>
        <v>429000</v>
      </c>
      <c r="U116" s="36">
        <f>'Core Indicators'!EM116</f>
        <v>0</v>
      </c>
      <c r="V116" s="36">
        <f>'Core Indicators'!FC116</f>
        <v>2</v>
      </c>
      <c r="W116" s="36" t="str">
        <f>'Core Indicators'!FK116</f>
        <v>x</v>
      </c>
      <c r="X116" s="36" t="str">
        <f>'Core Indicators'!FS116</f>
        <v>x</v>
      </c>
      <c r="Y116" s="36">
        <f>'Core Indicators'!GA116</f>
        <v>1</v>
      </c>
      <c r="Z116" s="36">
        <f>'Core Indicators'!GI116</f>
        <v>3</v>
      </c>
      <c r="AA116" s="36">
        <f>'Core Indicators'!GQ116</f>
        <v>1</v>
      </c>
      <c r="AB116" s="36">
        <f>'Core Indicators'!GY116</f>
        <v>0</v>
      </c>
      <c r="AC116" s="36">
        <f>'Core Indicators'!HG116</f>
        <v>0</v>
      </c>
      <c r="AD116" s="36">
        <f>'Core Indicators'!HO116</f>
        <v>2</v>
      </c>
      <c r="AE116" s="36">
        <f>'Core Indicators'!HW116</f>
        <v>3</v>
      </c>
      <c r="AF116" s="36">
        <f>'Core Indicators'!IE116</f>
        <v>0</v>
      </c>
      <c r="AG116" s="36">
        <f>'Core Indicators'!IM116</f>
        <v>3</v>
      </c>
    </row>
    <row r="117" spans="1:33" ht="20.100000000000001" customHeight="1" x14ac:dyDescent="0.25">
      <c r="A117" s="195" t="str">
        <f>'Core Indicators'!A:A</f>
        <v>Tibesti Conflict in Chad</v>
      </c>
      <c r="B117" s="195" t="str">
        <f>'Core Indicators'!B:B</f>
        <v>Conflict</v>
      </c>
      <c r="C117" s="195" t="str">
        <f>'Core Indicators'!C117</f>
        <v>TCD006</v>
      </c>
      <c r="D117" s="195" t="str">
        <f>'Core Indicators'!D117</f>
        <v>Chad</v>
      </c>
      <c r="E117" s="195" t="str">
        <f>'Core Indicators'!E117</f>
        <v>TCD</v>
      </c>
      <c r="F117" s="35">
        <f>'Core Indicators'!O117</f>
        <v>220000</v>
      </c>
      <c r="G117" s="35">
        <f>'Core Indicators'!W117</f>
        <v>38000</v>
      </c>
      <c r="H117" s="35">
        <f>'Core Indicators'!AE117</f>
        <v>38000</v>
      </c>
      <c r="I117" s="35" t="str">
        <f>'Core Indicators'!AM117</f>
        <v>x</v>
      </c>
      <c r="J117" s="35" t="str">
        <f>'Core Indicators'!AU117</f>
        <v>x</v>
      </c>
      <c r="K117" s="35" t="str">
        <f>'Core Indicators'!BC117</f>
        <v>x</v>
      </c>
      <c r="L117" s="35">
        <f>'Core Indicators'!BK117</f>
        <v>4</v>
      </c>
      <c r="M117" s="35" t="str">
        <f>'Core Indicators'!BS117</f>
        <v>x</v>
      </c>
      <c r="N117" s="35" t="str">
        <f>'Core Indicators'!CA117</f>
        <v>x</v>
      </c>
      <c r="O117" s="35" t="e">
        <f>'Core Indicators'!CI117</f>
        <v>#N/A</v>
      </c>
      <c r="P117" s="35" t="str">
        <f>'Core Indicators'!CQ117</f>
        <v>x</v>
      </c>
      <c r="Q117" s="35">
        <f>'Core Indicators'!DG117</f>
        <v>0</v>
      </c>
      <c r="R117" s="35">
        <f>'Core Indicators'!DO117</f>
        <v>20000</v>
      </c>
      <c r="S117" s="35">
        <f>'Core Indicators'!DW117</f>
        <v>11000</v>
      </c>
      <c r="T117" s="35">
        <f>'Core Indicators'!EE117</f>
        <v>6000</v>
      </c>
      <c r="U117" s="35">
        <f>'Core Indicators'!EM117</f>
        <v>1000</v>
      </c>
      <c r="V117" s="35">
        <f>'Core Indicators'!FC117</f>
        <v>3</v>
      </c>
      <c r="W117" s="35" t="str">
        <f>'Core Indicators'!FK117</f>
        <v>x</v>
      </c>
      <c r="X117" s="35" t="str">
        <f>'Core Indicators'!FS117</f>
        <v>x</v>
      </c>
      <c r="Y117" s="35">
        <f>'Core Indicators'!GA117</f>
        <v>2</v>
      </c>
      <c r="Z117" s="35">
        <f>'Core Indicators'!GI117</f>
        <v>3</v>
      </c>
      <c r="AA117" s="35">
        <f>'Core Indicators'!GQ117</f>
        <v>1</v>
      </c>
      <c r="AB117" s="35">
        <f>'Core Indicators'!GY117</f>
        <v>0</v>
      </c>
      <c r="AC117" s="35">
        <f>'Core Indicators'!HG117</f>
        <v>0</v>
      </c>
      <c r="AD117" s="35">
        <f>'Core Indicators'!HO117</f>
        <v>2</v>
      </c>
      <c r="AE117" s="35">
        <f>'Core Indicators'!HW117</f>
        <v>3</v>
      </c>
      <c r="AF117" s="35">
        <f>'Core Indicators'!IE117</f>
        <v>0</v>
      </c>
      <c r="AG117" s="35">
        <f>'Core Indicators'!IM117</f>
        <v>3</v>
      </c>
    </row>
    <row r="118" spans="1:33" ht="20.100000000000001" customHeight="1" x14ac:dyDescent="0.25">
      <c r="A118" s="194" t="str">
        <f>'Core Indicators'!A:A</f>
        <v>Multiple situations in Thailand</v>
      </c>
      <c r="B118" s="194" t="str">
        <f>'Core Indicators'!B:B</f>
        <v>Multiple crises country</v>
      </c>
      <c r="C118" s="194" t="str">
        <f>'Core Indicators'!C118</f>
        <v>THA001</v>
      </c>
      <c r="D118" s="194" t="str">
        <f>'Core Indicators'!D118</f>
        <v>Thailand</v>
      </c>
      <c r="E118" s="194" t="str">
        <f>'Core Indicators'!E118</f>
        <v>THA</v>
      </c>
      <c r="F118" s="36">
        <f>'Core Indicators'!O118</f>
        <v>30342</v>
      </c>
      <c r="G118" s="36">
        <f>'Core Indicators'!W118</f>
        <v>3549000</v>
      </c>
      <c r="H118" s="36">
        <f>'Core Indicators'!AE118</f>
        <v>3549000</v>
      </c>
      <c r="I118" s="36">
        <f>'Core Indicators'!AM118</f>
        <v>92000</v>
      </c>
      <c r="J118" s="36" t="str">
        <f>'Core Indicators'!AU118</f>
        <v>x</v>
      </c>
      <c r="K118" s="36" t="str">
        <f>'Core Indicators'!BC118</f>
        <v>x</v>
      </c>
      <c r="L118" s="36">
        <f>'Core Indicators'!BK118</f>
        <v>63</v>
      </c>
      <c r="M118" s="36" t="str">
        <f>'Core Indicators'!BS118</f>
        <v>x</v>
      </c>
      <c r="N118" s="36" t="str">
        <f>'Core Indicators'!CA118</f>
        <v>x</v>
      </c>
      <c r="O118" s="36" t="e">
        <f>'Core Indicators'!CI118</f>
        <v>#N/A</v>
      </c>
      <c r="P118" s="36" t="str">
        <f>'Core Indicators'!CQ118</f>
        <v>x</v>
      </c>
      <c r="Q118" s="36">
        <f>'Core Indicators'!DG118</f>
        <v>3458000</v>
      </c>
      <c r="R118" s="36">
        <f>'Core Indicators'!DO118</f>
        <v>0</v>
      </c>
      <c r="S118" s="36">
        <f>'Core Indicators'!DW118</f>
        <v>92000</v>
      </c>
      <c r="T118" s="36">
        <f>'Core Indicators'!EE118</f>
        <v>0</v>
      </c>
      <c r="U118" s="36">
        <f>'Core Indicators'!EM118</f>
        <v>0</v>
      </c>
      <c r="V118" s="36">
        <f>'Core Indicators'!FC118</f>
        <v>2</v>
      </c>
      <c r="W118" s="36" t="str">
        <f>'Core Indicators'!FK118</f>
        <v>x</v>
      </c>
      <c r="X118" s="36" t="str">
        <f>'Core Indicators'!FS118</f>
        <v>x</v>
      </c>
      <c r="Y118" s="36">
        <f>'Core Indicators'!GA118</f>
        <v>0</v>
      </c>
      <c r="Z118" s="36">
        <f>'Core Indicators'!GI118</f>
        <v>1</v>
      </c>
      <c r="AA118" s="36">
        <f>'Core Indicators'!GQ118</f>
        <v>1</v>
      </c>
      <c r="AB118" s="36">
        <f>'Core Indicators'!GY118</f>
        <v>0</v>
      </c>
      <c r="AC118" s="36">
        <f>'Core Indicators'!HG118</f>
        <v>2</v>
      </c>
      <c r="AD118" s="36">
        <f>'Core Indicators'!HO118</f>
        <v>2</v>
      </c>
      <c r="AE118" s="36">
        <f>'Core Indicators'!HW118</f>
        <v>1</v>
      </c>
      <c r="AF118" s="36">
        <f>'Core Indicators'!IE118</f>
        <v>3</v>
      </c>
      <c r="AG118" s="36">
        <f>'Core Indicators'!IM118</f>
        <v>2</v>
      </c>
    </row>
    <row r="119" spans="1:33" ht="20.100000000000001" customHeight="1" x14ac:dyDescent="0.25">
      <c r="A119" s="195" t="str">
        <f>'Core Indicators'!A:A</f>
        <v xml:space="preserve">Conflict in southern Thailand </v>
      </c>
      <c r="B119" s="195" t="str">
        <f>'Core Indicators'!B:B</f>
        <v>Conflict</v>
      </c>
      <c r="C119" s="195" t="str">
        <f>'Core Indicators'!C119</f>
        <v>THA002</v>
      </c>
      <c r="D119" s="195" t="str">
        <f>'Core Indicators'!D119</f>
        <v>Thailand</v>
      </c>
      <c r="E119" s="195" t="str">
        <f>'Core Indicators'!E119</f>
        <v>THA</v>
      </c>
      <c r="F119" s="35">
        <f>'Core Indicators'!O119</f>
        <v>18330</v>
      </c>
      <c r="G119" s="35">
        <f>'Core Indicators'!W119</f>
        <v>3458000</v>
      </c>
      <c r="H119" s="35">
        <f>'Core Indicators'!AE119</f>
        <v>3458000</v>
      </c>
      <c r="I119" s="35" t="str">
        <f>'Core Indicators'!AM119</f>
        <v>x</v>
      </c>
      <c r="J119" s="35" t="str">
        <f>'Core Indicators'!AU119</f>
        <v>x</v>
      </c>
      <c r="K119" s="35" t="str">
        <f>'Core Indicators'!BC119</f>
        <v>x</v>
      </c>
      <c r="L119" s="35">
        <f>'Core Indicators'!BK119</f>
        <v>63</v>
      </c>
      <c r="M119" s="35" t="str">
        <f>'Core Indicators'!BS119</f>
        <v>x</v>
      </c>
      <c r="N119" s="35" t="str">
        <f>'Core Indicators'!CA119</f>
        <v>x</v>
      </c>
      <c r="O119" s="35" t="e">
        <f>'Core Indicators'!CI119</f>
        <v>#N/A</v>
      </c>
      <c r="P119" s="35" t="str">
        <f>'Core Indicators'!CQ119</f>
        <v>x</v>
      </c>
      <c r="Q119" s="35" t="str">
        <f>'Core Indicators'!DG119</f>
        <v>x</v>
      </c>
      <c r="R119" s="35" t="str">
        <f>'Core Indicators'!DO119</f>
        <v>x</v>
      </c>
      <c r="S119" s="35" t="str">
        <f>'Core Indicators'!DW119</f>
        <v>x</v>
      </c>
      <c r="T119" s="35" t="str">
        <f>'Core Indicators'!EE119</f>
        <v>x</v>
      </c>
      <c r="U119" s="35" t="str">
        <f>'Core Indicators'!EM119</f>
        <v>x</v>
      </c>
      <c r="V119" s="35">
        <f>'Core Indicators'!FC119</f>
        <v>1</v>
      </c>
      <c r="W119" s="35" t="str">
        <f>'Core Indicators'!FK119</f>
        <v>x</v>
      </c>
      <c r="X119" s="35" t="str">
        <f>'Core Indicators'!FS119</f>
        <v>x</v>
      </c>
      <c r="Y119" s="35">
        <f>'Core Indicators'!GA119</f>
        <v>0</v>
      </c>
      <c r="Z119" s="35">
        <f>'Core Indicators'!GI119</f>
        <v>1</v>
      </c>
      <c r="AA119" s="35">
        <f>'Core Indicators'!GQ119</f>
        <v>0</v>
      </c>
      <c r="AB119" s="35">
        <f>'Core Indicators'!GY119</f>
        <v>0</v>
      </c>
      <c r="AC119" s="35">
        <f>'Core Indicators'!HG119</f>
        <v>2</v>
      </c>
      <c r="AD119" s="35">
        <f>'Core Indicators'!HO119</f>
        <v>1</v>
      </c>
      <c r="AE119" s="35">
        <f>'Core Indicators'!HW119</f>
        <v>1</v>
      </c>
      <c r="AF119" s="35">
        <f>'Core Indicators'!IE119</f>
        <v>3</v>
      </c>
      <c r="AG119" s="35">
        <f>'Core Indicators'!IM119</f>
        <v>1</v>
      </c>
    </row>
    <row r="120" spans="1:33" ht="20.100000000000001" customHeight="1" x14ac:dyDescent="0.25">
      <c r="A120" s="194" t="str">
        <f>'Core Indicators'!A:A</f>
        <v>Myanmar refugees in Thailand</v>
      </c>
      <c r="B120" s="194" t="str">
        <f>'Core Indicators'!B:B</f>
        <v>International displacement</v>
      </c>
      <c r="C120" s="194" t="str">
        <f>'Core Indicators'!C120</f>
        <v>THA003</v>
      </c>
      <c r="D120" s="194" t="str">
        <f>'Core Indicators'!D120</f>
        <v>Thailand</v>
      </c>
      <c r="E120" s="194" t="str">
        <f>'Core Indicators'!E120</f>
        <v>THA</v>
      </c>
      <c r="F120" s="36">
        <f>'Core Indicators'!O120</f>
        <v>9</v>
      </c>
      <c r="G120" s="36">
        <f>'Core Indicators'!W120</f>
        <v>92000</v>
      </c>
      <c r="H120" s="36">
        <f>'Core Indicators'!AE120</f>
        <v>92000</v>
      </c>
      <c r="I120" s="36">
        <f>'Core Indicators'!AM120</f>
        <v>92000</v>
      </c>
      <c r="J120" s="36">
        <f>'Core Indicators'!AU120</f>
        <v>0</v>
      </c>
      <c r="K120" s="36" t="str">
        <f>'Core Indicators'!BC120</f>
        <v>x</v>
      </c>
      <c r="L120" s="36" t="str">
        <f>'Core Indicators'!BK120</f>
        <v>x</v>
      </c>
      <c r="M120" s="36" t="str">
        <f>'Core Indicators'!BS120</f>
        <v>x</v>
      </c>
      <c r="N120" s="36" t="str">
        <f>'Core Indicators'!CA120</f>
        <v>x</v>
      </c>
      <c r="O120" s="36" t="e">
        <f>'Core Indicators'!CI120</f>
        <v>#N/A</v>
      </c>
      <c r="P120" s="36" t="str">
        <f>'Core Indicators'!CQ120</f>
        <v>x</v>
      </c>
      <c r="Q120" s="36">
        <f>'Core Indicators'!DG120</f>
        <v>0</v>
      </c>
      <c r="R120" s="36">
        <f>'Core Indicators'!DO120</f>
        <v>0</v>
      </c>
      <c r="S120" s="36">
        <f>'Core Indicators'!DW120</f>
        <v>92000</v>
      </c>
      <c r="T120" s="36">
        <f>'Core Indicators'!EE120</f>
        <v>0</v>
      </c>
      <c r="U120" s="36">
        <f>'Core Indicators'!EM120</f>
        <v>0</v>
      </c>
      <c r="V120" s="36">
        <f>'Core Indicators'!FC120</f>
        <v>1</v>
      </c>
      <c r="W120" s="36" t="str">
        <f>'Core Indicators'!FK120</f>
        <v>x</v>
      </c>
      <c r="X120" s="36" t="str">
        <f>'Core Indicators'!FS120</f>
        <v>x</v>
      </c>
      <c r="Y120" s="36">
        <f>'Core Indicators'!GA120</f>
        <v>0</v>
      </c>
      <c r="Z120" s="36">
        <f>'Core Indicators'!GI120</f>
        <v>0</v>
      </c>
      <c r="AA120" s="36">
        <f>'Core Indicators'!GQ120</f>
        <v>1</v>
      </c>
      <c r="AB120" s="36">
        <f>'Core Indicators'!GY120</f>
        <v>0</v>
      </c>
      <c r="AC120" s="36">
        <f>'Core Indicators'!HG120</f>
        <v>0</v>
      </c>
      <c r="AD120" s="36">
        <f>'Core Indicators'!HO120</f>
        <v>2</v>
      </c>
      <c r="AE120" s="36">
        <f>'Core Indicators'!HW120</f>
        <v>0</v>
      </c>
      <c r="AF120" s="36">
        <f>'Core Indicators'!IE120</f>
        <v>3</v>
      </c>
      <c r="AG120" s="36">
        <f>'Core Indicators'!IM120</f>
        <v>1</v>
      </c>
    </row>
    <row r="121" spans="1:33" ht="20.100000000000001" customHeight="1" x14ac:dyDescent="0.25">
      <c r="A121" s="195" t="str">
        <f>'Core Indicators'!A:A</f>
        <v>Tropical Cyclone Seroja</v>
      </c>
      <c r="B121" s="195" t="str">
        <f>'Core Indicators'!B:B</f>
        <v>Tropical cyclone</v>
      </c>
      <c r="C121" s="195" t="str">
        <f>'Core Indicators'!C121</f>
        <v>TLS002</v>
      </c>
      <c r="D121" s="195" t="str">
        <f>'Core Indicators'!D121</f>
        <v>Timor Leste</v>
      </c>
      <c r="E121" s="195" t="str">
        <f>'Core Indicators'!E121</f>
        <v>TLS</v>
      </c>
      <c r="F121" s="35">
        <f>'Core Indicators'!O121</f>
        <v>14870</v>
      </c>
      <c r="G121" s="35">
        <f>'Core Indicators'!W121</f>
        <v>1293000</v>
      </c>
      <c r="H121" s="35">
        <f>'Core Indicators'!AE121</f>
        <v>33000</v>
      </c>
      <c r="I121" s="35">
        <f>'Core Indicators'!AM121</f>
        <v>2000</v>
      </c>
      <c r="J121" s="35">
        <f>'Core Indicators'!AU121</f>
        <v>0</v>
      </c>
      <c r="K121" s="35">
        <f>'Core Indicators'!BC121</f>
        <v>0</v>
      </c>
      <c r="L121" s="35">
        <f>'Core Indicators'!BK121</f>
        <v>45</v>
      </c>
      <c r="M121" s="35">
        <f>'Core Indicators'!BS121</f>
        <v>0</v>
      </c>
      <c r="N121" s="35">
        <f>'Core Indicators'!CA121</f>
        <v>4546</v>
      </c>
      <c r="O121" s="35" t="e">
        <f>'Core Indicators'!CI121</f>
        <v>#N/A</v>
      </c>
      <c r="P121" s="35">
        <f>'Core Indicators'!CQ121</f>
        <v>0</v>
      </c>
      <c r="Q121" s="35">
        <f>'Core Indicators'!DG121</f>
        <v>1260000</v>
      </c>
      <c r="R121" s="35">
        <f>'Core Indicators'!DO121</f>
        <v>24000</v>
      </c>
      <c r="S121" s="35">
        <f>'Core Indicators'!DW121</f>
        <v>2000</v>
      </c>
      <c r="T121" s="35">
        <f>'Core Indicators'!EE121</f>
        <v>0</v>
      </c>
      <c r="U121" s="35">
        <f>'Core Indicators'!EM121</f>
        <v>0</v>
      </c>
      <c r="V121" s="35">
        <f>'Core Indicators'!FC121</f>
        <v>3</v>
      </c>
      <c r="W121" s="35">
        <f>'Core Indicators'!FK121</f>
        <v>0</v>
      </c>
      <c r="X121" s="35">
        <f>'Core Indicators'!FS121</f>
        <v>0</v>
      </c>
      <c r="Y121" s="35">
        <f>'Core Indicators'!GA121</f>
        <v>0</v>
      </c>
      <c r="Z121" s="35">
        <f>'Core Indicators'!GI121</f>
        <v>0</v>
      </c>
      <c r="AA121" s="35">
        <f>'Core Indicators'!GQ121</f>
        <v>0</v>
      </c>
      <c r="AB121" s="35">
        <f>'Core Indicators'!GY121</f>
        <v>0</v>
      </c>
      <c r="AC121" s="35">
        <f>'Core Indicators'!HG121</f>
        <v>0</v>
      </c>
      <c r="AD121" s="35">
        <f>'Core Indicators'!HO121</f>
        <v>0</v>
      </c>
      <c r="AE121" s="35">
        <f>'Core Indicators'!HW121</f>
        <v>0</v>
      </c>
      <c r="AF121" s="35">
        <f>'Core Indicators'!IE121</f>
        <v>0</v>
      </c>
      <c r="AG121" s="35">
        <f>'Core Indicators'!IM121</f>
        <v>3</v>
      </c>
    </row>
    <row r="122" spans="1:33" ht="20.100000000000001" customHeight="1" x14ac:dyDescent="0.25">
      <c r="A122" s="194" t="str">
        <f>'Core Indicators'!A:A</f>
        <v>Venezuelan refugees in Trinidad and Tobago</v>
      </c>
      <c r="B122" s="194" t="str">
        <f>'Core Indicators'!B:B</f>
        <v>International displacement</v>
      </c>
      <c r="C122" s="194" t="str">
        <f>'Core Indicators'!C122</f>
        <v>TTO002</v>
      </c>
      <c r="D122" s="194" t="str">
        <f>'Core Indicators'!D122</f>
        <v>Trinidad and Tobago</v>
      </c>
      <c r="E122" s="194" t="str">
        <f>'Core Indicators'!E122</f>
        <v>TTO</v>
      </c>
      <c r="F122" s="36">
        <f>'Core Indicators'!O122</f>
        <v>5130</v>
      </c>
      <c r="G122" s="36">
        <f>'Core Indicators'!W122</f>
        <v>1450000</v>
      </c>
      <c r="H122" s="36">
        <f>'Core Indicators'!AE122</f>
        <v>60000</v>
      </c>
      <c r="I122" s="36">
        <f>'Core Indicators'!AM122</f>
        <v>60000</v>
      </c>
      <c r="J122" s="36" t="str">
        <f>'Core Indicators'!AU122</f>
        <v>x</v>
      </c>
      <c r="K122" s="36" t="str">
        <f>'Core Indicators'!BC122</f>
        <v>x</v>
      </c>
      <c r="L122" s="36">
        <f>'Core Indicators'!BK122</f>
        <v>60</v>
      </c>
      <c r="M122" s="36">
        <f>'Core Indicators'!BS122</f>
        <v>0</v>
      </c>
      <c r="N122" s="36">
        <f>'Core Indicators'!CA122</f>
        <v>0</v>
      </c>
      <c r="O122" s="36" t="e">
        <f>'Core Indicators'!CI122</f>
        <v>#N/A</v>
      </c>
      <c r="P122" s="36">
        <f>'Core Indicators'!CQ122</f>
        <v>0</v>
      </c>
      <c r="Q122" s="36">
        <f>'Core Indicators'!DG122</f>
        <v>1395000</v>
      </c>
      <c r="R122" s="36">
        <f>'Core Indicators'!DO122</f>
        <v>0</v>
      </c>
      <c r="S122" s="36">
        <f>'Core Indicators'!DW122</f>
        <v>60000</v>
      </c>
      <c r="T122" s="36">
        <f>'Core Indicators'!EE122</f>
        <v>0</v>
      </c>
      <c r="U122" s="36">
        <f>'Core Indicators'!EM122</f>
        <v>0</v>
      </c>
      <c r="V122" s="36">
        <f>'Core Indicators'!FC122</f>
        <v>2</v>
      </c>
      <c r="W122" s="36" t="str">
        <f>'Core Indicators'!FK122</f>
        <v>x</v>
      </c>
      <c r="X122" s="36">
        <f>'Core Indicators'!FS122</f>
        <v>0</v>
      </c>
      <c r="Y122" s="36">
        <f>'Core Indicators'!GA122</f>
        <v>0</v>
      </c>
      <c r="Z122" s="36">
        <f>'Core Indicators'!GI122</f>
        <v>0</v>
      </c>
      <c r="AA122" s="36">
        <f>'Core Indicators'!GQ122</f>
        <v>0</v>
      </c>
      <c r="AB122" s="36">
        <f>'Core Indicators'!GY122</f>
        <v>0</v>
      </c>
      <c r="AC122" s="36">
        <f>'Core Indicators'!HG122</f>
        <v>0</v>
      </c>
      <c r="AD122" s="36">
        <f>'Core Indicators'!HO122</f>
        <v>3</v>
      </c>
      <c r="AE122" s="36">
        <f>'Core Indicators'!HW122</f>
        <v>0</v>
      </c>
      <c r="AF122" s="36">
        <f>'Core Indicators'!IE122</f>
        <v>0</v>
      </c>
      <c r="AG122" s="36">
        <f>'Core Indicators'!IM122</f>
        <v>1</v>
      </c>
    </row>
    <row r="123" spans="1:33" ht="20.100000000000001" customHeight="1" x14ac:dyDescent="0.25">
      <c r="A123" s="195" t="str">
        <f>'Core Indicators'!A:A</f>
        <v>Mixed migration flows in Tunisia</v>
      </c>
      <c r="B123" s="195" t="str">
        <f>'Core Indicators'!B:B</f>
        <v>International displacement</v>
      </c>
      <c r="C123" s="195" t="str">
        <f>'Core Indicators'!C123</f>
        <v>TUN002</v>
      </c>
      <c r="D123" s="195" t="str">
        <f>'Core Indicators'!D123</f>
        <v>Tunisia</v>
      </c>
      <c r="E123" s="195" t="str">
        <f>'Core Indicators'!E123</f>
        <v>TUN</v>
      </c>
      <c r="F123" s="35">
        <f>'Core Indicators'!O123</f>
        <v>155360</v>
      </c>
      <c r="G123" s="35">
        <f>'Core Indicators'!W123</f>
        <v>11718000</v>
      </c>
      <c r="H123" s="35" t="str">
        <f>'Core Indicators'!AE123</f>
        <v>x</v>
      </c>
      <c r="I123" s="35" t="str">
        <f>'Core Indicators'!AM123</f>
        <v>x</v>
      </c>
      <c r="J123" s="35" t="str">
        <f>'Core Indicators'!AU123</f>
        <v>x</v>
      </c>
      <c r="K123" s="35" t="str">
        <f>'Core Indicators'!BC123</f>
        <v>x</v>
      </c>
      <c r="L123" s="35">
        <f>'Core Indicators'!BK123</f>
        <v>849</v>
      </c>
      <c r="M123" s="35">
        <f>'Core Indicators'!BS123</f>
        <v>0</v>
      </c>
      <c r="N123" s="35">
        <f>'Core Indicators'!CA123</f>
        <v>0</v>
      </c>
      <c r="O123" s="35" t="e">
        <f>'Core Indicators'!CI123</f>
        <v>#N/A</v>
      </c>
      <c r="P123" s="35" t="str">
        <f>'Core Indicators'!CQ123</f>
        <v>x</v>
      </c>
      <c r="Q123" s="35" t="str">
        <f>'Core Indicators'!DG123</f>
        <v>x</v>
      </c>
      <c r="R123" s="35" t="str">
        <f>'Core Indicators'!DO123</f>
        <v>x</v>
      </c>
      <c r="S123" s="35" t="str">
        <f>'Core Indicators'!DW123</f>
        <v>x</v>
      </c>
      <c r="T123" s="35" t="str">
        <f>'Core Indicators'!EE123</f>
        <v>x</v>
      </c>
      <c r="U123" s="35" t="str">
        <f>'Core Indicators'!EM123</f>
        <v>x</v>
      </c>
      <c r="V123" s="35">
        <f>'Core Indicators'!FC123</f>
        <v>1</v>
      </c>
      <c r="W123" s="35" t="str">
        <f>'Core Indicators'!FK123</f>
        <v>x</v>
      </c>
      <c r="X123" s="35" t="str">
        <f>'Core Indicators'!FS123</f>
        <v>x</v>
      </c>
      <c r="Y123" s="35">
        <f>'Core Indicators'!GA123</f>
        <v>0</v>
      </c>
      <c r="Z123" s="35">
        <f>'Core Indicators'!GI123</f>
        <v>0</v>
      </c>
      <c r="AA123" s="35">
        <f>'Core Indicators'!GQ123</f>
        <v>0</v>
      </c>
      <c r="AB123" s="35">
        <f>'Core Indicators'!GY123</f>
        <v>0</v>
      </c>
      <c r="AC123" s="35">
        <f>'Core Indicators'!HG123</f>
        <v>2</v>
      </c>
      <c r="AD123" s="35">
        <f>'Core Indicators'!HO123</f>
        <v>0</v>
      </c>
      <c r="AE123" s="35">
        <f>'Core Indicators'!HW123</f>
        <v>0</v>
      </c>
      <c r="AF123" s="35">
        <f>'Core Indicators'!IE123</f>
        <v>1</v>
      </c>
      <c r="AG123" s="35">
        <f>'Core Indicators'!IM123</f>
        <v>0</v>
      </c>
    </row>
    <row r="124" spans="1:33" ht="20.100000000000001" customHeight="1" x14ac:dyDescent="0.25">
      <c r="A124" s="194" t="str">
        <f>'Core Indicators'!A:A</f>
        <v>Complex situation in Turkey</v>
      </c>
      <c r="B124" s="194" t="str">
        <f>'Core Indicators'!B:B</f>
        <v>Multiple crises country</v>
      </c>
      <c r="C124" s="194" t="str">
        <f>'Core Indicators'!C124</f>
        <v>TUR001</v>
      </c>
      <c r="D124" s="194" t="str">
        <f>'Core Indicators'!D124</f>
        <v>Turkey</v>
      </c>
      <c r="E124" s="194" t="str">
        <f>'Core Indicators'!E124</f>
        <v>TUR</v>
      </c>
      <c r="F124" s="36">
        <f>'Core Indicators'!O124</f>
        <v>378923</v>
      </c>
      <c r="G124" s="36">
        <f>'Core Indicators'!W124</f>
        <v>53611000</v>
      </c>
      <c r="H124" s="36">
        <f>'Core Indicators'!AE124</f>
        <v>5802000</v>
      </c>
      <c r="I124" s="36">
        <f>'Core Indicators'!AM124</f>
        <v>4002000</v>
      </c>
      <c r="J124" s="36" t="str">
        <f>'Core Indicators'!AU124</f>
        <v>x</v>
      </c>
      <c r="K124" s="36" t="str">
        <f>'Core Indicators'!BC124</f>
        <v>x</v>
      </c>
      <c r="L124" s="36">
        <f>'Core Indicators'!BK124</f>
        <v>131</v>
      </c>
      <c r="M124" s="36" t="str">
        <f>'Core Indicators'!BS124</f>
        <v>x</v>
      </c>
      <c r="N124" s="36" t="str">
        <f>'Core Indicators'!CA124</f>
        <v>x</v>
      </c>
      <c r="O124" s="36" t="e">
        <f>'Core Indicators'!CI124</f>
        <v>#N/A</v>
      </c>
      <c r="P124" s="36" t="str">
        <f>'Core Indicators'!CQ124</f>
        <v>x</v>
      </c>
      <c r="Q124" s="36">
        <f>'Core Indicators'!DG124</f>
        <v>47809000</v>
      </c>
      <c r="R124" s="36">
        <f>'Core Indicators'!DO124</f>
        <v>3420000</v>
      </c>
      <c r="S124" s="36">
        <f>'Core Indicators'!DW124</f>
        <v>1657000</v>
      </c>
      <c r="T124" s="36">
        <f>'Core Indicators'!EE124</f>
        <v>725000</v>
      </c>
      <c r="U124" s="36">
        <f>'Core Indicators'!EM124</f>
        <v>0</v>
      </c>
      <c r="V124" s="36">
        <f>'Core Indicators'!FC124</f>
        <v>4</v>
      </c>
      <c r="W124" s="36" t="str">
        <f>'Core Indicators'!FK124</f>
        <v>x</v>
      </c>
      <c r="X124" s="36" t="str">
        <f>'Core Indicators'!FS124</f>
        <v>x</v>
      </c>
      <c r="Y124" s="36">
        <f>'Core Indicators'!GA124</f>
        <v>1</v>
      </c>
      <c r="Z124" s="36">
        <f>'Core Indicators'!GI124</f>
        <v>1</v>
      </c>
      <c r="AA124" s="36">
        <f>'Core Indicators'!GQ124</f>
        <v>1</v>
      </c>
      <c r="AB124" s="36">
        <f>'Core Indicators'!GY124</f>
        <v>0</v>
      </c>
      <c r="AC124" s="36">
        <f>'Core Indicators'!HG124</f>
        <v>2</v>
      </c>
      <c r="AD124" s="36">
        <f>'Core Indicators'!HO124</f>
        <v>3</v>
      </c>
      <c r="AE124" s="36">
        <f>'Core Indicators'!HW124</f>
        <v>0</v>
      </c>
      <c r="AF124" s="36">
        <f>'Core Indicators'!IE124</f>
        <v>3</v>
      </c>
      <c r="AG124" s="36">
        <f>'Core Indicators'!IM124</f>
        <v>1</v>
      </c>
    </row>
    <row r="125" spans="1:33" ht="20.100000000000001" customHeight="1" x14ac:dyDescent="0.25">
      <c r="A125" s="195" t="str">
        <f>'Core Indicators'!A:A</f>
        <v>Syrian Refugees in Turkey</v>
      </c>
      <c r="B125" s="195" t="str">
        <f>'Core Indicators'!B:B</f>
        <v>International displacement</v>
      </c>
      <c r="C125" s="195" t="str">
        <f>'Core Indicators'!C125</f>
        <v>TUR002</v>
      </c>
      <c r="D125" s="195" t="str">
        <f>'Core Indicators'!D125</f>
        <v>Turkey</v>
      </c>
      <c r="E125" s="195" t="str">
        <f>'Core Indicators'!E125</f>
        <v>TUR</v>
      </c>
      <c r="F125" s="35">
        <f>'Core Indicators'!O125</f>
        <v>132028</v>
      </c>
      <c r="G125" s="35">
        <f>'Core Indicators'!W125</f>
        <v>36158000</v>
      </c>
      <c r="H125" s="35">
        <f>'Core Indicators'!AE125</f>
        <v>5482000</v>
      </c>
      <c r="I125" s="35">
        <f>'Core Indicators'!AM125</f>
        <v>3682000</v>
      </c>
      <c r="J125" s="35" t="str">
        <f>'Core Indicators'!AU125</f>
        <v>x</v>
      </c>
      <c r="K125" s="35" t="str">
        <f>'Core Indicators'!BC125</f>
        <v>x</v>
      </c>
      <c r="L125" s="35" t="str">
        <f>'Core Indicators'!BK125</f>
        <v>x</v>
      </c>
      <c r="M125" s="35">
        <f>'Core Indicators'!BS125</f>
        <v>0</v>
      </c>
      <c r="N125" s="35">
        <f>'Core Indicators'!CA125</f>
        <v>0</v>
      </c>
      <c r="O125" s="35" t="e">
        <f>'Core Indicators'!CI125</f>
        <v>#N/A</v>
      </c>
      <c r="P125" s="35" t="str">
        <f>'Core Indicators'!CQ125</f>
        <v>x</v>
      </c>
      <c r="Q125" s="35">
        <f>'Core Indicators'!DG125</f>
        <v>30676000</v>
      </c>
      <c r="R125" s="35">
        <f>'Core Indicators'!DO125</f>
        <v>3420000</v>
      </c>
      <c r="S125" s="35">
        <f>'Core Indicators'!DW125</f>
        <v>1657000</v>
      </c>
      <c r="T125" s="35">
        <f>'Core Indicators'!EE125</f>
        <v>405000</v>
      </c>
      <c r="U125" s="35">
        <f>'Core Indicators'!EM125</f>
        <v>0</v>
      </c>
      <c r="V125" s="35">
        <f>'Core Indicators'!FC125</f>
        <v>2</v>
      </c>
      <c r="W125" s="35" t="str">
        <f>'Core Indicators'!FK125</f>
        <v>x</v>
      </c>
      <c r="X125" s="35" t="str">
        <f>'Core Indicators'!FS125</f>
        <v>x</v>
      </c>
      <c r="Y125" s="35">
        <f>'Core Indicators'!GA125</f>
        <v>1</v>
      </c>
      <c r="Z125" s="35">
        <f>'Core Indicators'!GI125</f>
        <v>1</v>
      </c>
      <c r="AA125" s="35">
        <f>'Core Indicators'!GQ125</f>
        <v>1</v>
      </c>
      <c r="AB125" s="35">
        <f>'Core Indicators'!GY125</f>
        <v>0</v>
      </c>
      <c r="AC125" s="35">
        <f>'Core Indicators'!HG125</f>
        <v>2</v>
      </c>
      <c r="AD125" s="35">
        <f>'Core Indicators'!HO125</f>
        <v>3</v>
      </c>
      <c r="AE125" s="35">
        <f>'Core Indicators'!HW125</f>
        <v>0</v>
      </c>
      <c r="AF125" s="35">
        <f>'Core Indicators'!IE125</f>
        <v>3</v>
      </c>
      <c r="AG125" s="35">
        <f>'Core Indicators'!IM125</f>
        <v>1</v>
      </c>
    </row>
    <row r="126" spans="1:33" ht="20.100000000000001" customHeight="1" x14ac:dyDescent="0.25">
      <c r="A126" s="194" t="str">
        <f>'Core Indicators'!A:A</f>
        <v>Mixed Migration Flows in Turkey</v>
      </c>
      <c r="B126" s="194" t="str">
        <f>'Core Indicators'!B:B</f>
        <v>International displacement</v>
      </c>
      <c r="C126" s="194" t="str">
        <f>'Core Indicators'!C126</f>
        <v>TUR003</v>
      </c>
      <c r="D126" s="194" t="str">
        <f>'Core Indicators'!D126</f>
        <v>Turkey</v>
      </c>
      <c r="E126" s="194" t="str">
        <f>'Core Indicators'!E126</f>
        <v>TUR</v>
      </c>
      <c r="F126" s="36">
        <f>'Core Indicators'!O126</f>
        <v>177504</v>
      </c>
      <c r="G126" s="36">
        <f>'Core Indicators'!W126</f>
        <v>37626000</v>
      </c>
      <c r="H126" s="36">
        <f>'Core Indicators'!AE126</f>
        <v>5802000</v>
      </c>
      <c r="I126" s="36">
        <f>'Core Indicators'!AM126</f>
        <v>4002000</v>
      </c>
      <c r="J126" s="36" t="str">
        <f>'Core Indicators'!AU126</f>
        <v>x</v>
      </c>
      <c r="K126" s="36" t="str">
        <f>'Core Indicators'!BC126</f>
        <v>x</v>
      </c>
      <c r="L126" s="36">
        <f>'Core Indicators'!BK126</f>
        <v>36</v>
      </c>
      <c r="M126" s="36">
        <f>'Core Indicators'!BS126</f>
        <v>0</v>
      </c>
      <c r="N126" s="36">
        <f>'Core Indicators'!CA126</f>
        <v>0</v>
      </c>
      <c r="O126" s="36" t="e">
        <f>'Core Indicators'!CI126</f>
        <v>#N/A</v>
      </c>
      <c r="P126" s="36" t="str">
        <f>'Core Indicators'!CQ126</f>
        <v>x</v>
      </c>
      <c r="Q126" s="36">
        <f>'Core Indicators'!DG126</f>
        <v>31824000</v>
      </c>
      <c r="R126" s="36">
        <f>'Core Indicators'!DO126</f>
        <v>3420000</v>
      </c>
      <c r="S126" s="36">
        <f>'Core Indicators'!DW126</f>
        <v>1657000</v>
      </c>
      <c r="T126" s="36">
        <f>'Core Indicators'!EE126</f>
        <v>725000</v>
      </c>
      <c r="U126" s="36">
        <f>'Core Indicators'!EM126</f>
        <v>0</v>
      </c>
      <c r="V126" s="36">
        <f>'Core Indicators'!FC126</f>
        <v>2</v>
      </c>
      <c r="W126" s="36" t="str">
        <f>'Core Indicators'!FK126</f>
        <v>x</v>
      </c>
      <c r="X126" s="36" t="str">
        <f>'Core Indicators'!FS126</f>
        <v>x</v>
      </c>
      <c r="Y126" s="36">
        <f>'Core Indicators'!GA126</f>
        <v>1</v>
      </c>
      <c r="Z126" s="36">
        <f>'Core Indicators'!GI126</f>
        <v>1</v>
      </c>
      <c r="AA126" s="36">
        <f>'Core Indicators'!GQ126</f>
        <v>1</v>
      </c>
      <c r="AB126" s="36">
        <f>'Core Indicators'!GY126</f>
        <v>0</v>
      </c>
      <c r="AC126" s="36">
        <f>'Core Indicators'!HG126</f>
        <v>2</v>
      </c>
      <c r="AD126" s="36">
        <f>'Core Indicators'!HO126</f>
        <v>3</v>
      </c>
      <c r="AE126" s="36">
        <f>'Core Indicators'!HW126</f>
        <v>0</v>
      </c>
      <c r="AF126" s="36">
        <f>'Core Indicators'!IE126</f>
        <v>3</v>
      </c>
      <c r="AG126" s="36">
        <f>'Core Indicators'!IM126</f>
        <v>1</v>
      </c>
    </row>
    <row r="127" spans="1:33" ht="20.100000000000001" customHeight="1" x14ac:dyDescent="0.25">
      <c r="A127" s="195" t="str">
        <f>'Core Indicators'!A:A</f>
        <v>Kurdish Conflict</v>
      </c>
      <c r="B127" s="195" t="str">
        <f>'Core Indicators'!B:B</f>
        <v>Conflict</v>
      </c>
      <c r="C127" s="195" t="str">
        <f>'Core Indicators'!C127</f>
        <v>TUR004</v>
      </c>
      <c r="D127" s="195" t="str">
        <f>'Core Indicators'!D127</f>
        <v>Turkey</v>
      </c>
      <c r="E127" s="195" t="str">
        <f>'Core Indicators'!E127</f>
        <v>TUR</v>
      </c>
      <c r="F127" s="35">
        <f>'Core Indicators'!O127</f>
        <v>195587</v>
      </c>
      <c r="G127" s="35">
        <f>'Core Indicators'!W127</f>
        <v>12974000</v>
      </c>
      <c r="H127" s="35" t="str">
        <f>'Core Indicators'!AE127</f>
        <v>x</v>
      </c>
      <c r="I127" s="35" t="str">
        <f>'Core Indicators'!AM127</f>
        <v>x</v>
      </c>
      <c r="J127" s="35" t="str">
        <f>'Core Indicators'!AU127</f>
        <v>x</v>
      </c>
      <c r="K127" s="35" t="str">
        <f>'Core Indicators'!BC127</f>
        <v>x</v>
      </c>
      <c r="L127" s="35">
        <f>'Core Indicators'!BK127</f>
        <v>95</v>
      </c>
      <c r="M127" s="35" t="str">
        <f>'Core Indicators'!BS127</f>
        <v>x</v>
      </c>
      <c r="N127" s="35" t="str">
        <f>'Core Indicators'!CA127</f>
        <v>x</v>
      </c>
      <c r="O127" s="35" t="e">
        <f>'Core Indicators'!CI127</f>
        <v>#N/A</v>
      </c>
      <c r="P127" s="35" t="str">
        <f>'Core Indicators'!CQ127</f>
        <v>x</v>
      </c>
      <c r="Q127" s="35" t="str">
        <f>'Core Indicators'!DG127</f>
        <v>x</v>
      </c>
      <c r="R127" s="35" t="str">
        <f>'Core Indicators'!DO127</f>
        <v>x</v>
      </c>
      <c r="S127" s="35" t="str">
        <f>'Core Indicators'!DW127</f>
        <v>x</v>
      </c>
      <c r="T127" s="35" t="str">
        <f>'Core Indicators'!EE127</f>
        <v>x</v>
      </c>
      <c r="U127" s="35" t="str">
        <f>'Core Indicators'!EM127</f>
        <v>x</v>
      </c>
      <c r="V127" s="35">
        <f>'Core Indicators'!FC127</f>
        <v>3</v>
      </c>
      <c r="W127" s="35" t="str">
        <f>'Core Indicators'!FK127</f>
        <v>x</v>
      </c>
      <c r="X127" s="35" t="str">
        <f>'Core Indicators'!FS127</f>
        <v>x</v>
      </c>
      <c r="Y127" s="35">
        <f>'Core Indicators'!GA127</f>
        <v>1</v>
      </c>
      <c r="Z127" s="35">
        <f>'Core Indicators'!GI127</f>
        <v>1</v>
      </c>
      <c r="AA127" s="35">
        <f>'Core Indicators'!GQ127</f>
        <v>1</v>
      </c>
      <c r="AB127" s="35">
        <f>'Core Indicators'!GY127</f>
        <v>0</v>
      </c>
      <c r="AC127" s="35">
        <f>'Core Indicators'!HG127</f>
        <v>0</v>
      </c>
      <c r="AD127" s="35">
        <f>'Core Indicators'!HO127</f>
        <v>1</v>
      </c>
      <c r="AE127" s="35">
        <f>'Core Indicators'!HW127</f>
        <v>0</v>
      </c>
      <c r="AF127" s="35">
        <f>'Core Indicators'!IE127</f>
        <v>3</v>
      </c>
      <c r="AG127" s="35">
        <f>'Core Indicators'!IM127</f>
        <v>0</v>
      </c>
    </row>
    <row r="128" spans="1:33" ht="20.100000000000001" customHeight="1" x14ac:dyDescent="0.25">
      <c r="A128" s="194" t="str">
        <f>'Core Indicators'!A:A</f>
        <v>International Displacement in Tanzania</v>
      </c>
      <c r="B128" s="194" t="str">
        <f>'Core Indicators'!B:B</f>
        <v>International displacement</v>
      </c>
      <c r="C128" s="194" t="str">
        <f>'Core Indicators'!C128</f>
        <v>TZA002</v>
      </c>
      <c r="D128" s="194" t="str">
        <f>'Core Indicators'!D128</f>
        <v>Tanzania</v>
      </c>
      <c r="E128" s="194" t="str">
        <f>'Core Indicators'!E128</f>
        <v>TZA</v>
      </c>
      <c r="F128" s="36">
        <f>'Core Indicators'!O128</f>
        <v>187000</v>
      </c>
      <c r="G128" s="36">
        <f>'Core Indicators'!W128</f>
        <v>11393000</v>
      </c>
      <c r="H128" s="36">
        <f>'Core Indicators'!AE128</f>
        <v>11393000</v>
      </c>
      <c r="I128" s="36">
        <f>'Core Indicators'!AM128</f>
        <v>264000</v>
      </c>
      <c r="J128" s="36">
        <f>'Core Indicators'!AU128</f>
        <v>0</v>
      </c>
      <c r="K128" s="36" t="str">
        <f>'Core Indicators'!BC128</f>
        <v>x</v>
      </c>
      <c r="L128" s="36">
        <f>'Core Indicators'!BK128</f>
        <v>2</v>
      </c>
      <c r="M128" s="36" t="str">
        <f>'Core Indicators'!BS128</f>
        <v>x</v>
      </c>
      <c r="N128" s="36" t="str">
        <f>'Core Indicators'!CA128</f>
        <v>x</v>
      </c>
      <c r="O128" s="36" t="e">
        <f>'Core Indicators'!CI128</f>
        <v>#N/A</v>
      </c>
      <c r="P128" s="36" t="str">
        <f>'Core Indicators'!CQ128</f>
        <v>x</v>
      </c>
      <c r="Q128" s="36">
        <f>'Core Indicators'!DG128</f>
        <v>0</v>
      </c>
      <c r="R128" s="36">
        <f>'Core Indicators'!DO128</f>
        <v>11129000</v>
      </c>
      <c r="S128" s="36">
        <f>'Core Indicators'!DW128</f>
        <v>264000</v>
      </c>
      <c r="T128" s="36">
        <f>'Core Indicators'!EE128</f>
        <v>0</v>
      </c>
      <c r="U128" s="36">
        <f>'Core Indicators'!EM128</f>
        <v>0</v>
      </c>
      <c r="V128" s="36">
        <f>'Core Indicators'!FC128</f>
        <v>2</v>
      </c>
      <c r="W128" s="36" t="str">
        <f>'Core Indicators'!FK128</f>
        <v>x</v>
      </c>
      <c r="X128" s="36" t="str">
        <f>'Core Indicators'!FS128</f>
        <v>x</v>
      </c>
      <c r="Y128" s="36">
        <f>'Core Indicators'!GA128</f>
        <v>0</v>
      </c>
      <c r="Z128" s="36">
        <f>'Core Indicators'!GI128</f>
        <v>1</v>
      </c>
      <c r="AA128" s="36">
        <f>'Core Indicators'!GQ128</f>
        <v>0</v>
      </c>
      <c r="AB128" s="36">
        <f>'Core Indicators'!GY128</f>
        <v>0</v>
      </c>
      <c r="AC128" s="36">
        <f>'Core Indicators'!HG128</f>
        <v>0</v>
      </c>
      <c r="AD128" s="36">
        <f>'Core Indicators'!HO128</f>
        <v>1</v>
      </c>
      <c r="AE128" s="36">
        <f>'Core Indicators'!HW128</f>
        <v>0</v>
      </c>
      <c r="AF128" s="36">
        <f>'Core Indicators'!IE128</f>
        <v>0</v>
      </c>
      <c r="AG128" s="36">
        <f>'Core Indicators'!IM128</f>
        <v>0</v>
      </c>
    </row>
    <row r="129" spans="1:33" ht="20.100000000000001" customHeight="1" x14ac:dyDescent="0.25">
      <c r="A129" s="195" t="str">
        <f>'Core Indicators'!A:A</f>
        <v>International Displacement in Uganda</v>
      </c>
      <c r="B129" s="195" t="str">
        <f>'Core Indicators'!B:B</f>
        <v>International displacement</v>
      </c>
      <c r="C129" s="195" t="str">
        <f>'Core Indicators'!C129</f>
        <v>UGA005</v>
      </c>
      <c r="D129" s="195" t="str">
        <f>'Core Indicators'!D129</f>
        <v>Uganda</v>
      </c>
      <c r="E129" s="195" t="str">
        <f>'Core Indicators'!E129</f>
        <v>UGA</v>
      </c>
      <c r="F129" s="35">
        <f>'Core Indicators'!O129</f>
        <v>66662</v>
      </c>
      <c r="G129" s="35">
        <f>'Core Indicators'!W129</f>
        <v>7440000</v>
      </c>
      <c r="H129" s="35">
        <f>'Core Indicators'!AE129</f>
        <v>1435000</v>
      </c>
      <c r="I129" s="35">
        <f>'Core Indicators'!AM129</f>
        <v>1435000</v>
      </c>
      <c r="J129" s="35" t="str">
        <f>'Core Indicators'!AU129</f>
        <v>x</v>
      </c>
      <c r="K129" s="35" t="str">
        <f>'Core Indicators'!BC129</f>
        <v>x</v>
      </c>
      <c r="L129" s="35" t="str">
        <f>'Core Indicators'!BK129</f>
        <v>x</v>
      </c>
      <c r="M129" s="35" t="str">
        <f>'Core Indicators'!BS129</f>
        <v>x</v>
      </c>
      <c r="N129" s="35" t="str">
        <f>'Core Indicators'!CA129</f>
        <v>x</v>
      </c>
      <c r="O129" s="35" t="e">
        <f>'Core Indicators'!CI129</f>
        <v>#N/A</v>
      </c>
      <c r="P129" s="35" t="str">
        <f>'Core Indicators'!CQ129</f>
        <v>x</v>
      </c>
      <c r="Q129" s="35">
        <f>'Core Indicators'!DG129</f>
        <v>6011000</v>
      </c>
      <c r="R129" s="35">
        <f>'Core Indicators'!DO129</f>
        <v>0</v>
      </c>
      <c r="S129" s="35">
        <f>'Core Indicators'!DW129</f>
        <v>1429000</v>
      </c>
      <c r="T129" s="35">
        <f>'Core Indicators'!EE129</f>
        <v>0</v>
      </c>
      <c r="U129" s="35">
        <f>'Core Indicators'!EM129</f>
        <v>0</v>
      </c>
      <c r="V129" s="35">
        <f>'Core Indicators'!FC129</f>
        <v>2</v>
      </c>
      <c r="W129" s="35" t="e">
        <f>'Core Indicators'!FK129</f>
        <v>#N/A</v>
      </c>
      <c r="X129" s="35" t="e">
        <f>'Core Indicators'!FS129</f>
        <v>#N/A</v>
      </c>
      <c r="Y129" s="35">
        <f>'Core Indicators'!GA129</f>
        <v>2</v>
      </c>
      <c r="Z129" s="35">
        <f>'Core Indicators'!GI129</f>
        <v>1</v>
      </c>
      <c r="AA129" s="35">
        <f>'Core Indicators'!GQ129</f>
        <v>1</v>
      </c>
      <c r="AB129" s="35">
        <f>'Core Indicators'!GY129</f>
        <v>0</v>
      </c>
      <c r="AC129" s="35">
        <f>'Core Indicators'!HG129</f>
        <v>0</v>
      </c>
      <c r="AD129" s="35">
        <f>'Core Indicators'!HO129</f>
        <v>2</v>
      </c>
      <c r="AE129" s="35">
        <f>'Core Indicators'!HW129</f>
        <v>0</v>
      </c>
      <c r="AF129" s="35">
        <f>'Core Indicators'!IE129</f>
        <v>0</v>
      </c>
      <c r="AG129" s="35">
        <f>'Core Indicators'!IM129</f>
        <v>3</v>
      </c>
    </row>
    <row r="130" spans="1:33" ht="20.100000000000001" customHeight="1" x14ac:dyDescent="0.25">
      <c r="A130" s="194" t="str">
        <f>'Core Indicators'!A:A</f>
        <v>Conflict in Ukraine</v>
      </c>
      <c r="B130" s="194" t="str">
        <f>'Core Indicators'!B:B</f>
        <v>Conflict</v>
      </c>
      <c r="C130" s="194" t="str">
        <f>'Core Indicators'!C130</f>
        <v>UKR002</v>
      </c>
      <c r="D130" s="194" t="str">
        <f>'Core Indicators'!D130</f>
        <v>Ukraine</v>
      </c>
      <c r="E130" s="194" t="str">
        <f>'Core Indicators'!E130</f>
        <v>UKR</v>
      </c>
      <c r="F130" s="36">
        <f>'Core Indicators'!O130</f>
        <v>53206</v>
      </c>
      <c r="G130" s="36">
        <f>'Core Indicators'!W130</f>
        <v>6309000</v>
      </c>
      <c r="H130" s="36">
        <f>'Core Indicators'!AE130</f>
        <v>5400000</v>
      </c>
      <c r="I130" s="36">
        <f>'Core Indicators'!AM130</f>
        <v>1458000</v>
      </c>
      <c r="J130" s="36" t="str">
        <f>'Core Indicators'!AU130</f>
        <v>x</v>
      </c>
      <c r="K130" s="36" t="str">
        <f>'Core Indicators'!BC130</f>
        <v>x</v>
      </c>
      <c r="L130" s="36">
        <f>'Core Indicators'!BK130</f>
        <v>3</v>
      </c>
      <c r="M130" s="36" t="str">
        <f>'Core Indicators'!BS130</f>
        <v>x</v>
      </c>
      <c r="N130" s="36" t="str">
        <f>'Core Indicators'!CA130</f>
        <v>x</v>
      </c>
      <c r="O130" s="36" t="e">
        <f>'Core Indicators'!CI130</f>
        <v>#N/A</v>
      </c>
      <c r="P130" s="36" t="str">
        <f>'Core Indicators'!CQ130</f>
        <v>x</v>
      </c>
      <c r="Q130" s="36">
        <f>'Core Indicators'!DG130</f>
        <v>909000</v>
      </c>
      <c r="R130" s="36">
        <f>'Core Indicators'!DO130</f>
        <v>2000000</v>
      </c>
      <c r="S130" s="36">
        <f>'Core Indicators'!DW130</f>
        <v>1700000</v>
      </c>
      <c r="T130" s="36">
        <f>'Core Indicators'!EE130</f>
        <v>1700000</v>
      </c>
      <c r="U130" s="36">
        <f>'Core Indicators'!EM130</f>
        <v>0</v>
      </c>
      <c r="V130" s="36">
        <f>'Core Indicators'!FC130</f>
        <v>3</v>
      </c>
      <c r="W130" s="36" t="str">
        <f>'Core Indicators'!FK130</f>
        <v>x</v>
      </c>
      <c r="X130" s="36" t="str">
        <f>'Core Indicators'!FS130</f>
        <v>x</v>
      </c>
      <c r="Y130" s="36">
        <f>'Core Indicators'!GA130</f>
        <v>1</v>
      </c>
      <c r="Z130" s="36">
        <f>'Core Indicators'!GI130</f>
        <v>3</v>
      </c>
      <c r="AA130" s="36">
        <f>'Core Indicators'!GQ130</f>
        <v>2</v>
      </c>
      <c r="AB130" s="36">
        <f>'Core Indicators'!GY130</f>
        <v>0</v>
      </c>
      <c r="AC130" s="36">
        <f>'Core Indicators'!HG130</f>
        <v>0</v>
      </c>
      <c r="AD130" s="36">
        <f>'Core Indicators'!HO130</f>
        <v>2</v>
      </c>
      <c r="AE130" s="36">
        <f>'Core Indicators'!HW130</f>
        <v>1</v>
      </c>
      <c r="AF130" s="36">
        <f>'Core Indicators'!IE130</f>
        <v>3</v>
      </c>
      <c r="AG130" s="36">
        <f>'Core Indicators'!IM130</f>
        <v>3</v>
      </c>
    </row>
    <row r="131" spans="1:33" ht="20.100000000000001" customHeight="1" x14ac:dyDescent="0.25">
      <c r="A131" s="195" t="str">
        <f>'Core Indicators'!A:A</f>
        <v>La Soufrière Volcano Eruption</v>
      </c>
      <c r="B131" s="195" t="str">
        <f>'Core Indicators'!B:B</f>
        <v>Volcano</v>
      </c>
      <c r="C131" s="195" t="str">
        <f>'Core Indicators'!C131</f>
        <v>VCT002</v>
      </c>
      <c r="D131" s="195" t="str">
        <f>'Core Indicators'!D131</f>
        <v>St. Vincent and the Grenadines</v>
      </c>
      <c r="E131" s="195" t="str">
        <f>'Core Indicators'!E131</f>
        <v>VCT</v>
      </c>
      <c r="F131" s="35">
        <f>'Core Indicators'!O131</f>
        <v>229</v>
      </c>
      <c r="G131" s="35">
        <f>'Core Indicators'!W131</f>
        <v>37000</v>
      </c>
      <c r="H131" s="35">
        <f>'Core Indicators'!AE131</f>
        <v>20000</v>
      </c>
      <c r="I131" s="35">
        <f>'Core Indicators'!AM131</f>
        <v>13000</v>
      </c>
      <c r="J131" s="35">
        <f>'Core Indicators'!AU131</f>
        <v>0</v>
      </c>
      <c r="K131" s="35">
        <f>'Core Indicators'!BC131</f>
        <v>0</v>
      </c>
      <c r="L131" s="35">
        <f>'Core Indicators'!BK131</f>
        <v>0</v>
      </c>
      <c r="M131" s="35">
        <f>'Core Indicators'!BS131</f>
        <v>0</v>
      </c>
      <c r="N131" s="35">
        <f>'Core Indicators'!CA131</f>
        <v>0</v>
      </c>
      <c r="O131" s="35" t="e">
        <f>'Core Indicators'!CI131</f>
        <v>#N/A</v>
      </c>
      <c r="P131" s="35">
        <f>'Core Indicators'!CQ131</f>
        <v>0</v>
      </c>
      <c r="Q131" s="35">
        <f>'Core Indicators'!DG131</f>
        <v>17000</v>
      </c>
      <c r="R131" s="35">
        <f>'Core Indicators'!DO131</f>
        <v>7000</v>
      </c>
      <c r="S131" s="35">
        <f>'Core Indicators'!DW131</f>
        <v>13000</v>
      </c>
      <c r="T131" s="35">
        <f>'Core Indicators'!EE131</f>
        <v>0</v>
      </c>
      <c r="U131" s="35">
        <f>'Core Indicators'!EM131</f>
        <v>0</v>
      </c>
      <c r="V131" s="35">
        <f>'Core Indicators'!FC131</f>
        <v>3</v>
      </c>
      <c r="W131" s="35">
        <f>'Core Indicators'!FK131</f>
        <v>0</v>
      </c>
      <c r="X131" s="35">
        <f>'Core Indicators'!FS131</f>
        <v>0</v>
      </c>
      <c r="Y131" s="35">
        <f>'Core Indicators'!GA131</f>
        <v>1</v>
      </c>
      <c r="Z131" s="35">
        <f>'Core Indicators'!GI131</f>
        <v>1</v>
      </c>
      <c r="AA131" s="35">
        <f>'Core Indicators'!GQ131</f>
        <v>0</v>
      </c>
      <c r="AB131" s="35">
        <f>'Core Indicators'!GY131</f>
        <v>0</v>
      </c>
      <c r="AC131" s="35">
        <f>'Core Indicators'!HG131</f>
        <v>0</v>
      </c>
      <c r="AD131" s="35">
        <f>'Core Indicators'!HO131</f>
        <v>0</v>
      </c>
      <c r="AE131" s="35">
        <f>'Core Indicators'!HW131</f>
        <v>0</v>
      </c>
      <c r="AF131" s="35">
        <f>'Core Indicators'!IE131</f>
        <v>0</v>
      </c>
      <c r="AG131" s="35">
        <f>'Core Indicators'!IM131</f>
        <v>3</v>
      </c>
    </row>
    <row r="132" spans="1:33" ht="20.100000000000001" customHeight="1" x14ac:dyDescent="0.25">
      <c r="A132" s="194" t="str">
        <f>'Core Indicators'!A:A</f>
        <v>Complex crisis in Venezuela</v>
      </c>
      <c r="B132" s="194" t="str">
        <f>'Core Indicators'!B:B</f>
        <v>Complex crisis</v>
      </c>
      <c r="C132" s="194" t="str">
        <f>'Core Indicators'!C132</f>
        <v>VEN001</v>
      </c>
      <c r="D132" s="194" t="str">
        <f>'Core Indicators'!D132</f>
        <v>Venezuela</v>
      </c>
      <c r="E132" s="194" t="str">
        <f>'Core Indicators'!E132</f>
        <v>VEN</v>
      </c>
      <c r="F132" s="36">
        <f>'Core Indicators'!O132</f>
        <v>882050</v>
      </c>
      <c r="G132" s="36">
        <f>'Core Indicators'!W132</f>
        <v>27412000</v>
      </c>
      <c r="H132" s="36">
        <f>'Core Indicators'!AE132</f>
        <v>27412000</v>
      </c>
      <c r="I132" s="36">
        <f>'Core Indicators'!AM132</f>
        <v>5443000</v>
      </c>
      <c r="J132" s="36" t="str">
        <f>'Core Indicators'!AU132</f>
        <v>x</v>
      </c>
      <c r="K132" s="36" t="str">
        <f>'Core Indicators'!BC132</f>
        <v>x</v>
      </c>
      <c r="L132" s="36">
        <f>'Core Indicators'!BK132</f>
        <v>8253</v>
      </c>
      <c r="M132" s="36" t="str">
        <f>'Core Indicators'!BS132</f>
        <v>x</v>
      </c>
      <c r="N132" s="36" t="str">
        <f>'Core Indicators'!CA132</f>
        <v>x</v>
      </c>
      <c r="O132" s="36" t="e">
        <f>'Core Indicators'!CI132</f>
        <v>#N/A</v>
      </c>
      <c r="P132" s="36">
        <f>'Core Indicators'!CQ132</f>
        <v>223750</v>
      </c>
      <c r="Q132" s="36">
        <f>'Core Indicators'!DG132</f>
        <v>0</v>
      </c>
      <c r="R132" s="36">
        <f>'Core Indicators'!DO132</f>
        <v>12610000</v>
      </c>
      <c r="S132" s="36">
        <f>'Core Indicators'!DW132</f>
        <v>14803000</v>
      </c>
      <c r="T132" s="36">
        <f>'Core Indicators'!EE132</f>
        <v>0</v>
      </c>
      <c r="U132" s="36">
        <f>'Core Indicators'!EM132</f>
        <v>0</v>
      </c>
      <c r="V132" s="36">
        <f>'Core Indicators'!FC132</f>
        <v>2</v>
      </c>
      <c r="W132" s="36" t="str">
        <f>'Core Indicators'!FK132</f>
        <v>x</v>
      </c>
      <c r="X132" s="36" t="str">
        <f>'Core Indicators'!FS132</f>
        <v>x</v>
      </c>
      <c r="Y132" s="36">
        <f>'Core Indicators'!GA132</f>
        <v>2</v>
      </c>
      <c r="Z132" s="36">
        <f>'Core Indicators'!GI132</f>
        <v>3</v>
      </c>
      <c r="AA132" s="36">
        <f>'Core Indicators'!GQ132</f>
        <v>2</v>
      </c>
      <c r="AB132" s="36">
        <f>'Core Indicators'!GY132</f>
        <v>2</v>
      </c>
      <c r="AC132" s="36">
        <f>'Core Indicators'!HG132</f>
        <v>3</v>
      </c>
      <c r="AD132" s="36">
        <f>'Core Indicators'!HO132</f>
        <v>3</v>
      </c>
      <c r="AE132" s="36">
        <f>'Core Indicators'!HW132</f>
        <v>3</v>
      </c>
      <c r="AF132" s="36">
        <f>'Core Indicators'!IE132</f>
        <v>0</v>
      </c>
      <c r="AG132" s="36">
        <f>'Core Indicators'!IM132</f>
        <v>3</v>
      </c>
    </row>
    <row r="133" spans="1:33" ht="20.100000000000001" customHeight="1" x14ac:dyDescent="0.25">
      <c r="A133" s="195" t="str">
        <f>'Core Indicators'!A:A</f>
        <v>Conflict in Yemen</v>
      </c>
      <c r="B133" s="195" t="str">
        <f>'Core Indicators'!B:B</f>
        <v>Complex crisis</v>
      </c>
      <c r="C133" s="195" t="str">
        <f>'Core Indicators'!C133</f>
        <v>YEM001</v>
      </c>
      <c r="D133" s="195" t="str">
        <f>'Core Indicators'!D133</f>
        <v>Yemen</v>
      </c>
      <c r="E133" s="195" t="str">
        <f>'Core Indicators'!E133</f>
        <v>YEM</v>
      </c>
      <c r="F133" s="35">
        <f>'Core Indicators'!O133</f>
        <v>527970</v>
      </c>
      <c r="G133" s="35">
        <f>'Core Indicators'!W133</f>
        <v>30939000</v>
      </c>
      <c r="H133" s="35">
        <f>'Core Indicators'!AE133</f>
        <v>30939000</v>
      </c>
      <c r="I133" s="35">
        <f>'Core Indicators'!AM133</f>
        <v>4000000</v>
      </c>
      <c r="J133" s="35">
        <f>'Core Indicators'!AU133</f>
        <v>650</v>
      </c>
      <c r="K133" s="35">
        <f>'Core Indicators'!BC133</f>
        <v>47470</v>
      </c>
      <c r="L133" s="35">
        <f>'Core Indicators'!BK133</f>
        <v>9906</v>
      </c>
      <c r="M133" s="35" t="str">
        <f>'Core Indicators'!BS133</f>
        <v>x</v>
      </c>
      <c r="N133" s="35" t="str">
        <f>'Core Indicators'!CA133</f>
        <v>x</v>
      </c>
      <c r="O133" s="35" t="e">
        <f>'Core Indicators'!CI133</f>
        <v>#N/A</v>
      </c>
      <c r="P133" s="35" t="str">
        <f>'Core Indicators'!CQ133</f>
        <v>x</v>
      </c>
      <c r="Q133" s="35">
        <f>'Core Indicators'!DG133</f>
        <v>3600000</v>
      </c>
      <c r="R133" s="35">
        <f>'Core Indicators'!DO133</f>
        <v>6400000</v>
      </c>
      <c r="S133" s="35">
        <f>'Core Indicators'!DW133</f>
        <v>8400000</v>
      </c>
      <c r="T133" s="35">
        <f>'Core Indicators'!EE133</f>
        <v>8900000</v>
      </c>
      <c r="U133" s="35">
        <f>'Core Indicators'!EM133</f>
        <v>3400000</v>
      </c>
      <c r="V133" s="35">
        <f>'Core Indicators'!FC133</f>
        <v>5</v>
      </c>
      <c r="W133" s="35" t="str">
        <f>'Core Indicators'!FK133</f>
        <v>x</v>
      </c>
      <c r="X133" s="35" t="str">
        <f>'Core Indicators'!FS133</f>
        <v>x</v>
      </c>
      <c r="Y133" s="35">
        <f>'Core Indicators'!GA133</f>
        <v>2</v>
      </c>
      <c r="Z133" s="35">
        <f>'Core Indicators'!GI133</f>
        <v>3</v>
      </c>
      <c r="AA133" s="35">
        <f>'Core Indicators'!GQ133</f>
        <v>3</v>
      </c>
      <c r="AB133" s="35">
        <f>'Core Indicators'!GY133</f>
        <v>2</v>
      </c>
      <c r="AC133" s="35">
        <f>'Core Indicators'!HG133</f>
        <v>2</v>
      </c>
      <c r="AD133" s="35">
        <f>'Core Indicators'!HO133</f>
        <v>3</v>
      </c>
      <c r="AE133" s="35">
        <f>'Core Indicators'!HW133</f>
        <v>2</v>
      </c>
      <c r="AF133" s="35">
        <f>'Core Indicators'!IE133</f>
        <v>1</v>
      </c>
      <c r="AG133" s="35">
        <f>'Core Indicators'!IM133</f>
        <v>3</v>
      </c>
    </row>
    <row r="134" spans="1:33" ht="20.100000000000001" customHeight="1" x14ac:dyDescent="0.25">
      <c r="A134" s="194" t="str">
        <f>'Core Indicators'!A:A</f>
        <v>Mixed migration flows in Yemen</v>
      </c>
      <c r="B134" s="194" t="str">
        <f>'Core Indicators'!B:B</f>
        <v>International displacement</v>
      </c>
      <c r="C134" s="194" t="str">
        <f>'Core Indicators'!C134</f>
        <v>YEM002</v>
      </c>
      <c r="D134" s="194" t="str">
        <f>'Core Indicators'!D134</f>
        <v>Yemen</v>
      </c>
      <c r="E134" s="194" t="str">
        <f>'Core Indicators'!E134</f>
        <v>YEM</v>
      </c>
      <c r="F134" s="36">
        <f>'Core Indicators'!O134</f>
        <v>1240</v>
      </c>
      <c r="G134" s="36">
        <f>'Core Indicators'!W134</f>
        <v>30939000</v>
      </c>
      <c r="H134" s="36">
        <f>'Core Indicators'!AE134</f>
        <v>137000</v>
      </c>
      <c r="I134" s="36">
        <f>'Core Indicators'!AM134</f>
        <v>422000</v>
      </c>
      <c r="J134" s="36" t="str">
        <f>'Core Indicators'!AU134</f>
        <v>x</v>
      </c>
      <c r="K134" s="36">
        <f>'Core Indicators'!BC134</f>
        <v>552437</v>
      </c>
      <c r="L134" s="36">
        <f>'Core Indicators'!BK134</f>
        <v>64</v>
      </c>
      <c r="M134" s="36" t="str">
        <f>'Core Indicators'!BS134</f>
        <v>x</v>
      </c>
      <c r="N134" s="36" t="str">
        <f>'Core Indicators'!CA134</f>
        <v>x</v>
      </c>
      <c r="O134" s="36" t="e">
        <f>'Core Indicators'!CI134</f>
        <v>#N/A</v>
      </c>
      <c r="P134" s="36" t="str">
        <f>'Core Indicators'!CQ134</f>
        <v>x</v>
      </c>
      <c r="Q134" s="36">
        <f>'Core Indicators'!DG134</f>
        <v>30939000</v>
      </c>
      <c r="R134" s="36">
        <f>'Core Indicators'!DO134</f>
        <v>0</v>
      </c>
      <c r="S134" s="36">
        <f>'Core Indicators'!DW134</f>
        <v>0</v>
      </c>
      <c r="T134" s="36">
        <f>'Core Indicators'!EE134</f>
        <v>0</v>
      </c>
      <c r="U134" s="36">
        <f>'Core Indicators'!EM134</f>
        <v>137000</v>
      </c>
      <c r="V134" s="36">
        <f>'Core Indicators'!FC134</f>
        <v>2</v>
      </c>
      <c r="W134" s="36" t="str">
        <f>'Core Indicators'!FK134</f>
        <v>x</v>
      </c>
      <c r="X134" s="36" t="str">
        <f>'Core Indicators'!FS134</f>
        <v>x</v>
      </c>
      <c r="Y134" s="36">
        <f>'Core Indicators'!GA134</f>
        <v>2</v>
      </c>
      <c r="Z134" s="36">
        <f>'Core Indicators'!GI134</f>
        <v>3</v>
      </c>
      <c r="AA134" s="36">
        <f>'Core Indicators'!GQ134</f>
        <v>3</v>
      </c>
      <c r="AB134" s="36">
        <f>'Core Indicators'!GY134</f>
        <v>2</v>
      </c>
      <c r="AC134" s="36">
        <f>'Core Indicators'!HG134</f>
        <v>2</v>
      </c>
      <c r="AD134" s="36">
        <f>'Core Indicators'!HO134</f>
        <v>2</v>
      </c>
      <c r="AE134" s="36">
        <f>'Core Indicators'!HW134</f>
        <v>2</v>
      </c>
      <c r="AF134" s="36">
        <f>'Core Indicators'!IE134</f>
        <v>1</v>
      </c>
      <c r="AG134" s="36">
        <f>'Core Indicators'!IM134</f>
        <v>3</v>
      </c>
    </row>
    <row r="135" spans="1:33" ht="20.100000000000001" customHeight="1" x14ac:dyDescent="0.25">
      <c r="A135" s="195" t="str">
        <f>'Core Indicators'!A:A</f>
        <v>Drought in Zambia</v>
      </c>
      <c r="B135" s="195" t="str">
        <f>'Core Indicators'!B:B</f>
        <v>Drought</v>
      </c>
      <c r="C135" s="195" t="str">
        <f>'Core Indicators'!C135</f>
        <v>ZMB002</v>
      </c>
      <c r="D135" s="195" t="str">
        <f>'Core Indicators'!D135</f>
        <v>Zambia</v>
      </c>
      <c r="E135" s="195" t="str">
        <f>'Core Indicators'!E135</f>
        <v>ZMB</v>
      </c>
      <c r="F135" s="35">
        <f>'Core Indicators'!O135</f>
        <v>752618</v>
      </c>
      <c r="G135" s="35">
        <f>'Core Indicators'!W135</f>
        <v>6700000</v>
      </c>
      <c r="H135" s="35">
        <f>'Core Indicators'!AE135</f>
        <v>4100000</v>
      </c>
      <c r="I135" s="35">
        <f>'Core Indicators'!AM135</f>
        <v>0</v>
      </c>
      <c r="J135" s="35">
        <f>'Core Indicators'!AU135</f>
        <v>0</v>
      </c>
      <c r="K135" s="35">
        <f>'Core Indicators'!BC135</f>
        <v>0</v>
      </c>
      <c r="L135" s="35">
        <f>'Core Indicators'!BK135</f>
        <v>0</v>
      </c>
      <c r="M135" s="35">
        <f>'Core Indicators'!BS135</f>
        <v>0</v>
      </c>
      <c r="N135" s="35">
        <f>'Core Indicators'!CA135</f>
        <v>0</v>
      </c>
      <c r="O135" s="35" t="e">
        <f>'Core Indicators'!CI135</f>
        <v>#N/A</v>
      </c>
      <c r="P135" s="35" t="str">
        <f>'Core Indicators'!CQ135</f>
        <v>x</v>
      </c>
      <c r="Q135" s="35">
        <f>'Core Indicators'!DG135</f>
        <v>2600000</v>
      </c>
      <c r="R135" s="35">
        <f>'Core Indicators'!DO135</f>
        <v>2500000</v>
      </c>
      <c r="S135" s="35">
        <f>'Core Indicators'!DW135</f>
        <v>1400000</v>
      </c>
      <c r="T135" s="35">
        <f>'Core Indicators'!EE135</f>
        <v>200000</v>
      </c>
      <c r="U135" s="35">
        <f>'Core Indicators'!EM135</f>
        <v>0</v>
      </c>
      <c r="V135" s="35">
        <f>'Core Indicators'!FC135</f>
        <v>3</v>
      </c>
      <c r="W135" s="35" t="str">
        <f>'Core Indicators'!FK135</f>
        <v>x</v>
      </c>
      <c r="X135" s="35" t="str">
        <f>'Core Indicators'!FS135</f>
        <v>x</v>
      </c>
      <c r="Y135" s="35">
        <f>'Core Indicators'!GA135</f>
        <v>0</v>
      </c>
      <c r="Z135" s="35">
        <f>'Core Indicators'!GI135</f>
        <v>1</v>
      </c>
      <c r="AA135" s="35">
        <f>'Core Indicators'!GQ135</f>
        <v>0</v>
      </c>
      <c r="AB135" s="35">
        <f>'Core Indicators'!GY135</f>
        <v>0</v>
      </c>
      <c r="AC135" s="35">
        <f>'Core Indicators'!HG135</f>
        <v>0</v>
      </c>
      <c r="AD135" s="35">
        <f>'Core Indicators'!HO135</f>
        <v>2</v>
      </c>
      <c r="AE135" s="35">
        <f>'Core Indicators'!HW135</f>
        <v>0</v>
      </c>
      <c r="AF135" s="35">
        <f>'Core Indicators'!IE135</f>
        <v>0</v>
      </c>
      <c r="AG135" s="35">
        <f>'Core Indicators'!IM135</f>
        <v>3</v>
      </c>
    </row>
    <row r="136" spans="1:33" ht="20.100000000000001" customHeight="1" x14ac:dyDescent="0.25">
      <c r="A136" s="194" t="str">
        <f>'Core Indicators'!A:A</f>
        <v>Complex crisis in Zimbabwe</v>
      </c>
      <c r="B136" s="194" t="str">
        <f>'Core Indicators'!B:B</f>
        <v>Complex crisis</v>
      </c>
      <c r="C136" s="194" t="str">
        <f>'Core Indicators'!C136</f>
        <v>ZWE001</v>
      </c>
      <c r="D136" s="194" t="str">
        <f>'Core Indicators'!D136</f>
        <v>Zimbabwe</v>
      </c>
      <c r="E136" s="194" t="str">
        <f>'Core Indicators'!E136</f>
        <v>ZWE</v>
      </c>
      <c r="F136" s="36">
        <f>'Core Indicators'!O136</f>
        <v>390757</v>
      </c>
      <c r="G136" s="36">
        <f>'Core Indicators'!W136</f>
        <v>15557000</v>
      </c>
      <c r="H136" s="36">
        <f>'Core Indicators'!AE136</f>
        <v>9706000</v>
      </c>
      <c r="I136" s="36">
        <f>'Core Indicators'!AM136</f>
        <v>302000</v>
      </c>
      <c r="J136" s="36">
        <f>'Core Indicators'!AU136</f>
        <v>0</v>
      </c>
      <c r="K136" s="36">
        <f>'Core Indicators'!BC136</f>
        <v>0</v>
      </c>
      <c r="L136" s="36">
        <f>'Core Indicators'!BK136</f>
        <v>8</v>
      </c>
      <c r="M136" s="36" t="str">
        <f>'Core Indicators'!BS136</f>
        <v>x</v>
      </c>
      <c r="N136" s="36" t="str">
        <f>'Core Indicators'!CA136</f>
        <v>x</v>
      </c>
      <c r="O136" s="36" t="e">
        <f>'Core Indicators'!CI136</f>
        <v>#N/A</v>
      </c>
      <c r="P136" s="36" t="str">
        <f>'Core Indicators'!CQ136</f>
        <v>x</v>
      </c>
      <c r="Q136" s="36">
        <f>'Core Indicators'!DG136</f>
        <v>5851000</v>
      </c>
      <c r="R136" s="36">
        <f>'Core Indicators'!DO136</f>
        <v>2906000</v>
      </c>
      <c r="S136" s="36">
        <f>'Core Indicators'!DW136</f>
        <v>6734000</v>
      </c>
      <c r="T136" s="36">
        <f>'Core Indicators'!EE136</f>
        <v>66000</v>
      </c>
      <c r="U136" s="36">
        <f>'Core Indicators'!EM136</f>
        <v>0</v>
      </c>
      <c r="V136" s="36">
        <f>'Core Indicators'!FC136</f>
        <v>3</v>
      </c>
      <c r="W136" s="36" t="str">
        <f>'Core Indicators'!FK136</f>
        <v>x</v>
      </c>
      <c r="X136" s="36" t="str">
        <f>'Core Indicators'!FS136</f>
        <v>x</v>
      </c>
      <c r="Y136" s="36">
        <f>'Core Indicators'!GA136</f>
        <v>2</v>
      </c>
      <c r="Z136" s="36">
        <f>'Core Indicators'!GI136</f>
        <v>1</v>
      </c>
      <c r="AA136" s="36">
        <f>'Core Indicators'!GQ136</f>
        <v>1</v>
      </c>
      <c r="AB136" s="36">
        <f>'Core Indicators'!GY136</f>
        <v>0</v>
      </c>
      <c r="AC136" s="36">
        <f>'Core Indicators'!HG136</f>
        <v>0</v>
      </c>
      <c r="AD136" s="36">
        <f>'Core Indicators'!HO136</f>
        <v>2</v>
      </c>
      <c r="AE136" s="36">
        <f>'Core Indicators'!HW136</f>
        <v>0</v>
      </c>
      <c r="AF136" s="36">
        <f>'Core Indicators'!IE136</f>
        <v>2</v>
      </c>
      <c r="AG136" s="36">
        <f>'Core Indicators'!IM136</f>
        <v>1</v>
      </c>
    </row>
    <row r="137" spans="1:33" ht="20.100000000000001" customHeight="1" x14ac:dyDescent="0.25"/>
    <row r="138" spans="1:33" ht="20.100000000000001" customHeight="1" x14ac:dyDescent="0.25"/>
    <row r="139" spans="1:33" ht="20.100000000000001" customHeight="1" x14ac:dyDescent="0.25"/>
    <row r="140" spans="1:33" ht="20.100000000000001" customHeight="1" x14ac:dyDescent="0.25"/>
    <row r="141" spans="1:33" ht="20.100000000000001" customHeight="1" x14ac:dyDescent="0.25"/>
    <row r="142" spans="1:33" ht="19.350000000000001" customHeight="1" x14ac:dyDescent="0.25"/>
    <row r="143" spans="1:33" ht="19.350000000000001" customHeight="1" x14ac:dyDescent="0.25"/>
    <row r="144" spans="1:33" ht="19.350000000000001" customHeight="1" x14ac:dyDescent="0.25"/>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4" ma:contentTypeDescription="Create a new document." ma:contentTypeScope="" ma:versionID="820ee3c04d77f02243a75c0ee32415ac">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aeb9de9ec54759d480d6d04f5a396f75"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Props1.xml><?xml version="1.0" encoding="utf-8"?>
<ds:datastoreItem xmlns:ds="http://schemas.openxmlformats.org/officeDocument/2006/customXml" ds:itemID="{C5BBCBBF-C105-467C-B418-583175A534D0}"/>
</file>

<file path=customXml/itemProps2.xml><?xml version="1.0" encoding="utf-8"?>
<ds:datastoreItem xmlns:ds="http://schemas.openxmlformats.org/officeDocument/2006/customXml" ds:itemID="{609BCAA0-F76E-48B0-9E64-9813ADD0F5F3}"/>
</file>

<file path=customXml/itemProps3.xml><?xml version="1.0" encoding="utf-8"?>
<ds:datastoreItem xmlns:ds="http://schemas.openxmlformats.org/officeDocument/2006/customXml" ds:itemID="{8FCDFB2E-6763-44B4-A3F3-F6E1727E84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Claudia Manili</cp:lastModifiedBy>
  <cp:lastPrinted>2020-10-09T14:28:48Z</cp:lastPrinted>
  <dcterms:created xsi:type="dcterms:W3CDTF">2013-01-24T09:37:59Z</dcterms:created>
  <dcterms:modified xsi:type="dcterms:W3CDTF">2021-09-07T10:22:56Z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